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1.xml" ContentType="application/vnd.openxmlformats-officedocument.spreadsheetml.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drawings/drawing5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8278cec7a21fd0/Documents/GitHub/Clinical-Data-Analysis/"/>
    </mc:Choice>
  </mc:AlternateContent>
  <xr:revisionPtr revIDLastSave="4977" documentId="8_{CF0CE265-6A48-41FC-962A-AAABFAB6711C}" xr6:coauthVersionLast="47" xr6:coauthVersionMax="47" xr10:uidLastSave="{D5F3393C-B421-4200-9B9F-12E27F66FC5C}"/>
  <bookViews>
    <workbookView xWindow="-108" yWindow="-108" windowWidth="23256" windowHeight="12576" xr2:uid="{00000000-000D-0000-FFFF-FFFF00000000}"/>
  </bookViews>
  <sheets>
    <sheet name="Head" sheetId="25" r:id="rId1"/>
    <sheet name="Data1" sheetId="1" r:id="rId2"/>
    <sheet name="Data2" sheetId="2" r:id="rId3"/>
    <sheet name="Data3" sheetId="3" r:id="rId4"/>
    <sheet name="Categorize" sheetId="8" r:id="rId5"/>
    <sheet name="Rename and Re-code" sheetId="10" r:id="rId6"/>
    <sheet name="Weight_baby" sheetId="7" r:id="rId7"/>
    <sheet name="Mother_age" sheetId="9" r:id="rId8"/>
    <sheet name="PIVOTs" sheetId="5" r:id="rId9"/>
    <sheet name="Sheet1" sheetId="23" state="hidden" r:id="rId10"/>
    <sheet name="Pivot by Prematurity" sheetId="19" r:id="rId11"/>
    <sheet name="Chi-Square prematurity" sheetId="16" r:id="rId12"/>
    <sheet name="Chi-Square" sheetId="12" state="hidden" r:id="rId13"/>
    <sheet name="Chi-Square corrected" sheetId="24" r:id="rId14"/>
    <sheet name="Welch and Histogram weight_baby" sheetId="22" r:id="rId15"/>
    <sheet name="Welch and Histogram mother_age" sheetId="15" r:id="rId16"/>
  </sheets>
  <definedNames>
    <definedName name="_xlnm._FilterDatabase" localSheetId="5" hidden="1">'Rename and Re-code'!$A$1:$N$313</definedName>
    <definedName name="solver_eng" localSheetId="1" hidden="1">1</definedName>
    <definedName name="solver_eng" localSheetId="14" hidden="1">1</definedName>
    <definedName name="solver_neg" localSheetId="1" hidden="1">1</definedName>
    <definedName name="solver_neg" localSheetId="14" hidden="1">1</definedName>
    <definedName name="solver_num" localSheetId="1" hidden="1">0</definedName>
    <definedName name="solver_num" localSheetId="14" hidden="1">0</definedName>
    <definedName name="solver_opt" localSheetId="1" hidden="1">Data1!$BV$3</definedName>
    <definedName name="solver_opt" localSheetId="14" hidden="1">'Welch and Histogram weight_baby'!#REF!</definedName>
    <definedName name="solver_typ" localSheetId="1" hidden="1">1</definedName>
    <definedName name="solver_typ" localSheetId="14" hidden="1">1</definedName>
    <definedName name="solver_val" localSheetId="1" hidden="1">0</definedName>
    <definedName name="solver_val" localSheetId="14" hidden="1">0</definedName>
    <definedName name="solver_ver" localSheetId="1" hidden="1">3</definedName>
    <definedName name="solver_ver" localSheetId="14" hidden="1">3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  <pivotCache cacheId="11" r:id="rId28"/>
    <pivotCache cacheId="12" r:id="rId29"/>
    <pivotCache cacheId="13" r:id="rId30"/>
    <pivotCache cacheId="14" r:id="rId31"/>
    <pivotCache cacheId="15" r:id="rId32"/>
    <pivotCache cacheId="16" r:id="rId33"/>
    <pivotCache cacheId="17" r:id="rId34"/>
    <pivotCache cacheId="18" r:id="rId35"/>
    <pivotCache cacheId="19" r:id="rId36"/>
    <pivotCache cacheId="20" r:id="rId37"/>
    <pivotCache cacheId="21" r:id="rId38"/>
    <pivotCache cacheId="22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8" i="24" l="1"/>
  <c r="P28" i="24"/>
  <c r="O28" i="24"/>
  <c r="N28" i="24"/>
  <c r="J106" i="24"/>
  <c r="F106" i="24"/>
  <c r="J105" i="24"/>
  <c r="F105" i="24"/>
  <c r="O103" i="24"/>
  <c r="J99" i="24"/>
  <c r="F99" i="24"/>
  <c r="J98" i="24"/>
  <c r="F98" i="24"/>
  <c r="F97" i="24"/>
  <c r="J97" i="24" s="1"/>
  <c r="O95" i="24"/>
  <c r="J90" i="24"/>
  <c r="F90" i="24"/>
  <c r="F89" i="24"/>
  <c r="J89" i="24" s="1"/>
  <c r="F88" i="24"/>
  <c r="J88" i="24" s="1"/>
  <c r="O86" i="24"/>
  <c r="F81" i="24"/>
  <c r="J81" i="24" s="1"/>
  <c r="F80" i="24"/>
  <c r="J80" i="24" s="1"/>
  <c r="O78" i="24"/>
  <c r="F73" i="24"/>
  <c r="J73" i="24" s="1"/>
  <c r="F72" i="24"/>
  <c r="J72" i="24" s="1"/>
  <c r="J71" i="24"/>
  <c r="F71" i="24"/>
  <c r="J70" i="24"/>
  <c r="F70" i="24"/>
  <c r="O68" i="24"/>
  <c r="J63" i="24"/>
  <c r="F63" i="24"/>
  <c r="J62" i="24"/>
  <c r="F62" i="24"/>
  <c r="F61" i="24"/>
  <c r="J61" i="24" s="1"/>
  <c r="O59" i="24"/>
  <c r="J54" i="24"/>
  <c r="F54" i="24"/>
  <c r="F53" i="24"/>
  <c r="J53" i="24" s="1"/>
  <c r="F52" i="24"/>
  <c r="J52" i="24" s="1"/>
  <c r="O50" i="24"/>
  <c r="F45" i="24"/>
  <c r="J45" i="24" s="1"/>
  <c r="F44" i="24"/>
  <c r="J44" i="24" s="1"/>
  <c r="J43" i="24"/>
  <c r="F43" i="24"/>
  <c r="O41" i="24"/>
  <c r="F32" i="24"/>
  <c r="J32" i="24" s="1"/>
  <c r="F31" i="24"/>
  <c r="J31" i="24" s="1"/>
  <c r="F30" i="24"/>
  <c r="J30" i="24" s="1"/>
  <c r="J24" i="24"/>
  <c r="F24" i="24"/>
  <c r="J23" i="24"/>
  <c r="F23" i="24"/>
  <c r="F22" i="24"/>
  <c r="J22" i="24" s="1"/>
  <c r="O20" i="24"/>
  <c r="J15" i="24"/>
  <c r="F15" i="24"/>
  <c r="F14" i="24"/>
  <c r="J14" i="24" s="1"/>
  <c r="O12" i="24"/>
  <c r="O4" i="24"/>
  <c r="P103" i="12"/>
  <c r="R103" i="12" s="1"/>
  <c r="R78" i="12"/>
  <c r="R59" i="12"/>
  <c r="R50" i="12"/>
  <c r="R41" i="12"/>
  <c r="R20" i="12"/>
  <c r="L32" i="24"/>
  <c r="L31" i="24"/>
  <c r="L30" i="24"/>
  <c r="K32" i="24"/>
  <c r="K31" i="24"/>
  <c r="K30" i="24"/>
  <c r="H32" i="24"/>
  <c r="H31" i="24"/>
  <c r="H30" i="24"/>
  <c r="G32" i="24"/>
  <c r="G31" i="24"/>
  <c r="G30" i="24"/>
  <c r="G105" i="24"/>
  <c r="G98" i="24"/>
  <c r="G90" i="24"/>
  <c r="G70" i="24"/>
  <c r="G62" i="24"/>
  <c r="G54" i="24"/>
  <c r="G23" i="24"/>
  <c r="G15" i="24"/>
  <c r="G14" i="24"/>
  <c r="H90" i="24"/>
  <c r="H15" i="24"/>
  <c r="H106" i="24"/>
  <c r="H99" i="24"/>
  <c r="H71" i="24"/>
  <c r="H63" i="24"/>
  <c r="H43" i="24"/>
  <c r="H24" i="24"/>
  <c r="G81" i="24"/>
  <c r="H70" i="24"/>
  <c r="G106" i="24"/>
  <c r="G99" i="24"/>
  <c r="G71" i="24"/>
  <c r="G63" i="24"/>
  <c r="G43" i="24"/>
  <c r="G24" i="24"/>
  <c r="H7" i="24"/>
  <c r="G73" i="24"/>
  <c r="G22" i="24"/>
  <c r="H6" i="24"/>
  <c r="G6" i="24"/>
  <c r="H88" i="24"/>
  <c r="H80" i="24"/>
  <c r="H72" i="24"/>
  <c r="H52" i="24"/>
  <c r="H44" i="24"/>
  <c r="G7" i="24"/>
  <c r="G45" i="24"/>
  <c r="H98" i="24"/>
  <c r="H23" i="24"/>
  <c r="G88" i="24"/>
  <c r="G80" i="24"/>
  <c r="G72" i="24"/>
  <c r="G52" i="24"/>
  <c r="G44" i="24"/>
  <c r="G89" i="24"/>
  <c r="G61" i="24"/>
  <c r="G8" i="24"/>
  <c r="H97" i="24"/>
  <c r="H89" i="24"/>
  <c r="H81" i="24"/>
  <c r="H73" i="24"/>
  <c r="H61" i="24"/>
  <c r="H53" i="24"/>
  <c r="H45" i="24"/>
  <c r="H22" i="24"/>
  <c r="H14" i="24"/>
  <c r="G97" i="24"/>
  <c r="G53" i="24"/>
  <c r="H8" i="24"/>
  <c r="H105" i="24"/>
  <c r="H62" i="24"/>
  <c r="H54" i="24"/>
  <c r="G31" i="12"/>
  <c r="G30" i="12"/>
  <c r="P95" i="24" l="1"/>
  <c r="R95" i="24" s="1"/>
  <c r="P59" i="24"/>
  <c r="R59" i="24" s="1"/>
  <c r="P50" i="24"/>
  <c r="R50" i="24" s="1"/>
  <c r="P78" i="24"/>
  <c r="R78" i="24" s="1"/>
  <c r="P86" i="24"/>
  <c r="R86" i="24" s="1"/>
  <c r="P4" i="24"/>
  <c r="R4" i="24" s="1"/>
  <c r="P20" i="24"/>
  <c r="R20" i="24" s="1"/>
  <c r="P41" i="24"/>
  <c r="R41" i="24" s="1"/>
  <c r="P12" i="24"/>
  <c r="R12" i="24" s="1"/>
  <c r="P68" i="24"/>
  <c r="R68" i="24" s="1"/>
  <c r="P103" i="24"/>
  <c r="R103" i="24" s="1"/>
  <c r="O112" i="12"/>
  <c r="O103" i="12"/>
  <c r="O95" i="12"/>
  <c r="O86" i="12"/>
  <c r="O78" i="12"/>
  <c r="O68" i="12"/>
  <c r="O59" i="12"/>
  <c r="O50" i="12"/>
  <c r="O41" i="12"/>
  <c r="O28" i="12"/>
  <c r="O20" i="12"/>
  <c r="O12" i="12"/>
  <c r="O4" i="12"/>
  <c r="P41" i="12"/>
  <c r="P20" i="12"/>
  <c r="F115" i="12"/>
  <c r="J115" i="12" s="1"/>
  <c r="F114" i="12"/>
  <c r="J114" i="12" s="1"/>
  <c r="L62" i="24"/>
  <c r="K8" i="24"/>
  <c r="K72" i="24"/>
  <c r="K45" i="24"/>
  <c r="L80" i="24"/>
  <c r="L7" i="24"/>
  <c r="K99" i="24"/>
  <c r="L90" i="24"/>
  <c r="K24" i="24"/>
  <c r="L43" i="24"/>
  <c r="L71" i="24"/>
  <c r="K89" i="24"/>
  <c r="L6" i="24"/>
  <c r="L72" i="24"/>
  <c r="K71" i="24"/>
  <c r="L105" i="24"/>
  <c r="L45" i="24"/>
  <c r="L88" i="24"/>
  <c r="K106" i="24"/>
  <c r="K105" i="24"/>
  <c r="L63" i="24"/>
  <c r="K62" i="24"/>
  <c r="K73" i="24"/>
  <c r="L15" i="24"/>
  <c r="L8" i="24"/>
  <c r="L53" i="24"/>
  <c r="K80" i="24"/>
  <c r="K7" i="24"/>
  <c r="K54" i="24"/>
  <c r="K53" i="24"/>
  <c r="L61" i="24"/>
  <c r="K61" i="24"/>
  <c r="K88" i="24"/>
  <c r="K6" i="24"/>
  <c r="K14" i="24"/>
  <c r="L70" i="24"/>
  <c r="L99" i="24"/>
  <c r="L73" i="24"/>
  <c r="K97" i="24"/>
  <c r="L81" i="24"/>
  <c r="K44" i="24"/>
  <c r="L23" i="24"/>
  <c r="L44" i="24"/>
  <c r="K43" i="24"/>
  <c r="K81" i="24"/>
  <c r="L106" i="24"/>
  <c r="K15" i="24"/>
  <c r="K70" i="24"/>
  <c r="L14" i="24"/>
  <c r="L89" i="24"/>
  <c r="K52" i="24"/>
  <c r="L98" i="24"/>
  <c r="L52" i="24"/>
  <c r="K22" i="24"/>
  <c r="K63" i="24"/>
  <c r="L24" i="24"/>
  <c r="K23" i="24"/>
  <c r="K90" i="24"/>
  <c r="L54" i="24"/>
  <c r="L22" i="24"/>
  <c r="L97" i="24"/>
  <c r="K98" i="24"/>
  <c r="H115" i="12"/>
  <c r="H114" i="12"/>
  <c r="L115" i="12"/>
  <c r="L114" i="12"/>
  <c r="L45" i="12"/>
  <c r="L44" i="12"/>
  <c r="L43" i="12"/>
  <c r="K45" i="12"/>
  <c r="K44" i="12"/>
  <c r="K43" i="12"/>
  <c r="L24" i="12"/>
  <c r="L23" i="12"/>
  <c r="L22" i="12"/>
  <c r="K24" i="12"/>
  <c r="K23" i="12"/>
  <c r="K22" i="12"/>
  <c r="G115" i="12"/>
  <c r="K115" i="12" s="1"/>
  <c r="G114" i="12"/>
  <c r="H106" i="12"/>
  <c r="L106" i="12" s="1"/>
  <c r="H105" i="12"/>
  <c r="L105" i="12" s="1"/>
  <c r="G106" i="12"/>
  <c r="K106" i="12" s="1"/>
  <c r="G105" i="12"/>
  <c r="H99" i="12"/>
  <c r="L99" i="12" s="1"/>
  <c r="H98" i="12"/>
  <c r="L98" i="12" s="1"/>
  <c r="H97" i="12"/>
  <c r="L97" i="12" s="1"/>
  <c r="G99" i="12"/>
  <c r="K99" i="12" s="1"/>
  <c r="G98" i="12"/>
  <c r="K98" i="12" s="1"/>
  <c r="G97" i="12"/>
  <c r="H90" i="12"/>
  <c r="L90" i="12" s="1"/>
  <c r="H89" i="12"/>
  <c r="L89" i="12" s="1"/>
  <c r="H88" i="12"/>
  <c r="L88" i="12" s="1"/>
  <c r="G90" i="12"/>
  <c r="K90" i="12" s="1"/>
  <c r="G89" i="12"/>
  <c r="K89" i="12" s="1"/>
  <c r="G88" i="12"/>
  <c r="H81" i="12"/>
  <c r="L81" i="12" s="1"/>
  <c r="H80" i="12"/>
  <c r="L80" i="12" s="1"/>
  <c r="G81" i="12"/>
  <c r="K81" i="12" s="1"/>
  <c r="G80" i="12"/>
  <c r="H73" i="12"/>
  <c r="L73" i="12" s="1"/>
  <c r="H72" i="12"/>
  <c r="L72" i="12" s="1"/>
  <c r="H71" i="12"/>
  <c r="L71" i="12" s="1"/>
  <c r="H70" i="12"/>
  <c r="L70" i="12" s="1"/>
  <c r="G73" i="12"/>
  <c r="K73" i="12" s="1"/>
  <c r="G72" i="12"/>
  <c r="K72" i="12" s="1"/>
  <c r="G71" i="12"/>
  <c r="K71" i="12" s="1"/>
  <c r="G70" i="12"/>
  <c r="H63" i="12"/>
  <c r="L63" i="12" s="1"/>
  <c r="H62" i="12"/>
  <c r="L62" i="12" s="1"/>
  <c r="H61" i="12"/>
  <c r="L61" i="12" s="1"/>
  <c r="G63" i="12"/>
  <c r="K63" i="12" s="1"/>
  <c r="G62" i="12"/>
  <c r="K62" i="12" s="1"/>
  <c r="G61" i="12"/>
  <c r="H54" i="12"/>
  <c r="L54" i="12" s="1"/>
  <c r="H53" i="12"/>
  <c r="L53" i="12" s="1"/>
  <c r="H52" i="12"/>
  <c r="L52" i="12" s="1"/>
  <c r="G54" i="12"/>
  <c r="K54" i="12" s="1"/>
  <c r="G53" i="12"/>
  <c r="K53" i="12" s="1"/>
  <c r="G52" i="12"/>
  <c r="H45" i="12"/>
  <c r="H44" i="12"/>
  <c r="H43" i="12"/>
  <c r="G45" i="12"/>
  <c r="G44" i="12"/>
  <c r="G43" i="12"/>
  <c r="H36" i="12"/>
  <c r="L36" i="12" s="1"/>
  <c r="K52" i="12"/>
  <c r="K61" i="12"/>
  <c r="K70" i="12"/>
  <c r="K80" i="12"/>
  <c r="K88" i="12"/>
  <c r="K105" i="12"/>
  <c r="K114" i="12"/>
  <c r="K97" i="12"/>
  <c r="N20" i="24" l="1"/>
  <c r="N50" i="24"/>
  <c r="N68" i="24"/>
  <c r="N41" i="24"/>
  <c r="N95" i="24"/>
  <c r="N12" i="24"/>
  <c r="N4" i="24"/>
  <c r="N86" i="24"/>
  <c r="N59" i="24"/>
  <c r="N78" i="24"/>
  <c r="N103" i="24"/>
  <c r="N95" i="12"/>
  <c r="P95" i="12"/>
  <c r="R95" i="12" s="1"/>
  <c r="P112" i="12"/>
  <c r="R112" i="12" s="1"/>
  <c r="P86" i="12"/>
  <c r="R86" i="12" s="1"/>
  <c r="P78" i="12"/>
  <c r="P68" i="12"/>
  <c r="R68" i="12" s="1"/>
  <c r="P59" i="12"/>
  <c r="P50" i="12"/>
  <c r="N112" i="12"/>
  <c r="N103" i="12"/>
  <c r="N86" i="12"/>
  <c r="N78" i="12"/>
  <c r="N68" i="12"/>
  <c r="N59" i="12"/>
  <c r="N50" i="12"/>
  <c r="N41" i="12"/>
  <c r="N20" i="12"/>
  <c r="M3" i="10" a="1"/>
  <c r="M3" i="10"/>
  <c r="M4" i="10" a="1"/>
  <c r="M4" i="10" s="1"/>
  <c r="M5" i="10" a="1"/>
  <c r="M5" i="10" s="1"/>
  <c r="M6" i="10" a="1"/>
  <c r="M6" i="10"/>
  <c r="M7" i="10" a="1"/>
  <c r="M7" i="10"/>
  <c r="M8" i="10" a="1"/>
  <c r="M8" i="10" s="1"/>
  <c r="M9" i="10" a="1"/>
  <c r="M9" i="10" s="1"/>
  <c r="M10" i="10" a="1"/>
  <c r="M10" i="10"/>
  <c r="M11" i="10" a="1"/>
  <c r="M11" i="10"/>
  <c r="M12" i="10" a="1"/>
  <c r="M12" i="10" s="1"/>
  <c r="M13" i="10" a="1"/>
  <c r="M13" i="10" s="1"/>
  <c r="M14" i="10" a="1"/>
  <c r="M14" i="10"/>
  <c r="M15" i="10" a="1"/>
  <c r="M15" i="10"/>
  <c r="M16" i="10" a="1"/>
  <c r="M16" i="10" s="1"/>
  <c r="M17" i="10" a="1"/>
  <c r="M17" i="10" s="1"/>
  <c r="M18" i="10" a="1"/>
  <c r="M18" i="10"/>
  <c r="M19" i="10" a="1"/>
  <c r="M19" i="10"/>
  <c r="M20" i="10" a="1"/>
  <c r="M20" i="10" s="1"/>
  <c r="M21" i="10" a="1"/>
  <c r="M21" i="10" s="1"/>
  <c r="M22" i="10" a="1"/>
  <c r="M22" i="10"/>
  <c r="M23" i="10" a="1"/>
  <c r="M23" i="10"/>
  <c r="M24" i="10" a="1"/>
  <c r="M24" i="10" s="1"/>
  <c r="M25" i="10" a="1"/>
  <c r="M25" i="10" s="1"/>
  <c r="M26" i="10" a="1"/>
  <c r="M26" i="10"/>
  <c r="M27" i="10" a="1"/>
  <c r="M27" i="10" s="1"/>
  <c r="M28" i="10" a="1"/>
  <c r="M28" i="10" s="1"/>
  <c r="M29" i="10" a="1"/>
  <c r="M29" i="10" s="1"/>
  <c r="M30" i="10" a="1"/>
  <c r="M30" i="10"/>
  <c r="M31" i="10" a="1"/>
  <c r="M31" i="10" s="1"/>
  <c r="M32" i="10" a="1"/>
  <c r="M32" i="10" s="1"/>
  <c r="M33" i="10" a="1"/>
  <c r="M33" i="10" s="1"/>
  <c r="M34" i="10" a="1"/>
  <c r="M34" i="10"/>
  <c r="M35" i="10" a="1"/>
  <c r="M35" i="10" s="1"/>
  <c r="M36" i="10" a="1"/>
  <c r="M36" i="10" s="1"/>
  <c r="M37" i="10" a="1"/>
  <c r="M37" i="10" s="1"/>
  <c r="M38" i="10" a="1"/>
  <c r="M38" i="10"/>
  <c r="M39" i="10" a="1"/>
  <c r="M39" i="10" s="1"/>
  <c r="M40" i="10" a="1"/>
  <c r="M40" i="10" s="1"/>
  <c r="M41" i="10" a="1"/>
  <c r="M41" i="10" s="1"/>
  <c r="M42" i="10" a="1"/>
  <c r="M42" i="10"/>
  <c r="M43" i="10" a="1"/>
  <c r="M43" i="10" s="1"/>
  <c r="M44" i="10" a="1"/>
  <c r="M44" i="10" s="1"/>
  <c r="M45" i="10" a="1"/>
  <c r="M45" i="10" s="1"/>
  <c r="M46" i="10" a="1"/>
  <c r="M46" i="10"/>
  <c r="M47" i="10" a="1"/>
  <c r="M47" i="10" s="1"/>
  <c r="M48" i="10" a="1"/>
  <c r="M48" i="10" s="1"/>
  <c r="M49" i="10" a="1"/>
  <c r="M49" i="10" s="1"/>
  <c r="M50" i="10" a="1"/>
  <c r="M50" i="10"/>
  <c r="M51" i="10" a="1"/>
  <c r="M51" i="10" s="1"/>
  <c r="M52" i="10" a="1"/>
  <c r="M52" i="10" s="1"/>
  <c r="M53" i="10" a="1"/>
  <c r="M53" i="10" s="1"/>
  <c r="M54" i="10" a="1"/>
  <c r="M54" i="10"/>
  <c r="M55" i="10" a="1"/>
  <c r="M55" i="10" s="1"/>
  <c r="M56" i="10" a="1"/>
  <c r="M56" i="10" s="1"/>
  <c r="M57" i="10" a="1"/>
  <c r="M57" i="10" s="1"/>
  <c r="M58" i="10" a="1"/>
  <c r="M58" i="10"/>
  <c r="M59" i="10" a="1"/>
  <c r="M59" i="10" s="1"/>
  <c r="M60" i="10" a="1"/>
  <c r="M60" i="10" s="1"/>
  <c r="M61" i="10" a="1"/>
  <c r="M61" i="10" s="1"/>
  <c r="M62" i="10" a="1"/>
  <c r="M62" i="10"/>
  <c r="M63" i="10" a="1"/>
  <c r="M63" i="10" s="1"/>
  <c r="M64" i="10" a="1"/>
  <c r="M64" i="10" s="1"/>
  <c r="M65" i="10" a="1"/>
  <c r="M65" i="10" s="1"/>
  <c r="M66" i="10" a="1"/>
  <c r="M66" i="10"/>
  <c r="M67" i="10" a="1"/>
  <c r="M67" i="10" s="1"/>
  <c r="M68" i="10" a="1"/>
  <c r="M68" i="10" s="1"/>
  <c r="M69" i="10" a="1"/>
  <c r="M69" i="10" s="1"/>
  <c r="M70" i="10" a="1"/>
  <c r="M70" i="10"/>
  <c r="M71" i="10" a="1"/>
  <c r="M71" i="10" s="1"/>
  <c r="M72" i="10" a="1"/>
  <c r="M72" i="10" s="1"/>
  <c r="M73" i="10" a="1"/>
  <c r="M73" i="10" s="1"/>
  <c r="M74" i="10" a="1"/>
  <c r="M74" i="10"/>
  <c r="M75" i="10" a="1"/>
  <c r="M75" i="10" s="1"/>
  <c r="M76" i="10" a="1"/>
  <c r="M76" i="10" s="1"/>
  <c r="M77" i="10" a="1"/>
  <c r="M77" i="10" s="1"/>
  <c r="M78" i="10" a="1"/>
  <c r="M78" i="10"/>
  <c r="M79" i="10" a="1"/>
  <c r="M79" i="10" s="1"/>
  <c r="M80" i="10" a="1"/>
  <c r="M80" i="10" s="1"/>
  <c r="M81" i="10" a="1"/>
  <c r="M81" i="10" s="1"/>
  <c r="M82" i="10" a="1"/>
  <c r="M82" i="10"/>
  <c r="M83" i="10" a="1"/>
  <c r="M83" i="10" s="1"/>
  <c r="M84" i="10" a="1"/>
  <c r="M84" i="10" s="1"/>
  <c r="M85" i="10" a="1"/>
  <c r="M85" i="10" s="1"/>
  <c r="M86" i="10" a="1"/>
  <c r="M86" i="10"/>
  <c r="M87" i="10" a="1"/>
  <c r="M87" i="10" s="1"/>
  <c r="M88" i="10" a="1"/>
  <c r="M88" i="10" s="1"/>
  <c r="M89" i="10" a="1"/>
  <c r="M89" i="10" s="1"/>
  <c r="M90" i="10" a="1"/>
  <c r="M90" i="10"/>
  <c r="M91" i="10" a="1"/>
  <c r="M91" i="10" s="1"/>
  <c r="M92" i="10" a="1"/>
  <c r="M92" i="10" s="1"/>
  <c r="M93" i="10" a="1"/>
  <c r="M93" i="10" s="1"/>
  <c r="M94" i="10" a="1"/>
  <c r="M94" i="10"/>
  <c r="M95" i="10" a="1"/>
  <c r="M95" i="10" s="1"/>
  <c r="M96" i="10" a="1"/>
  <c r="M96" i="10" s="1"/>
  <c r="M97" i="10" a="1"/>
  <c r="M97" i="10" s="1"/>
  <c r="M98" i="10" a="1"/>
  <c r="M98" i="10"/>
  <c r="M99" i="10" a="1"/>
  <c r="M99" i="10" s="1"/>
  <c r="M100" i="10" a="1"/>
  <c r="M100" i="10" s="1"/>
  <c r="M101" i="10" a="1"/>
  <c r="M101" i="10" s="1"/>
  <c r="M102" i="10" a="1"/>
  <c r="M102" i="10"/>
  <c r="M103" i="10" a="1"/>
  <c r="M103" i="10" s="1"/>
  <c r="M104" i="10" a="1"/>
  <c r="M104" i="10" s="1"/>
  <c r="M105" i="10" a="1"/>
  <c r="M105" i="10" s="1"/>
  <c r="M106" i="10" a="1"/>
  <c r="M106" i="10"/>
  <c r="M107" i="10" a="1"/>
  <c r="M107" i="10" s="1"/>
  <c r="M108" i="10" a="1"/>
  <c r="M108" i="10" s="1"/>
  <c r="M109" i="10" a="1"/>
  <c r="M109" i="10" s="1"/>
  <c r="M110" i="10" a="1"/>
  <c r="M110" i="10"/>
  <c r="M111" i="10" a="1"/>
  <c r="M111" i="10" s="1"/>
  <c r="M112" i="10" a="1"/>
  <c r="M112" i="10" s="1"/>
  <c r="M113" i="10" a="1"/>
  <c r="M113" i="10" s="1"/>
  <c r="M114" i="10" a="1"/>
  <c r="M114" i="10"/>
  <c r="M115" i="10" a="1"/>
  <c r="M115" i="10" s="1"/>
  <c r="M116" i="10" a="1"/>
  <c r="M116" i="10" s="1"/>
  <c r="M117" i="10" a="1"/>
  <c r="M117" i="10" s="1"/>
  <c r="M118" i="10" a="1"/>
  <c r="M118" i="10"/>
  <c r="M119" i="10" a="1"/>
  <c r="M119" i="10" s="1"/>
  <c r="M120" i="10" a="1"/>
  <c r="M120" i="10" s="1"/>
  <c r="M121" i="10" a="1"/>
  <c r="M121" i="10" s="1"/>
  <c r="M122" i="10" a="1"/>
  <c r="M122" i="10"/>
  <c r="M123" i="10" a="1"/>
  <c r="M123" i="10" s="1"/>
  <c r="M124" i="10" a="1"/>
  <c r="M124" i="10" s="1"/>
  <c r="M125" i="10" a="1"/>
  <c r="M125" i="10" s="1"/>
  <c r="M126" i="10" a="1"/>
  <c r="M126" i="10"/>
  <c r="M127" i="10" a="1"/>
  <c r="M127" i="10" s="1"/>
  <c r="M128" i="10" a="1"/>
  <c r="M128" i="10" s="1"/>
  <c r="M129" i="10" a="1"/>
  <c r="M129" i="10" s="1"/>
  <c r="M130" i="10" a="1"/>
  <c r="M130" i="10"/>
  <c r="M131" i="10" a="1"/>
  <c r="M131" i="10" s="1"/>
  <c r="M132" i="10" a="1"/>
  <c r="M132" i="10" s="1"/>
  <c r="M133" i="10" a="1"/>
  <c r="M133" i="10" s="1"/>
  <c r="M134" i="10" a="1"/>
  <c r="M134" i="10"/>
  <c r="M135" i="10" a="1"/>
  <c r="M135" i="10" s="1"/>
  <c r="M136" i="10" a="1"/>
  <c r="M136" i="10" s="1"/>
  <c r="M137" i="10" a="1"/>
  <c r="M137" i="10" s="1"/>
  <c r="M138" i="10" a="1"/>
  <c r="M138" i="10"/>
  <c r="M139" i="10" a="1"/>
  <c r="M139" i="10" s="1"/>
  <c r="M140" i="10" a="1"/>
  <c r="M140" i="10" s="1"/>
  <c r="M141" i="10" a="1"/>
  <c r="M141" i="10" s="1"/>
  <c r="M142" i="10" a="1"/>
  <c r="M142" i="10"/>
  <c r="M143" i="10" a="1"/>
  <c r="M143" i="10" s="1"/>
  <c r="M144" i="10" a="1"/>
  <c r="M144" i="10" s="1"/>
  <c r="M145" i="10" a="1"/>
  <c r="M145" i="10" s="1"/>
  <c r="M146" i="10" a="1"/>
  <c r="M146" i="10"/>
  <c r="M147" i="10" a="1"/>
  <c r="M147" i="10" s="1"/>
  <c r="M148" i="10" a="1"/>
  <c r="M148" i="10" s="1"/>
  <c r="M149" i="10" a="1"/>
  <c r="M149" i="10" s="1"/>
  <c r="M150" i="10" a="1"/>
  <c r="M150" i="10"/>
  <c r="M151" i="10" a="1"/>
  <c r="M151" i="10" s="1"/>
  <c r="M152" i="10" a="1"/>
  <c r="M152" i="10" s="1"/>
  <c r="M153" i="10" a="1"/>
  <c r="M153" i="10" s="1"/>
  <c r="M154" i="10" a="1"/>
  <c r="M154" i="10"/>
  <c r="M155" i="10" a="1"/>
  <c r="M155" i="10" s="1"/>
  <c r="M156" i="10" a="1"/>
  <c r="M156" i="10" s="1"/>
  <c r="M157" i="10" a="1"/>
  <c r="M157" i="10" s="1"/>
  <c r="M158" i="10" a="1"/>
  <c r="M158" i="10"/>
  <c r="M159" i="10" a="1"/>
  <c r="M159" i="10" s="1"/>
  <c r="M160" i="10" a="1"/>
  <c r="M160" i="10" s="1"/>
  <c r="M161" i="10" a="1"/>
  <c r="M161" i="10" s="1"/>
  <c r="M162" i="10" a="1"/>
  <c r="M162" i="10"/>
  <c r="M163" i="10" a="1"/>
  <c r="M163" i="10" s="1"/>
  <c r="M164" i="10" a="1"/>
  <c r="M164" i="10" s="1"/>
  <c r="M165" i="10" a="1"/>
  <c r="M165" i="10" s="1"/>
  <c r="M166" i="10" a="1"/>
  <c r="M166" i="10"/>
  <c r="M167" i="10" a="1"/>
  <c r="M167" i="10" s="1"/>
  <c r="M168" i="10" a="1"/>
  <c r="M168" i="10" s="1"/>
  <c r="M169" i="10" a="1"/>
  <c r="M169" i="10" s="1"/>
  <c r="M170" i="10" a="1"/>
  <c r="M170" i="10"/>
  <c r="M171" i="10" a="1"/>
  <c r="M171" i="10" s="1"/>
  <c r="M172" i="10" a="1"/>
  <c r="M172" i="10" s="1"/>
  <c r="M173" i="10" a="1"/>
  <c r="M173" i="10" s="1"/>
  <c r="M174" i="10" a="1"/>
  <c r="M174" i="10"/>
  <c r="M175" i="10" a="1"/>
  <c r="M175" i="10" s="1"/>
  <c r="M176" i="10" a="1"/>
  <c r="M176" i="10" s="1"/>
  <c r="M177" i="10" a="1"/>
  <c r="M177" i="10" s="1"/>
  <c r="M178" i="10" a="1"/>
  <c r="M178" i="10"/>
  <c r="M179" i="10" a="1"/>
  <c r="M179" i="10" s="1"/>
  <c r="M180" i="10" a="1"/>
  <c r="M180" i="10" s="1"/>
  <c r="M181" i="10" a="1"/>
  <c r="M181" i="10" s="1"/>
  <c r="M182" i="10" a="1"/>
  <c r="M182" i="10"/>
  <c r="M183" i="10" a="1"/>
  <c r="M183" i="10" s="1"/>
  <c r="M184" i="10" a="1"/>
  <c r="M184" i="10" s="1"/>
  <c r="M185" i="10" a="1"/>
  <c r="M185" i="10" s="1"/>
  <c r="M186" i="10" a="1"/>
  <c r="M186" i="10"/>
  <c r="M187" i="10" a="1"/>
  <c r="M187" i="10" s="1"/>
  <c r="M188" i="10" a="1"/>
  <c r="M188" i="10" s="1"/>
  <c r="M189" i="10" a="1"/>
  <c r="M189" i="10" s="1"/>
  <c r="M190" i="10" a="1"/>
  <c r="M190" i="10"/>
  <c r="M191" i="10" a="1"/>
  <c r="M191" i="10" s="1"/>
  <c r="M192" i="10" a="1"/>
  <c r="M192" i="10" s="1"/>
  <c r="M193" i="10" a="1"/>
  <c r="M193" i="10" s="1"/>
  <c r="M194" i="10" a="1"/>
  <c r="M194" i="10"/>
  <c r="M195" i="10" a="1"/>
  <c r="M195" i="10" s="1"/>
  <c r="M196" i="10" a="1"/>
  <c r="M196" i="10" s="1"/>
  <c r="M197" i="10" a="1"/>
  <c r="M197" i="10" s="1"/>
  <c r="M198" i="10" a="1"/>
  <c r="M198" i="10"/>
  <c r="M199" i="10" a="1"/>
  <c r="M199" i="10" s="1"/>
  <c r="M200" i="10" a="1"/>
  <c r="M200" i="10" s="1"/>
  <c r="M201" i="10" a="1"/>
  <c r="M201" i="10" s="1"/>
  <c r="M202" i="10" a="1"/>
  <c r="M202" i="10"/>
  <c r="M203" i="10" a="1"/>
  <c r="M203" i="10" s="1"/>
  <c r="M204" i="10" a="1"/>
  <c r="M204" i="10" s="1"/>
  <c r="M205" i="10" a="1"/>
  <c r="M205" i="10" s="1"/>
  <c r="M206" i="10" a="1"/>
  <c r="M206" i="10"/>
  <c r="M207" i="10" a="1"/>
  <c r="M207" i="10" s="1"/>
  <c r="M208" i="10" a="1"/>
  <c r="M208" i="10" s="1"/>
  <c r="M209" i="10" a="1"/>
  <c r="M209" i="10" s="1"/>
  <c r="M210" i="10" a="1"/>
  <c r="M210" i="10"/>
  <c r="M211" i="10" a="1"/>
  <c r="M211" i="10" s="1"/>
  <c r="M212" i="10" a="1"/>
  <c r="M212" i="10" s="1"/>
  <c r="M213" i="10" a="1"/>
  <c r="M213" i="10" s="1"/>
  <c r="M214" i="10" a="1"/>
  <c r="M214" i="10"/>
  <c r="M215" i="10" a="1"/>
  <c r="M215" i="10" s="1"/>
  <c r="M216" i="10" a="1"/>
  <c r="M216" i="10" s="1"/>
  <c r="M217" i="10" a="1"/>
  <c r="M217" i="10" s="1"/>
  <c r="M218" i="10" a="1"/>
  <c r="M218" i="10"/>
  <c r="M219" i="10" a="1"/>
  <c r="M219" i="10" s="1"/>
  <c r="M220" i="10" a="1"/>
  <c r="M220" i="10" s="1"/>
  <c r="M221" i="10" a="1"/>
  <c r="M221" i="10" s="1"/>
  <c r="M222" i="10" a="1"/>
  <c r="M222" i="10"/>
  <c r="M223" i="10" a="1"/>
  <c r="M223" i="10" s="1"/>
  <c r="M224" i="10" a="1"/>
  <c r="M224" i="10" s="1"/>
  <c r="M225" i="10" a="1"/>
  <c r="M225" i="10" s="1"/>
  <c r="M226" i="10" a="1"/>
  <c r="M226" i="10"/>
  <c r="M227" i="10" a="1"/>
  <c r="M227" i="10" s="1"/>
  <c r="M228" i="10" a="1"/>
  <c r="M228" i="10" s="1"/>
  <c r="M229" i="10" a="1"/>
  <c r="M229" i="10" s="1"/>
  <c r="M230" i="10" a="1"/>
  <c r="M230" i="10"/>
  <c r="M231" i="10" a="1"/>
  <c r="M231" i="10" s="1"/>
  <c r="M232" i="10" a="1"/>
  <c r="M232" i="10" s="1"/>
  <c r="M233" i="10" a="1"/>
  <c r="M233" i="10" s="1"/>
  <c r="M234" i="10" a="1"/>
  <c r="M234" i="10"/>
  <c r="M235" i="10" a="1"/>
  <c r="M235" i="10" s="1"/>
  <c r="M236" i="10" a="1"/>
  <c r="M236" i="10" s="1"/>
  <c r="M237" i="10" a="1"/>
  <c r="M237" i="10" s="1"/>
  <c r="M238" i="10" a="1"/>
  <c r="M238" i="10"/>
  <c r="M239" i="10" a="1"/>
  <c r="M239" i="10" s="1"/>
  <c r="M240" i="10" a="1"/>
  <c r="M240" i="10" s="1"/>
  <c r="M241" i="10" a="1"/>
  <c r="M241" i="10" s="1"/>
  <c r="M242" i="10" a="1"/>
  <c r="M242" i="10"/>
  <c r="M243" i="10" a="1"/>
  <c r="M243" i="10" s="1"/>
  <c r="M244" i="10" a="1"/>
  <c r="M244" i="10" s="1"/>
  <c r="M245" i="10" a="1"/>
  <c r="M245" i="10" s="1"/>
  <c r="M246" i="10" a="1"/>
  <c r="M246" i="10"/>
  <c r="M247" i="10" a="1"/>
  <c r="M247" i="10" s="1"/>
  <c r="M248" i="10" a="1"/>
  <c r="M248" i="10" s="1"/>
  <c r="M249" i="10" a="1"/>
  <c r="M249" i="10" s="1"/>
  <c r="M250" i="10" a="1"/>
  <c r="M250" i="10"/>
  <c r="M251" i="10" a="1"/>
  <c r="M251" i="10" s="1"/>
  <c r="M252" i="10" a="1"/>
  <c r="M252" i="10" s="1"/>
  <c r="M253" i="10" a="1"/>
  <c r="M253" i="10" s="1"/>
  <c r="M254" i="10" a="1"/>
  <c r="M254" i="10"/>
  <c r="M255" i="10" a="1"/>
  <c r="M255" i="10" s="1"/>
  <c r="M256" i="10" a="1"/>
  <c r="M256" i="10" s="1"/>
  <c r="M257" i="10" a="1"/>
  <c r="M257" i="10" s="1"/>
  <c r="M258" i="10" a="1"/>
  <c r="M258" i="10"/>
  <c r="M259" i="10" a="1"/>
  <c r="M259" i="10" s="1"/>
  <c r="M260" i="10" a="1"/>
  <c r="M260" i="10" s="1"/>
  <c r="M261" i="10" a="1"/>
  <c r="M261" i="10" s="1"/>
  <c r="M262" i="10" a="1"/>
  <c r="M262" i="10"/>
  <c r="M263" i="10" a="1"/>
  <c r="M263" i="10" s="1"/>
  <c r="M264" i="10" a="1"/>
  <c r="M264" i="10" s="1"/>
  <c r="M265" i="10" a="1"/>
  <c r="M265" i="10" s="1"/>
  <c r="M266" i="10" a="1"/>
  <c r="M266" i="10"/>
  <c r="M267" i="10" a="1"/>
  <c r="M267" i="10" s="1"/>
  <c r="M268" i="10" a="1"/>
  <c r="M268" i="10" s="1"/>
  <c r="M269" i="10" a="1"/>
  <c r="M269" i="10" s="1"/>
  <c r="M270" i="10" a="1"/>
  <c r="M270" i="10"/>
  <c r="M271" i="10" a="1"/>
  <c r="M271" i="10" s="1"/>
  <c r="M272" i="10" a="1"/>
  <c r="M272" i="10" s="1"/>
  <c r="M273" i="10" a="1"/>
  <c r="M273" i="10" s="1"/>
  <c r="M274" i="10" a="1"/>
  <c r="M274" i="10"/>
  <c r="M275" i="10" a="1"/>
  <c r="M275" i="10" s="1"/>
  <c r="M276" i="10" a="1"/>
  <c r="M276" i="10" s="1"/>
  <c r="M277" i="10" a="1"/>
  <c r="M277" i="10" s="1"/>
  <c r="M278" i="10" a="1"/>
  <c r="M278" i="10"/>
  <c r="M279" i="10" a="1"/>
  <c r="M279" i="10" s="1"/>
  <c r="M280" i="10" a="1"/>
  <c r="M280" i="10" s="1"/>
  <c r="M281" i="10" a="1"/>
  <c r="M281" i="10" s="1"/>
  <c r="M282" i="10" a="1"/>
  <c r="M282" i="10"/>
  <c r="M283" i="10" a="1"/>
  <c r="M283" i="10" s="1"/>
  <c r="M284" i="10" a="1"/>
  <c r="M284" i="10" s="1"/>
  <c r="M285" i="10" a="1"/>
  <c r="M285" i="10" s="1"/>
  <c r="M286" i="10" a="1"/>
  <c r="M286" i="10"/>
  <c r="M287" i="10" a="1"/>
  <c r="M287" i="10" s="1"/>
  <c r="M288" i="10" a="1"/>
  <c r="M288" i="10" s="1"/>
  <c r="M289" i="10" a="1"/>
  <c r="M289" i="10" s="1"/>
  <c r="M290" i="10" a="1"/>
  <c r="M290" i="10"/>
  <c r="M291" i="10" a="1"/>
  <c r="M291" i="10" s="1"/>
  <c r="M292" i="10" a="1"/>
  <c r="M292" i="10" s="1"/>
  <c r="M293" i="10" a="1"/>
  <c r="M293" i="10" s="1"/>
  <c r="M294" i="10" a="1"/>
  <c r="M294" i="10"/>
  <c r="M295" i="10" a="1"/>
  <c r="M295" i="10" s="1"/>
  <c r="M296" i="10" a="1"/>
  <c r="M296" i="10" s="1"/>
  <c r="M297" i="10" a="1"/>
  <c r="M297" i="10" s="1"/>
  <c r="M298" i="10" a="1"/>
  <c r="M298" i="10"/>
  <c r="M299" i="10" a="1"/>
  <c r="M299" i="10" s="1"/>
  <c r="M300" i="10" a="1"/>
  <c r="M300" i="10" s="1"/>
  <c r="M301" i="10" a="1"/>
  <c r="M301" i="10" s="1"/>
  <c r="M302" i="10" a="1"/>
  <c r="M302" i="10"/>
  <c r="M303" i="10" a="1"/>
  <c r="M303" i="10" s="1"/>
  <c r="M304" i="10" a="1"/>
  <c r="M304" i="10" s="1"/>
  <c r="M305" i="10" a="1"/>
  <c r="M305" i="10" s="1"/>
  <c r="M306" i="10" a="1"/>
  <c r="M306" i="10"/>
  <c r="M307" i="10" a="1"/>
  <c r="M307" i="10" s="1"/>
  <c r="M308" i="10" a="1"/>
  <c r="M308" i="10" s="1"/>
  <c r="M309" i="10" a="1"/>
  <c r="M309" i="10" s="1"/>
  <c r="M310" i="10" a="1"/>
  <c r="M310" i="10"/>
  <c r="M311" i="10" a="1"/>
  <c r="M311" i="10" s="1"/>
  <c r="M312" i="10" a="1"/>
  <c r="M312" i="10" s="1"/>
  <c r="M313" i="10" a="1"/>
  <c r="M313" i="10" s="1"/>
  <c r="M2" i="10" a="1"/>
  <c r="M2" i="10" s="1"/>
  <c r="N3" i="10" a="1"/>
  <c r="N3" i="10" s="1"/>
  <c r="N4" i="10" a="1"/>
  <c r="N4" i="10" s="1"/>
  <c r="N5" i="10" a="1"/>
  <c r="N5" i="10" s="1"/>
  <c r="N6" i="10" a="1"/>
  <c r="N6" i="10"/>
  <c r="N7" i="10" a="1"/>
  <c r="N7" i="10" s="1"/>
  <c r="N8" i="10" a="1"/>
  <c r="N8" i="10" s="1"/>
  <c r="N9" i="10" a="1"/>
  <c r="N9" i="10" s="1"/>
  <c r="N10" i="10" a="1"/>
  <c r="N10" i="10"/>
  <c r="N11" i="10" a="1"/>
  <c r="N11" i="10" s="1"/>
  <c r="N12" i="10" a="1"/>
  <c r="N12" i="10" s="1"/>
  <c r="N13" i="10" a="1"/>
  <c r="N13" i="10" s="1"/>
  <c r="N14" i="10" a="1"/>
  <c r="N14" i="10"/>
  <c r="N15" i="10" a="1"/>
  <c r="N15" i="10" s="1"/>
  <c r="N16" i="10" a="1"/>
  <c r="N16" i="10" s="1"/>
  <c r="N17" i="10" a="1"/>
  <c r="N17" i="10" s="1"/>
  <c r="N18" i="10" a="1"/>
  <c r="N18" i="10"/>
  <c r="N19" i="10" a="1"/>
  <c r="N19" i="10" s="1"/>
  <c r="N20" i="10" a="1"/>
  <c r="N20" i="10" s="1"/>
  <c r="N21" i="10" a="1"/>
  <c r="N21" i="10" s="1"/>
  <c r="N22" i="10" a="1"/>
  <c r="N22" i="10"/>
  <c r="N23" i="10" a="1"/>
  <c r="N23" i="10" s="1"/>
  <c r="N24" i="10" a="1"/>
  <c r="N24" i="10" s="1"/>
  <c r="N25" i="10" a="1"/>
  <c r="N25" i="10" s="1"/>
  <c r="N26" i="10" a="1"/>
  <c r="N26" i="10"/>
  <c r="N27" i="10" a="1"/>
  <c r="N27" i="10" s="1"/>
  <c r="N28" i="10" a="1"/>
  <c r="N28" i="10" s="1"/>
  <c r="N29" i="10" a="1"/>
  <c r="N29" i="10" s="1"/>
  <c r="N30" i="10" a="1"/>
  <c r="N30" i="10"/>
  <c r="N31" i="10" a="1"/>
  <c r="N31" i="10" s="1"/>
  <c r="N32" i="10" a="1"/>
  <c r="N32" i="10" s="1"/>
  <c r="N33" i="10" a="1"/>
  <c r="N33" i="10" s="1"/>
  <c r="N34" i="10" a="1"/>
  <c r="N34" i="10"/>
  <c r="N35" i="10" a="1"/>
  <c r="N35" i="10" s="1"/>
  <c r="N36" i="10" a="1"/>
  <c r="N36" i="10" s="1"/>
  <c r="N37" i="10" a="1"/>
  <c r="N37" i="10" s="1"/>
  <c r="N38" i="10" a="1"/>
  <c r="N38" i="10"/>
  <c r="N39" i="10" a="1"/>
  <c r="N39" i="10" s="1"/>
  <c r="N40" i="10" a="1"/>
  <c r="N40" i="10" s="1"/>
  <c r="N41" i="10" a="1"/>
  <c r="N41" i="10" s="1"/>
  <c r="N42" i="10" a="1"/>
  <c r="N42" i="10"/>
  <c r="N43" i="10" a="1"/>
  <c r="N43" i="10" s="1"/>
  <c r="N44" i="10" a="1"/>
  <c r="N44" i="10" s="1"/>
  <c r="N45" i="10" a="1"/>
  <c r="N45" i="10" s="1"/>
  <c r="N46" i="10" a="1"/>
  <c r="N46" i="10"/>
  <c r="N47" i="10" a="1"/>
  <c r="N47" i="10" s="1"/>
  <c r="N48" i="10" a="1"/>
  <c r="N48" i="10" s="1"/>
  <c r="N49" i="10" a="1"/>
  <c r="N49" i="10" s="1"/>
  <c r="N50" i="10" a="1"/>
  <c r="N50" i="10"/>
  <c r="N51" i="10" a="1"/>
  <c r="N51" i="10" s="1"/>
  <c r="N52" i="10" a="1"/>
  <c r="N52" i="10" s="1"/>
  <c r="N53" i="10" a="1"/>
  <c r="N53" i="10" s="1"/>
  <c r="N54" i="10" a="1"/>
  <c r="N54" i="10"/>
  <c r="N55" i="10" a="1"/>
  <c r="N55" i="10" s="1"/>
  <c r="N56" i="10" a="1"/>
  <c r="N56" i="10" s="1"/>
  <c r="N57" i="10" a="1"/>
  <c r="N57" i="10" s="1"/>
  <c r="N58" i="10" a="1"/>
  <c r="N58" i="10"/>
  <c r="N59" i="10" a="1"/>
  <c r="N59" i="10" s="1"/>
  <c r="N60" i="10" a="1"/>
  <c r="N60" i="10" s="1"/>
  <c r="N61" i="10" a="1"/>
  <c r="N61" i="10" s="1"/>
  <c r="N62" i="10" a="1"/>
  <c r="N62" i="10"/>
  <c r="N63" i="10" a="1"/>
  <c r="N63" i="10" s="1"/>
  <c r="N64" i="10" a="1"/>
  <c r="N64" i="10" s="1"/>
  <c r="N65" i="10" a="1"/>
  <c r="N65" i="10" s="1"/>
  <c r="N66" i="10" a="1"/>
  <c r="N66" i="10"/>
  <c r="N67" i="10" a="1"/>
  <c r="N67" i="10" s="1"/>
  <c r="N68" i="10" a="1"/>
  <c r="N68" i="10" s="1"/>
  <c r="N69" i="10" a="1"/>
  <c r="N69" i="10" s="1"/>
  <c r="N70" i="10" a="1"/>
  <c r="N70" i="10"/>
  <c r="N71" i="10" a="1"/>
  <c r="N71" i="10" s="1"/>
  <c r="N72" i="10" a="1"/>
  <c r="N72" i="10" s="1"/>
  <c r="N73" i="10" a="1"/>
  <c r="N73" i="10" s="1"/>
  <c r="N74" i="10" a="1"/>
  <c r="N74" i="10"/>
  <c r="N75" i="10" a="1"/>
  <c r="N75" i="10" s="1"/>
  <c r="N76" i="10" a="1"/>
  <c r="N76" i="10" s="1"/>
  <c r="N77" i="10" a="1"/>
  <c r="N77" i="10" s="1"/>
  <c r="N78" i="10" a="1"/>
  <c r="N78" i="10"/>
  <c r="N79" i="10" a="1"/>
  <c r="N79" i="10" s="1"/>
  <c r="N80" i="10" a="1"/>
  <c r="N80" i="10" s="1"/>
  <c r="N81" i="10" a="1"/>
  <c r="N81" i="10" s="1"/>
  <c r="N82" i="10" a="1"/>
  <c r="N82" i="10"/>
  <c r="N83" i="10" a="1"/>
  <c r="N83" i="10" s="1"/>
  <c r="N84" i="10" a="1"/>
  <c r="N84" i="10" s="1"/>
  <c r="N85" i="10" a="1"/>
  <c r="N85" i="10" s="1"/>
  <c r="N86" i="10" a="1"/>
  <c r="N86" i="10"/>
  <c r="N87" i="10" a="1"/>
  <c r="N87" i="10" s="1"/>
  <c r="N88" i="10" a="1"/>
  <c r="N88" i="10" s="1"/>
  <c r="N89" i="10" a="1"/>
  <c r="N89" i="10" s="1"/>
  <c r="N90" i="10" a="1"/>
  <c r="N90" i="10"/>
  <c r="N91" i="10" a="1"/>
  <c r="N91" i="10" s="1"/>
  <c r="N92" i="10" a="1"/>
  <c r="N92" i="10" s="1"/>
  <c r="N93" i="10" a="1"/>
  <c r="N93" i="10" s="1"/>
  <c r="N94" i="10" a="1"/>
  <c r="N94" i="10"/>
  <c r="N95" i="10" a="1"/>
  <c r="N95" i="10" s="1"/>
  <c r="N96" i="10" a="1"/>
  <c r="N96" i="10" s="1"/>
  <c r="N97" i="10" a="1"/>
  <c r="N97" i="10" s="1"/>
  <c r="N98" i="10" a="1"/>
  <c r="N98" i="10"/>
  <c r="N99" i="10" a="1"/>
  <c r="N99" i="10" s="1"/>
  <c r="N100" i="10" a="1"/>
  <c r="N100" i="10" s="1"/>
  <c r="N101" i="10" a="1"/>
  <c r="N101" i="10" s="1"/>
  <c r="N102" i="10" a="1"/>
  <c r="N102" i="10"/>
  <c r="N103" i="10" a="1"/>
  <c r="N103" i="10" s="1"/>
  <c r="N104" i="10" a="1"/>
  <c r="N104" i="10" s="1"/>
  <c r="N105" i="10" a="1"/>
  <c r="N105" i="10" s="1"/>
  <c r="N106" i="10" a="1"/>
  <c r="N106" i="10"/>
  <c r="N107" i="10" a="1"/>
  <c r="N107" i="10" s="1"/>
  <c r="N108" i="10" a="1"/>
  <c r="N108" i="10" s="1"/>
  <c r="N109" i="10" a="1"/>
  <c r="N109" i="10" s="1"/>
  <c r="N110" i="10" a="1"/>
  <c r="N110" i="10"/>
  <c r="N111" i="10" a="1"/>
  <c r="N111" i="10" s="1"/>
  <c r="N112" i="10" a="1"/>
  <c r="N112" i="10" s="1"/>
  <c r="N113" i="10" a="1"/>
  <c r="N113" i="10" s="1"/>
  <c r="N114" i="10" a="1"/>
  <c r="N114" i="10"/>
  <c r="N115" i="10" a="1"/>
  <c r="N115" i="10" s="1"/>
  <c r="N116" i="10" a="1"/>
  <c r="N116" i="10" s="1"/>
  <c r="N117" i="10" a="1"/>
  <c r="N117" i="10" s="1"/>
  <c r="N118" i="10" a="1"/>
  <c r="N118" i="10"/>
  <c r="N119" i="10" a="1"/>
  <c r="N119" i="10" s="1"/>
  <c r="N120" i="10" a="1"/>
  <c r="N120" i="10" s="1"/>
  <c r="N121" i="10" a="1"/>
  <c r="N121" i="10" s="1"/>
  <c r="N122" i="10" a="1"/>
  <c r="N122" i="10"/>
  <c r="N123" i="10" a="1"/>
  <c r="N123" i="10" s="1"/>
  <c r="N124" i="10" a="1"/>
  <c r="N124" i="10" s="1"/>
  <c r="N125" i="10" a="1"/>
  <c r="N125" i="10" s="1"/>
  <c r="N126" i="10" a="1"/>
  <c r="N126" i="10"/>
  <c r="N127" i="10" a="1"/>
  <c r="N127" i="10" s="1"/>
  <c r="N128" i="10" a="1"/>
  <c r="N128" i="10" s="1"/>
  <c r="N129" i="10" a="1"/>
  <c r="N129" i="10" s="1"/>
  <c r="N130" i="10" a="1"/>
  <c r="N130" i="10"/>
  <c r="N131" i="10" a="1"/>
  <c r="N131" i="10" s="1"/>
  <c r="N132" i="10" a="1"/>
  <c r="N132" i="10" s="1"/>
  <c r="N133" i="10" a="1"/>
  <c r="N133" i="10" s="1"/>
  <c r="N134" i="10" a="1"/>
  <c r="N134" i="10"/>
  <c r="N135" i="10" a="1"/>
  <c r="N135" i="10" s="1"/>
  <c r="N136" i="10" a="1"/>
  <c r="N136" i="10" s="1"/>
  <c r="N137" i="10" a="1"/>
  <c r="N137" i="10" s="1"/>
  <c r="N138" i="10" a="1"/>
  <c r="N138" i="10"/>
  <c r="N139" i="10" a="1"/>
  <c r="N139" i="10" s="1"/>
  <c r="N140" i="10" a="1"/>
  <c r="N140" i="10" s="1"/>
  <c r="N141" i="10" a="1"/>
  <c r="N141" i="10" s="1"/>
  <c r="N142" i="10" a="1"/>
  <c r="N142" i="10"/>
  <c r="N143" i="10" a="1"/>
  <c r="N143" i="10" s="1"/>
  <c r="N144" i="10" a="1"/>
  <c r="N144" i="10" s="1"/>
  <c r="N145" i="10" a="1"/>
  <c r="N145" i="10" s="1"/>
  <c r="N146" i="10" a="1"/>
  <c r="N146" i="10"/>
  <c r="N147" i="10" a="1"/>
  <c r="N147" i="10" s="1"/>
  <c r="N148" i="10" a="1"/>
  <c r="N148" i="10" s="1"/>
  <c r="N149" i="10" a="1"/>
  <c r="N149" i="10" s="1"/>
  <c r="N150" i="10" a="1"/>
  <c r="N150" i="10"/>
  <c r="N151" i="10" a="1"/>
  <c r="N151" i="10" s="1"/>
  <c r="N152" i="10" a="1"/>
  <c r="N152" i="10" s="1"/>
  <c r="N153" i="10" a="1"/>
  <c r="N153" i="10" s="1"/>
  <c r="N154" i="10" a="1"/>
  <c r="N154" i="10"/>
  <c r="N155" i="10" a="1"/>
  <c r="N155" i="10" s="1"/>
  <c r="N156" i="10" a="1"/>
  <c r="N156" i="10" s="1"/>
  <c r="N157" i="10" a="1"/>
  <c r="N157" i="10" s="1"/>
  <c r="N158" i="10" a="1"/>
  <c r="N158" i="10"/>
  <c r="N159" i="10" a="1"/>
  <c r="N159" i="10" s="1"/>
  <c r="N160" i="10" a="1"/>
  <c r="N160" i="10" s="1"/>
  <c r="N161" i="10" a="1"/>
  <c r="N161" i="10" s="1"/>
  <c r="N162" i="10" a="1"/>
  <c r="N162" i="10"/>
  <c r="N163" i="10" a="1"/>
  <c r="N163" i="10" s="1"/>
  <c r="N164" i="10" a="1"/>
  <c r="N164" i="10" s="1"/>
  <c r="N165" i="10" a="1"/>
  <c r="N165" i="10" s="1"/>
  <c r="N166" i="10" a="1"/>
  <c r="N166" i="10"/>
  <c r="N167" i="10" a="1"/>
  <c r="N167" i="10" s="1"/>
  <c r="N168" i="10" a="1"/>
  <c r="N168" i="10" s="1"/>
  <c r="N169" i="10" a="1"/>
  <c r="N169" i="10" s="1"/>
  <c r="N170" i="10" a="1"/>
  <c r="N170" i="10"/>
  <c r="N171" i="10" a="1"/>
  <c r="N171" i="10" s="1"/>
  <c r="N172" i="10" a="1"/>
  <c r="N172" i="10" s="1"/>
  <c r="N173" i="10" a="1"/>
  <c r="N173" i="10" s="1"/>
  <c r="N174" i="10" a="1"/>
  <c r="N174" i="10"/>
  <c r="N175" i="10" a="1"/>
  <c r="N175" i="10" s="1"/>
  <c r="N176" i="10" a="1"/>
  <c r="N176" i="10" s="1"/>
  <c r="N177" i="10" a="1"/>
  <c r="N177" i="10" s="1"/>
  <c r="N178" i="10" a="1"/>
  <c r="N178" i="10"/>
  <c r="N179" i="10" a="1"/>
  <c r="N179" i="10" s="1"/>
  <c r="N180" i="10" a="1"/>
  <c r="N180" i="10" s="1"/>
  <c r="N181" i="10" a="1"/>
  <c r="N181" i="10" s="1"/>
  <c r="N182" i="10" a="1"/>
  <c r="N182" i="10"/>
  <c r="N183" i="10" a="1"/>
  <c r="N183" i="10" s="1"/>
  <c r="N184" i="10" a="1"/>
  <c r="N184" i="10" s="1"/>
  <c r="N185" i="10" a="1"/>
  <c r="N185" i="10" s="1"/>
  <c r="N186" i="10" a="1"/>
  <c r="N186" i="10"/>
  <c r="N187" i="10" a="1"/>
  <c r="N187" i="10" s="1"/>
  <c r="N188" i="10" a="1"/>
  <c r="N188" i="10" s="1"/>
  <c r="N189" i="10" a="1"/>
  <c r="N189" i="10" s="1"/>
  <c r="N190" i="10" a="1"/>
  <c r="N190" i="10"/>
  <c r="N191" i="10" a="1"/>
  <c r="N191" i="10" s="1"/>
  <c r="N192" i="10" a="1"/>
  <c r="N192" i="10" s="1"/>
  <c r="N193" i="10" a="1"/>
  <c r="N193" i="10" s="1"/>
  <c r="N194" i="10" a="1"/>
  <c r="N194" i="10"/>
  <c r="N195" i="10" a="1"/>
  <c r="N195" i="10" s="1"/>
  <c r="N196" i="10" a="1"/>
  <c r="N196" i="10" s="1"/>
  <c r="N197" i="10" a="1"/>
  <c r="N197" i="10" s="1"/>
  <c r="N198" i="10" a="1"/>
  <c r="N198" i="10"/>
  <c r="N199" i="10" a="1"/>
  <c r="N199" i="10" s="1"/>
  <c r="N200" i="10" a="1"/>
  <c r="N200" i="10" s="1"/>
  <c r="N201" i="10" a="1"/>
  <c r="N201" i="10" s="1"/>
  <c r="N202" i="10" a="1"/>
  <c r="N202" i="10"/>
  <c r="N203" i="10" a="1"/>
  <c r="N203" i="10" s="1"/>
  <c r="N204" i="10" a="1"/>
  <c r="N204" i="10" s="1"/>
  <c r="N205" i="10" a="1"/>
  <c r="N205" i="10" s="1"/>
  <c r="N206" i="10" a="1"/>
  <c r="N206" i="10"/>
  <c r="N207" i="10" a="1"/>
  <c r="N207" i="10" s="1"/>
  <c r="N208" i="10" a="1"/>
  <c r="N208" i="10" s="1"/>
  <c r="N209" i="10" a="1"/>
  <c r="N209" i="10" s="1"/>
  <c r="N210" i="10" a="1"/>
  <c r="N210" i="10"/>
  <c r="N211" i="10" a="1"/>
  <c r="N211" i="10" s="1"/>
  <c r="N212" i="10" a="1"/>
  <c r="N212" i="10" s="1"/>
  <c r="N213" i="10" a="1"/>
  <c r="N213" i="10" s="1"/>
  <c r="N214" i="10" a="1"/>
  <c r="N214" i="10"/>
  <c r="N215" i="10" a="1"/>
  <c r="N215" i="10" s="1"/>
  <c r="N216" i="10" a="1"/>
  <c r="N216" i="10" s="1"/>
  <c r="N217" i="10" a="1"/>
  <c r="N217" i="10" s="1"/>
  <c r="N218" i="10" a="1"/>
  <c r="N218" i="10"/>
  <c r="N219" i="10" a="1"/>
  <c r="N219" i="10" s="1"/>
  <c r="N220" i="10" a="1"/>
  <c r="N220" i="10" s="1"/>
  <c r="N221" i="10" a="1"/>
  <c r="N221" i="10" s="1"/>
  <c r="N222" i="10" a="1"/>
  <c r="N222" i="10"/>
  <c r="N223" i="10" a="1"/>
  <c r="N223" i="10" s="1"/>
  <c r="N224" i="10" a="1"/>
  <c r="N224" i="10" s="1"/>
  <c r="N225" i="10" a="1"/>
  <c r="N225" i="10" s="1"/>
  <c r="N226" i="10" a="1"/>
  <c r="N226" i="10"/>
  <c r="N227" i="10" a="1"/>
  <c r="N227" i="10" s="1"/>
  <c r="N228" i="10" a="1"/>
  <c r="N228" i="10" s="1"/>
  <c r="N229" i="10" a="1"/>
  <c r="N229" i="10" s="1"/>
  <c r="N230" i="10" a="1"/>
  <c r="N230" i="10"/>
  <c r="N231" i="10" a="1"/>
  <c r="N231" i="10" s="1"/>
  <c r="N232" i="10" a="1"/>
  <c r="N232" i="10" s="1"/>
  <c r="N233" i="10" a="1"/>
  <c r="N233" i="10" s="1"/>
  <c r="N234" i="10" a="1"/>
  <c r="N234" i="10"/>
  <c r="N235" i="10" a="1"/>
  <c r="N235" i="10" s="1"/>
  <c r="N236" i="10" a="1"/>
  <c r="N236" i="10" s="1"/>
  <c r="N237" i="10" a="1"/>
  <c r="N237" i="10" s="1"/>
  <c r="N238" i="10" a="1"/>
  <c r="N238" i="10"/>
  <c r="N239" i="10" a="1"/>
  <c r="N239" i="10" s="1"/>
  <c r="N240" i="10" a="1"/>
  <c r="N240" i="10" s="1"/>
  <c r="N241" i="10" a="1"/>
  <c r="N241" i="10" s="1"/>
  <c r="N242" i="10" a="1"/>
  <c r="N242" i="10"/>
  <c r="N243" i="10" a="1"/>
  <c r="N243" i="10" s="1"/>
  <c r="N244" i="10" a="1"/>
  <c r="N244" i="10" s="1"/>
  <c r="N245" i="10" a="1"/>
  <c r="N245" i="10" s="1"/>
  <c r="N246" i="10" a="1"/>
  <c r="N246" i="10"/>
  <c r="N247" i="10" a="1"/>
  <c r="N247" i="10" s="1"/>
  <c r="N248" i="10" a="1"/>
  <c r="N248" i="10" s="1"/>
  <c r="N249" i="10" a="1"/>
  <c r="N249" i="10" s="1"/>
  <c r="N250" i="10" a="1"/>
  <c r="N250" i="10"/>
  <c r="N251" i="10" a="1"/>
  <c r="N251" i="10" s="1"/>
  <c r="N252" i="10" a="1"/>
  <c r="N252" i="10" s="1"/>
  <c r="N253" i="10" a="1"/>
  <c r="N253" i="10" s="1"/>
  <c r="N254" i="10" a="1"/>
  <c r="N254" i="10"/>
  <c r="N255" i="10" a="1"/>
  <c r="N255" i="10" s="1"/>
  <c r="N256" i="10" a="1"/>
  <c r="N256" i="10" s="1"/>
  <c r="N257" i="10" a="1"/>
  <c r="N257" i="10" s="1"/>
  <c r="N258" i="10" a="1"/>
  <c r="N258" i="10"/>
  <c r="N259" i="10" a="1"/>
  <c r="N259" i="10" s="1"/>
  <c r="N260" i="10" a="1"/>
  <c r="N260" i="10" s="1"/>
  <c r="N261" i="10" a="1"/>
  <c r="N261" i="10" s="1"/>
  <c r="N262" i="10" a="1"/>
  <c r="N262" i="10"/>
  <c r="N263" i="10" a="1"/>
  <c r="N263" i="10" s="1"/>
  <c r="N264" i="10" a="1"/>
  <c r="N264" i="10" s="1"/>
  <c r="N265" i="10" a="1"/>
  <c r="N265" i="10" s="1"/>
  <c r="N266" i="10" a="1"/>
  <c r="N266" i="10"/>
  <c r="N267" i="10" a="1"/>
  <c r="N267" i="10" s="1"/>
  <c r="N268" i="10" a="1"/>
  <c r="N268" i="10" s="1"/>
  <c r="N269" i="10" a="1"/>
  <c r="N269" i="10" s="1"/>
  <c r="N270" i="10" a="1"/>
  <c r="N270" i="10"/>
  <c r="N271" i="10" a="1"/>
  <c r="N271" i="10" s="1"/>
  <c r="N272" i="10" a="1"/>
  <c r="N272" i="10" s="1"/>
  <c r="N273" i="10" a="1"/>
  <c r="N273" i="10" s="1"/>
  <c r="N274" i="10" a="1"/>
  <c r="N274" i="10"/>
  <c r="N275" i="10" a="1"/>
  <c r="N275" i="10" s="1"/>
  <c r="N276" i="10" a="1"/>
  <c r="N276" i="10" s="1"/>
  <c r="N277" i="10" a="1"/>
  <c r="N277" i="10" s="1"/>
  <c r="N278" i="10" a="1"/>
  <c r="N278" i="10"/>
  <c r="N279" i="10" a="1"/>
  <c r="N279" i="10" s="1"/>
  <c r="N280" i="10" a="1"/>
  <c r="N280" i="10" s="1"/>
  <c r="N281" i="10" a="1"/>
  <c r="N281" i="10" s="1"/>
  <c r="N282" i="10" a="1"/>
  <c r="N282" i="10"/>
  <c r="N283" i="10" a="1"/>
  <c r="N283" i="10" s="1"/>
  <c r="N284" i="10" a="1"/>
  <c r="N284" i="10" s="1"/>
  <c r="N285" i="10" a="1"/>
  <c r="N285" i="10" s="1"/>
  <c r="N286" i="10" a="1"/>
  <c r="N286" i="10"/>
  <c r="N287" i="10" a="1"/>
  <c r="N287" i="10" s="1"/>
  <c r="N288" i="10" a="1"/>
  <c r="N288" i="10" s="1"/>
  <c r="N289" i="10" a="1"/>
  <c r="N289" i="10" s="1"/>
  <c r="N290" i="10" a="1"/>
  <c r="N290" i="10"/>
  <c r="N291" i="10" a="1"/>
  <c r="N291" i="10" s="1"/>
  <c r="N292" i="10" a="1"/>
  <c r="N292" i="10" s="1"/>
  <c r="N293" i="10" a="1"/>
  <c r="N293" i="10" s="1"/>
  <c r="N294" i="10" a="1"/>
  <c r="N294" i="10"/>
  <c r="N295" i="10" a="1"/>
  <c r="N295" i="10" s="1"/>
  <c r="N296" i="10" a="1"/>
  <c r="N296" i="10" s="1"/>
  <c r="N297" i="10" a="1"/>
  <c r="N297" i="10" s="1"/>
  <c r="N298" i="10" a="1"/>
  <c r="N298" i="10"/>
  <c r="N299" i="10" a="1"/>
  <c r="N299" i="10" s="1"/>
  <c r="N300" i="10" a="1"/>
  <c r="N300" i="10" s="1"/>
  <c r="N301" i="10" a="1"/>
  <c r="N301" i="10" s="1"/>
  <c r="N302" i="10" a="1"/>
  <c r="N302" i="10"/>
  <c r="N303" i="10" a="1"/>
  <c r="N303" i="10" s="1"/>
  <c r="N304" i="10" a="1"/>
  <c r="N304" i="10" s="1"/>
  <c r="N305" i="10" a="1"/>
  <c r="N305" i="10" s="1"/>
  <c r="N306" i="10" a="1"/>
  <c r="N306" i="10"/>
  <c r="N307" i="10" a="1"/>
  <c r="N307" i="10" s="1"/>
  <c r="N308" i="10" a="1"/>
  <c r="N308" i="10" s="1"/>
  <c r="N309" i="10" a="1"/>
  <c r="N309" i="10" s="1"/>
  <c r="N310" i="10" a="1"/>
  <c r="N310" i="10"/>
  <c r="N311" i="10" a="1"/>
  <c r="N311" i="10" s="1"/>
  <c r="N312" i="10" a="1"/>
  <c r="N312" i="10" s="1"/>
  <c r="N313" i="10" a="1"/>
  <c r="N313" i="10" s="1"/>
  <c r="N2" i="10" a="1"/>
  <c r="N2" i="10" s="1"/>
  <c r="D3" i="10" a="1"/>
  <c r="D3" i="10" s="1"/>
  <c r="D4" i="10" a="1"/>
  <c r="D4" i="10" s="1"/>
  <c r="D5" i="10" a="1"/>
  <c r="D5" i="10" s="1"/>
  <c r="D6" i="10" a="1"/>
  <c r="D6" i="10"/>
  <c r="D7" i="10" a="1"/>
  <c r="D7" i="10"/>
  <c r="D8" i="10" a="1"/>
  <c r="D8" i="10" s="1"/>
  <c r="D9" i="10" a="1"/>
  <c r="D9" i="10" s="1"/>
  <c r="D10" i="10" a="1"/>
  <c r="D10" i="10"/>
  <c r="D11" i="10" a="1"/>
  <c r="D11" i="10"/>
  <c r="D12" i="10" a="1"/>
  <c r="D12" i="10" s="1"/>
  <c r="D13" i="10" a="1"/>
  <c r="D13" i="10" s="1"/>
  <c r="D14" i="10" a="1"/>
  <c r="D14" i="10"/>
  <c r="D15" i="10" a="1"/>
  <c r="D15" i="10"/>
  <c r="D16" i="10" a="1"/>
  <c r="D16" i="10" s="1"/>
  <c r="D17" i="10" a="1"/>
  <c r="D17" i="10" s="1"/>
  <c r="D18" i="10" a="1"/>
  <c r="D18" i="10"/>
  <c r="D19" i="10" a="1"/>
  <c r="D19" i="10" s="1"/>
  <c r="D20" i="10" a="1"/>
  <c r="D20" i="10" s="1"/>
  <c r="D21" i="10" a="1"/>
  <c r="D21" i="10" s="1"/>
  <c r="D22" i="10" a="1"/>
  <c r="D22" i="10"/>
  <c r="D23" i="10" a="1"/>
  <c r="D23" i="10" s="1"/>
  <c r="D24" i="10" a="1"/>
  <c r="D24" i="10" s="1"/>
  <c r="D25" i="10" a="1"/>
  <c r="D25" i="10" s="1"/>
  <c r="D26" i="10" a="1"/>
  <c r="D26" i="10"/>
  <c r="D27" i="10" a="1"/>
  <c r="D27" i="10" s="1"/>
  <c r="D28" i="10" a="1"/>
  <c r="D28" i="10" s="1"/>
  <c r="D29" i="10" a="1"/>
  <c r="D29" i="10" s="1"/>
  <c r="D30" i="10" a="1"/>
  <c r="D30" i="10"/>
  <c r="D31" i="10" a="1"/>
  <c r="D31" i="10" s="1"/>
  <c r="D32" i="10" a="1"/>
  <c r="D32" i="10" s="1"/>
  <c r="D33" i="10" a="1"/>
  <c r="D33" i="10" s="1"/>
  <c r="D34" i="10" a="1"/>
  <c r="D34" i="10"/>
  <c r="D35" i="10" a="1"/>
  <c r="D35" i="10" s="1"/>
  <c r="D36" i="10" a="1"/>
  <c r="D36" i="10" s="1"/>
  <c r="D37" i="10" a="1"/>
  <c r="D37" i="10" s="1"/>
  <c r="D38" i="10" a="1"/>
  <c r="D38" i="10"/>
  <c r="D39" i="10" a="1"/>
  <c r="D39" i="10" s="1"/>
  <c r="D40" i="10" a="1"/>
  <c r="D40" i="10" s="1"/>
  <c r="D41" i="10" a="1"/>
  <c r="D41" i="10" s="1"/>
  <c r="D42" i="10" a="1"/>
  <c r="D42" i="10"/>
  <c r="D43" i="10" a="1"/>
  <c r="D43" i="10" s="1"/>
  <c r="D44" i="10" a="1"/>
  <c r="D44" i="10" s="1"/>
  <c r="D45" i="10" a="1"/>
  <c r="D45" i="10" s="1"/>
  <c r="D46" i="10" a="1"/>
  <c r="D46" i="10"/>
  <c r="D47" i="10" a="1"/>
  <c r="D47" i="10" s="1"/>
  <c r="D48" i="10" a="1"/>
  <c r="D48" i="10" s="1"/>
  <c r="D49" i="10" a="1"/>
  <c r="D49" i="10" s="1"/>
  <c r="D50" i="10" a="1"/>
  <c r="D50" i="10"/>
  <c r="D51" i="10" a="1"/>
  <c r="D51" i="10" s="1"/>
  <c r="D52" i="10" a="1"/>
  <c r="D52" i="10" s="1"/>
  <c r="D53" i="10" a="1"/>
  <c r="D53" i="10" s="1"/>
  <c r="D54" i="10" a="1"/>
  <c r="D54" i="10"/>
  <c r="D55" i="10" a="1"/>
  <c r="D55" i="10" s="1"/>
  <c r="D56" i="10" a="1"/>
  <c r="D56" i="10" s="1"/>
  <c r="D57" i="10" a="1"/>
  <c r="D57" i="10" s="1"/>
  <c r="D58" i="10" a="1"/>
  <c r="D58" i="10"/>
  <c r="D59" i="10" a="1"/>
  <c r="D59" i="10" s="1"/>
  <c r="D60" i="10" a="1"/>
  <c r="D60" i="10" s="1"/>
  <c r="D61" i="10" a="1"/>
  <c r="D61" i="10" s="1"/>
  <c r="D62" i="10" a="1"/>
  <c r="D62" i="10"/>
  <c r="D63" i="10" a="1"/>
  <c r="D63" i="10" s="1"/>
  <c r="D64" i="10" a="1"/>
  <c r="D64" i="10" s="1"/>
  <c r="D65" i="10" a="1"/>
  <c r="D65" i="10" s="1"/>
  <c r="D66" i="10" a="1"/>
  <c r="D66" i="10"/>
  <c r="D67" i="10" a="1"/>
  <c r="D67" i="10" s="1"/>
  <c r="D68" i="10" a="1"/>
  <c r="D68" i="10" s="1"/>
  <c r="D69" i="10" a="1"/>
  <c r="D69" i="10" s="1"/>
  <c r="D70" i="10" a="1"/>
  <c r="D70" i="10"/>
  <c r="D71" i="10" a="1"/>
  <c r="D71" i="10" s="1"/>
  <c r="D72" i="10" a="1"/>
  <c r="D72" i="10" s="1"/>
  <c r="D73" i="10" a="1"/>
  <c r="D73" i="10" s="1"/>
  <c r="D74" i="10" a="1"/>
  <c r="D74" i="10"/>
  <c r="D75" i="10" a="1"/>
  <c r="D75" i="10" s="1"/>
  <c r="D76" i="10" a="1"/>
  <c r="D76" i="10" s="1"/>
  <c r="D77" i="10" a="1"/>
  <c r="D77" i="10" s="1"/>
  <c r="D78" i="10" a="1"/>
  <c r="D78" i="10"/>
  <c r="D79" i="10" a="1"/>
  <c r="D79" i="10" s="1"/>
  <c r="D80" i="10" a="1"/>
  <c r="D80" i="10" s="1"/>
  <c r="D81" i="10" a="1"/>
  <c r="D81" i="10" s="1"/>
  <c r="D82" i="10" a="1"/>
  <c r="D82" i="10"/>
  <c r="D83" i="10" a="1"/>
  <c r="D83" i="10" s="1"/>
  <c r="D84" i="10" a="1"/>
  <c r="D84" i="10" s="1"/>
  <c r="D85" i="10" a="1"/>
  <c r="D85" i="10" s="1"/>
  <c r="D86" i="10" a="1"/>
  <c r="D86" i="10"/>
  <c r="D87" i="10" a="1"/>
  <c r="D87" i="10" s="1"/>
  <c r="D88" i="10" a="1"/>
  <c r="D88" i="10" s="1"/>
  <c r="D89" i="10" a="1"/>
  <c r="D89" i="10" s="1"/>
  <c r="D90" i="10" a="1"/>
  <c r="D90" i="10"/>
  <c r="D91" i="10" a="1"/>
  <c r="D91" i="10" s="1"/>
  <c r="D92" i="10" a="1"/>
  <c r="D92" i="10" s="1"/>
  <c r="D93" i="10" a="1"/>
  <c r="D93" i="10" s="1"/>
  <c r="D94" i="10" a="1"/>
  <c r="D94" i="10"/>
  <c r="D95" i="10" a="1"/>
  <c r="D95" i="10" s="1"/>
  <c r="D96" i="10" a="1"/>
  <c r="D96" i="10" s="1"/>
  <c r="D97" i="10" a="1"/>
  <c r="D97" i="10" s="1"/>
  <c r="D98" i="10" a="1"/>
  <c r="D98" i="10"/>
  <c r="D99" i="10" a="1"/>
  <c r="D99" i="10" s="1"/>
  <c r="D100" i="10" a="1"/>
  <c r="D100" i="10" s="1"/>
  <c r="D101" i="10" a="1"/>
  <c r="D101" i="10" s="1"/>
  <c r="D102" i="10" a="1"/>
  <c r="D102" i="10"/>
  <c r="D103" i="10" a="1"/>
  <c r="D103" i="10" s="1"/>
  <c r="D104" i="10" a="1"/>
  <c r="D104" i="10" s="1"/>
  <c r="D105" i="10" a="1"/>
  <c r="D105" i="10" s="1"/>
  <c r="D106" i="10" a="1"/>
  <c r="D106" i="10"/>
  <c r="D107" i="10" a="1"/>
  <c r="D107" i="10" s="1"/>
  <c r="D108" i="10" a="1"/>
  <c r="D108" i="10" s="1"/>
  <c r="D109" i="10" a="1"/>
  <c r="D109" i="10" s="1"/>
  <c r="D110" i="10" a="1"/>
  <c r="D110" i="10"/>
  <c r="D111" i="10" a="1"/>
  <c r="D111" i="10" s="1"/>
  <c r="D112" i="10" a="1"/>
  <c r="D112" i="10" s="1"/>
  <c r="D113" i="10" a="1"/>
  <c r="D113" i="10" s="1"/>
  <c r="D114" i="10" a="1"/>
  <c r="D114" i="10"/>
  <c r="D115" i="10" a="1"/>
  <c r="D115" i="10" s="1"/>
  <c r="D116" i="10" a="1"/>
  <c r="D116" i="10" s="1"/>
  <c r="D117" i="10" a="1"/>
  <c r="D117" i="10" s="1"/>
  <c r="D118" i="10" a="1"/>
  <c r="D118" i="10"/>
  <c r="D119" i="10" a="1"/>
  <c r="D119" i="10" s="1"/>
  <c r="D120" i="10" a="1"/>
  <c r="D120" i="10" s="1"/>
  <c r="D121" i="10" a="1"/>
  <c r="D121" i="10" s="1"/>
  <c r="D122" i="10" a="1"/>
  <c r="D122" i="10"/>
  <c r="D123" i="10" a="1"/>
  <c r="D123" i="10" s="1"/>
  <c r="D124" i="10" a="1"/>
  <c r="D124" i="10" s="1"/>
  <c r="D125" i="10" a="1"/>
  <c r="D125" i="10" s="1"/>
  <c r="D126" i="10" a="1"/>
  <c r="D126" i="10"/>
  <c r="D127" i="10" a="1"/>
  <c r="D127" i="10" s="1"/>
  <c r="D128" i="10" a="1"/>
  <c r="D128" i="10" s="1"/>
  <c r="D129" i="10" a="1"/>
  <c r="D129" i="10" s="1"/>
  <c r="D130" i="10" a="1"/>
  <c r="D130" i="10"/>
  <c r="D131" i="10" a="1"/>
  <c r="D131" i="10" s="1"/>
  <c r="D132" i="10" a="1"/>
  <c r="D132" i="10" s="1"/>
  <c r="D133" i="10" a="1"/>
  <c r="D133" i="10" s="1"/>
  <c r="D134" i="10" a="1"/>
  <c r="D134" i="10"/>
  <c r="D135" i="10" a="1"/>
  <c r="D135" i="10" s="1"/>
  <c r="D136" i="10" a="1"/>
  <c r="D136" i="10" s="1"/>
  <c r="D137" i="10" a="1"/>
  <c r="D137" i="10" s="1"/>
  <c r="D138" i="10" a="1"/>
  <c r="D138" i="10"/>
  <c r="D139" i="10" a="1"/>
  <c r="D139" i="10" s="1"/>
  <c r="D140" i="10" a="1"/>
  <c r="D140" i="10" s="1"/>
  <c r="D141" i="10" a="1"/>
  <c r="D141" i="10" s="1"/>
  <c r="D142" i="10" a="1"/>
  <c r="D142" i="10"/>
  <c r="D143" i="10" a="1"/>
  <c r="D143" i="10" s="1"/>
  <c r="D144" i="10" a="1"/>
  <c r="D144" i="10" s="1"/>
  <c r="D145" i="10" a="1"/>
  <c r="D145" i="10" s="1"/>
  <c r="D146" i="10" a="1"/>
  <c r="D146" i="10"/>
  <c r="D147" i="10" a="1"/>
  <c r="D147" i="10" s="1"/>
  <c r="D148" i="10" a="1"/>
  <c r="D148" i="10" s="1"/>
  <c r="D149" i="10" a="1"/>
  <c r="D149" i="10" s="1"/>
  <c r="D150" i="10" a="1"/>
  <c r="D150" i="10"/>
  <c r="D151" i="10" a="1"/>
  <c r="D151" i="10" s="1"/>
  <c r="D152" i="10" a="1"/>
  <c r="D152" i="10" s="1"/>
  <c r="D153" i="10" a="1"/>
  <c r="D153" i="10" s="1"/>
  <c r="D154" i="10" a="1"/>
  <c r="D154" i="10"/>
  <c r="D155" i="10" a="1"/>
  <c r="D155" i="10" s="1"/>
  <c r="D156" i="10" a="1"/>
  <c r="D156" i="10" s="1"/>
  <c r="D157" i="10" a="1"/>
  <c r="D157" i="10" s="1"/>
  <c r="D158" i="10" a="1"/>
  <c r="D158" i="10"/>
  <c r="D159" i="10" a="1"/>
  <c r="D159" i="10" s="1"/>
  <c r="D160" i="10" a="1"/>
  <c r="D160" i="10" s="1"/>
  <c r="D161" i="10" a="1"/>
  <c r="D161" i="10" s="1"/>
  <c r="D162" i="10" a="1"/>
  <c r="D162" i="10"/>
  <c r="D163" i="10" a="1"/>
  <c r="D163" i="10" s="1"/>
  <c r="D164" i="10" a="1"/>
  <c r="D164" i="10" s="1"/>
  <c r="D165" i="10" a="1"/>
  <c r="D165" i="10" s="1"/>
  <c r="D166" i="10" a="1"/>
  <c r="D166" i="10"/>
  <c r="D167" i="10" a="1"/>
  <c r="D167" i="10" s="1"/>
  <c r="D168" i="10" a="1"/>
  <c r="D168" i="10" s="1"/>
  <c r="D169" i="10" a="1"/>
  <c r="D169" i="10" s="1"/>
  <c r="D170" i="10" a="1"/>
  <c r="D170" i="10"/>
  <c r="D171" i="10" a="1"/>
  <c r="D171" i="10" s="1"/>
  <c r="D172" i="10" a="1"/>
  <c r="D172" i="10" s="1"/>
  <c r="D173" i="10" a="1"/>
  <c r="D173" i="10" s="1"/>
  <c r="D174" i="10" a="1"/>
  <c r="D174" i="10"/>
  <c r="D175" i="10" a="1"/>
  <c r="D175" i="10" s="1"/>
  <c r="D176" i="10" a="1"/>
  <c r="D176" i="10" s="1"/>
  <c r="D177" i="10" a="1"/>
  <c r="D177" i="10" s="1"/>
  <c r="D178" i="10" a="1"/>
  <c r="D178" i="10"/>
  <c r="D179" i="10" a="1"/>
  <c r="D179" i="10" s="1"/>
  <c r="D180" i="10" a="1"/>
  <c r="D180" i="10" s="1"/>
  <c r="D181" i="10" a="1"/>
  <c r="D181" i="10" s="1"/>
  <c r="D182" i="10" a="1"/>
  <c r="D182" i="10"/>
  <c r="D183" i="10" a="1"/>
  <c r="D183" i="10" s="1"/>
  <c r="D184" i="10" a="1"/>
  <c r="D184" i="10" s="1"/>
  <c r="D185" i="10" a="1"/>
  <c r="D185" i="10" s="1"/>
  <c r="D186" i="10" a="1"/>
  <c r="D186" i="10"/>
  <c r="D187" i="10" a="1"/>
  <c r="D187" i="10" s="1"/>
  <c r="D188" i="10" a="1"/>
  <c r="D188" i="10" s="1"/>
  <c r="D189" i="10" a="1"/>
  <c r="D189" i="10" s="1"/>
  <c r="D190" i="10" a="1"/>
  <c r="D190" i="10"/>
  <c r="D191" i="10" a="1"/>
  <c r="D191" i="10" s="1"/>
  <c r="D192" i="10" a="1"/>
  <c r="D192" i="10" s="1"/>
  <c r="D193" i="10" a="1"/>
  <c r="D193" i="10" s="1"/>
  <c r="D194" i="10" a="1"/>
  <c r="D194" i="10"/>
  <c r="D195" i="10" a="1"/>
  <c r="D195" i="10" s="1"/>
  <c r="D196" i="10" a="1"/>
  <c r="D196" i="10" s="1"/>
  <c r="D197" i="10" a="1"/>
  <c r="D197" i="10" s="1"/>
  <c r="D198" i="10" a="1"/>
  <c r="D198" i="10"/>
  <c r="D199" i="10" a="1"/>
  <c r="D199" i="10" s="1"/>
  <c r="D200" i="10" a="1"/>
  <c r="D200" i="10" s="1"/>
  <c r="D201" i="10" a="1"/>
  <c r="D201" i="10" s="1"/>
  <c r="D202" i="10" a="1"/>
  <c r="D202" i="10"/>
  <c r="D203" i="10" a="1"/>
  <c r="D203" i="10" s="1"/>
  <c r="D204" i="10" a="1"/>
  <c r="D204" i="10" s="1"/>
  <c r="D205" i="10" a="1"/>
  <c r="D205" i="10" s="1"/>
  <c r="D206" i="10" a="1"/>
  <c r="D206" i="10"/>
  <c r="D207" i="10" a="1"/>
  <c r="D207" i="10" s="1"/>
  <c r="D208" i="10" a="1"/>
  <c r="D208" i="10" s="1"/>
  <c r="D209" i="10" a="1"/>
  <c r="D209" i="10" s="1"/>
  <c r="D210" i="10" a="1"/>
  <c r="D210" i="10"/>
  <c r="D211" i="10" a="1"/>
  <c r="D211" i="10" s="1"/>
  <c r="D212" i="10" a="1"/>
  <c r="D212" i="10" s="1"/>
  <c r="D213" i="10" a="1"/>
  <c r="D213" i="10" s="1"/>
  <c r="D214" i="10" a="1"/>
  <c r="D214" i="10"/>
  <c r="D215" i="10" a="1"/>
  <c r="D215" i="10" s="1"/>
  <c r="D216" i="10" a="1"/>
  <c r="D216" i="10" s="1"/>
  <c r="D217" i="10" a="1"/>
  <c r="D217" i="10" s="1"/>
  <c r="D218" i="10" a="1"/>
  <c r="D218" i="10"/>
  <c r="D219" i="10" a="1"/>
  <c r="D219" i="10" s="1"/>
  <c r="D220" i="10" a="1"/>
  <c r="D220" i="10" s="1"/>
  <c r="D221" i="10" a="1"/>
  <c r="D221" i="10" s="1"/>
  <c r="D222" i="10" a="1"/>
  <c r="D222" i="10"/>
  <c r="D223" i="10" a="1"/>
  <c r="D223" i="10" s="1"/>
  <c r="D224" i="10" a="1"/>
  <c r="D224" i="10" s="1"/>
  <c r="D225" i="10" a="1"/>
  <c r="D225" i="10" s="1"/>
  <c r="D226" i="10" a="1"/>
  <c r="D226" i="10"/>
  <c r="D227" i="10" a="1"/>
  <c r="D227" i="10" s="1"/>
  <c r="D228" i="10" a="1"/>
  <c r="D228" i="10" s="1"/>
  <c r="D229" i="10" a="1"/>
  <c r="D229" i="10" s="1"/>
  <c r="D230" i="10" a="1"/>
  <c r="D230" i="10"/>
  <c r="D231" i="10" a="1"/>
  <c r="D231" i="10" s="1"/>
  <c r="D232" i="10" a="1"/>
  <c r="D232" i="10" s="1"/>
  <c r="D233" i="10" a="1"/>
  <c r="D233" i="10" s="1"/>
  <c r="D234" i="10" a="1"/>
  <c r="D234" i="10"/>
  <c r="D235" i="10" a="1"/>
  <c r="D235" i="10" s="1"/>
  <c r="D236" i="10" a="1"/>
  <c r="D236" i="10" s="1"/>
  <c r="D237" i="10" a="1"/>
  <c r="D237" i="10" s="1"/>
  <c r="D238" i="10" a="1"/>
  <c r="D238" i="10"/>
  <c r="D239" i="10" a="1"/>
  <c r="D239" i="10" s="1"/>
  <c r="D240" i="10" a="1"/>
  <c r="D240" i="10" s="1"/>
  <c r="D241" i="10" a="1"/>
  <c r="D241" i="10" s="1"/>
  <c r="D242" i="10" a="1"/>
  <c r="D242" i="10"/>
  <c r="D243" i="10" a="1"/>
  <c r="D243" i="10" s="1"/>
  <c r="D244" i="10" a="1"/>
  <c r="D244" i="10" s="1"/>
  <c r="D245" i="10" a="1"/>
  <c r="D245" i="10" s="1"/>
  <c r="D246" i="10" a="1"/>
  <c r="D246" i="10"/>
  <c r="D247" i="10" a="1"/>
  <c r="D247" i="10" s="1"/>
  <c r="D248" i="10" a="1"/>
  <c r="D248" i="10" s="1"/>
  <c r="D249" i="10" a="1"/>
  <c r="D249" i="10" s="1"/>
  <c r="D250" i="10" a="1"/>
  <c r="D250" i="10"/>
  <c r="D251" i="10" a="1"/>
  <c r="D251" i="10" s="1"/>
  <c r="D252" i="10" a="1"/>
  <c r="D252" i="10" s="1"/>
  <c r="D253" i="10" a="1"/>
  <c r="D253" i="10" s="1"/>
  <c r="D254" i="10" a="1"/>
  <c r="D254" i="10"/>
  <c r="D255" i="10" a="1"/>
  <c r="D255" i="10" s="1"/>
  <c r="D256" i="10" a="1"/>
  <c r="D256" i="10" s="1"/>
  <c r="D257" i="10" a="1"/>
  <c r="D257" i="10" s="1"/>
  <c r="D258" i="10" a="1"/>
  <c r="D258" i="10"/>
  <c r="D259" i="10" a="1"/>
  <c r="D259" i="10" s="1"/>
  <c r="D260" i="10" a="1"/>
  <c r="D260" i="10" s="1"/>
  <c r="D261" i="10" a="1"/>
  <c r="D261" i="10" s="1"/>
  <c r="D262" i="10" a="1"/>
  <c r="D262" i="10"/>
  <c r="D263" i="10" a="1"/>
  <c r="D263" i="10" s="1"/>
  <c r="D264" i="10" a="1"/>
  <c r="D264" i="10" s="1"/>
  <c r="D265" i="10" a="1"/>
  <c r="D265" i="10" s="1"/>
  <c r="D266" i="10" a="1"/>
  <c r="D266" i="10"/>
  <c r="D267" i="10" a="1"/>
  <c r="D267" i="10" s="1"/>
  <c r="D268" i="10" a="1"/>
  <c r="D268" i="10" s="1"/>
  <c r="D269" i="10" a="1"/>
  <c r="D269" i="10" s="1"/>
  <c r="D270" i="10" a="1"/>
  <c r="D270" i="10"/>
  <c r="D271" i="10" a="1"/>
  <c r="D271" i="10" s="1"/>
  <c r="D272" i="10" a="1"/>
  <c r="D272" i="10" s="1"/>
  <c r="D273" i="10" a="1"/>
  <c r="D273" i="10" s="1"/>
  <c r="D274" i="10" a="1"/>
  <c r="D274" i="10"/>
  <c r="D275" i="10" a="1"/>
  <c r="D275" i="10" s="1"/>
  <c r="D276" i="10" a="1"/>
  <c r="D276" i="10" s="1"/>
  <c r="D277" i="10" a="1"/>
  <c r="D277" i="10" s="1"/>
  <c r="D278" i="10" a="1"/>
  <c r="D278" i="10"/>
  <c r="D279" i="10" a="1"/>
  <c r="D279" i="10" s="1"/>
  <c r="D280" i="10" a="1"/>
  <c r="D280" i="10" s="1"/>
  <c r="D281" i="10" a="1"/>
  <c r="D281" i="10" s="1"/>
  <c r="D282" i="10" a="1"/>
  <c r="D282" i="10"/>
  <c r="D283" i="10" a="1"/>
  <c r="D283" i="10" s="1"/>
  <c r="D284" i="10" a="1"/>
  <c r="D284" i="10" s="1"/>
  <c r="D285" i="10" a="1"/>
  <c r="D285" i="10" s="1"/>
  <c r="D286" i="10" a="1"/>
  <c r="D286" i="10"/>
  <c r="D287" i="10" a="1"/>
  <c r="D287" i="10" s="1"/>
  <c r="D288" i="10" a="1"/>
  <c r="D288" i="10" s="1"/>
  <c r="D289" i="10" a="1"/>
  <c r="D289" i="10" s="1"/>
  <c r="D290" i="10" a="1"/>
  <c r="D290" i="10"/>
  <c r="D291" i="10" a="1"/>
  <c r="D291" i="10" s="1"/>
  <c r="D292" i="10" a="1"/>
  <c r="D292" i="10" s="1"/>
  <c r="D293" i="10" a="1"/>
  <c r="D293" i="10" s="1"/>
  <c r="D294" i="10" a="1"/>
  <c r="D294" i="10"/>
  <c r="D295" i="10" a="1"/>
  <c r="D295" i="10" s="1"/>
  <c r="D296" i="10" a="1"/>
  <c r="D296" i="10" s="1"/>
  <c r="D297" i="10" a="1"/>
  <c r="D297" i="10" s="1"/>
  <c r="D298" i="10" a="1"/>
  <c r="D298" i="10"/>
  <c r="D299" i="10" a="1"/>
  <c r="D299" i="10" s="1"/>
  <c r="D300" i="10" a="1"/>
  <c r="D300" i="10" s="1"/>
  <c r="D301" i="10" a="1"/>
  <c r="D301" i="10" s="1"/>
  <c r="D302" i="10" a="1"/>
  <c r="D302" i="10"/>
  <c r="D303" i="10" a="1"/>
  <c r="D303" i="10" s="1"/>
  <c r="D304" i="10" a="1"/>
  <c r="D304" i="10" s="1"/>
  <c r="D305" i="10" a="1"/>
  <c r="D305" i="10" s="1"/>
  <c r="D306" i="10" a="1"/>
  <c r="D306" i="10"/>
  <c r="D307" i="10" a="1"/>
  <c r="D307" i="10" s="1"/>
  <c r="D308" i="10" a="1"/>
  <c r="D308" i="10" s="1"/>
  <c r="D309" i="10" a="1"/>
  <c r="D309" i="10" s="1"/>
  <c r="D310" i="10" a="1"/>
  <c r="D310" i="10"/>
  <c r="D311" i="10" a="1"/>
  <c r="D311" i="10" s="1"/>
  <c r="D312" i="10" a="1"/>
  <c r="D312" i="10" s="1"/>
  <c r="D313" i="10" a="1"/>
  <c r="D313" i="10" s="1"/>
  <c r="D2" i="10" a="1"/>
  <c r="D2" i="10" s="1"/>
  <c r="H35" i="12"/>
  <c r="L35" i="12" s="1"/>
  <c r="H34" i="12"/>
  <c r="L34" i="12" s="1"/>
  <c r="H33" i="12"/>
  <c r="L33" i="12" s="1"/>
  <c r="H32" i="12"/>
  <c r="L32" i="12" s="1"/>
  <c r="H31" i="12"/>
  <c r="L31" i="12" s="1"/>
  <c r="H30" i="12"/>
  <c r="L30" i="12" s="1"/>
  <c r="G36" i="12"/>
  <c r="K36" i="12" s="1"/>
  <c r="G35" i="12"/>
  <c r="K35" i="12" s="1"/>
  <c r="G34" i="12"/>
  <c r="K34" i="12" s="1"/>
  <c r="G33" i="12"/>
  <c r="K33" i="12" s="1"/>
  <c r="G32" i="12"/>
  <c r="K32" i="12" s="1"/>
  <c r="K31" i="12"/>
  <c r="H24" i="12"/>
  <c r="H23" i="12"/>
  <c r="H22" i="12"/>
  <c r="G24" i="12"/>
  <c r="G23" i="12"/>
  <c r="G22" i="12"/>
  <c r="H15" i="12"/>
  <c r="L15" i="12" s="1"/>
  <c r="H14" i="12"/>
  <c r="L14" i="12" s="1"/>
  <c r="G15" i="12"/>
  <c r="K15" i="12" s="1"/>
  <c r="G14" i="12"/>
  <c r="G8" i="12"/>
  <c r="K8" i="12" s="1"/>
  <c r="G7" i="12"/>
  <c r="K7" i="12" s="1"/>
  <c r="G6" i="12"/>
  <c r="H8" i="12"/>
  <c r="L8" i="12" s="1"/>
  <c r="H7" i="12"/>
  <c r="L7" i="12" s="1"/>
  <c r="H6" i="12"/>
  <c r="L6" i="12" s="1"/>
  <c r="K14" i="12"/>
  <c r="K30" i="12"/>
  <c r="K6" i="12"/>
  <c r="N4" i="12" l="1"/>
  <c r="P4" i="12"/>
  <c r="R4" i="12" s="1"/>
  <c r="N28" i="12"/>
  <c r="P28" i="12"/>
  <c r="R28" i="12" s="1"/>
  <c r="N12" i="12"/>
  <c r="P12" i="12"/>
  <c r="R12" i="12" s="1"/>
  <c r="AC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" i="15"/>
  <c r="R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" i="15"/>
  <c r="AB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" i="15"/>
  <c r="K23" i="15"/>
  <c r="K22" i="15"/>
  <c r="K18" i="15"/>
  <c r="K17" i="15"/>
  <c r="K21" i="15"/>
  <c r="AA2" i="15" a="1"/>
  <c r="AA2" i="15" s="1"/>
  <c r="P2" i="15" a="1"/>
  <c r="P2" i="15" s="1"/>
  <c r="K16" i="15" s="1"/>
  <c r="AD3" i="22"/>
  <c r="AD4" i="22"/>
  <c r="AD5" i="22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8" i="22"/>
  <c r="AD39" i="22"/>
  <c r="AD40" i="22"/>
  <c r="AD41" i="22"/>
  <c r="AD42" i="22"/>
  <c r="AD2" i="22"/>
  <c r="K23" i="22"/>
  <c r="K22" i="22"/>
  <c r="AC3" i="22"/>
  <c r="AC4" i="22"/>
  <c r="AC5" i="22"/>
  <c r="AC6" i="22"/>
  <c r="AC7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8" i="22"/>
  <c r="AC39" i="22"/>
  <c r="AC40" i="22"/>
  <c r="AC41" i="22"/>
  <c r="AC42" i="22"/>
  <c r="AC2" i="22"/>
  <c r="K21" i="22"/>
  <c r="AB2" i="22" a="1"/>
  <c r="AB2" i="22" s="1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2" i="22"/>
  <c r="K18" i="22"/>
  <c r="K17" i="22"/>
  <c r="O2" i="22" a="1"/>
  <c r="O2" i="22" s="1"/>
  <c r="F15" i="12"/>
  <c r="J15" i="12" s="1"/>
  <c r="F14" i="12"/>
  <c r="J14" i="12" s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2" i="15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1" i="15"/>
  <c r="B2" i="22"/>
  <c r="E2" i="22" s="1"/>
  <c r="B3" i="22"/>
  <c r="B4" i="22"/>
  <c r="E4" i="22" s="1"/>
  <c r="B5" i="22"/>
  <c r="B6" i="22"/>
  <c r="B7" i="22"/>
  <c r="B8" i="22"/>
  <c r="B9" i="22"/>
  <c r="E9" i="22" s="1"/>
  <c r="B10" i="22"/>
  <c r="E10" i="22" s="1"/>
  <c r="B11" i="22"/>
  <c r="E11" i="22" s="1"/>
  <c r="B12" i="22"/>
  <c r="B13" i="22"/>
  <c r="B14" i="22"/>
  <c r="B15" i="22"/>
  <c r="B16" i="22"/>
  <c r="B17" i="22"/>
  <c r="B18" i="22"/>
  <c r="E18" i="22" s="1"/>
  <c r="B19" i="22"/>
  <c r="B20" i="22"/>
  <c r="E20" i="22" s="1"/>
  <c r="B21" i="22"/>
  <c r="B22" i="22"/>
  <c r="B23" i="22"/>
  <c r="B24" i="22"/>
  <c r="B25" i="22"/>
  <c r="E25" i="22" s="1"/>
  <c r="B26" i="22"/>
  <c r="E26" i="22" s="1"/>
  <c r="B27" i="22"/>
  <c r="E27" i="22" s="1"/>
  <c r="B28" i="22"/>
  <c r="B29" i="22"/>
  <c r="B30" i="22"/>
  <c r="B31" i="22"/>
  <c r="B32" i="22"/>
  <c r="B33" i="22"/>
  <c r="B34" i="22"/>
  <c r="E34" i="22" s="1"/>
  <c r="B35" i="22"/>
  <c r="B36" i="22"/>
  <c r="E36" i="22" s="1"/>
  <c r="B37" i="22"/>
  <c r="B38" i="22"/>
  <c r="B39" i="22"/>
  <c r="B40" i="22"/>
  <c r="B41" i="22"/>
  <c r="E41" i="22" s="1"/>
  <c r="B42" i="22"/>
  <c r="E42" i="22" s="1"/>
  <c r="B43" i="22"/>
  <c r="E43" i="22" s="1"/>
  <c r="B44" i="22"/>
  <c r="B45" i="22"/>
  <c r="B46" i="22"/>
  <c r="B47" i="22"/>
  <c r="B48" i="22"/>
  <c r="B49" i="22"/>
  <c r="B50" i="22"/>
  <c r="E50" i="22" s="1"/>
  <c r="B51" i="22"/>
  <c r="B52" i="22"/>
  <c r="E52" i="22" s="1"/>
  <c r="B53" i="22"/>
  <c r="B54" i="22"/>
  <c r="B55" i="22"/>
  <c r="B56" i="22"/>
  <c r="B57" i="22"/>
  <c r="E57" i="22" s="1"/>
  <c r="B58" i="22"/>
  <c r="E58" i="22" s="1"/>
  <c r="B59" i="22"/>
  <c r="E59" i="22" s="1"/>
  <c r="B60" i="22"/>
  <c r="B61" i="22"/>
  <c r="B62" i="22"/>
  <c r="B63" i="22"/>
  <c r="B64" i="22"/>
  <c r="B65" i="22"/>
  <c r="B66" i="22"/>
  <c r="E66" i="22" s="1"/>
  <c r="B67" i="22"/>
  <c r="B68" i="22"/>
  <c r="E68" i="22" s="1"/>
  <c r="B69" i="22"/>
  <c r="B70" i="22"/>
  <c r="B71" i="22"/>
  <c r="B72" i="22"/>
  <c r="B73" i="22"/>
  <c r="E73" i="22" s="1"/>
  <c r="B74" i="22"/>
  <c r="E74" i="22" s="1"/>
  <c r="B75" i="22"/>
  <c r="E75" i="22" s="1"/>
  <c r="B76" i="22"/>
  <c r="B77" i="22"/>
  <c r="B78" i="22"/>
  <c r="B79" i="22"/>
  <c r="B80" i="22"/>
  <c r="B81" i="22"/>
  <c r="B82" i="22"/>
  <c r="E82" i="22" s="1"/>
  <c r="B83" i="22"/>
  <c r="B84" i="22"/>
  <c r="E84" i="22" s="1"/>
  <c r="B85" i="22"/>
  <c r="B86" i="22"/>
  <c r="B87" i="22"/>
  <c r="B88" i="22"/>
  <c r="B89" i="22"/>
  <c r="E89" i="22" s="1"/>
  <c r="B90" i="22"/>
  <c r="E90" i="22" s="1"/>
  <c r="B91" i="22"/>
  <c r="E91" i="22" s="1"/>
  <c r="B92" i="22"/>
  <c r="B93" i="22"/>
  <c r="B94" i="22"/>
  <c r="B95" i="22"/>
  <c r="B96" i="22"/>
  <c r="B97" i="22"/>
  <c r="D97" i="22" s="1"/>
  <c r="B98" i="22"/>
  <c r="D98" i="22" s="1"/>
  <c r="B99" i="22"/>
  <c r="D99" i="22" s="1"/>
  <c r="B100" i="22"/>
  <c r="B101" i="22"/>
  <c r="B102" i="22"/>
  <c r="B103" i="22"/>
  <c r="B104" i="22"/>
  <c r="B105" i="22"/>
  <c r="B106" i="22"/>
  <c r="D106" i="22" s="1"/>
  <c r="B107" i="22"/>
  <c r="B108" i="22"/>
  <c r="D108" i="22" s="1"/>
  <c r="B109" i="22"/>
  <c r="B110" i="22"/>
  <c r="B111" i="22"/>
  <c r="B112" i="22"/>
  <c r="B113" i="22"/>
  <c r="D113" i="22" s="1"/>
  <c r="B114" i="22"/>
  <c r="D114" i="22" s="1"/>
  <c r="B115" i="22"/>
  <c r="D115" i="22" s="1"/>
  <c r="B116" i="22"/>
  <c r="B117" i="22"/>
  <c r="B118" i="22"/>
  <c r="B119" i="22"/>
  <c r="B120" i="22"/>
  <c r="B121" i="22"/>
  <c r="B122" i="22"/>
  <c r="D122" i="22" s="1"/>
  <c r="B123" i="22"/>
  <c r="B124" i="22"/>
  <c r="D124" i="22" s="1"/>
  <c r="B125" i="22"/>
  <c r="B126" i="22"/>
  <c r="B127" i="22"/>
  <c r="B128" i="22"/>
  <c r="B129" i="22"/>
  <c r="D129" i="22" s="1"/>
  <c r="B130" i="22"/>
  <c r="D130" i="22" s="1"/>
  <c r="B131" i="22"/>
  <c r="D131" i="22" s="1"/>
  <c r="B132" i="22"/>
  <c r="B133" i="22"/>
  <c r="B134" i="22"/>
  <c r="B135" i="22"/>
  <c r="B136" i="22"/>
  <c r="B137" i="22"/>
  <c r="B138" i="22"/>
  <c r="D138" i="22" s="1"/>
  <c r="B139" i="22"/>
  <c r="B140" i="22"/>
  <c r="D140" i="22" s="1"/>
  <c r="B141" i="22"/>
  <c r="B142" i="22"/>
  <c r="B143" i="22"/>
  <c r="B144" i="22"/>
  <c r="B145" i="22"/>
  <c r="D145" i="22" s="1"/>
  <c r="B146" i="22"/>
  <c r="D146" i="22" s="1"/>
  <c r="B147" i="22"/>
  <c r="D147" i="22" s="1"/>
  <c r="B148" i="22"/>
  <c r="B149" i="22"/>
  <c r="B150" i="22"/>
  <c r="B151" i="22"/>
  <c r="B152" i="22"/>
  <c r="B153" i="22"/>
  <c r="B154" i="22"/>
  <c r="D154" i="22" s="1"/>
  <c r="B155" i="22"/>
  <c r="B156" i="22"/>
  <c r="D156" i="22" s="1"/>
  <c r="B157" i="22"/>
  <c r="B158" i="22"/>
  <c r="B159" i="22"/>
  <c r="B160" i="22"/>
  <c r="B161" i="22"/>
  <c r="D161" i="22" s="1"/>
  <c r="B162" i="22"/>
  <c r="D162" i="22" s="1"/>
  <c r="B163" i="22"/>
  <c r="D163" i="22" s="1"/>
  <c r="B164" i="22"/>
  <c r="B165" i="22"/>
  <c r="B166" i="22"/>
  <c r="B167" i="22"/>
  <c r="B168" i="22"/>
  <c r="B169" i="22"/>
  <c r="B170" i="22"/>
  <c r="D170" i="22" s="1"/>
  <c r="B171" i="22"/>
  <c r="B172" i="22"/>
  <c r="D172" i="22" s="1"/>
  <c r="B173" i="22"/>
  <c r="B174" i="22"/>
  <c r="B175" i="22"/>
  <c r="B176" i="22"/>
  <c r="B177" i="22"/>
  <c r="D177" i="22" s="1"/>
  <c r="B178" i="22"/>
  <c r="D178" i="22" s="1"/>
  <c r="B179" i="22"/>
  <c r="D179" i="22" s="1"/>
  <c r="B180" i="22"/>
  <c r="B181" i="22"/>
  <c r="B182" i="22"/>
  <c r="B183" i="22"/>
  <c r="B184" i="22"/>
  <c r="B185" i="22"/>
  <c r="B186" i="22"/>
  <c r="B187" i="22"/>
  <c r="B188" i="22"/>
  <c r="D188" i="22" s="1"/>
  <c r="B189" i="22"/>
  <c r="B190" i="22"/>
  <c r="B191" i="22"/>
  <c r="B192" i="22"/>
  <c r="B193" i="22"/>
  <c r="D193" i="22" s="1"/>
  <c r="B194" i="22"/>
  <c r="B195" i="22"/>
  <c r="D195" i="22" s="1"/>
  <c r="B196" i="22"/>
  <c r="B197" i="22"/>
  <c r="B198" i="22"/>
  <c r="B199" i="22"/>
  <c r="B200" i="22"/>
  <c r="B201" i="22"/>
  <c r="B202" i="22"/>
  <c r="D202" i="22" s="1"/>
  <c r="B203" i="22"/>
  <c r="B204" i="22"/>
  <c r="D204" i="22" s="1"/>
  <c r="B205" i="22"/>
  <c r="B206" i="22"/>
  <c r="D206" i="22" s="1"/>
  <c r="B207" i="22"/>
  <c r="B208" i="22"/>
  <c r="B209" i="22"/>
  <c r="D209" i="22" s="1"/>
  <c r="B210" i="22"/>
  <c r="D210" i="22" s="1"/>
  <c r="B211" i="22"/>
  <c r="D211" i="22" s="1"/>
  <c r="B212" i="22"/>
  <c r="B213" i="22"/>
  <c r="B214" i="22"/>
  <c r="D214" i="22" s="1"/>
  <c r="B215" i="22"/>
  <c r="B216" i="22"/>
  <c r="B217" i="22"/>
  <c r="B218" i="22"/>
  <c r="D218" i="22" s="1"/>
  <c r="B219" i="22"/>
  <c r="B220" i="22"/>
  <c r="B221" i="22"/>
  <c r="B222" i="22"/>
  <c r="D222" i="22" s="1"/>
  <c r="B223" i="22"/>
  <c r="D223" i="22" s="1"/>
  <c r="B224" i="22"/>
  <c r="B225" i="22"/>
  <c r="B226" i="22"/>
  <c r="D226" i="22" s="1"/>
  <c r="B227" i="22"/>
  <c r="D227" i="22" s="1"/>
  <c r="B228" i="22"/>
  <c r="D228" i="22" s="1"/>
  <c r="B229" i="22"/>
  <c r="B230" i="22"/>
  <c r="B231" i="22"/>
  <c r="B232" i="22"/>
  <c r="B233" i="22"/>
  <c r="B234" i="22"/>
  <c r="D234" i="22" s="1"/>
  <c r="B235" i="22"/>
  <c r="B236" i="22"/>
  <c r="D236" i="22" s="1"/>
  <c r="B237" i="22"/>
  <c r="B238" i="22"/>
  <c r="D238" i="22" s="1"/>
  <c r="B239" i="22"/>
  <c r="B240" i="22"/>
  <c r="B241" i="22"/>
  <c r="B242" i="22"/>
  <c r="B243" i="22"/>
  <c r="B244" i="22"/>
  <c r="B245" i="22"/>
  <c r="B246" i="22"/>
  <c r="D246" i="22" s="1"/>
  <c r="B247" i="22"/>
  <c r="B248" i="22"/>
  <c r="B249" i="22"/>
  <c r="B250" i="22"/>
  <c r="B251" i="22"/>
  <c r="B252" i="22"/>
  <c r="D252" i="22" s="1"/>
  <c r="B253" i="22"/>
  <c r="B254" i="22"/>
  <c r="D254" i="22" s="1"/>
  <c r="B255" i="22"/>
  <c r="B256" i="22"/>
  <c r="B257" i="22"/>
  <c r="B258" i="22"/>
  <c r="B259" i="22"/>
  <c r="B260" i="22"/>
  <c r="E260" i="22" s="1"/>
  <c r="B261" i="22"/>
  <c r="B262" i="22"/>
  <c r="D262" i="22" s="1"/>
  <c r="B263" i="22"/>
  <c r="B264" i="22"/>
  <c r="B265" i="22"/>
  <c r="B266" i="22"/>
  <c r="B267" i="22"/>
  <c r="B268" i="22"/>
  <c r="D268" i="22" s="1"/>
  <c r="B269" i="22"/>
  <c r="B270" i="22"/>
  <c r="D270" i="22" s="1"/>
  <c r="B271" i="22"/>
  <c r="B272" i="22"/>
  <c r="B273" i="22"/>
  <c r="B274" i="22"/>
  <c r="B275" i="22"/>
  <c r="B276" i="22"/>
  <c r="E276" i="22" s="1"/>
  <c r="B277" i="22"/>
  <c r="B278" i="22"/>
  <c r="D278" i="22" s="1"/>
  <c r="B279" i="22"/>
  <c r="B280" i="22"/>
  <c r="B281" i="22"/>
  <c r="B282" i="22"/>
  <c r="D282" i="22" s="1"/>
  <c r="B283" i="22"/>
  <c r="B284" i="22"/>
  <c r="D284" i="22" s="1"/>
  <c r="B285" i="22"/>
  <c r="B286" i="22"/>
  <c r="D286" i="22" s="1"/>
  <c r="B287" i="22"/>
  <c r="B288" i="22"/>
  <c r="B289" i="22"/>
  <c r="B290" i="22"/>
  <c r="D290" i="22" s="1"/>
  <c r="B291" i="22"/>
  <c r="B292" i="22"/>
  <c r="E292" i="22" s="1"/>
  <c r="B293" i="22"/>
  <c r="B294" i="22"/>
  <c r="D294" i="22" s="1"/>
  <c r="B295" i="22"/>
  <c r="B296" i="22"/>
  <c r="B297" i="22"/>
  <c r="B298" i="22"/>
  <c r="D298" i="22" s="1"/>
  <c r="B299" i="22"/>
  <c r="B300" i="22"/>
  <c r="D300" i="22" s="1"/>
  <c r="B301" i="22"/>
  <c r="B302" i="22"/>
  <c r="D302" i="22" s="1"/>
  <c r="B303" i="22"/>
  <c r="B304" i="22"/>
  <c r="B305" i="22"/>
  <c r="B306" i="22"/>
  <c r="B307" i="22"/>
  <c r="B308" i="22"/>
  <c r="E308" i="22" s="1"/>
  <c r="B309" i="22"/>
  <c r="B310" i="22"/>
  <c r="D310" i="22" s="1"/>
  <c r="B311" i="22"/>
  <c r="B312" i="22"/>
  <c r="B313" i="22"/>
  <c r="B1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E178" i="22" s="1"/>
  <c r="A177" i="22"/>
  <c r="A176" i="22"/>
  <c r="A175" i="22"/>
  <c r="A174" i="22"/>
  <c r="A173" i="22"/>
  <c r="A172" i="22"/>
  <c r="A171" i="22"/>
  <c r="A170" i="22"/>
  <c r="E170" i="22" s="1"/>
  <c r="A169" i="22"/>
  <c r="A168" i="22"/>
  <c r="A167" i="22"/>
  <c r="A166" i="22"/>
  <c r="A165" i="22"/>
  <c r="A164" i="22"/>
  <c r="A163" i="22"/>
  <c r="A162" i="22"/>
  <c r="E162" i="22" s="1"/>
  <c r="A161" i="22"/>
  <c r="A160" i="22"/>
  <c r="A159" i="22"/>
  <c r="A158" i="22"/>
  <c r="A157" i="22"/>
  <c r="A156" i="22"/>
  <c r="A155" i="22"/>
  <c r="A154" i="22"/>
  <c r="E154" i="22" s="1"/>
  <c r="A153" i="22"/>
  <c r="A152" i="22"/>
  <c r="A151" i="22"/>
  <c r="A150" i="22"/>
  <c r="A149" i="22"/>
  <c r="A148" i="22"/>
  <c r="A147" i="22"/>
  <c r="A146" i="22"/>
  <c r="E146" i="22" s="1"/>
  <c r="A145" i="22"/>
  <c r="A144" i="22"/>
  <c r="A143" i="22"/>
  <c r="A142" i="22"/>
  <c r="A141" i="22"/>
  <c r="A140" i="22"/>
  <c r="A139" i="22"/>
  <c r="A138" i="22"/>
  <c r="E138" i="22" s="1"/>
  <c r="A137" i="22"/>
  <c r="A136" i="22"/>
  <c r="A135" i="22"/>
  <c r="A134" i="22"/>
  <c r="A133" i="22"/>
  <c r="A132" i="22"/>
  <c r="A131" i="22"/>
  <c r="A130" i="22"/>
  <c r="E130" i="22" s="1"/>
  <c r="A129" i="22"/>
  <c r="A128" i="22"/>
  <c r="A127" i="22"/>
  <c r="A126" i="22"/>
  <c r="A125" i="22"/>
  <c r="A124" i="22"/>
  <c r="A123" i="22"/>
  <c r="A122" i="22"/>
  <c r="E122" i="22" s="1"/>
  <c r="A121" i="22"/>
  <c r="A120" i="22"/>
  <c r="A119" i="22"/>
  <c r="A118" i="22"/>
  <c r="A117" i="22"/>
  <c r="A116" i="22"/>
  <c r="A115" i="22"/>
  <c r="A114" i="22"/>
  <c r="E114" i="22" s="1"/>
  <c r="A113" i="22"/>
  <c r="A112" i="22"/>
  <c r="A111" i="22"/>
  <c r="A110" i="22"/>
  <c r="A109" i="22"/>
  <c r="A108" i="22"/>
  <c r="A107" i="22"/>
  <c r="A106" i="22"/>
  <c r="E106" i="22" s="1"/>
  <c r="A105" i="22"/>
  <c r="A104" i="22"/>
  <c r="A103" i="22"/>
  <c r="A102" i="22"/>
  <c r="A101" i="22"/>
  <c r="A100" i="22"/>
  <c r="A99" i="22"/>
  <c r="A98" i="22"/>
  <c r="E98" i="22" s="1"/>
  <c r="A97" i="22"/>
  <c r="A96" i="22"/>
  <c r="A95" i="22"/>
  <c r="A94" i="22"/>
  <c r="A93" i="22"/>
  <c r="A92" i="22"/>
  <c r="A91" i="22"/>
  <c r="A90" i="22"/>
  <c r="D90" i="22" s="1"/>
  <c r="A89" i="22"/>
  <c r="A88" i="22"/>
  <c r="A87" i="22"/>
  <c r="A86" i="22"/>
  <c r="A85" i="22"/>
  <c r="A84" i="22"/>
  <c r="A83" i="22"/>
  <c r="A82" i="22"/>
  <c r="D82" i="22" s="1"/>
  <c r="A81" i="22"/>
  <c r="A80" i="22"/>
  <c r="A79" i="22"/>
  <c r="A78" i="22"/>
  <c r="A77" i="22"/>
  <c r="A76" i="22"/>
  <c r="A75" i="22"/>
  <c r="A74" i="22"/>
  <c r="D74" i="22" s="1"/>
  <c r="A73" i="22"/>
  <c r="A72" i="22"/>
  <c r="A71" i="22"/>
  <c r="A70" i="22"/>
  <c r="A69" i="22"/>
  <c r="A68" i="22"/>
  <c r="A67" i="22"/>
  <c r="A66" i="22"/>
  <c r="D66" i="22" s="1"/>
  <c r="A65" i="22"/>
  <c r="A64" i="22"/>
  <c r="A63" i="22"/>
  <c r="A62" i="22"/>
  <c r="A61" i="22"/>
  <c r="A60" i="22"/>
  <c r="A59" i="22"/>
  <c r="A58" i="22"/>
  <c r="D58" i="22" s="1"/>
  <c r="A57" i="22"/>
  <c r="A56" i="22"/>
  <c r="A55" i="22"/>
  <c r="A54" i="22"/>
  <c r="A53" i="22"/>
  <c r="A52" i="22"/>
  <c r="A51" i="22"/>
  <c r="A50" i="22"/>
  <c r="D50" i="22" s="1"/>
  <c r="A49" i="22"/>
  <c r="A48" i="22"/>
  <c r="A47" i="22"/>
  <c r="A46" i="22"/>
  <c r="A45" i="22"/>
  <c r="A44" i="22"/>
  <c r="A43" i="22"/>
  <c r="A42" i="22"/>
  <c r="D42" i="22" s="1"/>
  <c r="A41" i="22"/>
  <c r="A40" i="22"/>
  <c r="A39" i="22"/>
  <c r="A38" i="22"/>
  <c r="A37" i="22"/>
  <c r="A36" i="22"/>
  <c r="A35" i="22"/>
  <c r="A34" i="22"/>
  <c r="D34" i="22" s="1"/>
  <c r="A33" i="22"/>
  <c r="A32" i="22"/>
  <c r="A31" i="22"/>
  <c r="A30" i="22"/>
  <c r="A29" i="22"/>
  <c r="A28" i="22"/>
  <c r="A27" i="22"/>
  <c r="A26" i="22"/>
  <c r="D26" i="22" s="1"/>
  <c r="A25" i="22"/>
  <c r="A24" i="22"/>
  <c r="A23" i="22"/>
  <c r="A22" i="22"/>
  <c r="A21" i="22"/>
  <c r="A20" i="22"/>
  <c r="A19" i="22"/>
  <c r="A18" i="22"/>
  <c r="D18" i="22" s="1"/>
  <c r="A17" i="22"/>
  <c r="A16" i="22"/>
  <c r="A15" i="22"/>
  <c r="A14" i="22"/>
  <c r="A13" i="22"/>
  <c r="A12" i="22"/>
  <c r="A11" i="22"/>
  <c r="A10" i="22"/>
  <c r="D10" i="22" s="1"/>
  <c r="A9" i="22"/>
  <c r="A8" i="22"/>
  <c r="A7" i="22"/>
  <c r="A6" i="22"/>
  <c r="A5" i="22"/>
  <c r="A4" i="22"/>
  <c r="A3" i="22"/>
  <c r="A2" i="22"/>
  <c r="D2" i="22" s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2" i="16"/>
  <c r="D12" i="7"/>
  <c r="D5" i="7"/>
  <c r="D14" i="7"/>
  <c r="D24" i="7"/>
  <c r="D10" i="7"/>
  <c r="K5" i="16"/>
  <c r="D42" i="7"/>
  <c r="D37" i="7"/>
  <c r="D20" i="7"/>
  <c r="D13" i="7"/>
  <c r="D22" i="7"/>
  <c r="D32" i="7"/>
  <c r="D19" i="7"/>
  <c r="D3" i="7"/>
  <c r="D28" i="7"/>
  <c r="D21" i="7"/>
  <c r="D30" i="7"/>
  <c r="D40" i="7"/>
  <c r="D2" i="7"/>
  <c r="D23" i="7"/>
  <c r="D11" i="7"/>
  <c r="D36" i="7"/>
  <c r="D29" i="7"/>
  <c r="D38" i="7"/>
  <c r="D9" i="7"/>
  <c r="K7" i="16"/>
  <c r="D17" i="7"/>
  <c r="D27" i="7"/>
  <c r="D31" i="7"/>
  <c r="D15" i="7"/>
  <c r="D34" i="7"/>
  <c r="D25" i="7"/>
  <c r="J7" i="16"/>
  <c r="K6" i="16"/>
  <c r="D35" i="7"/>
  <c r="D39" i="7"/>
  <c r="D26" i="7"/>
  <c r="D8" i="7"/>
  <c r="D33" i="7"/>
  <c r="J6" i="16"/>
  <c r="D7" i="7"/>
  <c r="D4" i="7"/>
  <c r="D18" i="7"/>
  <c r="D6" i="7"/>
  <c r="D16" i="7"/>
  <c r="D41" i="7"/>
  <c r="J5" i="16"/>
  <c r="I14" i="16" l="1"/>
  <c r="E244" i="22"/>
  <c r="E298" i="22"/>
  <c r="E307" i="22"/>
  <c r="E234" i="22"/>
  <c r="E306" i="22"/>
  <c r="E274" i="22"/>
  <c r="E266" i="22"/>
  <c r="E258" i="22"/>
  <c r="E250" i="22"/>
  <c r="E242" i="22"/>
  <c r="E202" i="22"/>
  <c r="E194" i="22"/>
  <c r="E186" i="22"/>
  <c r="D306" i="22"/>
  <c r="D274" i="22"/>
  <c r="D242" i="22"/>
  <c r="D266" i="22"/>
  <c r="D194" i="22"/>
  <c r="E290" i="22"/>
  <c r="E226" i="22"/>
  <c r="E309" i="22"/>
  <c r="E301" i="22"/>
  <c r="E293" i="22"/>
  <c r="E285" i="22"/>
  <c r="E277" i="22"/>
  <c r="E269" i="22"/>
  <c r="E261" i="22"/>
  <c r="E253" i="22"/>
  <c r="E245" i="22"/>
  <c r="E237" i="22"/>
  <c r="D186" i="22"/>
  <c r="E282" i="22"/>
  <c r="E218" i="22"/>
  <c r="E228" i="22"/>
  <c r="E220" i="22"/>
  <c r="E212" i="22"/>
  <c r="E196" i="22"/>
  <c r="E180" i="22"/>
  <c r="E164" i="22"/>
  <c r="E148" i="22"/>
  <c r="E132" i="22"/>
  <c r="E116" i="22"/>
  <c r="E100" i="22"/>
  <c r="D92" i="22"/>
  <c r="D76" i="22"/>
  <c r="D60" i="22"/>
  <c r="D44" i="22"/>
  <c r="D28" i="22"/>
  <c r="D12" i="22"/>
  <c r="D258" i="22"/>
  <c r="E210" i="22"/>
  <c r="E299" i="22"/>
  <c r="E291" i="22"/>
  <c r="E283" i="22"/>
  <c r="E275" i="22"/>
  <c r="E267" i="22"/>
  <c r="E259" i="22"/>
  <c r="E251" i="22"/>
  <c r="E243" i="22"/>
  <c r="E235" i="22"/>
  <c r="E219" i="22"/>
  <c r="E203" i="22"/>
  <c r="E187" i="22"/>
  <c r="E171" i="22"/>
  <c r="E155" i="22"/>
  <c r="E139" i="22"/>
  <c r="E123" i="22"/>
  <c r="E107" i="22"/>
  <c r="D83" i="22"/>
  <c r="D67" i="22"/>
  <c r="D51" i="22"/>
  <c r="D35" i="22"/>
  <c r="D19" i="22"/>
  <c r="D3" i="22"/>
  <c r="D250" i="22"/>
  <c r="D212" i="22"/>
  <c r="E313" i="22"/>
  <c r="E305" i="22"/>
  <c r="E297" i="22"/>
  <c r="E289" i="22"/>
  <c r="E281" i="22"/>
  <c r="E273" i="22"/>
  <c r="E265" i="22"/>
  <c r="E257" i="22"/>
  <c r="E249" i="22"/>
  <c r="E241" i="22"/>
  <c r="E233" i="22"/>
  <c r="E225" i="22"/>
  <c r="E217" i="22"/>
  <c r="E201" i="22"/>
  <c r="E185" i="22"/>
  <c r="E169" i="22"/>
  <c r="E153" i="22"/>
  <c r="E137" i="22"/>
  <c r="E121" i="22"/>
  <c r="E105" i="22"/>
  <c r="D81" i="22"/>
  <c r="D65" i="22"/>
  <c r="D49" i="22"/>
  <c r="D33" i="22"/>
  <c r="D17" i="22"/>
  <c r="D307" i="22"/>
  <c r="D299" i="22"/>
  <c r="D291" i="22"/>
  <c r="D283" i="22"/>
  <c r="D275" i="22"/>
  <c r="D267" i="22"/>
  <c r="D259" i="22"/>
  <c r="D251" i="22"/>
  <c r="D243" i="22"/>
  <c r="D235" i="22"/>
  <c r="D225" i="22"/>
  <c r="D203" i="22"/>
  <c r="D187" i="22"/>
  <c r="D171" i="22"/>
  <c r="D155" i="22"/>
  <c r="D139" i="22"/>
  <c r="D123" i="22"/>
  <c r="D107" i="22"/>
  <c r="D91" i="22"/>
  <c r="D75" i="22"/>
  <c r="D59" i="22"/>
  <c r="D43" i="22"/>
  <c r="D27" i="22"/>
  <c r="D11" i="22"/>
  <c r="E227" i="22"/>
  <c r="E211" i="22"/>
  <c r="E195" i="22"/>
  <c r="E179" i="22"/>
  <c r="E163" i="22"/>
  <c r="E147" i="22"/>
  <c r="E131" i="22"/>
  <c r="E115" i="22"/>
  <c r="E99" i="22"/>
  <c r="E83" i="22"/>
  <c r="E67" i="22"/>
  <c r="E51" i="22"/>
  <c r="E35" i="22"/>
  <c r="E19" i="22"/>
  <c r="E3" i="22"/>
  <c r="E312" i="22"/>
  <c r="E304" i="22"/>
  <c r="E296" i="22"/>
  <c r="E288" i="22"/>
  <c r="E280" i="22"/>
  <c r="E272" i="22"/>
  <c r="E264" i="22"/>
  <c r="E256" i="22"/>
  <c r="E248" i="22"/>
  <c r="E240" i="22"/>
  <c r="E232" i="22"/>
  <c r="D232" i="22"/>
  <c r="E224" i="22"/>
  <c r="D224" i="22"/>
  <c r="E216" i="22"/>
  <c r="D216" i="22"/>
  <c r="E208" i="22"/>
  <c r="D208" i="22"/>
  <c r="E200" i="22"/>
  <c r="D200" i="22"/>
  <c r="E192" i="22"/>
  <c r="D192" i="22"/>
  <c r="E184" i="22"/>
  <c r="D184" i="22"/>
  <c r="E176" i="22"/>
  <c r="D176" i="22"/>
  <c r="E168" i="22"/>
  <c r="D168" i="22"/>
  <c r="E160" i="22"/>
  <c r="D160" i="22"/>
  <c r="E152" i="22"/>
  <c r="D152" i="22"/>
  <c r="E144" i="22"/>
  <c r="D144" i="22"/>
  <c r="E136" i="22"/>
  <c r="D136" i="22"/>
  <c r="E128" i="22"/>
  <c r="D128" i="22"/>
  <c r="E120" i="22"/>
  <c r="D120" i="22"/>
  <c r="E112" i="22"/>
  <c r="D112" i="22"/>
  <c r="E104" i="22"/>
  <c r="D104" i="22"/>
  <c r="E96" i="22"/>
  <c r="D96" i="22"/>
  <c r="E88" i="22"/>
  <c r="D88" i="22"/>
  <c r="E80" i="22"/>
  <c r="D80" i="22"/>
  <c r="E72" i="22"/>
  <c r="D72" i="22"/>
  <c r="E64" i="22"/>
  <c r="D64" i="22"/>
  <c r="E56" i="22"/>
  <c r="D56" i="22"/>
  <c r="E48" i="22"/>
  <c r="D48" i="22"/>
  <c r="E40" i="22"/>
  <c r="D40" i="22"/>
  <c r="E32" i="22"/>
  <c r="D32" i="22"/>
  <c r="E24" i="22"/>
  <c r="D24" i="22"/>
  <c r="E16" i="22"/>
  <c r="D16" i="22"/>
  <c r="E8" i="22"/>
  <c r="D8" i="22"/>
  <c r="D313" i="22"/>
  <c r="D305" i="22"/>
  <c r="D297" i="22"/>
  <c r="D289" i="22"/>
  <c r="D281" i="22"/>
  <c r="D273" i="22"/>
  <c r="D265" i="22"/>
  <c r="D257" i="22"/>
  <c r="D249" i="22"/>
  <c r="D241" i="22"/>
  <c r="D233" i="22"/>
  <c r="D201" i="22"/>
  <c r="D185" i="22"/>
  <c r="D169" i="22"/>
  <c r="D153" i="22"/>
  <c r="D137" i="22"/>
  <c r="D121" i="22"/>
  <c r="D105" i="22"/>
  <c r="D89" i="22"/>
  <c r="D73" i="22"/>
  <c r="D57" i="22"/>
  <c r="D41" i="22"/>
  <c r="D25" i="22"/>
  <c r="D9" i="22"/>
  <c r="E209" i="22"/>
  <c r="E193" i="22"/>
  <c r="E177" i="22"/>
  <c r="E161" i="22"/>
  <c r="E145" i="22"/>
  <c r="E129" i="22"/>
  <c r="E113" i="22"/>
  <c r="E97" i="22"/>
  <c r="E81" i="22"/>
  <c r="E65" i="22"/>
  <c r="E49" i="22"/>
  <c r="E33" i="22"/>
  <c r="E17" i="22"/>
  <c r="E311" i="22"/>
  <c r="E303" i="22"/>
  <c r="E295" i="22"/>
  <c r="E287" i="22"/>
  <c r="E279" i="22"/>
  <c r="E271" i="22"/>
  <c r="E263" i="22"/>
  <c r="E255" i="22"/>
  <c r="E247" i="22"/>
  <c r="E239" i="22"/>
  <c r="E231" i="22"/>
  <c r="E223" i="22"/>
  <c r="E215" i="22"/>
  <c r="E207" i="22"/>
  <c r="E199" i="22"/>
  <c r="D199" i="22"/>
  <c r="E191" i="22"/>
  <c r="D191" i="22"/>
  <c r="E183" i="22"/>
  <c r="D183" i="22"/>
  <c r="E175" i="22"/>
  <c r="D175" i="22"/>
  <c r="E167" i="22"/>
  <c r="D167" i="22"/>
  <c r="E159" i="22"/>
  <c r="D159" i="22"/>
  <c r="E151" i="22"/>
  <c r="D151" i="22"/>
  <c r="E143" i="22"/>
  <c r="D143" i="22"/>
  <c r="E135" i="22"/>
  <c r="D135" i="22"/>
  <c r="E127" i="22"/>
  <c r="D127" i="22"/>
  <c r="E119" i="22"/>
  <c r="D119" i="22"/>
  <c r="E111" i="22"/>
  <c r="D111" i="22"/>
  <c r="E103" i="22"/>
  <c r="D103" i="22"/>
  <c r="E95" i="22"/>
  <c r="D95" i="22"/>
  <c r="E87" i="22"/>
  <c r="D87" i="22"/>
  <c r="E79" i="22"/>
  <c r="D79" i="22"/>
  <c r="E71" i="22"/>
  <c r="D71" i="22"/>
  <c r="E63" i="22"/>
  <c r="D63" i="22"/>
  <c r="E55" i="22"/>
  <c r="D55" i="22"/>
  <c r="E47" i="22"/>
  <c r="D47" i="22"/>
  <c r="E39" i="22"/>
  <c r="D39" i="22"/>
  <c r="E31" i="22"/>
  <c r="D31" i="22"/>
  <c r="E23" i="22"/>
  <c r="D23" i="22"/>
  <c r="E15" i="22"/>
  <c r="D15" i="22"/>
  <c r="E7" i="22"/>
  <c r="D7" i="22"/>
  <c r="D312" i="22"/>
  <c r="D304" i="22"/>
  <c r="D296" i="22"/>
  <c r="D288" i="22"/>
  <c r="D280" i="22"/>
  <c r="D272" i="22"/>
  <c r="D264" i="22"/>
  <c r="D256" i="22"/>
  <c r="D248" i="22"/>
  <c r="D240" i="22"/>
  <c r="D231" i="22"/>
  <c r="D220" i="22"/>
  <c r="D196" i="22"/>
  <c r="D180" i="22"/>
  <c r="D164" i="22"/>
  <c r="D148" i="22"/>
  <c r="D132" i="22"/>
  <c r="D116" i="22"/>
  <c r="D100" i="22"/>
  <c r="D84" i="22"/>
  <c r="D68" i="22"/>
  <c r="D52" i="22"/>
  <c r="D36" i="22"/>
  <c r="D20" i="22"/>
  <c r="D4" i="22"/>
  <c r="E300" i="22"/>
  <c r="E284" i="22"/>
  <c r="E268" i="22"/>
  <c r="E252" i="22"/>
  <c r="E236" i="22"/>
  <c r="E204" i="22"/>
  <c r="E188" i="22"/>
  <c r="E172" i="22"/>
  <c r="E156" i="22"/>
  <c r="E140" i="22"/>
  <c r="E124" i="22"/>
  <c r="E108" i="22"/>
  <c r="E92" i="22"/>
  <c r="E76" i="22"/>
  <c r="E60" i="22"/>
  <c r="E44" i="22"/>
  <c r="E28" i="22"/>
  <c r="E12" i="22"/>
  <c r="E310" i="22"/>
  <c r="E302" i="22"/>
  <c r="E294" i="22"/>
  <c r="E286" i="22"/>
  <c r="E278" i="22"/>
  <c r="E270" i="22"/>
  <c r="E262" i="22"/>
  <c r="E254" i="22"/>
  <c r="E246" i="22"/>
  <c r="E238" i="22"/>
  <c r="E230" i="22"/>
  <c r="E222" i="22"/>
  <c r="E214" i="22"/>
  <c r="E206" i="22"/>
  <c r="E198" i="22"/>
  <c r="D198" i="22"/>
  <c r="E190" i="22"/>
  <c r="D190" i="22"/>
  <c r="E182" i="22"/>
  <c r="D182" i="22"/>
  <c r="E174" i="22"/>
  <c r="D174" i="22"/>
  <c r="E166" i="22"/>
  <c r="D166" i="22"/>
  <c r="E158" i="22"/>
  <c r="D158" i="22"/>
  <c r="E150" i="22"/>
  <c r="D150" i="22"/>
  <c r="E142" i="22"/>
  <c r="D142" i="22"/>
  <c r="E134" i="22"/>
  <c r="D134" i="22"/>
  <c r="E126" i="22"/>
  <c r="D126" i="22"/>
  <c r="E118" i="22"/>
  <c r="D118" i="22"/>
  <c r="E110" i="22"/>
  <c r="D110" i="22"/>
  <c r="E102" i="22"/>
  <c r="D102" i="22"/>
  <c r="E94" i="22"/>
  <c r="D94" i="22"/>
  <c r="E86" i="22"/>
  <c r="D86" i="22"/>
  <c r="E78" i="22"/>
  <c r="D78" i="22"/>
  <c r="E70" i="22"/>
  <c r="D70" i="22"/>
  <c r="E62" i="22"/>
  <c r="D62" i="22"/>
  <c r="E54" i="22"/>
  <c r="D54" i="22"/>
  <c r="E46" i="22"/>
  <c r="D46" i="22"/>
  <c r="E38" i="22"/>
  <c r="D38" i="22"/>
  <c r="E30" i="22"/>
  <c r="D30" i="22"/>
  <c r="E22" i="22"/>
  <c r="D22" i="22"/>
  <c r="E14" i="22"/>
  <c r="D14" i="22"/>
  <c r="E6" i="22"/>
  <c r="D6" i="22"/>
  <c r="D311" i="22"/>
  <c r="D303" i="22"/>
  <c r="D295" i="22"/>
  <c r="D287" i="22"/>
  <c r="D279" i="22"/>
  <c r="D271" i="22"/>
  <c r="D263" i="22"/>
  <c r="D255" i="22"/>
  <c r="D247" i="22"/>
  <c r="D239" i="22"/>
  <c r="D230" i="22"/>
  <c r="D219" i="22"/>
  <c r="E229" i="22"/>
  <c r="D229" i="22"/>
  <c r="E221" i="22"/>
  <c r="D221" i="22"/>
  <c r="E213" i="22"/>
  <c r="D213" i="22"/>
  <c r="E205" i="22"/>
  <c r="D205" i="22"/>
  <c r="E197" i="22"/>
  <c r="D197" i="22"/>
  <c r="E189" i="22"/>
  <c r="D189" i="22"/>
  <c r="E181" i="22"/>
  <c r="D181" i="22"/>
  <c r="E173" i="22"/>
  <c r="D173" i="22"/>
  <c r="E165" i="22"/>
  <c r="D165" i="22"/>
  <c r="E157" i="22"/>
  <c r="D157" i="22"/>
  <c r="E149" i="22"/>
  <c r="D149" i="22"/>
  <c r="E141" i="22"/>
  <c r="D141" i="22"/>
  <c r="E133" i="22"/>
  <c r="D133" i="22"/>
  <c r="E125" i="22"/>
  <c r="D125" i="22"/>
  <c r="E117" i="22"/>
  <c r="D117" i="22"/>
  <c r="E109" i="22"/>
  <c r="D109" i="22"/>
  <c r="E101" i="22"/>
  <c r="D101" i="22"/>
  <c r="E93" i="22"/>
  <c r="D93" i="22"/>
  <c r="E85" i="22"/>
  <c r="D85" i="22"/>
  <c r="E77" i="22"/>
  <c r="D77" i="22"/>
  <c r="E69" i="22"/>
  <c r="D69" i="22"/>
  <c r="E61" i="22"/>
  <c r="D61" i="22"/>
  <c r="E53" i="22"/>
  <c r="D53" i="22"/>
  <c r="E45" i="22"/>
  <c r="D45" i="22"/>
  <c r="E37" i="22"/>
  <c r="D37" i="22"/>
  <c r="E29" i="22"/>
  <c r="D29" i="22"/>
  <c r="E21" i="22"/>
  <c r="D21" i="22"/>
  <c r="E13" i="22"/>
  <c r="D13" i="22"/>
  <c r="E5" i="22"/>
  <c r="D5" i="22"/>
  <c r="D207" i="22"/>
  <c r="D309" i="22"/>
  <c r="D301" i="22"/>
  <c r="D293" i="22"/>
  <c r="D285" i="22"/>
  <c r="D277" i="22"/>
  <c r="D269" i="22"/>
  <c r="D261" i="22"/>
  <c r="D253" i="22"/>
  <c r="D245" i="22"/>
  <c r="D237" i="22"/>
  <c r="D217" i="22"/>
  <c r="D308" i="22"/>
  <c r="D292" i="22"/>
  <c r="D276" i="22"/>
  <c r="D260" i="22"/>
  <c r="D244" i="22"/>
  <c r="D215" i="22"/>
  <c r="I3" i="10" a="1"/>
  <c r="I3" i="10" s="1"/>
  <c r="I4" i="10" a="1"/>
  <c r="I4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 s="1"/>
  <c r="I47" i="10" a="1"/>
  <c r="I47" i="10" s="1"/>
  <c r="I48" i="10" a="1"/>
  <c r="I48" i="10" s="1"/>
  <c r="I49" i="10" a="1"/>
  <c r="I49" i="10" s="1"/>
  <c r="I50" i="10" a="1"/>
  <c r="I50" i="10" s="1"/>
  <c r="I51" i="10" a="1"/>
  <c r="I51" i="10" s="1"/>
  <c r="I52" i="10" a="1"/>
  <c r="I52" i="10" s="1"/>
  <c r="I53" i="10" a="1"/>
  <c r="I53" i="10" s="1"/>
  <c r="I54" i="10" a="1"/>
  <c r="I54" i="10" s="1"/>
  <c r="I55" i="10" a="1"/>
  <c r="I55" i="10" s="1"/>
  <c r="I56" i="10" a="1"/>
  <c r="I56" i="10" s="1"/>
  <c r="I57" i="10" a="1"/>
  <c r="I57" i="10" s="1"/>
  <c r="I58" i="10" a="1"/>
  <c r="I58" i="10" s="1"/>
  <c r="I59" i="10" a="1"/>
  <c r="I59" i="10" s="1"/>
  <c r="I60" i="10" a="1"/>
  <c r="I60" i="10" s="1"/>
  <c r="I61" i="10" a="1"/>
  <c r="I61" i="10" s="1"/>
  <c r="I62" i="10" a="1"/>
  <c r="I62" i="10" s="1"/>
  <c r="I63" i="10" a="1"/>
  <c r="I63" i="10" s="1"/>
  <c r="I64" i="10" a="1"/>
  <c r="I64" i="10" s="1"/>
  <c r="I65" i="10" a="1"/>
  <c r="I65" i="10" s="1"/>
  <c r="I66" i="10" a="1"/>
  <c r="I66" i="10" s="1"/>
  <c r="I67" i="10" a="1"/>
  <c r="I67" i="10" s="1"/>
  <c r="I68" i="10" a="1"/>
  <c r="I68" i="10" s="1"/>
  <c r="I69" i="10" a="1"/>
  <c r="I69" i="10" s="1"/>
  <c r="I70" i="10" a="1"/>
  <c r="I70" i="10" s="1"/>
  <c r="I71" i="10" a="1"/>
  <c r="I71" i="10" s="1"/>
  <c r="I72" i="10" a="1"/>
  <c r="I72" i="10" s="1"/>
  <c r="I73" i="10" a="1"/>
  <c r="I73" i="10" s="1"/>
  <c r="I74" i="10" a="1"/>
  <c r="I74" i="10" s="1"/>
  <c r="I75" i="10" a="1"/>
  <c r="I75" i="10" s="1"/>
  <c r="I76" i="10" a="1"/>
  <c r="I76" i="10" s="1"/>
  <c r="I77" i="10" a="1"/>
  <c r="I77" i="10" s="1"/>
  <c r="I78" i="10" a="1"/>
  <c r="I78" i="10" s="1"/>
  <c r="I79" i="10" a="1"/>
  <c r="I79" i="10" s="1"/>
  <c r="I80" i="10" a="1"/>
  <c r="I80" i="10" s="1"/>
  <c r="I81" i="10" a="1"/>
  <c r="I81" i="10" s="1"/>
  <c r="I82" i="10" a="1"/>
  <c r="I82" i="10" s="1"/>
  <c r="I83" i="10" a="1"/>
  <c r="I83" i="10" s="1"/>
  <c r="I84" i="10" a="1"/>
  <c r="I84" i="10" s="1"/>
  <c r="I85" i="10" a="1"/>
  <c r="I85" i="10" s="1"/>
  <c r="I86" i="10" a="1"/>
  <c r="I86" i="10" s="1"/>
  <c r="I87" i="10" a="1"/>
  <c r="I87" i="10" s="1"/>
  <c r="I88" i="10" a="1"/>
  <c r="I88" i="10" s="1"/>
  <c r="I89" i="10" a="1"/>
  <c r="I89" i="10" s="1"/>
  <c r="I90" i="10" a="1"/>
  <c r="I90" i="10" s="1"/>
  <c r="I91" i="10" a="1"/>
  <c r="I91" i="10" s="1"/>
  <c r="I92" i="10" a="1"/>
  <c r="I92" i="10" s="1"/>
  <c r="I93" i="10" a="1"/>
  <c r="I93" i="10" s="1"/>
  <c r="I94" i="10" a="1"/>
  <c r="I94" i="10" s="1"/>
  <c r="I95" i="10" a="1"/>
  <c r="I95" i="10" s="1"/>
  <c r="I96" i="10" a="1"/>
  <c r="I96" i="10" s="1"/>
  <c r="I97" i="10" a="1"/>
  <c r="I97" i="10" s="1"/>
  <c r="I98" i="10" a="1"/>
  <c r="I98" i="10" s="1"/>
  <c r="I99" i="10" a="1"/>
  <c r="I99" i="10" s="1"/>
  <c r="I100" i="10" a="1"/>
  <c r="I100" i="10" s="1"/>
  <c r="I101" i="10" a="1"/>
  <c r="I101" i="10" s="1"/>
  <c r="I102" i="10" a="1"/>
  <c r="I102" i="10" s="1"/>
  <c r="I103" i="10" a="1"/>
  <c r="I103" i="10" s="1"/>
  <c r="I104" i="10" a="1"/>
  <c r="I104" i="10" s="1"/>
  <c r="I105" i="10" a="1"/>
  <c r="I105" i="10" s="1"/>
  <c r="I106" i="10" a="1"/>
  <c r="I106" i="10" s="1"/>
  <c r="I107" i="10" a="1"/>
  <c r="I107" i="10" s="1"/>
  <c r="I108" i="10" a="1"/>
  <c r="I108" i="10" s="1"/>
  <c r="I109" i="10" a="1"/>
  <c r="I109" i="10" s="1"/>
  <c r="I110" i="10" a="1"/>
  <c r="I110" i="10" s="1"/>
  <c r="I111" i="10" a="1"/>
  <c r="I111" i="10" s="1"/>
  <c r="I112" i="10" a="1"/>
  <c r="I112" i="10" s="1"/>
  <c r="I113" i="10" a="1"/>
  <c r="I113" i="10" s="1"/>
  <c r="I114" i="10" a="1"/>
  <c r="I114" i="10" s="1"/>
  <c r="I115" i="10" a="1"/>
  <c r="I115" i="10" s="1"/>
  <c r="I116" i="10" a="1"/>
  <c r="I116" i="10" s="1"/>
  <c r="I117" i="10" a="1"/>
  <c r="I117" i="10" s="1"/>
  <c r="I118" i="10" a="1"/>
  <c r="I118" i="10" s="1"/>
  <c r="I119" i="10" a="1"/>
  <c r="I119" i="10" s="1"/>
  <c r="I120" i="10" a="1"/>
  <c r="I120" i="10" s="1"/>
  <c r="I121" i="10" a="1"/>
  <c r="I121" i="10" s="1"/>
  <c r="I122" i="10" a="1"/>
  <c r="I122" i="10" s="1"/>
  <c r="I123" i="10" a="1"/>
  <c r="I123" i="10" s="1"/>
  <c r="I124" i="10" a="1"/>
  <c r="I124" i="10" s="1"/>
  <c r="I125" i="10" a="1"/>
  <c r="I125" i="10" s="1"/>
  <c r="I126" i="10" a="1"/>
  <c r="I126" i="10" s="1"/>
  <c r="I127" i="10" a="1"/>
  <c r="I127" i="10" s="1"/>
  <c r="I128" i="10" a="1"/>
  <c r="I128" i="10" s="1"/>
  <c r="I129" i="10" a="1"/>
  <c r="I129" i="10" s="1"/>
  <c r="I130" i="10" a="1"/>
  <c r="I130" i="10" s="1"/>
  <c r="I131" i="10" a="1"/>
  <c r="I131" i="10" s="1"/>
  <c r="I132" i="10" a="1"/>
  <c r="I132" i="10" s="1"/>
  <c r="I133" i="10" a="1"/>
  <c r="I133" i="10" s="1"/>
  <c r="I134" i="10" a="1"/>
  <c r="I134" i="10" s="1"/>
  <c r="I135" i="10" a="1"/>
  <c r="I135" i="10" s="1"/>
  <c r="I136" i="10" a="1"/>
  <c r="I136" i="10" s="1"/>
  <c r="I137" i="10" a="1"/>
  <c r="I137" i="10" s="1"/>
  <c r="I138" i="10" a="1"/>
  <c r="I138" i="10" s="1"/>
  <c r="I139" i="10" a="1"/>
  <c r="I139" i="10" s="1"/>
  <c r="I140" i="10" a="1"/>
  <c r="I140" i="10" s="1"/>
  <c r="I141" i="10" a="1"/>
  <c r="I141" i="10" s="1"/>
  <c r="I142" i="10" a="1"/>
  <c r="I142" i="10" s="1"/>
  <c r="I143" i="10" a="1"/>
  <c r="I143" i="10" s="1"/>
  <c r="I144" i="10" a="1"/>
  <c r="I144" i="10" s="1"/>
  <c r="I145" i="10" a="1"/>
  <c r="I145" i="10" s="1"/>
  <c r="I146" i="10" a="1"/>
  <c r="I146" i="10" s="1"/>
  <c r="I147" i="10" a="1"/>
  <c r="I147" i="10" s="1"/>
  <c r="I148" i="10" a="1"/>
  <c r="I148" i="10" s="1"/>
  <c r="I149" i="10" a="1"/>
  <c r="I149" i="10" s="1"/>
  <c r="I150" i="10" a="1"/>
  <c r="I150" i="10" s="1"/>
  <c r="I151" i="10" a="1"/>
  <c r="I151" i="10" s="1"/>
  <c r="I152" i="10" a="1"/>
  <c r="I152" i="10" s="1"/>
  <c r="I153" i="10" a="1"/>
  <c r="I153" i="10" s="1"/>
  <c r="I154" i="10" a="1"/>
  <c r="I154" i="10" s="1"/>
  <c r="I155" i="10" a="1"/>
  <c r="I155" i="10" s="1"/>
  <c r="I156" i="10" a="1"/>
  <c r="I156" i="10" s="1"/>
  <c r="I157" i="10" a="1"/>
  <c r="I157" i="10" s="1"/>
  <c r="I158" i="10" a="1"/>
  <c r="I158" i="10" s="1"/>
  <c r="I159" i="10" a="1"/>
  <c r="I159" i="10" s="1"/>
  <c r="I160" i="10" a="1"/>
  <c r="I160" i="10" s="1"/>
  <c r="I161" i="10" a="1"/>
  <c r="I161" i="10" s="1"/>
  <c r="I162" i="10" a="1"/>
  <c r="I162" i="10" s="1"/>
  <c r="I163" i="10" a="1"/>
  <c r="I163" i="10" s="1"/>
  <c r="I164" i="10" a="1"/>
  <c r="I164" i="10" s="1"/>
  <c r="I165" i="10" a="1"/>
  <c r="I165" i="10" s="1"/>
  <c r="I166" i="10" a="1"/>
  <c r="I166" i="10" s="1"/>
  <c r="I167" i="10" a="1"/>
  <c r="I167" i="10" s="1"/>
  <c r="I168" i="10" a="1"/>
  <c r="I168" i="10" s="1"/>
  <c r="I169" i="10" a="1"/>
  <c r="I169" i="10" s="1"/>
  <c r="I170" i="10" a="1"/>
  <c r="I170" i="10" s="1"/>
  <c r="I171" i="10" a="1"/>
  <c r="I171" i="10" s="1"/>
  <c r="I172" i="10" a="1"/>
  <c r="I172" i="10" s="1"/>
  <c r="I173" i="10" a="1"/>
  <c r="I173" i="10" s="1"/>
  <c r="I174" i="10" a="1"/>
  <c r="I174" i="10" s="1"/>
  <c r="I175" i="10" a="1"/>
  <c r="I175" i="10" s="1"/>
  <c r="I176" i="10" a="1"/>
  <c r="I176" i="10" s="1"/>
  <c r="I177" i="10" a="1"/>
  <c r="I177" i="10" s="1"/>
  <c r="I178" i="10" a="1"/>
  <c r="I178" i="10" s="1"/>
  <c r="I179" i="10" a="1"/>
  <c r="I179" i="10" s="1"/>
  <c r="I180" i="10" a="1"/>
  <c r="I180" i="10" s="1"/>
  <c r="I181" i="10" a="1"/>
  <c r="I181" i="10" s="1"/>
  <c r="I182" i="10" a="1"/>
  <c r="I182" i="10" s="1"/>
  <c r="I183" i="10" a="1"/>
  <c r="I183" i="10" s="1"/>
  <c r="I184" i="10" a="1"/>
  <c r="I184" i="10" s="1"/>
  <c r="I185" i="10" a="1"/>
  <c r="I185" i="10" s="1"/>
  <c r="I186" i="10" a="1"/>
  <c r="I186" i="10" s="1"/>
  <c r="I187" i="10" a="1"/>
  <c r="I187" i="10" s="1"/>
  <c r="I188" i="10" a="1"/>
  <c r="I188" i="10" s="1"/>
  <c r="I189" i="10" a="1"/>
  <c r="I189" i="10" s="1"/>
  <c r="I190" i="10" a="1"/>
  <c r="I190" i="10" s="1"/>
  <c r="I191" i="10" a="1"/>
  <c r="I191" i="10" s="1"/>
  <c r="I192" i="10" a="1"/>
  <c r="I192" i="10" s="1"/>
  <c r="I193" i="10" a="1"/>
  <c r="I193" i="10" s="1"/>
  <c r="I194" i="10" a="1"/>
  <c r="I194" i="10" s="1"/>
  <c r="I195" i="10" a="1"/>
  <c r="I195" i="10" s="1"/>
  <c r="I196" i="10" a="1"/>
  <c r="I196" i="10" s="1"/>
  <c r="I197" i="10" a="1"/>
  <c r="I197" i="10" s="1"/>
  <c r="I198" i="10" a="1"/>
  <c r="I198" i="10" s="1"/>
  <c r="I199" i="10" a="1"/>
  <c r="I199" i="10" s="1"/>
  <c r="I200" i="10" a="1"/>
  <c r="I200" i="10" s="1"/>
  <c r="I201" i="10" a="1"/>
  <c r="I201" i="10" s="1"/>
  <c r="I202" i="10" a="1"/>
  <c r="I202" i="10" s="1"/>
  <c r="I203" i="10" a="1"/>
  <c r="I203" i="10" s="1"/>
  <c r="I204" i="10" a="1"/>
  <c r="I204" i="10" s="1"/>
  <c r="I205" i="10" a="1"/>
  <c r="I205" i="10" s="1"/>
  <c r="I206" i="10" a="1"/>
  <c r="I206" i="10" s="1"/>
  <c r="I207" i="10" a="1"/>
  <c r="I207" i="10" s="1"/>
  <c r="I208" i="10" a="1"/>
  <c r="I208" i="10" s="1"/>
  <c r="I209" i="10" a="1"/>
  <c r="I209" i="10" s="1"/>
  <c r="I210" i="10" a="1"/>
  <c r="I210" i="10" s="1"/>
  <c r="I211" i="10" a="1"/>
  <c r="I211" i="10" s="1"/>
  <c r="I212" i="10" a="1"/>
  <c r="I212" i="10" s="1"/>
  <c r="I213" i="10" a="1"/>
  <c r="I213" i="10" s="1"/>
  <c r="I214" i="10" a="1"/>
  <c r="I214" i="10" s="1"/>
  <c r="I215" i="10" a="1"/>
  <c r="I215" i="10" s="1"/>
  <c r="I216" i="10" a="1"/>
  <c r="I216" i="10" s="1"/>
  <c r="I217" i="10" a="1"/>
  <c r="I217" i="10" s="1"/>
  <c r="I218" i="10" a="1"/>
  <c r="I218" i="10" s="1"/>
  <c r="I219" i="10" a="1"/>
  <c r="I219" i="10" s="1"/>
  <c r="I220" i="10" a="1"/>
  <c r="I220" i="10" s="1"/>
  <c r="I221" i="10" a="1"/>
  <c r="I221" i="10" s="1"/>
  <c r="I222" i="10" a="1"/>
  <c r="I222" i="10" s="1"/>
  <c r="I223" i="10" a="1"/>
  <c r="I223" i="10" s="1"/>
  <c r="I224" i="10" a="1"/>
  <c r="I224" i="10" s="1"/>
  <c r="I225" i="10" a="1"/>
  <c r="I225" i="10" s="1"/>
  <c r="I226" i="10" a="1"/>
  <c r="I226" i="10" s="1"/>
  <c r="I227" i="10" a="1"/>
  <c r="I227" i="10" s="1"/>
  <c r="I228" i="10" a="1"/>
  <c r="I228" i="10" s="1"/>
  <c r="I229" i="10" a="1"/>
  <c r="I229" i="10" s="1"/>
  <c r="I230" i="10" a="1"/>
  <c r="I230" i="10" s="1"/>
  <c r="I231" i="10" a="1"/>
  <c r="I231" i="10" s="1"/>
  <c r="I232" i="10" a="1"/>
  <c r="I232" i="10" s="1"/>
  <c r="I233" i="10" a="1"/>
  <c r="I233" i="10" s="1"/>
  <c r="I234" i="10" a="1"/>
  <c r="I234" i="10" s="1"/>
  <c r="I235" i="10" a="1"/>
  <c r="I235" i="10" s="1"/>
  <c r="I236" i="10" a="1"/>
  <c r="I236" i="10" s="1"/>
  <c r="I237" i="10" a="1"/>
  <c r="I237" i="10" s="1"/>
  <c r="I238" i="10" a="1"/>
  <c r="I238" i="10" s="1"/>
  <c r="I239" i="10" a="1"/>
  <c r="I239" i="10" s="1"/>
  <c r="I240" i="10" a="1"/>
  <c r="I240" i="10" s="1"/>
  <c r="I241" i="10" a="1"/>
  <c r="I241" i="10" s="1"/>
  <c r="I242" i="10" a="1"/>
  <c r="I242" i="10" s="1"/>
  <c r="I243" i="10" a="1"/>
  <c r="I243" i="10" s="1"/>
  <c r="I244" i="10" a="1"/>
  <c r="I244" i="10" s="1"/>
  <c r="I245" i="10" a="1"/>
  <c r="I245" i="10" s="1"/>
  <c r="I246" i="10" a="1"/>
  <c r="I246" i="10" s="1"/>
  <c r="I247" i="10" a="1"/>
  <c r="I247" i="10" s="1"/>
  <c r="I248" i="10" a="1"/>
  <c r="I248" i="10" s="1"/>
  <c r="I249" i="10" a="1"/>
  <c r="I249" i="10" s="1"/>
  <c r="I250" i="10" a="1"/>
  <c r="I250" i="10" s="1"/>
  <c r="I251" i="10" a="1"/>
  <c r="I251" i="10" s="1"/>
  <c r="I252" i="10" a="1"/>
  <c r="I252" i="10" s="1"/>
  <c r="I253" i="10" a="1"/>
  <c r="I253" i="10" s="1"/>
  <c r="I254" i="10" a="1"/>
  <c r="I254" i="10" s="1"/>
  <c r="I255" i="10" a="1"/>
  <c r="I255" i="10" s="1"/>
  <c r="I256" i="10" a="1"/>
  <c r="I256" i="10" s="1"/>
  <c r="I257" i="10" a="1"/>
  <c r="I257" i="10" s="1"/>
  <c r="I258" i="10" a="1"/>
  <c r="I258" i="10" s="1"/>
  <c r="I259" i="10" a="1"/>
  <c r="I259" i="10" s="1"/>
  <c r="I260" i="10" a="1"/>
  <c r="I260" i="10" s="1"/>
  <c r="I261" i="10" a="1"/>
  <c r="I261" i="10" s="1"/>
  <c r="I262" i="10" a="1"/>
  <c r="I262" i="10" s="1"/>
  <c r="I263" i="10" a="1"/>
  <c r="I263" i="10" s="1"/>
  <c r="I264" i="10" a="1"/>
  <c r="I264" i="10" s="1"/>
  <c r="I265" i="10" a="1"/>
  <c r="I265" i="10" s="1"/>
  <c r="I266" i="10" a="1"/>
  <c r="I266" i="10" s="1"/>
  <c r="I267" i="10" a="1"/>
  <c r="I267" i="10" s="1"/>
  <c r="I268" i="10" a="1"/>
  <c r="I268" i="10" s="1"/>
  <c r="I269" i="10" a="1"/>
  <c r="I269" i="10" s="1"/>
  <c r="I270" i="10" a="1"/>
  <c r="I270" i="10" s="1"/>
  <c r="I271" i="10" a="1"/>
  <c r="I271" i="10" s="1"/>
  <c r="I272" i="10" a="1"/>
  <c r="I272" i="10" s="1"/>
  <c r="I273" i="10" a="1"/>
  <c r="I273" i="10" s="1"/>
  <c r="I274" i="10" a="1"/>
  <c r="I274" i="10" s="1"/>
  <c r="I275" i="10" a="1"/>
  <c r="I275" i="10" s="1"/>
  <c r="I276" i="10" a="1"/>
  <c r="I276" i="10" s="1"/>
  <c r="I277" i="10" a="1"/>
  <c r="I277" i="10" s="1"/>
  <c r="I278" i="10" a="1"/>
  <c r="I278" i="10" s="1"/>
  <c r="I279" i="10" a="1"/>
  <c r="I279" i="10" s="1"/>
  <c r="I280" i="10" a="1"/>
  <c r="I280" i="10" s="1"/>
  <c r="I281" i="10" a="1"/>
  <c r="I281" i="10" s="1"/>
  <c r="I282" i="10" a="1"/>
  <c r="I282" i="10" s="1"/>
  <c r="I283" i="10" a="1"/>
  <c r="I283" i="10" s="1"/>
  <c r="I284" i="10" a="1"/>
  <c r="I284" i="10" s="1"/>
  <c r="I285" i="10" a="1"/>
  <c r="I285" i="10" s="1"/>
  <c r="I286" i="10" a="1"/>
  <c r="I286" i="10" s="1"/>
  <c r="I287" i="10" a="1"/>
  <c r="I287" i="10" s="1"/>
  <c r="I288" i="10" a="1"/>
  <c r="I288" i="10" s="1"/>
  <c r="I289" i="10" a="1"/>
  <c r="I289" i="10" s="1"/>
  <c r="I290" i="10" a="1"/>
  <c r="I290" i="10" s="1"/>
  <c r="I291" i="10" a="1"/>
  <c r="I291" i="10" s="1"/>
  <c r="I292" i="10" a="1"/>
  <c r="I292" i="10" s="1"/>
  <c r="I293" i="10" a="1"/>
  <c r="I293" i="10" s="1"/>
  <c r="I294" i="10" a="1"/>
  <c r="I294" i="10" s="1"/>
  <c r="I295" i="10" a="1"/>
  <c r="I295" i="10" s="1"/>
  <c r="I296" i="10" a="1"/>
  <c r="I296" i="10" s="1"/>
  <c r="I297" i="10" a="1"/>
  <c r="I297" i="10" s="1"/>
  <c r="I298" i="10" a="1"/>
  <c r="I298" i="10" s="1"/>
  <c r="I299" i="10" a="1"/>
  <c r="I299" i="10" s="1"/>
  <c r="I300" i="10" a="1"/>
  <c r="I300" i="10" s="1"/>
  <c r="I301" i="10" a="1"/>
  <c r="I301" i="10" s="1"/>
  <c r="I302" i="10" a="1"/>
  <c r="I302" i="10" s="1"/>
  <c r="I303" i="10" a="1"/>
  <c r="I303" i="10" s="1"/>
  <c r="I304" i="10" a="1"/>
  <c r="I304" i="10" s="1"/>
  <c r="I305" i="10" a="1"/>
  <c r="I305" i="10" s="1"/>
  <c r="I306" i="10" a="1"/>
  <c r="I306" i="10" s="1"/>
  <c r="I307" i="10" a="1"/>
  <c r="I307" i="10" s="1"/>
  <c r="I308" i="10" a="1"/>
  <c r="I308" i="10" s="1"/>
  <c r="I309" i="10" a="1"/>
  <c r="I309" i="10" s="1"/>
  <c r="I310" i="10" a="1"/>
  <c r="I310" i="10" s="1"/>
  <c r="I311" i="10" a="1"/>
  <c r="I311" i="10" s="1"/>
  <c r="I312" i="10" a="1"/>
  <c r="I312" i="10" s="1"/>
  <c r="I313" i="10" a="1"/>
  <c r="I313" i="10" s="1"/>
  <c r="I2" i="10" a="1"/>
  <c r="I2" i="10" s="1"/>
  <c r="E2" i="10" a="1"/>
  <c r="E2" i="10" s="1"/>
  <c r="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1" i="15"/>
  <c r="I7" i="16"/>
  <c r="M7" i="16" s="1"/>
  <c r="I6" i="16"/>
  <c r="M6" i="16" s="1"/>
  <c r="I5" i="16"/>
  <c r="M5" i="16" s="1"/>
  <c r="A1" i="16"/>
  <c r="K2" i="8"/>
  <c r="O6" i="16"/>
  <c r="N7" i="16"/>
  <c r="N5" i="16"/>
  <c r="N6" i="16"/>
  <c r="O7" i="16"/>
  <c r="O5" i="16"/>
  <c r="D14" i="16" l="1"/>
  <c r="EX4" i="2"/>
  <c r="EX317" i="2" s="1"/>
  <c r="EX318" i="2"/>
  <c r="F81" i="12"/>
  <c r="J81" i="12" s="1"/>
  <c r="F80" i="12"/>
  <c r="J80" i="12" s="1"/>
  <c r="J313" i="10" a="1"/>
  <c r="J313" i="10" s="1"/>
  <c r="J312" i="10" a="1"/>
  <c r="J312" i="10" s="1"/>
  <c r="J311" i="10" a="1"/>
  <c r="J311" i="10" s="1"/>
  <c r="J310" i="10" a="1"/>
  <c r="J310" i="10" s="1"/>
  <c r="J309" i="10" a="1"/>
  <c r="J309" i="10" s="1"/>
  <c r="J308" i="10" a="1"/>
  <c r="J308" i="10" s="1"/>
  <c r="J307" i="10" a="1"/>
  <c r="J307" i="10" s="1"/>
  <c r="J306" i="10" a="1"/>
  <c r="J306" i="10" s="1"/>
  <c r="J305" i="10" a="1"/>
  <c r="J305" i="10" s="1"/>
  <c r="J304" i="10" a="1"/>
  <c r="J304" i="10" s="1"/>
  <c r="J303" i="10" a="1"/>
  <c r="J303" i="10" s="1"/>
  <c r="J302" i="10" a="1"/>
  <c r="J302" i="10" s="1"/>
  <c r="J301" i="10" a="1"/>
  <c r="J301" i="10" s="1"/>
  <c r="J300" i="10" a="1"/>
  <c r="J300" i="10" s="1"/>
  <c r="J299" i="10" a="1"/>
  <c r="J299" i="10" s="1"/>
  <c r="J298" i="10" a="1"/>
  <c r="J298" i="10" s="1"/>
  <c r="J297" i="10" a="1"/>
  <c r="J297" i="10" s="1"/>
  <c r="J296" i="10" a="1"/>
  <c r="J296" i="10" s="1"/>
  <c r="J295" i="10" a="1"/>
  <c r="J295" i="10" s="1"/>
  <c r="J294" i="10" a="1"/>
  <c r="J294" i="10" s="1"/>
  <c r="J293" i="10" a="1"/>
  <c r="J293" i="10" s="1"/>
  <c r="J292" i="10" a="1"/>
  <c r="J292" i="10" s="1"/>
  <c r="J291" i="10" a="1"/>
  <c r="J291" i="10" s="1"/>
  <c r="J290" i="10" a="1"/>
  <c r="J290" i="10" s="1"/>
  <c r="J289" i="10" a="1"/>
  <c r="J289" i="10" s="1"/>
  <c r="J288" i="10" a="1"/>
  <c r="J288" i="10" s="1"/>
  <c r="J287" i="10" a="1"/>
  <c r="J287" i="10" s="1"/>
  <c r="J286" i="10" a="1"/>
  <c r="J286" i="10" s="1"/>
  <c r="J285" i="10" a="1"/>
  <c r="J285" i="10" s="1"/>
  <c r="J284" i="10" a="1"/>
  <c r="J284" i="10" s="1"/>
  <c r="J283" i="10" a="1"/>
  <c r="J283" i="10" s="1"/>
  <c r="J282" i="10" a="1"/>
  <c r="J282" i="10" s="1"/>
  <c r="J281" i="10" a="1"/>
  <c r="J281" i="10" s="1"/>
  <c r="J280" i="10" a="1"/>
  <c r="J280" i="10" s="1"/>
  <c r="J279" i="10" a="1"/>
  <c r="J279" i="10" s="1"/>
  <c r="J278" i="10" a="1"/>
  <c r="J278" i="10" s="1"/>
  <c r="J277" i="10" a="1"/>
  <c r="J277" i="10" s="1"/>
  <c r="J276" i="10" a="1"/>
  <c r="J276" i="10" s="1"/>
  <c r="J275" i="10" a="1"/>
  <c r="J275" i="10" s="1"/>
  <c r="J274" i="10" a="1"/>
  <c r="J274" i="10" s="1"/>
  <c r="J273" i="10" a="1"/>
  <c r="J273" i="10" s="1"/>
  <c r="J272" i="10" a="1"/>
  <c r="J272" i="10" s="1"/>
  <c r="J271" i="10" a="1"/>
  <c r="J271" i="10" s="1"/>
  <c r="J270" i="10" a="1"/>
  <c r="J270" i="10" s="1"/>
  <c r="J269" i="10" a="1"/>
  <c r="J269" i="10" s="1"/>
  <c r="J268" i="10" a="1"/>
  <c r="J268" i="10" s="1"/>
  <c r="J267" i="10" a="1"/>
  <c r="J267" i="10" s="1"/>
  <c r="J266" i="10" a="1"/>
  <c r="J266" i="10" s="1"/>
  <c r="J265" i="10" a="1"/>
  <c r="J265" i="10" s="1"/>
  <c r="J264" i="10" a="1"/>
  <c r="J264" i="10" s="1"/>
  <c r="J263" i="10" a="1"/>
  <c r="J263" i="10" s="1"/>
  <c r="J262" i="10" a="1"/>
  <c r="J262" i="10" s="1"/>
  <c r="J261" i="10" a="1"/>
  <c r="J261" i="10" s="1"/>
  <c r="J260" i="10" a="1"/>
  <c r="J260" i="10" s="1"/>
  <c r="J259" i="10" a="1"/>
  <c r="J259" i="10" s="1"/>
  <c r="J258" i="10" a="1"/>
  <c r="J258" i="10" s="1"/>
  <c r="J257" i="10" a="1"/>
  <c r="J257" i="10" s="1"/>
  <c r="J256" i="10" a="1"/>
  <c r="J256" i="10" s="1"/>
  <c r="J255" i="10" a="1"/>
  <c r="J255" i="10" s="1"/>
  <c r="J254" i="10" a="1"/>
  <c r="J254" i="10" s="1"/>
  <c r="J253" i="10" a="1"/>
  <c r="J253" i="10" s="1"/>
  <c r="J252" i="10" a="1"/>
  <c r="J252" i="10" s="1"/>
  <c r="J251" i="10" a="1"/>
  <c r="J251" i="10" s="1"/>
  <c r="J250" i="10" a="1"/>
  <c r="J250" i="10" s="1"/>
  <c r="J249" i="10" a="1"/>
  <c r="J249" i="10" s="1"/>
  <c r="J248" i="10" a="1"/>
  <c r="J248" i="10" s="1"/>
  <c r="J247" i="10" a="1"/>
  <c r="J247" i="10" s="1"/>
  <c r="J246" i="10" a="1"/>
  <c r="J246" i="10" s="1"/>
  <c r="J245" i="10" a="1"/>
  <c r="J245" i="10" s="1"/>
  <c r="J244" i="10" a="1"/>
  <c r="J244" i="10" s="1"/>
  <c r="J243" i="10" a="1"/>
  <c r="J243" i="10" s="1"/>
  <c r="J242" i="10" a="1"/>
  <c r="J242" i="10" s="1"/>
  <c r="J241" i="10" a="1"/>
  <c r="J241" i="10" s="1"/>
  <c r="J240" i="10" a="1"/>
  <c r="J240" i="10" s="1"/>
  <c r="J239" i="10" a="1"/>
  <c r="J239" i="10" s="1"/>
  <c r="J238" i="10" a="1"/>
  <c r="J238" i="10" s="1"/>
  <c r="J237" i="10" a="1"/>
  <c r="J237" i="10" s="1"/>
  <c r="J236" i="10" a="1"/>
  <c r="J236" i="10" s="1"/>
  <c r="J235" i="10" a="1"/>
  <c r="J235" i="10" s="1"/>
  <c r="J234" i="10" a="1"/>
  <c r="J234" i="10" s="1"/>
  <c r="J233" i="10" a="1"/>
  <c r="J233" i="10" s="1"/>
  <c r="J232" i="10" a="1"/>
  <c r="J232" i="10" s="1"/>
  <c r="J231" i="10" a="1"/>
  <c r="J231" i="10" s="1"/>
  <c r="J230" i="10" a="1"/>
  <c r="J230" i="10" s="1"/>
  <c r="J229" i="10" a="1"/>
  <c r="J229" i="10" s="1"/>
  <c r="J228" i="10" a="1"/>
  <c r="J228" i="10" s="1"/>
  <c r="J227" i="10" a="1"/>
  <c r="J227" i="10" s="1"/>
  <c r="J226" i="10" a="1"/>
  <c r="J226" i="10" s="1"/>
  <c r="J225" i="10" a="1"/>
  <c r="J225" i="10" s="1"/>
  <c r="J224" i="10" a="1"/>
  <c r="J224" i="10" s="1"/>
  <c r="J223" i="10" a="1"/>
  <c r="J223" i="10" s="1"/>
  <c r="J222" i="10" a="1"/>
  <c r="J222" i="10" s="1"/>
  <c r="J221" i="10" a="1"/>
  <c r="J221" i="10" s="1"/>
  <c r="J220" i="10" a="1"/>
  <c r="J220" i="10" s="1"/>
  <c r="J219" i="10" a="1"/>
  <c r="J219" i="10" s="1"/>
  <c r="J218" i="10" a="1"/>
  <c r="J218" i="10" s="1"/>
  <c r="J217" i="10" a="1"/>
  <c r="J217" i="10" s="1"/>
  <c r="J216" i="10" a="1"/>
  <c r="J216" i="10" s="1"/>
  <c r="J215" i="10" a="1"/>
  <c r="J215" i="10" s="1"/>
  <c r="J214" i="10" a="1"/>
  <c r="J214" i="10" s="1"/>
  <c r="J213" i="10" a="1"/>
  <c r="J213" i="10" s="1"/>
  <c r="J212" i="10" a="1"/>
  <c r="J212" i="10" s="1"/>
  <c r="J211" i="10" a="1"/>
  <c r="J211" i="10" s="1"/>
  <c r="J210" i="10" a="1"/>
  <c r="J210" i="10" s="1"/>
  <c r="J209" i="10" a="1"/>
  <c r="J209" i="10" s="1"/>
  <c r="J208" i="10" a="1"/>
  <c r="J208" i="10" s="1"/>
  <c r="J207" i="10" a="1"/>
  <c r="J207" i="10" s="1"/>
  <c r="J206" i="10" a="1"/>
  <c r="J206" i="10" s="1"/>
  <c r="J205" i="10" a="1"/>
  <c r="J205" i="10" s="1"/>
  <c r="J204" i="10" a="1"/>
  <c r="J204" i="10" s="1"/>
  <c r="J203" i="10" a="1"/>
  <c r="J203" i="10" s="1"/>
  <c r="J202" i="10" a="1"/>
  <c r="J202" i="10" s="1"/>
  <c r="J201" i="10" a="1"/>
  <c r="J201" i="10" s="1"/>
  <c r="J200" i="10" a="1"/>
  <c r="J200" i="10" s="1"/>
  <c r="J199" i="10" a="1"/>
  <c r="J199" i="10" s="1"/>
  <c r="J198" i="10" a="1"/>
  <c r="J198" i="10" s="1"/>
  <c r="J197" i="10" a="1"/>
  <c r="J197" i="10" s="1"/>
  <c r="J196" i="10" a="1"/>
  <c r="J196" i="10" s="1"/>
  <c r="J195" i="10" a="1"/>
  <c r="J195" i="10" s="1"/>
  <c r="J194" i="10" a="1"/>
  <c r="J194" i="10" s="1"/>
  <c r="J193" i="10" a="1"/>
  <c r="J193" i="10" s="1"/>
  <c r="J192" i="10" a="1"/>
  <c r="J192" i="10" s="1"/>
  <c r="J191" i="10" a="1"/>
  <c r="J191" i="10" s="1"/>
  <c r="J190" i="10" a="1"/>
  <c r="J190" i="10" s="1"/>
  <c r="J189" i="10" a="1"/>
  <c r="J189" i="10" s="1"/>
  <c r="J188" i="10" a="1"/>
  <c r="J188" i="10" s="1"/>
  <c r="J187" i="10" a="1"/>
  <c r="J187" i="10" s="1"/>
  <c r="J186" i="10" a="1"/>
  <c r="J186" i="10" s="1"/>
  <c r="J185" i="10" a="1"/>
  <c r="J185" i="10" s="1"/>
  <c r="J184" i="10" a="1"/>
  <c r="J184" i="10" s="1"/>
  <c r="J183" i="10" a="1"/>
  <c r="J183" i="10" s="1"/>
  <c r="J182" i="10" a="1"/>
  <c r="J182" i="10" s="1"/>
  <c r="J181" i="10" a="1"/>
  <c r="J181" i="10" s="1"/>
  <c r="J180" i="10" a="1"/>
  <c r="J180" i="10" s="1"/>
  <c r="J179" i="10" a="1"/>
  <c r="J179" i="10" s="1"/>
  <c r="J178" i="10" a="1"/>
  <c r="J178" i="10" s="1"/>
  <c r="J177" i="10" a="1"/>
  <c r="J177" i="10" s="1"/>
  <c r="J176" i="10" a="1"/>
  <c r="J176" i="10" s="1"/>
  <c r="J175" i="10" a="1"/>
  <c r="J175" i="10" s="1"/>
  <c r="J174" i="10" a="1"/>
  <c r="J174" i="10" s="1"/>
  <c r="J173" i="10" a="1"/>
  <c r="J173" i="10" s="1"/>
  <c r="J172" i="10" a="1"/>
  <c r="J172" i="10" s="1"/>
  <c r="J171" i="10" a="1"/>
  <c r="J171" i="10" s="1"/>
  <c r="J170" i="10" a="1"/>
  <c r="J170" i="10" s="1"/>
  <c r="J169" i="10" a="1"/>
  <c r="J169" i="10" s="1"/>
  <c r="J168" i="10" a="1"/>
  <c r="J168" i="10" s="1"/>
  <c r="J167" i="10" a="1"/>
  <c r="J167" i="10" s="1"/>
  <c r="J166" i="10" a="1"/>
  <c r="J166" i="10" s="1"/>
  <c r="J165" i="10" a="1"/>
  <c r="J165" i="10" s="1"/>
  <c r="J164" i="10" a="1"/>
  <c r="J164" i="10" s="1"/>
  <c r="J163" i="10" a="1"/>
  <c r="J163" i="10" s="1"/>
  <c r="J162" i="10" a="1"/>
  <c r="J162" i="10" s="1"/>
  <c r="J161" i="10" a="1"/>
  <c r="J161" i="10" s="1"/>
  <c r="J160" i="10" a="1"/>
  <c r="J160" i="10" s="1"/>
  <c r="J159" i="10" a="1"/>
  <c r="J159" i="10" s="1"/>
  <c r="J158" i="10" a="1"/>
  <c r="J158" i="10" s="1"/>
  <c r="J157" i="10" a="1"/>
  <c r="J157" i="10" s="1"/>
  <c r="J156" i="10" a="1"/>
  <c r="J156" i="10" s="1"/>
  <c r="J155" i="10" a="1"/>
  <c r="J155" i="10" s="1"/>
  <c r="J154" i="10" a="1"/>
  <c r="J154" i="10" s="1"/>
  <c r="J153" i="10" a="1"/>
  <c r="J153" i="10" s="1"/>
  <c r="J152" i="10" a="1"/>
  <c r="J152" i="10" s="1"/>
  <c r="J151" i="10" a="1"/>
  <c r="J151" i="10" s="1"/>
  <c r="J150" i="10" a="1"/>
  <c r="J150" i="10" s="1"/>
  <c r="J149" i="10" a="1"/>
  <c r="J149" i="10" s="1"/>
  <c r="J148" i="10" a="1"/>
  <c r="J148" i="10" s="1"/>
  <c r="J147" i="10" a="1"/>
  <c r="J147" i="10" s="1"/>
  <c r="J146" i="10" a="1"/>
  <c r="J146" i="10" s="1"/>
  <c r="J145" i="10" a="1"/>
  <c r="J145" i="10" s="1"/>
  <c r="J144" i="10" a="1"/>
  <c r="J144" i="10" s="1"/>
  <c r="J143" i="10" a="1"/>
  <c r="J143" i="10" s="1"/>
  <c r="J142" i="10" a="1"/>
  <c r="J142" i="10" s="1"/>
  <c r="J141" i="10" a="1"/>
  <c r="J141" i="10" s="1"/>
  <c r="J140" i="10" a="1"/>
  <c r="J140" i="10" s="1"/>
  <c r="J139" i="10" a="1"/>
  <c r="J139" i="10" s="1"/>
  <c r="J138" i="10" a="1"/>
  <c r="J138" i="10" s="1"/>
  <c r="J137" i="10" a="1"/>
  <c r="J137" i="10" s="1"/>
  <c r="J136" i="10" a="1"/>
  <c r="J136" i="10" s="1"/>
  <c r="J135" i="10" a="1"/>
  <c r="J135" i="10" s="1"/>
  <c r="J134" i="10" a="1"/>
  <c r="J134" i="10" s="1"/>
  <c r="J133" i="10" a="1"/>
  <c r="J133" i="10" s="1"/>
  <c r="J132" i="10" a="1"/>
  <c r="J132" i="10" s="1"/>
  <c r="J131" i="10" a="1"/>
  <c r="J131" i="10" s="1"/>
  <c r="J130" i="10" a="1"/>
  <c r="J130" i="10" s="1"/>
  <c r="J129" i="10" a="1"/>
  <c r="J129" i="10" s="1"/>
  <c r="J128" i="10" a="1"/>
  <c r="J128" i="10" s="1"/>
  <c r="J127" i="10" a="1"/>
  <c r="J127" i="10" s="1"/>
  <c r="J126" i="10" a="1"/>
  <c r="J126" i="10" s="1"/>
  <c r="J125" i="10" a="1"/>
  <c r="J125" i="10" s="1"/>
  <c r="J124" i="10" a="1"/>
  <c r="J124" i="10" s="1"/>
  <c r="J123" i="10" a="1"/>
  <c r="J123" i="10" s="1"/>
  <c r="J122" i="10" a="1"/>
  <c r="J122" i="10" s="1"/>
  <c r="J121" i="10" a="1"/>
  <c r="J121" i="10" s="1"/>
  <c r="J120" i="10" a="1"/>
  <c r="J120" i="10" s="1"/>
  <c r="J119" i="10" a="1"/>
  <c r="J119" i="10" s="1"/>
  <c r="J118" i="10" a="1"/>
  <c r="J118" i="10" s="1"/>
  <c r="J117" i="10" a="1"/>
  <c r="J117" i="10" s="1"/>
  <c r="J116" i="10" a="1"/>
  <c r="J116" i="10" s="1"/>
  <c r="J115" i="10" a="1"/>
  <c r="J115" i="10" s="1"/>
  <c r="J114" i="10" a="1"/>
  <c r="J114" i="10" s="1"/>
  <c r="J113" i="10" a="1"/>
  <c r="J113" i="10" s="1"/>
  <c r="J112" i="10" a="1"/>
  <c r="J112" i="10" s="1"/>
  <c r="J111" i="10" a="1"/>
  <c r="J111" i="10" s="1"/>
  <c r="J110" i="10" a="1"/>
  <c r="J110" i="10" s="1"/>
  <c r="J109" i="10" a="1"/>
  <c r="J109" i="10" s="1"/>
  <c r="J108" i="10" a="1"/>
  <c r="J108" i="10" s="1"/>
  <c r="J107" i="10" a="1"/>
  <c r="J107" i="10" s="1"/>
  <c r="J106" i="10" a="1"/>
  <c r="J106" i="10" s="1"/>
  <c r="J105" i="10" a="1"/>
  <c r="J105" i="10" s="1"/>
  <c r="J104" i="10" a="1"/>
  <c r="J104" i="10" s="1"/>
  <c r="J103" i="10" a="1"/>
  <c r="J103" i="10" s="1"/>
  <c r="J102" i="10" a="1"/>
  <c r="J102" i="10" s="1"/>
  <c r="J101" i="10" a="1"/>
  <c r="J101" i="10" s="1"/>
  <c r="J100" i="10" a="1"/>
  <c r="J100" i="10" s="1"/>
  <c r="J99" i="10" a="1"/>
  <c r="J99" i="10" s="1"/>
  <c r="J98" i="10" a="1"/>
  <c r="J98" i="10" s="1"/>
  <c r="J97" i="10" a="1"/>
  <c r="J97" i="10" s="1"/>
  <c r="J96" i="10" a="1"/>
  <c r="J96" i="10" s="1"/>
  <c r="J95" i="10" a="1"/>
  <c r="J95" i="10" s="1"/>
  <c r="J94" i="10" a="1"/>
  <c r="J94" i="10" s="1"/>
  <c r="J93" i="10" a="1"/>
  <c r="J93" i="10" s="1"/>
  <c r="J92" i="10" a="1"/>
  <c r="J92" i="10" s="1"/>
  <c r="J91" i="10" a="1"/>
  <c r="J91" i="10" s="1"/>
  <c r="J90" i="10" a="1"/>
  <c r="J90" i="10" s="1"/>
  <c r="J89" i="10" a="1"/>
  <c r="J89" i="10" s="1"/>
  <c r="J88" i="10" a="1"/>
  <c r="J88" i="10" s="1"/>
  <c r="J87" i="10" a="1"/>
  <c r="J87" i="10" s="1"/>
  <c r="J86" i="10" a="1"/>
  <c r="J86" i="10" s="1"/>
  <c r="J85" i="10" a="1"/>
  <c r="J85" i="10" s="1"/>
  <c r="J84" i="10" a="1"/>
  <c r="J84" i="10" s="1"/>
  <c r="J83" i="10" a="1"/>
  <c r="J83" i="10" s="1"/>
  <c r="J82" i="10" a="1"/>
  <c r="J82" i="10" s="1"/>
  <c r="J81" i="10" a="1"/>
  <c r="J81" i="10" s="1"/>
  <c r="J80" i="10" a="1"/>
  <c r="J80" i="10" s="1"/>
  <c r="J79" i="10" a="1"/>
  <c r="J79" i="10" s="1"/>
  <c r="J78" i="10" a="1"/>
  <c r="J78" i="10" s="1"/>
  <c r="J77" i="10" a="1"/>
  <c r="J77" i="10" s="1"/>
  <c r="J76" i="10" a="1"/>
  <c r="J76" i="10" s="1"/>
  <c r="J75" i="10" a="1"/>
  <c r="J75" i="10" s="1"/>
  <c r="J74" i="10" a="1"/>
  <c r="J74" i="10" s="1"/>
  <c r="J73" i="10" a="1"/>
  <c r="J73" i="10" s="1"/>
  <c r="J72" i="10" a="1"/>
  <c r="J72" i="10" s="1"/>
  <c r="J71" i="10" a="1"/>
  <c r="J71" i="10" s="1"/>
  <c r="J70" i="10" a="1"/>
  <c r="J70" i="10" s="1"/>
  <c r="J69" i="10" a="1"/>
  <c r="J69" i="10" s="1"/>
  <c r="J68" i="10" a="1"/>
  <c r="J68" i="10" s="1"/>
  <c r="J67" i="10" a="1"/>
  <c r="J67" i="10" s="1"/>
  <c r="J66" i="10" a="1"/>
  <c r="J66" i="10" s="1"/>
  <c r="J65" i="10" a="1"/>
  <c r="J65" i="10" s="1"/>
  <c r="J64" i="10" a="1"/>
  <c r="J64" i="10" s="1"/>
  <c r="J63" i="10" a="1"/>
  <c r="J63" i="10" s="1"/>
  <c r="J62" i="10" a="1"/>
  <c r="J62" i="10" s="1"/>
  <c r="J61" i="10" a="1"/>
  <c r="J61" i="10" s="1"/>
  <c r="J60" i="10" a="1"/>
  <c r="J60" i="10" s="1"/>
  <c r="J59" i="10" a="1"/>
  <c r="J59" i="10" s="1"/>
  <c r="J58" i="10" a="1"/>
  <c r="J58" i="10" s="1"/>
  <c r="J57" i="10" a="1"/>
  <c r="J57" i="10" s="1"/>
  <c r="J56" i="10" a="1"/>
  <c r="J56" i="10" s="1"/>
  <c r="J55" i="10" a="1"/>
  <c r="J55" i="10" s="1"/>
  <c r="J54" i="10" a="1"/>
  <c r="J54" i="10" s="1"/>
  <c r="J53" i="10" a="1"/>
  <c r="J53" i="10" s="1"/>
  <c r="J52" i="10" a="1"/>
  <c r="J52" i="10" s="1"/>
  <c r="J51" i="10" a="1"/>
  <c r="J51" i="10" s="1"/>
  <c r="J50" i="10" a="1"/>
  <c r="J50" i="10" s="1"/>
  <c r="J49" i="10" a="1"/>
  <c r="J49" i="10" s="1"/>
  <c r="J48" i="10" a="1"/>
  <c r="J48" i="10" s="1"/>
  <c r="J47" i="10" a="1"/>
  <c r="J47" i="10" s="1"/>
  <c r="J46" i="10" a="1"/>
  <c r="J46" i="10" s="1"/>
  <c r="J45" i="10" a="1"/>
  <c r="J45" i="10" s="1"/>
  <c r="J44" i="10" a="1"/>
  <c r="J44" i="10" s="1"/>
  <c r="J43" i="10" a="1"/>
  <c r="J43" i="10" s="1"/>
  <c r="J42" i="10" a="1"/>
  <c r="J42" i="10" s="1"/>
  <c r="J41" i="10" a="1"/>
  <c r="J41" i="10" s="1"/>
  <c r="J40" i="10" a="1"/>
  <c r="J40" i="10" s="1"/>
  <c r="J39" i="10" a="1"/>
  <c r="J39" i="10" s="1"/>
  <c r="J38" i="10" a="1"/>
  <c r="J38" i="10" s="1"/>
  <c r="J37" i="10" a="1"/>
  <c r="J37" i="10" s="1"/>
  <c r="J36" i="10" a="1"/>
  <c r="J36" i="10" s="1"/>
  <c r="J35" i="10" a="1"/>
  <c r="J35" i="10" s="1"/>
  <c r="J34" i="10" a="1"/>
  <c r="J34" i="10" s="1"/>
  <c r="J33" i="10" a="1"/>
  <c r="J33" i="10" s="1"/>
  <c r="J32" i="10" a="1"/>
  <c r="J32" i="10" s="1"/>
  <c r="J31" i="10" a="1"/>
  <c r="J31" i="10" s="1"/>
  <c r="J30" i="10" a="1"/>
  <c r="J30" i="10" s="1"/>
  <c r="J29" i="10" a="1"/>
  <c r="J29" i="10" s="1"/>
  <c r="J28" i="10" a="1"/>
  <c r="J28" i="10" s="1"/>
  <c r="J27" i="10" a="1"/>
  <c r="J27" i="10" s="1"/>
  <c r="J26" i="10" a="1"/>
  <c r="J26" i="10" s="1"/>
  <c r="J25" i="10" a="1"/>
  <c r="J25" i="10" s="1"/>
  <c r="J24" i="10" a="1"/>
  <c r="J24" i="10" s="1"/>
  <c r="J23" i="10" a="1"/>
  <c r="J23" i="10" s="1"/>
  <c r="J22" i="10" a="1"/>
  <c r="J22" i="10" s="1"/>
  <c r="J21" i="10" a="1"/>
  <c r="J21" i="10" s="1"/>
  <c r="J20" i="10" a="1"/>
  <c r="J20" i="10" s="1"/>
  <c r="J19" i="10" a="1"/>
  <c r="J19" i="10" s="1"/>
  <c r="J18" i="10" a="1"/>
  <c r="J18" i="10" s="1"/>
  <c r="J17" i="10" a="1"/>
  <c r="J17" i="10" s="1"/>
  <c r="J16" i="10" a="1"/>
  <c r="J16" i="10" s="1"/>
  <c r="J15" i="10" a="1"/>
  <c r="J15" i="10" s="1"/>
  <c r="J14" i="10" a="1"/>
  <c r="J14" i="10" s="1"/>
  <c r="J13" i="10" a="1"/>
  <c r="J13" i="10" s="1"/>
  <c r="J12" i="10" a="1"/>
  <c r="J12" i="10" s="1"/>
  <c r="J11" i="10" a="1"/>
  <c r="J11" i="10" s="1"/>
  <c r="J10" i="10" a="1"/>
  <c r="J10" i="10" s="1"/>
  <c r="J9" i="10" a="1"/>
  <c r="J9" i="10" s="1"/>
  <c r="J8" i="10" a="1"/>
  <c r="J8" i="10" s="1"/>
  <c r="J7" i="10" a="1"/>
  <c r="J7" i="10" s="1"/>
  <c r="J6" i="10" a="1"/>
  <c r="J6" i="10" s="1"/>
  <c r="J5" i="10" a="1"/>
  <c r="J5" i="10" s="1"/>
  <c r="J4" i="10" a="1"/>
  <c r="J4" i="10" s="1"/>
  <c r="J3" i="10" a="1"/>
  <c r="J3" i="10" s="1"/>
  <c r="J2" i="10" a="1"/>
  <c r="J2" i="10" s="1"/>
  <c r="F24" i="12"/>
  <c r="J24" i="12" s="1"/>
  <c r="F23" i="12"/>
  <c r="J23" i="12" s="1"/>
  <c r="F22" i="12"/>
  <c r="J22" i="12" s="1"/>
  <c r="F106" i="12"/>
  <c r="J106" i="12" s="1"/>
  <c r="F105" i="12"/>
  <c r="J105" i="12" s="1"/>
  <c r="F99" i="12"/>
  <c r="J99" i="12" s="1"/>
  <c r="F98" i="12"/>
  <c r="J98" i="12" s="1"/>
  <c r="F97" i="12"/>
  <c r="J97" i="12" s="1"/>
  <c r="F90" i="12"/>
  <c r="J90" i="12" s="1"/>
  <c r="F89" i="12"/>
  <c r="J89" i="12" s="1"/>
  <c r="F88" i="12"/>
  <c r="J88" i="12" s="1"/>
  <c r="F73" i="12"/>
  <c r="J73" i="12" s="1"/>
  <c r="F72" i="12"/>
  <c r="J72" i="12" s="1"/>
  <c r="F71" i="12"/>
  <c r="J71" i="12" s="1"/>
  <c r="F70" i="12"/>
  <c r="J70" i="12" s="1"/>
  <c r="F63" i="12"/>
  <c r="J63" i="12" s="1"/>
  <c r="F62" i="12"/>
  <c r="J62" i="12" s="1"/>
  <c r="F61" i="12"/>
  <c r="J61" i="12" s="1"/>
  <c r="F54" i="12"/>
  <c r="J54" i="12" s="1"/>
  <c r="F53" i="12"/>
  <c r="J53" i="12" s="1"/>
  <c r="F52" i="12"/>
  <c r="J52" i="12" s="1"/>
  <c r="F45" i="12"/>
  <c r="J45" i="12" s="1"/>
  <c r="F44" i="12"/>
  <c r="J44" i="12" s="1"/>
  <c r="F43" i="12"/>
  <c r="J43" i="12" s="1"/>
  <c r="F36" i="12"/>
  <c r="J36" i="12" s="1"/>
  <c r="F35" i="12"/>
  <c r="J35" i="12" s="1"/>
  <c r="F34" i="12"/>
  <c r="J34" i="12" s="1"/>
  <c r="F33" i="12"/>
  <c r="J33" i="12" s="1"/>
  <c r="F32" i="12"/>
  <c r="J32" i="12" s="1"/>
  <c r="F31" i="12"/>
  <c r="J31" i="12" s="1"/>
  <c r="F30" i="12"/>
  <c r="J30" i="12" s="1"/>
  <c r="K4" i="8"/>
  <c r="K3" i="8"/>
  <c r="L3" i="10" a="1"/>
  <c r="L3" i="10" s="1"/>
  <c r="L4" i="10" a="1"/>
  <c r="L4" i="10" s="1"/>
  <c r="L5" i="10" a="1"/>
  <c r="L5" i="10" s="1"/>
  <c r="L6" i="10" a="1"/>
  <c r="L6" i="10" s="1"/>
  <c r="L7" i="10" a="1"/>
  <c r="L7" i="10" s="1"/>
  <c r="L8" i="10" a="1"/>
  <c r="L8" i="10" s="1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 s="1"/>
  <c r="L15" i="10" a="1"/>
  <c r="L15" i="10" s="1"/>
  <c r="L16" i="10" a="1"/>
  <c r="L16" i="10" s="1"/>
  <c r="L17" i="10" a="1"/>
  <c r="L17" i="10" s="1"/>
  <c r="L18" i="10" a="1"/>
  <c r="L18" i="10" s="1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 s="1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 s="1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2" i="10" a="1"/>
  <c r="L42" i="10" s="1"/>
  <c r="L43" i="10" a="1"/>
  <c r="L43" i="10" s="1"/>
  <c r="L44" i="10" a="1"/>
  <c r="L44" i="10" s="1"/>
  <c r="L45" i="10" a="1"/>
  <c r="L45" i="10" s="1"/>
  <c r="L46" i="10" a="1"/>
  <c r="L46" i="10" s="1"/>
  <c r="L47" i="10" a="1"/>
  <c r="L47" i="10" s="1"/>
  <c r="L48" i="10" a="1"/>
  <c r="L48" i="10" s="1"/>
  <c r="L49" i="10" a="1"/>
  <c r="L49" i="10" s="1"/>
  <c r="L50" i="10" a="1"/>
  <c r="L50" i="10" s="1"/>
  <c r="L51" i="10" a="1"/>
  <c r="L51" i="10" s="1"/>
  <c r="L52" i="10" a="1"/>
  <c r="L52" i="10" s="1"/>
  <c r="L53" i="10" a="1"/>
  <c r="L53" i="10" s="1"/>
  <c r="L54" i="10" a="1"/>
  <c r="L54" i="10" s="1"/>
  <c r="L55" i="10" a="1"/>
  <c r="L55" i="10" s="1"/>
  <c r="L56" i="10" a="1"/>
  <c r="L56" i="10" s="1"/>
  <c r="L57" i="10" a="1"/>
  <c r="L57" i="10" s="1"/>
  <c r="L58" i="10" a="1"/>
  <c r="L58" i="10" s="1"/>
  <c r="L59" i="10" a="1"/>
  <c r="L59" i="10" s="1"/>
  <c r="L60" i="10" a="1"/>
  <c r="L60" i="10" s="1"/>
  <c r="L61" i="10" a="1"/>
  <c r="L61" i="10" s="1"/>
  <c r="L62" i="10" a="1"/>
  <c r="L62" i="10" s="1"/>
  <c r="L63" i="10" a="1"/>
  <c r="L63" i="10" s="1"/>
  <c r="L64" i="10" a="1"/>
  <c r="L64" i="10" s="1"/>
  <c r="L65" i="10" a="1"/>
  <c r="L65" i="10" s="1"/>
  <c r="L66" i="10" a="1"/>
  <c r="L66" i="10" s="1"/>
  <c r="L67" i="10" a="1"/>
  <c r="L67" i="10" s="1"/>
  <c r="L68" i="10" a="1"/>
  <c r="L68" i="10" s="1"/>
  <c r="L69" i="10" a="1"/>
  <c r="L69" i="10" s="1"/>
  <c r="L70" i="10" a="1"/>
  <c r="L70" i="10" s="1"/>
  <c r="L71" i="10" a="1"/>
  <c r="L71" i="10" s="1"/>
  <c r="L72" i="10" a="1"/>
  <c r="L72" i="10" s="1"/>
  <c r="L73" i="10" a="1"/>
  <c r="L73" i="10" s="1"/>
  <c r="L74" i="10" a="1"/>
  <c r="L74" i="10" s="1"/>
  <c r="L75" i="10" a="1"/>
  <c r="L75" i="10" s="1"/>
  <c r="L76" i="10" a="1"/>
  <c r="L76" i="10" s="1"/>
  <c r="L77" i="10" a="1"/>
  <c r="L77" i="10" s="1"/>
  <c r="L78" i="10" a="1"/>
  <c r="L78" i="10" s="1"/>
  <c r="L79" i="10" a="1"/>
  <c r="L79" i="10" s="1"/>
  <c r="L80" i="10" a="1"/>
  <c r="L80" i="10" s="1"/>
  <c r="L81" i="10" a="1"/>
  <c r="L81" i="10" s="1"/>
  <c r="L82" i="10" a="1"/>
  <c r="L82" i="10" s="1"/>
  <c r="L83" i="10" a="1"/>
  <c r="L83" i="10" s="1"/>
  <c r="L84" i="10" a="1"/>
  <c r="L84" i="10" s="1"/>
  <c r="L85" i="10" a="1"/>
  <c r="L85" i="10" s="1"/>
  <c r="L86" i="10" a="1"/>
  <c r="L86" i="10" s="1"/>
  <c r="L87" i="10" a="1"/>
  <c r="L87" i="10" s="1"/>
  <c r="L88" i="10" a="1"/>
  <c r="L88" i="10" s="1"/>
  <c r="L89" i="10" a="1"/>
  <c r="L89" i="10" s="1"/>
  <c r="L90" i="10" a="1"/>
  <c r="L90" i="10" s="1"/>
  <c r="L91" i="10" a="1"/>
  <c r="L91" i="10" s="1"/>
  <c r="L92" i="10" a="1"/>
  <c r="L92" i="10" s="1"/>
  <c r="L93" i="10" a="1"/>
  <c r="L93" i="10" s="1"/>
  <c r="L94" i="10" a="1"/>
  <c r="L94" i="10" s="1"/>
  <c r="L95" i="10" a="1"/>
  <c r="L95" i="10" s="1"/>
  <c r="L96" i="10" a="1"/>
  <c r="L96" i="10" s="1"/>
  <c r="L97" i="10" a="1"/>
  <c r="L97" i="10" s="1"/>
  <c r="L98" i="10" a="1"/>
  <c r="L98" i="10" s="1"/>
  <c r="L99" i="10" a="1"/>
  <c r="L99" i="10" s="1"/>
  <c r="L100" i="10" a="1"/>
  <c r="L100" i="10" s="1"/>
  <c r="L101" i="10" a="1"/>
  <c r="L101" i="10" s="1"/>
  <c r="L102" i="10" a="1"/>
  <c r="L102" i="10" s="1"/>
  <c r="L103" i="10" a="1"/>
  <c r="L103" i="10" s="1"/>
  <c r="L104" i="10" a="1"/>
  <c r="L104" i="10" s="1"/>
  <c r="L105" i="10" a="1"/>
  <c r="L105" i="10" s="1"/>
  <c r="L106" i="10" a="1"/>
  <c r="L106" i="10" s="1"/>
  <c r="L107" i="10" a="1"/>
  <c r="L107" i="10" s="1"/>
  <c r="L108" i="10" a="1"/>
  <c r="L108" i="10" s="1"/>
  <c r="L109" i="10" a="1"/>
  <c r="L109" i="10" s="1"/>
  <c r="L110" i="10" a="1"/>
  <c r="L110" i="10" s="1"/>
  <c r="L111" i="10" a="1"/>
  <c r="L111" i="10" s="1"/>
  <c r="L112" i="10" a="1"/>
  <c r="L112" i="10" s="1"/>
  <c r="L113" i="10" a="1"/>
  <c r="L113" i="10" s="1"/>
  <c r="L114" i="10" a="1"/>
  <c r="L114" i="10" s="1"/>
  <c r="L115" i="10" a="1"/>
  <c r="L115" i="10" s="1"/>
  <c r="L116" i="10" a="1"/>
  <c r="L116" i="10" s="1"/>
  <c r="L117" i="10" a="1"/>
  <c r="L117" i="10" s="1"/>
  <c r="L118" i="10" a="1"/>
  <c r="L118" i="10" s="1"/>
  <c r="L119" i="10" a="1"/>
  <c r="L119" i="10" s="1"/>
  <c r="L120" i="10" a="1"/>
  <c r="L120" i="10" s="1"/>
  <c r="L121" i="10" a="1"/>
  <c r="L121" i="10" s="1"/>
  <c r="L122" i="10" a="1"/>
  <c r="L122" i="10" s="1"/>
  <c r="L123" i="10" a="1"/>
  <c r="L123" i="10" s="1"/>
  <c r="L124" i="10" a="1"/>
  <c r="L124" i="10" s="1"/>
  <c r="L125" i="10" a="1"/>
  <c r="L125" i="10" s="1"/>
  <c r="L126" i="10" a="1"/>
  <c r="L126" i="10" s="1"/>
  <c r="L127" i="10" a="1"/>
  <c r="L127" i="10" s="1"/>
  <c r="L128" i="10" a="1"/>
  <c r="L128" i="10" s="1"/>
  <c r="L129" i="10" a="1"/>
  <c r="L129" i="10" s="1"/>
  <c r="L130" i="10" a="1"/>
  <c r="L130" i="10" s="1"/>
  <c r="L131" i="10" a="1"/>
  <c r="L131" i="10" s="1"/>
  <c r="L132" i="10" a="1"/>
  <c r="L132" i="10" s="1"/>
  <c r="L133" i="10" a="1"/>
  <c r="L133" i="10" s="1"/>
  <c r="L134" i="10" a="1"/>
  <c r="L134" i="10" s="1"/>
  <c r="L135" i="10" a="1"/>
  <c r="L135" i="10" s="1"/>
  <c r="L136" i="10" a="1"/>
  <c r="L136" i="10" s="1"/>
  <c r="L137" i="10" a="1"/>
  <c r="L137" i="10" s="1"/>
  <c r="L138" i="10" a="1"/>
  <c r="L138" i="10" s="1"/>
  <c r="L139" i="10" a="1"/>
  <c r="L139" i="10" s="1"/>
  <c r="L140" i="10" a="1"/>
  <c r="L140" i="10" s="1"/>
  <c r="L141" i="10" a="1"/>
  <c r="L141" i="10" s="1"/>
  <c r="L142" i="10" a="1"/>
  <c r="L142" i="10" s="1"/>
  <c r="L143" i="10" a="1"/>
  <c r="L143" i="10" s="1"/>
  <c r="L144" i="10" a="1"/>
  <c r="L144" i="10" s="1"/>
  <c r="L145" i="10" a="1"/>
  <c r="L145" i="10" s="1"/>
  <c r="L146" i="10" a="1"/>
  <c r="L146" i="10" s="1"/>
  <c r="L147" i="10" a="1"/>
  <c r="L147" i="10" s="1"/>
  <c r="L148" i="10" a="1"/>
  <c r="L148" i="10" s="1"/>
  <c r="L149" i="10" a="1"/>
  <c r="L149" i="10" s="1"/>
  <c r="L150" i="10" a="1"/>
  <c r="L150" i="10" s="1"/>
  <c r="L151" i="10" a="1"/>
  <c r="L151" i="10" s="1"/>
  <c r="L152" i="10" a="1"/>
  <c r="L152" i="10" s="1"/>
  <c r="L153" i="10" a="1"/>
  <c r="L153" i="10" s="1"/>
  <c r="L154" i="10" a="1"/>
  <c r="L154" i="10" s="1"/>
  <c r="L155" i="10" a="1"/>
  <c r="L155" i="10" s="1"/>
  <c r="L156" i="10" a="1"/>
  <c r="L156" i="10" s="1"/>
  <c r="L157" i="10" a="1"/>
  <c r="L157" i="10" s="1"/>
  <c r="L158" i="10" a="1"/>
  <c r="L158" i="10" s="1"/>
  <c r="L159" i="10" a="1"/>
  <c r="L159" i="10" s="1"/>
  <c r="L160" i="10" a="1"/>
  <c r="L160" i="10" s="1"/>
  <c r="L161" i="10" a="1"/>
  <c r="L161" i="10" s="1"/>
  <c r="L162" i="10" a="1"/>
  <c r="L162" i="10" s="1"/>
  <c r="L163" i="10" a="1"/>
  <c r="L163" i="10" s="1"/>
  <c r="L164" i="10" a="1"/>
  <c r="L164" i="10" s="1"/>
  <c r="L165" i="10" a="1"/>
  <c r="L165" i="10" s="1"/>
  <c r="L166" i="10" a="1"/>
  <c r="L166" i="10" s="1"/>
  <c r="L167" i="10" a="1"/>
  <c r="L167" i="10" s="1"/>
  <c r="L168" i="10" a="1"/>
  <c r="L168" i="10" s="1"/>
  <c r="L169" i="10" a="1"/>
  <c r="L169" i="10" s="1"/>
  <c r="L170" i="10" a="1"/>
  <c r="L170" i="10" s="1"/>
  <c r="L171" i="10" a="1"/>
  <c r="L171" i="10" s="1"/>
  <c r="L172" i="10" a="1"/>
  <c r="L172" i="10" s="1"/>
  <c r="L173" i="10" a="1"/>
  <c r="L173" i="10" s="1"/>
  <c r="L174" i="10" a="1"/>
  <c r="L174" i="10" s="1"/>
  <c r="L175" i="10" a="1"/>
  <c r="L175" i="10" s="1"/>
  <c r="L176" i="10" a="1"/>
  <c r="L176" i="10" s="1"/>
  <c r="L177" i="10" a="1"/>
  <c r="L177" i="10" s="1"/>
  <c r="L178" i="10" a="1"/>
  <c r="L178" i="10" s="1"/>
  <c r="L179" i="10" a="1"/>
  <c r="L179" i="10" s="1"/>
  <c r="L180" i="10" a="1"/>
  <c r="L180" i="10" s="1"/>
  <c r="L181" i="10" a="1"/>
  <c r="L181" i="10" s="1"/>
  <c r="L182" i="10" a="1"/>
  <c r="L182" i="10" s="1"/>
  <c r="L183" i="10" a="1"/>
  <c r="L183" i="10" s="1"/>
  <c r="L184" i="10" a="1"/>
  <c r="L184" i="10" s="1"/>
  <c r="L185" i="10" a="1"/>
  <c r="L185" i="10" s="1"/>
  <c r="L186" i="10" a="1"/>
  <c r="L186" i="10" s="1"/>
  <c r="L187" i="10" a="1"/>
  <c r="L187" i="10" s="1"/>
  <c r="L188" i="10" a="1"/>
  <c r="L188" i="10" s="1"/>
  <c r="L189" i="10" a="1"/>
  <c r="L189" i="10" s="1"/>
  <c r="L190" i="10" a="1"/>
  <c r="L190" i="10" s="1"/>
  <c r="L191" i="10" a="1"/>
  <c r="L191" i="10" s="1"/>
  <c r="L192" i="10" a="1"/>
  <c r="L192" i="10" s="1"/>
  <c r="L193" i="10" a="1"/>
  <c r="L193" i="10" s="1"/>
  <c r="L194" i="10" a="1"/>
  <c r="L194" i="10" s="1"/>
  <c r="L195" i="10" a="1"/>
  <c r="L195" i="10" s="1"/>
  <c r="L196" i="10" a="1"/>
  <c r="L196" i="10" s="1"/>
  <c r="L197" i="10" a="1"/>
  <c r="L197" i="10" s="1"/>
  <c r="L198" i="10" a="1"/>
  <c r="L198" i="10" s="1"/>
  <c r="L199" i="10" a="1"/>
  <c r="L199" i="10" s="1"/>
  <c r="L200" i="10" a="1"/>
  <c r="L200" i="10" s="1"/>
  <c r="L201" i="10" a="1"/>
  <c r="L201" i="10" s="1"/>
  <c r="L202" i="10" a="1"/>
  <c r="L202" i="10" s="1"/>
  <c r="L203" i="10" a="1"/>
  <c r="L203" i="10" s="1"/>
  <c r="L204" i="10" a="1"/>
  <c r="L204" i="10" s="1"/>
  <c r="L205" i="10" a="1"/>
  <c r="L205" i="10" s="1"/>
  <c r="L206" i="10" a="1"/>
  <c r="L206" i="10" s="1"/>
  <c r="L207" i="10" a="1"/>
  <c r="L207" i="10" s="1"/>
  <c r="L208" i="10" a="1"/>
  <c r="L208" i="10" s="1"/>
  <c r="L209" i="10" a="1"/>
  <c r="L209" i="10" s="1"/>
  <c r="L210" i="10" a="1"/>
  <c r="L210" i="10" s="1"/>
  <c r="L211" i="10" a="1"/>
  <c r="L211" i="10" s="1"/>
  <c r="L212" i="10" a="1"/>
  <c r="L212" i="10" s="1"/>
  <c r="L213" i="10" a="1"/>
  <c r="L213" i="10" s="1"/>
  <c r="L214" i="10" a="1"/>
  <c r="L214" i="10" s="1"/>
  <c r="L215" i="10" a="1"/>
  <c r="L215" i="10" s="1"/>
  <c r="L216" i="10" a="1"/>
  <c r="L216" i="10" s="1"/>
  <c r="L217" i="10" a="1"/>
  <c r="L217" i="10" s="1"/>
  <c r="L218" i="10" a="1"/>
  <c r="L218" i="10" s="1"/>
  <c r="L219" i="10" a="1"/>
  <c r="L219" i="10" s="1"/>
  <c r="L220" i="10" a="1"/>
  <c r="L220" i="10" s="1"/>
  <c r="L221" i="10" a="1"/>
  <c r="L221" i="10" s="1"/>
  <c r="L222" i="10" a="1"/>
  <c r="L222" i="10" s="1"/>
  <c r="L223" i="10" a="1"/>
  <c r="L223" i="10" s="1"/>
  <c r="L224" i="10" a="1"/>
  <c r="L224" i="10" s="1"/>
  <c r="L225" i="10" a="1"/>
  <c r="L225" i="10" s="1"/>
  <c r="L226" i="10" a="1"/>
  <c r="L226" i="10" s="1"/>
  <c r="L227" i="10" a="1"/>
  <c r="L227" i="10" s="1"/>
  <c r="L228" i="10" a="1"/>
  <c r="L228" i="10" s="1"/>
  <c r="L229" i="10" a="1"/>
  <c r="L229" i="10" s="1"/>
  <c r="L230" i="10" a="1"/>
  <c r="L230" i="10" s="1"/>
  <c r="L231" i="10" a="1"/>
  <c r="L231" i="10" s="1"/>
  <c r="L232" i="10" a="1"/>
  <c r="L232" i="10" s="1"/>
  <c r="L233" i="10" a="1"/>
  <c r="L233" i="10" s="1"/>
  <c r="L234" i="10" a="1"/>
  <c r="L234" i="10" s="1"/>
  <c r="L235" i="10" a="1"/>
  <c r="L235" i="10" s="1"/>
  <c r="L236" i="10" a="1"/>
  <c r="L236" i="10" s="1"/>
  <c r="L237" i="10" a="1"/>
  <c r="L237" i="10" s="1"/>
  <c r="L238" i="10" a="1"/>
  <c r="L238" i="10" s="1"/>
  <c r="L239" i="10" a="1"/>
  <c r="L239" i="10" s="1"/>
  <c r="L240" i="10" a="1"/>
  <c r="L240" i="10" s="1"/>
  <c r="L241" i="10" a="1"/>
  <c r="L241" i="10" s="1"/>
  <c r="L242" i="10" a="1"/>
  <c r="L242" i="10" s="1"/>
  <c r="L243" i="10" a="1"/>
  <c r="L243" i="10" s="1"/>
  <c r="L244" i="10" a="1"/>
  <c r="L244" i="10" s="1"/>
  <c r="L245" i="10" a="1"/>
  <c r="L245" i="10" s="1"/>
  <c r="L246" i="10" a="1"/>
  <c r="L246" i="10" s="1"/>
  <c r="L247" i="10" a="1"/>
  <c r="L247" i="10" s="1"/>
  <c r="L248" i="10" a="1"/>
  <c r="L248" i="10" s="1"/>
  <c r="L249" i="10" a="1"/>
  <c r="L249" i="10" s="1"/>
  <c r="L250" i="10" a="1"/>
  <c r="L250" i="10" s="1"/>
  <c r="L251" i="10" a="1"/>
  <c r="L251" i="10" s="1"/>
  <c r="L252" i="10" a="1"/>
  <c r="L252" i="10" s="1"/>
  <c r="L253" i="10" a="1"/>
  <c r="L253" i="10" s="1"/>
  <c r="L254" i="10" a="1"/>
  <c r="L254" i="10" s="1"/>
  <c r="L255" i="10" a="1"/>
  <c r="L255" i="10" s="1"/>
  <c r="L256" i="10" a="1"/>
  <c r="L256" i="10" s="1"/>
  <c r="L257" i="10" a="1"/>
  <c r="L257" i="10" s="1"/>
  <c r="L258" i="10" a="1"/>
  <c r="L258" i="10" s="1"/>
  <c r="L259" i="10" a="1"/>
  <c r="L259" i="10" s="1"/>
  <c r="L260" i="10" a="1"/>
  <c r="L260" i="10" s="1"/>
  <c r="L261" i="10" a="1"/>
  <c r="L261" i="10" s="1"/>
  <c r="L262" i="10" a="1"/>
  <c r="L262" i="10" s="1"/>
  <c r="L263" i="10" a="1"/>
  <c r="L263" i="10" s="1"/>
  <c r="L264" i="10" a="1"/>
  <c r="L264" i="10" s="1"/>
  <c r="L265" i="10" a="1"/>
  <c r="L265" i="10" s="1"/>
  <c r="L266" i="10" a="1"/>
  <c r="L266" i="10" s="1"/>
  <c r="L267" i="10" a="1"/>
  <c r="L267" i="10" s="1"/>
  <c r="L268" i="10" a="1"/>
  <c r="L268" i="10" s="1"/>
  <c r="L269" i="10" a="1"/>
  <c r="L269" i="10" s="1"/>
  <c r="L270" i="10" a="1"/>
  <c r="L270" i="10" s="1"/>
  <c r="L271" i="10" a="1"/>
  <c r="L271" i="10" s="1"/>
  <c r="L272" i="10" a="1"/>
  <c r="L272" i="10" s="1"/>
  <c r="L273" i="10" a="1"/>
  <c r="L273" i="10" s="1"/>
  <c r="L274" i="10" a="1"/>
  <c r="L274" i="10" s="1"/>
  <c r="L275" i="10" a="1"/>
  <c r="L275" i="10" s="1"/>
  <c r="L276" i="10" a="1"/>
  <c r="L276" i="10" s="1"/>
  <c r="L277" i="10" a="1"/>
  <c r="L277" i="10" s="1"/>
  <c r="L278" i="10" a="1"/>
  <c r="L278" i="10" s="1"/>
  <c r="L279" i="10" a="1"/>
  <c r="L279" i="10" s="1"/>
  <c r="L280" i="10" a="1"/>
  <c r="L280" i="10" s="1"/>
  <c r="L281" i="10" a="1"/>
  <c r="L281" i="10" s="1"/>
  <c r="L282" i="10" a="1"/>
  <c r="L282" i="10" s="1"/>
  <c r="L283" i="10" a="1"/>
  <c r="L283" i="10" s="1"/>
  <c r="L284" i="10" a="1"/>
  <c r="L284" i="10" s="1"/>
  <c r="L285" i="10" a="1"/>
  <c r="L285" i="10" s="1"/>
  <c r="L286" i="10" a="1"/>
  <c r="L286" i="10" s="1"/>
  <c r="L287" i="10" a="1"/>
  <c r="L287" i="10" s="1"/>
  <c r="L288" i="10" a="1"/>
  <c r="L288" i="10" s="1"/>
  <c r="L289" i="10" a="1"/>
  <c r="L289" i="10" s="1"/>
  <c r="L290" i="10" a="1"/>
  <c r="L290" i="10" s="1"/>
  <c r="L291" i="10" a="1"/>
  <c r="L291" i="10" s="1"/>
  <c r="L292" i="10" a="1"/>
  <c r="L292" i="10" s="1"/>
  <c r="L293" i="10" a="1"/>
  <c r="L293" i="10" s="1"/>
  <c r="L294" i="10" a="1"/>
  <c r="L294" i="10" s="1"/>
  <c r="L295" i="10" a="1"/>
  <c r="L295" i="10" s="1"/>
  <c r="L296" i="10" a="1"/>
  <c r="L296" i="10" s="1"/>
  <c r="L297" i="10" a="1"/>
  <c r="L297" i="10" s="1"/>
  <c r="L298" i="10" a="1"/>
  <c r="L298" i="10" s="1"/>
  <c r="L299" i="10" a="1"/>
  <c r="L299" i="10" s="1"/>
  <c r="L300" i="10" a="1"/>
  <c r="L300" i="10" s="1"/>
  <c r="L301" i="10" a="1"/>
  <c r="L301" i="10" s="1"/>
  <c r="L302" i="10" a="1"/>
  <c r="L302" i="10" s="1"/>
  <c r="L303" i="10" a="1"/>
  <c r="L303" i="10" s="1"/>
  <c r="L304" i="10" a="1"/>
  <c r="L304" i="10" s="1"/>
  <c r="L305" i="10" a="1"/>
  <c r="L305" i="10" s="1"/>
  <c r="L306" i="10" a="1"/>
  <c r="L306" i="10" s="1"/>
  <c r="L307" i="10" a="1"/>
  <c r="L307" i="10" s="1"/>
  <c r="L308" i="10" a="1"/>
  <c r="L308" i="10" s="1"/>
  <c r="L309" i="10" a="1"/>
  <c r="L309" i="10" s="1"/>
  <c r="L310" i="10" a="1"/>
  <c r="L310" i="10" s="1"/>
  <c r="L311" i="10" a="1"/>
  <c r="L311" i="10" s="1"/>
  <c r="L312" i="10" a="1"/>
  <c r="L312" i="10" s="1"/>
  <c r="L313" i="10" a="1"/>
  <c r="L313" i="10" s="1"/>
  <c r="K3" i="10" a="1"/>
  <c r="K3" i="10" s="1"/>
  <c r="K4" i="10" a="1"/>
  <c r="K4" i="10" s="1"/>
  <c r="K5" i="10" a="1"/>
  <c r="K5" i="10" s="1"/>
  <c r="K6" i="10" a="1"/>
  <c r="K6" i="10" s="1"/>
  <c r="K7" i="10" a="1"/>
  <c r="K7" i="10" s="1"/>
  <c r="K8" i="10" a="1"/>
  <c r="K8" i="10" s="1"/>
  <c r="K9" i="10" a="1"/>
  <c r="K9" i="10" s="1"/>
  <c r="K10" i="10" a="1"/>
  <c r="K10" i="10" s="1"/>
  <c r="K11" i="10" a="1"/>
  <c r="K11" i="10" s="1"/>
  <c r="K12" i="10" a="1"/>
  <c r="K12" i="10" s="1"/>
  <c r="K13" i="10" a="1"/>
  <c r="K13" i="10" s="1"/>
  <c r="K14" i="10" a="1"/>
  <c r="K14" i="10" s="1"/>
  <c r="K15" i="10" a="1"/>
  <c r="K15" i="10" s="1"/>
  <c r="K16" i="10" a="1"/>
  <c r="K16" i="10" s="1"/>
  <c r="K17" i="10" a="1"/>
  <c r="K17" i="10" s="1"/>
  <c r="K18" i="10" a="1"/>
  <c r="K18" i="10" s="1"/>
  <c r="K19" i="10" a="1"/>
  <c r="K19" i="10" s="1"/>
  <c r="K20" i="10" a="1"/>
  <c r="K20" i="10" s="1"/>
  <c r="K21" i="10" a="1"/>
  <c r="K21" i="10" s="1"/>
  <c r="K22" i="10" a="1"/>
  <c r="K22" i="10" s="1"/>
  <c r="K23" i="10" a="1"/>
  <c r="K23" i="10" s="1"/>
  <c r="K24" i="10" a="1"/>
  <c r="K24" i="10" s="1"/>
  <c r="K25" i="10" a="1"/>
  <c r="K25" i="10" s="1"/>
  <c r="K26" i="10" a="1"/>
  <c r="K26" i="10" s="1"/>
  <c r="K27" i="10" a="1"/>
  <c r="K27" i="10" s="1"/>
  <c r="K28" i="10" a="1"/>
  <c r="K28" i="10" s="1"/>
  <c r="K29" i="10" a="1"/>
  <c r="K29" i="10" s="1"/>
  <c r="K30" i="10" a="1"/>
  <c r="K30" i="10" s="1"/>
  <c r="K31" i="10" a="1"/>
  <c r="K31" i="10" s="1"/>
  <c r="K32" i="10" a="1"/>
  <c r="K32" i="10" s="1"/>
  <c r="K33" i="10" a="1"/>
  <c r="K33" i="10" s="1"/>
  <c r="K34" i="10" a="1"/>
  <c r="K34" i="10" s="1"/>
  <c r="K35" i="10" a="1"/>
  <c r="K35" i="10" s="1"/>
  <c r="K36" i="10" a="1"/>
  <c r="K36" i="10" s="1"/>
  <c r="K37" i="10" a="1"/>
  <c r="K37" i="10" s="1"/>
  <c r="K38" i="10" a="1"/>
  <c r="K38" i="10" s="1"/>
  <c r="K39" i="10" a="1"/>
  <c r="K39" i="10" s="1"/>
  <c r="K40" i="10" a="1"/>
  <c r="K40" i="10" s="1"/>
  <c r="K41" i="10" a="1"/>
  <c r="K41" i="10" s="1"/>
  <c r="K42" i="10" a="1"/>
  <c r="K42" i="10" s="1"/>
  <c r="K43" i="10" a="1"/>
  <c r="K43" i="10" s="1"/>
  <c r="K44" i="10" a="1"/>
  <c r="K44" i="10" s="1"/>
  <c r="K45" i="10" a="1"/>
  <c r="K45" i="10" s="1"/>
  <c r="K46" i="10" a="1"/>
  <c r="K46" i="10" s="1"/>
  <c r="K47" i="10" a="1"/>
  <c r="K47" i="10" s="1"/>
  <c r="K48" i="10" a="1"/>
  <c r="K48" i="10" s="1"/>
  <c r="K49" i="10" a="1"/>
  <c r="K49" i="10" s="1"/>
  <c r="K50" i="10" a="1"/>
  <c r="K50" i="10" s="1"/>
  <c r="K51" i="10" a="1"/>
  <c r="K51" i="10" s="1"/>
  <c r="K52" i="10" a="1"/>
  <c r="K52" i="10" s="1"/>
  <c r="K53" i="10" a="1"/>
  <c r="K53" i="10" s="1"/>
  <c r="K54" i="10" a="1"/>
  <c r="K54" i="10" s="1"/>
  <c r="K55" i="10" a="1"/>
  <c r="K55" i="10" s="1"/>
  <c r="K56" i="10" a="1"/>
  <c r="K56" i="10" s="1"/>
  <c r="K57" i="10" a="1"/>
  <c r="K57" i="10" s="1"/>
  <c r="K58" i="10" a="1"/>
  <c r="K58" i="10" s="1"/>
  <c r="K59" i="10" a="1"/>
  <c r="K59" i="10" s="1"/>
  <c r="K60" i="10" a="1"/>
  <c r="K60" i="10" s="1"/>
  <c r="K61" i="10" a="1"/>
  <c r="K61" i="10" s="1"/>
  <c r="K62" i="10" a="1"/>
  <c r="K62" i="10" s="1"/>
  <c r="K63" i="10" a="1"/>
  <c r="K63" i="10" s="1"/>
  <c r="K64" i="10" a="1"/>
  <c r="K64" i="10" s="1"/>
  <c r="K65" i="10" a="1"/>
  <c r="K65" i="10" s="1"/>
  <c r="K66" i="10" a="1"/>
  <c r="K66" i="10" s="1"/>
  <c r="K67" i="10" a="1"/>
  <c r="K67" i="10" s="1"/>
  <c r="K68" i="10" a="1"/>
  <c r="K68" i="10" s="1"/>
  <c r="K69" i="10" a="1"/>
  <c r="K69" i="10" s="1"/>
  <c r="K70" i="10" a="1"/>
  <c r="K70" i="10" s="1"/>
  <c r="K71" i="10" a="1"/>
  <c r="K71" i="10" s="1"/>
  <c r="K72" i="10" a="1"/>
  <c r="K72" i="10" s="1"/>
  <c r="K73" i="10" a="1"/>
  <c r="K73" i="10" s="1"/>
  <c r="K74" i="10" a="1"/>
  <c r="K74" i="10" s="1"/>
  <c r="K75" i="10" a="1"/>
  <c r="K75" i="10" s="1"/>
  <c r="K76" i="10" a="1"/>
  <c r="K76" i="10" s="1"/>
  <c r="K77" i="10" a="1"/>
  <c r="K77" i="10" s="1"/>
  <c r="K78" i="10" a="1"/>
  <c r="K78" i="10" s="1"/>
  <c r="K79" i="10" a="1"/>
  <c r="K79" i="10" s="1"/>
  <c r="K80" i="10" a="1"/>
  <c r="K80" i="10" s="1"/>
  <c r="K81" i="10" a="1"/>
  <c r="K81" i="10" s="1"/>
  <c r="K82" i="10" a="1"/>
  <c r="K82" i="10" s="1"/>
  <c r="K83" i="10" a="1"/>
  <c r="K83" i="10" s="1"/>
  <c r="K84" i="10" a="1"/>
  <c r="K84" i="10" s="1"/>
  <c r="K85" i="10" a="1"/>
  <c r="K85" i="10" s="1"/>
  <c r="K86" i="10" a="1"/>
  <c r="K86" i="10" s="1"/>
  <c r="K87" i="10" a="1"/>
  <c r="K87" i="10" s="1"/>
  <c r="K88" i="10" a="1"/>
  <c r="K88" i="10" s="1"/>
  <c r="K89" i="10" a="1"/>
  <c r="K89" i="10" s="1"/>
  <c r="K90" i="10" a="1"/>
  <c r="K90" i="10" s="1"/>
  <c r="K91" i="10" a="1"/>
  <c r="K91" i="10" s="1"/>
  <c r="K92" i="10" a="1"/>
  <c r="K92" i="10" s="1"/>
  <c r="K93" i="10" a="1"/>
  <c r="K93" i="10" s="1"/>
  <c r="K94" i="10" a="1"/>
  <c r="K94" i="10" s="1"/>
  <c r="K95" i="10" a="1"/>
  <c r="K95" i="10" s="1"/>
  <c r="K96" i="10" a="1"/>
  <c r="K96" i="10" s="1"/>
  <c r="K97" i="10" a="1"/>
  <c r="K97" i="10" s="1"/>
  <c r="K98" i="10" a="1"/>
  <c r="K98" i="10" s="1"/>
  <c r="K99" i="10" a="1"/>
  <c r="K99" i="10" s="1"/>
  <c r="K100" i="10" a="1"/>
  <c r="K100" i="10" s="1"/>
  <c r="K101" i="10" a="1"/>
  <c r="K101" i="10" s="1"/>
  <c r="K102" i="10" a="1"/>
  <c r="K102" i="10" s="1"/>
  <c r="K103" i="10" a="1"/>
  <c r="K103" i="10" s="1"/>
  <c r="K104" i="10" a="1"/>
  <c r="K104" i="10" s="1"/>
  <c r="K105" i="10" a="1"/>
  <c r="K105" i="10" s="1"/>
  <c r="K106" i="10" a="1"/>
  <c r="K106" i="10" s="1"/>
  <c r="K107" i="10" a="1"/>
  <c r="K107" i="10" s="1"/>
  <c r="K108" i="10" a="1"/>
  <c r="K108" i="10" s="1"/>
  <c r="K109" i="10" a="1"/>
  <c r="K109" i="10" s="1"/>
  <c r="K110" i="10" a="1"/>
  <c r="K110" i="10" s="1"/>
  <c r="K111" i="10" a="1"/>
  <c r="K111" i="10" s="1"/>
  <c r="K112" i="10" a="1"/>
  <c r="K112" i="10" s="1"/>
  <c r="K113" i="10" a="1"/>
  <c r="K113" i="10" s="1"/>
  <c r="K114" i="10" a="1"/>
  <c r="K114" i="10" s="1"/>
  <c r="K115" i="10" a="1"/>
  <c r="K115" i="10" s="1"/>
  <c r="K116" i="10" a="1"/>
  <c r="K116" i="10" s="1"/>
  <c r="K117" i="10" a="1"/>
  <c r="K117" i="10" s="1"/>
  <c r="K118" i="10" a="1"/>
  <c r="K118" i="10" s="1"/>
  <c r="K119" i="10" a="1"/>
  <c r="K119" i="10" s="1"/>
  <c r="K120" i="10" a="1"/>
  <c r="K120" i="10" s="1"/>
  <c r="K121" i="10" a="1"/>
  <c r="K121" i="10" s="1"/>
  <c r="K122" i="10" a="1"/>
  <c r="K122" i="10" s="1"/>
  <c r="K123" i="10" a="1"/>
  <c r="K123" i="10" s="1"/>
  <c r="K124" i="10" a="1"/>
  <c r="K124" i="10" s="1"/>
  <c r="K125" i="10" a="1"/>
  <c r="K125" i="10" s="1"/>
  <c r="K126" i="10" a="1"/>
  <c r="K126" i="10" s="1"/>
  <c r="K127" i="10" a="1"/>
  <c r="K127" i="10" s="1"/>
  <c r="K128" i="10" a="1"/>
  <c r="K128" i="10" s="1"/>
  <c r="K129" i="10" a="1"/>
  <c r="K129" i="10" s="1"/>
  <c r="K130" i="10" a="1"/>
  <c r="K130" i="10" s="1"/>
  <c r="K131" i="10" a="1"/>
  <c r="K131" i="10" s="1"/>
  <c r="K132" i="10" a="1"/>
  <c r="K132" i="10" s="1"/>
  <c r="K133" i="10" a="1"/>
  <c r="K133" i="10" s="1"/>
  <c r="K134" i="10" a="1"/>
  <c r="K134" i="10" s="1"/>
  <c r="K135" i="10" a="1"/>
  <c r="K135" i="10" s="1"/>
  <c r="K136" i="10" a="1"/>
  <c r="K136" i="10" s="1"/>
  <c r="K137" i="10" a="1"/>
  <c r="K137" i="10" s="1"/>
  <c r="K138" i="10" a="1"/>
  <c r="K138" i="10" s="1"/>
  <c r="K139" i="10" a="1"/>
  <c r="K139" i="10" s="1"/>
  <c r="K140" i="10" a="1"/>
  <c r="K140" i="10" s="1"/>
  <c r="K141" i="10" a="1"/>
  <c r="K141" i="10" s="1"/>
  <c r="K142" i="10" a="1"/>
  <c r="K142" i="10" s="1"/>
  <c r="K143" i="10" a="1"/>
  <c r="K143" i="10" s="1"/>
  <c r="K144" i="10" a="1"/>
  <c r="K144" i="10" s="1"/>
  <c r="K145" i="10" a="1"/>
  <c r="K145" i="10" s="1"/>
  <c r="K146" i="10" a="1"/>
  <c r="K146" i="10" s="1"/>
  <c r="K147" i="10" a="1"/>
  <c r="K147" i="10" s="1"/>
  <c r="K148" i="10" a="1"/>
  <c r="K148" i="10" s="1"/>
  <c r="K149" i="10" a="1"/>
  <c r="K149" i="10" s="1"/>
  <c r="K150" i="10" a="1"/>
  <c r="K150" i="10" s="1"/>
  <c r="K151" i="10" a="1"/>
  <c r="K151" i="10" s="1"/>
  <c r="K152" i="10" a="1"/>
  <c r="K152" i="10" s="1"/>
  <c r="K153" i="10" a="1"/>
  <c r="K153" i="10" s="1"/>
  <c r="K154" i="10" a="1"/>
  <c r="K154" i="10" s="1"/>
  <c r="K155" i="10" a="1"/>
  <c r="K155" i="10" s="1"/>
  <c r="K156" i="10" a="1"/>
  <c r="K156" i="10" s="1"/>
  <c r="K157" i="10" a="1"/>
  <c r="K157" i="10" s="1"/>
  <c r="K158" i="10" a="1"/>
  <c r="K158" i="10" s="1"/>
  <c r="K159" i="10" a="1"/>
  <c r="K159" i="10" s="1"/>
  <c r="K160" i="10" a="1"/>
  <c r="K160" i="10" s="1"/>
  <c r="K161" i="10" a="1"/>
  <c r="K161" i="10" s="1"/>
  <c r="K162" i="10" a="1"/>
  <c r="K162" i="10" s="1"/>
  <c r="K163" i="10" a="1"/>
  <c r="K163" i="10" s="1"/>
  <c r="K164" i="10" a="1"/>
  <c r="K164" i="10" s="1"/>
  <c r="K165" i="10" a="1"/>
  <c r="K165" i="10" s="1"/>
  <c r="K166" i="10" a="1"/>
  <c r="K166" i="10" s="1"/>
  <c r="K167" i="10" a="1"/>
  <c r="K167" i="10" s="1"/>
  <c r="K168" i="10" a="1"/>
  <c r="K168" i="10" s="1"/>
  <c r="K169" i="10" a="1"/>
  <c r="K169" i="10" s="1"/>
  <c r="K170" i="10" a="1"/>
  <c r="K170" i="10" s="1"/>
  <c r="K171" i="10" a="1"/>
  <c r="K171" i="10" s="1"/>
  <c r="K172" i="10" a="1"/>
  <c r="K172" i="10" s="1"/>
  <c r="K173" i="10" a="1"/>
  <c r="K173" i="10" s="1"/>
  <c r="K174" i="10" a="1"/>
  <c r="K174" i="10" s="1"/>
  <c r="K175" i="10" a="1"/>
  <c r="K175" i="10" s="1"/>
  <c r="K176" i="10" a="1"/>
  <c r="K176" i="10" s="1"/>
  <c r="K177" i="10" a="1"/>
  <c r="K177" i="10" s="1"/>
  <c r="K178" i="10" a="1"/>
  <c r="K178" i="10" s="1"/>
  <c r="K179" i="10" a="1"/>
  <c r="K179" i="10" s="1"/>
  <c r="K180" i="10" a="1"/>
  <c r="K180" i="10" s="1"/>
  <c r="K181" i="10" a="1"/>
  <c r="K181" i="10" s="1"/>
  <c r="K182" i="10" a="1"/>
  <c r="K182" i="10" s="1"/>
  <c r="K183" i="10" a="1"/>
  <c r="K183" i="10" s="1"/>
  <c r="K184" i="10" a="1"/>
  <c r="K184" i="10" s="1"/>
  <c r="K185" i="10" a="1"/>
  <c r="K185" i="10" s="1"/>
  <c r="K186" i="10" a="1"/>
  <c r="K186" i="10" s="1"/>
  <c r="K187" i="10" a="1"/>
  <c r="K187" i="10" s="1"/>
  <c r="K188" i="10" a="1"/>
  <c r="K188" i="10" s="1"/>
  <c r="K189" i="10" a="1"/>
  <c r="K189" i="10" s="1"/>
  <c r="K190" i="10" a="1"/>
  <c r="K190" i="10" s="1"/>
  <c r="K191" i="10" a="1"/>
  <c r="K191" i="10" s="1"/>
  <c r="K192" i="10" a="1"/>
  <c r="K192" i="10" s="1"/>
  <c r="K193" i="10" a="1"/>
  <c r="K193" i="10" s="1"/>
  <c r="K194" i="10" a="1"/>
  <c r="K194" i="10" s="1"/>
  <c r="K195" i="10" a="1"/>
  <c r="K195" i="10" s="1"/>
  <c r="K196" i="10" a="1"/>
  <c r="K196" i="10" s="1"/>
  <c r="K197" i="10" a="1"/>
  <c r="K197" i="10" s="1"/>
  <c r="K198" i="10" a="1"/>
  <c r="K198" i="10" s="1"/>
  <c r="K199" i="10" a="1"/>
  <c r="K199" i="10" s="1"/>
  <c r="K200" i="10" a="1"/>
  <c r="K200" i="10" s="1"/>
  <c r="K201" i="10" a="1"/>
  <c r="K201" i="10" s="1"/>
  <c r="K202" i="10" a="1"/>
  <c r="K202" i="10" s="1"/>
  <c r="K203" i="10" a="1"/>
  <c r="K203" i="10" s="1"/>
  <c r="K204" i="10" a="1"/>
  <c r="K204" i="10" s="1"/>
  <c r="K205" i="10" a="1"/>
  <c r="K205" i="10" s="1"/>
  <c r="K206" i="10" a="1"/>
  <c r="K206" i="10" s="1"/>
  <c r="K207" i="10" a="1"/>
  <c r="K207" i="10" s="1"/>
  <c r="K208" i="10" a="1"/>
  <c r="K208" i="10" s="1"/>
  <c r="K209" i="10" a="1"/>
  <c r="K209" i="10" s="1"/>
  <c r="K210" i="10" a="1"/>
  <c r="K210" i="10" s="1"/>
  <c r="K211" i="10" a="1"/>
  <c r="K211" i="10" s="1"/>
  <c r="K212" i="10" a="1"/>
  <c r="K212" i="10" s="1"/>
  <c r="K213" i="10" a="1"/>
  <c r="K213" i="10" s="1"/>
  <c r="K214" i="10" a="1"/>
  <c r="K214" i="10" s="1"/>
  <c r="K215" i="10" a="1"/>
  <c r="K215" i="10" s="1"/>
  <c r="K216" i="10" a="1"/>
  <c r="K216" i="10" s="1"/>
  <c r="K217" i="10" a="1"/>
  <c r="K217" i="10" s="1"/>
  <c r="K218" i="10" a="1"/>
  <c r="K218" i="10" s="1"/>
  <c r="K219" i="10" a="1"/>
  <c r="K219" i="10" s="1"/>
  <c r="K220" i="10" a="1"/>
  <c r="K220" i="10" s="1"/>
  <c r="K221" i="10" a="1"/>
  <c r="K221" i="10" s="1"/>
  <c r="K222" i="10" a="1"/>
  <c r="K222" i="10" s="1"/>
  <c r="K223" i="10" a="1"/>
  <c r="K223" i="10" s="1"/>
  <c r="K224" i="10" a="1"/>
  <c r="K224" i="10" s="1"/>
  <c r="K225" i="10" a="1"/>
  <c r="K225" i="10" s="1"/>
  <c r="K226" i="10" a="1"/>
  <c r="K226" i="10" s="1"/>
  <c r="K227" i="10" a="1"/>
  <c r="K227" i="10" s="1"/>
  <c r="K228" i="10" a="1"/>
  <c r="K228" i="10" s="1"/>
  <c r="K229" i="10" a="1"/>
  <c r="K229" i="10" s="1"/>
  <c r="K230" i="10" a="1"/>
  <c r="K230" i="10" s="1"/>
  <c r="K231" i="10" a="1"/>
  <c r="K231" i="10" s="1"/>
  <c r="K232" i="10" a="1"/>
  <c r="K232" i="10" s="1"/>
  <c r="K233" i="10" a="1"/>
  <c r="K233" i="10" s="1"/>
  <c r="K234" i="10" a="1"/>
  <c r="K234" i="10" s="1"/>
  <c r="K235" i="10" a="1"/>
  <c r="K235" i="10" s="1"/>
  <c r="K236" i="10" a="1"/>
  <c r="K236" i="10" s="1"/>
  <c r="K237" i="10" a="1"/>
  <c r="K237" i="10" s="1"/>
  <c r="K238" i="10" a="1"/>
  <c r="K238" i="10" s="1"/>
  <c r="K239" i="10" a="1"/>
  <c r="K239" i="10" s="1"/>
  <c r="K240" i="10" a="1"/>
  <c r="K240" i="10" s="1"/>
  <c r="K241" i="10" a="1"/>
  <c r="K241" i="10" s="1"/>
  <c r="K242" i="10" a="1"/>
  <c r="K242" i="10" s="1"/>
  <c r="K243" i="10" a="1"/>
  <c r="K243" i="10" s="1"/>
  <c r="K244" i="10" a="1"/>
  <c r="K244" i="10" s="1"/>
  <c r="K245" i="10" a="1"/>
  <c r="K245" i="10" s="1"/>
  <c r="K246" i="10" a="1"/>
  <c r="K246" i="10" s="1"/>
  <c r="K247" i="10" a="1"/>
  <c r="K247" i="10" s="1"/>
  <c r="K248" i="10" a="1"/>
  <c r="K248" i="10" s="1"/>
  <c r="K249" i="10" a="1"/>
  <c r="K249" i="10" s="1"/>
  <c r="K250" i="10" a="1"/>
  <c r="K250" i="10" s="1"/>
  <c r="K251" i="10" a="1"/>
  <c r="K251" i="10" s="1"/>
  <c r="K252" i="10" a="1"/>
  <c r="K252" i="10" s="1"/>
  <c r="K253" i="10" a="1"/>
  <c r="K253" i="10" s="1"/>
  <c r="K254" i="10" a="1"/>
  <c r="K254" i="10" s="1"/>
  <c r="K255" i="10" a="1"/>
  <c r="K255" i="10" s="1"/>
  <c r="K256" i="10" a="1"/>
  <c r="K256" i="10" s="1"/>
  <c r="K257" i="10" a="1"/>
  <c r="K257" i="10" s="1"/>
  <c r="K258" i="10" a="1"/>
  <c r="K258" i="10" s="1"/>
  <c r="K259" i="10" a="1"/>
  <c r="K259" i="10" s="1"/>
  <c r="K260" i="10" a="1"/>
  <c r="K260" i="10" s="1"/>
  <c r="K261" i="10" a="1"/>
  <c r="K261" i="10" s="1"/>
  <c r="K262" i="10" a="1"/>
  <c r="K262" i="10" s="1"/>
  <c r="K263" i="10" a="1"/>
  <c r="K263" i="10" s="1"/>
  <c r="K264" i="10" a="1"/>
  <c r="K264" i="10" s="1"/>
  <c r="K265" i="10" a="1"/>
  <c r="K265" i="10" s="1"/>
  <c r="K266" i="10" a="1"/>
  <c r="K266" i="10" s="1"/>
  <c r="K267" i="10" a="1"/>
  <c r="K267" i="10" s="1"/>
  <c r="K268" i="10" a="1"/>
  <c r="K268" i="10" s="1"/>
  <c r="K269" i="10" a="1"/>
  <c r="K269" i="10" s="1"/>
  <c r="K270" i="10" a="1"/>
  <c r="K270" i="10" s="1"/>
  <c r="K271" i="10" a="1"/>
  <c r="K271" i="10" s="1"/>
  <c r="K272" i="10" a="1"/>
  <c r="K272" i="10" s="1"/>
  <c r="K273" i="10" a="1"/>
  <c r="K273" i="10" s="1"/>
  <c r="K274" i="10" a="1"/>
  <c r="K274" i="10" s="1"/>
  <c r="K275" i="10" a="1"/>
  <c r="K275" i="10" s="1"/>
  <c r="K276" i="10" a="1"/>
  <c r="K276" i="10" s="1"/>
  <c r="K277" i="10" a="1"/>
  <c r="K277" i="10" s="1"/>
  <c r="K278" i="10" a="1"/>
  <c r="K278" i="10" s="1"/>
  <c r="K279" i="10" a="1"/>
  <c r="K279" i="10" s="1"/>
  <c r="K280" i="10" a="1"/>
  <c r="K280" i="10" s="1"/>
  <c r="K281" i="10" a="1"/>
  <c r="K281" i="10" s="1"/>
  <c r="K282" i="10" a="1"/>
  <c r="K282" i="10" s="1"/>
  <c r="K283" i="10" a="1"/>
  <c r="K283" i="10" s="1"/>
  <c r="K284" i="10" a="1"/>
  <c r="K284" i="10" s="1"/>
  <c r="K285" i="10" a="1"/>
  <c r="K285" i="10" s="1"/>
  <c r="K286" i="10" a="1"/>
  <c r="K286" i="10" s="1"/>
  <c r="K287" i="10" a="1"/>
  <c r="K287" i="10" s="1"/>
  <c r="K288" i="10" a="1"/>
  <c r="K288" i="10" s="1"/>
  <c r="K289" i="10" a="1"/>
  <c r="K289" i="10" s="1"/>
  <c r="K290" i="10" a="1"/>
  <c r="K290" i="10" s="1"/>
  <c r="K291" i="10" a="1"/>
  <c r="K291" i="10" s="1"/>
  <c r="K292" i="10" a="1"/>
  <c r="K292" i="10" s="1"/>
  <c r="K293" i="10" a="1"/>
  <c r="K293" i="10" s="1"/>
  <c r="K294" i="10" a="1"/>
  <c r="K294" i="10" s="1"/>
  <c r="K295" i="10" a="1"/>
  <c r="K295" i="10" s="1"/>
  <c r="K296" i="10" a="1"/>
  <c r="K296" i="10" s="1"/>
  <c r="K297" i="10" a="1"/>
  <c r="K297" i="10" s="1"/>
  <c r="K298" i="10" a="1"/>
  <c r="K298" i="10" s="1"/>
  <c r="K299" i="10" a="1"/>
  <c r="K299" i="10" s="1"/>
  <c r="K300" i="10" a="1"/>
  <c r="K300" i="10" s="1"/>
  <c r="K301" i="10" a="1"/>
  <c r="K301" i="10" s="1"/>
  <c r="K302" i="10" a="1"/>
  <c r="K302" i="10" s="1"/>
  <c r="K303" i="10" a="1"/>
  <c r="K303" i="10" s="1"/>
  <c r="K304" i="10" a="1"/>
  <c r="K304" i="10" s="1"/>
  <c r="K305" i="10" a="1"/>
  <c r="K305" i="10" s="1"/>
  <c r="K306" i="10" a="1"/>
  <c r="K306" i="10" s="1"/>
  <c r="K307" i="10" a="1"/>
  <c r="K307" i="10" s="1"/>
  <c r="K308" i="10" a="1"/>
  <c r="K308" i="10" s="1"/>
  <c r="K309" i="10" a="1"/>
  <c r="K309" i="10" s="1"/>
  <c r="K310" i="10" a="1"/>
  <c r="K310" i="10" s="1"/>
  <c r="K311" i="10" a="1"/>
  <c r="K311" i="10" s="1"/>
  <c r="K312" i="10" a="1"/>
  <c r="K312" i="10" s="1"/>
  <c r="K313" i="10" a="1"/>
  <c r="K313" i="10" s="1"/>
  <c r="K2" i="10" a="1"/>
  <c r="K2" i="10" s="1"/>
  <c r="H3" i="10" a="1"/>
  <c r="H3" i="10" s="1"/>
  <c r="H4" i="10" a="1"/>
  <c r="H4" i="10" s="1"/>
  <c r="H5" i="10" a="1"/>
  <c r="H5" i="10" s="1"/>
  <c r="H6" i="10" a="1"/>
  <c r="H6" i="10" s="1"/>
  <c r="H7" i="10" a="1"/>
  <c r="H7" i="10" s="1"/>
  <c r="H8" i="10" a="1"/>
  <c r="H8" i="10" s="1"/>
  <c r="H9" i="10" a="1"/>
  <c r="H9" i="10" s="1"/>
  <c r="H10" i="10" a="1"/>
  <c r="H10" i="10" s="1"/>
  <c r="H11" i="10" a="1"/>
  <c r="H11" i="10" s="1"/>
  <c r="H12" i="10" a="1"/>
  <c r="H12" i="10" s="1"/>
  <c r="H13" i="10" a="1"/>
  <c r="H13" i="10" s="1"/>
  <c r="H14" i="10" a="1"/>
  <c r="H14" i="10" s="1"/>
  <c r="H15" i="10" a="1"/>
  <c r="H15" i="10" s="1"/>
  <c r="H16" i="10" a="1"/>
  <c r="H16" i="10" s="1"/>
  <c r="H17" i="10" a="1"/>
  <c r="H17" i="10" s="1"/>
  <c r="H18" i="10" a="1"/>
  <c r="H18" i="10" s="1"/>
  <c r="H19" i="10" a="1"/>
  <c r="H19" i="10" s="1"/>
  <c r="H20" i="10" a="1"/>
  <c r="H20" i="10" s="1"/>
  <c r="H21" i="10" a="1"/>
  <c r="H21" i="10" s="1"/>
  <c r="H22" i="10" a="1"/>
  <c r="H22" i="10" s="1"/>
  <c r="H23" i="10" a="1"/>
  <c r="H23" i="10" s="1"/>
  <c r="H24" i="10" a="1"/>
  <c r="H24" i="10" s="1"/>
  <c r="H25" i="10" a="1"/>
  <c r="H25" i="10" s="1"/>
  <c r="H26" i="10" a="1"/>
  <c r="H26" i="10" s="1"/>
  <c r="H27" i="10" a="1"/>
  <c r="H27" i="10" s="1"/>
  <c r="H28" i="10" a="1"/>
  <c r="H28" i="10" s="1"/>
  <c r="H29" i="10" a="1"/>
  <c r="H29" i="10" s="1"/>
  <c r="H30" i="10" a="1"/>
  <c r="H30" i="10" s="1"/>
  <c r="H31" i="10" a="1"/>
  <c r="H31" i="10" s="1"/>
  <c r="H32" i="10" a="1"/>
  <c r="H32" i="10" s="1"/>
  <c r="H33" i="10" a="1"/>
  <c r="H33" i="10" s="1"/>
  <c r="H34" i="10" a="1"/>
  <c r="H34" i="10" s="1"/>
  <c r="H35" i="10" a="1"/>
  <c r="H35" i="10" s="1"/>
  <c r="H36" i="10" a="1"/>
  <c r="H36" i="10" s="1"/>
  <c r="H37" i="10" a="1"/>
  <c r="H37" i="10" s="1"/>
  <c r="H38" i="10" a="1"/>
  <c r="H38" i="10" s="1"/>
  <c r="H39" i="10" a="1"/>
  <c r="H39" i="10" s="1"/>
  <c r="H40" i="10" a="1"/>
  <c r="H40" i="10" s="1"/>
  <c r="H41" i="10" a="1"/>
  <c r="H41" i="10" s="1"/>
  <c r="H42" i="10" a="1"/>
  <c r="H42" i="10" s="1"/>
  <c r="H43" i="10" a="1"/>
  <c r="H43" i="10" s="1"/>
  <c r="H44" i="10" a="1"/>
  <c r="H44" i="10" s="1"/>
  <c r="H45" i="10" a="1"/>
  <c r="H45" i="10" s="1"/>
  <c r="H46" i="10" a="1"/>
  <c r="H46" i="10" s="1"/>
  <c r="H47" i="10" a="1"/>
  <c r="H47" i="10" s="1"/>
  <c r="H48" i="10" a="1"/>
  <c r="H48" i="10" s="1"/>
  <c r="H49" i="10" a="1"/>
  <c r="H49" i="10" s="1"/>
  <c r="H50" i="10" a="1"/>
  <c r="H50" i="10" s="1"/>
  <c r="H51" i="10" a="1"/>
  <c r="H51" i="10" s="1"/>
  <c r="H52" i="10" a="1"/>
  <c r="H52" i="10" s="1"/>
  <c r="H53" i="10" a="1"/>
  <c r="H53" i="10" s="1"/>
  <c r="H54" i="10" a="1"/>
  <c r="H54" i="10" s="1"/>
  <c r="H55" i="10" a="1"/>
  <c r="H55" i="10" s="1"/>
  <c r="H56" i="10" a="1"/>
  <c r="H56" i="10" s="1"/>
  <c r="H57" i="10" a="1"/>
  <c r="H57" i="10" s="1"/>
  <c r="H58" i="10" a="1"/>
  <c r="H58" i="10" s="1"/>
  <c r="H59" i="10" a="1"/>
  <c r="H59" i="10" s="1"/>
  <c r="H60" i="10" a="1"/>
  <c r="H60" i="10" s="1"/>
  <c r="H61" i="10" a="1"/>
  <c r="H61" i="10" s="1"/>
  <c r="H62" i="10" a="1"/>
  <c r="H62" i="10" s="1"/>
  <c r="H63" i="10" a="1"/>
  <c r="H63" i="10" s="1"/>
  <c r="H64" i="10" a="1"/>
  <c r="H64" i="10" s="1"/>
  <c r="H65" i="10" a="1"/>
  <c r="H65" i="10" s="1"/>
  <c r="H66" i="10" a="1"/>
  <c r="H66" i="10" s="1"/>
  <c r="H67" i="10" a="1"/>
  <c r="H67" i="10" s="1"/>
  <c r="H68" i="10" a="1"/>
  <c r="H68" i="10" s="1"/>
  <c r="H69" i="10" a="1"/>
  <c r="H69" i="10" s="1"/>
  <c r="H70" i="10" a="1"/>
  <c r="H70" i="10" s="1"/>
  <c r="H71" i="10" a="1"/>
  <c r="H71" i="10" s="1"/>
  <c r="H72" i="10" a="1"/>
  <c r="H72" i="10" s="1"/>
  <c r="H73" i="10" a="1"/>
  <c r="H73" i="10" s="1"/>
  <c r="H74" i="10" a="1"/>
  <c r="H74" i="10" s="1"/>
  <c r="H75" i="10" a="1"/>
  <c r="H75" i="10" s="1"/>
  <c r="H76" i="10" a="1"/>
  <c r="H76" i="10" s="1"/>
  <c r="H77" i="10" a="1"/>
  <c r="H77" i="10" s="1"/>
  <c r="H78" i="10" a="1"/>
  <c r="H78" i="10" s="1"/>
  <c r="H79" i="10" a="1"/>
  <c r="H79" i="10" s="1"/>
  <c r="H80" i="10" a="1"/>
  <c r="H80" i="10" s="1"/>
  <c r="H81" i="10" a="1"/>
  <c r="H81" i="10" s="1"/>
  <c r="H82" i="10" a="1"/>
  <c r="H82" i="10" s="1"/>
  <c r="H83" i="10" a="1"/>
  <c r="H83" i="10" s="1"/>
  <c r="H84" i="10" a="1"/>
  <c r="H84" i="10" s="1"/>
  <c r="H85" i="10" a="1"/>
  <c r="H85" i="10" s="1"/>
  <c r="H86" i="10" a="1"/>
  <c r="H86" i="10" s="1"/>
  <c r="H87" i="10" a="1"/>
  <c r="H87" i="10" s="1"/>
  <c r="H88" i="10" a="1"/>
  <c r="H88" i="10" s="1"/>
  <c r="H89" i="10" a="1"/>
  <c r="H89" i="10" s="1"/>
  <c r="H90" i="10" a="1"/>
  <c r="H90" i="10" s="1"/>
  <c r="H91" i="10" a="1"/>
  <c r="H91" i="10" s="1"/>
  <c r="H92" i="10" a="1"/>
  <c r="H92" i="10" s="1"/>
  <c r="H93" i="10" a="1"/>
  <c r="H93" i="10" s="1"/>
  <c r="H94" i="10" a="1"/>
  <c r="H94" i="10" s="1"/>
  <c r="H95" i="10" a="1"/>
  <c r="H95" i="10" s="1"/>
  <c r="H96" i="10" a="1"/>
  <c r="H96" i="10" s="1"/>
  <c r="H97" i="10" a="1"/>
  <c r="H97" i="10" s="1"/>
  <c r="H98" i="10" a="1"/>
  <c r="H98" i="10" s="1"/>
  <c r="H99" i="10" a="1"/>
  <c r="H99" i="10" s="1"/>
  <c r="H100" i="10" a="1"/>
  <c r="H100" i="10" s="1"/>
  <c r="H101" i="10" a="1"/>
  <c r="H101" i="10" s="1"/>
  <c r="H102" i="10" a="1"/>
  <c r="H102" i="10" s="1"/>
  <c r="H103" i="10" a="1"/>
  <c r="H103" i="10" s="1"/>
  <c r="H104" i="10" a="1"/>
  <c r="H104" i="10" s="1"/>
  <c r="H105" i="10" a="1"/>
  <c r="H105" i="10" s="1"/>
  <c r="H106" i="10" a="1"/>
  <c r="H106" i="10" s="1"/>
  <c r="H107" i="10" a="1"/>
  <c r="H107" i="10" s="1"/>
  <c r="H108" i="10" a="1"/>
  <c r="H108" i="10" s="1"/>
  <c r="H109" i="10" a="1"/>
  <c r="H109" i="10" s="1"/>
  <c r="H110" i="10" a="1"/>
  <c r="H110" i="10" s="1"/>
  <c r="H111" i="10" a="1"/>
  <c r="H111" i="10" s="1"/>
  <c r="H112" i="10" a="1"/>
  <c r="H112" i="10" s="1"/>
  <c r="H113" i="10" a="1"/>
  <c r="H113" i="10" s="1"/>
  <c r="H114" i="10" a="1"/>
  <c r="H114" i="10" s="1"/>
  <c r="H115" i="10" a="1"/>
  <c r="H115" i="10" s="1"/>
  <c r="H116" i="10" a="1"/>
  <c r="H116" i="10" s="1"/>
  <c r="H117" i="10" a="1"/>
  <c r="H117" i="10" s="1"/>
  <c r="H118" i="10" a="1"/>
  <c r="H118" i="10" s="1"/>
  <c r="H119" i="10" a="1"/>
  <c r="H119" i="10" s="1"/>
  <c r="H120" i="10" a="1"/>
  <c r="H120" i="10" s="1"/>
  <c r="H121" i="10" a="1"/>
  <c r="H121" i="10" s="1"/>
  <c r="H122" i="10" a="1"/>
  <c r="H122" i="10" s="1"/>
  <c r="H123" i="10" a="1"/>
  <c r="H123" i="10" s="1"/>
  <c r="H124" i="10" a="1"/>
  <c r="H124" i="10" s="1"/>
  <c r="H125" i="10" a="1"/>
  <c r="H125" i="10" s="1"/>
  <c r="H126" i="10" a="1"/>
  <c r="H126" i="10" s="1"/>
  <c r="H127" i="10" a="1"/>
  <c r="H127" i="10" s="1"/>
  <c r="H128" i="10" a="1"/>
  <c r="H128" i="10" s="1"/>
  <c r="H129" i="10" a="1"/>
  <c r="H129" i="10" s="1"/>
  <c r="H130" i="10" a="1"/>
  <c r="H130" i="10" s="1"/>
  <c r="H131" i="10" a="1"/>
  <c r="H131" i="10" s="1"/>
  <c r="H132" i="10" a="1"/>
  <c r="H132" i="10" s="1"/>
  <c r="H133" i="10" a="1"/>
  <c r="H133" i="10" s="1"/>
  <c r="H134" i="10" a="1"/>
  <c r="H134" i="10" s="1"/>
  <c r="H135" i="10" a="1"/>
  <c r="H135" i="10" s="1"/>
  <c r="H136" i="10" a="1"/>
  <c r="H136" i="10" s="1"/>
  <c r="H137" i="10" a="1"/>
  <c r="H137" i="10" s="1"/>
  <c r="H138" i="10" a="1"/>
  <c r="H138" i="10" s="1"/>
  <c r="H139" i="10" a="1"/>
  <c r="H139" i="10" s="1"/>
  <c r="H140" i="10" a="1"/>
  <c r="H140" i="10" s="1"/>
  <c r="H141" i="10" a="1"/>
  <c r="H141" i="10" s="1"/>
  <c r="H142" i="10" a="1"/>
  <c r="H142" i="10" s="1"/>
  <c r="H143" i="10" a="1"/>
  <c r="H143" i="10" s="1"/>
  <c r="H144" i="10" a="1"/>
  <c r="H144" i="10" s="1"/>
  <c r="H145" i="10" a="1"/>
  <c r="H145" i="10" s="1"/>
  <c r="H146" i="10" a="1"/>
  <c r="H146" i="10" s="1"/>
  <c r="H147" i="10" a="1"/>
  <c r="H147" i="10" s="1"/>
  <c r="H148" i="10" a="1"/>
  <c r="H148" i="10" s="1"/>
  <c r="H149" i="10" a="1"/>
  <c r="H149" i="10" s="1"/>
  <c r="H150" i="10" a="1"/>
  <c r="H150" i="10" s="1"/>
  <c r="H151" i="10" a="1"/>
  <c r="H151" i="10" s="1"/>
  <c r="H152" i="10" a="1"/>
  <c r="H152" i="10" s="1"/>
  <c r="H153" i="10" a="1"/>
  <c r="H153" i="10" s="1"/>
  <c r="H154" i="10" a="1"/>
  <c r="H154" i="10" s="1"/>
  <c r="H155" i="10" a="1"/>
  <c r="H155" i="10" s="1"/>
  <c r="H156" i="10" a="1"/>
  <c r="H156" i="10" s="1"/>
  <c r="H157" i="10" a="1"/>
  <c r="H157" i="10" s="1"/>
  <c r="H158" i="10" a="1"/>
  <c r="H158" i="10" s="1"/>
  <c r="H159" i="10" a="1"/>
  <c r="H159" i="10" s="1"/>
  <c r="H160" i="10" a="1"/>
  <c r="H160" i="10" s="1"/>
  <c r="H161" i="10" a="1"/>
  <c r="H161" i="10" s="1"/>
  <c r="H162" i="10" a="1"/>
  <c r="H162" i="10" s="1"/>
  <c r="H163" i="10" a="1"/>
  <c r="H163" i="10" s="1"/>
  <c r="H164" i="10" a="1"/>
  <c r="H164" i="10" s="1"/>
  <c r="H165" i="10" a="1"/>
  <c r="H165" i="10" s="1"/>
  <c r="H166" i="10" a="1"/>
  <c r="H166" i="10" s="1"/>
  <c r="H167" i="10" a="1"/>
  <c r="H167" i="10" s="1"/>
  <c r="H168" i="10" a="1"/>
  <c r="H168" i="10" s="1"/>
  <c r="H169" i="10" a="1"/>
  <c r="H169" i="10" s="1"/>
  <c r="H170" i="10" a="1"/>
  <c r="H170" i="10" s="1"/>
  <c r="H171" i="10" a="1"/>
  <c r="H171" i="10" s="1"/>
  <c r="H172" i="10" a="1"/>
  <c r="H172" i="10" s="1"/>
  <c r="H173" i="10" a="1"/>
  <c r="H173" i="10" s="1"/>
  <c r="H174" i="10" a="1"/>
  <c r="H174" i="10" s="1"/>
  <c r="H175" i="10" a="1"/>
  <c r="H175" i="10" s="1"/>
  <c r="H176" i="10" a="1"/>
  <c r="H176" i="10" s="1"/>
  <c r="H177" i="10" a="1"/>
  <c r="H177" i="10" s="1"/>
  <c r="H178" i="10" a="1"/>
  <c r="H178" i="10" s="1"/>
  <c r="H179" i="10" a="1"/>
  <c r="H179" i="10" s="1"/>
  <c r="H180" i="10" a="1"/>
  <c r="H180" i="10" s="1"/>
  <c r="H181" i="10" a="1"/>
  <c r="H181" i="10" s="1"/>
  <c r="H182" i="10" a="1"/>
  <c r="H182" i="10" s="1"/>
  <c r="H183" i="10" a="1"/>
  <c r="H183" i="10" s="1"/>
  <c r="H184" i="10" a="1"/>
  <c r="H184" i="10" s="1"/>
  <c r="H185" i="10" a="1"/>
  <c r="H185" i="10" s="1"/>
  <c r="H186" i="10" a="1"/>
  <c r="H186" i="10" s="1"/>
  <c r="H187" i="10" a="1"/>
  <c r="H187" i="10" s="1"/>
  <c r="H188" i="10" a="1"/>
  <c r="H188" i="10" s="1"/>
  <c r="H189" i="10" a="1"/>
  <c r="H189" i="10" s="1"/>
  <c r="H190" i="10" a="1"/>
  <c r="H190" i="10" s="1"/>
  <c r="H191" i="10" a="1"/>
  <c r="H191" i="10" s="1"/>
  <c r="H192" i="10" a="1"/>
  <c r="H192" i="10" s="1"/>
  <c r="H193" i="10" a="1"/>
  <c r="H193" i="10" s="1"/>
  <c r="H194" i="10" a="1"/>
  <c r="H194" i="10" s="1"/>
  <c r="H195" i="10" a="1"/>
  <c r="H195" i="10" s="1"/>
  <c r="H196" i="10" a="1"/>
  <c r="H196" i="10" s="1"/>
  <c r="H197" i="10" a="1"/>
  <c r="H197" i="10" s="1"/>
  <c r="H198" i="10" a="1"/>
  <c r="H198" i="10" s="1"/>
  <c r="H199" i="10" a="1"/>
  <c r="H199" i="10" s="1"/>
  <c r="H200" i="10" a="1"/>
  <c r="H200" i="10" s="1"/>
  <c r="H201" i="10" a="1"/>
  <c r="H201" i="10" s="1"/>
  <c r="H202" i="10" a="1"/>
  <c r="H202" i="10" s="1"/>
  <c r="H203" i="10" a="1"/>
  <c r="H203" i="10" s="1"/>
  <c r="H204" i="10" a="1"/>
  <c r="H204" i="10" s="1"/>
  <c r="H205" i="10" a="1"/>
  <c r="H205" i="10" s="1"/>
  <c r="H206" i="10" a="1"/>
  <c r="H206" i="10" s="1"/>
  <c r="H207" i="10" a="1"/>
  <c r="H207" i="10" s="1"/>
  <c r="H208" i="10" a="1"/>
  <c r="H208" i="10" s="1"/>
  <c r="H209" i="10" a="1"/>
  <c r="H209" i="10" s="1"/>
  <c r="H210" i="10" a="1"/>
  <c r="H210" i="10" s="1"/>
  <c r="H211" i="10" a="1"/>
  <c r="H211" i="10" s="1"/>
  <c r="H212" i="10" a="1"/>
  <c r="H212" i="10" s="1"/>
  <c r="H213" i="10" a="1"/>
  <c r="H213" i="10" s="1"/>
  <c r="H214" i="10" a="1"/>
  <c r="H214" i="10" s="1"/>
  <c r="H215" i="10" a="1"/>
  <c r="H215" i="10" s="1"/>
  <c r="H216" i="10" a="1"/>
  <c r="H216" i="10" s="1"/>
  <c r="H217" i="10" a="1"/>
  <c r="H217" i="10" s="1"/>
  <c r="H218" i="10" a="1"/>
  <c r="H218" i="10" s="1"/>
  <c r="H219" i="10" a="1"/>
  <c r="H219" i="10" s="1"/>
  <c r="H220" i="10" a="1"/>
  <c r="H220" i="10" s="1"/>
  <c r="H221" i="10" a="1"/>
  <c r="H221" i="10" s="1"/>
  <c r="H222" i="10" a="1"/>
  <c r="H222" i="10" s="1"/>
  <c r="H223" i="10" a="1"/>
  <c r="H223" i="10" s="1"/>
  <c r="H224" i="10" a="1"/>
  <c r="H224" i="10" s="1"/>
  <c r="H225" i="10" a="1"/>
  <c r="H225" i="10" s="1"/>
  <c r="H226" i="10" a="1"/>
  <c r="H226" i="10" s="1"/>
  <c r="H227" i="10" a="1"/>
  <c r="H227" i="10" s="1"/>
  <c r="H228" i="10" a="1"/>
  <c r="H228" i="10" s="1"/>
  <c r="H229" i="10" a="1"/>
  <c r="H229" i="10" s="1"/>
  <c r="H230" i="10" a="1"/>
  <c r="H230" i="10" s="1"/>
  <c r="H231" i="10" a="1"/>
  <c r="H231" i="10" s="1"/>
  <c r="H232" i="10" a="1"/>
  <c r="H232" i="10" s="1"/>
  <c r="H233" i="10" a="1"/>
  <c r="H233" i="10" s="1"/>
  <c r="H234" i="10" a="1"/>
  <c r="H234" i="10" s="1"/>
  <c r="H235" i="10" a="1"/>
  <c r="H235" i="10" s="1"/>
  <c r="H236" i="10" a="1"/>
  <c r="H236" i="10" s="1"/>
  <c r="H237" i="10" a="1"/>
  <c r="H237" i="10" s="1"/>
  <c r="H238" i="10" a="1"/>
  <c r="H238" i="10" s="1"/>
  <c r="H239" i="10" a="1"/>
  <c r="H239" i="10" s="1"/>
  <c r="H240" i="10" a="1"/>
  <c r="H240" i="10" s="1"/>
  <c r="H241" i="10" a="1"/>
  <c r="H241" i="10" s="1"/>
  <c r="H242" i="10" a="1"/>
  <c r="H242" i="10" s="1"/>
  <c r="H243" i="10" a="1"/>
  <c r="H243" i="10" s="1"/>
  <c r="H244" i="10" a="1"/>
  <c r="H244" i="10" s="1"/>
  <c r="H245" i="10" a="1"/>
  <c r="H245" i="10" s="1"/>
  <c r="H246" i="10" a="1"/>
  <c r="H246" i="10" s="1"/>
  <c r="H247" i="10" a="1"/>
  <c r="H247" i="10" s="1"/>
  <c r="H248" i="10" a="1"/>
  <c r="H248" i="10" s="1"/>
  <c r="H249" i="10" a="1"/>
  <c r="H249" i="10" s="1"/>
  <c r="H250" i="10" a="1"/>
  <c r="H250" i="10" s="1"/>
  <c r="H251" i="10" a="1"/>
  <c r="H251" i="10" s="1"/>
  <c r="H252" i="10" a="1"/>
  <c r="H252" i="10" s="1"/>
  <c r="H253" i="10" a="1"/>
  <c r="H253" i="10" s="1"/>
  <c r="H254" i="10" a="1"/>
  <c r="H254" i="10" s="1"/>
  <c r="H255" i="10" a="1"/>
  <c r="H255" i="10" s="1"/>
  <c r="H256" i="10" a="1"/>
  <c r="H256" i="10" s="1"/>
  <c r="H257" i="10" a="1"/>
  <c r="H257" i="10" s="1"/>
  <c r="H258" i="10" a="1"/>
  <c r="H258" i="10" s="1"/>
  <c r="H259" i="10" a="1"/>
  <c r="H259" i="10" s="1"/>
  <c r="H260" i="10" a="1"/>
  <c r="H260" i="10" s="1"/>
  <c r="H261" i="10" a="1"/>
  <c r="H261" i="10" s="1"/>
  <c r="H262" i="10" a="1"/>
  <c r="H262" i="10" s="1"/>
  <c r="H263" i="10" a="1"/>
  <c r="H263" i="10" s="1"/>
  <c r="H264" i="10" a="1"/>
  <c r="H264" i="10" s="1"/>
  <c r="H265" i="10" a="1"/>
  <c r="H265" i="10" s="1"/>
  <c r="H266" i="10" a="1"/>
  <c r="H266" i="10" s="1"/>
  <c r="H267" i="10" a="1"/>
  <c r="H267" i="10" s="1"/>
  <c r="H268" i="10" a="1"/>
  <c r="H268" i="10" s="1"/>
  <c r="H269" i="10" a="1"/>
  <c r="H269" i="10" s="1"/>
  <c r="H270" i="10" a="1"/>
  <c r="H270" i="10" s="1"/>
  <c r="H271" i="10" a="1"/>
  <c r="H271" i="10" s="1"/>
  <c r="H272" i="10" a="1"/>
  <c r="H272" i="10" s="1"/>
  <c r="H273" i="10" a="1"/>
  <c r="H273" i="10" s="1"/>
  <c r="H274" i="10" a="1"/>
  <c r="H274" i="10" s="1"/>
  <c r="H275" i="10" a="1"/>
  <c r="H275" i="10" s="1"/>
  <c r="H276" i="10" a="1"/>
  <c r="H276" i="10" s="1"/>
  <c r="H277" i="10" a="1"/>
  <c r="H277" i="10" s="1"/>
  <c r="H278" i="10" a="1"/>
  <c r="H278" i="10" s="1"/>
  <c r="H279" i="10" a="1"/>
  <c r="H279" i="10" s="1"/>
  <c r="H280" i="10" a="1"/>
  <c r="H280" i="10" s="1"/>
  <c r="H281" i="10" a="1"/>
  <c r="H281" i="10" s="1"/>
  <c r="H282" i="10" a="1"/>
  <c r="H282" i="10" s="1"/>
  <c r="H283" i="10" a="1"/>
  <c r="H283" i="10" s="1"/>
  <c r="H284" i="10" a="1"/>
  <c r="H284" i="10" s="1"/>
  <c r="H285" i="10" a="1"/>
  <c r="H285" i="10" s="1"/>
  <c r="H286" i="10" a="1"/>
  <c r="H286" i="10" s="1"/>
  <c r="H287" i="10" a="1"/>
  <c r="H287" i="10" s="1"/>
  <c r="H288" i="10" a="1"/>
  <c r="H288" i="10" s="1"/>
  <c r="H289" i="10" a="1"/>
  <c r="H289" i="10" s="1"/>
  <c r="H290" i="10" a="1"/>
  <c r="H290" i="10" s="1"/>
  <c r="H291" i="10" a="1"/>
  <c r="H291" i="10" s="1"/>
  <c r="H292" i="10" a="1"/>
  <c r="H292" i="10" s="1"/>
  <c r="H293" i="10" a="1"/>
  <c r="H293" i="10" s="1"/>
  <c r="H294" i="10" a="1"/>
  <c r="H294" i="10" s="1"/>
  <c r="H295" i="10" a="1"/>
  <c r="H295" i="10" s="1"/>
  <c r="H296" i="10" a="1"/>
  <c r="H296" i="10" s="1"/>
  <c r="H297" i="10" a="1"/>
  <c r="H297" i="10" s="1"/>
  <c r="H298" i="10" a="1"/>
  <c r="H298" i="10" s="1"/>
  <c r="H299" i="10" a="1"/>
  <c r="H299" i="10" s="1"/>
  <c r="H300" i="10" a="1"/>
  <c r="H300" i="10" s="1"/>
  <c r="H301" i="10" a="1"/>
  <c r="H301" i="10" s="1"/>
  <c r="H302" i="10" a="1"/>
  <c r="H302" i="10" s="1"/>
  <c r="H303" i="10" a="1"/>
  <c r="H303" i="10" s="1"/>
  <c r="H304" i="10" a="1"/>
  <c r="H304" i="10" s="1"/>
  <c r="H305" i="10" a="1"/>
  <c r="H305" i="10" s="1"/>
  <c r="H306" i="10" a="1"/>
  <c r="H306" i="10" s="1"/>
  <c r="H307" i="10" a="1"/>
  <c r="H307" i="10" s="1"/>
  <c r="H308" i="10" a="1"/>
  <c r="H308" i="10" s="1"/>
  <c r="H309" i="10" a="1"/>
  <c r="H309" i="10" s="1"/>
  <c r="H310" i="10" a="1"/>
  <c r="H310" i="10" s="1"/>
  <c r="H311" i="10" a="1"/>
  <c r="H311" i="10" s="1"/>
  <c r="H312" i="10" a="1"/>
  <c r="H312" i="10" s="1"/>
  <c r="H313" i="10" a="1"/>
  <c r="H313" i="10" s="1"/>
  <c r="H2" i="10" a="1"/>
  <c r="H2" i="10" s="1"/>
  <c r="G3" i="10" a="1"/>
  <c r="G3" i="10" s="1"/>
  <c r="G4" i="10" a="1"/>
  <c r="G4" i="10" s="1"/>
  <c r="G5" i="10" a="1"/>
  <c r="G5" i="10" s="1"/>
  <c r="G6" i="10" a="1"/>
  <c r="G6" i="10" s="1"/>
  <c r="G7" i="10" a="1"/>
  <c r="G7" i="10" s="1"/>
  <c r="G8" i="10" a="1"/>
  <c r="G8" i="10" s="1"/>
  <c r="G9" i="10" a="1"/>
  <c r="G9" i="10" s="1"/>
  <c r="G10" i="10" a="1"/>
  <c r="G10" i="10" s="1"/>
  <c r="G11" i="10" a="1"/>
  <c r="G11" i="10" s="1"/>
  <c r="G12" i="10" a="1"/>
  <c r="G12" i="10" s="1"/>
  <c r="G13" i="10" a="1"/>
  <c r="G13" i="10" s="1"/>
  <c r="G14" i="10" a="1"/>
  <c r="G14" i="10" s="1"/>
  <c r="G15" i="10" a="1"/>
  <c r="G15" i="10" s="1"/>
  <c r="G16" i="10" a="1"/>
  <c r="G16" i="10" s="1"/>
  <c r="G17" i="10" a="1"/>
  <c r="G17" i="10" s="1"/>
  <c r="G18" i="10" a="1"/>
  <c r="G18" i="10" s="1"/>
  <c r="G19" i="10" a="1"/>
  <c r="G19" i="10" s="1"/>
  <c r="G20" i="10" a="1"/>
  <c r="G20" i="10" s="1"/>
  <c r="G21" i="10" a="1"/>
  <c r="G21" i="10" s="1"/>
  <c r="G22" i="10" a="1"/>
  <c r="G22" i="10" s="1"/>
  <c r="G23" i="10" a="1"/>
  <c r="G23" i="10" s="1"/>
  <c r="G24" i="10" a="1"/>
  <c r="G24" i="10" s="1"/>
  <c r="G25" i="10" a="1"/>
  <c r="G25" i="10" s="1"/>
  <c r="G26" i="10" a="1"/>
  <c r="G26" i="10" s="1"/>
  <c r="G27" i="10" a="1"/>
  <c r="G27" i="10" s="1"/>
  <c r="G28" i="10" a="1"/>
  <c r="G28" i="10" s="1"/>
  <c r="G29" i="10" a="1"/>
  <c r="G29" i="10" s="1"/>
  <c r="G30" i="10" a="1"/>
  <c r="G30" i="10" s="1"/>
  <c r="G31" i="10" a="1"/>
  <c r="G31" i="10" s="1"/>
  <c r="G32" i="10" a="1"/>
  <c r="G32" i="10" s="1"/>
  <c r="G33" i="10" a="1"/>
  <c r="G33" i="10" s="1"/>
  <c r="G34" i="10" a="1"/>
  <c r="G34" i="10" s="1"/>
  <c r="G35" i="10" a="1"/>
  <c r="G35" i="10" s="1"/>
  <c r="G36" i="10" a="1"/>
  <c r="G36" i="10" s="1"/>
  <c r="G37" i="10" a="1"/>
  <c r="G37" i="10" s="1"/>
  <c r="G38" i="10" a="1"/>
  <c r="G38" i="10" s="1"/>
  <c r="G39" i="10" a="1"/>
  <c r="G39" i="10" s="1"/>
  <c r="G40" i="10" a="1"/>
  <c r="G40" i="10" s="1"/>
  <c r="G41" i="10" a="1"/>
  <c r="G41" i="10" s="1"/>
  <c r="G42" i="10" a="1"/>
  <c r="G42" i="10" s="1"/>
  <c r="G43" i="10" a="1"/>
  <c r="G43" i="10" s="1"/>
  <c r="G44" i="10" a="1"/>
  <c r="G44" i="10" s="1"/>
  <c r="G45" i="10" a="1"/>
  <c r="G45" i="10" s="1"/>
  <c r="G46" i="10" a="1"/>
  <c r="G46" i="10" s="1"/>
  <c r="G47" i="10" a="1"/>
  <c r="G47" i="10" s="1"/>
  <c r="G48" i="10" a="1"/>
  <c r="G48" i="10" s="1"/>
  <c r="G49" i="10" a="1"/>
  <c r="G49" i="10" s="1"/>
  <c r="G50" i="10" a="1"/>
  <c r="G50" i="10" s="1"/>
  <c r="G51" i="10" a="1"/>
  <c r="G51" i="10" s="1"/>
  <c r="G52" i="10" a="1"/>
  <c r="G52" i="10" s="1"/>
  <c r="G53" i="10" a="1"/>
  <c r="G53" i="10" s="1"/>
  <c r="G54" i="10" a="1"/>
  <c r="G54" i="10" s="1"/>
  <c r="G55" i="10" a="1"/>
  <c r="G55" i="10" s="1"/>
  <c r="G56" i="10" a="1"/>
  <c r="G56" i="10" s="1"/>
  <c r="G57" i="10" a="1"/>
  <c r="G57" i="10" s="1"/>
  <c r="G58" i="10" a="1"/>
  <c r="G58" i="10" s="1"/>
  <c r="G59" i="10" a="1"/>
  <c r="G59" i="10" s="1"/>
  <c r="G60" i="10" a="1"/>
  <c r="G60" i="10" s="1"/>
  <c r="G61" i="10" a="1"/>
  <c r="G61" i="10" s="1"/>
  <c r="G62" i="10" a="1"/>
  <c r="G62" i="10" s="1"/>
  <c r="G63" i="10" a="1"/>
  <c r="G63" i="10" s="1"/>
  <c r="G64" i="10" a="1"/>
  <c r="G64" i="10" s="1"/>
  <c r="G65" i="10" a="1"/>
  <c r="G65" i="10" s="1"/>
  <c r="G66" i="10" a="1"/>
  <c r="G66" i="10" s="1"/>
  <c r="G67" i="10" a="1"/>
  <c r="G67" i="10" s="1"/>
  <c r="G68" i="10" a="1"/>
  <c r="G68" i="10" s="1"/>
  <c r="G69" i="10" a="1"/>
  <c r="G69" i="10" s="1"/>
  <c r="G70" i="10" a="1"/>
  <c r="G70" i="10" s="1"/>
  <c r="G71" i="10" a="1"/>
  <c r="G71" i="10" s="1"/>
  <c r="G72" i="10" a="1"/>
  <c r="G72" i="10" s="1"/>
  <c r="G73" i="10" a="1"/>
  <c r="G73" i="10" s="1"/>
  <c r="G74" i="10" a="1"/>
  <c r="G74" i="10" s="1"/>
  <c r="G75" i="10" a="1"/>
  <c r="G75" i="10" s="1"/>
  <c r="G76" i="10" a="1"/>
  <c r="G76" i="10" s="1"/>
  <c r="G77" i="10" a="1"/>
  <c r="G77" i="10" s="1"/>
  <c r="G78" i="10" a="1"/>
  <c r="G78" i="10" s="1"/>
  <c r="G79" i="10" a="1"/>
  <c r="G79" i="10" s="1"/>
  <c r="G80" i="10" a="1"/>
  <c r="G80" i="10" s="1"/>
  <c r="G81" i="10" a="1"/>
  <c r="G81" i="10" s="1"/>
  <c r="G82" i="10" a="1"/>
  <c r="G82" i="10" s="1"/>
  <c r="G83" i="10" a="1"/>
  <c r="G83" i="10" s="1"/>
  <c r="G84" i="10" a="1"/>
  <c r="G84" i="10" s="1"/>
  <c r="G85" i="10" a="1"/>
  <c r="G85" i="10" s="1"/>
  <c r="G86" i="10" a="1"/>
  <c r="G86" i="10" s="1"/>
  <c r="G87" i="10" a="1"/>
  <c r="G87" i="10" s="1"/>
  <c r="G88" i="10" a="1"/>
  <c r="G88" i="10" s="1"/>
  <c r="G89" i="10" a="1"/>
  <c r="G89" i="10" s="1"/>
  <c r="G90" i="10" a="1"/>
  <c r="G90" i="10" s="1"/>
  <c r="G91" i="10" a="1"/>
  <c r="G91" i="10" s="1"/>
  <c r="G92" i="10" a="1"/>
  <c r="G92" i="10" s="1"/>
  <c r="G93" i="10" a="1"/>
  <c r="G93" i="10" s="1"/>
  <c r="G94" i="10" a="1"/>
  <c r="G94" i="10" s="1"/>
  <c r="G95" i="10" a="1"/>
  <c r="G95" i="10" s="1"/>
  <c r="G96" i="10" a="1"/>
  <c r="G96" i="10" s="1"/>
  <c r="G97" i="10" a="1"/>
  <c r="G97" i="10" s="1"/>
  <c r="G98" i="10" a="1"/>
  <c r="G98" i="10" s="1"/>
  <c r="G99" i="10" a="1"/>
  <c r="G99" i="10" s="1"/>
  <c r="G100" i="10" a="1"/>
  <c r="G100" i="10" s="1"/>
  <c r="G101" i="10" a="1"/>
  <c r="G101" i="10" s="1"/>
  <c r="G102" i="10" a="1"/>
  <c r="G102" i="10" s="1"/>
  <c r="G103" i="10" a="1"/>
  <c r="G103" i="10" s="1"/>
  <c r="G104" i="10" a="1"/>
  <c r="G104" i="10" s="1"/>
  <c r="G105" i="10" a="1"/>
  <c r="G105" i="10" s="1"/>
  <c r="G106" i="10" a="1"/>
  <c r="G106" i="10" s="1"/>
  <c r="G107" i="10" a="1"/>
  <c r="G107" i="10" s="1"/>
  <c r="G108" i="10" a="1"/>
  <c r="G108" i="10" s="1"/>
  <c r="G109" i="10" a="1"/>
  <c r="G109" i="10" s="1"/>
  <c r="G110" i="10" a="1"/>
  <c r="G110" i="10" s="1"/>
  <c r="G111" i="10" a="1"/>
  <c r="G111" i="10" s="1"/>
  <c r="G112" i="10" a="1"/>
  <c r="G112" i="10" s="1"/>
  <c r="G113" i="10" a="1"/>
  <c r="G113" i="10" s="1"/>
  <c r="G114" i="10" a="1"/>
  <c r="G114" i="10" s="1"/>
  <c r="G115" i="10" a="1"/>
  <c r="G115" i="10" s="1"/>
  <c r="G116" i="10" a="1"/>
  <c r="G116" i="10" s="1"/>
  <c r="G117" i="10" a="1"/>
  <c r="G117" i="10" s="1"/>
  <c r="G118" i="10" a="1"/>
  <c r="G118" i="10" s="1"/>
  <c r="G119" i="10" a="1"/>
  <c r="G119" i="10" s="1"/>
  <c r="G120" i="10" a="1"/>
  <c r="G120" i="10" s="1"/>
  <c r="G121" i="10" a="1"/>
  <c r="G121" i="10" s="1"/>
  <c r="G122" i="10" a="1"/>
  <c r="G122" i="10" s="1"/>
  <c r="G123" i="10" a="1"/>
  <c r="G123" i="10" s="1"/>
  <c r="G124" i="10" a="1"/>
  <c r="G124" i="10" s="1"/>
  <c r="G125" i="10" a="1"/>
  <c r="G125" i="10" s="1"/>
  <c r="G126" i="10" a="1"/>
  <c r="G126" i="10" s="1"/>
  <c r="G127" i="10" a="1"/>
  <c r="G127" i="10" s="1"/>
  <c r="G128" i="10" a="1"/>
  <c r="G128" i="10" s="1"/>
  <c r="G129" i="10" a="1"/>
  <c r="G129" i="10" s="1"/>
  <c r="G130" i="10" a="1"/>
  <c r="G130" i="10" s="1"/>
  <c r="G131" i="10" a="1"/>
  <c r="G131" i="10" s="1"/>
  <c r="G132" i="10" a="1"/>
  <c r="G132" i="10" s="1"/>
  <c r="G133" i="10" a="1"/>
  <c r="G133" i="10" s="1"/>
  <c r="G134" i="10" a="1"/>
  <c r="G134" i="10" s="1"/>
  <c r="G135" i="10" a="1"/>
  <c r="G135" i="10" s="1"/>
  <c r="G136" i="10" a="1"/>
  <c r="G136" i="10" s="1"/>
  <c r="G137" i="10" a="1"/>
  <c r="G137" i="10" s="1"/>
  <c r="G138" i="10" a="1"/>
  <c r="G138" i="10" s="1"/>
  <c r="G139" i="10" a="1"/>
  <c r="G139" i="10" s="1"/>
  <c r="G140" i="10" a="1"/>
  <c r="G140" i="10" s="1"/>
  <c r="G141" i="10" a="1"/>
  <c r="G141" i="10" s="1"/>
  <c r="G142" i="10" a="1"/>
  <c r="G142" i="10" s="1"/>
  <c r="G143" i="10" a="1"/>
  <c r="G143" i="10" s="1"/>
  <c r="G144" i="10" a="1"/>
  <c r="G144" i="10" s="1"/>
  <c r="G145" i="10" a="1"/>
  <c r="G145" i="10" s="1"/>
  <c r="G146" i="10" a="1"/>
  <c r="G146" i="10" s="1"/>
  <c r="G147" i="10" a="1"/>
  <c r="G147" i="10" s="1"/>
  <c r="G148" i="10" a="1"/>
  <c r="G148" i="10" s="1"/>
  <c r="G149" i="10" a="1"/>
  <c r="G149" i="10" s="1"/>
  <c r="G150" i="10" a="1"/>
  <c r="G150" i="10" s="1"/>
  <c r="G151" i="10" a="1"/>
  <c r="G151" i="10" s="1"/>
  <c r="G152" i="10" a="1"/>
  <c r="G152" i="10" s="1"/>
  <c r="G153" i="10" a="1"/>
  <c r="G153" i="10" s="1"/>
  <c r="G154" i="10" a="1"/>
  <c r="G154" i="10" s="1"/>
  <c r="G155" i="10" a="1"/>
  <c r="G155" i="10" s="1"/>
  <c r="G156" i="10" a="1"/>
  <c r="G156" i="10" s="1"/>
  <c r="G157" i="10" a="1"/>
  <c r="G157" i="10" s="1"/>
  <c r="G158" i="10" a="1"/>
  <c r="G158" i="10" s="1"/>
  <c r="G159" i="10" a="1"/>
  <c r="G159" i="10" s="1"/>
  <c r="G160" i="10" a="1"/>
  <c r="G160" i="10" s="1"/>
  <c r="G161" i="10" a="1"/>
  <c r="G161" i="10" s="1"/>
  <c r="G162" i="10" a="1"/>
  <c r="G162" i="10" s="1"/>
  <c r="G163" i="10" a="1"/>
  <c r="G163" i="10" s="1"/>
  <c r="G164" i="10" a="1"/>
  <c r="G164" i="10" s="1"/>
  <c r="G165" i="10" a="1"/>
  <c r="G165" i="10" s="1"/>
  <c r="G166" i="10" a="1"/>
  <c r="G166" i="10" s="1"/>
  <c r="G167" i="10" a="1"/>
  <c r="G167" i="10" s="1"/>
  <c r="G168" i="10" a="1"/>
  <c r="G168" i="10" s="1"/>
  <c r="G169" i="10" a="1"/>
  <c r="G169" i="10" s="1"/>
  <c r="G170" i="10" a="1"/>
  <c r="G170" i="10" s="1"/>
  <c r="G171" i="10" a="1"/>
  <c r="G171" i="10" s="1"/>
  <c r="G172" i="10" a="1"/>
  <c r="G172" i="10" s="1"/>
  <c r="G173" i="10" a="1"/>
  <c r="G173" i="10" s="1"/>
  <c r="G174" i="10" a="1"/>
  <c r="G174" i="10" s="1"/>
  <c r="G175" i="10" a="1"/>
  <c r="G175" i="10" s="1"/>
  <c r="G176" i="10" a="1"/>
  <c r="G176" i="10" s="1"/>
  <c r="G177" i="10" a="1"/>
  <c r="G177" i="10" s="1"/>
  <c r="G178" i="10" a="1"/>
  <c r="G178" i="10" s="1"/>
  <c r="G179" i="10" a="1"/>
  <c r="G179" i="10" s="1"/>
  <c r="G180" i="10" a="1"/>
  <c r="G180" i="10" s="1"/>
  <c r="G181" i="10" a="1"/>
  <c r="G181" i="10" s="1"/>
  <c r="G182" i="10" a="1"/>
  <c r="G182" i="10" s="1"/>
  <c r="G183" i="10" a="1"/>
  <c r="G183" i="10" s="1"/>
  <c r="G184" i="10" a="1"/>
  <c r="G184" i="10" s="1"/>
  <c r="G185" i="10" a="1"/>
  <c r="G185" i="10" s="1"/>
  <c r="G186" i="10" a="1"/>
  <c r="G186" i="10" s="1"/>
  <c r="G187" i="10" a="1"/>
  <c r="G187" i="10" s="1"/>
  <c r="G188" i="10" a="1"/>
  <c r="G188" i="10" s="1"/>
  <c r="G189" i="10" a="1"/>
  <c r="G189" i="10" s="1"/>
  <c r="G190" i="10" a="1"/>
  <c r="G190" i="10" s="1"/>
  <c r="G191" i="10" a="1"/>
  <c r="G191" i="10" s="1"/>
  <c r="G192" i="10" a="1"/>
  <c r="G192" i="10" s="1"/>
  <c r="G193" i="10" a="1"/>
  <c r="G193" i="10" s="1"/>
  <c r="G194" i="10" a="1"/>
  <c r="G194" i="10" s="1"/>
  <c r="G195" i="10" a="1"/>
  <c r="G195" i="10" s="1"/>
  <c r="G196" i="10" a="1"/>
  <c r="G196" i="10" s="1"/>
  <c r="G197" i="10" a="1"/>
  <c r="G197" i="10" s="1"/>
  <c r="G198" i="10" a="1"/>
  <c r="G198" i="10" s="1"/>
  <c r="G199" i="10" a="1"/>
  <c r="G199" i="10" s="1"/>
  <c r="G200" i="10" a="1"/>
  <c r="G200" i="10" s="1"/>
  <c r="G201" i="10" a="1"/>
  <c r="G201" i="10" s="1"/>
  <c r="G202" i="10" a="1"/>
  <c r="G202" i="10" s="1"/>
  <c r="G203" i="10" a="1"/>
  <c r="G203" i="10" s="1"/>
  <c r="G204" i="10" a="1"/>
  <c r="G204" i="10" s="1"/>
  <c r="G205" i="10" a="1"/>
  <c r="G205" i="10" s="1"/>
  <c r="G206" i="10" a="1"/>
  <c r="G206" i="10" s="1"/>
  <c r="G207" i="10" a="1"/>
  <c r="G207" i="10" s="1"/>
  <c r="G208" i="10" a="1"/>
  <c r="G208" i="10" s="1"/>
  <c r="G209" i="10" a="1"/>
  <c r="G209" i="10" s="1"/>
  <c r="G210" i="10" a="1"/>
  <c r="G210" i="10" s="1"/>
  <c r="G211" i="10" a="1"/>
  <c r="G211" i="10" s="1"/>
  <c r="G212" i="10" a="1"/>
  <c r="G212" i="10" s="1"/>
  <c r="G213" i="10" a="1"/>
  <c r="G213" i="10" s="1"/>
  <c r="G214" i="10" a="1"/>
  <c r="G214" i="10" s="1"/>
  <c r="G215" i="10" a="1"/>
  <c r="G215" i="10" s="1"/>
  <c r="G216" i="10" a="1"/>
  <c r="G216" i="10" s="1"/>
  <c r="G217" i="10" a="1"/>
  <c r="G217" i="10" s="1"/>
  <c r="G218" i="10" a="1"/>
  <c r="G218" i="10" s="1"/>
  <c r="G219" i="10" a="1"/>
  <c r="G219" i="10" s="1"/>
  <c r="G220" i="10" a="1"/>
  <c r="G220" i="10" s="1"/>
  <c r="G221" i="10" a="1"/>
  <c r="G221" i="10" s="1"/>
  <c r="G222" i="10" a="1"/>
  <c r="G222" i="10" s="1"/>
  <c r="G223" i="10" a="1"/>
  <c r="G223" i="10" s="1"/>
  <c r="G224" i="10" a="1"/>
  <c r="G224" i="10" s="1"/>
  <c r="G225" i="10" a="1"/>
  <c r="G225" i="10" s="1"/>
  <c r="G226" i="10" a="1"/>
  <c r="G226" i="10" s="1"/>
  <c r="G227" i="10" a="1"/>
  <c r="G227" i="10" s="1"/>
  <c r="G228" i="10" a="1"/>
  <c r="G228" i="10" s="1"/>
  <c r="G229" i="10" a="1"/>
  <c r="G229" i="10" s="1"/>
  <c r="G230" i="10" a="1"/>
  <c r="G230" i="10" s="1"/>
  <c r="G231" i="10" a="1"/>
  <c r="G231" i="10" s="1"/>
  <c r="G232" i="10" a="1"/>
  <c r="G232" i="10" s="1"/>
  <c r="G233" i="10" a="1"/>
  <c r="G233" i="10" s="1"/>
  <c r="G234" i="10" a="1"/>
  <c r="G234" i="10" s="1"/>
  <c r="G235" i="10" a="1"/>
  <c r="G235" i="10" s="1"/>
  <c r="G236" i="10" a="1"/>
  <c r="G236" i="10" s="1"/>
  <c r="G237" i="10" a="1"/>
  <c r="G237" i="10" s="1"/>
  <c r="G238" i="10" a="1"/>
  <c r="G238" i="10" s="1"/>
  <c r="G239" i="10" a="1"/>
  <c r="G239" i="10" s="1"/>
  <c r="G240" i="10" a="1"/>
  <c r="G240" i="10" s="1"/>
  <c r="G241" i="10" a="1"/>
  <c r="G241" i="10" s="1"/>
  <c r="G242" i="10" a="1"/>
  <c r="G242" i="10" s="1"/>
  <c r="G243" i="10" a="1"/>
  <c r="G243" i="10" s="1"/>
  <c r="G244" i="10" a="1"/>
  <c r="G244" i="10" s="1"/>
  <c r="G245" i="10" a="1"/>
  <c r="G245" i="10" s="1"/>
  <c r="G246" i="10" a="1"/>
  <c r="G246" i="10" s="1"/>
  <c r="G247" i="10" a="1"/>
  <c r="G247" i="10" s="1"/>
  <c r="G248" i="10" a="1"/>
  <c r="G248" i="10" s="1"/>
  <c r="G249" i="10" a="1"/>
  <c r="G249" i="10" s="1"/>
  <c r="G250" i="10" a="1"/>
  <c r="G250" i="10" s="1"/>
  <c r="G251" i="10" a="1"/>
  <c r="G251" i="10" s="1"/>
  <c r="G252" i="10" a="1"/>
  <c r="G252" i="10" s="1"/>
  <c r="G253" i="10" a="1"/>
  <c r="G253" i="10" s="1"/>
  <c r="G254" i="10" a="1"/>
  <c r="G254" i="10" s="1"/>
  <c r="G255" i="10" a="1"/>
  <c r="G255" i="10" s="1"/>
  <c r="G256" i="10" a="1"/>
  <c r="G256" i="10" s="1"/>
  <c r="G257" i="10" a="1"/>
  <c r="G257" i="10" s="1"/>
  <c r="G258" i="10" a="1"/>
  <c r="G258" i="10" s="1"/>
  <c r="G259" i="10" a="1"/>
  <c r="G259" i="10" s="1"/>
  <c r="G260" i="10" a="1"/>
  <c r="G260" i="10" s="1"/>
  <c r="G261" i="10" a="1"/>
  <c r="G261" i="10" s="1"/>
  <c r="G262" i="10" a="1"/>
  <c r="G262" i="10" s="1"/>
  <c r="G263" i="10" a="1"/>
  <c r="G263" i="10" s="1"/>
  <c r="G264" i="10" a="1"/>
  <c r="G264" i="10" s="1"/>
  <c r="G265" i="10" a="1"/>
  <c r="G265" i="10" s="1"/>
  <c r="G266" i="10" a="1"/>
  <c r="G266" i="10" s="1"/>
  <c r="G267" i="10" a="1"/>
  <c r="G267" i="10" s="1"/>
  <c r="G268" i="10" a="1"/>
  <c r="G268" i="10" s="1"/>
  <c r="G269" i="10" a="1"/>
  <c r="G269" i="10" s="1"/>
  <c r="G270" i="10" a="1"/>
  <c r="G270" i="10" s="1"/>
  <c r="G271" i="10" a="1"/>
  <c r="G271" i="10" s="1"/>
  <c r="G272" i="10" a="1"/>
  <c r="G272" i="10" s="1"/>
  <c r="G273" i="10" a="1"/>
  <c r="G273" i="10" s="1"/>
  <c r="G274" i="10" a="1"/>
  <c r="G274" i="10" s="1"/>
  <c r="G275" i="10" a="1"/>
  <c r="G275" i="10" s="1"/>
  <c r="G276" i="10" a="1"/>
  <c r="G276" i="10" s="1"/>
  <c r="G277" i="10" a="1"/>
  <c r="G277" i="10" s="1"/>
  <c r="G278" i="10" a="1"/>
  <c r="G278" i="10" s="1"/>
  <c r="G279" i="10" a="1"/>
  <c r="G279" i="10" s="1"/>
  <c r="G280" i="10" a="1"/>
  <c r="G280" i="10" s="1"/>
  <c r="G281" i="10" a="1"/>
  <c r="G281" i="10" s="1"/>
  <c r="G282" i="10" a="1"/>
  <c r="G282" i="10" s="1"/>
  <c r="G283" i="10" a="1"/>
  <c r="G283" i="10" s="1"/>
  <c r="G284" i="10" a="1"/>
  <c r="G284" i="10" s="1"/>
  <c r="G285" i="10" a="1"/>
  <c r="G285" i="10" s="1"/>
  <c r="G286" i="10" a="1"/>
  <c r="G286" i="10" s="1"/>
  <c r="G287" i="10" a="1"/>
  <c r="G287" i="10" s="1"/>
  <c r="G288" i="10" a="1"/>
  <c r="G288" i="10" s="1"/>
  <c r="G289" i="10" a="1"/>
  <c r="G289" i="10" s="1"/>
  <c r="G290" i="10" a="1"/>
  <c r="G290" i="10" s="1"/>
  <c r="G291" i="10" a="1"/>
  <c r="G291" i="10" s="1"/>
  <c r="G292" i="10" a="1"/>
  <c r="G292" i="10" s="1"/>
  <c r="G293" i="10" a="1"/>
  <c r="G293" i="10" s="1"/>
  <c r="G294" i="10" a="1"/>
  <c r="G294" i="10" s="1"/>
  <c r="G295" i="10" a="1"/>
  <c r="G295" i="10" s="1"/>
  <c r="G296" i="10" a="1"/>
  <c r="G296" i="10" s="1"/>
  <c r="G297" i="10" a="1"/>
  <c r="G297" i="10" s="1"/>
  <c r="G298" i="10" a="1"/>
  <c r="G298" i="10" s="1"/>
  <c r="G299" i="10" a="1"/>
  <c r="G299" i="10" s="1"/>
  <c r="G300" i="10" a="1"/>
  <c r="G300" i="10" s="1"/>
  <c r="G301" i="10" a="1"/>
  <c r="G301" i="10" s="1"/>
  <c r="G302" i="10" a="1"/>
  <c r="G302" i="10" s="1"/>
  <c r="G303" i="10" a="1"/>
  <c r="G303" i="10" s="1"/>
  <c r="G304" i="10" a="1"/>
  <c r="G304" i="10" s="1"/>
  <c r="G305" i="10" a="1"/>
  <c r="G305" i="10" s="1"/>
  <c r="G306" i="10" a="1"/>
  <c r="G306" i="10" s="1"/>
  <c r="G307" i="10" a="1"/>
  <c r="G307" i="10" s="1"/>
  <c r="G308" i="10" a="1"/>
  <c r="G308" i="10" s="1"/>
  <c r="G309" i="10" a="1"/>
  <c r="G309" i="10" s="1"/>
  <c r="G310" i="10" a="1"/>
  <c r="G310" i="10" s="1"/>
  <c r="G311" i="10" a="1"/>
  <c r="G311" i="10" s="1"/>
  <c r="G312" i="10" a="1"/>
  <c r="G312" i="10" s="1"/>
  <c r="G313" i="10" a="1"/>
  <c r="G313" i="10" s="1"/>
  <c r="G2" i="10" a="1"/>
  <c r="G2" i="10" s="1"/>
  <c r="F3" i="10" a="1"/>
  <c r="F3" i="10" s="1"/>
  <c r="F4" i="10" a="1"/>
  <c r="F4" i="10" s="1"/>
  <c r="F5" i="10" a="1"/>
  <c r="F5" i="10" s="1"/>
  <c r="F6" i="10" a="1"/>
  <c r="F6" i="10" s="1"/>
  <c r="F7" i="10" a="1"/>
  <c r="F7" i="10" s="1"/>
  <c r="F8" i="10" a="1"/>
  <c r="F8" i="10" s="1"/>
  <c r="F9" i="10" a="1"/>
  <c r="F9" i="10" s="1"/>
  <c r="F10" i="10" a="1"/>
  <c r="F10" i="10" s="1"/>
  <c r="F11" i="10" a="1"/>
  <c r="F11" i="10" s="1"/>
  <c r="F12" i="10" a="1"/>
  <c r="F12" i="10" s="1"/>
  <c r="F13" i="10" a="1"/>
  <c r="F13" i="10" s="1"/>
  <c r="F14" i="10" a="1"/>
  <c r="F14" i="10" s="1"/>
  <c r="F15" i="10" a="1"/>
  <c r="F15" i="10" s="1"/>
  <c r="F16" i="10" a="1"/>
  <c r="F16" i="10" s="1"/>
  <c r="F17" i="10" a="1"/>
  <c r="F17" i="10" s="1"/>
  <c r="F18" i="10" a="1"/>
  <c r="F18" i="10" s="1"/>
  <c r="F19" i="10" a="1"/>
  <c r="F19" i="10" s="1"/>
  <c r="F20" i="10" a="1"/>
  <c r="F20" i="10" s="1"/>
  <c r="F21" i="10" a="1"/>
  <c r="F21" i="10" s="1"/>
  <c r="F22" i="10" a="1"/>
  <c r="F22" i="10" s="1"/>
  <c r="F23" i="10" a="1"/>
  <c r="F23" i="10" s="1"/>
  <c r="F24" i="10" a="1"/>
  <c r="F24" i="10" s="1"/>
  <c r="F25" i="10" a="1"/>
  <c r="F25" i="10" s="1"/>
  <c r="F26" i="10" a="1"/>
  <c r="F26" i="10" s="1"/>
  <c r="F27" i="10" a="1"/>
  <c r="F27" i="10" s="1"/>
  <c r="F28" i="10" a="1"/>
  <c r="F28" i="10" s="1"/>
  <c r="F29" i="10" a="1"/>
  <c r="F29" i="10" s="1"/>
  <c r="F30" i="10" a="1"/>
  <c r="F30" i="10" s="1"/>
  <c r="F31" i="10" a="1"/>
  <c r="F31" i="10" s="1"/>
  <c r="F32" i="10" a="1"/>
  <c r="F32" i="10" s="1"/>
  <c r="F33" i="10" a="1"/>
  <c r="F33" i="10" s="1"/>
  <c r="F34" i="10" a="1"/>
  <c r="F34" i="10" s="1"/>
  <c r="F35" i="10" a="1"/>
  <c r="F35" i="10" s="1"/>
  <c r="F36" i="10" a="1"/>
  <c r="F36" i="10" s="1"/>
  <c r="F37" i="10" a="1"/>
  <c r="F37" i="10" s="1"/>
  <c r="F38" i="10" a="1"/>
  <c r="F38" i="10" s="1"/>
  <c r="F39" i="10" a="1"/>
  <c r="F39" i="10" s="1"/>
  <c r="F40" i="10" a="1"/>
  <c r="F40" i="10" s="1"/>
  <c r="F41" i="10" a="1"/>
  <c r="F41" i="10" s="1"/>
  <c r="F42" i="10" a="1"/>
  <c r="F42" i="10" s="1"/>
  <c r="F43" i="10" a="1"/>
  <c r="F43" i="10" s="1"/>
  <c r="F44" i="10" a="1"/>
  <c r="F44" i="10" s="1"/>
  <c r="F45" i="10" a="1"/>
  <c r="F45" i="10" s="1"/>
  <c r="F46" i="10" a="1"/>
  <c r="F46" i="10" s="1"/>
  <c r="F47" i="10" a="1"/>
  <c r="F47" i="10" s="1"/>
  <c r="F48" i="10" a="1"/>
  <c r="F48" i="10" s="1"/>
  <c r="F49" i="10" a="1"/>
  <c r="F49" i="10" s="1"/>
  <c r="F50" i="10" a="1"/>
  <c r="F50" i="10" s="1"/>
  <c r="F51" i="10" a="1"/>
  <c r="F51" i="10" s="1"/>
  <c r="F52" i="10" a="1"/>
  <c r="F52" i="10" s="1"/>
  <c r="F53" i="10" a="1"/>
  <c r="F53" i="10" s="1"/>
  <c r="F54" i="10" a="1"/>
  <c r="F54" i="10" s="1"/>
  <c r="F55" i="10" a="1"/>
  <c r="F55" i="10" s="1"/>
  <c r="F56" i="10" a="1"/>
  <c r="F56" i="10" s="1"/>
  <c r="F57" i="10" a="1"/>
  <c r="F57" i="10" s="1"/>
  <c r="F58" i="10" a="1"/>
  <c r="F58" i="10" s="1"/>
  <c r="F59" i="10" a="1"/>
  <c r="F59" i="10" s="1"/>
  <c r="F60" i="10" a="1"/>
  <c r="F60" i="10" s="1"/>
  <c r="F61" i="10" a="1"/>
  <c r="F61" i="10" s="1"/>
  <c r="F62" i="10" a="1"/>
  <c r="F62" i="10" s="1"/>
  <c r="F63" i="10" a="1"/>
  <c r="F63" i="10" s="1"/>
  <c r="F64" i="10" a="1"/>
  <c r="F64" i="10" s="1"/>
  <c r="F65" i="10" a="1"/>
  <c r="F65" i="10" s="1"/>
  <c r="F66" i="10" a="1"/>
  <c r="F66" i="10" s="1"/>
  <c r="F67" i="10" a="1"/>
  <c r="F67" i="10" s="1"/>
  <c r="F68" i="10" a="1"/>
  <c r="F68" i="10" s="1"/>
  <c r="F69" i="10" a="1"/>
  <c r="F69" i="10" s="1"/>
  <c r="F70" i="10" a="1"/>
  <c r="F70" i="10" s="1"/>
  <c r="F71" i="10" a="1"/>
  <c r="F71" i="10" s="1"/>
  <c r="F72" i="10" a="1"/>
  <c r="F72" i="10" s="1"/>
  <c r="F73" i="10" a="1"/>
  <c r="F73" i="10" s="1"/>
  <c r="F74" i="10" a="1"/>
  <c r="F74" i="10" s="1"/>
  <c r="F75" i="10" a="1"/>
  <c r="F75" i="10" s="1"/>
  <c r="F76" i="10" a="1"/>
  <c r="F76" i="10" s="1"/>
  <c r="F77" i="10" a="1"/>
  <c r="F77" i="10" s="1"/>
  <c r="F78" i="10" a="1"/>
  <c r="F78" i="10" s="1"/>
  <c r="F79" i="10" a="1"/>
  <c r="F79" i="10" s="1"/>
  <c r="F80" i="10" a="1"/>
  <c r="F80" i="10" s="1"/>
  <c r="F81" i="10" a="1"/>
  <c r="F81" i="10" s="1"/>
  <c r="F82" i="10" a="1"/>
  <c r="F82" i="10" s="1"/>
  <c r="F83" i="10" a="1"/>
  <c r="F83" i="10" s="1"/>
  <c r="F84" i="10" a="1"/>
  <c r="F84" i="10" s="1"/>
  <c r="F85" i="10" a="1"/>
  <c r="F85" i="10" s="1"/>
  <c r="F86" i="10" a="1"/>
  <c r="F86" i="10" s="1"/>
  <c r="F87" i="10" a="1"/>
  <c r="F87" i="10" s="1"/>
  <c r="F88" i="10" a="1"/>
  <c r="F88" i="10" s="1"/>
  <c r="F89" i="10" a="1"/>
  <c r="F89" i="10" s="1"/>
  <c r="F90" i="10" a="1"/>
  <c r="F90" i="10" s="1"/>
  <c r="F91" i="10" a="1"/>
  <c r="F91" i="10" s="1"/>
  <c r="F92" i="10" a="1"/>
  <c r="F92" i="10" s="1"/>
  <c r="F93" i="10" a="1"/>
  <c r="F93" i="10" s="1"/>
  <c r="F94" i="10" a="1"/>
  <c r="F94" i="10" s="1"/>
  <c r="F95" i="10" a="1"/>
  <c r="F95" i="10" s="1"/>
  <c r="F96" i="10" a="1"/>
  <c r="F96" i="10" s="1"/>
  <c r="F97" i="10" a="1"/>
  <c r="F97" i="10" s="1"/>
  <c r="F98" i="10" a="1"/>
  <c r="F98" i="10" s="1"/>
  <c r="F99" i="10" a="1"/>
  <c r="F99" i="10" s="1"/>
  <c r="F100" i="10" a="1"/>
  <c r="F100" i="10" s="1"/>
  <c r="F101" i="10" a="1"/>
  <c r="F101" i="10" s="1"/>
  <c r="F102" i="10" a="1"/>
  <c r="F102" i="10" s="1"/>
  <c r="F103" i="10" a="1"/>
  <c r="F103" i="10" s="1"/>
  <c r="F104" i="10" a="1"/>
  <c r="F104" i="10" s="1"/>
  <c r="F105" i="10" a="1"/>
  <c r="F105" i="10" s="1"/>
  <c r="F106" i="10" a="1"/>
  <c r="F106" i="10" s="1"/>
  <c r="F107" i="10" a="1"/>
  <c r="F107" i="10" s="1"/>
  <c r="F108" i="10" a="1"/>
  <c r="F108" i="10" s="1"/>
  <c r="F109" i="10" a="1"/>
  <c r="F109" i="10" s="1"/>
  <c r="F110" i="10" a="1"/>
  <c r="F110" i="10" s="1"/>
  <c r="F111" i="10" a="1"/>
  <c r="F111" i="10" s="1"/>
  <c r="F112" i="10" a="1"/>
  <c r="F112" i="10" s="1"/>
  <c r="F113" i="10" a="1"/>
  <c r="F113" i="10" s="1"/>
  <c r="F114" i="10" a="1"/>
  <c r="F114" i="10" s="1"/>
  <c r="F115" i="10" a="1"/>
  <c r="F115" i="10" s="1"/>
  <c r="F116" i="10" a="1"/>
  <c r="F116" i="10" s="1"/>
  <c r="F117" i="10" a="1"/>
  <c r="F117" i="10" s="1"/>
  <c r="F118" i="10" a="1"/>
  <c r="F118" i="10" s="1"/>
  <c r="F119" i="10" a="1"/>
  <c r="F119" i="10" s="1"/>
  <c r="F120" i="10" a="1"/>
  <c r="F120" i="10" s="1"/>
  <c r="F121" i="10" a="1"/>
  <c r="F121" i="10" s="1"/>
  <c r="F122" i="10" a="1"/>
  <c r="F122" i="10" s="1"/>
  <c r="F123" i="10" a="1"/>
  <c r="F123" i="10" s="1"/>
  <c r="F124" i="10" a="1"/>
  <c r="F124" i="10" s="1"/>
  <c r="F125" i="10" a="1"/>
  <c r="F125" i="10" s="1"/>
  <c r="F126" i="10" a="1"/>
  <c r="F126" i="10" s="1"/>
  <c r="F127" i="10" a="1"/>
  <c r="F127" i="10" s="1"/>
  <c r="F128" i="10" a="1"/>
  <c r="F128" i="10" s="1"/>
  <c r="F129" i="10" a="1"/>
  <c r="F129" i="10" s="1"/>
  <c r="F130" i="10" a="1"/>
  <c r="F130" i="10" s="1"/>
  <c r="F131" i="10" a="1"/>
  <c r="F131" i="10" s="1"/>
  <c r="F132" i="10" a="1"/>
  <c r="F132" i="10" s="1"/>
  <c r="F133" i="10" a="1"/>
  <c r="F133" i="10" s="1"/>
  <c r="F134" i="10" a="1"/>
  <c r="F134" i="10" s="1"/>
  <c r="F135" i="10" a="1"/>
  <c r="F135" i="10" s="1"/>
  <c r="F136" i="10" a="1"/>
  <c r="F136" i="10" s="1"/>
  <c r="F137" i="10" a="1"/>
  <c r="F137" i="10" s="1"/>
  <c r="F138" i="10" a="1"/>
  <c r="F138" i="10" s="1"/>
  <c r="F139" i="10" a="1"/>
  <c r="F139" i="10" s="1"/>
  <c r="F140" i="10" a="1"/>
  <c r="F140" i="10" s="1"/>
  <c r="F141" i="10" a="1"/>
  <c r="F141" i="10" s="1"/>
  <c r="F142" i="10" a="1"/>
  <c r="F142" i="10" s="1"/>
  <c r="F143" i="10" a="1"/>
  <c r="F143" i="10" s="1"/>
  <c r="F144" i="10" a="1"/>
  <c r="F144" i="10" s="1"/>
  <c r="F145" i="10" a="1"/>
  <c r="F145" i="10" s="1"/>
  <c r="F146" i="10" a="1"/>
  <c r="F146" i="10" s="1"/>
  <c r="F147" i="10" a="1"/>
  <c r="F147" i="10" s="1"/>
  <c r="F148" i="10" a="1"/>
  <c r="F148" i="10" s="1"/>
  <c r="F149" i="10" a="1"/>
  <c r="F149" i="10" s="1"/>
  <c r="F150" i="10" a="1"/>
  <c r="F150" i="10" s="1"/>
  <c r="F151" i="10" a="1"/>
  <c r="F151" i="10" s="1"/>
  <c r="F152" i="10" a="1"/>
  <c r="F152" i="10" s="1"/>
  <c r="F153" i="10" a="1"/>
  <c r="F153" i="10" s="1"/>
  <c r="F154" i="10" a="1"/>
  <c r="F154" i="10" s="1"/>
  <c r="F155" i="10" a="1"/>
  <c r="F155" i="10" s="1"/>
  <c r="F156" i="10" a="1"/>
  <c r="F156" i="10" s="1"/>
  <c r="F157" i="10" a="1"/>
  <c r="F157" i="10" s="1"/>
  <c r="F158" i="10" a="1"/>
  <c r="F158" i="10" s="1"/>
  <c r="F159" i="10" a="1"/>
  <c r="F159" i="10" s="1"/>
  <c r="F160" i="10" a="1"/>
  <c r="F160" i="10" s="1"/>
  <c r="F161" i="10" a="1"/>
  <c r="F161" i="10" s="1"/>
  <c r="F162" i="10" a="1"/>
  <c r="F162" i="10" s="1"/>
  <c r="F163" i="10" a="1"/>
  <c r="F163" i="10" s="1"/>
  <c r="F164" i="10" a="1"/>
  <c r="F164" i="10" s="1"/>
  <c r="F165" i="10" a="1"/>
  <c r="F165" i="10" s="1"/>
  <c r="F166" i="10" a="1"/>
  <c r="F166" i="10" s="1"/>
  <c r="F167" i="10" a="1"/>
  <c r="F167" i="10" s="1"/>
  <c r="F168" i="10" a="1"/>
  <c r="F168" i="10" s="1"/>
  <c r="F169" i="10" a="1"/>
  <c r="F169" i="10" s="1"/>
  <c r="F170" i="10" a="1"/>
  <c r="F170" i="10" s="1"/>
  <c r="F171" i="10" a="1"/>
  <c r="F171" i="10" s="1"/>
  <c r="F172" i="10" a="1"/>
  <c r="F172" i="10" s="1"/>
  <c r="F173" i="10" a="1"/>
  <c r="F173" i="10" s="1"/>
  <c r="F174" i="10" a="1"/>
  <c r="F174" i="10" s="1"/>
  <c r="F175" i="10" a="1"/>
  <c r="F175" i="10" s="1"/>
  <c r="F176" i="10" a="1"/>
  <c r="F176" i="10" s="1"/>
  <c r="F177" i="10" a="1"/>
  <c r="F177" i="10" s="1"/>
  <c r="F178" i="10" a="1"/>
  <c r="F178" i="10" s="1"/>
  <c r="F179" i="10" a="1"/>
  <c r="F179" i="10" s="1"/>
  <c r="F180" i="10" a="1"/>
  <c r="F180" i="10" s="1"/>
  <c r="F181" i="10" a="1"/>
  <c r="F181" i="10" s="1"/>
  <c r="F182" i="10" a="1"/>
  <c r="F182" i="10" s="1"/>
  <c r="F183" i="10" a="1"/>
  <c r="F183" i="10" s="1"/>
  <c r="F184" i="10" a="1"/>
  <c r="F184" i="10" s="1"/>
  <c r="F185" i="10" a="1"/>
  <c r="F185" i="10" s="1"/>
  <c r="F186" i="10" a="1"/>
  <c r="F186" i="10" s="1"/>
  <c r="F187" i="10" a="1"/>
  <c r="F187" i="10" s="1"/>
  <c r="F188" i="10" a="1"/>
  <c r="F188" i="10" s="1"/>
  <c r="F189" i="10" a="1"/>
  <c r="F189" i="10" s="1"/>
  <c r="F190" i="10" a="1"/>
  <c r="F190" i="10" s="1"/>
  <c r="F191" i="10" a="1"/>
  <c r="F191" i="10" s="1"/>
  <c r="F192" i="10" a="1"/>
  <c r="F192" i="10" s="1"/>
  <c r="F193" i="10" a="1"/>
  <c r="F193" i="10" s="1"/>
  <c r="F194" i="10" a="1"/>
  <c r="F194" i="10" s="1"/>
  <c r="F195" i="10" a="1"/>
  <c r="F195" i="10" s="1"/>
  <c r="F196" i="10" a="1"/>
  <c r="F196" i="10" s="1"/>
  <c r="F197" i="10" a="1"/>
  <c r="F197" i="10" s="1"/>
  <c r="F198" i="10" a="1"/>
  <c r="F198" i="10" s="1"/>
  <c r="F199" i="10" a="1"/>
  <c r="F199" i="10" s="1"/>
  <c r="F200" i="10" a="1"/>
  <c r="F200" i="10" s="1"/>
  <c r="F201" i="10" a="1"/>
  <c r="F201" i="10" s="1"/>
  <c r="F202" i="10" a="1"/>
  <c r="F202" i="10" s="1"/>
  <c r="F203" i="10" a="1"/>
  <c r="F203" i="10" s="1"/>
  <c r="F204" i="10" a="1"/>
  <c r="F204" i="10" s="1"/>
  <c r="F205" i="10" a="1"/>
  <c r="F205" i="10" s="1"/>
  <c r="F206" i="10" a="1"/>
  <c r="F206" i="10" s="1"/>
  <c r="F207" i="10" a="1"/>
  <c r="F207" i="10" s="1"/>
  <c r="F208" i="10" a="1"/>
  <c r="F208" i="10" s="1"/>
  <c r="F209" i="10" a="1"/>
  <c r="F209" i="10" s="1"/>
  <c r="F210" i="10" a="1"/>
  <c r="F210" i="10" s="1"/>
  <c r="F211" i="10" a="1"/>
  <c r="F211" i="10" s="1"/>
  <c r="F212" i="10" a="1"/>
  <c r="F212" i="10" s="1"/>
  <c r="F213" i="10" a="1"/>
  <c r="F213" i="10" s="1"/>
  <c r="F214" i="10" a="1"/>
  <c r="F214" i="10" s="1"/>
  <c r="F215" i="10" a="1"/>
  <c r="F215" i="10" s="1"/>
  <c r="F216" i="10" a="1"/>
  <c r="F216" i="10" s="1"/>
  <c r="F217" i="10" a="1"/>
  <c r="F217" i="10" s="1"/>
  <c r="F218" i="10" a="1"/>
  <c r="F218" i="10" s="1"/>
  <c r="F219" i="10" a="1"/>
  <c r="F219" i="10" s="1"/>
  <c r="F220" i="10" a="1"/>
  <c r="F220" i="10" s="1"/>
  <c r="F221" i="10" a="1"/>
  <c r="F221" i="10" s="1"/>
  <c r="F222" i="10" a="1"/>
  <c r="F222" i="10" s="1"/>
  <c r="F223" i="10" a="1"/>
  <c r="F223" i="10" s="1"/>
  <c r="F224" i="10" a="1"/>
  <c r="F224" i="10" s="1"/>
  <c r="F225" i="10" a="1"/>
  <c r="F225" i="10" s="1"/>
  <c r="F226" i="10" a="1"/>
  <c r="F226" i="10" s="1"/>
  <c r="F227" i="10" a="1"/>
  <c r="F227" i="10" s="1"/>
  <c r="F228" i="10" a="1"/>
  <c r="F228" i="10" s="1"/>
  <c r="F229" i="10" a="1"/>
  <c r="F229" i="10" s="1"/>
  <c r="F230" i="10" a="1"/>
  <c r="F230" i="10" s="1"/>
  <c r="F231" i="10" a="1"/>
  <c r="F231" i="10" s="1"/>
  <c r="F232" i="10" a="1"/>
  <c r="F232" i="10" s="1"/>
  <c r="F233" i="10" a="1"/>
  <c r="F233" i="10" s="1"/>
  <c r="F234" i="10" a="1"/>
  <c r="F234" i="10" s="1"/>
  <c r="F235" i="10" a="1"/>
  <c r="F235" i="10" s="1"/>
  <c r="F236" i="10" a="1"/>
  <c r="F236" i="10" s="1"/>
  <c r="F237" i="10" a="1"/>
  <c r="F237" i="10" s="1"/>
  <c r="F238" i="10" a="1"/>
  <c r="F238" i="10" s="1"/>
  <c r="F239" i="10" a="1"/>
  <c r="F239" i="10" s="1"/>
  <c r="F240" i="10" a="1"/>
  <c r="F240" i="10" s="1"/>
  <c r="F241" i="10" a="1"/>
  <c r="F241" i="10" s="1"/>
  <c r="F242" i="10" a="1"/>
  <c r="F242" i="10" s="1"/>
  <c r="F243" i="10" a="1"/>
  <c r="F243" i="10" s="1"/>
  <c r="F244" i="10" a="1"/>
  <c r="F244" i="10" s="1"/>
  <c r="F245" i="10" a="1"/>
  <c r="F245" i="10" s="1"/>
  <c r="F246" i="10" a="1"/>
  <c r="F246" i="10" s="1"/>
  <c r="F247" i="10" a="1"/>
  <c r="F247" i="10" s="1"/>
  <c r="F248" i="10" a="1"/>
  <c r="F248" i="10" s="1"/>
  <c r="F249" i="10" a="1"/>
  <c r="F249" i="10" s="1"/>
  <c r="F250" i="10" a="1"/>
  <c r="F250" i="10" s="1"/>
  <c r="F251" i="10" a="1"/>
  <c r="F251" i="10" s="1"/>
  <c r="F252" i="10" a="1"/>
  <c r="F252" i="10" s="1"/>
  <c r="F253" i="10" a="1"/>
  <c r="F253" i="10" s="1"/>
  <c r="F254" i="10" a="1"/>
  <c r="F254" i="10" s="1"/>
  <c r="F255" i="10" a="1"/>
  <c r="F255" i="10" s="1"/>
  <c r="F256" i="10" a="1"/>
  <c r="F256" i="10" s="1"/>
  <c r="F257" i="10" a="1"/>
  <c r="F257" i="10" s="1"/>
  <c r="F258" i="10" a="1"/>
  <c r="F258" i="10" s="1"/>
  <c r="F259" i="10" a="1"/>
  <c r="F259" i="10" s="1"/>
  <c r="F260" i="10" a="1"/>
  <c r="F260" i="10" s="1"/>
  <c r="F261" i="10" a="1"/>
  <c r="F261" i="10" s="1"/>
  <c r="F262" i="10" a="1"/>
  <c r="F262" i="10" s="1"/>
  <c r="F263" i="10" a="1"/>
  <c r="F263" i="10" s="1"/>
  <c r="F264" i="10" a="1"/>
  <c r="F264" i="10" s="1"/>
  <c r="F265" i="10" a="1"/>
  <c r="F265" i="10" s="1"/>
  <c r="F266" i="10" a="1"/>
  <c r="F266" i="10" s="1"/>
  <c r="F267" i="10" a="1"/>
  <c r="F267" i="10" s="1"/>
  <c r="F268" i="10" a="1"/>
  <c r="F268" i="10" s="1"/>
  <c r="F269" i="10" a="1"/>
  <c r="F269" i="10" s="1"/>
  <c r="F270" i="10" a="1"/>
  <c r="F270" i="10" s="1"/>
  <c r="F271" i="10" a="1"/>
  <c r="F271" i="10" s="1"/>
  <c r="F272" i="10" a="1"/>
  <c r="F272" i="10" s="1"/>
  <c r="F273" i="10" a="1"/>
  <c r="F273" i="10" s="1"/>
  <c r="F274" i="10" a="1"/>
  <c r="F274" i="10" s="1"/>
  <c r="F275" i="10" a="1"/>
  <c r="F275" i="10" s="1"/>
  <c r="F276" i="10" a="1"/>
  <c r="F276" i="10" s="1"/>
  <c r="F277" i="10" a="1"/>
  <c r="F277" i="10" s="1"/>
  <c r="F278" i="10" a="1"/>
  <c r="F278" i="10" s="1"/>
  <c r="F279" i="10" a="1"/>
  <c r="F279" i="10" s="1"/>
  <c r="F280" i="10" a="1"/>
  <c r="F280" i="10" s="1"/>
  <c r="F281" i="10" a="1"/>
  <c r="F281" i="10" s="1"/>
  <c r="F282" i="10" a="1"/>
  <c r="F282" i="10" s="1"/>
  <c r="F283" i="10" a="1"/>
  <c r="F283" i="10" s="1"/>
  <c r="F284" i="10" a="1"/>
  <c r="F284" i="10" s="1"/>
  <c r="F285" i="10" a="1"/>
  <c r="F285" i="10" s="1"/>
  <c r="F286" i="10" a="1"/>
  <c r="F286" i="10" s="1"/>
  <c r="F287" i="10" a="1"/>
  <c r="F287" i="10" s="1"/>
  <c r="F288" i="10" a="1"/>
  <c r="F288" i="10" s="1"/>
  <c r="F289" i="10" a="1"/>
  <c r="F289" i="10" s="1"/>
  <c r="F290" i="10" a="1"/>
  <c r="F290" i="10" s="1"/>
  <c r="F291" i="10" a="1"/>
  <c r="F291" i="10" s="1"/>
  <c r="F292" i="10" a="1"/>
  <c r="F292" i="10" s="1"/>
  <c r="F293" i="10" a="1"/>
  <c r="F293" i="10" s="1"/>
  <c r="F294" i="10" a="1"/>
  <c r="F294" i="10" s="1"/>
  <c r="F295" i="10" a="1"/>
  <c r="F295" i="10" s="1"/>
  <c r="F296" i="10" a="1"/>
  <c r="F296" i="10" s="1"/>
  <c r="F297" i="10" a="1"/>
  <c r="F297" i="10" s="1"/>
  <c r="F298" i="10" a="1"/>
  <c r="F298" i="10" s="1"/>
  <c r="F299" i="10" a="1"/>
  <c r="F299" i="10" s="1"/>
  <c r="F300" i="10" a="1"/>
  <c r="F300" i="10" s="1"/>
  <c r="F301" i="10" a="1"/>
  <c r="F301" i="10" s="1"/>
  <c r="F302" i="10" a="1"/>
  <c r="F302" i="10" s="1"/>
  <c r="F303" i="10" a="1"/>
  <c r="F303" i="10" s="1"/>
  <c r="F304" i="10" a="1"/>
  <c r="F304" i="10" s="1"/>
  <c r="F305" i="10" a="1"/>
  <c r="F305" i="10" s="1"/>
  <c r="F306" i="10" a="1"/>
  <c r="F306" i="10" s="1"/>
  <c r="F307" i="10" a="1"/>
  <c r="F307" i="10" s="1"/>
  <c r="F308" i="10" a="1"/>
  <c r="F308" i="10" s="1"/>
  <c r="F309" i="10" a="1"/>
  <c r="F309" i="10" s="1"/>
  <c r="F310" i="10" a="1"/>
  <c r="F310" i="10" s="1"/>
  <c r="F311" i="10" a="1"/>
  <c r="F311" i="10" s="1"/>
  <c r="F312" i="10" a="1"/>
  <c r="F312" i="10" s="1"/>
  <c r="F313" i="10" a="1"/>
  <c r="F313" i="10" s="1"/>
  <c r="F2" i="10" a="1"/>
  <c r="F2" i="10" s="1"/>
  <c r="E3" i="10" a="1"/>
  <c r="E3" i="10" s="1"/>
  <c r="E4" i="10" a="1"/>
  <c r="E4" i="10" s="1"/>
  <c r="E5" i="10" a="1"/>
  <c r="E5" i="10" s="1"/>
  <c r="E6" i="10" a="1"/>
  <c r="E6" i="10" s="1"/>
  <c r="E7" i="10" a="1"/>
  <c r="E7" i="10" s="1"/>
  <c r="E8" i="10" a="1"/>
  <c r="E8" i="10" s="1"/>
  <c r="E9" i="10" a="1"/>
  <c r="E9" i="10" s="1"/>
  <c r="E10" i="10" a="1"/>
  <c r="E10" i="10" s="1"/>
  <c r="E11" i="10" a="1"/>
  <c r="E11" i="10" s="1"/>
  <c r="E12" i="10" a="1"/>
  <c r="E12" i="10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40" i="10" a="1"/>
  <c r="E40" i="10" s="1"/>
  <c r="E41" i="10" a="1"/>
  <c r="E41" i="10" s="1"/>
  <c r="E42" i="10" a="1"/>
  <c r="E42" i="10" s="1"/>
  <c r="E43" i="10" a="1"/>
  <c r="E43" i="10" s="1"/>
  <c r="E44" i="10" a="1"/>
  <c r="E44" i="10" s="1"/>
  <c r="E45" i="10" a="1"/>
  <c r="E45" i="10" s="1"/>
  <c r="E46" i="10" a="1"/>
  <c r="E46" i="10" s="1"/>
  <c r="E47" i="10" a="1"/>
  <c r="E47" i="10" s="1"/>
  <c r="E48" i="10" a="1"/>
  <c r="E48" i="10" s="1"/>
  <c r="E49" i="10" a="1"/>
  <c r="E49" i="10" s="1"/>
  <c r="E50" i="10" a="1"/>
  <c r="E50" i="10" s="1"/>
  <c r="E51" i="10" a="1"/>
  <c r="E51" i="10" s="1"/>
  <c r="E52" i="10" a="1"/>
  <c r="E52" i="10" s="1"/>
  <c r="E53" i="10" a="1"/>
  <c r="E53" i="10" s="1"/>
  <c r="E54" i="10" a="1"/>
  <c r="E54" i="10" s="1"/>
  <c r="E55" i="10" a="1"/>
  <c r="E55" i="10" s="1"/>
  <c r="E56" i="10" a="1"/>
  <c r="E56" i="10" s="1"/>
  <c r="E57" i="10" a="1"/>
  <c r="E57" i="10" s="1"/>
  <c r="E58" i="10" a="1"/>
  <c r="E58" i="10" s="1"/>
  <c r="E59" i="10" a="1"/>
  <c r="E59" i="10" s="1"/>
  <c r="E60" i="10" a="1"/>
  <c r="E60" i="10" s="1"/>
  <c r="E61" i="10" a="1"/>
  <c r="E61" i="10" s="1"/>
  <c r="E62" i="10" a="1"/>
  <c r="E62" i="10" s="1"/>
  <c r="E63" i="10" a="1"/>
  <c r="E63" i="10" s="1"/>
  <c r="E64" i="10" a="1"/>
  <c r="E64" i="10" s="1"/>
  <c r="E65" i="10" a="1"/>
  <c r="E65" i="10" s="1"/>
  <c r="E66" i="10" a="1"/>
  <c r="E66" i="10" s="1"/>
  <c r="E67" i="10" a="1"/>
  <c r="E67" i="10" s="1"/>
  <c r="E68" i="10" a="1"/>
  <c r="E68" i="10" s="1"/>
  <c r="E69" i="10" a="1"/>
  <c r="E69" i="10" s="1"/>
  <c r="E70" i="10" a="1"/>
  <c r="E70" i="10" s="1"/>
  <c r="E71" i="10" a="1"/>
  <c r="E71" i="10" s="1"/>
  <c r="E72" i="10" a="1"/>
  <c r="E72" i="10" s="1"/>
  <c r="E73" i="10" a="1"/>
  <c r="E73" i="10" s="1"/>
  <c r="E74" i="10" a="1"/>
  <c r="E74" i="10" s="1"/>
  <c r="E75" i="10" a="1"/>
  <c r="E75" i="10" s="1"/>
  <c r="E76" i="10" a="1"/>
  <c r="E76" i="10" s="1"/>
  <c r="E77" i="10" a="1"/>
  <c r="E77" i="10" s="1"/>
  <c r="E78" i="10" a="1"/>
  <c r="E78" i="10" s="1"/>
  <c r="E79" i="10" a="1"/>
  <c r="E79" i="10" s="1"/>
  <c r="E80" i="10" a="1"/>
  <c r="E80" i="10" s="1"/>
  <c r="E81" i="10" a="1"/>
  <c r="E81" i="10" s="1"/>
  <c r="E82" i="10" a="1"/>
  <c r="E82" i="10" s="1"/>
  <c r="E83" i="10" a="1"/>
  <c r="E83" i="10" s="1"/>
  <c r="E84" i="10" a="1"/>
  <c r="E84" i="10" s="1"/>
  <c r="E85" i="10" a="1"/>
  <c r="E85" i="10" s="1"/>
  <c r="E86" i="10" a="1"/>
  <c r="E86" i="10" s="1"/>
  <c r="E87" i="10" a="1"/>
  <c r="E87" i="10" s="1"/>
  <c r="E88" i="10" a="1"/>
  <c r="E88" i="10" s="1"/>
  <c r="E89" i="10" a="1"/>
  <c r="E89" i="10" s="1"/>
  <c r="E90" i="10" a="1"/>
  <c r="E90" i="10" s="1"/>
  <c r="E91" i="10" a="1"/>
  <c r="E91" i="10" s="1"/>
  <c r="E92" i="10" a="1"/>
  <c r="E92" i="10" s="1"/>
  <c r="E93" i="10" a="1"/>
  <c r="E93" i="10" s="1"/>
  <c r="E94" i="10" a="1"/>
  <c r="E94" i="10" s="1"/>
  <c r="E95" i="10" a="1"/>
  <c r="E95" i="10" s="1"/>
  <c r="E96" i="10" a="1"/>
  <c r="E96" i="10" s="1"/>
  <c r="E97" i="10" a="1"/>
  <c r="E97" i="10" s="1"/>
  <c r="E98" i="10" a="1"/>
  <c r="E98" i="10" s="1"/>
  <c r="E99" i="10" a="1"/>
  <c r="E99" i="10" s="1"/>
  <c r="E100" i="10" a="1"/>
  <c r="E100" i="10" s="1"/>
  <c r="E101" i="10" a="1"/>
  <c r="E101" i="10" s="1"/>
  <c r="E102" i="10" a="1"/>
  <c r="E102" i="10" s="1"/>
  <c r="E103" i="10" a="1"/>
  <c r="E103" i="10" s="1"/>
  <c r="E104" i="10" a="1"/>
  <c r="E104" i="10" s="1"/>
  <c r="E105" i="10" a="1"/>
  <c r="E105" i="10" s="1"/>
  <c r="E106" i="10" a="1"/>
  <c r="E106" i="10" s="1"/>
  <c r="E107" i="10" a="1"/>
  <c r="E107" i="10" s="1"/>
  <c r="E108" i="10" a="1"/>
  <c r="E108" i="10" s="1"/>
  <c r="E109" i="10" a="1"/>
  <c r="E109" i="10" s="1"/>
  <c r="E110" i="10" a="1"/>
  <c r="E110" i="10" s="1"/>
  <c r="E111" i="10" a="1"/>
  <c r="E111" i="10" s="1"/>
  <c r="E112" i="10" a="1"/>
  <c r="E112" i="10" s="1"/>
  <c r="E113" i="10" a="1"/>
  <c r="E113" i="10" s="1"/>
  <c r="E114" i="10" a="1"/>
  <c r="E114" i="10" s="1"/>
  <c r="E115" i="10" a="1"/>
  <c r="E115" i="10" s="1"/>
  <c r="E116" i="10" a="1"/>
  <c r="E116" i="10" s="1"/>
  <c r="E117" i="10" a="1"/>
  <c r="E117" i="10" s="1"/>
  <c r="E118" i="10" a="1"/>
  <c r="E118" i="10" s="1"/>
  <c r="E119" i="10" a="1"/>
  <c r="E119" i="10" s="1"/>
  <c r="E120" i="10" a="1"/>
  <c r="E120" i="10" s="1"/>
  <c r="E121" i="10" a="1"/>
  <c r="E121" i="10" s="1"/>
  <c r="E122" i="10" a="1"/>
  <c r="E122" i="10" s="1"/>
  <c r="E123" i="10" a="1"/>
  <c r="E123" i="10" s="1"/>
  <c r="E124" i="10" a="1"/>
  <c r="E124" i="10" s="1"/>
  <c r="E125" i="10" a="1"/>
  <c r="E125" i="10" s="1"/>
  <c r="E126" i="10" a="1"/>
  <c r="E126" i="10" s="1"/>
  <c r="E127" i="10" a="1"/>
  <c r="E127" i="10" s="1"/>
  <c r="E128" i="10" a="1"/>
  <c r="E128" i="10" s="1"/>
  <c r="E129" i="10" a="1"/>
  <c r="E129" i="10" s="1"/>
  <c r="E130" i="10" a="1"/>
  <c r="E130" i="10" s="1"/>
  <c r="E131" i="10" a="1"/>
  <c r="E131" i="10" s="1"/>
  <c r="E132" i="10" a="1"/>
  <c r="E132" i="10" s="1"/>
  <c r="E133" i="10" a="1"/>
  <c r="E133" i="10" s="1"/>
  <c r="E134" i="10" a="1"/>
  <c r="E134" i="10" s="1"/>
  <c r="E135" i="10" a="1"/>
  <c r="E135" i="10" s="1"/>
  <c r="E136" i="10" a="1"/>
  <c r="E136" i="10" s="1"/>
  <c r="E137" i="10" a="1"/>
  <c r="E137" i="10" s="1"/>
  <c r="E138" i="10" a="1"/>
  <c r="E138" i="10" s="1"/>
  <c r="E139" i="10" a="1"/>
  <c r="E139" i="10" s="1"/>
  <c r="E140" i="10" a="1"/>
  <c r="E140" i="10" s="1"/>
  <c r="E141" i="10" a="1"/>
  <c r="E141" i="10" s="1"/>
  <c r="E142" i="10" a="1"/>
  <c r="E142" i="10" s="1"/>
  <c r="E143" i="10" a="1"/>
  <c r="E143" i="10" s="1"/>
  <c r="E144" i="10" a="1"/>
  <c r="E144" i="10" s="1"/>
  <c r="E145" i="10" a="1"/>
  <c r="E145" i="10" s="1"/>
  <c r="E146" i="10" a="1"/>
  <c r="E146" i="10" s="1"/>
  <c r="E147" i="10" a="1"/>
  <c r="E147" i="10" s="1"/>
  <c r="E148" i="10" a="1"/>
  <c r="E148" i="10" s="1"/>
  <c r="E149" i="10" a="1"/>
  <c r="E149" i="10" s="1"/>
  <c r="E150" i="10" a="1"/>
  <c r="E150" i="10" s="1"/>
  <c r="E151" i="10" a="1"/>
  <c r="E151" i="10" s="1"/>
  <c r="E152" i="10" a="1"/>
  <c r="E152" i="10" s="1"/>
  <c r="E153" i="10" a="1"/>
  <c r="E153" i="10" s="1"/>
  <c r="E154" i="10" a="1"/>
  <c r="E154" i="10" s="1"/>
  <c r="E155" i="10" a="1"/>
  <c r="E155" i="10" s="1"/>
  <c r="E156" i="10" a="1"/>
  <c r="E156" i="10" s="1"/>
  <c r="E157" i="10" a="1"/>
  <c r="E157" i="10" s="1"/>
  <c r="E158" i="10" a="1"/>
  <c r="E158" i="10" s="1"/>
  <c r="E159" i="10" a="1"/>
  <c r="E159" i="10" s="1"/>
  <c r="E160" i="10" a="1"/>
  <c r="E160" i="10" s="1"/>
  <c r="E161" i="10" a="1"/>
  <c r="E161" i="10" s="1"/>
  <c r="E162" i="10" a="1"/>
  <c r="E162" i="10" s="1"/>
  <c r="E163" i="10" a="1"/>
  <c r="E163" i="10" s="1"/>
  <c r="E164" i="10" a="1"/>
  <c r="E164" i="10" s="1"/>
  <c r="E165" i="10" a="1"/>
  <c r="E165" i="10" s="1"/>
  <c r="E166" i="10" a="1"/>
  <c r="E166" i="10" s="1"/>
  <c r="E167" i="10" a="1"/>
  <c r="E167" i="10" s="1"/>
  <c r="E168" i="10" a="1"/>
  <c r="E168" i="10" s="1"/>
  <c r="E169" i="10" a="1"/>
  <c r="E169" i="10" s="1"/>
  <c r="E170" i="10" a="1"/>
  <c r="E170" i="10" s="1"/>
  <c r="E171" i="10" a="1"/>
  <c r="E171" i="10" s="1"/>
  <c r="E172" i="10" a="1"/>
  <c r="E172" i="10" s="1"/>
  <c r="E173" i="10" a="1"/>
  <c r="E173" i="10" s="1"/>
  <c r="E174" i="10" a="1"/>
  <c r="E174" i="10" s="1"/>
  <c r="E175" i="10" a="1"/>
  <c r="E175" i="10" s="1"/>
  <c r="E176" i="10" a="1"/>
  <c r="E176" i="10" s="1"/>
  <c r="E177" i="10" a="1"/>
  <c r="E177" i="10" s="1"/>
  <c r="E178" i="10" a="1"/>
  <c r="E178" i="10" s="1"/>
  <c r="E179" i="10" a="1"/>
  <c r="E179" i="10" s="1"/>
  <c r="E180" i="10" a="1"/>
  <c r="E180" i="10" s="1"/>
  <c r="E181" i="10" a="1"/>
  <c r="E181" i="10" s="1"/>
  <c r="E182" i="10" a="1"/>
  <c r="E182" i="10" s="1"/>
  <c r="E183" i="10" a="1"/>
  <c r="E183" i="10" s="1"/>
  <c r="E184" i="10" a="1"/>
  <c r="E184" i="10" s="1"/>
  <c r="E185" i="10" a="1"/>
  <c r="E185" i="10" s="1"/>
  <c r="E186" i="10" a="1"/>
  <c r="E186" i="10" s="1"/>
  <c r="E187" i="10" a="1"/>
  <c r="E187" i="10" s="1"/>
  <c r="E188" i="10" a="1"/>
  <c r="E188" i="10" s="1"/>
  <c r="E189" i="10" a="1"/>
  <c r="E189" i="10" s="1"/>
  <c r="E190" i="10" a="1"/>
  <c r="E190" i="10" s="1"/>
  <c r="E191" i="10" a="1"/>
  <c r="E191" i="10" s="1"/>
  <c r="E192" i="10" a="1"/>
  <c r="E192" i="10" s="1"/>
  <c r="E193" i="10" a="1"/>
  <c r="E193" i="10" s="1"/>
  <c r="E194" i="10" a="1"/>
  <c r="E194" i="10" s="1"/>
  <c r="E195" i="10" a="1"/>
  <c r="E195" i="10" s="1"/>
  <c r="E196" i="10" a="1"/>
  <c r="E196" i="10" s="1"/>
  <c r="E197" i="10" a="1"/>
  <c r="E197" i="10" s="1"/>
  <c r="E198" i="10" a="1"/>
  <c r="E198" i="10" s="1"/>
  <c r="E199" i="10" a="1"/>
  <c r="E199" i="10" s="1"/>
  <c r="E200" i="10" a="1"/>
  <c r="E200" i="10" s="1"/>
  <c r="E201" i="10" a="1"/>
  <c r="E201" i="10" s="1"/>
  <c r="E202" i="10" a="1"/>
  <c r="E202" i="10" s="1"/>
  <c r="E203" i="10" a="1"/>
  <c r="E203" i="10" s="1"/>
  <c r="E204" i="10" a="1"/>
  <c r="E204" i="10" s="1"/>
  <c r="E205" i="10" a="1"/>
  <c r="E205" i="10" s="1"/>
  <c r="E206" i="10" a="1"/>
  <c r="E206" i="10" s="1"/>
  <c r="E207" i="10" a="1"/>
  <c r="E207" i="10" s="1"/>
  <c r="E208" i="10" a="1"/>
  <c r="E208" i="10" s="1"/>
  <c r="E209" i="10" a="1"/>
  <c r="E209" i="10" s="1"/>
  <c r="E210" i="10" a="1"/>
  <c r="E210" i="10" s="1"/>
  <c r="E211" i="10" a="1"/>
  <c r="E211" i="10" s="1"/>
  <c r="E212" i="10" a="1"/>
  <c r="E212" i="10" s="1"/>
  <c r="E213" i="10" a="1"/>
  <c r="E213" i="10" s="1"/>
  <c r="E214" i="10" a="1"/>
  <c r="E214" i="10" s="1"/>
  <c r="E215" i="10" a="1"/>
  <c r="E215" i="10" s="1"/>
  <c r="E216" i="10" a="1"/>
  <c r="E216" i="10" s="1"/>
  <c r="E217" i="10" a="1"/>
  <c r="E217" i="10" s="1"/>
  <c r="E218" i="10" a="1"/>
  <c r="E218" i="10" s="1"/>
  <c r="E219" i="10" a="1"/>
  <c r="E219" i="10" s="1"/>
  <c r="E220" i="10" a="1"/>
  <c r="E220" i="10" s="1"/>
  <c r="E221" i="10" a="1"/>
  <c r="E221" i="10" s="1"/>
  <c r="E222" i="10" a="1"/>
  <c r="E222" i="10" s="1"/>
  <c r="E223" i="10" a="1"/>
  <c r="E223" i="10" s="1"/>
  <c r="E224" i="10" a="1"/>
  <c r="E224" i="10" s="1"/>
  <c r="E225" i="10" a="1"/>
  <c r="E225" i="10" s="1"/>
  <c r="E226" i="10" a="1"/>
  <c r="E226" i="10" s="1"/>
  <c r="E227" i="10" a="1"/>
  <c r="E227" i="10" s="1"/>
  <c r="E228" i="10" a="1"/>
  <c r="E228" i="10" s="1"/>
  <c r="E229" i="10" a="1"/>
  <c r="E229" i="10" s="1"/>
  <c r="E230" i="10" a="1"/>
  <c r="E230" i="10" s="1"/>
  <c r="E231" i="10" a="1"/>
  <c r="E231" i="10" s="1"/>
  <c r="E232" i="10" a="1"/>
  <c r="E232" i="10" s="1"/>
  <c r="E233" i="10" a="1"/>
  <c r="E233" i="10" s="1"/>
  <c r="E234" i="10" a="1"/>
  <c r="E234" i="10" s="1"/>
  <c r="E235" i="10" a="1"/>
  <c r="E235" i="10" s="1"/>
  <c r="E236" i="10" a="1"/>
  <c r="E236" i="10" s="1"/>
  <c r="E237" i="10" a="1"/>
  <c r="E237" i="10" s="1"/>
  <c r="E238" i="10" a="1"/>
  <c r="E238" i="10" s="1"/>
  <c r="E239" i="10" a="1"/>
  <c r="E239" i="10" s="1"/>
  <c r="E240" i="10" a="1"/>
  <c r="E240" i="10" s="1"/>
  <c r="E241" i="10" a="1"/>
  <c r="E241" i="10" s="1"/>
  <c r="E242" i="10" a="1"/>
  <c r="E242" i="10" s="1"/>
  <c r="E243" i="10" a="1"/>
  <c r="E243" i="10" s="1"/>
  <c r="E244" i="10" a="1"/>
  <c r="E244" i="10" s="1"/>
  <c r="E245" i="10" a="1"/>
  <c r="E245" i="10" s="1"/>
  <c r="E246" i="10" a="1"/>
  <c r="E246" i="10" s="1"/>
  <c r="E247" i="10" a="1"/>
  <c r="E247" i="10" s="1"/>
  <c r="E248" i="10" a="1"/>
  <c r="E248" i="10" s="1"/>
  <c r="E249" i="10" a="1"/>
  <c r="E249" i="10" s="1"/>
  <c r="E250" i="10" a="1"/>
  <c r="E250" i="10" s="1"/>
  <c r="E251" i="10" a="1"/>
  <c r="E251" i="10" s="1"/>
  <c r="E252" i="10" a="1"/>
  <c r="E252" i="10" s="1"/>
  <c r="E253" i="10" a="1"/>
  <c r="E253" i="10" s="1"/>
  <c r="E254" i="10" a="1"/>
  <c r="E254" i="10" s="1"/>
  <c r="E255" i="10" a="1"/>
  <c r="E255" i="10" s="1"/>
  <c r="E256" i="10" a="1"/>
  <c r="E256" i="10" s="1"/>
  <c r="E257" i="10" a="1"/>
  <c r="E257" i="10" s="1"/>
  <c r="E258" i="10" a="1"/>
  <c r="E258" i="10" s="1"/>
  <c r="E259" i="10" a="1"/>
  <c r="E259" i="10" s="1"/>
  <c r="E260" i="10" a="1"/>
  <c r="E260" i="10" s="1"/>
  <c r="E261" i="10" a="1"/>
  <c r="E261" i="10" s="1"/>
  <c r="E262" i="10" a="1"/>
  <c r="E262" i="10" s="1"/>
  <c r="E263" i="10" a="1"/>
  <c r="E263" i="10" s="1"/>
  <c r="E264" i="10" a="1"/>
  <c r="E264" i="10" s="1"/>
  <c r="E265" i="10" a="1"/>
  <c r="E265" i="10" s="1"/>
  <c r="E266" i="10" a="1"/>
  <c r="E266" i="10" s="1"/>
  <c r="E267" i="10" a="1"/>
  <c r="E267" i="10" s="1"/>
  <c r="E268" i="10" a="1"/>
  <c r="E268" i="10" s="1"/>
  <c r="E269" i="10" a="1"/>
  <c r="E269" i="10" s="1"/>
  <c r="E270" i="10" a="1"/>
  <c r="E270" i="10" s="1"/>
  <c r="E271" i="10" a="1"/>
  <c r="E271" i="10" s="1"/>
  <c r="E272" i="10" a="1"/>
  <c r="E272" i="10" s="1"/>
  <c r="E273" i="10" a="1"/>
  <c r="E273" i="10" s="1"/>
  <c r="E274" i="10" a="1"/>
  <c r="E274" i="10" s="1"/>
  <c r="E275" i="10" a="1"/>
  <c r="E275" i="10" s="1"/>
  <c r="E276" i="10" a="1"/>
  <c r="E276" i="10" s="1"/>
  <c r="E277" i="10" a="1"/>
  <c r="E277" i="10" s="1"/>
  <c r="E278" i="10" a="1"/>
  <c r="E278" i="10" s="1"/>
  <c r="E279" i="10" a="1"/>
  <c r="E279" i="10" s="1"/>
  <c r="E280" i="10" a="1"/>
  <c r="E280" i="10" s="1"/>
  <c r="E281" i="10" a="1"/>
  <c r="E281" i="10" s="1"/>
  <c r="E282" i="10" a="1"/>
  <c r="E282" i="10" s="1"/>
  <c r="E283" i="10" a="1"/>
  <c r="E283" i="10" s="1"/>
  <c r="E284" i="10" a="1"/>
  <c r="E284" i="10" s="1"/>
  <c r="E285" i="10" a="1"/>
  <c r="E285" i="10" s="1"/>
  <c r="E286" i="10" a="1"/>
  <c r="E286" i="10" s="1"/>
  <c r="E287" i="10" a="1"/>
  <c r="E287" i="10" s="1"/>
  <c r="E288" i="10" a="1"/>
  <c r="E288" i="10" s="1"/>
  <c r="E289" i="10" a="1"/>
  <c r="E289" i="10" s="1"/>
  <c r="E290" i="10" a="1"/>
  <c r="E290" i="10" s="1"/>
  <c r="E291" i="10" a="1"/>
  <c r="E291" i="10" s="1"/>
  <c r="E292" i="10" a="1"/>
  <c r="E292" i="10" s="1"/>
  <c r="E293" i="10" a="1"/>
  <c r="E293" i="10" s="1"/>
  <c r="E294" i="10" a="1"/>
  <c r="E294" i="10" s="1"/>
  <c r="E295" i="10" a="1"/>
  <c r="E295" i="10" s="1"/>
  <c r="E296" i="10" a="1"/>
  <c r="E296" i="10" s="1"/>
  <c r="E297" i="10" a="1"/>
  <c r="E297" i="10" s="1"/>
  <c r="E298" i="10" a="1"/>
  <c r="E298" i="10" s="1"/>
  <c r="E299" i="10" a="1"/>
  <c r="E299" i="10" s="1"/>
  <c r="E300" i="10" a="1"/>
  <c r="E300" i="10" s="1"/>
  <c r="E301" i="10" a="1"/>
  <c r="E301" i="10" s="1"/>
  <c r="E302" i="10" a="1"/>
  <c r="E302" i="10" s="1"/>
  <c r="E303" i="10" a="1"/>
  <c r="E303" i="10" s="1"/>
  <c r="E304" i="10" a="1"/>
  <c r="E304" i="10" s="1"/>
  <c r="E305" i="10" a="1"/>
  <c r="E305" i="10" s="1"/>
  <c r="E306" i="10" a="1"/>
  <c r="E306" i="10" s="1"/>
  <c r="E307" i="10" a="1"/>
  <c r="E307" i="10" s="1"/>
  <c r="E308" i="10" a="1"/>
  <c r="E308" i="10" s="1"/>
  <c r="E309" i="10" a="1"/>
  <c r="E309" i="10" s="1"/>
  <c r="E310" i="10" a="1"/>
  <c r="E310" i="10" s="1"/>
  <c r="E311" i="10" a="1"/>
  <c r="E311" i="10" s="1"/>
  <c r="E312" i="10" a="1"/>
  <c r="E312" i="10" s="1"/>
  <c r="E313" i="10" a="1"/>
  <c r="E313" i="10" s="1"/>
  <c r="C3" i="10" a="1"/>
  <c r="C3" i="10" s="1"/>
  <c r="C4" i="10" a="1"/>
  <c r="C4" i="10" s="1"/>
  <c r="C5" i="10" a="1"/>
  <c r="C5" i="10" s="1"/>
  <c r="C6" i="10" a="1"/>
  <c r="C6" i="10" s="1"/>
  <c r="C7" i="10" a="1"/>
  <c r="C7" i="10" s="1"/>
  <c r="C8" i="10" a="1"/>
  <c r="C8" i="10" s="1"/>
  <c r="C9" i="10" a="1"/>
  <c r="C9" i="10" s="1"/>
  <c r="C10" i="10" a="1"/>
  <c r="C10" i="10" s="1"/>
  <c r="C11" i="10" a="1"/>
  <c r="C11" i="10" s="1"/>
  <c r="C12" i="10" a="1"/>
  <c r="C12" i="10" s="1"/>
  <c r="C13" i="10" a="1"/>
  <c r="C13" i="10" s="1"/>
  <c r="C14" i="10" a="1"/>
  <c r="C14" i="10" s="1"/>
  <c r="C15" i="10" a="1"/>
  <c r="C15" i="10" s="1"/>
  <c r="C16" i="10" a="1"/>
  <c r="C16" i="10" s="1"/>
  <c r="C17" i="10" a="1"/>
  <c r="C17" i="10" s="1"/>
  <c r="C18" i="10" a="1"/>
  <c r="C18" i="10" s="1"/>
  <c r="C19" i="10" a="1"/>
  <c r="C19" i="10" s="1"/>
  <c r="C20" i="10" a="1"/>
  <c r="C20" i="10" s="1"/>
  <c r="C21" i="10" a="1"/>
  <c r="C21" i="10" s="1"/>
  <c r="C22" i="10" a="1"/>
  <c r="C22" i="10" s="1"/>
  <c r="C23" i="10" a="1"/>
  <c r="C23" i="10" s="1"/>
  <c r="C24" i="10" a="1"/>
  <c r="C24" i="10" s="1"/>
  <c r="C25" i="10" a="1"/>
  <c r="C25" i="10" s="1"/>
  <c r="C26" i="10" a="1"/>
  <c r="C26" i="10" s="1"/>
  <c r="C27" i="10" a="1"/>
  <c r="C27" i="10" s="1"/>
  <c r="C28" i="10" a="1"/>
  <c r="C28" i="10" s="1"/>
  <c r="C29" i="10" a="1"/>
  <c r="C29" i="10" s="1"/>
  <c r="C30" i="10" a="1"/>
  <c r="C30" i="10" s="1"/>
  <c r="C31" i="10" a="1"/>
  <c r="C31" i="10" s="1"/>
  <c r="C32" i="10" a="1"/>
  <c r="C32" i="10" s="1"/>
  <c r="C33" i="10" a="1"/>
  <c r="C33" i="10" s="1"/>
  <c r="C34" i="10" a="1"/>
  <c r="C34" i="10" s="1"/>
  <c r="C35" i="10" a="1"/>
  <c r="C35" i="10" s="1"/>
  <c r="C36" i="10" a="1"/>
  <c r="C36" i="10" s="1"/>
  <c r="C37" i="10" a="1"/>
  <c r="C37" i="10" s="1"/>
  <c r="C38" i="10" a="1"/>
  <c r="C38" i="10" s="1"/>
  <c r="C39" i="10" a="1"/>
  <c r="C39" i="10" s="1"/>
  <c r="C40" i="10" a="1"/>
  <c r="C40" i="10" s="1"/>
  <c r="C41" i="10" a="1"/>
  <c r="C41" i="10" s="1"/>
  <c r="C42" i="10" a="1"/>
  <c r="C42" i="10" s="1"/>
  <c r="C43" i="10" a="1"/>
  <c r="C43" i="10" s="1"/>
  <c r="C44" i="10" a="1"/>
  <c r="C44" i="10" s="1"/>
  <c r="C45" i="10" a="1"/>
  <c r="C45" i="10" s="1"/>
  <c r="C46" i="10" a="1"/>
  <c r="C46" i="10" s="1"/>
  <c r="C47" i="10" a="1"/>
  <c r="C47" i="10" s="1"/>
  <c r="C48" i="10" a="1"/>
  <c r="C48" i="10" s="1"/>
  <c r="C49" i="10" a="1"/>
  <c r="C49" i="10" s="1"/>
  <c r="C50" i="10" a="1"/>
  <c r="C50" i="10" s="1"/>
  <c r="C51" i="10" a="1"/>
  <c r="C51" i="10" s="1"/>
  <c r="C52" i="10" a="1"/>
  <c r="C52" i="10" s="1"/>
  <c r="C53" i="10" a="1"/>
  <c r="C53" i="10" s="1"/>
  <c r="C54" i="10" a="1"/>
  <c r="C54" i="10" s="1"/>
  <c r="C55" i="10" a="1"/>
  <c r="C55" i="10" s="1"/>
  <c r="C56" i="10" a="1"/>
  <c r="C56" i="10" s="1"/>
  <c r="C57" i="10" a="1"/>
  <c r="C57" i="10" s="1"/>
  <c r="C58" i="10" a="1"/>
  <c r="C58" i="10" s="1"/>
  <c r="C59" i="10" a="1"/>
  <c r="C59" i="10" s="1"/>
  <c r="C60" i="10" a="1"/>
  <c r="C60" i="10" s="1"/>
  <c r="C61" i="10" a="1"/>
  <c r="C61" i="10" s="1"/>
  <c r="C62" i="10" a="1"/>
  <c r="C62" i="10" s="1"/>
  <c r="C63" i="10" a="1"/>
  <c r="C63" i="10" s="1"/>
  <c r="C64" i="10" a="1"/>
  <c r="C64" i="10" s="1"/>
  <c r="C65" i="10" a="1"/>
  <c r="C65" i="10" s="1"/>
  <c r="C66" i="10" a="1"/>
  <c r="C66" i="10" s="1"/>
  <c r="C67" i="10" a="1"/>
  <c r="C67" i="10" s="1"/>
  <c r="C68" i="10" a="1"/>
  <c r="C68" i="10" s="1"/>
  <c r="C69" i="10" a="1"/>
  <c r="C69" i="10" s="1"/>
  <c r="C70" i="10" a="1"/>
  <c r="C70" i="10" s="1"/>
  <c r="C71" i="10" a="1"/>
  <c r="C71" i="10" s="1"/>
  <c r="C72" i="10" a="1"/>
  <c r="C72" i="10" s="1"/>
  <c r="C73" i="10" a="1"/>
  <c r="C73" i="10" s="1"/>
  <c r="C74" i="10" a="1"/>
  <c r="C74" i="10" s="1"/>
  <c r="C75" i="10" a="1"/>
  <c r="C75" i="10" s="1"/>
  <c r="C76" i="10" a="1"/>
  <c r="C76" i="10" s="1"/>
  <c r="C77" i="10" a="1"/>
  <c r="C77" i="10" s="1"/>
  <c r="C78" i="10" a="1"/>
  <c r="C78" i="10" s="1"/>
  <c r="C79" i="10" a="1"/>
  <c r="C79" i="10" s="1"/>
  <c r="C80" i="10" a="1"/>
  <c r="C80" i="10" s="1"/>
  <c r="C81" i="10" a="1"/>
  <c r="C81" i="10" s="1"/>
  <c r="C82" i="10" a="1"/>
  <c r="C82" i="10" s="1"/>
  <c r="C83" i="10" a="1"/>
  <c r="C83" i="10" s="1"/>
  <c r="C84" i="10" a="1"/>
  <c r="C84" i="10" s="1"/>
  <c r="C85" i="10" a="1"/>
  <c r="C85" i="10" s="1"/>
  <c r="C86" i="10" a="1"/>
  <c r="C86" i="10" s="1"/>
  <c r="C87" i="10" a="1"/>
  <c r="C87" i="10" s="1"/>
  <c r="C88" i="10" a="1"/>
  <c r="C88" i="10" s="1"/>
  <c r="C89" i="10" a="1"/>
  <c r="C89" i="10" s="1"/>
  <c r="C90" i="10" a="1"/>
  <c r="C90" i="10" s="1"/>
  <c r="C91" i="10" a="1"/>
  <c r="C91" i="10" s="1"/>
  <c r="C92" i="10" a="1"/>
  <c r="C92" i="10" s="1"/>
  <c r="C93" i="10" a="1"/>
  <c r="C93" i="10" s="1"/>
  <c r="C94" i="10" a="1"/>
  <c r="C94" i="10" s="1"/>
  <c r="C95" i="10" a="1"/>
  <c r="C95" i="10" s="1"/>
  <c r="C96" i="10" a="1"/>
  <c r="C96" i="10" s="1"/>
  <c r="C97" i="10" a="1"/>
  <c r="C97" i="10" s="1"/>
  <c r="C98" i="10" a="1"/>
  <c r="C98" i="10" s="1"/>
  <c r="C99" i="10" a="1"/>
  <c r="C99" i="10" s="1"/>
  <c r="C100" i="10" a="1"/>
  <c r="C100" i="10" s="1"/>
  <c r="C101" i="10" a="1"/>
  <c r="C101" i="10" s="1"/>
  <c r="C102" i="10" a="1"/>
  <c r="C102" i="10" s="1"/>
  <c r="C103" i="10" a="1"/>
  <c r="C103" i="10" s="1"/>
  <c r="C104" i="10" a="1"/>
  <c r="C104" i="10" s="1"/>
  <c r="C105" i="10" a="1"/>
  <c r="C105" i="10" s="1"/>
  <c r="C106" i="10" a="1"/>
  <c r="C106" i="10" s="1"/>
  <c r="C107" i="10" a="1"/>
  <c r="C107" i="10" s="1"/>
  <c r="C108" i="10" a="1"/>
  <c r="C108" i="10" s="1"/>
  <c r="C109" i="10" a="1"/>
  <c r="C109" i="10" s="1"/>
  <c r="C110" i="10" a="1"/>
  <c r="C110" i="10" s="1"/>
  <c r="C111" i="10" a="1"/>
  <c r="C111" i="10" s="1"/>
  <c r="C112" i="10" a="1"/>
  <c r="C112" i="10" s="1"/>
  <c r="C113" i="10" a="1"/>
  <c r="C113" i="10" s="1"/>
  <c r="C114" i="10" a="1"/>
  <c r="C114" i="10" s="1"/>
  <c r="C115" i="10" a="1"/>
  <c r="C115" i="10" s="1"/>
  <c r="C116" i="10" a="1"/>
  <c r="C116" i="10" s="1"/>
  <c r="C117" i="10" a="1"/>
  <c r="C117" i="10" s="1"/>
  <c r="C118" i="10" a="1"/>
  <c r="C118" i="10" s="1"/>
  <c r="C119" i="10" a="1"/>
  <c r="C119" i="10" s="1"/>
  <c r="C120" i="10" a="1"/>
  <c r="C120" i="10" s="1"/>
  <c r="C121" i="10" a="1"/>
  <c r="C121" i="10" s="1"/>
  <c r="C122" i="10" a="1"/>
  <c r="C122" i="10" s="1"/>
  <c r="C123" i="10" a="1"/>
  <c r="C123" i="10" s="1"/>
  <c r="C124" i="10" a="1"/>
  <c r="C124" i="10" s="1"/>
  <c r="C125" i="10" a="1"/>
  <c r="C125" i="10" s="1"/>
  <c r="C126" i="10" a="1"/>
  <c r="C126" i="10" s="1"/>
  <c r="C127" i="10" a="1"/>
  <c r="C127" i="10" s="1"/>
  <c r="C128" i="10" a="1"/>
  <c r="C128" i="10" s="1"/>
  <c r="C129" i="10" a="1"/>
  <c r="C129" i="10" s="1"/>
  <c r="C130" i="10" a="1"/>
  <c r="C130" i="10" s="1"/>
  <c r="C131" i="10" a="1"/>
  <c r="C131" i="10" s="1"/>
  <c r="C132" i="10" a="1"/>
  <c r="C132" i="10" s="1"/>
  <c r="C133" i="10" a="1"/>
  <c r="C133" i="10" s="1"/>
  <c r="C134" i="10" a="1"/>
  <c r="C134" i="10" s="1"/>
  <c r="C135" i="10" a="1"/>
  <c r="C135" i="10" s="1"/>
  <c r="C136" i="10" a="1"/>
  <c r="C136" i="10" s="1"/>
  <c r="C137" i="10" a="1"/>
  <c r="C137" i="10" s="1"/>
  <c r="C138" i="10" a="1"/>
  <c r="C138" i="10" s="1"/>
  <c r="C139" i="10" a="1"/>
  <c r="C139" i="10" s="1"/>
  <c r="C140" i="10" a="1"/>
  <c r="C140" i="10" s="1"/>
  <c r="C141" i="10" a="1"/>
  <c r="C141" i="10" s="1"/>
  <c r="C142" i="10" a="1"/>
  <c r="C142" i="10" s="1"/>
  <c r="C143" i="10" a="1"/>
  <c r="C143" i="10" s="1"/>
  <c r="C144" i="10" a="1"/>
  <c r="C144" i="10" s="1"/>
  <c r="C145" i="10" a="1"/>
  <c r="C145" i="10" s="1"/>
  <c r="C146" i="10" a="1"/>
  <c r="C146" i="10" s="1"/>
  <c r="C147" i="10" a="1"/>
  <c r="C147" i="10" s="1"/>
  <c r="C148" i="10" a="1"/>
  <c r="C148" i="10" s="1"/>
  <c r="C149" i="10" a="1"/>
  <c r="C149" i="10" s="1"/>
  <c r="C150" i="10" a="1"/>
  <c r="C150" i="10" s="1"/>
  <c r="C151" i="10" a="1"/>
  <c r="C151" i="10" s="1"/>
  <c r="C152" i="10" a="1"/>
  <c r="C152" i="10" s="1"/>
  <c r="C153" i="10" a="1"/>
  <c r="C153" i="10" s="1"/>
  <c r="C154" i="10" a="1"/>
  <c r="C154" i="10" s="1"/>
  <c r="C155" i="10" a="1"/>
  <c r="C155" i="10" s="1"/>
  <c r="C156" i="10" a="1"/>
  <c r="C156" i="10" s="1"/>
  <c r="C157" i="10" a="1"/>
  <c r="C157" i="10" s="1"/>
  <c r="C158" i="10" a="1"/>
  <c r="C158" i="10" s="1"/>
  <c r="C159" i="10" a="1"/>
  <c r="C159" i="10" s="1"/>
  <c r="C160" i="10" a="1"/>
  <c r="C160" i="10" s="1"/>
  <c r="C161" i="10" a="1"/>
  <c r="C161" i="10" s="1"/>
  <c r="C162" i="10" a="1"/>
  <c r="C162" i="10" s="1"/>
  <c r="C163" i="10" a="1"/>
  <c r="C163" i="10" s="1"/>
  <c r="C164" i="10" a="1"/>
  <c r="C164" i="10" s="1"/>
  <c r="C165" i="10" a="1"/>
  <c r="C165" i="10" s="1"/>
  <c r="C166" i="10" a="1"/>
  <c r="C166" i="10" s="1"/>
  <c r="C167" i="10" a="1"/>
  <c r="C167" i="10" s="1"/>
  <c r="C168" i="10" a="1"/>
  <c r="C168" i="10" s="1"/>
  <c r="C169" i="10" a="1"/>
  <c r="C169" i="10" s="1"/>
  <c r="C170" i="10" a="1"/>
  <c r="C170" i="10" s="1"/>
  <c r="C171" i="10" a="1"/>
  <c r="C171" i="10" s="1"/>
  <c r="C172" i="10" a="1"/>
  <c r="C172" i="10" s="1"/>
  <c r="C173" i="10" a="1"/>
  <c r="C173" i="10" s="1"/>
  <c r="C174" i="10" a="1"/>
  <c r="C174" i="10" s="1"/>
  <c r="C175" i="10" a="1"/>
  <c r="C175" i="10" s="1"/>
  <c r="C176" i="10" a="1"/>
  <c r="C176" i="10" s="1"/>
  <c r="C177" i="10" a="1"/>
  <c r="C177" i="10" s="1"/>
  <c r="C178" i="10" a="1"/>
  <c r="C178" i="10" s="1"/>
  <c r="C179" i="10" a="1"/>
  <c r="C179" i="10" s="1"/>
  <c r="C180" i="10" a="1"/>
  <c r="C180" i="10" s="1"/>
  <c r="C181" i="10" a="1"/>
  <c r="C181" i="10" s="1"/>
  <c r="C182" i="10" a="1"/>
  <c r="C182" i="10" s="1"/>
  <c r="C183" i="10" a="1"/>
  <c r="C183" i="10" s="1"/>
  <c r="C184" i="10" a="1"/>
  <c r="C184" i="10" s="1"/>
  <c r="C185" i="10" a="1"/>
  <c r="C185" i="10" s="1"/>
  <c r="C186" i="10" a="1"/>
  <c r="C186" i="10" s="1"/>
  <c r="C187" i="10" a="1"/>
  <c r="C187" i="10" s="1"/>
  <c r="C188" i="10" a="1"/>
  <c r="C188" i="10" s="1"/>
  <c r="C189" i="10" a="1"/>
  <c r="C189" i="10" s="1"/>
  <c r="C190" i="10" a="1"/>
  <c r="C190" i="10" s="1"/>
  <c r="C191" i="10" a="1"/>
  <c r="C191" i="10" s="1"/>
  <c r="C192" i="10" a="1"/>
  <c r="C192" i="10" s="1"/>
  <c r="C193" i="10" a="1"/>
  <c r="C193" i="10" s="1"/>
  <c r="C194" i="10" a="1"/>
  <c r="C194" i="10" s="1"/>
  <c r="C195" i="10" a="1"/>
  <c r="C195" i="10" s="1"/>
  <c r="C196" i="10" a="1"/>
  <c r="C196" i="10" s="1"/>
  <c r="C197" i="10" a="1"/>
  <c r="C197" i="10" s="1"/>
  <c r="C198" i="10" a="1"/>
  <c r="C198" i="10" s="1"/>
  <c r="C199" i="10" a="1"/>
  <c r="C199" i="10" s="1"/>
  <c r="C200" i="10" a="1"/>
  <c r="C200" i="10" s="1"/>
  <c r="C201" i="10" a="1"/>
  <c r="C201" i="10" s="1"/>
  <c r="C202" i="10" a="1"/>
  <c r="C202" i="10" s="1"/>
  <c r="C203" i="10" a="1"/>
  <c r="C203" i="10" s="1"/>
  <c r="C204" i="10" a="1"/>
  <c r="C204" i="10" s="1"/>
  <c r="C205" i="10" a="1"/>
  <c r="C205" i="10" s="1"/>
  <c r="C206" i="10" a="1"/>
  <c r="C206" i="10" s="1"/>
  <c r="C207" i="10" a="1"/>
  <c r="C207" i="10" s="1"/>
  <c r="C208" i="10" a="1"/>
  <c r="C208" i="10" s="1"/>
  <c r="C209" i="10" a="1"/>
  <c r="C209" i="10" s="1"/>
  <c r="C210" i="10" a="1"/>
  <c r="C210" i="10" s="1"/>
  <c r="C211" i="10" a="1"/>
  <c r="C211" i="10" s="1"/>
  <c r="C212" i="10" a="1"/>
  <c r="C212" i="10" s="1"/>
  <c r="C213" i="10" a="1"/>
  <c r="C213" i="10" s="1"/>
  <c r="C214" i="10" a="1"/>
  <c r="C214" i="10" s="1"/>
  <c r="C215" i="10" a="1"/>
  <c r="C215" i="10" s="1"/>
  <c r="C216" i="10" a="1"/>
  <c r="C216" i="10" s="1"/>
  <c r="C217" i="10" a="1"/>
  <c r="C217" i="10" s="1"/>
  <c r="C218" i="10" a="1"/>
  <c r="C218" i="10" s="1"/>
  <c r="C219" i="10" a="1"/>
  <c r="C219" i="10" s="1"/>
  <c r="C220" i="10" a="1"/>
  <c r="C220" i="10" s="1"/>
  <c r="C221" i="10" a="1"/>
  <c r="C221" i="10" s="1"/>
  <c r="C222" i="10" a="1"/>
  <c r="C222" i="10" s="1"/>
  <c r="C223" i="10" a="1"/>
  <c r="C223" i="10" s="1"/>
  <c r="C224" i="10" a="1"/>
  <c r="C224" i="10" s="1"/>
  <c r="C225" i="10" a="1"/>
  <c r="C225" i="10" s="1"/>
  <c r="C226" i="10" a="1"/>
  <c r="C226" i="10" s="1"/>
  <c r="C227" i="10" a="1"/>
  <c r="C227" i="10" s="1"/>
  <c r="C228" i="10" a="1"/>
  <c r="C228" i="10" s="1"/>
  <c r="C229" i="10" a="1"/>
  <c r="C229" i="10" s="1"/>
  <c r="C230" i="10" a="1"/>
  <c r="C230" i="10" s="1"/>
  <c r="C231" i="10" a="1"/>
  <c r="C231" i="10" s="1"/>
  <c r="C232" i="10" a="1"/>
  <c r="C232" i="10" s="1"/>
  <c r="C233" i="10" a="1"/>
  <c r="C233" i="10" s="1"/>
  <c r="C234" i="10" a="1"/>
  <c r="C234" i="10" s="1"/>
  <c r="C235" i="10" a="1"/>
  <c r="C235" i="10" s="1"/>
  <c r="C236" i="10" a="1"/>
  <c r="C236" i="10" s="1"/>
  <c r="C237" i="10" a="1"/>
  <c r="C237" i="10" s="1"/>
  <c r="C238" i="10" a="1"/>
  <c r="C238" i="10" s="1"/>
  <c r="C239" i="10" a="1"/>
  <c r="C239" i="10" s="1"/>
  <c r="C240" i="10" a="1"/>
  <c r="C240" i="10" s="1"/>
  <c r="C241" i="10" a="1"/>
  <c r="C241" i="10" s="1"/>
  <c r="C242" i="10" a="1"/>
  <c r="C242" i="10" s="1"/>
  <c r="C243" i="10" a="1"/>
  <c r="C243" i="10" s="1"/>
  <c r="C244" i="10" a="1"/>
  <c r="C244" i="10" s="1"/>
  <c r="C245" i="10" a="1"/>
  <c r="C245" i="10" s="1"/>
  <c r="C246" i="10" a="1"/>
  <c r="C246" i="10" s="1"/>
  <c r="C247" i="10" a="1"/>
  <c r="C247" i="10" s="1"/>
  <c r="C248" i="10" a="1"/>
  <c r="C248" i="10" s="1"/>
  <c r="C249" i="10" a="1"/>
  <c r="C249" i="10" s="1"/>
  <c r="C250" i="10" a="1"/>
  <c r="C250" i="10" s="1"/>
  <c r="C251" i="10" a="1"/>
  <c r="C251" i="10" s="1"/>
  <c r="C252" i="10" a="1"/>
  <c r="C252" i="10" s="1"/>
  <c r="C253" i="10" a="1"/>
  <c r="C253" i="10" s="1"/>
  <c r="C254" i="10" a="1"/>
  <c r="C254" i="10" s="1"/>
  <c r="C255" i="10" a="1"/>
  <c r="C255" i="10" s="1"/>
  <c r="C256" i="10" a="1"/>
  <c r="C256" i="10" s="1"/>
  <c r="C257" i="10" a="1"/>
  <c r="C257" i="10" s="1"/>
  <c r="C258" i="10" a="1"/>
  <c r="C258" i="10" s="1"/>
  <c r="C259" i="10" a="1"/>
  <c r="C259" i="10" s="1"/>
  <c r="C260" i="10" a="1"/>
  <c r="C260" i="10" s="1"/>
  <c r="C261" i="10" a="1"/>
  <c r="C261" i="10" s="1"/>
  <c r="C262" i="10" a="1"/>
  <c r="C262" i="10" s="1"/>
  <c r="C263" i="10" a="1"/>
  <c r="C263" i="10" s="1"/>
  <c r="C264" i="10" a="1"/>
  <c r="C264" i="10" s="1"/>
  <c r="C265" i="10" a="1"/>
  <c r="C265" i="10" s="1"/>
  <c r="C266" i="10" a="1"/>
  <c r="C266" i="10" s="1"/>
  <c r="C267" i="10" a="1"/>
  <c r="C267" i="10" s="1"/>
  <c r="C268" i="10" a="1"/>
  <c r="C268" i="10" s="1"/>
  <c r="C269" i="10" a="1"/>
  <c r="C269" i="10" s="1"/>
  <c r="C270" i="10" a="1"/>
  <c r="C270" i="10" s="1"/>
  <c r="C271" i="10" a="1"/>
  <c r="C271" i="10" s="1"/>
  <c r="C272" i="10" a="1"/>
  <c r="C272" i="10" s="1"/>
  <c r="C273" i="10" a="1"/>
  <c r="C273" i="10" s="1"/>
  <c r="C274" i="10" a="1"/>
  <c r="C274" i="10" s="1"/>
  <c r="C275" i="10" a="1"/>
  <c r="C275" i="10" s="1"/>
  <c r="C276" i="10" a="1"/>
  <c r="C276" i="10" s="1"/>
  <c r="C277" i="10" a="1"/>
  <c r="C277" i="10" s="1"/>
  <c r="C278" i="10" a="1"/>
  <c r="C278" i="10" s="1"/>
  <c r="C279" i="10" a="1"/>
  <c r="C279" i="10" s="1"/>
  <c r="C280" i="10" a="1"/>
  <c r="C280" i="10" s="1"/>
  <c r="C281" i="10" a="1"/>
  <c r="C281" i="10" s="1"/>
  <c r="C282" i="10" a="1"/>
  <c r="C282" i="10" s="1"/>
  <c r="C283" i="10" a="1"/>
  <c r="C283" i="10" s="1"/>
  <c r="C284" i="10" a="1"/>
  <c r="C284" i="10" s="1"/>
  <c r="C285" i="10" a="1"/>
  <c r="C285" i="10" s="1"/>
  <c r="C286" i="10" a="1"/>
  <c r="C286" i="10" s="1"/>
  <c r="C287" i="10" a="1"/>
  <c r="C287" i="10" s="1"/>
  <c r="C288" i="10" a="1"/>
  <c r="C288" i="10" s="1"/>
  <c r="C289" i="10" a="1"/>
  <c r="C289" i="10" s="1"/>
  <c r="C290" i="10" a="1"/>
  <c r="C290" i="10" s="1"/>
  <c r="C291" i="10" a="1"/>
  <c r="C291" i="10" s="1"/>
  <c r="C292" i="10" a="1"/>
  <c r="C292" i="10" s="1"/>
  <c r="C293" i="10" a="1"/>
  <c r="C293" i="10" s="1"/>
  <c r="C294" i="10" a="1"/>
  <c r="C294" i="10" s="1"/>
  <c r="C295" i="10" a="1"/>
  <c r="C295" i="10" s="1"/>
  <c r="C296" i="10" a="1"/>
  <c r="C296" i="10" s="1"/>
  <c r="C297" i="10" a="1"/>
  <c r="C297" i="10" s="1"/>
  <c r="C298" i="10" a="1"/>
  <c r="C298" i="10" s="1"/>
  <c r="C299" i="10" a="1"/>
  <c r="C299" i="10" s="1"/>
  <c r="C300" i="10" a="1"/>
  <c r="C300" i="10" s="1"/>
  <c r="C301" i="10" a="1"/>
  <c r="C301" i="10" s="1"/>
  <c r="C302" i="10" a="1"/>
  <c r="C302" i="10" s="1"/>
  <c r="C303" i="10" a="1"/>
  <c r="C303" i="10" s="1"/>
  <c r="C304" i="10" a="1"/>
  <c r="C304" i="10" s="1"/>
  <c r="C305" i="10" a="1"/>
  <c r="C305" i="10" s="1"/>
  <c r="C306" i="10" a="1"/>
  <c r="C306" i="10" s="1"/>
  <c r="C307" i="10" a="1"/>
  <c r="C307" i="10" s="1"/>
  <c r="C308" i="10" a="1"/>
  <c r="C308" i="10" s="1"/>
  <c r="C309" i="10" a="1"/>
  <c r="C309" i="10" s="1"/>
  <c r="C310" i="10" a="1"/>
  <c r="C310" i="10" s="1"/>
  <c r="C311" i="10" a="1"/>
  <c r="C311" i="10" s="1"/>
  <c r="C312" i="10" a="1"/>
  <c r="C312" i="10" s="1"/>
  <c r="C313" i="10" a="1"/>
  <c r="C313" i="10" s="1"/>
  <c r="C2" i="10" a="1"/>
  <c r="C2" i="10" s="1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A317" i="3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A318" i="2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A317" i="1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2" i="8"/>
  <c r="Q3" i="8"/>
  <c r="S3" i="8" s="1"/>
  <c r="T3" i="8" s="1"/>
  <c r="A3" i="10" s="1"/>
  <c r="Q4" i="8"/>
  <c r="S4" i="8" s="1"/>
  <c r="T4" i="8" s="1"/>
  <c r="A4" i="10" s="1"/>
  <c r="Q5" i="8"/>
  <c r="S5" i="8" s="1"/>
  <c r="T5" i="8" s="1"/>
  <c r="A5" i="10" s="1"/>
  <c r="Q6" i="8"/>
  <c r="S6" i="8" s="1"/>
  <c r="T6" i="8" s="1"/>
  <c r="A6" i="10" s="1"/>
  <c r="Q7" i="8"/>
  <c r="S7" i="8" s="1"/>
  <c r="T7" i="8" s="1"/>
  <c r="A7" i="10" s="1"/>
  <c r="Q8" i="8"/>
  <c r="S8" i="8" s="1"/>
  <c r="T8" i="8" s="1"/>
  <c r="A8" i="10" s="1"/>
  <c r="Q9" i="8"/>
  <c r="S9" i="8" s="1"/>
  <c r="T9" i="8" s="1"/>
  <c r="A9" i="10" s="1"/>
  <c r="Q10" i="8"/>
  <c r="S10" i="8" s="1"/>
  <c r="T10" i="8" s="1"/>
  <c r="A10" i="10" s="1"/>
  <c r="Q11" i="8"/>
  <c r="S11" i="8" s="1"/>
  <c r="T11" i="8" s="1"/>
  <c r="A11" i="10" s="1"/>
  <c r="Q12" i="8"/>
  <c r="S12" i="8" s="1"/>
  <c r="T12" i="8" s="1"/>
  <c r="A12" i="10" s="1"/>
  <c r="Q13" i="8"/>
  <c r="S13" i="8" s="1"/>
  <c r="T13" i="8" s="1"/>
  <c r="A13" i="10" s="1"/>
  <c r="Q14" i="8"/>
  <c r="S14" i="8" s="1"/>
  <c r="T14" i="8" s="1"/>
  <c r="A14" i="10" s="1"/>
  <c r="Q15" i="8"/>
  <c r="S15" i="8" s="1"/>
  <c r="T15" i="8" s="1"/>
  <c r="A15" i="10" s="1"/>
  <c r="Q16" i="8"/>
  <c r="S16" i="8" s="1"/>
  <c r="T16" i="8" s="1"/>
  <c r="A16" i="10" s="1"/>
  <c r="Q17" i="8"/>
  <c r="S17" i="8" s="1"/>
  <c r="T17" i="8" s="1"/>
  <c r="A17" i="10" s="1"/>
  <c r="Q18" i="8"/>
  <c r="S18" i="8" s="1"/>
  <c r="T18" i="8" s="1"/>
  <c r="A18" i="10" s="1"/>
  <c r="Q19" i="8"/>
  <c r="S19" i="8" s="1"/>
  <c r="T19" i="8" s="1"/>
  <c r="A19" i="10" s="1"/>
  <c r="Q20" i="8"/>
  <c r="S20" i="8" s="1"/>
  <c r="T20" i="8" s="1"/>
  <c r="A20" i="10" s="1"/>
  <c r="Q21" i="8"/>
  <c r="S21" i="8" s="1"/>
  <c r="T21" i="8" s="1"/>
  <c r="A21" i="10" s="1"/>
  <c r="Q22" i="8"/>
  <c r="S22" i="8" s="1"/>
  <c r="T22" i="8" s="1"/>
  <c r="A22" i="10" s="1"/>
  <c r="Q23" i="8"/>
  <c r="S23" i="8" s="1"/>
  <c r="T23" i="8" s="1"/>
  <c r="A23" i="10" s="1"/>
  <c r="Q24" i="8"/>
  <c r="S24" i="8" s="1"/>
  <c r="T24" i="8" s="1"/>
  <c r="A24" i="10" s="1"/>
  <c r="Q25" i="8"/>
  <c r="S25" i="8" s="1"/>
  <c r="T25" i="8" s="1"/>
  <c r="A25" i="10" s="1"/>
  <c r="Q26" i="8"/>
  <c r="S26" i="8" s="1"/>
  <c r="T26" i="8" s="1"/>
  <c r="A26" i="10" s="1"/>
  <c r="Q27" i="8"/>
  <c r="S27" i="8" s="1"/>
  <c r="T27" i="8" s="1"/>
  <c r="A27" i="10" s="1"/>
  <c r="Q28" i="8"/>
  <c r="S28" i="8" s="1"/>
  <c r="T28" i="8" s="1"/>
  <c r="A28" i="10" s="1"/>
  <c r="Q29" i="8"/>
  <c r="S29" i="8" s="1"/>
  <c r="T29" i="8" s="1"/>
  <c r="A29" i="10" s="1"/>
  <c r="Q30" i="8"/>
  <c r="S30" i="8" s="1"/>
  <c r="T30" i="8" s="1"/>
  <c r="A30" i="10" s="1"/>
  <c r="Q31" i="8"/>
  <c r="S31" i="8" s="1"/>
  <c r="T31" i="8" s="1"/>
  <c r="A31" i="10" s="1"/>
  <c r="Q32" i="8"/>
  <c r="S32" i="8" s="1"/>
  <c r="T32" i="8" s="1"/>
  <c r="A32" i="10" s="1"/>
  <c r="Q33" i="8"/>
  <c r="S33" i="8" s="1"/>
  <c r="T33" i="8" s="1"/>
  <c r="A33" i="10" s="1"/>
  <c r="Q34" i="8"/>
  <c r="S34" i="8" s="1"/>
  <c r="T34" i="8" s="1"/>
  <c r="A34" i="10" s="1"/>
  <c r="Q35" i="8"/>
  <c r="S35" i="8" s="1"/>
  <c r="T35" i="8" s="1"/>
  <c r="A35" i="10" s="1"/>
  <c r="Q36" i="8"/>
  <c r="S36" i="8" s="1"/>
  <c r="T36" i="8" s="1"/>
  <c r="A36" i="10" s="1"/>
  <c r="Q37" i="8"/>
  <c r="S37" i="8" s="1"/>
  <c r="T37" i="8" s="1"/>
  <c r="A37" i="10" s="1"/>
  <c r="Q38" i="8"/>
  <c r="S38" i="8" s="1"/>
  <c r="T38" i="8" s="1"/>
  <c r="A38" i="10" s="1"/>
  <c r="Q39" i="8"/>
  <c r="S39" i="8" s="1"/>
  <c r="T39" i="8" s="1"/>
  <c r="A39" i="10" s="1"/>
  <c r="Q40" i="8"/>
  <c r="S40" i="8" s="1"/>
  <c r="T40" i="8" s="1"/>
  <c r="A40" i="10" s="1"/>
  <c r="Q41" i="8"/>
  <c r="S41" i="8" s="1"/>
  <c r="T41" i="8" s="1"/>
  <c r="A41" i="10" s="1"/>
  <c r="Q42" i="8"/>
  <c r="S42" i="8" s="1"/>
  <c r="T42" i="8" s="1"/>
  <c r="A42" i="10" s="1"/>
  <c r="Q43" i="8"/>
  <c r="S43" i="8" s="1"/>
  <c r="T43" i="8" s="1"/>
  <c r="A43" i="10" s="1"/>
  <c r="Q44" i="8"/>
  <c r="S44" i="8" s="1"/>
  <c r="T44" i="8" s="1"/>
  <c r="A44" i="10" s="1"/>
  <c r="Q45" i="8"/>
  <c r="S45" i="8" s="1"/>
  <c r="T45" i="8" s="1"/>
  <c r="A45" i="10" s="1"/>
  <c r="Q46" i="8"/>
  <c r="S46" i="8" s="1"/>
  <c r="T46" i="8" s="1"/>
  <c r="A46" i="10" s="1"/>
  <c r="Q47" i="8"/>
  <c r="S47" i="8" s="1"/>
  <c r="T47" i="8" s="1"/>
  <c r="A47" i="10" s="1"/>
  <c r="Q48" i="8"/>
  <c r="S48" i="8" s="1"/>
  <c r="T48" i="8" s="1"/>
  <c r="A48" i="10" s="1"/>
  <c r="Q49" i="8"/>
  <c r="S49" i="8" s="1"/>
  <c r="T49" i="8" s="1"/>
  <c r="A49" i="10" s="1"/>
  <c r="Q50" i="8"/>
  <c r="S50" i="8" s="1"/>
  <c r="T50" i="8" s="1"/>
  <c r="A50" i="10" s="1"/>
  <c r="Q51" i="8"/>
  <c r="S51" i="8" s="1"/>
  <c r="T51" i="8" s="1"/>
  <c r="A51" i="10" s="1"/>
  <c r="Q52" i="8"/>
  <c r="S52" i="8" s="1"/>
  <c r="T52" i="8" s="1"/>
  <c r="A52" i="10" s="1"/>
  <c r="Q53" i="8"/>
  <c r="S53" i="8" s="1"/>
  <c r="T53" i="8" s="1"/>
  <c r="A53" i="10" s="1"/>
  <c r="Q54" i="8"/>
  <c r="S54" i="8" s="1"/>
  <c r="T54" i="8" s="1"/>
  <c r="A54" i="10" s="1"/>
  <c r="Q55" i="8"/>
  <c r="S55" i="8" s="1"/>
  <c r="T55" i="8" s="1"/>
  <c r="A55" i="10" s="1"/>
  <c r="Q56" i="8"/>
  <c r="S56" i="8" s="1"/>
  <c r="T56" i="8" s="1"/>
  <c r="A56" i="10" s="1"/>
  <c r="Q57" i="8"/>
  <c r="S57" i="8" s="1"/>
  <c r="T57" i="8" s="1"/>
  <c r="A57" i="10" s="1"/>
  <c r="Q58" i="8"/>
  <c r="S58" i="8" s="1"/>
  <c r="T58" i="8" s="1"/>
  <c r="A58" i="10" s="1"/>
  <c r="Q59" i="8"/>
  <c r="S59" i="8" s="1"/>
  <c r="T59" i="8" s="1"/>
  <c r="A59" i="10" s="1"/>
  <c r="Q60" i="8"/>
  <c r="S60" i="8" s="1"/>
  <c r="T60" i="8" s="1"/>
  <c r="A60" i="10" s="1"/>
  <c r="Q61" i="8"/>
  <c r="S61" i="8" s="1"/>
  <c r="T61" i="8" s="1"/>
  <c r="A61" i="10" s="1"/>
  <c r="Q62" i="8"/>
  <c r="S62" i="8" s="1"/>
  <c r="T62" i="8" s="1"/>
  <c r="A62" i="10" s="1"/>
  <c r="Q63" i="8"/>
  <c r="S63" i="8" s="1"/>
  <c r="T63" i="8" s="1"/>
  <c r="A63" i="10" s="1"/>
  <c r="Q64" i="8"/>
  <c r="S64" i="8" s="1"/>
  <c r="T64" i="8" s="1"/>
  <c r="A64" i="10" s="1"/>
  <c r="Q65" i="8"/>
  <c r="S65" i="8" s="1"/>
  <c r="T65" i="8" s="1"/>
  <c r="A65" i="10" s="1"/>
  <c r="Q66" i="8"/>
  <c r="S66" i="8" s="1"/>
  <c r="T66" i="8" s="1"/>
  <c r="A66" i="10" s="1"/>
  <c r="Q67" i="8"/>
  <c r="S67" i="8" s="1"/>
  <c r="T67" i="8" s="1"/>
  <c r="A67" i="10" s="1"/>
  <c r="Q68" i="8"/>
  <c r="S68" i="8" s="1"/>
  <c r="T68" i="8" s="1"/>
  <c r="A68" i="10" s="1"/>
  <c r="Q69" i="8"/>
  <c r="S69" i="8" s="1"/>
  <c r="T69" i="8" s="1"/>
  <c r="A69" i="10" s="1"/>
  <c r="Q70" i="8"/>
  <c r="S70" i="8" s="1"/>
  <c r="T70" i="8" s="1"/>
  <c r="A70" i="10" s="1"/>
  <c r="Q71" i="8"/>
  <c r="S71" i="8" s="1"/>
  <c r="T71" i="8" s="1"/>
  <c r="A71" i="10" s="1"/>
  <c r="Q72" i="8"/>
  <c r="S72" i="8" s="1"/>
  <c r="T72" i="8" s="1"/>
  <c r="A72" i="10" s="1"/>
  <c r="Q73" i="8"/>
  <c r="S73" i="8" s="1"/>
  <c r="T73" i="8" s="1"/>
  <c r="A73" i="10" s="1"/>
  <c r="Q74" i="8"/>
  <c r="S74" i="8" s="1"/>
  <c r="T74" i="8" s="1"/>
  <c r="A74" i="10" s="1"/>
  <c r="Q75" i="8"/>
  <c r="S75" i="8" s="1"/>
  <c r="T75" i="8" s="1"/>
  <c r="A75" i="10" s="1"/>
  <c r="Q76" i="8"/>
  <c r="S76" i="8" s="1"/>
  <c r="T76" i="8" s="1"/>
  <c r="A76" i="10" s="1"/>
  <c r="Q77" i="8"/>
  <c r="S77" i="8" s="1"/>
  <c r="T77" i="8" s="1"/>
  <c r="A77" i="10" s="1"/>
  <c r="Q78" i="8"/>
  <c r="S78" i="8" s="1"/>
  <c r="T78" i="8" s="1"/>
  <c r="A78" i="10" s="1"/>
  <c r="Q79" i="8"/>
  <c r="S79" i="8" s="1"/>
  <c r="T79" i="8" s="1"/>
  <c r="A79" i="10" s="1"/>
  <c r="Q80" i="8"/>
  <c r="S80" i="8" s="1"/>
  <c r="T80" i="8" s="1"/>
  <c r="A80" i="10" s="1"/>
  <c r="Q81" i="8"/>
  <c r="S81" i="8" s="1"/>
  <c r="T81" i="8" s="1"/>
  <c r="A81" i="10" s="1"/>
  <c r="Q82" i="8"/>
  <c r="S82" i="8" s="1"/>
  <c r="T82" i="8" s="1"/>
  <c r="A82" i="10" s="1"/>
  <c r="Q83" i="8"/>
  <c r="S83" i="8" s="1"/>
  <c r="T83" i="8" s="1"/>
  <c r="A83" i="10" s="1"/>
  <c r="Q84" i="8"/>
  <c r="S84" i="8" s="1"/>
  <c r="T84" i="8" s="1"/>
  <c r="A84" i="10" s="1"/>
  <c r="Q85" i="8"/>
  <c r="S85" i="8" s="1"/>
  <c r="T85" i="8" s="1"/>
  <c r="A85" i="10" s="1"/>
  <c r="Q86" i="8"/>
  <c r="S86" i="8" s="1"/>
  <c r="T86" i="8" s="1"/>
  <c r="A86" i="10" s="1"/>
  <c r="Q87" i="8"/>
  <c r="S87" i="8" s="1"/>
  <c r="T87" i="8" s="1"/>
  <c r="A87" i="10" s="1"/>
  <c r="Q88" i="8"/>
  <c r="S88" i="8" s="1"/>
  <c r="T88" i="8" s="1"/>
  <c r="A88" i="10" s="1"/>
  <c r="Q89" i="8"/>
  <c r="S89" i="8" s="1"/>
  <c r="T89" i="8" s="1"/>
  <c r="A89" i="10" s="1"/>
  <c r="Q90" i="8"/>
  <c r="S90" i="8" s="1"/>
  <c r="T90" i="8" s="1"/>
  <c r="A90" i="10" s="1"/>
  <c r="Q91" i="8"/>
  <c r="S91" i="8" s="1"/>
  <c r="T91" i="8" s="1"/>
  <c r="A91" i="10" s="1"/>
  <c r="Q92" i="8"/>
  <c r="S92" i="8" s="1"/>
  <c r="T92" i="8" s="1"/>
  <c r="A92" i="10" s="1"/>
  <c r="Q93" i="8"/>
  <c r="S93" i="8" s="1"/>
  <c r="T93" i="8" s="1"/>
  <c r="A93" i="10" s="1"/>
  <c r="Q94" i="8"/>
  <c r="S94" i="8" s="1"/>
  <c r="T94" i="8" s="1"/>
  <c r="A94" i="10" s="1"/>
  <c r="Q95" i="8"/>
  <c r="S95" i="8" s="1"/>
  <c r="T95" i="8" s="1"/>
  <c r="A95" i="10" s="1"/>
  <c r="Q96" i="8"/>
  <c r="S96" i="8" s="1"/>
  <c r="T96" i="8" s="1"/>
  <c r="A96" i="10" s="1"/>
  <c r="Q97" i="8"/>
  <c r="S97" i="8" s="1"/>
  <c r="T97" i="8" s="1"/>
  <c r="A97" i="10" s="1"/>
  <c r="Q98" i="8"/>
  <c r="S98" i="8" s="1"/>
  <c r="T98" i="8" s="1"/>
  <c r="A98" i="10" s="1"/>
  <c r="Q99" i="8"/>
  <c r="S99" i="8" s="1"/>
  <c r="T99" i="8" s="1"/>
  <c r="A99" i="10" s="1"/>
  <c r="Q100" i="8"/>
  <c r="S100" i="8" s="1"/>
  <c r="T100" i="8" s="1"/>
  <c r="A100" i="10" s="1"/>
  <c r="Q101" i="8"/>
  <c r="S101" i="8" s="1"/>
  <c r="T101" i="8" s="1"/>
  <c r="A101" i="10" s="1"/>
  <c r="Q102" i="8"/>
  <c r="S102" i="8" s="1"/>
  <c r="T102" i="8" s="1"/>
  <c r="A102" i="10" s="1"/>
  <c r="Q103" i="8"/>
  <c r="S103" i="8" s="1"/>
  <c r="T103" i="8" s="1"/>
  <c r="A103" i="10" s="1"/>
  <c r="Q104" i="8"/>
  <c r="S104" i="8" s="1"/>
  <c r="T104" i="8" s="1"/>
  <c r="A104" i="10" s="1"/>
  <c r="Q105" i="8"/>
  <c r="S105" i="8" s="1"/>
  <c r="T105" i="8" s="1"/>
  <c r="A105" i="10" s="1"/>
  <c r="Q106" i="8"/>
  <c r="S106" i="8" s="1"/>
  <c r="T106" i="8" s="1"/>
  <c r="A106" i="10" s="1"/>
  <c r="Q107" i="8"/>
  <c r="S107" i="8" s="1"/>
  <c r="T107" i="8" s="1"/>
  <c r="A107" i="10" s="1"/>
  <c r="Q108" i="8"/>
  <c r="S108" i="8" s="1"/>
  <c r="T108" i="8" s="1"/>
  <c r="A108" i="10" s="1"/>
  <c r="Q109" i="8"/>
  <c r="S109" i="8" s="1"/>
  <c r="T109" i="8" s="1"/>
  <c r="A109" i="10" s="1"/>
  <c r="Q110" i="8"/>
  <c r="S110" i="8" s="1"/>
  <c r="T110" i="8" s="1"/>
  <c r="A110" i="10" s="1"/>
  <c r="Q111" i="8"/>
  <c r="S111" i="8" s="1"/>
  <c r="T111" i="8" s="1"/>
  <c r="A111" i="10" s="1"/>
  <c r="Q112" i="8"/>
  <c r="S112" i="8" s="1"/>
  <c r="T112" i="8" s="1"/>
  <c r="A112" i="10" s="1"/>
  <c r="Q113" i="8"/>
  <c r="S113" i="8" s="1"/>
  <c r="T113" i="8" s="1"/>
  <c r="A113" i="10" s="1"/>
  <c r="Q114" i="8"/>
  <c r="S114" i="8" s="1"/>
  <c r="T114" i="8" s="1"/>
  <c r="A114" i="10" s="1"/>
  <c r="Q115" i="8"/>
  <c r="S115" i="8" s="1"/>
  <c r="T115" i="8" s="1"/>
  <c r="A115" i="10" s="1"/>
  <c r="Q116" i="8"/>
  <c r="S116" i="8" s="1"/>
  <c r="T116" i="8" s="1"/>
  <c r="A116" i="10" s="1"/>
  <c r="Q117" i="8"/>
  <c r="S117" i="8" s="1"/>
  <c r="T117" i="8" s="1"/>
  <c r="A117" i="10" s="1"/>
  <c r="Q118" i="8"/>
  <c r="S118" i="8" s="1"/>
  <c r="T118" i="8" s="1"/>
  <c r="A118" i="10" s="1"/>
  <c r="Q119" i="8"/>
  <c r="S119" i="8" s="1"/>
  <c r="T119" i="8" s="1"/>
  <c r="A119" i="10" s="1"/>
  <c r="Q120" i="8"/>
  <c r="S120" i="8" s="1"/>
  <c r="T120" i="8" s="1"/>
  <c r="A120" i="10" s="1"/>
  <c r="Q121" i="8"/>
  <c r="S121" i="8" s="1"/>
  <c r="T121" i="8" s="1"/>
  <c r="A121" i="10" s="1"/>
  <c r="Q122" i="8"/>
  <c r="S122" i="8" s="1"/>
  <c r="T122" i="8" s="1"/>
  <c r="A122" i="10" s="1"/>
  <c r="Q123" i="8"/>
  <c r="S123" i="8" s="1"/>
  <c r="T123" i="8" s="1"/>
  <c r="A123" i="10" s="1"/>
  <c r="Q124" i="8"/>
  <c r="S124" i="8" s="1"/>
  <c r="T124" i="8" s="1"/>
  <c r="A124" i="10" s="1"/>
  <c r="Q125" i="8"/>
  <c r="S125" i="8" s="1"/>
  <c r="T125" i="8" s="1"/>
  <c r="A125" i="10" s="1"/>
  <c r="Q126" i="8"/>
  <c r="S126" i="8" s="1"/>
  <c r="T126" i="8" s="1"/>
  <c r="A126" i="10" s="1"/>
  <c r="Q127" i="8"/>
  <c r="S127" i="8" s="1"/>
  <c r="T127" i="8" s="1"/>
  <c r="A127" i="10" s="1"/>
  <c r="Q128" i="8"/>
  <c r="S128" i="8" s="1"/>
  <c r="T128" i="8" s="1"/>
  <c r="A128" i="10" s="1"/>
  <c r="Q129" i="8"/>
  <c r="S129" i="8" s="1"/>
  <c r="T129" i="8" s="1"/>
  <c r="A129" i="10" s="1"/>
  <c r="Q130" i="8"/>
  <c r="S130" i="8" s="1"/>
  <c r="T130" i="8" s="1"/>
  <c r="A130" i="10" s="1"/>
  <c r="Q131" i="8"/>
  <c r="S131" i="8" s="1"/>
  <c r="T131" i="8" s="1"/>
  <c r="A131" i="10" s="1"/>
  <c r="Q132" i="8"/>
  <c r="S132" i="8" s="1"/>
  <c r="T132" i="8" s="1"/>
  <c r="A132" i="10" s="1"/>
  <c r="Q133" i="8"/>
  <c r="S133" i="8" s="1"/>
  <c r="T133" i="8" s="1"/>
  <c r="A133" i="10" s="1"/>
  <c r="Q134" i="8"/>
  <c r="S134" i="8" s="1"/>
  <c r="T134" i="8" s="1"/>
  <c r="A134" i="10" s="1"/>
  <c r="Q135" i="8"/>
  <c r="S135" i="8" s="1"/>
  <c r="T135" i="8" s="1"/>
  <c r="A135" i="10" s="1"/>
  <c r="Q136" i="8"/>
  <c r="S136" i="8" s="1"/>
  <c r="T136" i="8" s="1"/>
  <c r="A136" i="10" s="1"/>
  <c r="Q137" i="8"/>
  <c r="S137" i="8" s="1"/>
  <c r="T137" i="8" s="1"/>
  <c r="A137" i="10" s="1"/>
  <c r="Q138" i="8"/>
  <c r="S138" i="8" s="1"/>
  <c r="T138" i="8" s="1"/>
  <c r="A138" i="10" s="1"/>
  <c r="Q139" i="8"/>
  <c r="S139" i="8" s="1"/>
  <c r="T139" i="8" s="1"/>
  <c r="A139" i="10" s="1"/>
  <c r="Q140" i="8"/>
  <c r="S140" i="8" s="1"/>
  <c r="T140" i="8" s="1"/>
  <c r="A140" i="10" s="1"/>
  <c r="Q141" i="8"/>
  <c r="S141" i="8" s="1"/>
  <c r="T141" i="8" s="1"/>
  <c r="A141" i="10" s="1"/>
  <c r="Q142" i="8"/>
  <c r="S142" i="8" s="1"/>
  <c r="T142" i="8" s="1"/>
  <c r="A142" i="10" s="1"/>
  <c r="Q143" i="8"/>
  <c r="S143" i="8" s="1"/>
  <c r="T143" i="8" s="1"/>
  <c r="A143" i="10" s="1"/>
  <c r="Q144" i="8"/>
  <c r="S144" i="8" s="1"/>
  <c r="T144" i="8" s="1"/>
  <c r="A144" i="10" s="1"/>
  <c r="Q145" i="8"/>
  <c r="S145" i="8" s="1"/>
  <c r="T145" i="8" s="1"/>
  <c r="A145" i="10" s="1"/>
  <c r="Q146" i="8"/>
  <c r="S146" i="8" s="1"/>
  <c r="T146" i="8" s="1"/>
  <c r="A146" i="10" s="1"/>
  <c r="Q147" i="8"/>
  <c r="S147" i="8" s="1"/>
  <c r="T147" i="8" s="1"/>
  <c r="A147" i="10" s="1"/>
  <c r="Q148" i="8"/>
  <c r="S148" i="8" s="1"/>
  <c r="T148" i="8" s="1"/>
  <c r="A148" i="10" s="1"/>
  <c r="Q149" i="8"/>
  <c r="S149" i="8" s="1"/>
  <c r="T149" i="8" s="1"/>
  <c r="A149" i="10" s="1"/>
  <c r="Q150" i="8"/>
  <c r="S150" i="8" s="1"/>
  <c r="T150" i="8" s="1"/>
  <c r="A150" i="10" s="1"/>
  <c r="Q151" i="8"/>
  <c r="S151" i="8" s="1"/>
  <c r="T151" i="8" s="1"/>
  <c r="A151" i="10" s="1"/>
  <c r="Q152" i="8"/>
  <c r="S152" i="8" s="1"/>
  <c r="T152" i="8" s="1"/>
  <c r="A152" i="10" s="1"/>
  <c r="Q153" i="8"/>
  <c r="S153" i="8" s="1"/>
  <c r="T153" i="8" s="1"/>
  <c r="A153" i="10" s="1"/>
  <c r="Q154" i="8"/>
  <c r="S154" i="8" s="1"/>
  <c r="T154" i="8" s="1"/>
  <c r="A154" i="10" s="1"/>
  <c r="Q155" i="8"/>
  <c r="S155" i="8" s="1"/>
  <c r="T155" i="8" s="1"/>
  <c r="A155" i="10" s="1"/>
  <c r="Q156" i="8"/>
  <c r="S156" i="8" s="1"/>
  <c r="T156" i="8" s="1"/>
  <c r="A156" i="10" s="1"/>
  <c r="Q157" i="8"/>
  <c r="S157" i="8" s="1"/>
  <c r="T157" i="8" s="1"/>
  <c r="A157" i="10" s="1"/>
  <c r="Q158" i="8"/>
  <c r="S158" i="8" s="1"/>
  <c r="T158" i="8" s="1"/>
  <c r="A158" i="10" s="1"/>
  <c r="Q159" i="8"/>
  <c r="S159" i="8" s="1"/>
  <c r="T159" i="8" s="1"/>
  <c r="A159" i="10" s="1"/>
  <c r="Q160" i="8"/>
  <c r="S160" i="8" s="1"/>
  <c r="T160" i="8" s="1"/>
  <c r="A160" i="10" s="1"/>
  <c r="Q161" i="8"/>
  <c r="S161" i="8" s="1"/>
  <c r="T161" i="8" s="1"/>
  <c r="A161" i="10" s="1"/>
  <c r="Q162" i="8"/>
  <c r="S162" i="8" s="1"/>
  <c r="T162" i="8" s="1"/>
  <c r="A162" i="10" s="1"/>
  <c r="Q163" i="8"/>
  <c r="S163" i="8" s="1"/>
  <c r="T163" i="8" s="1"/>
  <c r="A163" i="10" s="1"/>
  <c r="Q164" i="8"/>
  <c r="S164" i="8" s="1"/>
  <c r="T164" i="8" s="1"/>
  <c r="A164" i="10" s="1"/>
  <c r="Q165" i="8"/>
  <c r="S165" i="8" s="1"/>
  <c r="T165" i="8" s="1"/>
  <c r="A165" i="10" s="1"/>
  <c r="Q166" i="8"/>
  <c r="S166" i="8" s="1"/>
  <c r="T166" i="8" s="1"/>
  <c r="A166" i="10" s="1"/>
  <c r="Q167" i="8"/>
  <c r="S167" i="8" s="1"/>
  <c r="T167" i="8" s="1"/>
  <c r="A167" i="10" s="1"/>
  <c r="Q168" i="8"/>
  <c r="S168" i="8" s="1"/>
  <c r="T168" i="8" s="1"/>
  <c r="A168" i="10" s="1"/>
  <c r="Q169" i="8"/>
  <c r="S169" i="8" s="1"/>
  <c r="T169" i="8" s="1"/>
  <c r="A169" i="10" s="1"/>
  <c r="Q170" i="8"/>
  <c r="S170" i="8" s="1"/>
  <c r="T170" i="8" s="1"/>
  <c r="A170" i="10" s="1"/>
  <c r="Q171" i="8"/>
  <c r="S171" i="8" s="1"/>
  <c r="T171" i="8" s="1"/>
  <c r="A171" i="10" s="1"/>
  <c r="Q172" i="8"/>
  <c r="S172" i="8" s="1"/>
  <c r="T172" i="8" s="1"/>
  <c r="A172" i="10" s="1"/>
  <c r="Q173" i="8"/>
  <c r="S173" i="8" s="1"/>
  <c r="T173" i="8" s="1"/>
  <c r="A173" i="10" s="1"/>
  <c r="Q174" i="8"/>
  <c r="S174" i="8" s="1"/>
  <c r="T174" i="8" s="1"/>
  <c r="A174" i="10" s="1"/>
  <c r="Q175" i="8"/>
  <c r="S175" i="8" s="1"/>
  <c r="T175" i="8" s="1"/>
  <c r="A175" i="10" s="1"/>
  <c r="Q176" i="8"/>
  <c r="S176" i="8" s="1"/>
  <c r="T176" i="8" s="1"/>
  <c r="A176" i="10" s="1"/>
  <c r="Q177" i="8"/>
  <c r="S177" i="8" s="1"/>
  <c r="T177" i="8" s="1"/>
  <c r="A177" i="10" s="1"/>
  <c r="Q178" i="8"/>
  <c r="S178" i="8" s="1"/>
  <c r="T178" i="8" s="1"/>
  <c r="A178" i="10" s="1"/>
  <c r="Q179" i="8"/>
  <c r="S179" i="8" s="1"/>
  <c r="T179" i="8" s="1"/>
  <c r="A179" i="10" s="1"/>
  <c r="Q180" i="8"/>
  <c r="S180" i="8" s="1"/>
  <c r="T180" i="8" s="1"/>
  <c r="A180" i="10" s="1"/>
  <c r="Q181" i="8"/>
  <c r="S181" i="8" s="1"/>
  <c r="T181" i="8" s="1"/>
  <c r="A181" i="10" s="1"/>
  <c r="Q182" i="8"/>
  <c r="S182" i="8" s="1"/>
  <c r="T182" i="8" s="1"/>
  <c r="A182" i="10" s="1"/>
  <c r="Q183" i="8"/>
  <c r="S183" i="8" s="1"/>
  <c r="T183" i="8" s="1"/>
  <c r="A183" i="10" s="1"/>
  <c r="Q184" i="8"/>
  <c r="S184" i="8" s="1"/>
  <c r="T184" i="8" s="1"/>
  <c r="A184" i="10" s="1"/>
  <c r="Q185" i="8"/>
  <c r="S185" i="8" s="1"/>
  <c r="T185" i="8" s="1"/>
  <c r="A185" i="10" s="1"/>
  <c r="Q186" i="8"/>
  <c r="S186" i="8" s="1"/>
  <c r="T186" i="8" s="1"/>
  <c r="A186" i="10" s="1"/>
  <c r="Q187" i="8"/>
  <c r="S187" i="8" s="1"/>
  <c r="T187" i="8" s="1"/>
  <c r="A187" i="10" s="1"/>
  <c r="Q188" i="8"/>
  <c r="S188" i="8" s="1"/>
  <c r="T188" i="8" s="1"/>
  <c r="A188" i="10" s="1"/>
  <c r="Q189" i="8"/>
  <c r="S189" i="8" s="1"/>
  <c r="T189" i="8" s="1"/>
  <c r="A189" i="10" s="1"/>
  <c r="Q190" i="8"/>
  <c r="S190" i="8" s="1"/>
  <c r="T190" i="8" s="1"/>
  <c r="A190" i="10" s="1"/>
  <c r="Q191" i="8"/>
  <c r="S191" i="8" s="1"/>
  <c r="T191" i="8" s="1"/>
  <c r="A191" i="10" s="1"/>
  <c r="Q192" i="8"/>
  <c r="S192" i="8" s="1"/>
  <c r="T192" i="8" s="1"/>
  <c r="A192" i="10" s="1"/>
  <c r="Q193" i="8"/>
  <c r="S193" i="8" s="1"/>
  <c r="T193" i="8" s="1"/>
  <c r="A193" i="10" s="1"/>
  <c r="Q194" i="8"/>
  <c r="S194" i="8" s="1"/>
  <c r="T194" i="8" s="1"/>
  <c r="A194" i="10" s="1"/>
  <c r="Q195" i="8"/>
  <c r="S195" i="8" s="1"/>
  <c r="T195" i="8" s="1"/>
  <c r="A195" i="10" s="1"/>
  <c r="Q196" i="8"/>
  <c r="S196" i="8" s="1"/>
  <c r="T196" i="8" s="1"/>
  <c r="A196" i="10" s="1"/>
  <c r="Q197" i="8"/>
  <c r="S197" i="8" s="1"/>
  <c r="T197" i="8" s="1"/>
  <c r="A197" i="10" s="1"/>
  <c r="Q198" i="8"/>
  <c r="S198" i="8" s="1"/>
  <c r="T198" i="8" s="1"/>
  <c r="A198" i="10" s="1"/>
  <c r="Q199" i="8"/>
  <c r="S199" i="8" s="1"/>
  <c r="T199" i="8" s="1"/>
  <c r="A199" i="10" s="1"/>
  <c r="Q200" i="8"/>
  <c r="S200" i="8" s="1"/>
  <c r="T200" i="8" s="1"/>
  <c r="A200" i="10" s="1"/>
  <c r="Q201" i="8"/>
  <c r="S201" i="8" s="1"/>
  <c r="T201" i="8" s="1"/>
  <c r="A201" i="10" s="1"/>
  <c r="Q202" i="8"/>
  <c r="S202" i="8" s="1"/>
  <c r="T202" i="8" s="1"/>
  <c r="A202" i="10" s="1"/>
  <c r="Q203" i="8"/>
  <c r="S203" i="8" s="1"/>
  <c r="T203" i="8" s="1"/>
  <c r="A203" i="10" s="1"/>
  <c r="Q204" i="8"/>
  <c r="S204" i="8" s="1"/>
  <c r="T204" i="8" s="1"/>
  <c r="A204" i="10" s="1"/>
  <c r="Q205" i="8"/>
  <c r="S205" i="8" s="1"/>
  <c r="T205" i="8" s="1"/>
  <c r="A205" i="10" s="1"/>
  <c r="Q206" i="8"/>
  <c r="S206" i="8" s="1"/>
  <c r="T206" i="8" s="1"/>
  <c r="A206" i="10" s="1"/>
  <c r="Q207" i="8"/>
  <c r="S207" i="8" s="1"/>
  <c r="T207" i="8" s="1"/>
  <c r="A207" i="10" s="1"/>
  <c r="Q208" i="8"/>
  <c r="S208" i="8" s="1"/>
  <c r="T208" i="8" s="1"/>
  <c r="A208" i="10" s="1"/>
  <c r="Q209" i="8"/>
  <c r="S209" i="8" s="1"/>
  <c r="T209" i="8" s="1"/>
  <c r="A209" i="10" s="1"/>
  <c r="Q210" i="8"/>
  <c r="S210" i="8" s="1"/>
  <c r="T210" i="8" s="1"/>
  <c r="A210" i="10" s="1"/>
  <c r="Q211" i="8"/>
  <c r="S211" i="8" s="1"/>
  <c r="T211" i="8" s="1"/>
  <c r="A211" i="10" s="1"/>
  <c r="Q212" i="8"/>
  <c r="S212" i="8" s="1"/>
  <c r="T212" i="8" s="1"/>
  <c r="A212" i="10" s="1"/>
  <c r="Q213" i="8"/>
  <c r="S213" i="8" s="1"/>
  <c r="T213" i="8" s="1"/>
  <c r="A213" i="10" s="1"/>
  <c r="Q214" i="8"/>
  <c r="S214" i="8" s="1"/>
  <c r="T214" i="8" s="1"/>
  <c r="A214" i="10" s="1"/>
  <c r="Q215" i="8"/>
  <c r="S215" i="8" s="1"/>
  <c r="T215" i="8" s="1"/>
  <c r="A215" i="10" s="1"/>
  <c r="Q216" i="8"/>
  <c r="S216" i="8" s="1"/>
  <c r="T216" i="8" s="1"/>
  <c r="A216" i="10" s="1"/>
  <c r="Q217" i="8"/>
  <c r="S217" i="8" s="1"/>
  <c r="T217" i="8" s="1"/>
  <c r="A217" i="10" s="1"/>
  <c r="Q218" i="8"/>
  <c r="S218" i="8" s="1"/>
  <c r="T218" i="8" s="1"/>
  <c r="A218" i="10" s="1"/>
  <c r="Q219" i="8"/>
  <c r="S219" i="8" s="1"/>
  <c r="T219" i="8" s="1"/>
  <c r="A219" i="10" s="1"/>
  <c r="Q220" i="8"/>
  <c r="S220" i="8" s="1"/>
  <c r="T220" i="8" s="1"/>
  <c r="A220" i="10" s="1"/>
  <c r="Q221" i="8"/>
  <c r="S221" i="8" s="1"/>
  <c r="T221" i="8" s="1"/>
  <c r="A221" i="10" s="1"/>
  <c r="Q222" i="8"/>
  <c r="S222" i="8" s="1"/>
  <c r="T222" i="8" s="1"/>
  <c r="A222" i="10" s="1"/>
  <c r="Q223" i="8"/>
  <c r="S223" i="8" s="1"/>
  <c r="T223" i="8" s="1"/>
  <c r="A223" i="10" s="1"/>
  <c r="Q224" i="8"/>
  <c r="S224" i="8" s="1"/>
  <c r="T224" i="8" s="1"/>
  <c r="A224" i="10" s="1"/>
  <c r="Q225" i="8"/>
  <c r="S225" i="8" s="1"/>
  <c r="T225" i="8" s="1"/>
  <c r="A225" i="10" s="1"/>
  <c r="Q226" i="8"/>
  <c r="S226" i="8" s="1"/>
  <c r="T226" i="8" s="1"/>
  <c r="A226" i="10" s="1"/>
  <c r="Q227" i="8"/>
  <c r="S227" i="8" s="1"/>
  <c r="T227" i="8" s="1"/>
  <c r="A227" i="10" s="1"/>
  <c r="Q228" i="8"/>
  <c r="S228" i="8" s="1"/>
  <c r="T228" i="8" s="1"/>
  <c r="A228" i="10" s="1"/>
  <c r="Q229" i="8"/>
  <c r="S229" i="8" s="1"/>
  <c r="T229" i="8" s="1"/>
  <c r="A229" i="10" s="1"/>
  <c r="Q230" i="8"/>
  <c r="S230" i="8" s="1"/>
  <c r="T230" i="8" s="1"/>
  <c r="A230" i="10" s="1"/>
  <c r="Q231" i="8"/>
  <c r="S231" i="8" s="1"/>
  <c r="T231" i="8" s="1"/>
  <c r="A231" i="10" s="1"/>
  <c r="Q232" i="8"/>
  <c r="S232" i="8" s="1"/>
  <c r="T232" i="8" s="1"/>
  <c r="A232" i="10" s="1"/>
  <c r="Q233" i="8"/>
  <c r="S233" i="8" s="1"/>
  <c r="T233" i="8" s="1"/>
  <c r="A233" i="10" s="1"/>
  <c r="Q234" i="8"/>
  <c r="S234" i="8" s="1"/>
  <c r="T234" i="8" s="1"/>
  <c r="A234" i="10" s="1"/>
  <c r="Q235" i="8"/>
  <c r="S235" i="8" s="1"/>
  <c r="T235" i="8" s="1"/>
  <c r="A235" i="10" s="1"/>
  <c r="Q236" i="8"/>
  <c r="S236" i="8" s="1"/>
  <c r="T236" i="8" s="1"/>
  <c r="A236" i="10" s="1"/>
  <c r="Q237" i="8"/>
  <c r="S237" i="8" s="1"/>
  <c r="T237" i="8" s="1"/>
  <c r="A237" i="10" s="1"/>
  <c r="Q238" i="8"/>
  <c r="S238" i="8" s="1"/>
  <c r="T238" i="8" s="1"/>
  <c r="A238" i="10" s="1"/>
  <c r="Q239" i="8"/>
  <c r="S239" i="8" s="1"/>
  <c r="T239" i="8" s="1"/>
  <c r="A239" i="10" s="1"/>
  <c r="Q240" i="8"/>
  <c r="S240" i="8" s="1"/>
  <c r="T240" i="8" s="1"/>
  <c r="A240" i="10" s="1"/>
  <c r="Q241" i="8"/>
  <c r="S241" i="8" s="1"/>
  <c r="T241" i="8" s="1"/>
  <c r="A241" i="10" s="1"/>
  <c r="Q242" i="8"/>
  <c r="S242" i="8" s="1"/>
  <c r="T242" i="8" s="1"/>
  <c r="A242" i="10" s="1"/>
  <c r="Q243" i="8"/>
  <c r="S243" i="8" s="1"/>
  <c r="T243" i="8" s="1"/>
  <c r="A243" i="10" s="1"/>
  <c r="Q244" i="8"/>
  <c r="S244" i="8" s="1"/>
  <c r="T244" i="8" s="1"/>
  <c r="A244" i="10" s="1"/>
  <c r="Q245" i="8"/>
  <c r="S245" i="8" s="1"/>
  <c r="T245" i="8" s="1"/>
  <c r="A245" i="10" s="1"/>
  <c r="Q246" i="8"/>
  <c r="S246" i="8" s="1"/>
  <c r="T246" i="8" s="1"/>
  <c r="A246" i="10" s="1"/>
  <c r="Q247" i="8"/>
  <c r="S247" i="8" s="1"/>
  <c r="T247" i="8" s="1"/>
  <c r="A247" i="10" s="1"/>
  <c r="Q248" i="8"/>
  <c r="S248" i="8" s="1"/>
  <c r="T248" i="8" s="1"/>
  <c r="A248" i="10" s="1"/>
  <c r="Q249" i="8"/>
  <c r="S249" i="8" s="1"/>
  <c r="T249" i="8" s="1"/>
  <c r="A249" i="10" s="1"/>
  <c r="Q250" i="8"/>
  <c r="S250" i="8" s="1"/>
  <c r="T250" i="8" s="1"/>
  <c r="A250" i="10" s="1"/>
  <c r="Q251" i="8"/>
  <c r="S251" i="8" s="1"/>
  <c r="T251" i="8" s="1"/>
  <c r="A251" i="10" s="1"/>
  <c r="Q252" i="8"/>
  <c r="S252" i="8" s="1"/>
  <c r="T252" i="8" s="1"/>
  <c r="A252" i="10" s="1"/>
  <c r="Q253" i="8"/>
  <c r="S253" i="8" s="1"/>
  <c r="T253" i="8" s="1"/>
  <c r="A253" i="10" s="1"/>
  <c r="Q254" i="8"/>
  <c r="S254" i="8" s="1"/>
  <c r="T254" i="8" s="1"/>
  <c r="A254" i="10" s="1"/>
  <c r="Q255" i="8"/>
  <c r="S255" i="8" s="1"/>
  <c r="T255" i="8" s="1"/>
  <c r="A255" i="10" s="1"/>
  <c r="Q256" i="8"/>
  <c r="S256" i="8" s="1"/>
  <c r="T256" i="8" s="1"/>
  <c r="A256" i="10" s="1"/>
  <c r="Q257" i="8"/>
  <c r="S257" i="8" s="1"/>
  <c r="T257" i="8" s="1"/>
  <c r="A257" i="10" s="1"/>
  <c r="Q258" i="8"/>
  <c r="S258" i="8" s="1"/>
  <c r="T258" i="8" s="1"/>
  <c r="A258" i="10" s="1"/>
  <c r="Q259" i="8"/>
  <c r="S259" i="8" s="1"/>
  <c r="T259" i="8" s="1"/>
  <c r="A259" i="10" s="1"/>
  <c r="Q260" i="8"/>
  <c r="S260" i="8" s="1"/>
  <c r="T260" i="8" s="1"/>
  <c r="A260" i="10" s="1"/>
  <c r="Q261" i="8"/>
  <c r="S261" i="8" s="1"/>
  <c r="T261" i="8" s="1"/>
  <c r="A261" i="10" s="1"/>
  <c r="Q262" i="8"/>
  <c r="S262" i="8" s="1"/>
  <c r="T262" i="8" s="1"/>
  <c r="A262" i="10" s="1"/>
  <c r="Q263" i="8"/>
  <c r="S263" i="8" s="1"/>
  <c r="T263" i="8" s="1"/>
  <c r="A263" i="10" s="1"/>
  <c r="Q264" i="8"/>
  <c r="S264" i="8" s="1"/>
  <c r="T264" i="8" s="1"/>
  <c r="A264" i="10" s="1"/>
  <c r="Q265" i="8"/>
  <c r="S265" i="8" s="1"/>
  <c r="T265" i="8" s="1"/>
  <c r="A265" i="10" s="1"/>
  <c r="Q266" i="8"/>
  <c r="S266" i="8" s="1"/>
  <c r="T266" i="8" s="1"/>
  <c r="A266" i="10" s="1"/>
  <c r="Q267" i="8"/>
  <c r="S267" i="8" s="1"/>
  <c r="T267" i="8" s="1"/>
  <c r="A267" i="10" s="1"/>
  <c r="Q268" i="8"/>
  <c r="S268" i="8" s="1"/>
  <c r="T268" i="8" s="1"/>
  <c r="A268" i="10" s="1"/>
  <c r="Q269" i="8"/>
  <c r="S269" i="8" s="1"/>
  <c r="T269" i="8" s="1"/>
  <c r="A269" i="10" s="1"/>
  <c r="Q270" i="8"/>
  <c r="S270" i="8" s="1"/>
  <c r="T270" i="8" s="1"/>
  <c r="A270" i="10" s="1"/>
  <c r="Q271" i="8"/>
  <c r="S271" i="8" s="1"/>
  <c r="T271" i="8" s="1"/>
  <c r="A271" i="10" s="1"/>
  <c r="Q272" i="8"/>
  <c r="S272" i="8" s="1"/>
  <c r="T272" i="8" s="1"/>
  <c r="A272" i="10" s="1"/>
  <c r="Q273" i="8"/>
  <c r="S273" i="8" s="1"/>
  <c r="T273" i="8" s="1"/>
  <c r="A273" i="10" s="1"/>
  <c r="Q274" i="8"/>
  <c r="S274" i="8" s="1"/>
  <c r="T274" i="8" s="1"/>
  <c r="A274" i="10" s="1"/>
  <c r="Q275" i="8"/>
  <c r="S275" i="8" s="1"/>
  <c r="T275" i="8" s="1"/>
  <c r="A275" i="10" s="1"/>
  <c r="Q276" i="8"/>
  <c r="S276" i="8" s="1"/>
  <c r="T276" i="8" s="1"/>
  <c r="A276" i="10" s="1"/>
  <c r="Q277" i="8"/>
  <c r="S277" i="8" s="1"/>
  <c r="T277" i="8" s="1"/>
  <c r="A277" i="10" s="1"/>
  <c r="Q278" i="8"/>
  <c r="S278" i="8" s="1"/>
  <c r="T278" i="8" s="1"/>
  <c r="A278" i="10" s="1"/>
  <c r="Q279" i="8"/>
  <c r="S279" i="8" s="1"/>
  <c r="T279" i="8" s="1"/>
  <c r="A279" i="10" s="1"/>
  <c r="Q280" i="8"/>
  <c r="S280" i="8" s="1"/>
  <c r="T280" i="8" s="1"/>
  <c r="A280" i="10" s="1"/>
  <c r="Q281" i="8"/>
  <c r="S281" i="8" s="1"/>
  <c r="T281" i="8" s="1"/>
  <c r="A281" i="10" s="1"/>
  <c r="Q282" i="8"/>
  <c r="S282" i="8" s="1"/>
  <c r="T282" i="8" s="1"/>
  <c r="A282" i="10" s="1"/>
  <c r="Q283" i="8"/>
  <c r="S283" i="8" s="1"/>
  <c r="T283" i="8" s="1"/>
  <c r="A283" i="10" s="1"/>
  <c r="Q284" i="8"/>
  <c r="S284" i="8" s="1"/>
  <c r="T284" i="8" s="1"/>
  <c r="A284" i="10" s="1"/>
  <c r="Q285" i="8"/>
  <c r="S285" i="8" s="1"/>
  <c r="T285" i="8" s="1"/>
  <c r="A285" i="10" s="1"/>
  <c r="Q286" i="8"/>
  <c r="S286" i="8" s="1"/>
  <c r="T286" i="8" s="1"/>
  <c r="A286" i="10" s="1"/>
  <c r="Q287" i="8"/>
  <c r="S287" i="8" s="1"/>
  <c r="T287" i="8" s="1"/>
  <c r="A287" i="10" s="1"/>
  <c r="Q288" i="8"/>
  <c r="S288" i="8" s="1"/>
  <c r="T288" i="8" s="1"/>
  <c r="A288" i="10" s="1"/>
  <c r="Q289" i="8"/>
  <c r="S289" i="8" s="1"/>
  <c r="T289" i="8" s="1"/>
  <c r="A289" i="10" s="1"/>
  <c r="Q290" i="8"/>
  <c r="S290" i="8" s="1"/>
  <c r="T290" i="8" s="1"/>
  <c r="A290" i="10" s="1"/>
  <c r="Q291" i="8"/>
  <c r="S291" i="8" s="1"/>
  <c r="T291" i="8" s="1"/>
  <c r="A291" i="10" s="1"/>
  <c r="Q292" i="8"/>
  <c r="S292" i="8" s="1"/>
  <c r="T292" i="8" s="1"/>
  <c r="A292" i="10" s="1"/>
  <c r="Q293" i="8"/>
  <c r="S293" i="8" s="1"/>
  <c r="T293" i="8" s="1"/>
  <c r="A293" i="10" s="1"/>
  <c r="Q294" i="8"/>
  <c r="S294" i="8" s="1"/>
  <c r="T294" i="8" s="1"/>
  <c r="A294" i="10" s="1"/>
  <c r="Q295" i="8"/>
  <c r="S295" i="8" s="1"/>
  <c r="T295" i="8" s="1"/>
  <c r="A295" i="10" s="1"/>
  <c r="Q296" i="8"/>
  <c r="S296" i="8" s="1"/>
  <c r="T296" i="8" s="1"/>
  <c r="A296" i="10" s="1"/>
  <c r="Q297" i="8"/>
  <c r="S297" i="8" s="1"/>
  <c r="T297" i="8" s="1"/>
  <c r="A297" i="10" s="1"/>
  <c r="Q298" i="8"/>
  <c r="S298" i="8" s="1"/>
  <c r="T298" i="8" s="1"/>
  <c r="A298" i="10" s="1"/>
  <c r="Q299" i="8"/>
  <c r="S299" i="8" s="1"/>
  <c r="T299" i="8" s="1"/>
  <c r="A299" i="10" s="1"/>
  <c r="Q300" i="8"/>
  <c r="S300" i="8" s="1"/>
  <c r="T300" i="8" s="1"/>
  <c r="A300" i="10" s="1"/>
  <c r="Q301" i="8"/>
  <c r="S301" i="8" s="1"/>
  <c r="T301" i="8" s="1"/>
  <c r="A301" i="10" s="1"/>
  <c r="Q302" i="8"/>
  <c r="S302" i="8" s="1"/>
  <c r="T302" i="8" s="1"/>
  <c r="A302" i="10" s="1"/>
  <c r="Q303" i="8"/>
  <c r="S303" i="8" s="1"/>
  <c r="T303" i="8" s="1"/>
  <c r="A303" i="10" s="1"/>
  <c r="Q304" i="8"/>
  <c r="S304" i="8" s="1"/>
  <c r="T304" i="8" s="1"/>
  <c r="A304" i="10" s="1"/>
  <c r="Q305" i="8"/>
  <c r="S305" i="8" s="1"/>
  <c r="T305" i="8" s="1"/>
  <c r="A305" i="10" s="1"/>
  <c r="Q306" i="8"/>
  <c r="S306" i="8" s="1"/>
  <c r="T306" i="8" s="1"/>
  <c r="A306" i="10" s="1"/>
  <c r="Q307" i="8"/>
  <c r="S307" i="8" s="1"/>
  <c r="T307" i="8" s="1"/>
  <c r="A307" i="10" s="1"/>
  <c r="Q308" i="8"/>
  <c r="S308" i="8" s="1"/>
  <c r="T308" i="8" s="1"/>
  <c r="A308" i="10" s="1"/>
  <c r="Q309" i="8"/>
  <c r="S309" i="8" s="1"/>
  <c r="T309" i="8" s="1"/>
  <c r="A309" i="10" s="1"/>
  <c r="Q310" i="8"/>
  <c r="S310" i="8" s="1"/>
  <c r="T310" i="8" s="1"/>
  <c r="A310" i="10" s="1"/>
  <c r="Q311" i="8"/>
  <c r="S311" i="8" s="1"/>
  <c r="T311" i="8" s="1"/>
  <c r="A311" i="10" s="1"/>
  <c r="Q312" i="8"/>
  <c r="S312" i="8" s="1"/>
  <c r="T312" i="8" s="1"/>
  <c r="A312" i="10" s="1"/>
  <c r="Q313" i="8"/>
  <c r="S313" i="8" s="1"/>
  <c r="T313" i="8" s="1"/>
  <c r="A313" i="10" s="1"/>
  <c r="Q2" i="8"/>
  <c r="S2" i="8" s="1"/>
  <c r="T2" i="8" s="1"/>
  <c r="A2" i="10" s="1"/>
  <c r="I3" i="8"/>
  <c r="B3" i="10" s="1"/>
  <c r="I4" i="8"/>
  <c r="B4" i="10" s="1"/>
  <c r="I5" i="8"/>
  <c r="B5" i="10" s="1"/>
  <c r="I6" i="8"/>
  <c r="B6" i="10" s="1"/>
  <c r="I7" i="8"/>
  <c r="B7" i="10" s="1"/>
  <c r="I8" i="8"/>
  <c r="B8" i="10" s="1"/>
  <c r="I9" i="8"/>
  <c r="B9" i="10" s="1"/>
  <c r="I10" i="8"/>
  <c r="B10" i="10" s="1"/>
  <c r="I11" i="8"/>
  <c r="B11" i="10" s="1"/>
  <c r="I12" i="8"/>
  <c r="B12" i="10" s="1"/>
  <c r="I13" i="8"/>
  <c r="B13" i="10" s="1"/>
  <c r="I14" i="8"/>
  <c r="B14" i="10" s="1"/>
  <c r="I15" i="8"/>
  <c r="B15" i="10" s="1"/>
  <c r="I16" i="8"/>
  <c r="B16" i="10" s="1"/>
  <c r="I17" i="8"/>
  <c r="B17" i="10" s="1"/>
  <c r="I18" i="8"/>
  <c r="B18" i="10" s="1"/>
  <c r="I19" i="8"/>
  <c r="B19" i="10" s="1"/>
  <c r="I20" i="8"/>
  <c r="B20" i="10" s="1"/>
  <c r="I21" i="8"/>
  <c r="B21" i="10" s="1"/>
  <c r="I22" i="8"/>
  <c r="B22" i="10" s="1"/>
  <c r="I23" i="8"/>
  <c r="B23" i="10" s="1"/>
  <c r="I24" i="8"/>
  <c r="B24" i="10" s="1"/>
  <c r="I25" i="8"/>
  <c r="B25" i="10" s="1"/>
  <c r="I26" i="8"/>
  <c r="B26" i="10" s="1"/>
  <c r="I27" i="8"/>
  <c r="B27" i="10" s="1"/>
  <c r="I28" i="8"/>
  <c r="B28" i="10" s="1"/>
  <c r="I29" i="8"/>
  <c r="B29" i="10" s="1"/>
  <c r="I30" i="8"/>
  <c r="B30" i="10" s="1"/>
  <c r="I31" i="8"/>
  <c r="B31" i="10" s="1"/>
  <c r="I32" i="8"/>
  <c r="B32" i="10" s="1"/>
  <c r="I33" i="8"/>
  <c r="B33" i="10" s="1"/>
  <c r="I34" i="8"/>
  <c r="B34" i="10" s="1"/>
  <c r="I35" i="8"/>
  <c r="B35" i="10" s="1"/>
  <c r="I36" i="8"/>
  <c r="B36" i="10" s="1"/>
  <c r="I37" i="8"/>
  <c r="B37" i="10" s="1"/>
  <c r="I38" i="8"/>
  <c r="B38" i="10" s="1"/>
  <c r="I39" i="8"/>
  <c r="B39" i="10" s="1"/>
  <c r="I40" i="8"/>
  <c r="B40" i="10" s="1"/>
  <c r="I41" i="8"/>
  <c r="B41" i="10" s="1"/>
  <c r="I42" i="8"/>
  <c r="B42" i="10" s="1"/>
  <c r="I43" i="8"/>
  <c r="B43" i="10" s="1"/>
  <c r="I44" i="8"/>
  <c r="B44" i="10" s="1"/>
  <c r="I45" i="8"/>
  <c r="B45" i="10" s="1"/>
  <c r="I46" i="8"/>
  <c r="B46" i="10" s="1"/>
  <c r="I47" i="8"/>
  <c r="B47" i="10" s="1"/>
  <c r="I48" i="8"/>
  <c r="B48" i="10" s="1"/>
  <c r="I49" i="8"/>
  <c r="B49" i="10" s="1"/>
  <c r="I50" i="8"/>
  <c r="B50" i="10" s="1"/>
  <c r="I51" i="8"/>
  <c r="B51" i="10" s="1"/>
  <c r="I52" i="8"/>
  <c r="B52" i="10" s="1"/>
  <c r="I53" i="8"/>
  <c r="B53" i="10" s="1"/>
  <c r="I54" i="8"/>
  <c r="B54" i="10" s="1"/>
  <c r="I55" i="8"/>
  <c r="B55" i="10" s="1"/>
  <c r="I56" i="8"/>
  <c r="B56" i="10" s="1"/>
  <c r="I57" i="8"/>
  <c r="B57" i="10" s="1"/>
  <c r="I58" i="8"/>
  <c r="B58" i="10" s="1"/>
  <c r="I59" i="8"/>
  <c r="B59" i="10" s="1"/>
  <c r="I60" i="8"/>
  <c r="B60" i="10" s="1"/>
  <c r="I61" i="8"/>
  <c r="B61" i="10" s="1"/>
  <c r="I62" i="8"/>
  <c r="B62" i="10" s="1"/>
  <c r="I63" i="8"/>
  <c r="B63" i="10" s="1"/>
  <c r="I64" i="8"/>
  <c r="B64" i="10" s="1"/>
  <c r="I65" i="8"/>
  <c r="B65" i="10" s="1"/>
  <c r="I66" i="8"/>
  <c r="B66" i="10" s="1"/>
  <c r="I67" i="8"/>
  <c r="B67" i="10" s="1"/>
  <c r="I68" i="8"/>
  <c r="B68" i="10" s="1"/>
  <c r="I69" i="8"/>
  <c r="B69" i="10" s="1"/>
  <c r="I70" i="8"/>
  <c r="B70" i="10" s="1"/>
  <c r="I71" i="8"/>
  <c r="B71" i="10" s="1"/>
  <c r="I72" i="8"/>
  <c r="B72" i="10" s="1"/>
  <c r="I73" i="8"/>
  <c r="B73" i="10" s="1"/>
  <c r="I74" i="8"/>
  <c r="B74" i="10" s="1"/>
  <c r="I75" i="8"/>
  <c r="B75" i="10" s="1"/>
  <c r="I76" i="8"/>
  <c r="B76" i="10" s="1"/>
  <c r="I77" i="8"/>
  <c r="B77" i="10" s="1"/>
  <c r="I78" i="8"/>
  <c r="B78" i="10" s="1"/>
  <c r="I79" i="8"/>
  <c r="B79" i="10" s="1"/>
  <c r="I80" i="8"/>
  <c r="B80" i="10" s="1"/>
  <c r="I81" i="8"/>
  <c r="B81" i="10" s="1"/>
  <c r="I82" i="8"/>
  <c r="B82" i="10" s="1"/>
  <c r="I83" i="8"/>
  <c r="B83" i="10" s="1"/>
  <c r="I84" i="8"/>
  <c r="B84" i="10" s="1"/>
  <c r="I85" i="8"/>
  <c r="B85" i="10" s="1"/>
  <c r="I86" i="8"/>
  <c r="B86" i="10" s="1"/>
  <c r="I87" i="8"/>
  <c r="B87" i="10" s="1"/>
  <c r="I88" i="8"/>
  <c r="B88" i="10" s="1"/>
  <c r="I89" i="8"/>
  <c r="B89" i="10" s="1"/>
  <c r="I90" i="8"/>
  <c r="B90" i="10" s="1"/>
  <c r="I91" i="8"/>
  <c r="B91" i="10" s="1"/>
  <c r="I92" i="8"/>
  <c r="B92" i="10" s="1"/>
  <c r="I93" i="8"/>
  <c r="B93" i="10" s="1"/>
  <c r="I94" i="8"/>
  <c r="B94" i="10" s="1"/>
  <c r="I95" i="8"/>
  <c r="B95" i="10" s="1"/>
  <c r="I96" i="8"/>
  <c r="B96" i="10" s="1"/>
  <c r="I97" i="8"/>
  <c r="B97" i="10" s="1"/>
  <c r="I98" i="8"/>
  <c r="B98" i="10" s="1"/>
  <c r="I99" i="8"/>
  <c r="B99" i="10" s="1"/>
  <c r="I100" i="8"/>
  <c r="B100" i="10" s="1"/>
  <c r="I101" i="8"/>
  <c r="B101" i="10" s="1"/>
  <c r="I102" i="8"/>
  <c r="B102" i="10" s="1"/>
  <c r="I103" i="8"/>
  <c r="B103" i="10" s="1"/>
  <c r="I104" i="8"/>
  <c r="B104" i="10" s="1"/>
  <c r="I105" i="8"/>
  <c r="B105" i="10" s="1"/>
  <c r="I106" i="8"/>
  <c r="B106" i="10" s="1"/>
  <c r="I107" i="8"/>
  <c r="B107" i="10" s="1"/>
  <c r="I108" i="8"/>
  <c r="B108" i="10" s="1"/>
  <c r="I109" i="8"/>
  <c r="B109" i="10" s="1"/>
  <c r="I110" i="8"/>
  <c r="B110" i="10" s="1"/>
  <c r="I111" i="8"/>
  <c r="B111" i="10" s="1"/>
  <c r="I112" i="8"/>
  <c r="B112" i="10" s="1"/>
  <c r="I113" i="8"/>
  <c r="B113" i="10" s="1"/>
  <c r="I114" i="8"/>
  <c r="B114" i="10" s="1"/>
  <c r="I115" i="8"/>
  <c r="B115" i="10" s="1"/>
  <c r="I116" i="8"/>
  <c r="B116" i="10" s="1"/>
  <c r="I117" i="8"/>
  <c r="B117" i="10" s="1"/>
  <c r="I118" i="8"/>
  <c r="B118" i="10" s="1"/>
  <c r="I119" i="8"/>
  <c r="B119" i="10" s="1"/>
  <c r="I120" i="8"/>
  <c r="B120" i="10" s="1"/>
  <c r="I121" i="8"/>
  <c r="B121" i="10" s="1"/>
  <c r="I122" i="8"/>
  <c r="B122" i="10" s="1"/>
  <c r="I123" i="8"/>
  <c r="B123" i="10" s="1"/>
  <c r="I124" i="8"/>
  <c r="B124" i="10" s="1"/>
  <c r="I125" i="8"/>
  <c r="B125" i="10" s="1"/>
  <c r="I126" i="8"/>
  <c r="B126" i="10" s="1"/>
  <c r="I127" i="8"/>
  <c r="B127" i="10" s="1"/>
  <c r="I128" i="8"/>
  <c r="B128" i="10" s="1"/>
  <c r="I129" i="8"/>
  <c r="B129" i="10" s="1"/>
  <c r="I130" i="8"/>
  <c r="B130" i="10" s="1"/>
  <c r="I131" i="8"/>
  <c r="B131" i="10" s="1"/>
  <c r="I132" i="8"/>
  <c r="B132" i="10" s="1"/>
  <c r="I133" i="8"/>
  <c r="B133" i="10" s="1"/>
  <c r="I134" i="8"/>
  <c r="B134" i="10" s="1"/>
  <c r="I135" i="8"/>
  <c r="B135" i="10" s="1"/>
  <c r="I136" i="8"/>
  <c r="B136" i="10" s="1"/>
  <c r="I137" i="8"/>
  <c r="B137" i="10" s="1"/>
  <c r="I138" i="8"/>
  <c r="B138" i="10" s="1"/>
  <c r="I139" i="8"/>
  <c r="B139" i="10" s="1"/>
  <c r="I140" i="8"/>
  <c r="B140" i="10" s="1"/>
  <c r="I141" i="8"/>
  <c r="B141" i="10" s="1"/>
  <c r="I142" i="8"/>
  <c r="B142" i="10" s="1"/>
  <c r="I143" i="8"/>
  <c r="B143" i="10" s="1"/>
  <c r="I144" i="8"/>
  <c r="B144" i="10" s="1"/>
  <c r="I145" i="8"/>
  <c r="B145" i="10" s="1"/>
  <c r="I146" i="8"/>
  <c r="B146" i="10" s="1"/>
  <c r="I147" i="8"/>
  <c r="B147" i="10" s="1"/>
  <c r="I148" i="8"/>
  <c r="B148" i="10" s="1"/>
  <c r="I149" i="8"/>
  <c r="B149" i="10" s="1"/>
  <c r="I150" i="8"/>
  <c r="B150" i="10" s="1"/>
  <c r="I151" i="8"/>
  <c r="B151" i="10" s="1"/>
  <c r="I152" i="8"/>
  <c r="B152" i="10" s="1"/>
  <c r="I153" i="8"/>
  <c r="B153" i="10" s="1"/>
  <c r="I154" i="8"/>
  <c r="B154" i="10" s="1"/>
  <c r="I155" i="8"/>
  <c r="B155" i="10" s="1"/>
  <c r="I156" i="8"/>
  <c r="B156" i="10" s="1"/>
  <c r="I157" i="8"/>
  <c r="B157" i="10" s="1"/>
  <c r="I158" i="8"/>
  <c r="B158" i="10" s="1"/>
  <c r="I159" i="8"/>
  <c r="B159" i="10" s="1"/>
  <c r="I160" i="8"/>
  <c r="B160" i="10" s="1"/>
  <c r="I161" i="8"/>
  <c r="B161" i="10" s="1"/>
  <c r="I162" i="8"/>
  <c r="B162" i="10" s="1"/>
  <c r="I163" i="8"/>
  <c r="B163" i="10" s="1"/>
  <c r="I164" i="8"/>
  <c r="B164" i="10" s="1"/>
  <c r="I165" i="8"/>
  <c r="B165" i="10" s="1"/>
  <c r="I166" i="8"/>
  <c r="B166" i="10" s="1"/>
  <c r="I167" i="8"/>
  <c r="B167" i="10" s="1"/>
  <c r="I168" i="8"/>
  <c r="B168" i="10" s="1"/>
  <c r="I169" i="8"/>
  <c r="B169" i="10" s="1"/>
  <c r="I170" i="8"/>
  <c r="B170" i="10" s="1"/>
  <c r="I171" i="8"/>
  <c r="B171" i="10" s="1"/>
  <c r="I172" i="8"/>
  <c r="B172" i="10" s="1"/>
  <c r="I173" i="8"/>
  <c r="B173" i="10" s="1"/>
  <c r="I174" i="8"/>
  <c r="B174" i="10" s="1"/>
  <c r="I175" i="8"/>
  <c r="B175" i="10" s="1"/>
  <c r="I176" i="8"/>
  <c r="B176" i="10" s="1"/>
  <c r="I177" i="8"/>
  <c r="B177" i="10" s="1"/>
  <c r="I178" i="8"/>
  <c r="B178" i="10" s="1"/>
  <c r="I179" i="8"/>
  <c r="B179" i="10" s="1"/>
  <c r="I180" i="8"/>
  <c r="B180" i="10" s="1"/>
  <c r="I181" i="8"/>
  <c r="B181" i="10" s="1"/>
  <c r="I182" i="8"/>
  <c r="B182" i="10" s="1"/>
  <c r="I183" i="8"/>
  <c r="B183" i="10" s="1"/>
  <c r="I184" i="8"/>
  <c r="B184" i="10" s="1"/>
  <c r="I185" i="8"/>
  <c r="B185" i="10" s="1"/>
  <c r="I186" i="8"/>
  <c r="B186" i="10" s="1"/>
  <c r="I187" i="8"/>
  <c r="B187" i="10" s="1"/>
  <c r="I188" i="8"/>
  <c r="B188" i="10" s="1"/>
  <c r="I189" i="8"/>
  <c r="B189" i="10" s="1"/>
  <c r="I190" i="8"/>
  <c r="B190" i="10" s="1"/>
  <c r="I191" i="8"/>
  <c r="B191" i="10" s="1"/>
  <c r="I192" i="8"/>
  <c r="B192" i="10" s="1"/>
  <c r="I193" i="8"/>
  <c r="B193" i="10" s="1"/>
  <c r="I194" i="8"/>
  <c r="B194" i="10" s="1"/>
  <c r="I195" i="8"/>
  <c r="B195" i="10" s="1"/>
  <c r="I196" i="8"/>
  <c r="B196" i="10" s="1"/>
  <c r="I197" i="8"/>
  <c r="B197" i="10" s="1"/>
  <c r="I198" i="8"/>
  <c r="B198" i="10" s="1"/>
  <c r="I199" i="8"/>
  <c r="B199" i="10" s="1"/>
  <c r="I200" i="8"/>
  <c r="B200" i="10" s="1"/>
  <c r="I201" i="8"/>
  <c r="B201" i="10" s="1"/>
  <c r="I202" i="8"/>
  <c r="B202" i="10" s="1"/>
  <c r="I203" i="8"/>
  <c r="B203" i="10" s="1"/>
  <c r="I204" i="8"/>
  <c r="B204" i="10" s="1"/>
  <c r="I205" i="8"/>
  <c r="B205" i="10" s="1"/>
  <c r="I206" i="8"/>
  <c r="B206" i="10" s="1"/>
  <c r="I207" i="8"/>
  <c r="B207" i="10" s="1"/>
  <c r="I208" i="8"/>
  <c r="B208" i="10" s="1"/>
  <c r="I209" i="8"/>
  <c r="B209" i="10" s="1"/>
  <c r="I210" i="8"/>
  <c r="B210" i="10" s="1"/>
  <c r="I211" i="8"/>
  <c r="B211" i="10" s="1"/>
  <c r="I212" i="8"/>
  <c r="B212" i="10" s="1"/>
  <c r="I213" i="8"/>
  <c r="B213" i="10" s="1"/>
  <c r="I214" i="8"/>
  <c r="B214" i="10" s="1"/>
  <c r="I215" i="8"/>
  <c r="B215" i="10" s="1"/>
  <c r="I216" i="8"/>
  <c r="B216" i="10" s="1"/>
  <c r="I217" i="8"/>
  <c r="B217" i="10" s="1"/>
  <c r="I218" i="8"/>
  <c r="B218" i="10" s="1"/>
  <c r="I219" i="8"/>
  <c r="B219" i="10" s="1"/>
  <c r="I220" i="8"/>
  <c r="B220" i="10" s="1"/>
  <c r="I221" i="8"/>
  <c r="B221" i="10" s="1"/>
  <c r="I222" i="8"/>
  <c r="B222" i="10" s="1"/>
  <c r="I223" i="8"/>
  <c r="B223" i="10" s="1"/>
  <c r="I224" i="8"/>
  <c r="B224" i="10" s="1"/>
  <c r="I225" i="8"/>
  <c r="B225" i="10" s="1"/>
  <c r="I226" i="8"/>
  <c r="B226" i="10" s="1"/>
  <c r="I227" i="8"/>
  <c r="B227" i="10" s="1"/>
  <c r="I228" i="8"/>
  <c r="B228" i="10" s="1"/>
  <c r="I229" i="8"/>
  <c r="B229" i="10" s="1"/>
  <c r="I230" i="8"/>
  <c r="B230" i="10" s="1"/>
  <c r="I231" i="8"/>
  <c r="B231" i="10" s="1"/>
  <c r="I232" i="8"/>
  <c r="B232" i="10" s="1"/>
  <c r="I233" i="8"/>
  <c r="B233" i="10" s="1"/>
  <c r="I234" i="8"/>
  <c r="B234" i="10" s="1"/>
  <c r="I235" i="8"/>
  <c r="B235" i="10" s="1"/>
  <c r="I236" i="8"/>
  <c r="B236" i="10" s="1"/>
  <c r="I237" i="8"/>
  <c r="B237" i="10" s="1"/>
  <c r="I238" i="8"/>
  <c r="B238" i="10" s="1"/>
  <c r="I239" i="8"/>
  <c r="B239" i="10" s="1"/>
  <c r="I240" i="8"/>
  <c r="B240" i="10" s="1"/>
  <c r="I241" i="8"/>
  <c r="B241" i="10" s="1"/>
  <c r="I242" i="8"/>
  <c r="B242" i="10" s="1"/>
  <c r="I243" i="8"/>
  <c r="B243" i="10" s="1"/>
  <c r="I244" i="8"/>
  <c r="B244" i="10" s="1"/>
  <c r="I245" i="8"/>
  <c r="B245" i="10" s="1"/>
  <c r="I246" i="8"/>
  <c r="B246" i="10" s="1"/>
  <c r="I247" i="8"/>
  <c r="B247" i="10" s="1"/>
  <c r="I248" i="8"/>
  <c r="B248" i="10" s="1"/>
  <c r="I249" i="8"/>
  <c r="B249" i="10" s="1"/>
  <c r="I250" i="8"/>
  <c r="B250" i="10" s="1"/>
  <c r="I251" i="8"/>
  <c r="B251" i="10" s="1"/>
  <c r="I252" i="8"/>
  <c r="B252" i="10" s="1"/>
  <c r="I253" i="8"/>
  <c r="B253" i="10" s="1"/>
  <c r="I254" i="8"/>
  <c r="B254" i="10" s="1"/>
  <c r="I255" i="8"/>
  <c r="B255" i="10" s="1"/>
  <c r="I256" i="8"/>
  <c r="B256" i="10" s="1"/>
  <c r="I257" i="8"/>
  <c r="B257" i="10" s="1"/>
  <c r="I258" i="8"/>
  <c r="B258" i="10" s="1"/>
  <c r="I259" i="8"/>
  <c r="B259" i="10" s="1"/>
  <c r="I260" i="8"/>
  <c r="B260" i="10" s="1"/>
  <c r="I261" i="8"/>
  <c r="B261" i="10" s="1"/>
  <c r="I262" i="8"/>
  <c r="B262" i="10" s="1"/>
  <c r="I263" i="8"/>
  <c r="B263" i="10" s="1"/>
  <c r="I264" i="8"/>
  <c r="B264" i="10" s="1"/>
  <c r="I265" i="8"/>
  <c r="B265" i="10" s="1"/>
  <c r="I266" i="8"/>
  <c r="B266" i="10" s="1"/>
  <c r="I267" i="8"/>
  <c r="B267" i="10" s="1"/>
  <c r="I268" i="8"/>
  <c r="B268" i="10" s="1"/>
  <c r="I269" i="8"/>
  <c r="B269" i="10" s="1"/>
  <c r="I270" i="8"/>
  <c r="B270" i="10" s="1"/>
  <c r="I271" i="8"/>
  <c r="B271" i="10" s="1"/>
  <c r="I272" i="8"/>
  <c r="B272" i="10" s="1"/>
  <c r="I273" i="8"/>
  <c r="B273" i="10" s="1"/>
  <c r="I274" i="8"/>
  <c r="B274" i="10" s="1"/>
  <c r="I275" i="8"/>
  <c r="B275" i="10" s="1"/>
  <c r="I276" i="8"/>
  <c r="B276" i="10" s="1"/>
  <c r="I277" i="8"/>
  <c r="B277" i="10" s="1"/>
  <c r="I278" i="8"/>
  <c r="B278" i="10" s="1"/>
  <c r="I279" i="8"/>
  <c r="B279" i="10" s="1"/>
  <c r="I280" i="8"/>
  <c r="B280" i="10" s="1"/>
  <c r="I281" i="8"/>
  <c r="B281" i="10" s="1"/>
  <c r="I282" i="8"/>
  <c r="B282" i="10" s="1"/>
  <c r="I283" i="8"/>
  <c r="B283" i="10" s="1"/>
  <c r="I284" i="8"/>
  <c r="B284" i="10" s="1"/>
  <c r="I285" i="8"/>
  <c r="B285" i="10" s="1"/>
  <c r="I286" i="8"/>
  <c r="B286" i="10" s="1"/>
  <c r="I287" i="8"/>
  <c r="B287" i="10" s="1"/>
  <c r="I288" i="8"/>
  <c r="B288" i="10" s="1"/>
  <c r="I289" i="8"/>
  <c r="B289" i="10" s="1"/>
  <c r="I290" i="8"/>
  <c r="B290" i="10" s="1"/>
  <c r="I291" i="8"/>
  <c r="B291" i="10" s="1"/>
  <c r="I292" i="8"/>
  <c r="B292" i="10" s="1"/>
  <c r="I293" i="8"/>
  <c r="B293" i="10" s="1"/>
  <c r="I294" i="8"/>
  <c r="B294" i="10" s="1"/>
  <c r="I295" i="8"/>
  <c r="B295" i="10" s="1"/>
  <c r="I296" i="8"/>
  <c r="B296" i="10" s="1"/>
  <c r="I297" i="8"/>
  <c r="B297" i="10" s="1"/>
  <c r="I298" i="8"/>
  <c r="B298" i="10" s="1"/>
  <c r="I299" i="8"/>
  <c r="B299" i="10" s="1"/>
  <c r="I300" i="8"/>
  <c r="B300" i="10" s="1"/>
  <c r="I301" i="8"/>
  <c r="B301" i="10" s="1"/>
  <c r="I302" i="8"/>
  <c r="B302" i="10" s="1"/>
  <c r="I303" i="8"/>
  <c r="B303" i="10" s="1"/>
  <c r="I304" i="8"/>
  <c r="B304" i="10" s="1"/>
  <c r="I305" i="8"/>
  <c r="B305" i="10" s="1"/>
  <c r="I306" i="8"/>
  <c r="B306" i="10" s="1"/>
  <c r="I307" i="8"/>
  <c r="B307" i="10" s="1"/>
  <c r="I308" i="8"/>
  <c r="B308" i="10" s="1"/>
  <c r="I309" i="8"/>
  <c r="B309" i="10" s="1"/>
  <c r="I310" i="8"/>
  <c r="B310" i="10" s="1"/>
  <c r="I311" i="8"/>
  <c r="B311" i="10" s="1"/>
  <c r="I312" i="8"/>
  <c r="B312" i="10" s="1"/>
  <c r="I313" i="8"/>
  <c r="B313" i="10" s="1"/>
  <c r="I2" i="8"/>
  <c r="B2" i="10" s="1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" i="8"/>
  <c r="B4" i="8"/>
  <c r="B5" i="8"/>
  <c r="B6" i="8"/>
  <c r="B7" i="8"/>
  <c r="B8" i="8"/>
  <c r="B9" i="8"/>
  <c r="B10" i="8"/>
  <c r="B2" i="8"/>
  <c r="A7" i="8"/>
  <c r="A7" i="16" s="1"/>
  <c r="A8" i="8"/>
  <c r="A8" i="16" s="1"/>
  <c r="A9" i="8"/>
  <c r="A9" i="16" s="1"/>
  <c r="A10" i="8"/>
  <c r="A10" i="16" s="1"/>
  <c r="A11" i="8"/>
  <c r="A11" i="16" s="1"/>
  <c r="A12" i="8"/>
  <c r="A12" i="16" s="1"/>
  <c r="A13" i="8"/>
  <c r="A13" i="16" s="1"/>
  <c r="A14" i="8"/>
  <c r="A14" i="16" s="1"/>
  <c r="A15" i="8"/>
  <c r="A15" i="16" s="1"/>
  <c r="A16" i="8"/>
  <c r="A16" i="16" s="1"/>
  <c r="A17" i="8"/>
  <c r="A17" i="16" s="1"/>
  <c r="A18" i="8"/>
  <c r="A18" i="16" s="1"/>
  <c r="A19" i="8"/>
  <c r="A19" i="16" s="1"/>
  <c r="A20" i="8"/>
  <c r="A20" i="16" s="1"/>
  <c r="A21" i="8"/>
  <c r="A21" i="16" s="1"/>
  <c r="A22" i="8"/>
  <c r="A22" i="16" s="1"/>
  <c r="A23" i="8"/>
  <c r="A23" i="16" s="1"/>
  <c r="A24" i="8"/>
  <c r="A24" i="16" s="1"/>
  <c r="A25" i="8"/>
  <c r="A25" i="16" s="1"/>
  <c r="A26" i="8"/>
  <c r="A26" i="16" s="1"/>
  <c r="A27" i="8"/>
  <c r="A27" i="16" s="1"/>
  <c r="A28" i="8"/>
  <c r="A28" i="16" s="1"/>
  <c r="A29" i="8"/>
  <c r="A29" i="16" s="1"/>
  <c r="A30" i="8"/>
  <c r="A30" i="16" s="1"/>
  <c r="A31" i="8"/>
  <c r="A31" i="16" s="1"/>
  <c r="A32" i="8"/>
  <c r="A32" i="16" s="1"/>
  <c r="A33" i="8"/>
  <c r="A33" i="16" s="1"/>
  <c r="A34" i="8"/>
  <c r="A34" i="16" s="1"/>
  <c r="A35" i="8"/>
  <c r="A35" i="16" s="1"/>
  <c r="A36" i="8"/>
  <c r="A36" i="16" s="1"/>
  <c r="A37" i="8"/>
  <c r="A37" i="16" s="1"/>
  <c r="A38" i="8"/>
  <c r="A38" i="16" s="1"/>
  <c r="A39" i="8"/>
  <c r="A39" i="16" s="1"/>
  <c r="A40" i="8"/>
  <c r="A40" i="16" s="1"/>
  <c r="A41" i="8"/>
  <c r="A41" i="16" s="1"/>
  <c r="A42" i="8"/>
  <c r="A42" i="16" s="1"/>
  <c r="A43" i="8"/>
  <c r="A43" i="16" s="1"/>
  <c r="A44" i="8"/>
  <c r="A44" i="16" s="1"/>
  <c r="A45" i="8"/>
  <c r="A45" i="16" s="1"/>
  <c r="A46" i="8"/>
  <c r="A46" i="16" s="1"/>
  <c r="A47" i="8"/>
  <c r="A47" i="16" s="1"/>
  <c r="A48" i="8"/>
  <c r="A48" i="16" s="1"/>
  <c r="A49" i="8"/>
  <c r="A49" i="16" s="1"/>
  <c r="A50" i="8"/>
  <c r="A50" i="16" s="1"/>
  <c r="A51" i="8"/>
  <c r="A51" i="16" s="1"/>
  <c r="A52" i="8"/>
  <c r="A52" i="16" s="1"/>
  <c r="A53" i="8"/>
  <c r="A53" i="16" s="1"/>
  <c r="A54" i="8"/>
  <c r="A54" i="16" s="1"/>
  <c r="A55" i="8"/>
  <c r="A55" i="16" s="1"/>
  <c r="A56" i="8"/>
  <c r="A56" i="16" s="1"/>
  <c r="A57" i="8"/>
  <c r="A57" i="16" s="1"/>
  <c r="A58" i="8"/>
  <c r="A58" i="16" s="1"/>
  <c r="A59" i="8"/>
  <c r="A59" i="16" s="1"/>
  <c r="A60" i="8"/>
  <c r="A60" i="16" s="1"/>
  <c r="A61" i="8"/>
  <c r="A61" i="16" s="1"/>
  <c r="A62" i="8"/>
  <c r="A62" i="16" s="1"/>
  <c r="A63" i="8"/>
  <c r="A63" i="16" s="1"/>
  <c r="A64" i="8"/>
  <c r="A64" i="16" s="1"/>
  <c r="A65" i="8"/>
  <c r="A65" i="16" s="1"/>
  <c r="A66" i="8"/>
  <c r="A66" i="16" s="1"/>
  <c r="A67" i="8"/>
  <c r="A67" i="16" s="1"/>
  <c r="A68" i="8"/>
  <c r="A68" i="16" s="1"/>
  <c r="A69" i="8"/>
  <c r="A69" i="16" s="1"/>
  <c r="A70" i="8"/>
  <c r="A70" i="16" s="1"/>
  <c r="A71" i="8"/>
  <c r="A71" i="16" s="1"/>
  <c r="A72" i="8"/>
  <c r="A72" i="16" s="1"/>
  <c r="A73" i="8"/>
  <c r="A73" i="16" s="1"/>
  <c r="A74" i="8"/>
  <c r="A74" i="16" s="1"/>
  <c r="A75" i="8"/>
  <c r="A75" i="16" s="1"/>
  <c r="A76" i="8"/>
  <c r="A76" i="16" s="1"/>
  <c r="A77" i="8"/>
  <c r="A77" i="16" s="1"/>
  <c r="A78" i="8"/>
  <c r="A78" i="16" s="1"/>
  <c r="A79" i="8"/>
  <c r="A79" i="16" s="1"/>
  <c r="A80" i="8"/>
  <c r="A80" i="16" s="1"/>
  <c r="A81" i="8"/>
  <c r="A81" i="16" s="1"/>
  <c r="A82" i="8"/>
  <c r="A82" i="16" s="1"/>
  <c r="A83" i="8"/>
  <c r="A83" i="16" s="1"/>
  <c r="A84" i="8"/>
  <c r="A84" i="16" s="1"/>
  <c r="A85" i="8"/>
  <c r="A85" i="16" s="1"/>
  <c r="A86" i="8"/>
  <c r="A86" i="16" s="1"/>
  <c r="A87" i="8"/>
  <c r="A87" i="16" s="1"/>
  <c r="A88" i="8"/>
  <c r="A88" i="16" s="1"/>
  <c r="A89" i="8"/>
  <c r="A89" i="16" s="1"/>
  <c r="A90" i="8"/>
  <c r="A90" i="16" s="1"/>
  <c r="A91" i="8"/>
  <c r="A91" i="16" s="1"/>
  <c r="A92" i="8"/>
  <c r="A92" i="16" s="1"/>
  <c r="A93" i="8"/>
  <c r="A93" i="16" s="1"/>
  <c r="A94" i="8"/>
  <c r="A94" i="16" s="1"/>
  <c r="A95" i="8"/>
  <c r="A95" i="16" s="1"/>
  <c r="A96" i="8"/>
  <c r="A96" i="16" s="1"/>
  <c r="A97" i="8"/>
  <c r="A97" i="16" s="1"/>
  <c r="A98" i="8"/>
  <c r="A98" i="16" s="1"/>
  <c r="A99" i="8"/>
  <c r="A99" i="16" s="1"/>
  <c r="A100" i="8"/>
  <c r="A100" i="16" s="1"/>
  <c r="A101" i="8"/>
  <c r="A101" i="16" s="1"/>
  <c r="A102" i="8"/>
  <c r="A102" i="16" s="1"/>
  <c r="A103" i="8"/>
  <c r="A103" i="16" s="1"/>
  <c r="A104" i="8"/>
  <c r="A104" i="16" s="1"/>
  <c r="A105" i="8"/>
  <c r="A105" i="16" s="1"/>
  <c r="A106" i="8"/>
  <c r="A106" i="16" s="1"/>
  <c r="A107" i="8"/>
  <c r="A107" i="16" s="1"/>
  <c r="A108" i="8"/>
  <c r="A108" i="16" s="1"/>
  <c r="A109" i="8"/>
  <c r="A109" i="16" s="1"/>
  <c r="A110" i="8"/>
  <c r="A110" i="16" s="1"/>
  <c r="A111" i="8"/>
  <c r="A111" i="16" s="1"/>
  <c r="A112" i="8"/>
  <c r="A112" i="16" s="1"/>
  <c r="A113" i="8"/>
  <c r="A113" i="16" s="1"/>
  <c r="A114" i="8"/>
  <c r="A114" i="16" s="1"/>
  <c r="A115" i="8"/>
  <c r="A115" i="16" s="1"/>
  <c r="A116" i="8"/>
  <c r="A116" i="16" s="1"/>
  <c r="A117" i="8"/>
  <c r="A117" i="16" s="1"/>
  <c r="A118" i="8"/>
  <c r="A118" i="16" s="1"/>
  <c r="A119" i="8"/>
  <c r="A119" i="16" s="1"/>
  <c r="A120" i="8"/>
  <c r="A120" i="16" s="1"/>
  <c r="A121" i="8"/>
  <c r="A121" i="16" s="1"/>
  <c r="A122" i="8"/>
  <c r="A122" i="16" s="1"/>
  <c r="A123" i="8"/>
  <c r="A123" i="16" s="1"/>
  <c r="A124" i="8"/>
  <c r="A124" i="16" s="1"/>
  <c r="A125" i="8"/>
  <c r="A125" i="16" s="1"/>
  <c r="A126" i="8"/>
  <c r="A126" i="16" s="1"/>
  <c r="A127" i="8"/>
  <c r="A127" i="16" s="1"/>
  <c r="A128" i="8"/>
  <c r="A128" i="16" s="1"/>
  <c r="A129" i="8"/>
  <c r="A129" i="16" s="1"/>
  <c r="A130" i="8"/>
  <c r="A130" i="16" s="1"/>
  <c r="A131" i="8"/>
  <c r="A131" i="16" s="1"/>
  <c r="A132" i="8"/>
  <c r="A132" i="16" s="1"/>
  <c r="A133" i="8"/>
  <c r="A133" i="16" s="1"/>
  <c r="A134" i="8"/>
  <c r="A134" i="16" s="1"/>
  <c r="A135" i="8"/>
  <c r="A135" i="16" s="1"/>
  <c r="A136" i="8"/>
  <c r="A136" i="16" s="1"/>
  <c r="A137" i="8"/>
  <c r="A137" i="16" s="1"/>
  <c r="A138" i="8"/>
  <c r="A138" i="16" s="1"/>
  <c r="A139" i="8"/>
  <c r="A139" i="16" s="1"/>
  <c r="A140" i="8"/>
  <c r="A140" i="16" s="1"/>
  <c r="A141" i="8"/>
  <c r="A141" i="16" s="1"/>
  <c r="A142" i="8"/>
  <c r="A142" i="16" s="1"/>
  <c r="A143" i="8"/>
  <c r="A143" i="16" s="1"/>
  <c r="A144" i="8"/>
  <c r="A144" i="16" s="1"/>
  <c r="A145" i="8"/>
  <c r="A145" i="16" s="1"/>
  <c r="A146" i="8"/>
  <c r="A146" i="16" s="1"/>
  <c r="A147" i="8"/>
  <c r="A147" i="16" s="1"/>
  <c r="A148" i="8"/>
  <c r="A148" i="16" s="1"/>
  <c r="A149" i="8"/>
  <c r="A149" i="16" s="1"/>
  <c r="A150" i="8"/>
  <c r="A150" i="16" s="1"/>
  <c r="A151" i="8"/>
  <c r="A151" i="16" s="1"/>
  <c r="A152" i="8"/>
  <c r="A152" i="16" s="1"/>
  <c r="A153" i="8"/>
  <c r="A153" i="16" s="1"/>
  <c r="A154" i="8"/>
  <c r="A154" i="16" s="1"/>
  <c r="A155" i="8"/>
  <c r="A155" i="16" s="1"/>
  <c r="A156" i="8"/>
  <c r="A156" i="16" s="1"/>
  <c r="A157" i="8"/>
  <c r="A157" i="16" s="1"/>
  <c r="A158" i="8"/>
  <c r="A158" i="16" s="1"/>
  <c r="A159" i="8"/>
  <c r="A159" i="16" s="1"/>
  <c r="A160" i="8"/>
  <c r="A160" i="16" s="1"/>
  <c r="A161" i="8"/>
  <c r="A161" i="16" s="1"/>
  <c r="A162" i="8"/>
  <c r="A162" i="16" s="1"/>
  <c r="A163" i="8"/>
  <c r="A163" i="16" s="1"/>
  <c r="A164" i="8"/>
  <c r="A164" i="16" s="1"/>
  <c r="A165" i="8"/>
  <c r="A165" i="16" s="1"/>
  <c r="A166" i="8"/>
  <c r="A166" i="16" s="1"/>
  <c r="A167" i="8"/>
  <c r="A167" i="16" s="1"/>
  <c r="A168" i="8"/>
  <c r="A168" i="16" s="1"/>
  <c r="A169" i="8"/>
  <c r="A169" i="16" s="1"/>
  <c r="A170" i="8"/>
  <c r="A170" i="16" s="1"/>
  <c r="A171" i="8"/>
  <c r="A171" i="16" s="1"/>
  <c r="A172" i="8"/>
  <c r="A172" i="16" s="1"/>
  <c r="A173" i="8"/>
  <c r="A173" i="16" s="1"/>
  <c r="A174" i="8"/>
  <c r="A174" i="16" s="1"/>
  <c r="A175" i="8"/>
  <c r="A175" i="16" s="1"/>
  <c r="A176" i="8"/>
  <c r="A176" i="16" s="1"/>
  <c r="A177" i="8"/>
  <c r="A177" i="16" s="1"/>
  <c r="A178" i="8"/>
  <c r="A178" i="16" s="1"/>
  <c r="A179" i="8"/>
  <c r="A179" i="16" s="1"/>
  <c r="A180" i="8"/>
  <c r="A180" i="16" s="1"/>
  <c r="A181" i="8"/>
  <c r="A181" i="16" s="1"/>
  <c r="A182" i="8"/>
  <c r="A182" i="16" s="1"/>
  <c r="A183" i="8"/>
  <c r="A183" i="16" s="1"/>
  <c r="A184" i="8"/>
  <c r="A184" i="16" s="1"/>
  <c r="A185" i="8"/>
  <c r="A185" i="16" s="1"/>
  <c r="A186" i="8"/>
  <c r="A186" i="16" s="1"/>
  <c r="A187" i="8"/>
  <c r="A187" i="16" s="1"/>
  <c r="A188" i="8"/>
  <c r="A188" i="16" s="1"/>
  <c r="A189" i="8"/>
  <c r="A189" i="16" s="1"/>
  <c r="A190" i="8"/>
  <c r="A190" i="16" s="1"/>
  <c r="A191" i="8"/>
  <c r="A191" i="16" s="1"/>
  <c r="A192" i="8"/>
  <c r="A192" i="16" s="1"/>
  <c r="A193" i="8"/>
  <c r="A193" i="16" s="1"/>
  <c r="A194" i="8"/>
  <c r="A194" i="16" s="1"/>
  <c r="A195" i="8"/>
  <c r="A195" i="16" s="1"/>
  <c r="A196" i="8"/>
  <c r="A196" i="16" s="1"/>
  <c r="A197" i="8"/>
  <c r="A197" i="16" s="1"/>
  <c r="A198" i="8"/>
  <c r="A198" i="16" s="1"/>
  <c r="A199" i="8"/>
  <c r="A199" i="16" s="1"/>
  <c r="A200" i="8"/>
  <c r="A200" i="16" s="1"/>
  <c r="A201" i="8"/>
  <c r="A201" i="16" s="1"/>
  <c r="A202" i="8"/>
  <c r="A202" i="16" s="1"/>
  <c r="A203" i="8"/>
  <c r="A203" i="16" s="1"/>
  <c r="A204" i="8"/>
  <c r="A204" i="16" s="1"/>
  <c r="A205" i="8"/>
  <c r="A205" i="16" s="1"/>
  <c r="A206" i="8"/>
  <c r="A206" i="16" s="1"/>
  <c r="A207" i="8"/>
  <c r="A207" i="16" s="1"/>
  <c r="A208" i="8"/>
  <c r="A208" i="16" s="1"/>
  <c r="A209" i="8"/>
  <c r="A209" i="16" s="1"/>
  <c r="A210" i="8"/>
  <c r="A210" i="16" s="1"/>
  <c r="A211" i="8"/>
  <c r="A211" i="16" s="1"/>
  <c r="A212" i="8"/>
  <c r="A212" i="16" s="1"/>
  <c r="A213" i="8"/>
  <c r="A213" i="16" s="1"/>
  <c r="A214" i="8"/>
  <c r="A214" i="16" s="1"/>
  <c r="A215" i="8"/>
  <c r="A215" i="16" s="1"/>
  <c r="A216" i="8"/>
  <c r="A216" i="16" s="1"/>
  <c r="A217" i="8"/>
  <c r="A217" i="16" s="1"/>
  <c r="A218" i="8"/>
  <c r="A218" i="16" s="1"/>
  <c r="A219" i="8"/>
  <c r="A219" i="16" s="1"/>
  <c r="A220" i="8"/>
  <c r="A220" i="16" s="1"/>
  <c r="A221" i="8"/>
  <c r="A221" i="16" s="1"/>
  <c r="A222" i="8"/>
  <c r="A222" i="16" s="1"/>
  <c r="A223" i="8"/>
  <c r="A223" i="16" s="1"/>
  <c r="A224" i="8"/>
  <c r="A224" i="16" s="1"/>
  <c r="A225" i="8"/>
  <c r="A225" i="16" s="1"/>
  <c r="A226" i="8"/>
  <c r="A226" i="16" s="1"/>
  <c r="A227" i="8"/>
  <c r="A227" i="16" s="1"/>
  <c r="A228" i="8"/>
  <c r="A228" i="16" s="1"/>
  <c r="A229" i="8"/>
  <c r="A229" i="16" s="1"/>
  <c r="A230" i="8"/>
  <c r="A230" i="16" s="1"/>
  <c r="A231" i="8"/>
  <c r="A231" i="16" s="1"/>
  <c r="A232" i="8"/>
  <c r="A232" i="16" s="1"/>
  <c r="A233" i="8"/>
  <c r="A233" i="16" s="1"/>
  <c r="A234" i="8"/>
  <c r="A234" i="16" s="1"/>
  <c r="A235" i="8"/>
  <c r="A235" i="16" s="1"/>
  <c r="A236" i="8"/>
  <c r="A236" i="16" s="1"/>
  <c r="A237" i="8"/>
  <c r="A237" i="16" s="1"/>
  <c r="A238" i="8"/>
  <c r="A238" i="16" s="1"/>
  <c r="A239" i="8"/>
  <c r="A239" i="16" s="1"/>
  <c r="A240" i="8"/>
  <c r="A240" i="16" s="1"/>
  <c r="A241" i="8"/>
  <c r="A241" i="16" s="1"/>
  <c r="A242" i="8"/>
  <c r="A242" i="16" s="1"/>
  <c r="A243" i="8"/>
  <c r="A243" i="16" s="1"/>
  <c r="A244" i="8"/>
  <c r="A244" i="16" s="1"/>
  <c r="A245" i="8"/>
  <c r="A245" i="16" s="1"/>
  <c r="A246" i="8"/>
  <c r="A246" i="16" s="1"/>
  <c r="A247" i="8"/>
  <c r="A247" i="16" s="1"/>
  <c r="A248" i="8"/>
  <c r="A248" i="16" s="1"/>
  <c r="A249" i="8"/>
  <c r="A249" i="16" s="1"/>
  <c r="A250" i="8"/>
  <c r="A250" i="16" s="1"/>
  <c r="A251" i="8"/>
  <c r="A251" i="16" s="1"/>
  <c r="A252" i="8"/>
  <c r="A252" i="16" s="1"/>
  <c r="A253" i="8"/>
  <c r="A253" i="16" s="1"/>
  <c r="A254" i="8"/>
  <c r="A254" i="16" s="1"/>
  <c r="A255" i="8"/>
  <c r="A255" i="16" s="1"/>
  <c r="A256" i="8"/>
  <c r="A256" i="16" s="1"/>
  <c r="A257" i="8"/>
  <c r="A257" i="16" s="1"/>
  <c r="A258" i="8"/>
  <c r="A258" i="16" s="1"/>
  <c r="A259" i="8"/>
  <c r="A259" i="16" s="1"/>
  <c r="A260" i="8"/>
  <c r="A260" i="16" s="1"/>
  <c r="A261" i="8"/>
  <c r="A261" i="16" s="1"/>
  <c r="A262" i="8"/>
  <c r="A262" i="16" s="1"/>
  <c r="A263" i="8"/>
  <c r="A263" i="16" s="1"/>
  <c r="A264" i="8"/>
  <c r="A264" i="16" s="1"/>
  <c r="A265" i="8"/>
  <c r="A265" i="16" s="1"/>
  <c r="A266" i="8"/>
  <c r="A266" i="16" s="1"/>
  <c r="A267" i="8"/>
  <c r="A267" i="16" s="1"/>
  <c r="A268" i="8"/>
  <c r="A268" i="16" s="1"/>
  <c r="A269" i="8"/>
  <c r="A269" i="16" s="1"/>
  <c r="A270" i="8"/>
  <c r="A270" i="16" s="1"/>
  <c r="A271" i="8"/>
  <c r="A271" i="16" s="1"/>
  <c r="A272" i="8"/>
  <c r="A272" i="16" s="1"/>
  <c r="A273" i="8"/>
  <c r="A273" i="16" s="1"/>
  <c r="A274" i="8"/>
  <c r="A274" i="16" s="1"/>
  <c r="A275" i="8"/>
  <c r="A275" i="16" s="1"/>
  <c r="A276" i="8"/>
  <c r="A276" i="16" s="1"/>
  <c r="A277" i="8"/>
  <c r="A277" i="16" s="1"/>
  <c r="A278" i="8"/>
  <c r="A278" i="16" s="1"/>
  <c r="A279" i="8"/>
  <c r="A279" i="16" s="1"/>
  <c r="A280" i="8"/>
  <c r="A280" i="16" s="1"/>
  <c r="A281" i="8"/>
  <c r="A281" i="16" s="1"/>
  <c r="A282" i="8"/>
  <c r="A282" i="16" s="1"/>
  <c r="A283" i="8"/>
  <c r="A283" i="16" s="1"/>
  <c r="A284" i="8"/>
  <c r="A284" i="16" s="1"/>
  <c r="A285" i="8"/>
  <c r="A285" i="16" s="1"/>
  <c r="A286" i="8"/>
  <c r="A286" i="16" s="1"/>
  <c r="A287" i="8"/>
  <c r="A287" i="16" s="1"/>
  <c r="A288" i="8"/>
  <c r="A288" i="16" s="1"/>
  <c r="A289" i="8"/>
  <c r="A289" i="16" s="1"/>
  <c r="A290" i="8"/>
  <c r="A290" i="16" s="1"/>
  <c r="A291" i="8"/>
  <c r="A291" i="16" s="1"/>
  <c r="A292" i="8"/>
  <c r="A292" i="16" s="1"/>
  <c r="A293" i="8"/>
  <c r="A293" i="16" s="1"/>
  <c r="A294" i="8"/>
  <c r="A294" i="16" s="1"/>
  <c r="A295" i="8"/>
  <c r="A295" i="16" s="1"/>
  <c r="A296" i="8"/>
  <c r="A296" i="16" s="1"/>
  <c r="A297" i="8"/>
  <c r="A297" i="16" s="1"/>
  <c r="A298" i="8"/>
  <c r="A298" i="16" s="1"/>
  <c r="A299" i="8"/>
  <c r="A299" i="16" s="1"/>
  <c r="A300" i="8"/>
  <c r="A300" i="16" s="1"/>
  <c r="A301" i="8"/>
  <c r="A301" i="16" s="1"/>
  <c r="A302" i="8"/>
  <c r="A302" i="16" s="1"/>
  <c r="A303" i="8"/>
  <c r="A303" i="16" s="1"/>
  <c r="A304" i="8"/>
  <c r="A304" i="16" s="1"/>
  <c r="A305" i="8"/>
  <c r="A305" i="16" s="1"/>
  <c r="A306" i="8"/>
  <c r="A306" i="16" s="1"/>
  <c r="A307" i="8"/>
  <c r="A307" i="16" s="1"/>
  <c r="A308" i="8"/>
  <c r="A308" i="16" s="1"/>
  <c r="A309" i="8"/>
  <c r="A309" i="16" s="1"/>
  <c r="A310" i="8"/>
  <c r="A310" i="16" s="1"/>
  <c r="A311" i="8"/>
  <c r="A311" i="16" s="1"/>
  <c r="A312" i="8"/>
  <c r="A312" i="16" s="1"/>
  <c r="A313" i="8"/>
  <c r="A313" i="16" s="1"/>
  <c r="A4" i="8"/>
  <c r="A4" i="16" s="1"/>
  <c r="A5" i="8"/>
  <c r="A5" i="16" s="1"/>
  <c r="A6" i="8"/>
  <c r="A6" i="16" s="1"/>
  <c r="A3" i="8"/>
  <c r="A3" i="16" s="1"/>
  <c r="A2" i="8"/>
  <c r="A2" i="16" s="1"/>
  <c r="F3" i="8"/>
  <c r="F2" i="8"/>
  <c r="B44" i="7"/>
  <c r="C4" i="7" s="1"/>
  <c r="E17" i="9"/>
  <c r="E27" i="9"/>
  <c r="E25" i="9"/>
  <c r="E19" i="9"/>
  <c r="E3" i="9"/>
  <c r="E6" i="9"/>
  <c r="E7" i="9"/>
  <c r="E8" i="9"/>
  <c r="E22" i="9"/>
  <c r="E12" i="9"/>
  <c r="E16" i="9"/>
  <c r="E18" i="9"/>
  <c r="E9" i="9"/>
  <c r="E10" i="9"/>
  <c r="E26" i="9"/>
  <c r="E21" i="9"/>
  <c r="E11" i="9"/>
  <c r="E5" i="9"/>
  <c r="E14" i="9"/>
  <c r="E23" i="9"/>
  <c r="E20" i="9"/>
  <c r="E15" i="9"/>
  <c r="E13" i="9"/>
  <c r="E4" i="9"/>
  <c r="E24" i="9"/>
  <c r="E2" i="9"/>
  <c r="K16" i="22" l="1"/>
  <c r="L2" i="10" a="1"/>
  <c r="L2" i="10" s="1"/>
  <c r="E28" i="9"/>
  <c r="D44" i="7"/>
  <c r="C33" i="7"/>
  <c r="C19" i="7"/>
  <c r="C3" i="7"/>
  <c r="C32" i="7"/>
  <c r="C18" i="7"/>
  <c r="C42" i="7"/>
  <c r="C31" i="7"/>
  <c r="C17" i="7"/>
  <c r="C34" i="7"/>
  <c r="C23" i="7"/>
  <c r="C8" i="7"/>
  <c r="C41" i="7"/>
  <c r="C27" i="7"/>
  <c r="C16" i="7"/>
  <c r="C40" i="7"/>
  <c r="C26" i="7"/>
  <c r="C15" i="7"/>
  <c r="C39" i="7"/>
  <c r="C25" i="7"/>
  <c r="C11" i="7"/>
  <c r="C35" i="7"/>
  <c r="C24" i="7"/>
  <c r="C10" i="7"/>
  <c r="C9" i="7"/>
  <c r="C7" i="7"/>
  <c r="C38" i="7"/>
  <c r="C30" i="7"/>
  <c r="C22" i="7"/>
  <c r="C14" i="7"/>
  <c r="C6" i="7"/>
  <c r="C37" i="7"/>
  <c r="C29" i="7"/>
  <c r="C21" i="7"/>
  <c r="C13" i="7"/>
  <c r="C5" i="7"/>
  <c r="C2" i="7"/>
  <c r="C36" i="7"/>
  <c r="C28" i="7"/>
  <c r="C20" i="7"/>
  <c r="C12" i="7"/>
  <c r="P3" i="22" l="1"/>
  <c r="P12" i="22"/>
  <c r="P37" i="22"/>
  <c r="P7" i="22"/>
  <c r="P24" i="22"/>
  <c r="P42" i="22"/>
  <c r="P16" i="22"/>
  <c r="P11" i="22"/>
  <c r="P20" i="22"/>
  <c r="P33" i="22"/>
  <c r="P15" i="22"/>
  <c r="P32" i="22"/>
  <c r="P29" i="22"/>
  <c r="P19" i="22"/>
  <c r="P28" i="22"/>
  <c r="P6" i="22"/>
  <c r="P23" i="22"/>
  <c r="P40" i="22"/>
  <c r="P34" i="22"/>
  <c r="P27" i="22"/>
  <c r="P36" i="22"/>
  <c r="P14" i="22"/>
  <c r="P31" i="22"/>
  <c r="P9" i="22"/>
  <c r="P25" i="22"/>
  <c r="P35" i="22"/>
  <c r="P5" i="22"/>
  <c r="P22" i="22"/>
  <c r="P39" i="22"/>
  <c r="P10" i="22"/>
  <c r="P13" i="22"/>
  <c r="P30" i="22"/>
  <c r="P17" i="22"/>
  <c r="P18" i="22"/>
  <c r="P41" i="22"/>
  <c r="P21" i="22"/>
  <c r="P38" i="22"/>
  <c r="P8" i="22"/>
  <c r="P26" i="22"/>
  <c r="P4" i="22"/>
  <c r="P2" i="22"/>
  <c r="C44" i="7"/>
  <c r="EU4" i="2"/>
  <c r="EV4" i="2"/>
  <c r="EU5" i="2"/>
  <c r="EV5" i="2"/>
  <c r="EU6" i="2"/>
  <c r="EV6" i="2"/>
  <c r="EX6" i="2"/>
  <c r="EY6" i="2"/>
  <c r="EU7" i="2"/>
  <c r="EV7" i="2"/>
  <c r="EU8" i="2"/>
  <c r="EV8" i="2"/>
  <c r="EX8" i="2" s="1"/>
  <c r="EU9" i="2"/>
  <c r="EV9" i="2"/>
  <c r="EU10" i="2"/>
  <c r="EV10" i="2"/>
  <c r="EX10" i="2" s="1"/>
  <c r="EU11" i="2"/>
  <c r="EV11" i="2"/>
  <c r="EU12" i="2"/>
  <c r="EV12" i="2"/>
  <c r="EU13" i="2"/>
  <c r="EV13" i="2"/>
  <c r="EU14" i="2"/>
  <c r="EV14" i="2"/>
  <c r="EX14" i="2"/>
  <c r="EY14" i="2"/>
  <c r="EU15" i="2"/>
  <c r="EV15" i="2"/>
  <c r="EU16" i="2"/>
  <c r="EV16" i="2"/>
  <c r="EX16" i="2" s="1"/>
  <c r="EU17" i="2"/>
  <c r="EV17" i="2"/>
  <c r="EU18" i="2"/>
  <c r="EV18" i="2"/>
  <c r="EX18" i="2" s="1"/>
  <c r="EU19" i="2"/>
  <c r="EV19" i="2"/>
  <c r="EU20" i="2"/>
  <c r="EV20" i="2"/>
  <c r="EU21" i="2"/>
  <c r="EV21" i="2"/>
  <c r="EU22" i="2"/>
  <c r="EV22" i="2"/>
  <c r="EX22" i="2"/>
  <c r="EY22" i="2"/>
  <c r="EU23" i="2"/>
  <c r="EV23" i="2"/>
  <c r="EU24" i="2"/>
  <c r="EV24" i="2"/>
  <c r="EX24" i="2" s="1"/>
  <c r="EU25" i="2"/>
  <c r="EV25" i="2"/>
  <c r="EU26" i="2"/>
  <c r="EV26" i="2"/>
  <c r="EX26" i="2" s="1"/>
  <c r="EU27" i="2"/>
  <c r="EV27" i="2"/>
  <c r="EU28" i="2"/>
  <c r="EV28" i="2"/>
  <c r="EU29" i="2"/>
  <c r="EV29" i="2"/>
  <c r="EU30" i="2"/>
  <c r="EV30" i="2"/>
  <c r="EX30" i="2"/>
  <c r="EY30" i="2"/>
  <c r="EU31" i="2"/>
  <c r="EV31" i="2"/>
  <c r="EU32" i="2"/>
  <c r="EV32" i="2"/>
  <c r="EX32" i="2" s="1"/>
  <c r="EU33" i="2"/>
  <c r="EV33" i="2"/>
  <c r="EU34" i="2"/>
  <c r="EV34" i="2"/>
  <c r="EX34" i="2" s="1"/>
  <c r="EU35" i="2"/>
  <c r="EV35" i="2"/>
  <c r="EU36" i="2"/>
  <c r="EV36" i="2"/>
  <c r="EU37" i="2"/>
  <c r="EV37" i="2"/>
  <c r="EU38" i="2"/>
  <c r="EV38" i="2"/>
  <c r="EX38" i="2"/>
  <c r="EY38" i="2"/>
  <c r="EU39" i="2"/>
  <c r="EV39" i="2"/>
  <c r="EU40" i="2"/>
  <c r="EV40" i="2"/>
  <c r="EX40" i="2" s="1"/>
  <c r="EU41" i="2"/>
  <c r="EV41" i="2"/>
  <c r="EU42" i="2"/>
  <c r="EV42" i="2"/>
  <c r="EX42" i="2" s="1"/>
  <c r="EU43" i="2"/>
  <c r="EV43" i="2"/>
  <c r="EU44" i="2"/>
  <c r="EV44" i="2"/>
  <c r="EU45" i="2"/>
  <c r="EV45" i="2"/>
  <c r="EU46" i="2"/>
  <c r="EV46" i="2"/>
  <c r="EX46" i="2"/>
  <c r="EY46" i="2"/>
  <c r="EU47" i="2"/>
  <c r="EV47" i="2"/>
  <c r="EU48" i="2"/>
  <c r="EV48" i="2"/>
  <c r="EX48" i="2" s="1"/>
  <c r="EU49" i="2"/>
  <c r="EV49" i="2"/>
  <c r="EU50" i="2"/>
  <c r="EV50" i="2"/>
  <c r="EX50" i="2" s="1"/>
  <c r="EU51" i="2"/>
  <c r="EV51" i="2"/>
  <c r="EU52" i="2"/>
  <c r="EV52" i="2"/>
  <c r="EU53" i="2"/>
  <c r="EV53" i="2"/>
  <c r="EU54" i="2"/>
  <c r="EV54" i="2"/>
  <c r="EX54" i="2"/>
  <c r="EY54" i="2"/>
  <c r="EU55" i="2"/>
  <c r="EV55" i="2"/>
  <c r="EU56" i="2"/>
  <c r="EV56" i="2"/>
  <c r="EX56" i="2" s="1"/>
  <c r="EU57" i="2"/>
  <c r="EV57" i="2"/>
  <c r="EU58" i="2"/>
  <c r="EV58" i="2"/>
  <c r="EX58" i="2" s="1"/>
  <c r="EU59" i="2"/>
  <c r="EV59" i="2"/>
  <c r="EU60" i="2"/>
  <c r="EV60" i="2"/>
  <c r="EU61" i="2"/>
  <c r="EV61" i="2"/>
  <c r="EU62" i="2"/>
  <c r="EV62" i="2"/>
  <c r="EX62" i="2"/>
  <c r="EY62" i="2"/>
  <c r="EU63" i="2"/>
  <c r="EV63" i="2"/>
  <c r="EU64" i="2"/>
  <c r="EV64" i="2"/>
  <c r="EX64" i="2" s="1"/>
  <c r="EU65" i="2"/>
  <c r="EV65" i="2"/>
  <c r="EU66" i="2"/>
  <c r="EV66" i="2"/>
  <c r="EX66" i="2" s="1"/>
  <c r="EU67" i="2"/>
  <c r="EV67" i="2"/>
  <c r="EU68" i="2"/>
  <c r="EV68" i="2"/>
  <c r="EU69" i="2"/>
  <c r="EV69" i="2"/>
  <c r="EU70" i="2"/>
  <c r="EV70" i="2"/>
  <c r="EX70" i="2"/>
  <c r="EY70" i="2"/>
  <c r="EU71" i="2"/>
  <c r="EV71" i="2"/>
  <c r="EU72" i="2"/>
  <c r="EV72" i="2"/>
  <c r="EX72" i="2" s="1"/>
  <c r="EU73" i="2"/>
  <c r="EV73" i="2"/>
  <c r="EU74" i="2"/>
  <c r="EV74" i="2"/>
  <c r="EX74" i="2" s="1"/>
  <c r="EU75" i="2"/>
  <c r="EV75" i="2"/>
  <c r="EU76" i="2"/>
  <c r="EV76" i="2"/>
  <c r="EU77" i="2"/>
  <c r="EV77" i="2"/>
  <c r="EU78" i="2"/>
  <c r="EV78" i="2"/>
  <c r="EX78" i="2"/>
  <c r="EY78" i="2"/>
  <c r="EU79" i="2"/>
  <c r="EV79" i="2"/>
  <c r="EU80" i="2"/>
  <c r="EV80" i="2"/>
  <c r="EX80" i="2" s="1"/>
  <c r="EU81" i="2"/>
  <c r="EV81" i="2"/>
  <c r="EU82" i="2"/>
  <c r="EV82" i="2"/>
  <c r="EX82" i="2" s="1"/>
  <c r="EU83" i="2"/>
  <c r="EV83" i="2"/>
  <c r="EU84" i="2"/>
  <c r="EV84" i="2"/>
  <c r="EU85" i="2"/>
  <c r="EV85" i="2"/>
  <c r="EU86" i="2"/>
  <c r="EV86" i="2"/>
  <c r="EX86" i="2"/>
  <c r="EY86" i="2"/>
  <c r="EU87" i="2"/>
  <c r="EV87" i="2"/>
  <c r="EU88" i="2"/>
  <c r="EV88" i="2"/>
  <c r="EX88" i="2" s="1"/>
  <c r="EU89" i="2"/>
  <c r="EV89" i="2"/>
  <c r="EU90" i="2"/>
  <c r="EV90" i="2"/>
  <c r="EX90" i="2" s="1"/>
  <c r="EU91" i="2"/>
  <c r="EV91" i="2"/>
  <c r="EU92" i="2"/>
  <c r="EV92" i="2"/>
  <c r="EU93" i="2"/>
  <c r="EV93" i="2"/>
  <c r="EU94" i="2"/>
  <c r="EV94" i="2"/>
  <c r="EX94" i="2"/>
  <c r="EY94" i="2"/>
  <c r="EU95" i="2"/>
  <c r="EV95" i="2"/>
  <c r="EU96" i="2"/>
  <c r="EV96" i="2"/>
  <c r="EX96" i="2" s="1"/>
  <c r="EU97" i="2"/>
  <c r="EV97" i="2"/>
  <c r="EU98" i="2"/>
  <c r="EV98" i="2"/>
  <c r="EX98" i="2" s="1"/>
  <c r="EU99" i="2"/>
  <c r="EV99" i="2"/>
  <c r="EU100" i="2"/>
  <c r="EV100" i="2"/>
  <c r="EU101" i="2"/>
  <c r="EV101" i="2"/>
  <c r="EU102" i="2"/>
  <c r="EV102" i="2"/>
  <c r="EX102" i="2"/>
  <c r="EY102" i="2"/>
  <c r="EU103" i="2"/>
  <c r="EV103" i="2"/>
  <c r="EU104" i="2"/>
  <c r="EV104" i="2"/>
  <c r="EX104" i="2" s="1"/>
  <c r="EU105" i="2"/>
  <c r="EV105" i="2"/>
  <c r="EU106" i="2"/>
  <c r="EV106" i="2"/>
  <c r="EX106" i="2" s="1"/>
  <c r="EU107" i="2"/>
  <c r="EV107" i="2"/>
  <c r="EU108" i="2"/>
  <c r="EV108" i="2"/>
  <c r="EY108" i="2" s="1"/>
  <c r="EU109" i="2"/>
  <c r="EV109" i="2"/>
  <c r="EU110" i="2"/>
  <c r="EV110" i="2"/>
  <c r="EX110" i="2"/>
  <c r="EY110" i="2"/>
  <c r="EU111" i="2"/>
  <c r="EV111" i="2"/>
  <c r="EU112" i="2"/>
  <c r="EV112" i="2"/>
  <c r="EX112" i="2" s="1"/>
  <c r="EU113" i="2"/>
  <c r="EV113" i="2"/>
  <c r="EU114" i="2"/>
  <c r="EV114" i="2"/>
  <c r="EX114" i="2" s="1"/>
  <c r="EU115" i="2"/>
  <c r="EV115" i="2"/>
  <c r="EU116" i="2"/>
  <c r="EV116" i="2"/>
  <c r="EY116" i="2" s="1"/>
  <c r="EX116" i="2"/>
  <c r="EU117" i="2"/>
  <c r="EV117" i="2"/>
  <c r="EU118" i="2"/>
  <c r="EV118" i="2"/>
  <c r="EX118" i="2"/>
  <c r="EY118" i="2"/>
  <c r="EU119" i="2"/>
  <c r="EV119" i="2"/>
  <c r="EU120" i="2"/>
  <c r="EV120" i="2"/>
  <c r="EX120" i="2" s="1"/>
  <c r="EU121" i="2"/>
  <c r="EV121" i="2"/>
  <c r="EU122" i="2"/>
  <c r="EV122" i="2"/>
  <c r="EX122" i="2" s="1"/>
  <c r="EU123" i="2"/>
  <c r="EV123" i="2"/>
  <c r="EU124" i="2"/>
  <c r="EV124" i="2"/>
  <c r="EY124" i="2" s="1"/>
  <c r="EU125" i="2"/>
  <c r="EV125" i="2"/>
  <c r="EU126" i="2"/>
  <c r="EV126" i="2"/>
  <c r="EX126" i="2"/>
  <c r="EY126" i="2"/>
  <c r="EU127" i="2"/>
  <c r="EV127" i="2"/>
  <c r="EU128" i="2"/>
  <c r="EV128" i="2"/>
  <c r="EX128" i="2" s="1"/>
  <c r="EU129" i="2"/>
  <c r="EV129" i="2"/>
  <c r="EU130" i="2"/>
  <c r="EV130" i="2"/>
  <c r="EX130" i="2" s="1"/>
  <c r="EU131" i="2"/>
  <c r="EV131" i="2"/>
  <c r="EU132" i="2"/>
  <c r="EV132" i="2"/>
  <c r="EY132" i="2" s="1"/>
  <c r="EX132" i="2"/>
  <c r="EU133" i="2"/>
  <c r="EV133" i="2"/>
  <c r="EU134" i="2"/>
  <c r="EV134" i="2"/>
  <c r="EX134" i="2"/>
  <c r="EY134" i="2"/>
  <c r="EU135" i="2"/>
  <c r="EV135" i="2"/>
  <c r="EU136" i="2"/>
  <c r="EV136" i="2"/>
  <c r="EX136" i="2" s="1"/>
  <c r="EU137" i="2"/>
  <c r="EV137" i="2"/>
  <c r="EU138" i="2"/>
  <c r="EV138" i="2"/>
  <c r="EX138" i="2" s="1"/>
  <c r="EU139" i="2"/>
  <c r="EV139" i="2"/>
  <c r="EU140" i="2"/>
  <c r="EV140" i="2"/>
  <c r="EY140" i="2" s="1"/>
  <c r="EU141" i="2"/>
  <c r="EV141" i="2"/>
  <c r="EU142" i="2"/>
  <c r="EV142" i="2"/>
  <c r="EX142" i="2"/>
  <c r="EY142" i="2"/>
  <c r="EU143" i="2"/>
  <c r="EV143" i="2"/>
  <c r="EU144" i="2"/>
  <c r="EV144" i="2"/>
  <c r="EX144" i="2" s="1"/>
  <c r="EU145" i="2"/>
  <c r="EV145" i="2"/>
  <c r="EU146" i="2"/>
  <c r="EV146" i="2"/>
  <c r="EY146" i="2" s="1"/>
  <c r="EX146" i="2"/>
  <c r="EU147" i="2"/>
  <c r="EV147" i="2"/>
  <c r="EU148" i="2"/>
  <c r="EV148" i="2"/>
  <c r="EY148" i="2" s="1"/>
  <c r="EU149" i="2"/>
  <c r="EV149" i="2"/>
  <c r="EU150" i="2"/>
  <c r="EV150" i="2"/>
  <c r="EX150" i="2"/>
  <c r="EY150" i="2"/>
  <c r="EU151" i="2"/>
  <c r="EV151" i="2"/>
  <c r="EU152" i="2"/>
  <c r="EV152" i="2"/>
  <c r="EX152" i="2" s="1"/>
  <c r="EU153" i="2"/>
  <c r="EV153" i="2"/>
  <c r="EU154" i="2"/>
  <c r="EV154" i="2"/>
  <c r="EY154" i="2" s="1"/>
  <c r="EX154" i="2"/>
  <c r="EU155" i="2"/>
  <c r="EV155" i="2"/>
  <c r="EU156" i="2"/>
  <c r="EV156" i="2"/>
  <c r="EY156" i="2" s="1"/>
  <c r="EU157" i="2"/>
  <c r="EV157" i="2"/>
  <c r="EU158" i="2"/>
  <c r="EV158" i="2"/>
  <c r="EX158" i="2"/>
  <c r="EY158" i="2"/>
  <c r="EU159" i="2"/>
  <c r="EV159" i="2"/>
  <c r="EU160" i="2"/>
  <c r="EV160" i="2"/>
  <c r="EX160" i="2" s="1"/>
  <c r="EU161" i="2"/>
  <c r="EV161" i="2"/>
  <c r="EU162" i="2"/>
  <c r="EV162" i="2"/>
  <c r="EY162" i="2" s="1"/>
  <c r="EX162" i="2"/>
  <c r="EU163" i="2"/>
  <c r="EV163" i="2"/>
  <c r="EU164" i="2"/>
  <c r="EV164" i="2"/>
  <c r="EY164" i="2" s="1"/>
  <c r="EU165" i="2"/>
  <c r="EV165" i="2"/>
  <c r="EU166" i="2"/>
  <c r="EV166" i="2"/>
  <c r="EX166" i="2"/>
  <c r="EY166" i="2"/>
  <c r="EU167" i="2"/>
  <c r="EV167" i="2"/>
  <c r="EU168" i="2"/>
  <c r="EV168" i="2"/>
  <c r="EX168" i="2" s="1"/>
  <c r="EU169" i="2"/>
  <c r="EV169" i="2"/>
  <c r="EU170" i="2"/>
  <c r="EV170" i="2"/>
  <c r="EY170" i="2" s="1"/>
  <c r="EX170" i="2"/>
  <c r="EU171" i="2"/>
  <c r="EV171" i="2"/>
  <c r="EU172" i="2"/>
  <c r="EV172" i="2"/>
  <c r="EY172" i="2" s="1"/>
  <c r="EU173" i="2"/>
  <c r="EV173" i="2"/>
  <c r="EU174" i="2"/>
  <c r="EV174" i="2"/>
  <c r="EX174" i="2"/>
  <c r="EY174" i="2"/>
  <c r="EU175" i="2"/>
  <c r="EV175" i="2"/>
  <c r="EY175" i="2" s="1"/>
  <c r="EX175" i="2"/>
  <c r="EU176" i="2"/>
  <c r="EV176" i="2"/>
  <c r="EX176" i="2"/>
  <c r="EY176" i="2"/>
  <c r="EU177" i="2"/>
  <c r="EV177" i="2"/>
  <c r="EY177" i="2" s="1"/>
  <c r="EX177" i="2"/>
  <c r="EU178" i="2"/>
  <c r="EV178" i="2"/>
  <c r="EX178" i="2"/>
  <c r="EY178" i="2"/>
  <c r="EU179" i="2"/>
  <c r="EV179" i="2"/>
  <c r="EY179" i="2" s="1"/>
  <c r="EX179" i="2"/>
  <c r="EU180" i="2"/>
  <c r="EV180" i="2"/>
  <c r="EX180" i="2"/>
  <c r="EY180" i="2"/>
  <c r="EU181" i="2"/>
  <c r="EV181" i="2"/>
  <c r="EY181" i="2" s="1"/>
  <c r="EX181" i="2"/>
  <c r="EU182" i="2"/>
  <c r="EV182" i="2"/>
  <c r="EX182" i="2"/>
  <c r="EY182" i="2"/>
  <c r="EU183" i="2"/>
  <c r="EV183" i="2"/>
  <c r="EY183" i="2" s="1"/>
  <c r="EX183" i="2"/>
  <c r="EU184" i="2"/>
  <c r="EV184" i="2"/>
  <c r="EX184" i="2"/>
  <c r="EY184" i="2"/>
  <c r="EU185" i="2"/>
  <c r="EV185" i="2"/>
  <c r="EY185" i="2" s="1"/>
  <c r="EX185" i="2"/>
  <c r="EU186" i="2"/>
  <c r="EV186" i="2"/>
  <c r="EX186" i="2"/>
  <c r="EY186" i="2"/>
  <c r="EU187" i="2"/>
  <c r="EV187" i="2"/>
  <c r="EY187" i="2" s="1"/>
  <c r="EX187" i="2"/>
  <c r="EU188" i="2"/>
  <c r="EV188" i="2"/>
  <c r="EX188" i="2"/>
  <c r="EY188" i="2"/>
  <c r="EU189" i="2"/>
  <c r="EV189" i="2"/>
  <c r="EY189" i="2" s="1"/>
  <c r="EX189" i="2"/>
  <c r="EU190" i="2"/>
  <c r="EV190" i="2"/>
  <c r="EX190" i="2"/>
  <c r="EY190" i="2"/>
  <c r="EU191" i="2"/>
  <c r="EV191" i="2"/>
  <c r="EY191" i="2" s="1"/>
  <c r="EX191" i="2"/>
  <c r="EU192" i="2"/>
  <c r="EV192" i="2"/>
  <c r="EX192" i="2"/>
  <c r="EY192" i="2"/>
  <c r="EU193" i="2"/>
  <c r="EV193" i="2"/>
  <c r="EY193" i="2" s="1"/>
  <c r="EX193" i="2"/>
  <c r="EU194" i="2"/>
  <c r="EV194" i="2"/>
  <c r="EX194" i="2"/>
  <c r="EY194" i="2"/>
  <c r="EU195" i="2"/>
  <c r="EV195" i="2"/>
  <c r="EY195" i="2" s="1"/>
  <c r="EX195" i="2"/>
  <c r="EU196" i="2"/>
  <c r="EV196" i="2"/>
  <c r="EX196" i="2"/>
  <c r="EY196" i="2"/>
  <c r="EU197" i="2"/>
  <c r="EV197" i="2"/>
  <c r="EY197" i="2" s="1"/>
  <c r="EX197" i="2"/>
  <c r="EU198" i="2"/>
  <c r="EV198" i="2"/>
  <c r="EX198" i="2"/>
  <c r="EY198" i="2"/>
  <c r="EU199" i="2"/>
  <c r="EV199" i="2"/>
  <c r="EY199" i="2" s="1"/>
  <c r="EX199" i="2"/>
  <c r="EU200" i="2"/>
  <c r="EV200" i="2"/>
  <c r="EX200" i="2"/>
  <c r="EY200" i="2"/>
  <c r="EU201" i="2"/>
  <c r="EV201" i="2"/>
  <c r="EY201" i="2" s="1"/>
  <c r="EX201" i="2"/>
  <c r="EU202" i="2"/>
  <c r="EV202" i="2"/>
  <c r="EX202" i="2"/>
  <c r="EY202" i="2"/>
  <c r="EU203" i="2"/>
  <c r="EV203" i="2"/>
  <c r="EY203" i="2" s="1"/>
  <c r="EX203" i="2"/>
  <c r="EU204" i="2"/>
  <c r="EV204" i="2"/>
  <c r="EX204" i="2"/>
  <c r="EY204" i="2"/>
  <c r="EU205" i="2"/>
  <c r="EV205" i="2"/>
  <c r="EY205" i="2" s="1"/>
  <c r="EX205" i="2"/>
  <c r="EU206" i="2"/>
  <c r="EV206" i="2"/>
  <c r="EX206" i="2"/>
  <c r="EY206" i="2"/>
  <c r="EU207" i="2"/>
  <c r="EV207" i="2"/>
  <c r="EY207" i="2" s="1"/>
  <c r="EX207" i="2"/>
  <c r="EU208" i="2"/>
  <c r="EV208" i="2"/>
  <c r="EX208" i="2"/>
  <c r="EY208" i="2"/>
  <c r="EU209" i="2"/>
  <c r="EV209" i="2"/>
  <c r="EY209" i="2" s="1"/>
  <c r="EX209" i="2"/>
  <c r="EU210" i="2"/>
  <c r="EV210" i="2"/>
  <c r="EX210" i="2"/>
  <c r="EY210" i="2"/>
  <c r="EU211" i="2"/>
  <c r="EV211" i="2"/>
  <c r="EY211" i="2" s="1"/>
  <c r="EX211" i="2"/>
  <c r="EU212" i="2"/>
  <c r="EV212" i="2"/>
  <c r="EX212" i="2"/>
  <c r="EY212" i="2"/>
  <c r="EU213" i="2"/>
  <c r="EV213" i="2"/>
  <c r="EY213" i="2" s="1"/>
  <c r="EX213" i="2"/>
  <c r="EU214" i="2"/>
  <c r="EV214" i="2"/>
  <c r="EX214" i="2"/>
  <c r="EY214" i="2"/>
  <c r="EU215" i="2"/>
  <c r="EV215" i="2"/>
  <c r="EY215" i="2" s="1"/>
  <c r="EX215" i="2"/>
  <c r="EU216" i="2"/>
  <c r="EV216" i="2"/>
  <c r="EX216" i="2"/>
  <c r="EY216" i="2"/>
  <c r="EU217" i="2"/>
  <c r="EV217" i="2"/>
  <c r="EY217" i="2" s="1"/>
  <c r="EX217" i="2"/>
  <c r="EU218" i="2"/>
  <c r="EV218" i="2"/>
  <c r="EX218" i="2"/>
  <c r="EY218" i="2"/>
  <c r="EU219" i="2"/>
  <c r="EV219" i="2"/>
  <c r="EY219" i="2" s="1"/>
  <c r="EX219" i="2"/>
  <c r="EU220" i="2"/>
  <c r="EV220" i="2"/>
  <c r="EX220" i="2"/>
  <c r="EY220" i="2"/>
  <c r="EU221" i="2"/>
  <c r="EV221" i="2"/>
  <c r="EY221" i="2" s="1"/>
  <c r="EX221" i="2"/>
  <c r="EU222" i="2"/>
  <c r="EV222" i="2"/>
  <c r="EX222" i="2"/>
  <c r="EY222" i="2"/>
  <c r="EU223" i="2"/>
  <c r="EV223" i="2"/>
  <c r="EY223" i="2" s="1"/>
  <c r="EX223" i="2"/>
  <c r="EU224" i="2"/>
  <c r="EV224" i="2"/>
  <c r="EX224" i="2"/>
  <c r="EY224" i="2"/>
  <c r="EU225" i="2"/>
  <c r="EV225" i="2"/>
  <c r="EY225" i="2" s="1"/>
  <c r="EX225" i="2"/>
  <c r="EU226" i="2"/>
  <c r="EV226" i="2"/>
  <c r="EX226" i="2"/>
  <c r="EY226" i="2"/>
  <c r="EU227" i="2"/>
  <c r="EV227" i="2"/>
  <c r="EY227" i="2" s="1"/>
  <c r="EX227" i="2"/>
  <c r="EU228" i="2"/>
  <c r="EV228" i="2"/>
  <c r="EX228" i="2"/>
  <c r="EY228" i="2"/>
  <c r="EU229" i="2"/>
  <c r="EV229" i="2"/>
  <c r="EY229" i="2" s="1"/>
  <c r="EX229" i="2"/>
  <c r="EU230" i="2"/>
  <c r="EV230" i="2"/>
  <c r="EX230" i="2"/>
  <c r="EY230" i="2"/>
  <c r="EU231" i="2"/>
  <c r="EV231" i="2"/>
  <c r="EY231" i="2" s="1"/>
  <c r="EX231" i="2"/>
  <c r="EU232" i="2"/>
  <c r="EV232" i="2"/>
  <c r="EX232" i="2"/>
  <c r="EY232" i="2"/>
  <c r="EU233" i="2"/>
  <c r="EV233" i="2"/>
  <c r="EY233" i="2" s="1"/>
  <c r="EX233" i="2"/>
  <c r="EU234" i="2"/>
  <c r="EV234" i="2"/>
  <c r="EX234" i="2"/>
  <c r="EY234" i="2"/>
  <c r="EU235" i="2"/>
  <c r="EV235" i="2"/>
  <c r="EY235" i="2" s="1"/>
  <c r="EX235" i="2"/>
  <c r="EU236" i="2"/>
  <c r="EV236" i="2"/>
  <c r="EX236" i="2"/>
  <c r="EY236" i="2"/>
  <c r="EU237" i="2"/>
  <c r="EV237" i="2"/>
  <c r="EY237" i="2" s="1"/>
  <c r="EU238" i="2"/>
  <c r="EV238" i="2"/>
  <c r="EX238" i="2"/>
  <c r="EY238" i="2"/>
  <c r="EU239" i="2"/>
  <c r="EV239" i="2"/>
  <c r="EY239" i="2" s="1"/>
  <c r="EX239" i="2"/>
  <c r="EU240" i="2"/>
  <c r="EV240" i="2"/>
  <c r="EX240" i="2"/>
  <c r="EY240" i="2"/>
  <c r="EU241" i="2"/>
  <c r="EV241" i="2"/>
  <c r="EY241" i="2" s="1"/>
  <c r="EU242" i="2"/>
  <c r="EV242" i="2"/>
  <c r="EX242" i="2"/>
  <c r="EY242" i="2"/>
  <c r="EU243" i="2"/>
  <c r="EV243" i="2"/>
  <c r="EY243" i="2" s="1"/>
  <c r="EX243" i="2"/>
  <c r="EU244" i="2"/>
  <c r="EV244" i="2"/>
  <c r="EX244" i="2"/>
  <c r="EY244" i="2"/>
  <c r="EU245" i="2"/>
  <c r="EV245" i="2"/>
  <c r="EY245" i="2" s="1"/>
  <c r="EU246" i="2"/>
  <c r="EV246" i="2"/>
  <c r="EX246" i="2"/>
  <c r="EY246" i="2"/>
  <c r="EU247" i="2"/>
  <c r="EV247" i="2"/>
  <c r="EY247" i="2" s="1"/>
  <c r="EX247" i="2"/>
  <c r="EU248" i="2"/>
  <c r="EV248" i="2"/>
  <c r="EX248" i="2"/>
  <c r="EY248" i="2"/>
  <c r="EU249" i="2"/>
  <c r="EV249" i="2"/>
  <c r="EY249" i="2" s="1"/>
  <c r="EU250" i="2"/>
  <c r="EV250" i="2"/>
  <c r="EX250" i="2"/>
  <c r="EY250" i="2"/>
  <c r="EU251" i="2"/>
  <c r="EV251" i="2"/>
  <c r="EY251" i="2" s="1"/>
  <c r="EX251" i="2"/>
  <c r="EU252" i="2"/>
  <c r="EV252" i="2"/>
  <c r="EX252" i="2"/>
  <c r="EY252" i="2"/>
  <c r="EU253" i="2"/>
  <c r="EV253" i="2"/>
  <c r="EY253" i="2" s="1"/>
  <c r="EU254" i="2"/>
  <c r="EV254" i="2"/>
  <c r="EX254" i="2"/>
  <c r="EY254" i="2"/>
  <c r="EU255" i="2"/>
  <c r="EV255" i="2"/>
  <c r="EY255" i="2" s="1"/>
  <c r="EX255" i="2"/>
  <c r="EU256" i="2"/>
  <c r="EV256" i="2"/>
  <c r="EX256" i="2"/>
  <c r="EY256" i="2"/>
  <c r="EU257" i="2"/>
  <c r="EV257" i="2"/>
  <c r="EY257" i="2" s="1"/>
  <c r="EU258" i="2"/>
  <c r="EV258" i="2"/>
  <c r="EX258" i="2"/>
  <c r="EY258" i="2"/>
  <c r="EU259" i="2"/>
  <c r="EV259" i="2"/>
  <c r="EY259" i="2" s="1"/>
  <c r="EX259" i="2"/>
  <c r="EU260" i="2"/>
  <c r="EV260" i="2"/>
  <c r="EX260" i="2"/>
  <c r="EY260" i="2"/>
  <c r="EU261" i="2"/>
  <c r="EV261" i="2"/>
  <c r="EY261" i="2" s="1"/>
  <c r="EU262" i="2"/>
  <c r="EV262" i="2"/>
  <c r="EX262" i="2"/>
  <c r="EY262" i="2"/>
  <c r="EU263" i="2"/>
  <c r="EV263" i="2"/>
  <c r="EY263" i="2" s="1"/>
  <c r="EX263" i="2"/>
  <c r="EU264" i="2"/>
  <c r="EV264" i="2"/>
  <c r="EX264" i="2"/>
  <c r="EY264" i="2"/>
  <c r="EU265" i="2"/>
  <c r="EV265" i="2"/>
  <c r="EY265" i="2" s="1"/>
  <c r="EU266" i="2"/>
  <c r="EV266" i="2"/>
  <c r="EX266" i="2"/>
  <c r="EY266" i="2"/>
  <c r="EU267" i="2"/>
  <c r="EV267" i="2"/>
  <c r="EY267" i="2" s="1"/>
  <c r="EX267" i="2"/>
  <c r="EU268" i="2"/>
  <c r="EV268" i="2"/>
  <c r="EX268" i="2"/>
  <c r="EY268" i="2"/>
  <c r="EU269" i="2"/>
  <c r="EV269" i="2"/>
  <c r="EY269" i="2" s="1"/>
  <c r="EU270" i="2"/>
  <c r="EV270" i="2"/>
  <c r="EX270" i="2"/>
  <c r="EY270" i="2"/>
  <c r="EU271" i="2"/>
  <c r="EV271" i="2"/>
  <c r="EY271" i="2" s="1"/>
  <c r="EX271" i="2"/>
  <c r="EU272" i="2"/>
  <c r="EV272" i="2"/>
  <c r="EX272" i="2"/>
  <c r="EY272" i="2"/>
  <c r="EU273" i="2"/>
  <c r="EV273" i="2"/>
  <c r="EY273" i="2" s="1"/>
  <c r="EU274" i="2"/>
  <c r="EV274" i="2"/>
  <c r="EX274" i="2"/>
  <c r="EY274" i="2"/>
  <c r="EU275" i="2"/>
  <c r="EV275" i="2"/>
  <c r="EY275" i="2" s="1"/>
  <c r="EX275" i="2"/>
  <c r="EU276" i="2"/>
  <c r="EV276" i="2"/>
  <c r="EX276" i="2"/>
  <c r="EY276" i="2"/>
  <c r="EU277" i="2"/>
  <c r="EV277" i="2"/>
  <c r="EY277" i="2" s="1"/>
  <c r="EU278" i="2"/>
  <c r="EV278" i="2"/>
  <c r="EX278" i="2"/>
  <c r="EY278" i="2"/>
  <c r="EU279" i="2"/>
  <c r="EV279" i="2"/>
  <c r="EY279" i="2" s="1"/>
  <c r="EX279" i="2"/>
  <c r="EU280" i="2"/>
  <c r="EV280" i="2"/>
  <c r="EX280" i="2"/>
  <c r="EY280" i="2"/>
  <c r="EU281" i="2"/>
  <c r="EV281" i="2"/>
  <c r="EY281" i="2" s="1"/>
  <c r="EU282" i="2"/>
  <c r="EV282" i="2"/>
  <c r="EX282" i="2"/>
  <c r="EY282" i="2"/>
  <c r="EU283" i="2"/>
  <c r="EV283" i="2"/>
  <c r="EY283" i="2" s="1"/>
  <c r="EX283" i="2"/>
  <c r="EU284" i="2"/>
  <c r="EV284" i="2"/>
  <c r="EX284" i="2"/>
  <c r="EY284" i="2"/>
  <c r="EU285" i="2"/>
  <c r="EV285" i="2"/>
  <c r="EY285" i="2" s="1"/>
  <c r="EU286" i="2"/>
  <c r="EV286" i="2"/>
  <c r="EX286" i="2"/>
  <c r="EY286" i="2"/>
  <c r="EU287" i="2"/>
  <c r="EV287" i="2"/>
  <c r="EY287" i="2" s="1"/>
  <c r="EX287" i="2"/>
  <c r="EU288" i="2"/>
  <c r="EV288" i="2"/>
  <c r="EX288" i="2"/>
  <c r="EY288" i="2"/>
  <c r="EU289" i="2"/>
  <c r="EV289" i="2"/>
  <c r="EX289" i="2" s="1"/>
  <c r="EU290" i="2"/>
  <c r="EV290" i="2"/>
  <c r="EX290" i="2"/>
  <c r="EY290" i="2"/>
  <c r="EU291" i="2"/>
  <c r="EV291" i="2"/>
  <c r="EX291" i="2" s="1"/>
  <c r="EU292" i="2"/>
  <c r="EV292" i="2"/>
  <c r="EX292" i="2"/>
  <c r="EY292" i="2"/>
  <c r="EU293" i="2"/>
  <c r="EV293" i="2"/>
  <c r="EX293" i="2" s="1"/>
  <c r="EU294" i="2"/>
  <c r="EV294" i="2"/>
  <c r="EX294" i="2"/>
  <c r="EY294" i="2"/>
  <c r="EU295" i="2"/>
  <c r="EV295" i="2"/>
  <c r="EX295" i="2" s="1"/>
  <c r="EU296" i="2"/>
  <c r="EV296" i="2"/>
  <c r="EX296" i="2"/>
  <c r="EY296" i="2"/>
  <c r="EU297" i="2"/>
  <c r="EV297" i="2"/>
  <c r="EX297" i="2" s="1"/>
  <c r="EU298" i="2"/>
  <c r="EV298" i="2"/>
  <c r="EX298" i="2"/>
  <c r="EY298" i="2"/>
  <c r="EU299" i="2"/>
  <c r="EV299" i="2"/>
  <c r="EX299" i="2" s="1"/>
  <c r="EU300" i="2"/>
  <c r="EV300" i="2"/>
  <c r="EX300" i="2"/>
  <c r="EY300" i="2"/>
  <c r="EU301" i="2"/>
  <c r="EV301" i="2"/>
  <c r="EX301" i="2" s="1"/>
  <c r="EU302" i="2"/>
  <c r="EV302" i="2"/>
  <c r="EX302" i="2"/>
  <c r="EY302" i="2"/>
  <c r="EU303" i="2"/>
  <c r="EV303" i="2"/>
  <c r="EX303" i="2" s="1"/>
  <c r="EU304" i="2"/>
  <c r="EV304" i="2"/>
  <c r="EX304" i="2"/>
  <c r="EY304" i="2"/>
  <c r="EU305" i="2"/>
  <c r="EV305" i="2"/>
  <c r="EX305" i="2" s="1"/>
  <c r="EU306" i="2"/>
  <c r="EV306" i="2"/>
  <c r="EX306" i="2"/>
  <c r="EY306" i="2"/>
  <c r="EU307" i="2"/>
  <c r="EV307" i="2"/>
  <c r="EX307" i="2" s="1"/>
  <c r="EU308" i="2"/>
  <c r="EV308" i="2"/>
  <c r="EX308" i="2"/>
  <c r="EY308" i="2"/>
  <c r="EU309" i="2"/>
  <c r="EV309" i="2"/>
  <c r="EX309" i="2" s="1"/>
  <c r="EU310" i="2"/>
  <c r="EV310" i="2"/>
  <c r="EX310" i="2"/>
  <c r="EY310" i="2"/>
  <c r="EU311" i="2"/>
  <c r="EV311" i="2"/>
  <c r="EX311" i="2" s="1"/>
  <c r="EU312" i="2"/>
  <c r="EV312" i="2"/>
  <c r="EX312" i="2"/>
  <c r="EY312" i="2"/>
  <c r="EU313" i="2"/>
  <c r="EV313" i="2"/>
  <c r="EX313" i="2" s="1"/>
  <c r="EU314" i="2"/>
  <c r="EV314" i="2"/>
  <c r="EX314" i="2"/>
  <c r="EY314" i="2"/>
  <c r="EU315" i="2"/>
  <c r="EV315" i="2"/>
  <c r="EX315" i="2" s="1"/>
  <c r="EX92" i="2" l="1"/>
  <c r="EY92" i="2"/>
  <c r="EX81" i="2"/>
  <c r="EY81" i="2"/>
  <c r="EX60" i="2"/>
  <c r="EY60" i="2"/>
  <c r="EX49" i="2"/>
  <c r="EY49" i="2"/>
  <c r="EX28" i="2"/>
  <c r="EY28" i="2"/>
  <c r="EX17" i="2"/>
  <c r="EY17" i="2"/>
  <c r="EX277" i="2"/>
  <c r="EX261" i="2"/>
  <c r="EX245" i="2"/>
  <c r="EX129" i="2"/>
  <c r="EY129" i="2"/>
  <c r="EX105" i="2"/>
  <c r="EY105" i="2"/>
  <c r="EX84" i="2"/>
  <c r="EY84" i="2"/>
  <c r="EX73" i="2"/>
  <c r="EY73" i="2"/>
  <c r="EX52" i="2"/>
  <c r="EY52" i="2"/>
  <c r="EX41" i="2"/>
  <c r="EY41" i="2"/>
  <c r="EX20" i="2"/>
  <c r="EY20" i="2"/>
  <c r="EX9" i="2"/>
  <c r="EY9" i="2"/>
  <c r="EX281" i="2"/>
  <c r="EX265" i="2"/>
  <c r="EX249" i="2"/>
  <c r="EX164" i="2"/>
  <c r="EX161" i="2"/>
  <c r="EY161" i="2"/>
  <c r="EX148" i="2"/>
  <c r="EX145" i="2"/>
  <c r="EY145" i="2"/>
  <c r="EX108" i="2"/>
  <c r="EX121" i="2"/>
  <c r="EY121" i="2"/>
  <c r="EX97" i="2"/>
  <c r="EY97" i="2"/>
  <c r="EX76" i="2"/>
  <c r="EY76" i="2"/>
  <c r="EX65" i="2"/>
  <c r="EY65" i="2"/>
  <c r="EX44" i="2"/>
  <c r="EY44" i="2"/>
  <c r="EX33" i="2"/>
  <c r="EY33" i="2"/>
  <c r="EX12" i="2"/>
  <c r="EY12" i="2"/>
  <c r="EX285" i="2"/>
  <c r="EX269" i="2"/>
  <c r="EX253" i="2"/>
  <c r="EX237" i="2"/>
  <c r="EX124" i="2"/>
  <c r="EY305" i="2"/>
  <c r="EX137" i="2"/>
  <c r="EY137" i="2"/>
  <c r="EX100" i="2"/>
  <c r="EY100" i="2"/>
  <c r="EX89" i="2"/>
  <c r="EY89" i="2"/>
  <c r="EX68" i="2"/>
  <c r="EY68" i="2"/>
  <c r="EX57" i="2"/>
  <c r="EY57" i="2"/>
  <c r="EX36" i="2"/>
  <c r="EY36" i="2"/>
  <c r="EX25" i="2"/>
  <c r="EY25" i="2"/>
  <c r="EY315" i="2"/>
  <c r="EY313" i="2"/>
  <c r="EY311" i="2"/>
  <c r="EY309" i="2"/>
  <c r="EY307" i="2"/>
  <c r="EY303" i="2"/>
  <c r="EY301" i="2"/>
  <c r="EY299" i="2"/>
  <c r="EY297" i="2"/>
  <c r="EY295" i="2"/>
  <c r="EY293" i="2"/>
  <c r="EY291" i="2"/>
  <c r="EY289" i="2"/>
  <c r="EX273" i="2"/>
  <c r="EX257" i="2"/>
  <c r="EX241" i="2"/>
  <c r="EX172" i="2"/>
  <c r="EX169" i="2"/>
  <c r="EY169" i="2"/>
  <c r="EX156" i="2"/>
  <c r="EX153" i="2"/>
  <c r="EY153" i="2"/>
  <c r="EX140" i="2"/>
  <c r="EX113" i="2"/>
  <c r="EY113" i="2"/>
  <c r="EX171" i="2"/>
  <c r="EY171" i="2"/>
  <c r="EY168" i="2"/>
  <c r="EX163" i="2"/>
  <c r="EY163" i="2"/>
  <c r="EY160" i="2"/>
  <c r="EX155" i="2"/>
  <c r="EY155" i="2"/>
  <c r="EY152" i="2"/>
  <c r="EX147" i="2"/>
  <c r="EY147" i="2"/>
  <c r="EY144" i="2"/>
  <c r="EX139" i="2"/>
  <c r="EY139" i="2"/>
  <c r="EY136" i="2"/>
  <c r="EX131" i="2"/>
  <c r="EY131" i="2"/>
  <c r="EY128" i="2"/>
  <c r="EX123" i="2"/>
  <c r="EY123" i="2"/>
  <c r="EY120" i="2"/>
  <c r="EX115" i="2"/>
  <c r="EY115" i="2"/>
  <c r="EY112" i="2"/>
  <c r="EX107" i="2"/>
  <c r="EY107" i="2"/>
  <c r="EY104" i="2"/>
  <c r="EX99" i="2"/>
  <c r="EY99" i="2"/>
  <c r="EY96" i="2"/>
  <c r="EX91" i="2"/>
  <c r="EY91" i="2"/>
  <c r="EY88" i="2"/>
  <c r="EX83" i="2"/>
  <c r="EY83" i="2"/>
  <c r="EY80" i="2"/>
  <c r="EX75" i="2"/>
  <c r="EY75" i="2"/>
  <c r="EY72" i="2"/>
  <c r="EX67" i="2"/>
  <c r="EY67" i="2"/>
  <c r="EY64" i="2"/>
  <c r="EX59" i="2"/>
  <c r="EY59" i="2"/>
  <c r="EY56" i="2"/>
  <c r="EX51" i="2"/>
  <c r="EY51" i="2"/>
  <c r="EY48" i="2"/>
  <c r="EX43" i="2"/>
  <c r="EY43" i="2"/>
  <c r="EY40" i="2"/>
  <c r="EX35" i="2"/>
  <c r="EY35" i="2"/>
  <c r="EY32" i="2"/>
  <c r="EX27" i="2"/>
  <c r="EY27" i="2"/>
  <c r="EY24" i="2"/>
  <c r="EX19" i="2"/>
  <c r="EY19" i="2"/>
  <c r="EY16" i="2"/>
  <c r="EX11" i="2"/>
  <c r="EY11" i="2"/>
  <c r="EY8" i="2"/>
  <c r="EX173" i="2"/>
  <c r="EY173" i="2"/>
  <c r="EX165" i="2"/>
  <c r="EY165" i="2"/>
  <c r="EX157" i="2"/>
  <c r="EY157" i="2"/>
  <c r="EX149" i="2"/>
  <c r="EY149" i="2"/>
  <c r="EX141" i="2"/>
  <c r="EY141" i="2"/>
  <c r="EY138" i="2"/>
  <c r="EX133" i="2"/>
  <c r="EY133" i="2"/>
  <c r="EY130" i="2"/>
  <c r="EX125" i="2"/>
  <c r="EY125" i="2"/>
  <c r="EY122" i="2"/>
  <c r="EX117" i="2"/>
  <c r="EY117" i="2"/>
  <c r="EY114" i="2"/>
  <c r="EX109" i="2"/>
  <c r="EY109" i="2"/>
  <c r="EY106" i="2"/>
  <c r="EX101" i="2"/>
  <c r="EY101" i="2"/>
  <c r="EY98" i="2"/>
  <c r="EX93" i="2"/>
  <c r="EY93" i="2"/>
  <c r="EY90" i="2"/>
  <c r="EX85" i="2"/>
  <c r="EY85" i="2"/>
  <c r="EY82" i="2"/>
  <c r="EX77" i="2"/>
  <c r="EY77" i="2"/>
  <c r="EY74" i="2"/>
  <c r="EX69" i="2"/>
  <c r="EY69" i="2"/>
  <c r="EY66" i="2"/>
  <c r="EX61" i="2"/>
  <c r="EY61" i="2"/>
  <c r="EY58" i="2"/>
  <c r="EX53" i="2"/>
  <c r="EY53" i="2"/>
  <c r="EY50" i="2"/>
  <c r="EX45" i="2"/>
  <c r="EY45" i="2"/>
  <c r="EY42" i="2"/>
  <c r="EX37" i="2"/>
  <c r="EY37" i="2"/>
  <c r="EY34" i="2"/>
  <c r="EX29" i="2"/>
  <c r="EY29" i="2"/>
  <c r="EY26" i="2"/>
  <c r="EX21" i="2"/>
  <c r="EY21" i="2"/>
  <c r="EY18" i="2"/>
  <c r="EX13" i="2"/>
  <c r="EY13" i="2"/>
  <c r="EY10" i="2"/>
  <c r="EX5" i="2"/>
  <c r="EY5" i="2"/>
  <c r="EX167" i="2"/>
  <c r="EY167" i="2"/>
  <c r="EX159" i="2"/>
  <c r="EY159" i="2"/>
  <c r="EX151" i="2"/>
  <c r="EY151" i="2"/>
  <c r="EX143" i="2"/>
  <c r="EY143" i="2"/>
  <c r="EX135" i="2"/>
  <c r="EY135" i="2"/>
  <c r="EX127" i="2"/>
  <c r="EY127" i="2"/>
  <c r="EX119" i="2"/>
  <c r="EY119" i="2"/>
  <c r="EX111" i="2"/>
  <c r="EY111" i="2"/>
  <c r="EX103" i="2"/>
  <c r="EY103" i="2"/>
  <c r="EX95" i="2"/>
  <c r="EY95" i="2"/>
  <c r="EX87" i="2"/>
  <c r="EY87" i="2"/>
  <c r="EX79" i="2"/>
  <c r="EY79" i="2"/>
  <c r="EX71" i="2"/>
  <c r="EY71" i="2"/>
  <c r="EX63" i="2"/>
  <c r="EY63" i="2"/>
  <c r="EX55" i="2"/>
  <c r="EY55" i="2"/>
  <c r="EX47" i="2"/>
  <c r="EY47" i="2"/>
  <c r="EX39" i="2"/>
  <c r="EY39" i="2"/>
  <c r="EX31" i="2"/>
  <c r="EY31" i="2"/>
  <c r="EX23" i="2"/>
  <c r="EY23" i="2"/>
  <c r="EX15" i="2"/>
  <c r="EY15" i="2"/>
  <c r="EX7" i="2"/>
  <c r="EY7" i="2"/>
  <c r="EY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<sst xmlns="http://schemas.openxmlformats.org/spreadsheetml/2006/main" count="121318" uniqueCount="1685">
  <si>
    <t>NISPAH 2</t>
  </si>
  <si>
    <t>NUMBERֹSIDURI</t>
  </si>
  <si>
    <t>PART A- PRATIM ISHIEM</t>
  </si>
  <si>
    <t>PART B-HERYONOTֹKODMIM</t>
  </si>
  <si>
    <t>PART C- NUSHA MEYALDUTIT</t>
  </si>
  <si>
    <t>PART D- PREGNAT_NOW</t>
  </si>
  <si>
    <t>PART E HAHLATA</t>
  </si>
  <si>
    <t>demografic details</t>
  </si>
  <si>
    <t>yeutz</t>
  </si>
  <si>
    <t>maakav</t>
  </si>
  <si>
    <t>behave_during_pregnant</t>
  </si>
  <si>
    <t>hafraya hutz gufit</t>
  </si>
  <si>
    <t>DATE</t>
  </si>
  <si>
    <t>siduri_mehkar</t>
  </si>
  <si>
    <t>siduri_ledot</t>
  </si>
  <si>
    <t>age_woman</t>
  </si>
  <si>
    <t>birth_land</t>
  </si>
  <si>
    <t>birth_land_name</t>
  </si>
  <si>
    <t>mahalot_cronicorzihum</t>
  </si>
  <si>
    <t>mahalot_name</t>
  </si>
  <si>
    <t>mahalot_name_aher</t>
  </si>
  <si>
    <t>drugs</t>
  </si>
  <si>
    <t>heryonot_kodmim_year1</t>
  </si>
  <si>
    <t>heryonot_kodmim_totzaha1</t>
  </si>
  <si>
    <t>heryonot_kodmim_totzaha1_aher</t>
  </si>
  <si>
    <t>heryonot_kodmim_pag_yn1</t>
  </si>
  <si>
    <t>heryonot_kodmim_week1</t>
  </si>
  <si>
    <t>heryonot_kodmim_weight1</t>
  </si>
  <si>
    <t>heryonot_kodmmim_notes1</t>
  </si>
  <si>
    <t>heryonot_kodmim_year2</t>
  </si>
  <si>
    <t>heryonot_kodmim_totzaha2</t>
  </si>
  <si>
    <t>heryonot_kodmim_totzaha2_aher</t>
  </si>
  <si>
    <t>heryonot_kodmim_pag_yn2</t>
  </si>
  <si>
    <t>heryonot_kodmim_week2</t>
  </si>
  <si>
    <t>heryonot_kodmim_weight2</t>
  </si>
  <si>
    <t>heryonot_kodmmim_notes2</t>
  </si>
  <si>
    <t>heryonot_kodmim_year3</t>
  </si>
  <si>
    <t>heryonot_kodmim_totzaha3</t>
  </si>
  <si>
    <t>heryonot_kodmim_totzaha3_aher</t>
  </si>
  <si>
    <t>heryonot_kodmim_pag_yn3</t>
  </si>
  <si>
    <t>heryonot_kodmim_week3</t>
  </si>
  <si>
    <t>heryonot_kodmim_weight3</t>
  </si>
  <si>
    <t>heryonot_kodmmim_notes3</t>
  </si>
  <si>
    <t>heryonot_kodmim_year4</t>
  </si>
  <si>
    <t>heryonot_kodmim_totzaha4</t>
  </si>
  <si>
    <t>heryonot_kodmim_totzaha4_aher</t>
  </si>
  <si>
    <t>heryonot_kodmim_pag_yn4</t>
  </si>
  <si>
    <t>heryonot_kodmim_week4</t>
  </si>
  <si>
    <t>heryonot_kodmim_weight4</t>
  </si>
  <si>
    <t>heryonot_kodmmim_notes4</t>
  </si>
  <si>
    <t>heryonot_kodmim_year5</t>
  </si>
  <si>
    <t>heryonot_kodmim_totzaha5</t>
  </si>
  <si>
    <t>heryonot_kodmim_totzaha5_aher</t>
  </si>
  <si>
    <t>heryonot_kodmim_pag_yn5</t>
  </si>
  <si>
    <t>heryonot_kodmim_week5</t>
  </si>
  <si>
    <t>heryonot_kodmim_weight5</t>
  </si>
  <si>
    <t>heryonot_kodmmim_notes5</t>
  </si>
  <si>
    <t>heryonot_kodmim_year6</t>
  </si>
  <si>
    <t>heryonot_kodmim_totzaha6</t>
  </si>
  <si>
    <t>heryonot_kodmim_totzaha6_aher</t>
  </si>
  <si>
    <t>heryonot_kodmim_pag_yn6</t>
  </si>
  <si>
    <t>heryonot_kodmim_week6</t>
  </si>
  <si>
    <t>heryonot_kodmim_weight6</t>
  </si>
  <si>
    <t>heryonot_kodmmim_notes6</t>
  </si>
  <si>
    <t>heryonot_kodmim_year7</t>
  </si>
  <si>
    <t>heryonot_kodmim_totzaha7</t>
  </si>
  <si>
    <t>heryonot_kodmim_totzaha7_aher</t>
  </si>
  <si>
    <t>heryonot_kodmim_pag_yn7</t>
  </si>
  <si>
    <t>heryonot_kodmim_week7</t>
  </si>
  <si>
    <t>heryonot_kodmim_weight7</t>
  </si>
  <si>
    <t>heryonot_kodmmim_notes7</t>
  </si>
  <si>
    <t>heryonot</t>
  </si>
  <si>
    <t>ledot</t>
  </si>
  <si>
    <t>hapalot_tive</t>
  </si>
  <si>
    <t>hapalot_yazum</t>
  </si>
  <si>
    <t>herayon_out rehem</t>
  </si>
  <si>
    <t>ledot_mukdam</t>
  </si>
  <si>
    <t>yeludim_live</t>
  </si>
  <si>
    <t>last_veset</t>
  </si>
  <si>
    <t>beayot/mahalot_pregnant</t>
  </si>
  <si>
    <t>beayot/mahalot_pregnant_name</t>
  </si>
  <si>
    <t>drugs_pregnant</t>
  </si>
  <si>
    <t>drugs_pregnant_name</t>
  </si>
  <si>
    <t>weight_baby</t>
  </si>
  <si>
    <t>hahlata</t>
  </si>
  <si>
    <t>age</t>
  </si>
  <si>
    <t>datiyut</t>
  </si>
  <si>
    <t>datiyut_aher</t>
  </si>
  <si>
    <t>educ</t>
  </si>
  <si>
    <t>educ_years</t>
  </si>
  <si>
    <t>job</t>
  </si>
  <si>
    <t>kalkali</t>
  </si>
  <si>
    <t>yeutz_yn</t>
  </si>
  <si>
    <t>yeutz_genetic_who</t>
  </si>
  <si>
    <t>yeutz_genetic_who_aher</t>
  </si>
  <si>
    <t>yeutz_genetic_where</t>
  </si>
  <si>
    <t>yeutz_genetic_where_aher</t>
  </si>
  <si>
    <t>yeutz_humtzapolit_who</t>
  </si>
  <si>
    <t>yeutz_humtzapolit_who_aher</t>
  </si>
  <si>
    <t>yeutz_humtzapolit_where</t>
  </si>
  <si>
    <t>yeutz_humtzapolit_where_aher</t>
  </si>
  <si>
    <t>maakav_preg_part</t>
  </si>
  <si>
    <t>maakav_where</t>
  </si>
  <si>
    <t>maakav_wher_aher</t>
  </si>
  <si>
    <t>maakav_peamim</t>
  </si>
  <si>
    <t>pinkas_maakav</t>
  </si>
  <si>
    <t>ishun_last_preg</t>
  </si>
  <si>
    <t>sigar_number_day</t>
  </si>
  <si>
    <t>ishun_preg_part</t>
  </si>
  <si>
    <t>halkohol_last_preg</t>
  </si>
  <si>
    <t>halkohol_preg_part</t>
  </si>
  <si>
    <t>hafraya_hutz</t>
  </si>
  <si>
    <t>tipul_tmihati</t>
  </si>
  <si>
    <t>hormon_Progesterone</t>
  </si>
  <si>
    <t>maakav_firstparts</t>
  </si>
  <si>
    <t>maakav_afterfirstpart</t>
  </si>
  <si>
    <t>maakav_hafrayahutz_where</t>
  </si>
  <si>
    <t>NISPAH 4</t>
  </si>
  <si>
    <t>siduri_number</t>
  </si>
  <si>
    <t>kartis_maakav</t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</si>
  <si>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</si>
  <si>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</si>
  <si>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</si>
  <si>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</si>
  <si>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</si>
  <si>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</si>
  <si>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</si>
  <si>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</si>
  <si>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</si>
  <si>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</si>
  <si>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</si>
  <si>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</si>
  <si>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</si>
  <si>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</si>
  <si>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</si>
  <si>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</si>
  <si>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</si>
  <si>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</si>
  <si>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</si>
  <si>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</si>
  <si>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</si>
  <si>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</si>
  <si>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</si>
  <si>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</si>
  <si>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</si>
  <si>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</si>
  <si>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</si>
  <si>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</si>
  <si>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</si>
  <si>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</si>
  <si>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</si>
  <si>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</si>
  <si>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</si>
  <si>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</si>
  <si>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</si>
  <si>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</si>
  <si>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</si>
  <si>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</si>
  <si>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</si>
  <si>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</si>
  <si>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</si>
  <si>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</si>
  <si>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</si>
  <si>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</si>
  <si>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</si>
  <si>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</si>
  <si>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</si>
  <si>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</si>
  <si>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</si>
  <si>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</si>
  <si>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</si>
  <si>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</si>
  <si>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</si>
  <si>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</si>
  <si>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</si>
  <si>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</si>
  <si>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</si>
  <si>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</si>
  <si>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</si>
  <si>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</si>
  <si>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</si>
  <si>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</si>
  <si>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</si>
  <si>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</si>
  <si>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</si>
  <si>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</si>
  <si>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</si>
  <si>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</si>
  <si>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</si>
  <si>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</si>
  <si>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</si>
  <si>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</si>
  <si>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</si>
  <si>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</si>
  <si>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</si>
  <si>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</si>
  <si>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</si>
  <si>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</si>
  <si>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</si>
  <si>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</si>
  <si>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</si>
  <si>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</si>
  <si>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</si>
  <si>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</si>
  <si>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</si>
  <si>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</si>
  <si>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</si>
  <si>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</si>
  <si>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</si>
  <si>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</si>
  <si>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</si>
  <si>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</si>
  <si>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</si>
  <si>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</si>
  <si>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</si>
  <si>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</si>
  <si>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</si>
  <si>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</si>
  <si>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</si>
  <si>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</si>
  <si>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</si>
  <si>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</si>
  <si>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</si>
  <si>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</si>
  <si>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</si>
  <si>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</si>
  <si>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</si>
  <si>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</si>
  <si>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</si>
  <si>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</si>
  <si>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</si>
  <si>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</si>
  <si>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</si>
  <si>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</si>
  <si>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</si>
  <si>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</si>
  <si>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</si>
  <si>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</si>
  <si>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</si>
  <si>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</si>
  <si>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</si>
  <si>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</si>
  <si>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</si>
  <si>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</si>
  <si>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</si>
  <si>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</si>
  <si>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</si>
  <si>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</si>
  <si>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</si>
  <si>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</si>
  <si>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</si>
  <si>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</si>
  <si>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</si>
  <si>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</si>
  <si>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Blood pressure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</si>
  <si>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weight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</si>
  <si>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sheten_helbon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</si>
  <si>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sheten_sukar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</si>
  <si>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sheten_aher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</si>
  <si>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batzeket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</si>
  <si>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tnuat_ubar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</si>
  <si>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barzel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</si>
  <si>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humtza_polit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</si>
  <si>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1</t>
    </r>
    <r>
      <rPr>
        <sz val="10"/>
        <rFont val="Arial"/>
        <family val="2"/>
      </rPr>
      <t>ultrasound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</si>
  <si>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</si>
  <si>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</si>
  <si>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</si>
  <si>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</si>
  <si>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</si>
  <si>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</si>
  <si>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</si>
  <si>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</si>
  <si>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</si>
  <si>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</si>
  <si>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</si>
  <si>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</si>
  <si>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</si>
  <si>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</si>
  <si>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</si>
  <si>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</si>
  <si>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</si>
  <si>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</si>
  <si>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</si>
  <si>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</si>
  <si>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</si>
  <si>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</si>
  <si>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</si>
  <si>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</si>
  <si>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</si>
  <si>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</si>
  <si>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</si>
  <si>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</si>
  <si>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</si>
  <si>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</si>
  <si>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</si>
  <si>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</si>
  <si>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</si>
  <si>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</si>
  <si>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</si>
  <si>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</si>
  <si>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</si>
  <si>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</si>
  <si>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</si>
  <si>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</si>
  <si>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</si>
  <si>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3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</si>
  <si>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</si>
  <si>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</si>
  <si>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</si>
  <si>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</si>
  <si>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</si>
  <si>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</si>
  <si>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</si>
  <si>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</si>
  <si>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</si>
  <si>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</si>
  <si>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</si>
  <si>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</si>
  <si>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</si>
  <si>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4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</si>
  <si>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</si>
  <si>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</si>
  <si>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</si>
  <si>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</si>
  <si>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</si>
  <si>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</si>
  <si>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</si>
  <si>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</si>
  <si>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</si>
  <si>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</si>
  <si>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</si>
  <si>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</si>
  <si>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</si>
  <si>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5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</si>
  <si>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</si>
  <si>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</si>
  <si>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</si>
  <si>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</si>
  <si>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</si>
  <si>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</si>
  <si>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</si>
  <si>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</si>
  <si>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</si>
  <si>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</si>
  <si>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</si>
  <si>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</si>
  <si>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6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</si>
  <si>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</si>
  <si>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</si>
  <si>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</si>
  <si>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</si>
  <si>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</si>
  <si>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</si>
  <si>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</si>
  <si>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</si>
  <si>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</si>
  <si>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</si>
  <si>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</si>
  <si>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</si>
  <si>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</si>
  <si>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7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</si>
  <si>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</si>
  <si>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</si>
  <si>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</si>
  <si>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</si>
  <si>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</si>
  <si>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</si>
  <si>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</si>
  <si>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</si>
  <si>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</si>
  <si>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</si>
  <si>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</si>
  <si>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</si>
  <si>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</si>
  <si>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8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</si>
  <si>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</si>
  <si>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</si>
  <si>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</si>
  <si>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</si>
  <si>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</si>
  <si>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</si>
  <si>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</si>
  <si>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</si>
  <si>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</si>
  <si>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</si>
  <si>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</si>
  <si>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</si>
  <si>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</si>
  <si>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9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</si>
  <si>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</si>
  <si>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</si>
  <si>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</si>
  <si>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</si>
  <si>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</si>
  <si>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</si>
  <si>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</si>
  <si>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</si>
  <si>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</si>
  <si>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</si>
  <si>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</si>
  <si>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</si>
  <si>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</si>
  <si>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10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</si>
  <si>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</si>
  <si>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</si>
  <si>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</si>
  <si>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</si>
  <si>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</si>
  <si>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</si>
  <si>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nogdan_ademet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</si>
  <si>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</si>
  <si>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</si>
  <si>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</si>
  <si>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</si>
  <si>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</si>
  <si>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</si>
  <si>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11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</si>
  <si>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date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</si>
  <si>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week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</si>
  <si>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sfirat_dam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</si>
  <si>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sug_dam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</si>
  <si>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nogdan_RH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</si>
  <si>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nogdan_agevet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</si>
  <si>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daleket_kaved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</si>
  <si>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aids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</si>
  <si>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virus_CMV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</si>
  <si>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tavhin_meshulash/meruba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</si>
  <si>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mey_shfir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</si>
  <si>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skirat_maarahot</t>
    </r>
    <r>
      <rPr>
        <b/>
        <sz val="10"/>
        <color indexed="10"/>
        <rFont val="Arial"/>
        <family val="2"/>
      </rPr>
      <t>12</t>
    </r>
  </si>
  <si>
    <r>
      <t>TABLE</t>
    </r>
    <r>
      <rPr>
        <b/>
        <sz val="10"/>
        <color indexed="10"/>
        <rFont val="Arial"/>
        <family val="2"/>
      </rPr>
      <t>2</t>
    </r>
    <r>
      <rPr>
        <sz val="10"/>
        <rFont val="Arial"/>
        <family val="2"/>
      </rPr>
      <t>haamasat_sukar</t>
    </r>
    <r>
      <rPr>
        <b/>
        <sz val="10"/>
        <color indexed="10"/>
        <rFont val="Arial"/>
        <family val="2"/>
      </rPr>
      <t>12</t>
    </r>
  </si>
  <si>
    <t>ishun_woman</t>
  </si>
  <si>
    <t>ishun_stop (years)</t>
  </si>
  <si>
    <t>ishun_kama_pahot</t>
  </si>
  <si>
    <t>ishun_ben zug</t>
  </si>
  <si>
    <t>sukeret</t>
  </si>
  <si>
    <t>sukeret_notes</t>
  </si>
  <si>
    <t>high blood pressure</t>
  </si>
  <si>
    <t>high blood pressure_notes</t>
  </si>
  <si>
    <t>G6PD</t>
  </si>
  <si>
    <t>G6PD_notes</t>
  </si>
  <si>
    <t>nituah/teunot</t>
  </si>
  <si>
    <t>nituah/teunot_notes</t>
  </si>
  <si>
    <t>drugs_kavua</t>
  </si>
  <si>
    <t>drugs_kavua_notes</t>
  </si>
  <si>
    <t>gynecologic_disease</t>
  </si>
  <si>
    <t>gynecologic_disease_notes</t>
  </si>
  <si>
    <t>ather_disease</t>
  </si>
  <si>
    <t>ather_disease_notes</t>
  </si>
  <si>
    <t>infertility_treatments</t>
  </si>
  <si>
    <t>infertility_treatments_notes</t>
  </si>
  <si>
    <t>infertility time</t>
  </si>
  <si>
    <t>infertility _time_notes</t>
  </si>
  <si>
    <t>bdika_mey shafir</t>
  </si>
  <si>
    <t>bdika_sisi shilya</t>
  </si>
  <si>
    <t>bdika_tavhin meshulash</t>
  </si>
  <si>
    <t>dat</t>
  </si>
  <si>
    <t>dat_aher</t>
  </si>
  <si>
    <t>age_pregnant_week</t>
  </si>
  <si>
    <t>age_pregnant_days</t>
  </si>
  <si>
    <t>3.2.10</t>
  </si>
  <si>
    <t>תכנון פרוייקטים</t>
  </si>
  <si>
    <t>1b</t>
  </si>
  <si>
    <t>הכל</t>
  </si>
  <si>
    <t>15.4.10</t>
  </si>
  <si>
    <t>96/56</t>
  </si>
  <si>
    <t>11.5.10</t>
  </si>
  <si>
    <t>95/61</t>
  </si>
  <si>
    <t>15.6.10</t>
  </si>
  <si>
    <t>85/55</t>
  </si>
  <si>
    <t>13.7.10</t>
  </si>
  <si>
    <t>99/62</t>
  </si>
  <si>
    <t>17.8.10</t>
  </si>
  <si>
    <t>90/55</t>
  </si>
  <si>
    <t>14.9.10</t>
  </si>
  <si>
    <t>102/77</t>
  </si>
  <si>
    <t>12.10.10</t>
  </si>
  <si>
    <t>103/66</t>
  </si>
  <si>
    <t>27.4.10</t>
  </si>
  <si>
    <t>23.5.10</t>
  </si>
  <si>
    <t>1.8.10</t>
  </si>
  <si>
    <t>17.2.10</t>
  </si>
  <si>
    <t>39+4</t>
  </si>
  <si>
    <t>עקרת בית</t>
  </si>
  <si>
    <t>29.4.10</t>
  </si>
  <si>
    <t>110/70</t>
  </si>
  <si>
    <t>7.6.10</t>
  </si>
  <si>
    <t>120/70</t>
  </si>
  <si>
    <t>5.3.10</t>
  </si>
  <si>
    <t>38+2</t>
  </si>
  <si>
    <t>גן ילדים</t>
  </si>
  <si>
    <t>22.4.10</t>
  </si>
  <si>
    <t>88/57</t>
  </si>
  <si>
    <t>27.5.10</t>
  </si>
  <si>
    <t>86/66</t>
  </si>
  <si>
    <t>11.7.10</t>
  </si>
  <si>
    <t>90/60</t>
  </si>
  <si>
    <t>30.8.10</t>
  </si>
  <si>
    <t>95/65</t>
  </si>
  <si>
    <t>4.11.10</t>
  </si>
  <si>
    <t>101/71</t>
  </si>
  <si>
    <t>19.11.10</t>
  </si>
  <si>
    <t>102/65</t>
  </si>
  <si>
    <t>12.4.10</t>
  </si>
  <si>
    <t>31.8.10</t>
  </si>
  <si>
    <t>24.2.10</t>
  </si>
  <si>
    <t>40+6</t>
  </si>
  <si>
    <t>14.6.10</t>
  </si>
  <si>
    <t>112/80</t>
  </si>
  <si>
    <t>23.7.10</t>
  </si>
  <si>
    <t>104/74</t>
  </si>
  <si>
    <t>5.9.10</t>
  </si>
  <si>
    <t>96/57</t>
  </si>
  <si>
    <t>7.10.10</t>
  </si>
  <si>
    <t>105/60</t>
  </si>
  <si>
    <t>29.10.10</t>
  </si>
  <si>
    <t>113/73</t>
  </si>
  <si>
    <t>8.11.10</t>
  </si>
  <si>
    <t>103/62</t>
  </si>
  <si>
    <t>15.11.10</t>
  </si>
  <si>
    <t>108/74</t>
  </si>
  <si>
    <t>25.5.10</t>
  </si>
  <si>
    <t>8.12.09</t>
  </si>
  <si>
    <t>8.6.10</t>
  </si>
  <si>
    <t>17.9.10</t>
  </si>
  <si>
    <t>8.3.10</t>
  </si>
  <si>
    <t>39+1</t>
  </si>
  <si>
    <t>מורה למוזיקה ואנגלית</t>
  </si>
  <si>
    <t>30.4.10</t>
  </si>
  <si>
    <t>125/65</t>
  </si>
  <si>
    <t>114/60</t>
  </si>
  <si>
    <t>121/70</t>
  </si>
  <si>
    <t>21.10.10</t>
  </si>
  <si>
    <t>116/65</t>
  </si>
  <si>
    <t>23.11.10</t>
  </si>
  <si>
    <t>111/68</t>
  </si>
  <si>
    <t>6.12.10</t>
  </si>
  <si>
    <t>124/74</t>
  </si>
  <si>
    <t>19.9.10</t>
  </si>
  <si>
    <t>17.10.10</t>
  </si>
  <si>
    <t>20.3.10</t>
  </si>
  <si>
    <t>37+1</t>
  </si>
  <si>
    <t>30.6.10</t>
  </si>
  <si>
    <t>28.7.10</t>
  </si>
  <si>
    <t>25.8.10</t>
  </si>
  <si>
    <t>122/68</t>
  </si>
  <si>
    <t>13.10.10</t>
  </si>
  <si>
    <t>116/72</t>
  </si>
  <si>
    <t>17.11.10</t>
  </si>
  <si>
    <t>22.11.10</t>
  </si>
  <si>
    <t>17.5.10</t>
  </si>
  <si>
    <t>28.6.10</t>
  </si>
  <si>
    <t>4.8.10</t>
  </si>
  <si>
    <t>23.8.10</t>
  </si>
  <si>
    <t>28.2.10</t>
  </si>
  <si>
    <t>39+3</t>
  </si>
  <si>
    <t>מוכרת</t>
  </si>
  <si>
    <t>24.5.10</t>
  </si>
  <si>
    <t>100/60</t>
  </si>
  <si>
    <t>1.6.10</t>
  </si>
  <si>
    <t>5.8.10</t>
  </si>
  <si>
    <t>105/70</t>
  </si>
  <si>
    <t>4.10.10</t>
  </si>
  <si>
    <t>25.2.10</t>
  </si>
  <si>
    <t>מהנדסת</t>
  </si>
  <si>
    <t>1a</t>
  </si>
  <si>
    <t>6.5.10</t>
  </si>
  <si>
    <t>21.6.10</t>
  </si>
  <si>
    <t>2+</t>
  </si>
  <si>
    <t>15.7.10</t>
  </si>
  <si>
    <t>120/80</t>
  </si>
  <si>
    <t>0.5+</t>
  </si>
  <si>
    <t>15.9.10</t>
  </si>
  <si>
    <t>1+</t>
  </si>
  <si>
    <t>4.5+</t>
  </si>
  <si>
    <t>1.11.10</t>
  </si>
  <si>
    <t>6+</t>
  </si>
  <si>
    <t>6.5+</t>
  </si>
  <si>
    <t>22.2.10</t>
  </si>
  <si>
    <t>40+2</t>
  </si>
  <si>
    <t>27.6.10</t>
  </si>
  <si>
    <t>97/62</t>
  </si>
  <si>
    <t>25.7.10</t>
  </si>
  <si>
    <t>102/62</t>
  </si>
  <si>
    <t>22.8.10</t>
  </si>
  <si>
    <t>97/70</t>
  </si>
  <si>
    <t>14.10.10</t>
  </si>
  <si>
    <t>7.11.10</t>
  </si>
  <si>
    <t>112/71</t>
  </si>
  <si>
    <t>26.4.10</t>
  </si>
  <si>
    <t>8.8.10</t>
  </si>
  <si>
    <t>הפסיקה לפני 4 חודשים</t>
  </si>
  <si>
    <t>10.3.10</t>
  </si>
  <si>
    <t>37+5</t>
  </si>
  <si>
    <t>9.6.10</t>
  </si>
  <si>
    <t>116/50</t>
  </si>
  <si>
    <t>18.7.10</t>
  </si>
  <si>
    <t>123/56</t>
  </si>
  <si>
    <t>1.9.10</t>
  </si>
  <si>
    <t>130/60</t>
  </si>
  <si>
    <t>128/56</t>
  </si>
  <si>
    <t>131/60</t>
  </si>
  <si>
    <t>18.5.10</t>
  </si>
  <si>
    <t>17.4.10</t>
  </si>
  <si>
    <t>3a</t>
  </si>
  <si>
    <t>7.3.10</t>
  </si>
  <si>
    <t>סוציולוגיה</t>
  </si>
  <si>
    <t>25.4.10</t>
  </si>
  <si>
    <t>20.5.10</t>
  </si>
  <si>
    <t>105/65</t>
  </si>
  <si>
    <t>15.8.10</t>
  </si>
  <si>
    <t>110/65</t>
  </si>
  <si>
    <t>110/71</t>
  </si>
  <si>
    <t>25.10.10</t>
  </si>
  <si>
    <t>115/70</t>
  </si>
  <si>
    <t>15.2.10</t>
  </si>
  <si>
    <t>אחות</t>
  </si>
  <si>
    <t>27.7.10</t>
  </si>
  <si>
    <t>116/62</t>
  </si>
  <si>
    <t>5.10.10</t>
  </si>
  <si>
    <t>125/90</t>
  </si>
  <si>
    <t>118/81</t>
  </si>
  <si>
    <t>14.4.10</t>
  </si>
  <si>
    <t>16.8.10</t>
  </si>
  <si>
    <t>16.6.10</t>
  </si>
  <si>
    <t>2.3.10</t>
  </si>
  <si>
    <t>39+6</t>
  </si>
  <si>
    <t>סטודנטית</t>
  </si>
  <si>
    <t>2.6.10</t>
  </si>
  <si>
    <t>80/50</t>
  </si>
  <si>
    <t>2.7.10</t>
  </si>
  <si>
    <t>2.8.10</t>
  </si>
  <si>
    <t>3.9.10</t>
  </si>
  <si>
    <t>8.10.10</t>
  </si>
  <si>
    <t>80/60</t>
  </si>
  <si>
    <t>5.11.10</t>
  </si>
  <si>
    <t>3.12.10</t>
  </si>
  <si>
    <t>25.6.10</t>
  </si>
  <si>
    <t>23.2.10</t>
  </si>
  <si>
    <t>40+1</t>
  </si>
  <si>
    <t>מזכירה</t>
  </si>
  <si>
    <t>100/65</t>
  </si>
  <si>
    <t>8.7.10</t>
  </si>
  <si>
    <t>2.9.10</t>
  </si>
  <si>
    <t>115/65</t>
  </si>
  <si>
    <t>20.10.10</t>
  </si>
  <si>
    <t>100/70</t>
  </si>
  <si>
    <t>18.11.10</t>
  </si>
  <si>
    <t>11.4.10</t>
  </si>
  <si>
    <t>7.9.10</t>
  </si>
  <si>
    <t>20.6.10</t>
  </si>
  <si>
    <t>הפסיקה לפני ההריון</t>
  </si>
  <si>
    <t>31.3.10</t>
  </si>
  <si>
    <t>37+4</t>
  </si>
  <si>
    <t>120/65</t>
  </si>
  <si>
    <t>125/70</t>
  </si>
  <si>
    <t>127/57</t>
  </si>
  <si>
    <t>10.6.10</t>
  </si>
  <si>
    <t>20.8.10</t>
  </si>
  <si>
    <t>אסטמה</t>
  </si>
  <si>
    <t>מקבלת אינהלציות עם ventoein budicort</t>
  </si>
  <si>
    <t>130/70</t>
  </si>
  <si>
    <t>12.8.10</t>
  </si>
  <si>
    <t>130/75</t>
  </si>
  <si>
    <t>135/80</t>
  </si>
  <si>
    <t>6.3.10</t>
  </si>
  <si>
    <t>מהנדסת מחשבים</t>
  </si>
  <si>
    <t>28.4.10</t>
  </si>
  <si>
    <t>120/85</t>
  </si>
  <si>
    <t>124/78</t>
  </si>
  <si>
    <t>124/77</t>
  </si>
  <si>
    <t>122/76</t>
  </si>
  <si>
    <t>9.11.10</t>
  </si>
  <si>
    <t>121/71</t>
  </si>
  <si>
    <t>122/78</t>
  </si>
  <si>
    <t>2.12.10</t>
  </si>
  <si>
    <t>30.5.10</t>
  </si>
  <si>
    <t>1.7.10</t>
  </si>
  <si>
    <t>18.8.10</t>
  </si>
  <si>
    <t>28.3.10</t>
  </si>
  <si>
    <t>39+2</t>
  </si>
  <si>
    <t>סוכנת</t>
  </si>
  <si>
    <t>90/70</t>
  </si>
  <si>
    <t>4.7.10</t>
  </si>
  <si>
    <t>89/62</t>
  </si>
  <si>
    <t>19.8.10</t>
  </si>
  <si>
    <t>82/55</t>
  </si>
  <si>
    <t>80/62</t>
  </si>
  <si>
    <t>88/65</t>
  </si>
  <si>
    <t>9.12.10</t>
  </si>
  <si>
    <t>19.12.10</t>
  </si>
  <si>
    <t>20.9.10</t>
  </si>
  <si>
    <t>22.7.10</t>
  </si>
  <si>
    <t>6.4.10</t>
  </si>
  <si>
    <t>37+6</t>
  </si>
  <si>
    <t>מורה</t>
  </si>
  <si>
    <t>90/50</t>
  </si>
  <si>
    <t>110/55</t>
  </si>
  <si>
    <t>27.9.10</t>
  </si>
  <si>
    <t>16.3.10</t>
  </si>
  <si>
    <t>40+5</t>
  </si>
  <si>
    <t xml:space="preserve">רואת חשבון </t>
  </si>
  <si>
    <t>19.10.10</t>
  </si>
  <si>
    <t>110/60</t>
  </si>
  <si>
    <t>30.11.10</t>
  </si>
  <si>
    <t>עו"ד</t>
  </si>
  <si>
    <t>125/85</t>
  </si>
  <si>
    <t>132/83</t>
  </si>
  <si>
    <t>11.10.10</t>
  </si>
  <si>
    <t>129/75</t>
  </si>
  <si>
    <t>124/62</t>
  </si>
  <si>
    <t>134/86</t>
  </si>
  <si>
    <t>24.11.10</t>
  </si>
  <si>
    <t>137/88</t>
  </si>
  <si>
    <t>121/87</t>
  </si>
  <si>
    <t>20.12.10</t>
  </si>
  <si>
    <t>138/86</t>
  </si>
  <si>
    <t>21.9.10</t>
  </si>
  <si>
    <t>30.3.10</t>
  </si>
  <si>
    <t>38+4</t>
  </si>
  <si>
    <t>קוסמטיקאית</t>
  </si>
  <si>
    <t>111/79</t>
  </si>
  <si>
    <t>29.3.10</t>
  </si>
  <si>
    <t>38+5</t>
  </si>
  <si>
    <t>29.6.10</t>
  </si>
  <si>
    <t>123/69</t>
  </si>
  <si>
    <t>9.8.10</t>
  </si>
  <si>
    <t>126/78</t>
  </si>
  <si>
    <t>116/69</t>
  </si>
  <si>
    <t>8.4.10</t>
  </si>
  <si>
    <t>37+3</t>
  </si>
  <si>
    <t>ביוכימיה</t>
  </si>
  <si>
    <t>7.7.10</t>
  </si>
  <si>
    <t>80/45</t>
  </si>
  <si>
    <t>10.10.10</t>
  </si>
  <si>
    <t>11.11.10</t>
  </si>
  <si>
    <t>90/45</t>
  </si>
  <si>
    <t>29.11.10</t>
  </si>
  <si>
    <t>15.12.10</t>
  </si>
  <si>
    <t>23.12.10</t>
  </si>
  <si>
    <t>22.5.10</t>
  </si>
  <si>
    <t>26.9.10</t>
  </si>
  <si>
    <t>23.3.10</t>
  </si>
  <si>
    <t>39+5</t>
  </si>
  <si>
    <t>12.7.10</t>
  </si>
  <si>
    <t>110/80</t>
  </si>
  <si>
    <t>10.11.10</t>
  </si>
  <si>
    <t>13.3.10</t>
  </si>
  <si>
    <t>40+4</t>
  </si>
  <si>
    <t>19.3.10</t>
  </si>
  <si>
    <t>6.6.10</t>
  </si>
  <si>
    <t>104/59</t>
  </si>
  <si>
    <t>98/65</t>
  </si>
  <si>
    <t>89/64</t>
  </si>
  <si>
    <t>105/66</t>
  </si>
  <si>
    <t>6.10.10</t>
  </si>
  <si>
    <t>103/65</t>
  </si>
  <si>
    <t>2.11.10</t>
  </si>
  <si>
    <t>94/59</t>
  </si>
  <si>
    <t>102/64</t>
  </si>
  <si>
    <t>1.12.10</t>
  </si>
  <si>
    <t>98/57</t>
  </si>
  <si>
    <t>עובדת סוציאלית</t>
  </si>
  <si>
    <t>13.5.10</t>
  </si>
  <si>
    <t>100/80</t>
  </si>
  <si>
    <t>10.12.10</t>
  </si>
  <si>
    <t>9.10.10</t>
  </si>
  <si>
    <t>41+4</t>
  </si>
  <si>
    <t>31.5.10</t>
  </si>
  <si>
    <t>82/52</t>
  </si>
  <si>
    <t>5.7.10</t>
  </si>
  <si>
    <t>85/47</t>
  </si>
  <si>
    <t>90/48</t>
  </si>
  <si>
    <t>95/66</t>
  </si>
  <si>
    <t>90/64</t>
  </si>
  <si>
    <t>86/55</t>
  </si>
  <si>
    <t>92/61</t>
  </si>
  <si>
    <t>26.5.10</t>
  </si>
  <si>
    <t>29.9.10</t>
  </si>
  <si>
    <t>17.3.10</t>
  </si>
  <si>
    <t>17.6.10</t>
  </si>
  <si>
    <t>18.3.10</t>
  </si>
  <si>
    <t>מפיקת אירועים</t>
  </si>
  <si>
    <t>106/57</t>
  </si>
  <si>
    <t>22.6.10</t>
  </si>
  <si>
    <t>92/53</t>
  </si>
  <si>
    <t>96/63</t>
  </si>
  <si>
    <t>95/56</t>
  </si>
  <si>
    <t>105/59</t>
  </si>
  <si>
    <t>16.5.10</t>
  </si>
  <si>
    <t>26.2.10</t>
  </si>
  <si>
    <t>42+2</t>
  </si>
  <si>
    <t>106/60</t>
  </si>
  <si>
    <t>3.6.10</t>
  </si>
  <si>
    <t>109/71</t>
  </si>
  <si>
    <t>97/61</t>
  </si>
  <si>
    <t>97/65</t>
  </si>
  <si>
    <t>5.5.10</t>
  </si>
  <si>
    <t>13.9.10</t>
  </si>
  <si>
    <t>38+3</t>
  </si>
  <si>
    <t>עובדת מעבדה</t>
  </si>
  <si>
    <t>102/73</t>
  </si>
  <si>
    <t>91/62</t>
  </si>
  <si>
    <t>7.12.10</t>
  </si>
  <si>
    <t>101/62</t>
  </si>
  <si>
    <t>23.6.10</t>
  </si>
  <si>
    <t>15.3.10</t>
  </si>
  <si>
    <t>40+3</t>
  </si>
  <si>
    <t>9.5.10</t>
  </si>
  <si>
    <t>17.7.10</t>
  </si>
  <si>
    <t>21.3.10</t>
  </si>
  <si>
    <t>כל הנדרש</t>
  </si>
  <si>
    <t>24.6.10</t>
  </si>
  <si>
    <t>6.9.10</t>
  </si>
  <si>
    <t>3.5.10</t>
  </si>
  <si>
    <t>דימום וגנלי ידוע על שילית פתח</t>
  </si>
  <si>
    <t>86/62</t>
  </si>
  <si>
    <t>6.7.10</t>
  </si>
  <si>
    <t>107/54</t>
  </si>
  <si>
    <t>10.8.10</t>
  </si>
  <si>
    <t>105/52</t>
  </si>
  <si>
    <t>108/67</t>
  </si>
  <si>
    <t>25.3.10</t>
  </si>
  <si>
    <t>32+2</t>
  </si>
  <si>
    <t>מרפה בעיסוק</t>
  </si>
  <si>
    <t>105/62</t>
  </si>
  <si>
    <t>1+3</t>
  </si>
  <si>
    <t>34+6</t>
  </si>
  <si>
    <t>בהאית</t>
  </si>
  <si>
    <t>זיורנליסטית</t>
  </si>
  <si>
    <t>120/60</t>
  </si>
  <si>
    <t>29.8.10</t>
  </si>
  <si>
    <t>130/80</t>
  </si>
  <si>
    <t>22.3.10</t>
  </si>
  <si>
    <t>מורה להיסטוריה</t>
  </si>
  <si>
    <t>1+2</t>
  </si>
  <si>
    <t>16.4.10</t>
  </si>
  <si>
    <t>28.11.10</t>
  </si>
  <si>
    <t>שנתיים</t>
  </si>
  <si>
    <t>30.1.10</t>
  </si>
  <si>
    <t>36+4</t>
  </si>
  <si>
    <t>ללא דת</t>
  </si>
  <si>
    <t>מורה ליוגה</t>
  </si>
  <si>
    <t>21.4.10</t>
  </si>
  <si>
    <t>90/65</t>
  </si>
  <si>
    <t>21.7.10</t>
  </si>
  <si>
    <t>95/60</t>
  </si>
  <si>
    <t>95/70</t>
  </si>
  <si>
    <t>18.4.10</t>
  </si>
  <si>
    <t>12.5.10</t>
  </si>
  <si>
    <t>34+5</t>
  </si>
  <si>
    <t>אדריכלית נוף</t>
  </si>
  <si>
    <t>106/68</t>
  </si>
  <si>
    <t>120/62</t>
  </si>
  <si>
    <t>25.11.10</t>
  </si>
  <si>
    <t>26.11.10</t>
  </si>
  <si>
    <t>8.12.10</t>
  </si>
  <si>
    <t>36+1</t>
  </si>
  <si>
    <t>מנהלת חשבונות</t>
  </si>
  <si>
    <t>100/66</t>
  </si>
  <si>
    <t>113/70</t>
  </si>
  <si>
    <t>20.7.10</t>
  </si>
  <si>
    <t>24.8.10</t>
  </si>
  <si>
    <t>109/66</t>
  </si>
  <si>
    <t>114/80</t>
  </si>
  <si>
    <t>21.11.10</t>
  </si>
  <si>
    <t>10.4.10</t>
  </si>
  <si>
    <t>33+4</t>
  </si>
  <si>
    <t>105/55</t>
  </si>
  <si>
    <t>36+5</t>
  </si>
  <si>
    <t>19.4.10</t>
  </si>
  <si>
    <t>לא עובדת</t>
  </si>
  <si>
    <t>4,5</t>
  </si>
  <si>
    <t>11.8.10</t>
  </si>
  <si>
    <t>7.5.10</t>
  </si>
  <si>
    <t>31+2</t>
  </si>
  <si>
    <t>מהנדסת חומרים פיזיקיים</t>
  </si>
  <si>
    <t>89/50</t>
  </si>
  <si>
    <t>101/59</t>
  </si>
  <si>
    <t>103/58</t>
  </si>
  <si>
    <t>16.12.10</t>
  </si>
  <si>
    <t>אדריכלית</t>
  </si>
  <si>
    <t>26.8.10</t>
  </si>
  <si>
    <t>29.7.10</t>
  </si>
  <si>
    <t>13.12.10</t>
  </si>
  <si>
    <t>28.12.10</t>
  </si>
  <si>
    <t>30.12.10</t>
  </si>
  <si>
    <t>35+3</t>
  </si>
  <si>
    <t>26.10.10</t>
  </si>
  <si>
    <t>14.7.10</t>
  </si>
  <si>
    <t>17..5.10</t>
  </si>
  <si>
    <t>31+1</t>
  </si>
  <si>
    <t>בנקאית, כרגע סטודנטית</t>
  </si>
  <si>
    <t>115/79</t>
  </si>
  <si>
    <t>115/74</t>
  </si>
  <si>
    <t>117/83</t>
  </si>
  <si>
    <t>112/78</t>
  </si>
  <si>
    <t>127/77</t>
  </si>
  <si>
    <t>31.10.10</t>
  </si>
  <si>
    <t>שנה</t>
  </si>
  <si>
    <t>14.11.10</t>
  </si>
  <si>
    <t>33+1</t>
  </si>
  <si>
    <t>דוקטור בכימיה</t>
  </si>
  <si>
    <t>3.8.10</t>
  </si>
  <si>
    <t>21.12.10</t>
  </si>
  <si>
    <t>14.8.10</t>
  </si>
  <si>
    <t>147/77</t>
  </si>
  <si>
    <t>16.9.10</t>
  </si>
  <si>
    <t>147/91</t>
  </si>
  <si>
    <t>144/92</t>
  </si>
  <si>
    <t>4.1.11</t>
  </si>
  <si>
    <t>160/88</t>
  </si>
  <si>
    <t>11.1.11</t>
  </si>
  <si>
    <t>155/99</t>
  </si>
  <si>
    <t>21.1.11</t>
  </si>
  <si>
    <t>38+1</t>
  </si>
  <si>
    <t>גננת</t>
  </si>
  <si>
    <t>135/75</t>
  </si>
  <si>
    <t>3.10.10</t>
  </si>
  <si>
    <t>5.12.10</t>
  </si>
  <si>
    <t>130/76</t>
  </si>
  <si>
    <t>9.1.11</t>
  </si>
  <si>
    <t>135/74</t>
  </si>
  <si>
    <t>6.1.11</t>
  </si>
  <si>
    <t>20.1.11</t>
  </si>
  <si>
    <t>עירייה</t>
  </si>
  <si>
    <t>28.9.10</t>
  </si>
  <si>
    <t>ספרית/עקרת בית</t>
  </si>
  <si>
    <t>28.10.10</t>
  </si>
  <si>
    <t>140/60</t>
  </si>
  <si>
    <t>111/64</t>
  </si>
  <si>
    <t>1.10.10</t>
  </si>
  <si>
    <t>הייטק</t>
  </si>
  <si>
    <t>110/64</t>
  </si>
  <si>
    <t>117/72</t>
  </si>
  <si>
    <t>16.11.10</t>
  </si>
  <si>
    <t>109/58</t>
  </si>
  <si>
    <t>117/69</t>
  </si>
  <si>
    <t>24.1.11</t>
  </si>
  <si>
    <t>ניקיון</t>
  </si>
  <si>
    <t>104/60</t>
  </si>
  <si>
    <t>89/54</t>
  </si>
  <si>
    <t>99/60</t>
  </si>
  <si>
    <t>77/56</t>
  </si>
  <si>
    <t>99/68</t>
  </si>
  <si>
    <t>38+6</t>
  </si>
  <si>
    <t>עובדת יצור</t>
  </si>
  <si>
    <t>115/75</t>
  </si>
  <si>
    <t>114/84</t>
  </si>
  <si>
    <t>12.1.10</t>
  </si>
  <si>
    <t>4.5.10</t>
  </si>
  <si>
    <t>דיכאון</t>
  </si>
  <si>
    <t>לוסטרל</t>
  </si>
  <si>
    <t>18.1.11</t>
  </si>
  <si>
    <t>2.5.10</t>
  </si>
  <si>
    <t>104/63</t>
  </si>
  <si>
    <t>5.1.11</t>
  </si>
  <si>
    <t>25.9.10</t>
  </si>
  <si>
    <t>25.1.11</t>
  </si>
  <si>
    <t>26.12.10</t>
  </si>
  <si>
    <t>23.1.11</t>
  </si>
  <si>
    <t>חברת ביטוח</t>
  </si>
  <si>
    <t>18.10.10</t>
  </si>
  <si>
    <t>3.11.10</t>
  </si>
  <si>
    <t>98/66</t>
  </si>
  <si>
    <t>109/69</t>
  </si>
  <si>
    <t>95/59</t>
  </si>
  <si>
    <t>פקידה</t>
  </si>
  <si>
    <t>116/66</t>
  </si>
  <si>
    <t>118/66</t>
  </si>
  <si>
    <t>16.1.11</t>
  </si>
  <si>
    <t>123/70</t>
  </si>
  <si>
    <t>10.1.11</t>
  </si>
  <si>
    <t>13.4.10</t>
  </si>
  <si>
    <t>14.1.10</t>
  </si>
  <si>
    <t>119/72</t>
  </si>
  <si>
    <t>108/71</t>
  </si>
  <si>
    <t>מוקדנית</t>
  </si>
  <si>
    <t>19.1.11</t>
  </si>
  <si>
    <t>140/90</t>
  </si>
  <si>
    <t>15.5.10</t>
  </si>
  <si>
    <t>מנהלת אדמינסטרטיבית</t>
  </si>
  <si>
    <t>29.5.10</t>
  </si>
  <si>
    <t>27+3</t>
  </si>
  <si>
    <t>24.4.10</t>
  </si>
  <si>
    <t>35+5</t>
  </si>
  <si>
    <t xml:space="preserve">לא עובדת </t>
  </si>
  <si>
    <t>5.6.10</t>
  </si>
  <si>
    <t>120/73</t>
  </si>
  <si>
    <t>1.1.11</t>
  </si>
  <si>
    <t>17.1.11</t>
  </si>
  <si>
    <t>115/60</t>
  </si>
  <si>
    <t>109/73</t>
  </si>
  <si>
    <t>27.10.10</t>
  </si>
  <si>
    <t>99/61</t>
  </si>
  <si>
    <t>33+5</t>
  </si>
  <si>
    <t>נוירוכירוגיה ילדים MRI עוברי</t>
  </si>
  <si>
    <t>1+4 -פרטי</t>
  </si>
  <si>
    <t>27.11.10</t>
  </si>
  <si>
    <t>7.05.10</t>
  </si>
  <si>
    <t xml:space="preserve">לא הכל </t>
  </si>
  <si>
    <t>15.1.11</t>
  </si>
  <si>
    <t>36+2</t>
  </si>
  <si>
    <t>חברת בניה, עקרת בית</t>
  </si>
  <si>
    <t>27+2</t>
  </si>
  <si>
    <t>110/50</t>
  </si>
  <si>
    <t>100/50</t>
  </si>
  <si>
    <t>12.9.10</t>
  </si>
  <si>
    <t>28.5.10</t>
  </si>
  <si>
    <t>נטייה לדימומים</t>
  </si>
  <si>
    <t>21.5.10</t>
  </si>
  <si>
    <t>29+5</t>
  </si>
  <si>
    <t>יתר לחץ דם</t>
  </si>
  <si>
    <t>CAPOTEN</t>
  </si>
  <si>
    <t>תיווך דירות</t>
  </si>
  <si>
    <t>103/63</t>
  </si>
  <si>
    <t>100/51</t>
  </si>
  <si>
    <t>32+3</t>
  </si>
  <si>
    <t>שיננית</t>
  </si>
  <si>
    <t>29.1.11</t>
  </si>
  <si>
    <t>34+3</t>
  </si>
  <si>
    <t>133/84</t>
  </si>
  <si>
    <t>23.1.10</t>
  </si>
  <si>
    <t>29+6</t>
  </si>
  <si>
    <t>מטפלת</t>
  </si>
  <si>
    <t>35+2</t>
  </si>
  <si>
    <t>117/82</t>
  </si>
  <si>
    <t>Salazopirin Puurinetol</t>
  </si>
  <si>
    <t>128/69</t>
  </si>
  <si>
    <t>21.2.11</t>
  </si>
  <si>
    <t>26.2.11</t>
  </si>
  <si>
    <t>1.460,1.460</t>
  </si>
  <si>
    <t>twins</t>
  </si>
  <si>
    <t>125/60</t>
  </si>
  <si>
    <t>18.6.10</t>
  </si>
  <si>
    <t>23.2.11</t>
  </si>
  <si>
    <t>25.2.11</t>
  </si>
  <si>
    <t>111/61</t>
  </si>
  <si>
    <t>17.12.10</t>
  </si>
  <si>
    <t>125/75</t>
  </si>
  <si>
    <t>5.2.11</t>
  </si>
  <si>
    <t>4.6.10</t>
  </si>
  <si>
    <t>121/75</t>
  </si>
  <si>
    <t>1.3.11</t>
  </si>
  <si>
    <t>26+4</t>
  </si>
  <si>
    <t>מזכירה רפואית</t>
  </si>
  <si>
    <t>36+3</t>
  </si>
  <si>
    <t>1.2.11</t>
  </si>
  <si>
    <t>15.2.11</t>
  </si>
  <si>
    <t>13.3.11</t>
  </si>
  <si>
    <t>ספרית</t>
  </si>
  <si>
    <t>100/55</t>
  </si>
  <si>
    <t>10.7.10</t>
  </si>
  <si>
    <t>מורה לבלט</t>
  </si>
  <si>
    <t>21.3.11</t>
  </si>
  <si>
    <t>103/59</t>
  </si>
  <si>
    <t>98/58</t>
  </si>
  <si>
    <t>118/68</t>
  </si>
  <si>
    <t>26.1.11</t>
  </si>
  <si>
    <t>108/68</t>
  </si>
  <si>
    <t>24.12.10</t>
  </si>
  <si>
    <t>17.3.11</t>
  </si>
  <si>
    <t>35+1</t>
  </si>
  <si>
    <t>121/49</t>
  </si>
  <si>
    <t>106/42</t>
  </si>
  <si>
    <t>105/53</t>
  </si>
  <si>
    <t>119/37</t>
  </si>
  <si>
    <t>9.7.10</t>
  </si>
  <si>
    <t>14.12.10</t>
  </si>
  <si>
    <t>3.1.11</t>
  </si>
  <si>
    <t>30.9.10</t>
  </si>
  <si>
    <t>22.12.10</t>
  </si>
  <si>
    <t>11.9.10</t>
  </si>
  <si>
    <t>5.4.10</t>
  </si>
  <si>
    <t>מובטלת</t>
  </si>
  <si>
    <t>27.12.10</t>
  </si>
  <si>
    <t>3.4.10</t>
  </si>
  <si>
    <t>חנות</t>
  </si>
  <si>
    <t>26.7.10</t>
  </si>
  <si>
    <t>105/75</t>
  </si>
  <si>
    <t>19.7.10</t>
  </si>
  <si>
    <t>7.4.10</t>
  </si>
  <si>
    <t>אחראית משמרת בסופר</t>
  </si>
  <si>
    <t>97/54</t>
  </si>
  <si>
    <t>93/55</t>
  </si>
  <si>
    <t>101/61</t>
  </si>
  <si>
    <t>99/59</t>
  </si>
  <si>
    <t>100/59</t>
  </si>
  <si>
    <t>111/62</t>
  </si>
  <si>
    <t>115/62</t>
  </si>
  <si>
    <t>111/69</t>
  </si>
  <si>
    <t>111/71</t>
  </si>
  <si>
    <t>1.4.10</t>
  </si>
  <si>
    <t xml:space="preserve">סטודנטית </t>
  </si>
  <si>
    <t>93/54</t>
  </si>
  <si>
    <t>6.8.10</t>
  </si>
  <si>
    <t>115/57</t>
  </si>
  <si>
    <t>104/64</t>
  </si>
  <si>
    <t>95/58</t>
  </si>
  <si>
    <t>107/66</t>
  </si>
  <si>
    <t>מנהלת קשרי לקוחות</t>
  </si>
  <si>
    <t>93/63</t>
  </si>
  <si>
    <t>22.10.10</t>
  </si>
  <si>
    <t>108/63</t>
  </si>
  <si>
    <t>113/67</t>
  </si>
  <si>
    <t>113/75</t>
  </si>
  <si>
    <t>12.1.11</t>
  </si>
  <si>
    <t>116/77</t>
  </si>
  <si>
    <t>חודשיים</t>
  </si>
  <si>
    <t>22.9.10</t>
  </si>
  <si>
    <t>41+3</t>
  </si>
  <si>
    <t>לא הגיע</t>
  </si>
  <si>
    <t>1.5.10</t>
  </si>
  <si>
    <t>20.4.10</t>
  </si>
  <si>
    <t>132/84</t>
  </si>
  <si>
    <t>140/88</t>
  </si>
  <si>
    <t>140/89</t>
  </si>
  <si>
    <t>135/90</t>
  </si>
  <si>
    <t>4.4.10</t>
  </si>
  <si>
    <t>הנדסאית</t>
  </si>
  <si>
    <t>לבורטנית</t>
  </si>
  <si>
    <t>98/63</t>
  </si>
  <si>
    <t>115/63</t>
  </si>
  <si>
    <t>2.1.11</t>
  </si>
  <si>
    <t>114/65</t>
  </si>
  <si>
    <t>מתרגלת בטכניון</t>
  </si>
  <si>
    <t>97/57</t>
  </si>
  <si>
    <t>114/67</t>
  </si>
  <si>
    <t>115/68</t>
  </si>
  <si>
    <t>115/69</t>
  </si>
  <si>
    <t>לומדת באוניברסיטה</t>
  </si>
  <si>
    <t>27.8.10</t>
  </si>
  <si>
    <t>19.6.10</t>
  </si>
  <si>
    <t>100/68</t>
  </si>
  <si>
    <t>100/71</t>
  </si>
  <si>
    <t>13.1.11</t>
  </si>
  <si>
    <t>עמותה לתיירות</t>
  </si>
  <si>
    <t>29.12.10</t>
  </si>
  <si>
    <t>115/80</t>
  </si>
  <si>
    <t>100/49</t>
  </si>
  <si>
    <t>100/45</t>
  </si>
  <si>
    <t>10.5.10</t>
  </si>
  <si>
    <t>סופר פארם</t>
  </si>
  <si>
    <t>110/72</t>
  </si>
  <si>
    <t>אתיופיה</t>
  </si>
  <si>
    <t>הפלה</t>
  </si>
  <si>
    <t>12.12.10</t>
  </si>
  <si>
    <t>130/90</t>
  </si>
  <si>
    <t>41+2</t>
  </si>
  <si>
    <t>עובדת בנטוויז'ן</t>
  </si>
  <si>
    <t>107/71</t>
  </si>
  <si>
    <t>100/63</t>
  </si>
  <si>
    <t>דיילת בחברת</t>
  </si>
  <si>
    <t>41+1</t>
  </si>
  <si>
    <t>96/50</t>
  </si>
  <si>
    <t>לפני ההריון</t>
  </si>
  <si>
    <t>מעצבת אופנה</t>
  </si>
  <si>
    <t>91/63</t>
  </si>
  <si>
    <t>41+6</t>
  </si>
  <si>
    <t>שכירה</t>
  </si>
  <si>
    <t>120/75</t>
  </si>
  <si>
    <t>2.2.11</t>
  </si>
  <si>
    <t>104/70</t>
  </si>
  <si>
    <t>9.9.10</t>
  </si>
  <si>
    <t>107/73</t>
  </si>
  <si>
    <t>105/80</t>
  </si>
  <si>
    <t>3.2.11</t>
  </si>
  <si>
    <t>תיווך+גן</t>
  </si>
  <si>
    <t>6.2.11</t>
  </si>
  <si>
    <t>8.5.10</t>
  </si>
  <si>
    <t>סייעת בגנים</t>
  </si>
  <si>
    <t>10--15</t>
  </si>
  <si>
    <t>130/85</t>
  </si>
  <si>
    <t>100/83</t>
  </si>
  <si>
    <t>Eltroxin</t>
  </si>
  <si>
    <t>111/67</t>
  </si>
  <si>
    <t>7.2.11</t>
  </si>
  <si>
    <t>שרות לקוחות</t>
  </si>
  <si>
    <t>ע.צ</t>
  </si>
  <si>
    <t>93/62</t>
  </si>
  <si>
    <t>94/65</t>
  </si>
  <si>
    <t>95/63</t>
  </si>
  <si>
    <t>16.2.11</t>
  </si>
  <si>
    <t>115/73</t>
  </si>
  <si>
    <t>8.9.10</t>
  </si>
  <si>
    <t>20.2.11</t>
  </si>
  <si>
    <t>גרמניה</t>
  </si>
  <si>
    <t>מרצה</t>
  </si>
  <si>
    <t>128/79</t>
  </si>
  <si>
    <t>30.1.11</t>
  </si>
  <si>
    <t>140/76</t>
  </si>
  <si>
    <t>טכנאית רנטגן</t>
  </si>
  <si>
    <t>17.2.11</t>
  </si>
  <si>
    <t>105/90</t>
  </si>
  <si>
    <t>אטליה</t>
  </si>
  <si>
    <t>15.10.10</t>
  </si>
  <si>
    <t>108/64</t>
  </si>
  <si>
    <t>111/70</t>
  </si>
  <si>
    <t>8.2.11</t>
  </si>
  <si>
    <t>22.2.11</t>
  </si>
  <si>
    <t>120/76</t>
  </si>
  <si>
    <t>חברת אבטחה</t>
  </si>
  <si>
    <t>3b</t>
  </si>
  <si>
    <t>12.6.10</t>
  </si>
  <si>
    <t>9.2.11</t>
  </si>
  <si>
    <t>9.3.11</t>
  </si>
  <si>
    <t>93/60</t>
  </si>
  <si>
    <t>90/53</t>
  </si>
  <si>
    <t>עובדת במפעל</t>
  </si>
  <si>
    <t>78/52</t>
  </si>
  <si>
    <t>81/51</t>
  </si>
  <si>
    <t>94/62</t>
  </si>
  <si>
    <t>תרפיסטית</t>
  </si>
  <si>
    <t>14.2.11</t>
  </si>
  <si>
    <t>41+5</t>
  </si>
  <si>
    <t>31.1.11</t>
  </si>
  <si>
    <t>28.2.11</t>
  </si>
  <si>
    <t>20.3.11</t>
  </si>
  <si>
    <t>פזיוטרפיסטית</t>
  </si>
  <si>
    <t>8.12.11</t>
  </si>
  <si>
    <t>27.2.11</t>
  </si>
  <si>
    <t>92/63</t>
  </si>
  <si>
    <t>24.3.11</t>
  </si>
  <si>
    <t>14.3.11</t>
  </si>
  <si>
    <t>4.2.11</t>
  </si>
  <si>
    <t>28.3.11</t>
  </si>
  <si>
    <t>13.6.10</t>
  </si>
  <si>
    <t>10.2.11</t>
  </si>
  <si>
    <t>31.3.11</t>
  </si>
  <si>
    <t>30.3.11</t>
  </si>
  <si>
    <t>משרד תחבורה</t>
  </si>
  <si>
    <t>3.7.10</t>
  </si>
  <si>
    <t>122/75</t>
  </si>
  <si>
    <t>110/76</t>
  </si>
  <si>
    <t>115/86</t>
  </si>
  <si>
    <t>122/73</t>
  </si>
  <si>
    <t>16.3.11</t>
  </si>
  <si>
    <t>110/73</t>
  </si>
  <si>
    <t>85/49</t>
  </si>
  <si>
    <t>85/60</t>
  </si>
  <si>
    <t>113/65</t>
  </si>
  <si>
    <t>3.3.11</t>
  </si>
  <si>
    <t>מפעל אלקטרוניקה</t>
  </si>
  <si>
    <t>7.3.11</t>
  </si>
  <si>
    <t>טכנאית</t>
  </si>
  <si>
    <t>31.11.10</t>
  </si>
  <si>
    <t>113/60</t>
  </si>
  <si>
    <t>10.3.11</t>
  </si>
  <si>
    <t>126/70</t>
  </si>
  <si>
    <t>26.6.10</t>
  </si>
  <si>
    <t>95/64</t>
  </si>
  <si>
    <t>8.3.11</t>
  </si>
  <si>
    <t>5.4.11</t>
  </si>
  <si>
    <t>4.4.11</t>
  </si>
  <si>
    <t>14.10.11</t>
  </si>
  <si>
    <t>22.3.11</t>
  </si>
  <si>
    <t>92/59</t>
  </si>
  <si>
    <t>27.3.11</t>
  </si>
  <si>
    <t>100/64</t>
  </si>
  <si>
    <t>20.2.10</t>
  </si>
  <si>
    <t>85/50</t>
  </si>
  <si>
    <t>29.3.11</t>
  </si>
  <si>
    <t>אבטחה</t>
  </si>
  <si>
    <t>116/63</t>
  </si>
  <si>
    <t>120/72</t>
  </si>
  <si>
    <t>131/83</t>
  </si>
  <si>
    <t>28.8.10</t>
  </si>
  <si>
    <t>28.8..10</t>
  </si>
  <si>
    <t>11.4.11</t>
  </si>
  <si>
    <t>10.4.11</t>
  </si>
  <si>
    <t>108/65</t>
  </si>
  <si>
    <t>6.3.11</t>
  </si>
  <si>
    <t>112/70</t>
  </si>
  <si>
    <t>12.2.11</t>
  </si>
  <si>
    <t>קופאית</t>
  </si>
  <si>
    <t>140/70</t>
  </si>
  <si>
    <t>27.1.11</t>
  </si>
  <si>
    <t>1.4.11</t>
  </si>
  <si>
    <t>6.4.11</t>
  </si>
  <si>
    <t>25+6</t>
  </si>
  <si>
    <t>85/44</t>
  </si>
  <si>
    <t>35+4</t>
  </si>
  <si>
    <t>תאומים</t>
  </si>
  <si>
    <t>פסיכולוגית</t>
  </si>
  <si>
    <t>7.8.10</t>
  </si>
  <si>
    <t>עצמאית</t>
  </si>
  <si>
    <t>12.4.11</t>
  </si>
  <si>
    <t>98/70</t>
  </si>
  <si>
    <t>34+1</t>
  </si>
  <si>
    <t>31+5</t>
  </si>
  <si>
    <t>18.3.11</t>
  </si>
  <si>
    <t>עורכת דין</t>
  </si>
  <si>
    <t>26.4.11</t>
  </si>
  <si>
    <t>15.4.11</t>
  </si>
  <si>
    <t>22.1.11</t>
  </si>
  <si>
    <t>135/65</t>
  </si>
  <si>
    <t>9.4.11</t>
  </si>
  <si>
    <t>140/80</t>
  </si>
  <si>
    <t>25.4.11</t>
  </si>
  <si>
    <t>10.2.10</t>
  </si>
  <si>
    <t>14.4.11</t>
  </si>
  <si>
    <t>100/69</t>
  </si>
  <si>
    <t>97/69</t>
  </si>
  <si>
    <t>107/60</t>
  </si>
  <si>
    <t>15.3.11</t>
  </si>
  <si>
    <t>112/64</t>
  </si>
  <si>
    <t>30.7.10</t>
  </si>
  <si>
    <t>37+2</t>
  </si>
  <si>
    <t>11.1.10</t>
  </si>
  <si>
    <t>22.1.10</t>
  </si>
  <si>
    <t>3.4.11</t>
  </si>
  <si>
    <t>4.12.10</t>
  </si>
  <si>
    <t>31.7.10</t>
  </si>
  <si>
    <t>כלכלנית</t>
  </si>
  <si>
    <t>110/75</t>
  </si>
  <si>
    <t>125/80</t>
  </si>
  <si>
    <t>נציגת אוסם</t>
  </si>
  <si>
    <t>12.11.10</t>
  </si>
  <si>
    <t>94/60</t>
  </si>
  <si>
    <t>7.4.11</t>
  </si>
  <si>
    <t>24.2.11</t>
  </si>
  <si>
    <t>קלינאית תקשורת</t>
  </si>
  <si>
    <t>27.4.11</t>
  </si>
  <si>
    <t>?????</t>
  </si>
  <si>
    <t>מנהלת....</t>
  </si>
  <si>
    <t>22.4.11</t>
  </si>
  <si>
    <t>24.7.10</t>
  </si>
  <si>
    <t>23.3.11</t>
  </si>
  <si>
    <t>13.4.11</t>
  </si>
  <si>
    <t>18.4.11</t>
  </si>
  <si>
    <t>מסעדנית</t>
  </si>
  <si>
    <t>עוזרת גננת</t>
  </si>
  <si>
    <t>הדרכה</t>
  </si>
  <si>
    <t>26.7.11</t>
  </si>
  <si>
    <t>6.12.11</t>
  </si>
  <si>
    <t>113/72</t>
  </si>
  <si>
    <t>122/63</t>
  </si>
  <si>
    <t>115/77</t>
  </si>
  <si>
    <t>28.4.11</t>
  </si>
  <si>
    <t>108/80</t>
  </si>
  <si>
    <t>11.10.11</t>
  </si>
  <si>
    <t>כללית אסתטיקה</t>
  </si>
  <si>
    <t>109/64</t>
  </si>
  <si>
    <t>20.4.11</t>
  </si>
  <si>
    <t>מכירות</t>
  </si>
  <si>
    <t>1107/0</t>
  </si>
  <si>
    <t>24.10.10</t>
  </si>
  <si>
    <t>118/70</t>
  </si>
  <si>
    <t>106/61</t>
  </si>
  <si>
    <t>19.4.11</t>
  </si>
  <si>
    <t>112/62</t>
  </si>
  <si>
    <t>110/67</t>
  </si>
  <si>
    <t>112/69</t>
  </si>
  <si>
    <t>114/58</t>
  </si>
  <si>
    <t>101/60</t>
  </si>
  <si>
    <t>96/60</t>
  </si>
  <si>
    <t>4.5.11</t>
  </si>
  <si>
    <t>מהנדסת כימיה</t>
  </si>
  <si>
    <t>111/59</t>
  </si>
  <si>
    <t>13.2.11</t>
  </si>
  <si>
    <t>9.5.11</t>
  </si>
  <si>
    <t>2.5.11</t>
  </si>
  <si>
    <t>יועצת</t>
  </si>
  <si>
    <t>17.4.11</t>
  </si>
  <si>
    <t>13.8.10</t>
  </si>
  <si>
    <t>לומדת</t>
  </si>
  <si>
    <t>88/60</t>
  </si>
  <si>
    <t>90/78</t>
  </si>
  <si>
    <t>26.5.11</t>
  </si>
  <si>
    <t>92/65</t>
  </si>
  <si>
    <t>23.5.11</t>
  </si>
  <si>
    <t>5.6.11</t>
  </si>
  <si>
    <t>13.9.11</t>
  </si>
  <si>
    <t>12.5.11</t>
  </si>
  <si>
    <t>9.6.11</t>
  </si>
  <si>
    <t>1.5.11</t>
  </si>
  <si>
    <t>20.5.11</t>
  </si>
  <si>
    <t>27.5.11</t>
  </si>
  <si>
    <t>5.5.11</t>
  </si>
  <si>
    <t>סטודטית</t>
  </si>
  <si>
    <t>15.5.11</t>
  </si>
  <si>
    <t>98/50</t>
  </si>
  <si>
    <t>94/57</t>
  </si>
  <si>
    <t>16.5.11</t>
  </si>
  <si>
    <t>31.5.11</t>
  </si>
  <si>
    <t>2.3.11</t>
  </si>
  <si>
    <t>24.5.11</t>
  </si>
  <si>
    <t>107/63</t>
  </si>
  <si>
    <t>28.10.11</t>
  </si>
  <si>
    <t>משאבי אנוש</t>
  </si>
  <si>
    <t>12.12.11</t>
  </si>
  <si>
    <t>120/90</t>
  </si>
  <si>
    <t>מורה לחינוך מיוחד</t>
  </si>
  <si>
    <t>91/40</t>
  </si>
  <si>
    <t>96/41</t>
  </si>
  <si>
    <t>99/55</t>
  </si>
  <si>
    <t>11.5.11</t>
  </si>
  <si>
    <t>91/55</t>
  </si>
  <si>
    <t>110/58</t>
  </si>
  <si>
    <t>116/73</t>
  </si>
  <si>
    <t>117/70</t>
  </si>
  <si>
    <t>10.5.11</t>
  </si>
  <si>
    <t>33+2</t>
  </si>
  <si>
    <t>122/70</t>
  </si>
  <si>
    <t>28+4</t>
  </si>
  <si>
    <t>11.3.11</t>
  </si>
  <si>
    <t>95/55</t>
  </si>
  <si>
    <t>4.9.10</t>
  </si>
  <si>
    <t>21.8.10</t>
  </si>
  <si>
    <t>25.5.11</t>
  </si>
  <si>
    <t>6.6.11</t>
  </si>
  <si>
    <t>צירים</t>
  </si>
  <si>
    <t>19.3.11</t>
  </si>
  <si>
    <t>25.3.11</t>
  </si>
  <si>
    <t>23.10.10</t>
  </si>
  <si>
    <t>32+5</t>
  </si>
  <si>
    <t>10.6.11</t>
  </si>
  <si>
    <t>20.6.11</t>
  </si>
  <si>
    <t>6.11.10</t>
  </si>
  <si>
    <t>89/61</t>
  </si>
  <si>
    <t>103/83</t>
  </si>
  <si>
    <t>98/72</t>
  </si>
  <si>
    <t>107/74</t>
  </si>
  <si>
    <t>3.6.11</t>
  </si>
  <si>
    <t>115/72</t>
  </si>
  <si>
    <t>מחשבים</t>
  </si>
  <si>
    <t>118/80</t>
  </si>
  <si>
    <t>16.4.11</t>
  </si>
  <si>
    <t>134/80</t>
  </si>
  <si>
    <t>136/78</t>
  </si>
  <si>
    <t>36+6</t>
  </si>
  <si>
    <t>יועצת חינוכית</t>
  </si>
  <si>
    <t>7.6.11</t>
  </si>
  <si>
    <t>מתכנתת</t>
  </si>
  <si>
    <t>4.6.11</t>
  </si>
  <si>
    <t>שליית פתח</t>
  </si>
  <si>
    <t>24.6.11</t>
  </si>
  <si>
    <t>5.7.11</t>
  </si>
  <si>
    <t>8.7.11</t>
  </si>
  <si>
    <t>29.7.11</t>
  </si>
  <si>
    <t>בזמן היריון , פרהאקלמפסיה</t>
  </si>
  <si>
    <t>27+1</t>
  </si>
  <si>
    <t>150/80</t>
  </si>
  <si>
    <t>29.6.11</t>
  </si>
  <si>
    <t>27.7.11</t>
  </si>
  <si>
    <t>12.6.11</t>
  </si>
  <si>
    <t>10.7.11</t>
  </si>
  <si>
    <t>3.8.11</t>
  </si>
  <si>
    <t>16.6.11</t>
  </si>
  <si>
    <t>4.3.11</t>
  </si>
  <si>
    <t>28.1.11</t>
  </si>
  <si>
    <t>6.7.11</t>
  </si>
  <si>
    <t>6.8.11</t>
  </si>
  <si>
    <t>22.7.11</t>
  </si>
  <si>
    <t>פיזיוטרפיסטית</t>
  </si>
  <si>
    <t>22.5.11</t>
  </si>
  <si>
    <t>2.8.11</t>
  </si>
  <si>
    <t>34+4</t>
  </si>
  <si>
    <t>25.8.11</t>
  </si>
  <si>
    <t>טרומבופיליה</t>
  </si>
  <si>
    <t>33+3</t>
  </si>
  <si>
    <t>clexon</t>
  </si>
  <si>
    <t>2.6.11</t>
  </si>
  <si>
    <t>14.7.11</t>
  </si>
  <si>
    <t>135/76</t>
  </si>
  <si>
    <t>25.7.11</t>
  </si>
  <si>
    <t>21.4.11</t>
  </si>
  <si>
    <t>7.7.11</t>
  </si>
  <si>
    <t>I4FD</t>
  </si>
  <si>
    <t xml:space="preserve">CLEXON </t>
  </si>
  <si>
    <t>25.6.11</t>
  </si>
  <si>
    <t>19.7.11</t>
  </si>
  <si>
    <t xml:space="preserve">נטיה לדימומים </t>
  </si>
  <si>
    <t>תת פעילות של בלוטת התריס</t>
  </si>
  <si>
    <t>insulin</t>
  </si>
  <si>
    <t xml:space="preserve">anti D </t>
  </si>
  <si>
    <t>איטליה</t>
  </si>
  <si>
    <t>הודו</t>
  </si>
  <si>
    <t>רומניה</t>
  </si>
  <si>
    <t>6.9.1</t>
  </si>
  <si>
    <t>ע.משק</t>
  </si>
  <si>
    <t>122/80</t>
  </si>
  <si>
    <t>131/85</t>
  </si>
  <si>
    <t>מחלת קרוהן</t>
  </si>
  <si>
    <t>קלדנית</t>
  </si>
  <si>
    <t>number of bikurey maakav</t>
  </si>
  <si>
    <t>last weak of bikur maakav</t>
  </si>
  <si>
    <t>חסר שבוע היריון בביקור</t>
  </si>
  <si>
    <t xml:space="preserve"> weak </t>
  </si>
  <si>
    <t>שבוע היריון בלידה</t>
  </si>
  <si>
    <t>kessner_Index</t>
  </si>
  <si>
    <t>Grand Total</t>
  </si>
  <si>
    <t>Total</t>
  </si>
  <si>
    <t>Data</t>
  </si>
  <si>
    <t>null</t>
  </si>
  <si>
    <t>Count</t>
  </si>
  <si>
    <t>percentage</t>
  </si>
  <si>
    <t>Average</t>
  </si>
  <si>
    <t xml:space="preserve">Count </t>
  </si>
  <si>
    <t>perecentage</t>
  </si>
  <si>
    <t>Per-Pregnancy consulation</t>
  </si>
  <si>
    <t>Low</t>
  </si>
  <si>
    <t>Normal</t>
  </si>
  <si>
    <t>High</t>
  </si>
  <si>
    <t>from</t>
  </si>
  <si>
    <t>to</t>
  </si>
  <si>
    <t>age_category</t>
  </si>
  <si>
    <t>"20-39"</t>
  </si>
  <si>
    <t>"&gt;=40"</t>
  </si>
  <si>
    <t>prematurity_by_birth_week</t>
  </si>
  <si>
    <t>&gt;=259</t>
  </si>
  <si>
    <t>&lt;259</t>
  </si>
  <si>
    <t>37 weeks in days</t>
  </si>
  <si>
    <t>Count of prematurity_by_birth_week</t>
  </si>
  <si>
    <t>Normal Distribution</t>
  </si>
  <si>
    <t>Weight_baby</t>
  </si>
  <si>
    <t>Bin</t>
  </si>
  <si>
    <t>More</t>
  </si>
  <si>
    <t>Frequency</t>
  </si>
  <si>
    <t>Normalized frequency</t>
  </si>
  <si>
    <t>weight_category</t>
  </si>
  <si>
    <t>prematurity_by_weight_baby</t>
  </si>
  <si>
    <t>Count of weight_category</t>
  </si>
  <si>
    <t>age_pregnant_weeks</t>
  </si>
  <si>
    <t>age_pregnant_total_days</t>
  </si>
  <si>
    <t>Min of age_woman</t>
  </si>
  <si>
    <t>Max of age_woman</t>
  </si>
  <si>
    <t>Average of age_woman</t>
  </si>
  <si>
    <t>StdDev of age_woman</t>
  </si>
  <si>
    <t>Age Bin</t>
  </si>
  <si>
    <t>Percentage</t>
  </si>
  <si>
    <t>Column Labels</t>
  </si>
  <si>
    <t>Isreal</t>
  </si>
  <si>
    <t>Else</t>
  </si>
  <si>
    <t>the former Soviet Union</t>
  </si>
  <si>
    <t>No</t>
  </si>
  <si>
    <t>Yes</t>
  </si>
  <si>
    <t>Ashkenazi</t>
  </si>
  <si>
    <t>Christian Arab</t>
  </si>
  <si>
    <t>Ethiopian</t>
  </si>
  <si>
    <t>Muslim Arab</t>
  </si>
  <si>
    <t>Russian Christian</t>
  </si>
  <si>
    <t>Circassian</t>
  </si>
  <si>
    <t>Druze</t>
  </si>
  <si>
    <t>Secular</t>
  </si>
  <si>
    <t>Religious</t>
  </si>
  <si>
    <t>Traditional</t>
  </si>
  <si>
    <t>Academic</t>
  </si>
  <si>
    <t>High-school</t>
  </si>
  <si>
    <t>Elementary</t>
  </si>
  <si>
    <t>Below average</t>
  </si>
  <si>
    <t>Above average</t>
  </si>
  <si>
    <t>Never smoked</t>
  </si>
  <si>
    <t>Smokes less than before pregnancy</t>
  </si>
  <si>
    <t>Smokes today as before pregnancy</t>
  </si>
  <si>
    <t>Stopped smoking completely</t>
  </si>
  <si>
    <t>Smoke</t>
  </si>
  <si>
    <t>First trimester</t>
  </si>
  <si>
    <t>Second trimester</t>
  </si>
  <si>
    <t>Third trimester</t>
  </si>
  <si>
    <t>Medium pregnancy monitoring</t>
  </si>
  <si>
    <t>Inadequate pregnancy monitoring</t>
  </si>
  <si>
    <t>Adequate pregnancy monitoring</t>
  </si>
  <si>
    <t>count of missing values</t>
  </si>
  <si>
    <t>premature</t>
  </si>
  <si>
    <t>not premature</t>
  </si>
  <si>
    <t>Mother Religiousness</t>
  </si>
  <si>
    <t>Mother Education</t>
  </si>
  <si>
    <t>Mother Smoking</t>
  </si>
  <si>
    <t>Kessner Index</t>
  </si>
  <si>
    <t>Expected</t>
  </si>
  <si>
    <t>20-39</t>
  </si>
  <si>
    <t>&gt;=40</t>
  </si>
  <si>
    <t>Observed</t>
  </si>
  <si>
    <r>
      <rPr>
        <sz val="10"/>
        <rFont val="Calibri"/>
        <family val="2"/>
      </rPr>
      <t>ꭕ</t>
    </r>
    <r>
      <rPr>
        <sz val="10"/>
        <rFont val="Arial"/>
        <family val="2"/>
      </rPr>
      <t>2</t>
    </r>
  </si>
  <si>
    <t>P-value</t>
  </si>
  <si>
    <t>Mother Birth_Land</t>
  </si>
  <si>
    <t>Doesnt smoke</t>
  </si>
  <si>
    <t>(obs-exp)^2/exp</t>
  </si>
  <si>
    <t xml:space="preserve">Mother age </t>
  </si>
  <si>
    <t>Mother drinking alcohol</t>
  </si>
  <si>
    <t>Didn’t drink during pregnancy</t>
  </si>
  <si>
    <t>NO</t>
  </si>
  <si>
    <t>YES</t>
  </si>
  <si>
    <t xml:space="preserve"> Else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</si>
  <si>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</si>
  <si>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</si>
  <si>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</si>
  <si>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</si>
  <si>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</si>
  <si>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</si>
  <si>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</si>
  <si>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</si>
  <si>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</si>
  <si>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</si>
  <si>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weight_baby_premature</t>
  </si>
  <si>
    <t>weight_baby_not_premature</t>
  </si>
  <si>
    <t>t-Test: Two-Sample Assuming Unequal Variances</t>
  </si>
  <si>
    <t>&lt;20</t>
  </si>
  <si>
    <t>"&lt;20"</t>
  </si>
  <si>
    <t>Mother_Smoking</t>
  </si>
  <si>
    <t>Mother_Religiousness</t>
  </si>
  <si>
    <t>Mother_Education</t>
  </si>
  <si>
    <t>Row Labels</t>
  </si>
  <si>
    <t>Mother age category</t>
  </si>
  <si>
    <t>Mother_age_baby_premature</t>
  </si>
  <si>
    <t>Mother_age_baby_not_premature</t>
  </si>
  <si>
    <t>Count of prematurity_by_birth_week2</t>
  </si>
  <si>
    <t>Mother_Economic_status</t>
  </si>
  <si>
    <t>Mother Economic status</t>
  </si>
  <si>
    <t>Mother_Economic_Status</t>
  </si>
  <si>
    <t>Mother Economic Status</t>
  </si>
  <si>
    <t>Partner_Smoking</t>
  </si>
  <si>
    <t>Partner Smoking</t>
  </si>
  <si>
    <t>Pregnancy_Tracking_Start</t>
  </si>
  <si>
    <t>Pregnancy Tracking Start</t>
  </si>
  <si>
    <t>Kessner_Index</t>
  </si>
  <si>
    <t>In Vitro Fertilization</t>
  </si>
  <si>
    <t>Mother Chronic Or Hormonal Diseases</t>
  </si>
  <si>
    <t>Mother_Chronic_Or_Hormonal_Diseases</t>
  </si>
  <si>
    <t>Mother Birth Land</t>
  </si>
  <si>
    <t>Mother Age Category</t>
  </si>
  <si>
    <t>Mother_Birth_Land</t>
  </si>
  <si>
    <t>Mother_Religion_Ethnicity</t>
  </si>
  <si>
    <t>Mother Religion Ethnicity</t>
  </si>
  <si>
    <t>Mother_Age_Catecory</t>
  </si>
  <si>
    <t>Prematurity by Mother Birth Land</t>
  </si>
  <si>
    <t>Count of Mother_Birth_Land</t>
  </si>
  <si>
    <t>Prematurity by Mother Chronic Or Hormonal Diseases</t>
  </si>
  <si>
    <t>Count of Mother_Chronic_Or_Hormonal_Diseases</t>
  </si>
  <si>
    <t>Prematurity by Mother Religion Ethnicity</t>
  </si>
  <si>
    <t>Count of Mother_Religion_Ethnicity</t>
  </si>
  <si>
    <t>Count of Mother_Religiousness</t>
  </si>
  <si>
    <t>Prematurity by Mother Religiousness</t>
  </si>
  <si>
    <t>Prematurity by Mother Education</t>
  </si>
  <si>
    <t>Count of Mother_Education</t>
  </si>
  <si>
    <t>Prematurity by Mothe Economic Status</t>
  </si>
  <si>
    <t>Count of Mother_Economic_Status</t>
  </si>
  <si>
    <t>Count of Mother_Smoking</t>
  </si>
  <si>
    <t>Prematurity by Mother Smoking</t>
  </si>
  <si>
    <t>Count of Partner_Smoking</t>
  </si>
  <si>
    <t>Prematurity by Partner Smoking</t>
  </si>
  <si>
    <t>Count of Pregnancy_Tracking_Start</t>
  </si>
  <si>
    <t>Prematurity by Pregnancy Tracking Start</t>
  </si>
  <si>
    <t>Count of Kessner_Index</t>
  </si>
  <si>
    <t xml:space="preserve">Prematurity by Kessner </t>
  </si>
  <si>
    <t>Pre-Pregnancy consultation</t>
  </si>
  <si>
    <t>Count of Pre-Pregnancy consultation</t>
  </si>
  <si>
    <t>Prematurity by Pre-Pregnancy consultation</t>
  </si>
  <si>
    <t>Prematurity by In Vitro Fertilization</t>
  </si>
  <si>
    <t>Count of In Vitro Fertilization</t>
  </si>
  <si>
    <t>Min of weight_babay</t>
  </si>
  <si>
    <t>Max  of weight_babay</t>
  </si>
  <si>
    <t>Average  of weight_babay</t>
  </si>
  <si>
    <t>StdDev  of weight_babay</t>
  </si>
  <si>
    <t>Baby weight</t>
  </si>
  <si>
    <t>Prematurity by birth week</t>
  </si>
  <si>
    <t>precentage</t>
  </si>
  <si>
    <t>Prematurity by baby weight</t>
  </si>
  <si>
    <t>week not premature</t>
  </si>
  <si>
    <t>weight not premature</t>
  </si>
  <si>
    <t>weight premature</t>
  </si>
  <si>
    <t>week premature</t>
  </si>
  <si>
    <t>Prematurity_by_birth_week</t>
  </si>
  <si>
    <t xml:space="preserve">Prematurity by baby weight  </t>
  </si>
  <si>
    <t>Prematurity by Mother Age</t>
  </si>
  <si>
    <t>Sum of frequency</t>
  </si>
  <si>
    <t>Standard deviation</t>
  </si>
  <si>
    <t>Normalized frequency premature</t>
  </si>
  <si>
    <t>Normal Distribution premature</t>
  </si>
  <si>
    <t>Normalized frequency not_premature</t>
  </si>
  <si>
    <t>Normal Distribution not_premature</t>
  </si>
  <si>
    <t>Frequency not_premature</t>
  </si>
  <si>
    <t>Frequency premature</t>
  </si>
  <si>
    <t>Count of Mother_Age_Catecory</t>
  </si>
  <si>
    <t>Mother Age</t>
  </si>
  <si>
    <t>In-Vitro Fertilization</t>
  </si>
  <si>
    <t>Chronic Deseases</t>
  </si>
  <si>
    <t>Religion / Ethnicity</t>
  </si>
  <si>
    <t>Religiousness</t>
  </si>
  <si>
    <t>Education</t>
  </si>
  <si>
    <t>Economic Status</t>
  </si>
  <si>
    <t>pre-pregnancy consultation</t>
  </si>
  <si>
    <t>verification</t>
  </si>
  <si>
    <t>critical value</t>
  </si>
  <si>
    <t>version 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</si>
</sst>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$-1010000]d\.m\.yyyy;@"/>
  </numFmts>
  <fonts count="13" x14ac:knownFonts="1">
    <font>
      <sz val="10"/>
      <name val="Arial"/>
      <charset val="177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i/>
      <sz val="10"/>
      <name val="Arial"/>
      <family val="2"/>
    </font>
    <font>
      <sz val="10"/>
      <name val="Arial"/>
      <family val="2"/>
      <charset val="177"/>
    </font>
    <font>
      <sz val="10"/>
      <name val="Calibri"/>
      <family val="2"/>
    </font>
    <font>
      <b/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9">
    <xf numFmtId="0" fontId="0" fillId="0" borderId="0" xfId="0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wrapText="1"/>
    </xf>
    <xf numFmtId="0" fontId="3" fillId="0" borderId="2" xfId="0" applyFont="1" applyBorder="1"/>
    <xf numFmtId="164" fontId="0" fillId="0" borderId="0" xfId="0" applyNumberFormat="1"/>
    <xf numFmtId="0" fontId="0" fillId="2" borderId="0" xfId="0" applyFill="1"/>
    <xf numFmtId="0" fontId="0" fillId="3" borderId="0" xfId="0" applyFill="1"/>
    <xf numFmtId="165" fontId="0" fillId="3" borderId="0" xfId="0" applyNumberFormat="1" applyFill="1"/>
    <xf numFmtId="0" fontId="4" fillId="0" borderId="0" xfId="0" applyFont="1"/>
    <xf numFmtId="0" fontId="2" fillId="0" borderId="0" xfId="0" applyFont="1"/>
    <xf numFmtId="0" fontId="1" fillId="3" borderId="0" xfId="0" applyFont="1" applyFill="1"/>
    <xf numFmtId="2" fontId="0" fillId="0" borderId="0" xfId="0" applyNumberFormat="1"/>
    <xf numFmtId="0" fontId="7" fillId="0" borderId="0" xfId="0" applyFont="1"/>
    <xf numFmtId="164" fontId="0" fillId="3" borderId="0" xfId="0" applyNumberFormat="1" applyFill="1"/>
    <xf numFmtId="0" fontId="7" fillId="3" borderId="0" xfId="0" applyFont="1" applyFill="1"/>
    <xf numFmtId="0" fontId="8" fillId="0" borderId="0" xfId="0" applyFont="1"/>
    <xf numFmtId="0" fontId="7" fillId="4" borderId="0" xfId="0" applyFont="1" applyFill="1"/>
    <xf numFmtId="17" fontId="0" fillId="0" borderId="0" xfId="0" applyNumberFormat="1"/>
    <xf numFmtId="17" fontId="7" fillId="0" borderId="0" xfId="0" applyNumberFormat="1" applyFont="1"/>
    <xf numFmtId="0" fontId="0" fillId="5" borderId="0" xfId="0" applyFill="1"/>
    <xf numFmtId="0" fontId="0" fillId="6" borderId="0" xfId="0" applyFill="1"/>
    <xf numFmtId="0" fontId="7" fillId="6" borderId="0" xfId="0" applyFont="1" applyFill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64" fontId="7" fillId="0" borderId="0" xfId="0" applyNumberFormat="1" applyFont="1"/>
    <xf numFmtId="164" fontId="8" fillId="0" borderId="0" xfId="0" applyNumberFormat="1" applyFont="1"/>
    <xf numFmtId="0" fontId="8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right" readingOrder="2"/>
    </xf>
    <xf numFmtId="0" fontId="0" fillId="7" borderId="0" xfId="0" applyFill="1"/>
    <xf numFmtId="0" fontId="0" fillId="0" borderId="3" xfId="0" applyBorder="1" applyAlignment="1">
      <alignment wrapText="1"/>
    </xf>
    <xf numFmtId="0" fontId="0" fillId="0" borderId="3" xfId="0" applyBorder="1"/>
    <xf numFmtId="0" fontId="0" fillId="8" borderId="3" xfId="0" applyFill="1" applyBorder="1"/>
    <xf numFmtId="0" fontId="0" fillId="9" borderId="0" xfId="0" applyFill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8" xfId="0" pivotButton="1" applyBorder="1"/>
    <xf numFmtId="0" fontId="0" fillId="0" borderId="12" xfId="0" applyBorder="1"/>
    <xf numFmtId="0" fontId="0" fillId="0" borderId="13" xfId="0" applyBorder="1"/>
    <xf numFmtId="0" fontId="7" fillId="0" borderId="3" xfId="0" applyFont="1" applyBorder="1"/>
    <xf numFmtId="2" fontId="0" fillId="0" borderId="12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10" fontId="0" fillId="0" borderId="0" xfId="0" applyNumberFormat="1"/>
    <xf numFmtId="0" fontId="0" fillId="0" borderId="16" xfId="0" applyBorder="1"/>
    <xf numFmtId="0" fontId="9" fillId="0" borderId="17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8" xfId="0" applyBorder="1"/>
    <xf numFmtId="0" fontId="1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10" borderId="0" xfId="0" applyFill="1"/>
    <xf numFmtId="0" fontId="1" fillId="0" borderId="3" xfId="0" applyFont="1" applyBorder="1"/>
    <xf numFmtId="0" fontId="0" fillId="0" borderId="3" xfId="0" applyBorder="1" applyAlignment="1">
      <alignment horizontal="left"/>
    </xf>
    <xf numFmtId="0" fontId="1" fillId="11" borderId="0" xfId="0" applyFont="1" applyFill="1"/>
    <xf numFmtId="0" fontId="10" fillId="11" borderId="0" xfId="0" applyFont="1" applyFill="1"/>
    <xf numFmtId="0" fontId="0" fillId="11" borderId="0" xfId="0" applyFill="1"/>
    <xf numFmtId="0" fontId="1" fillId="0" borderId="0" xfId="0" applyFont="1" applyAlignment="1">
      <alignment horizontal="left"/>
    </xf>
    <xf numFmtId="10" fontId="0" fillId="0" borderId="3" xfId="0" applyNumberFormat="1" applyBorder="1"/>
    <xf numFmtId="0" fontId="0" fillId="12" borderId="0" xfId="0" applyFill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0" fillId="0" borderId="8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3" xfId="0" applyBorder="1" applyAlignment="1">
      <alignment wrapText="1"/>
    </xf>
    <xf numFmtId="0" fontId="9" fillId="0" borderId="20" xfId="0" applyFont="1" applyBorder="1" applyAlignment="1">
      <alignment horizontal="center"/>
    </xf>
    <xf numFmtId="0" fontId="9" fillId="0" borderId="19" xfId="0" applyFont="1" applyBorder="1" applyAlignment="1">
      <alignment horizontal="center" wrapText="1"/>
    </xf>
    <xf numFmtId="0" fontId="1" fillId="0" borderId="21" xfId="0" applyFont="1" applyBorder="1" applyAlignment="1">
      <alignment wrapText="1"/>
    </xf>
    <xf numFmtId="0" fontId="0" fillId="11" borderId="3" xfId="0" applyFill="1" applyBorder="1"/>
    <xf numFmtId="0" fontId="0" fillId="0" borderId="22" xfId="0" applyBorder="1"/>
    <xf numFmtId="0" fontId="0" fillId="0" borderId="23" xfId="0" applyBorder="1"/>
    <xf numFmtId="0" fontId="0" fillId="0" borderId="3" xfId="0" pivotButton="1" applyBorder="1"/>
    <xf numFmtId="0" fontId="0" fillId="13" borderId="0" xfId="0" applyFill="1"/>
    <xf numFmtId="0" fontId="0" fillId="14" borderId="0" xfId="0" applyFill="1"/>
    <xf numFmtId="0" fontId="12" fillId="14" borderId="0" xfId="0" applyFont="1" applyFill="1"/>
    <xf numFmtId="164" fontId="0" fillId="11" borderId="3" xfId="0" applyNumberFormat="1" applyFill="1" applyBorder="1"/>
    <xf numFmtId="0" fontId="9" fillId="0" borderId="3" xfId="0" applyFont="1" applyBorder="1" applyAlignment="1">
      <alignment horizontal="center"/>
    </xf>
    <xf numFmtId="0" fontId="1" fillId="11" borderId="3" xfId="0" applyFont="1" applyFill="1" applyBorder="1"/>
    <xf numFmtId="0" fontId="0" fillId="0" borderId="25" xfId="0" applyBorder="1"/>
    <xf numFmtId="0" fontId="9" fillId="0" borderId="3" xfId="0" applyFont="1" applyBorder="1" applyAlignment="1">
      <alignment horizontal="center" wrapText="1"/>
    </xf>
    <xf numFmtId="164" fontId="1" fillId="11" borderId="0" xfId="0" applyNumberFormat="1" applyFont="1" applyFill="1"/>
    <xf numFmtId="0" fontId="0" fillId="0" borderId="24" xfId="0" applyBorder="1"/>
    <xf numFmtId="9" fontId="0" fillId="0" borderId="3" xfId="0" applyNumberFormat="1" applyBorder="1"/>
    <xf numFmtId="0" fontId="0" fillId="0" borderId="14" xfId="0" applyBorder="1"/>
    <xf numFmtId="0" fontId="10" fillId="0" borderId="0" xfId="0" applyFont="1"/>
    <xf numFmtId="0" fontId="2" fillId="0" borderId="0" xfId="0" applyFont="1" applyAlignment="1">
      <alignment wrapText="1"/>
    </xf>
    <xf numFmtId="0" fontId="3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4" xfId="0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0" borderId="6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2" fillId="0" borderId="4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</cellXfs>
  <cellStyles count="1">
    <cellStyle name="Normal" xfId="0" builtinId="0"/>
  </cellStyles>
  <dxfs count="284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0"/>
    </dxf>
    <dxf>
      <alignment wrapTex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77"/>
        <scheme val="none"/>
      </font>
      <fill>
        <patternFill patternType="none">
          <fgColor indexed="64"/>
          <bgColor indexed="65"/>
        </patternFill>
      </fill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alignment wrapText="1"/>
    </dxf>
    <dxf>
      <alignment wrapText="1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9" Type="http://schemas.openxmlformats.org/officeDocument/2006/relationships/pivotCacheDefinition" Target="pivotCache/pivotCacheDefinition2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34" Type="http://schemas.openxmlformats.org/officeDocument/2006/relationships/pivotCacheDefinition" Target="pivotCache/pivotCacheDefinition18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pivotCacheDefinition" Target="pivotCache/pivotCacheDefinition17.xml"/><Relationship Id="rId38" Type="http://schemas.openxmlformats.org/officeDocument/2006/relationships/pivotCacheDefinition" Target="pivotCache/pivotCacheDefinition2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pivotCacheDefinition" Target="pivotCache/pivotCacheDefinition16.xml"/><Relationship Id="rId37" Type="http://schemas.openxmlformats.org/officeDocument/2006/relationships/pivotCacheDefinition" Target="pivotCache/pivotCacheDefinition21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36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pivotCacheDefinition" Target="pivotCache/pivotCacheDefinition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pivotCacheDefinition" Target="pivotCache/pivotCacheDefinition14.xml"/><Relationship Id="rId35" Type="http://schemas.openxmlformats.org/officeDocument/2006/relationships/pivotCacheDefinition" Target="pivotCache/pivotCacheDefinition19.xml"/><Relationship Id="rId43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Weight_Baby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Weight_baby!$B$1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Weight_baby!$A$2:$A$43</c:f>
              <c:strCache>
                <c:ptCount val="42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</c:v>
                </c:pt>
                <c:pt idx="18">
                  <c:v>2.3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4.1</c:v>
                </c:pt>
                <c:pt idx="37">
                  <c:v>4.2</c:v>
                </c:pt>
                <c:pt idx="38">
                  <c:v>4.3</c:v>
                </c:pt>
                <c:pt idx="39">
                  <c:v>4.4</c:v>
                </c:pt>
                <c:pt idx="40">
                  <c:v>4.5</c:v>
                </c:pt>
                <c:pt idx="41">
                  <c:v>More</c:v>
                </c:pt>
              </c:strCache>
            </c:strRef>
          </c:cat>
          <c:val>
            <c:numRef>
              <c:f>Weight_baby!$B$2:$B$43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4</c:v>
                </c:pt>
                <c:pt idx="16">
                  <c:v>7</c:v>
                </c:pt>
                <c:pt idx="17">
                  <c:v>13</c:v>
                </c:pt>
                <c:pt idx="18">
                  <c:v>4</c:v>
                </c:pt>
                <c:pt idx="19">
                  <c:v>10</c:v>
                </c:pt>
                <c:pt idx="20">
                  <c:v>7</c:v>
                </c:pt>
                <c:pt idx="21">
                  <c:v>11</c:v>
                </c:pt>
                <c:pt idx="22">
                  <c:v>6</c:v>
                </c:pt>
                <c:pt idx="23">
                  <c:v>17</c:v>
                </c:pt>
                <c:pt idx="24">
                  <c:v>12</c:v>
                </c:pt>
                <c:pt idx="25">
                  <c:v>20</c:v>
                </c:pt>
                <c:pt idx="26">
                  <c:v>21</c:v>
                </c:pt>
                <c:pt idx="27">
                  <c:v>29</c:v>
                </c:pt>
                <c:pt idx="28">
                  <c:v>14</c:v>
                </c:pt>
                <c:pt idx="29">
                  <c:v>22</c:v>
                </c:pt>
                <c:pt idx="30">
                  <c:v>24</c:v>
                </c:pt>
                <c:pt idx="31">
                  <c:v>21</c:v>
                </c:pt>
                <c:pt idx="32">
                  <c:v>13</c:v>
                </c:pt>
                <c:pt idx="33">
                  <c:v>9</c:v>
                </c:pt>
                <c:pt idx="34">
                  <c:v>3</c:v>
                </c:pt>
                <c:pt idx="35">
                  <c:v>10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8-45A1-BBD6-7741F92FC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927856"/>
        <c:axId val="788929168"/>
      </c:lineChart>
      <c:catAx>
        <c:axId val="7889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88929168"/>
        <c:crosses val="autoZero"/>
        <c:auto val="1"/>
        <c:lblAlgn val="ctr"/>
        <c:lblOffset val="100"/>
        <c:noMultiLvlLbl val="0"/>
      </c:catAx>
      <c:valAx>
        <c:axId val="7889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8892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Weight_Baby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Weight_baby!$C$1</c:f>
              <c:strCache>
                <c:ptCount val="1"/>
                <c:pt idx="0">
                  <c:v>Normalized 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Weight_baby!$A$2:$A$43</c:f>
              <c:strCache>
                <c:ptCount val="42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</c:v>
                </c:pt>
                <c:pt idx="18">
                  <c:v>2.3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4.1</c:v>
                </c:pt>
                <c:pt idx="37">
                  <c:v>4.2</c:v>
                </c:pt>
                <c:pt idx="38">
                  <c:v>4.3</c:v>
                </c:pt>
                <c:pt idx="39">
                  <c:v>4.4</c:v>
                </c:pt>
                <c:pt idx="40">
                  <c:v>4.5</c:v>
                </c:pt>
                <c:pt idx="41">
                  <c:v>More</c:v>
                </c:pt>
              </c:strCache>
            </c:strRef>
          </c:cat>
          <c:val>
            <c:numRef>
              <c:f>Weight_baby!$C$2:$C$43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3.215434083601286E-2</c:v>
                </c:pt>
                <c:pt idx="4">
                  <c:v>0.12861736334405144</c:v>
                </c:pt>
                <c:pt idx="5">
                  <c:v>6.4308681672025719E-2</c:v>
                </c:pt>
                <c:pt idx="6">
                  <c:v>3.215434083601286E-2</c:v>
                </c:pt>
                <c:pt idx="7">
                  <c:v>0</c:v>
                </c:pt>
                <c:pt idx="8">
                  <c:v>3.215434083601286E-2</c:v>
                </c:pt>
                <c:pt idx="9">
                  <c:v>3.215434083601286E-2</c:v>
                </c:pt>
                <c:pt idx="10">
                  <c:v>6.4308681672025719E-2</c:v>
                </c:pt>
                <c:pt idx="11">
                  <c:v>6.4308681672025719E-2</c:v>
                </c:pt>
                <c:pt idx="12">
                  <c:v>0.16077170418006428</c:v>
                </c:pt>
                <c:pt idx="13">
                  <c:v>6.4308681672025719E-2</c:v>
                </c:pt>
                <c:pt idx="14">
                  <c:v>6.4308681672025719E-2</c:v>
                </c:pt>
                <c:pt idx="15">
                  <c:v>0.12861736334405144</c:v>
                </c:pt>
                <c:pt idx="16">
                  <c:v>0.22508038585209003</c:v>
                </c:pt>
                <c:pt idx="17">
                  <c:v>0.41800643086816719</c:v>
                </c:pt>
                <c:pt idx="18">
                  <c:v>0.12861736334405144</c:v>
                </c:pt>
                <c:pt idx="19">
                  <c:v>0.32154340836012857</c:v>
                </c:pt>
                <c:pt idx="20">
                  <c:v>0.22508038585209003</c:v>
                </c:pt>
                <c:pt idx="21">
                  <c:v>0.35369774919614144</c:v>
                </c:pt>
                <c:pt idx="22">
                  <c:v>0.19292604501607719</c:v>
                </c:pt>
                <c:pt idx="23">
                  <c:v>0.54662379421221863</c:v>
                </c:pt>
                <c:pt idx="24">
                  <c:v>0.38585209003215437</c:v>
                </c:pt>
                <c:pt idx="25">
                  <c:v>0.64308681672025714</c:v>
                </c:pt>
                <c:pt idx="26">
                  <c:v>0.67524115755627012</c:v>
                </c:pt>
                <c:pt idx="27">
                  <c:v>0.93247588424437289</c:v>
                </c:pt>
                <c:pt idx="28">
                  <c:v>0.45016077170418006</c:v>
                </c:pt>
                <c:pt idx="29">
                  <c:v>0.70739549839228288</c:v>
                </c:pt>
                <c:pt idx="30">
                  <c:v>0.77170418006430874</c:v>
                </c:pt>
                <c:pt idx="31">
                  <c:v>0.67524115755627012</c:v>
                </c:pt>
                <c:pt idx="32">
                  <c:v>0.41800643086816719</c:v>
                </c:pt>
                <c:pt idx="33">
                  <c:v>0.28938906752411575</c:v>
                </c:pt>
                <c:pt idx="34">
                  <c:v>9.6463022508038593E-2</c:v>
                </c:pt>
                <c:pt idx="35">
                  <c:v>0.32154340836012857</c:v>
                </c:pt>
                <c:pt idx="36">
                  <c:v>0.12861736334405144</c:v>
                </c:pt>
                <c:pt idx="37">
                  <c:v>9.6463022508038593E-2</c:v>
                </c:pt>
                <c:pt idx="38">
                  <c:v>9.6463022508038593E-2</c:v>
                </c:pt>
                <c:pt idx="39">
                  <c:v>0</c:v>
                </c:pt>
                <c:pt idx="40">
                  <c:v>3.215434083601286E-2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2-47A5-8A2F-A9A11E39320B}"/>
            </c:ext>
          </c:extLst>
        </c:ser>
        <c:ser>
          <c:idx val="1"/>
          <c:order val="1"/>
          <c:tx>
            <c:strRef>
              <c:f>Weight_baby!$D$1</c:f>
              <c:strCache>
                <c:ptCount val="1"/>
                <c:pt idx="0">
                  <c:v>Normal Distribution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Weight_baby!$D$2:$D$42</c:f>
              <c:numCache>
                <c:formatCode>General</c:formatCode>
                <c:ptCount val="41"/>
                <c:pt idx="0">
                  <c:v>1.0553543052991205E-3</c:v>
                </c:pt>
                <c:pt idx="1">
                  <c:v>1.7302289051354617E-3</c:v>
                </c:pt>
                <c:pt idx="2">
                  <c:v>2.7798330257105854E-3</c:v>
                </c:pt>
                <c:pt idx="3">
                  <c:v>4.3766692503468176E-3</c:v>
                </c:pt>
                <c:pt idx="4">
                  <c:v>6.7527180315915441E-3</c:v>
                </c:pt>
                <c:pt idx="5">
                  <c:v>1.020994432134687E-2</c:v>
                </c:pt>
                <c:pt idx="6">
                  <c:v>1.5127877607831679E-2</c:v>
                </c:pt>
                <c:pt idx="7">
                  <c:v>2.1965571184302417E-2</c:v>
                </c:pt>
                <c:pt idx="8">
                  <c:v>3.1254810499315853E-2</c:v>
                </c:pt>
                <c:pt idx="9">
                  <c:v>4.3581393194656891E-2</c:v>
                </c:pt>
                <c:pt idx="10">
                  <c:v>5.955184474873669E-2</c:v>
                </c:pt>
                <c:pt idx="11">
                  <c:v>7.97442172206074E-2</c:v>
                </c:pt>
                <c:pt idx="12">
                  <c:v>0.10464369099455879</c:v>
                </c:pt>
                <c:pt idx="13">
                  <c:v>0.13456644224343503</c:v>
                </c:pt>
                <c:pt idx="14">
                  <c:v>0.16957833288190163</c:v>
                </c:pt>
                <c:pt idx="15">
                  <c:v>0.20941791084811448</c:v>
                </c:pt>
                <c:pt idx="16">
                  <c:v>0.25343532830058313</c:v>
                </c:pt>
                <c:pt idx="17">
                  <c:v>0.30055942859050022</c:v>
                </c:pt>
                <c:pt idx="18">
                  <c:v>0.34930389525775124</c:v>
                </c:pt>
                <c:pt idx="19">
                  <c:v>0.397819778559027</c:v>
                </c:pt>
                <c:pt idx="20">
                  <c:v>0.44399612954413764</c:v>
                </c:pt>
                <c:pt idx="21">
                  <c:v>0.48560356623439382</c:v>
                </c:pt>
                <c:pt idx="22">
                  <c:v>0.5204684652201419</c:v>
                </c:pt>
                <c:pt idx="23">
                  <c:v>0.54665943099249292</c:v>
                </c:pt>
                <c:pt idx="24">
                  <c:v>0.5626640128120981</c:v>
                </c:pt>
                <c:pt idx="25">
                  <c:v>0.56753324105106406</c:v>
                </c:pt>
                <c:pt idx="26">
                  <c:v>0.56097478213430407</c:v>
                </c:pt>
                <c:pt idx="27">
                  <c:v>0.54338199475024285</c:v>
                </c:pt>
                <c:pt idx="28">
                  <c:v>0.51579487097688781</c:v>
                </c:pt>
                <c:pt idx="29">
                  <c:v>0.47979825600999337</c:v>
                </c:pt>
                <c:pt idx="30">
                  <c:v>0.43737119892659115</c:v>
                </c:pt>
                <c:pt idx="31">
                  <c:v>0.39070733772636385</c:v>
                </c:pt>
                <c:pt idx="32">
                  <c:v>0.34202891632586735</c:v>
                </c:pt>
                <c:pt idx="33">
                  <c:v>0.29341610756293396</c:v>
                </c:pt>
                <c:pt idx="34">
                  <c:v>0.24666921338857134</c:v>
                </c:pt>
                <c:pt idx="35">
                  <c:v>0.20321502575408967</c:v>
                </c:pt>
                <c:pt idx="36">
                  <c:v>0.16406145342273351</c:v>
                </c:pt>
                <c:pt idx="37">
                  <c:v>0.1297977496518469</c:v>
                </c:pt>
                <c:pt idx="38">
                  <c:v>0.10063235628027309</c:v>
                </c:pt>
                <c:pt idx="39">
                  <c:v>7.6457129822050385E-2</c:v>
                </c:pt>
                <c:pt idx="40">
                  <c:v>5.6925677756725426E-2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2-47A5-8A2F-A9A11E3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927856"/>
        <c:axId val="788929168"/>
      </c:lineChart>
      <c:catAx>
        <c:axId val="7889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88929168"/>
        <c:crosses val="autoZero"/>
        <c:auto val="1"/>
        <c:lblAlgn val="ctr"/>
        <c:lblOffset val="100"/>
        <c:noMultiLvlLbl val="0"/>
      </c:catAx>
      <c:valAx>
        <c:axId val="7889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8892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Mother_Age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Mother_age!$B$1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Mother_age!$A$2:$A$27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cat>
          <c:val>
            <c:numRef>
              <c:f>Mother_age!$B$2:$B$27</c:f>
              <c:numCache>
                <c:formatCode>General</c:formatCode>
                <c:ptCount val="26"/>
                <c:pt idx="0">
                  <c:v>2</c:v>
                </c:pt>
                <c:pt idx="1">
                  <c:v>8</c:v>
                </c:pt>
                <c:pt idx="2">
                  <c:v>11</c:v>
                </c:pt>
                <c:pt idx="3">
                  <c:v>9</c:v>
                </c:pt>
                <c:pt idx="4">
                  <c:v>10</c:v>
                </c:pt>
                <c:pt idx="5">
                  <c:v>14</c:v>
                </c:pt>
                <c:pt idx="6">
                  <c:v>13</c:v>
                </c:pt>
                <c:pt idx="7">
                  <c:v>21</c:v>
                </c:pt>
                <c:pt idx="8">
                  <c:v>16</c:v>
                </c:pt>
                <c:pt idx="9">
                  <c:v>25</c:v>
                </c:pt>
                <c:pt idx="10">
                  <c:v>29</c:v>
                </c:pt>
                <c:pt idx="11">
                  <c:v>20</c:v>
                </c:pt>
                <c:pt idx="12">
                  <c:v>23</c:v>
                </c:pt>
                <c:pt idx="13">
                  <c:v>15</c:v>
                </c:pt>
                <c:pt idx="14">
                  <c:v>16</c:v>
                </c:pt>
                <c:pt idx="15">
                  <c:v>14</c:v>
                </c:pt>
                <c:pt idx="16">
                  <c:v>20</c:v>
                </c:pt>
                <c:pt idx="17">
                  <c:v>10</c:v>
                </c:pt>
                <c:pt idx="18">
                  <c:v>8</c:v>
                </c:pt>
                <c:pt idx="19">
                  <c:v>7</c:v>
                </c:pt>
                <c:pt idx="20">
                  <c:v>6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B-4FE8-8DE6-88168E7A5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596656"/>
        <c:axId val="734596984"/>
      </c:lineChart>
      <c:catAx>
        <c:axId val="7345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4596984"/>
        <c:crosses val="autoZero"/>
        <c:auto val="1"/>
        <c:lblAlgn val="ctr"/>
        <c:lblOffset val="100"/>
        <c:noMultiLvlLbl val="0"/>
      </c:catAx>
      <c:valAx>
        <c:axId val="73459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459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Mother_Age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Mother_age!$C$1</c:f>
              <c:strCache>
                <c:ptCount val="1"/>
                <c:pt idx="0">
                  <c:v>Normalized 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Mother_age!$A$2:$A$27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cat>
          <c:val>
            <c:numRef>
              <c:f>Mother_age!$C$2:$C$27</c:f>
              <c:numCache>
                <c:formatCode>General</c:formatCode>
                <c:ptCount val="26"/>
                <c:pt idx="0">
                  <c:v>6.41025641025641E-3</c:v>
                </c:pt>
                <c:pt idx="1">
                  <c:v>2.564102564102564E-2</c:v>
                </c:pt>
                <c:pt idx="2">
                  <c:v>3.5256410256410256E-2</c:v>
                </c:pt>
                <c:pt idx="3">
                  <c:v>2.8846153846153848E-2</c:v>
                </c:pt>
                <c:pt idx="4">
                  <c:v>3.2051282051282048E-2</c:v>
                </c:pt>
                <c:pt idx="5">
                  <c:v>4.4871794871794872E-2</c:v>
                </c:pt>
                <c:pt idx="6">
                  <c:v>4.1666666666666664E-2</c:v>
                </c:pt>
                <c:pt idx="7">
                  <c:v>6.7307692307692304E-2</c:v>
                </c:pt>
                <c:pt idx="8">
                  <c:v>5.128205128205128E-2</c:v>
                </c:pt>
                <c:pt idx="9">
                  <c:v>8.0128205128205135E-2</c:v>
                </c:pt>
                <c:pt idx="10">
                  <c:v>9.2948717948717952E-2</c:v>
                </c:pt>
                <c:pt idx="11">
                  <c:v>6.4102564102564097E-2</c:v>
                </c:pt>
                <c:pt idx="12">
                  <c:v>7.371794871794872E-2</c:v>
                </c:pt>
                <c:pt idx="13">
                  <c:v>4.807692307692308E-2</c:v>
                </c:pt>
                <c:pt idx="14">
                  <c:v>5.128205128205128E-2</c:v>
                </c:pt>
                <c:pt idx="15">
                  <c:v>4.4871794871794872E-2</c:v>
                </c:pt>
                <c:pt idx="16">
                  <c:v>6.4102564102564097E-2</c:v>
                </c:pt>
                <c:pt idx="17">
                  <c:v>3.2051282051282048E-2</c:v>
                </c:pt>
                <c:pt idx="18">
                  <c:v>2.564102564102564E-2</c:v>
                </c:pt>
                <c:pt idx="19">
                  <c:v>2.2435897435897436E-2</c:v>
                </c:pt>
                <c:pt idx="20">
                  <c:v>1.9230769230769232E-2</c:v>
                </c:pt>
                <c:pt idx="21">
                  <c:v>1.6025641025641024E-2</c:v>
                </c:pt>
                <c:pt idx="22">
                  <c:v>1.282051282051282E-2</c:v>
                </c:pt>
                <c:pt idx="23">
                  <c:v>1.282051282051282E-2</c:v>
                </c:pt>
                <c:pt idx="24">
                  <c:v>3.205128205128205E-3</c:v>
                </c:pt>
                <c:pt idx="25">
                  <c:v>3.205128205128205E-3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8-4F36-8A41-A75A3596956A}"/>
            </c:ext>
          </c:extLst>
        </c:ser>
        <c:ser>
          <c:idx val="1"/>
          <c:order val="1"/>
          <c:tx>
            <c:strRef>
              <c:f>Mother_age!$E$1</c:f>
              <c:strCache>
                <c:ptCount val="1"/>
                <c:pt idx="0">
                  <c:v>Normal Distribution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Mother_age!$A$2:$A$27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cat>
          <c:val>
            <c:numRef>
              <c:f>Mother_age!$E$2:$E$27</c:f>
              <c:numCache>
                <c:formatCode>General</c:formatCode>
                <c:ptCount val="26"/>
                <c:pt idx="0">
                  <c:v>9.734692247835193E-3</c:v>
                </c:pt>
                <c:pt idx="1">
                  <c:v>1.3918957784773638E-2</c:v>
                </c:pt>
                <c:pt idx="2">
                  <c:v>1.9225088039240404E-2</c:v>
                </c:pt>
                <c:pt idx="3">
                  <c:v>2.5651164463975133E-2</c:v>
                </c:pt>
                <c:pt idx="4">
                  <c:v>3.306153104127809E-2</c:v>
                </c:pt>
                <c:pt idx="5">
                  <c:v>4.1163847996974985E-2</c:v>
                </c:pt>
                <c:pt idx="6">
                  <c:v>4.9509221636217376E-2</c:v>
                </c:pt>
                <c:pt idx="7">
                  <c:v>5.7521918126745453E-2</c:v>
                </c:pt>
                <c:pt idx="8">
                  <c:v>6.4559141849753462E-2</c:v>
                </c:pt>
                <c:pt idx="9">
                  <c:v>6.999375072475196E-2</c:v>
                </c:pt>
                <c:pt idx="10">
                  <c:v>7.3305728212106236E-2</c:v>
                </c:pt>
                <c:pt idx="11">
                  <c:v>7.4164092428413528E-2</c:v>
                </c:pt>
                <c:pt idx="12">
                  <c:v>7.248140260686016E-2</c:v>
                </c:pt>
                <c:pt idx="13">
                  <c:v>6.8428436900482309E-2</c:v>
                </c:pt>
                <c:pt idx="14">
                  <c:v>6.2405630964088028E-2</c:v>
                </c:pt>
                <c:pt idx="15">
                  <c:v>5.4977889722256951E-2</c:v>
                </c:pt>
                <c:pt idx="16">
                  <c:v>4.6787461348429808E-2</c:v>
                </c:pt>
                <c:pt idx="17">
                  <c:v>3.8463431332948696E-2</c:v>
                </c:pt>
                <c:pt idx="18">
                  <c:v>3.0545250931572294E-2</c:v>
                </c:pt>
                <c:pt idx="19">
                  <c:v>2.3432385178680692E-2</c:v>
                </c:pt>
                <c:pt idx="20">
                  <c:v>1.7364665678155432E-2</c:v>
                </c:pt>
                <c:pt idx="21">
                  <c:v>1.2430639828714462E-2</c:v>
                </c:pt>
                <c:pt idx="22">
                  <c:v>8.5960249702156828E-3</c:v>
                </c:pt>
                <c:pt idx="23">
                  <c:v>5.7422088193810868E-3</c:v>
                </c:pt>
                <c:pt idx="24">
                  <c:v>3.705419849305989E-3</c:v>
                </c:pt>
                <c:pt idx="25">
                  <c:v>2.3097926426743228E-3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8-4F36-8A41-A75A3596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596656"/>
        <c:axId val="734596984"/>
      </c:lineChart>
      <c:catAx>
        <c:axId val="7345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4596984"/>
        <c:crosses val="autoZero"/>
        <c:auto val="1"/>
        <c:lblAlgn val="ctr"/>
        <c:lblOffset val="100"/>
        <c:noMultiLvlLbl val="0"/>
      </c:catAx>
      <c:valAx>
        <c:axId val="73459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459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="0"/>
              <a:t>Baby weight 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IL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PIVOTs!$BG$4:$BG$5</c:f>
              <c:strCache>
                <c:ptCount val="1"/>
                <c:pt idx="0">
                  <c:v>Count 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IL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PIVOTs!$BF$6:$BF$9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Normal</c:v>
                </c:pt>
              </c:strCache>
            </c:strRef>
          </c:cat>
          <c:val>
            <c:numRef>
              <c:f>PIVOTs!$BG$6:$BG$9</c:f>
              <c:numCache>
                <c:formatCode>General</c:formatCode>
                <c:ptCount val="3"/>
                <c:pt idx="0">
                  <c:v>12</c:v>
                </c:pt>
                <c:pt idx="1">
                  <c:v>65</c:v>
                </c:pt>
                <c:pt idx="2">
                  <c:v>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A9-4EB7-8EA4-F6710FA48842}"/>
            </c:ext>
          </c:extLst>
        </c:ser>
        <c:ser>
          <c:idx val="1"/>
          <c:order val="1"/>
          <c:tx>
            <c:strRef>
              <c:f>PIVOTs!$BH$4:$BH$5</c:f>
              <c:strCache>
                <c:ptCount val="1"/>
                <c:pt idx="0">
                  <c:v>precentage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IL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PIVOTs!$BF$6:$BF$9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Normal</c:v>
                </c:pt>
              </c:strCache>
            </c:strRef>
          </c:cat>
          <c:val>
            <c:numRef>
              <c:f>PIVOTs!$BH$6:$BH$9</c:f>
              <c:numCache>
                <c:formatCode>0.00%</c:formatCode>
                <c:ptCount val="3"/>
                <c:pt idx="0">
                  <c:v>3.8461538461538464E-2</c:v>
                </c:pt>
                <c:pt idx="1">
                  <c:v>0.20833333333333334</c:v>
                </c:pt>
                <c:pt idx="2">
                  <c:v>0.75320512820512819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A-4ADA-B227-FB9D64577AF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Prematurity by baby weight  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Count </c:v>
          </c:tx>
          <c:spPr>
            <a:solidFill>
              <a:srgbClr val="0070C0"/>
            </a:solidFill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3A-4073-9073-63B1042D5F6D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3A-4073-9073-63B1042D5F6D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prematurity</c:v>
              </c:pt>
              <c:pt idx="1">
                <c:v>not premature</c:v>
              </c:pt>
            </c:strLit>
          </c:cat>
          <c:val>
            <c:numLit>
              <c:formatCode>General</c:formatCode>
              <c:ptCount val="2"/>
              <c:pt idx="0">
                <c:v>68</c:v>
              </c:pt>
              <c:pt idx="1">
                <c:v>244</c:v>
              </c:pt>
            </c:numLit>
          </c:val>
          <c:extLst>
            <c:ext xmlns:c16="http://schemas.microsoft.com/office/drawing/2014/chart" uri="{C3380CC4-5D6E-409C-BE32-E72D297353CC}">
              <c16:uniqueId val="{00000000-E13B-41B0-9BDE-428C450FAC24}"/>
            </c:ext>
          </c:extLst>
        </c:ser>
        <c:ser>
          <c:idx val="1"/>
          <c:order val="1"/>
          <c:tx>
            <c:v>Series2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A-495B-A479-EA319E5591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A-495B-A479-EA319E5591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prematurity</c:v>
              </c:pt>
              <c:pt idx="1">
                <c:v>not premature</c:v>
              </c:pt>
            </c:strLit>
          </c:cat>
          <c:val>
            <c:numLit>
              <c:formatCode>General</c:formatCode>
              <c:ptCount val="2"/>
              <c:pt idx="0">
                <c:v>0.21794871794871795</c:v>
              </c:pt>
              <c:pt idx="1">
                <c:v>0.78205128205128205</c:v>
              </c:pt>
            </c:numLit>
          </c:val>
          <c:extLst>
            <c:ext xmlns:c16="http://schemas.microsoft.com/office/drawing/2014/chart" uri="{C3380CC4-5D6E-409C-BE32-E72D297353CC}">
              <c16:uniqueId val="{00000004-8863-44F9-8104-86DB9DEE1C6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Prematurity_by_birth_week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1"/>
          <c:order val="0"/>
          <c:tx>
            <c:v>Count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333-4F91-8736-9464574EEC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33-4F91-8736-9464574EECD7}"/>
              </c:ext>
            </c:extLst>
          </c:dPt>
          <c:dLbls>
            <c:dLbl>
              <c:idx val="0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L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333-4F91-8736-9464574EECD7}"/>
                </c:ext>
              </c:extLst>
            </c:dLbl>
            <c:dLbl>
              <c:idx val="1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L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33-4F91-8736-9464574EEC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premature</c:v>
              </c:pt>
              <c:pt idx="1">
                <c:v>not premature</c:v>
              </c:pt>
            </c:strLit>
          </c:cat>
          <c:val>
            <c:numLit>
              <c:formatCode>General</c:formatCode>
              <c:ptCount val="2"/>
              <c:pt idx="0">
                <c:v>94</c:v>
              </c:pt>
              <c:pt idx="1">
                <c:v>218</c:v>
              </c:pt>
            </c:numLit>
          </c:val>
          <c:extLst>
            <c:ext xmlns:c16="http://schemas.microsoft.com/office/drawing/2014/chart" uri="{C3380CC4-5D6E-409C-BE32-E72D297353CC}">
              <c16:uniqueId val="{00000001-C333-4F91-8736-9464574EECD7}"/>
            </c:ext>
          </c:extLst>
        </c:ser>
        <c:ser>
          <c:idx val="0"/>
          <c:order val="1"/>
          <c:tx>
            <c:v>Series2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A7-4F79-8D0D-EEF1BA3099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6A7-4F79-8D0D-EEF1BA3099AB}"/>
              </c:ext>
            </c:extLst>
          </c:dPt>
          <c:cat>
            <c:strLit>
              <c:ptCount val="2"/>
              <c:pt idx="0">
                <c:v>premature</c:v>
              </c:pt>
              <c:pt idx="1">
                <c:v>not premature</c:v>
              </c:pt>
            </c:strLit>
          </c:cat>
          <c:val>
            <c:numLit>
              <c:formatCode>General</c:formatCode>
              <c:ptCount val="2"/>
              <c:pt idx="0">
                <c:v>0.30128205128205127</c:v>
              </c:pt>
              <c:pt idx="1">
                <c:v>0.69871794871794868</c:v>
              </c:pt>
            </c:numLit>
          </c:val>
          <c:extLst>
            <c:ext xmlns:c16="http://schemas.microsoft.com/office/drawing/2014/chart" uri="{C3380CC4-5D6E-409C-BE32-E72D297353CC}">
              <c16:uniqueId val="{00000003-C333-4F91-8736-9464574EE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Chronic Or Hormonal Diseases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0105984558947677E-2"/>
              <c:y val="-3.3121901428988043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246638578072478"/>
              <c:y val="4.4754301545640125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831852158831024E-2"/>
          <c:y val="0.39057852143482058"/>
          <c:w val="0.45053644610213195"/>
          <c:h val="0.4280096237970254"/>
        </c:manualLayout>
      </c:layout>
      <c:pieChart>
        <c:varyColors val="1"/>
        <c:ser>
          <c:idx val="0"/>
          <c:order val="0"/>
          <c:tx>
            <c:strRef>
              <c:f>PIVOTs!$F$4:$F$5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01-4FFF-846C-834333122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01-4FFF-846C-8343331222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DD-4D2B-9E89-0C89381F1646}"/>
              </c:ext>
            </c:extLst>
          </c:dPt>
          <c:dLbls>
            <c:dLbl>
              <c:idx val="1"/>
              <c:layout>
                <c:manualLayout>
                  <c:x val="2.0105984558947677E-2"/>
                  <c:y val="-3.3121901428988043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01-4FFF-846C-8343331222D3}"/>
                </c:ext>
              </c:extLst>
            </c:dLbl>
            <c:dLbl>
              <c:idx val="2"/>
              <c:layout>
                <c:manualLayout>
                  <c:x val="0.10246638578072478"/>
                  <c:y val="4.4754301545640125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0DD-4D2B-9E89-0C89381F164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PIVOTs!$E$6:$E$9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PIVOTs!$F$6:$F$9</c:f>
              <c:numCache>
                <c:formatCode>General</c:formatCode>
                <c:ptCount val="3"/>
                <c:pt idx="0">
                  <c:v>303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1-4FFF-846C-8343331222D3}"/>
            </c:ext>
          </c:extLst>
        </c:ser>
        <c:ser>
          <c:idx val="1"/>
          <c:order val="1"/>
          <c:tx>
            <c:strRef>
              <c:f>PIVOTs!$G$4:$G$5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DD-4D2B-9E89-0C89381F16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DD-4D2B-9E89-0C89381F16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0DD-4D2B-9E89-0C89381F1646}"/>
              </c:ext>
            </c:extLst>
          </c:dPt>
          <c:cat>
            <c:strRef>
              <c:f>PIVOTs!$E$6:$E$9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PIVOTs!$G$6:$G$9</c:f>
              <c:numCache>
                <c:formatCode>0.00%</c:formatCode>
                <c:ptCount val="3"/>
                <c:pt idx="0">
                  <c:v>0.97115384615384615</c:v>
                </c:pt>
                <c:pt idx="1">
                  <c:v>2.564102564102564E-2</c:v>
                </c:pt>
                <c:pt idx="2">
                  <c:v>3.205128205128205E-3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1-4FFF-846C-834333122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Birth_Land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687116564417152E-3"/>
              <c:y val="-1.767242636337124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427402862985685"/>
                  <c:h val="7.6388888888888895E-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562887461153245"/>
              <c:y val="-0.1109795129775444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PIVOTs!$J$4:$J$5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B5-4155-89C6-059D39B31BE7}"/>
              </c:ext>
            </c:extLst>
          </c:dPt>
          <c:dPt>
            <c:idx val="1"/>
            <c:bubble3D val="0"/>
            <c:explosion val="2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B5-4155-89C6-059D39B31BE7}"/>
              </c:ext>
            </c:extLst>
          </c:dPt>
          <c:dPt>
            <c:idx val="2"/>
            <c:bubble3D val="0"/>
            <c:explosion val="23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0B5-4155-89C6-059D39B31BE7}"/>
              </c:ext>
            </c:extLst>
          </c:dPt>
          <c:dLbls>
            <c:dLbl>
              <c:idx val="0"/>
              <c:layout>
                <c:manualLayout>
                  <c:x val="-0.16562887461153245"/>
                  <c:y val="-0.1109795129775444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B5-4155-89C6-059D39B31BE7}"/>
                </c:ext>
              </c:extLst>
            </c:dLbl>
            <c:dLbl>
              <c:idx val="1"/>
              <c:layout>
                <c:manualLayout>
                  <c:x val="7.6687116564417152E-3"/>
                  <c:y val="-1.7672426363371241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L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27402862985685"/>
                      <c:h val="7.63888888888888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0B5-4155-89C6-059D39B31BE7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PIVOTs!$I$6:$I$9</c:f>
              <c:strCache>
                <c:ptCount val="3"/>
                <c:pt idx="0">
                  <c:v>Isreal</c:v>
                </c:pt>
                <c:pt idx="1">
                  <c:v>the former Soviet Union</c:v>
                </c:pt>
                <c:pt idx="2">
                  <c:v> Else</c:v>
                </c:pt>
              </c:strCache>
            </c:strRef>
          </c:cat>
          <c:val>
            <c:numRef>
              <c:f>PIVOTs!$J$6:$J$9</c:f>
              <c:numCache>
                <c:formatCode>General</c:formatCode>
                <c:ptCount val="3"/>
                <c:pt idx="0">
                  <c:v>254</c:v>
                </c:pt>
                <c:pt idx="1">
                  <c:v>52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5-4155-89C6-059D39B31BE7}"/>
            </c:ext>
          </c:extLst>
        </c:ser>
        <c:ser>
          <c:idx val="1"/>
          <c:order val="1"/>
          <c:tx>
            <c:strRef>
              <c:f>PIVOTs!$K$4:$K$5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A3-433E-BBC4-C157A8F0EF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A3-433E-BBC4-C157A8F0EF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A3-433E-BBC4-C157A8F0EF96}"/>
              </c:ext>
            </c:extLst>
          </c:dPt>
          <c:cat>
            <c:strRef>
              <c:f>PIVOTs!$I$6:$I$9</c:f>
              <c:strCache>
                <c:ptCount val="3"/>
                <c:pt idx="0">
                  <c:v>Isreal</c:v>
                </c:pt>
                <c:pt idx="1">
                  <c:v>the former Soviet Union</c:v>
                </c:pt>
                <c:pt idx="2">
                  <c:v> Else</c:v>
                </c:pt>
              </c:strCache>
            </c:strRef>
          </c:cat>
          <c:val>
            <c:numRef>
              <c:f>PIVOTs!$K$6:$K$9</c:f>
              <c:numCache>
                <c:formatCode>0.00%</c:formatCode>
                <c:ptCount val="3"/>
                <c:pt idx="0">
                  <c:v>0.8141025641025641</c:v>
                </c:pt>
                <c:pt idx="1">
                  <c:v>0.16666666666666666</c:v>
                </c:pt>
                <c:pt idx="2">
                  <c:v>1.9230769230769232E-2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5-4155-89C6-059D39B31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Smoking</a:t>
            </a:r>
          </a:p>
        </c:rich>
      </c:tx>
      <c:layout>
        <c:manualLayout>
          <c:xMode val="edge"/>
          <c:yMode val="edge"/>
          <c:x val="0.41721698113207545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0379339375031"/>
              <c:y val="-2.146544181977252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081042935670774E-2"/>
              <c:y val="-1.148585593467483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356967761105366E-2"/>
              <c:y val="-0.1675229658792651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PIVOTs!$N$4:$N$5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2C-45BB-9367-99675957A6BB}"/>
              </c:ext>
            </c:extLst>
          </c:dPt>
          <c:dPt>
            <c:idx val="1"/>
            <c:bubble3D val="0"/>
            <c:explosion val="22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2C-45BB-9367-99675957A6BB}"/>
              </c:ext>
            </c:extLst>
          </c:dPt>
          <c:dPt>
            <c:idx val="2"/>
            <c:bubble3D val="0"/>
            <c:explosion val="2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32C-45BB-9367-99675957A6B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32C-45BB-9367-99675957A6BB}"/>
              </c:ext>
            </c:extLst>
          </c:dPt>
          <c:dPt>
            <c:idx val="4"/>
            <c:bubble3D val="0"/>
            <c:explosion val="2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2C-45BB-9367-99675957A6BB}"/>
              </c:ext>
            </c:extLst>
          </c:dPt>
          <c:dLbls>
            <c:dLbl>
              <c:idx val="0"/>
              <c:layout>
                <c:manualLayout>
                  <c:x val="-8.6356967761105366E-2"/>
                  <c:y val="-0.167522965879265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2C-45BB-9367-99675957A6BB}"/>
                </c:ext>
              </c:extLst>
            </c:dLbl>
            <c:dLbl>
              <c:idx val="2"/>
              <c:layout>
                <c:manualLayout>
                  <c:x val="3.2081042935670774E-2"/>
                  <c:y val="-1.148585593467483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32C-45BB-9367-99675957A6BB}"/>
                </c:ext>
              </c:extLst>
            </c:dLbl>
            <c:dLbl>
              <c:idx val="3"/>
              <c:layout>
                <c:manualLayout>
                  <c:x val="0.1130379339375031"/>
                  <c:y val="-2.14654418197725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32C-45BB-9367-99675957A6BB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PIVOTs!$M$6:$M$11</c:f>
              <c:strCache>
                <c:ptCount val="5"/>
                <c:pt idx="0">
                  <c:v>Never smoked</c:v>
                </c:pt>
                <c:pt idx="1">
                  <c:v>Stopped smoking completely</c:v>
                </c:pt>
                <c:pt idx="2">
                  <c:v>Smokes today as before pregnancy</c:v>
                </c:pt>
                <c:pt idx="3">
                  <c:v>Smokes less than before pregnancy</c:v>
                </c:pt>
                <c:pt idx="4">
                  <c:v>null</c:v>
                </c:pt>
              </c:strCache>
            </c:strRef>
          </c:cat>
          <c:val>
            <c:numRef>
              <c:f>PIVOTs!$N$6:$N$11</c:f>
              <c:numCache>
                <c:formatCode>General</c:formatCode>
                <c:ptCount val="5"/>
                <c:pt idx="0">
                  <c:v>282</c:v>
                </c:pt>
                <c:pt idx="1">
                  <c:v>9</c:v>
                </c:pt>
                <c:pt idx="2">
                  <c:v>18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C-45BB-9367-99675957A6BB}"/>
            </c:ext>
          </c:extLst>
        </c:ser>
        <c:ser>
          <c:idx val="1"/>
          <c:order val="1"/>
          <c:tx>
            <c:strRef>
              <c:f>PIVOTs!$O$4:$O$5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370-4B2A-9259-E96F332E79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370-4B2A-9259-E96F332E79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370-4B2A-9259-E96F332E79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370-4B2A-9259-E96F332E79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370-4B2A-9259-E96F332E79F1}"/>
              </c:ext>
            </c:extLst>
          </c:dPt>
          <c:cat>
            <c:strRef>
              <c:f>PIVOTs!$M$6:$M$11</c:f>
              <c:strCache>
                <c:ptCount val="5"/>
                <c:pt idx="0">
                  <c:v>Never smoked</c:v>
                </c:pt>
                <c:pt idx="1">
                  <c:v>Stopped smoking completely</c:v>
                </c:pt>
                <c:pt idx="2">
                  <c:v>Smokes today as before pregnancy</c:v>
                </c:pt>
                <c:pt idx="3">
                  <c:v>Smokes less than before pregnancy</c:v>
                </c:pt>
                <c:pt idx="4">
                  <c:v>null</c:v>
                </c:pt>
              </c:strCache>
            </c:strRef>
          </c:cat>
          <c:val>
            <c:numRef>
              <c:f>PIVOTs!$O$6:$O$11</c:f>
              <c:numCache>
                <c:formatCode>0.00%</c:formatCode>
                <c:ptCount val="5"/>
                <c:pt idx="0">
                  <c:v>0.90384615384615385</c:v>
                </c:pt>
                <c:pt idx="1">
                  <c:v>2.8846153846153848E-2</c:v>
                </c:pt>
                <c:pt idx="2">
                  <c:v>5.7692307692307696E-2</c:v>
                </c:pt>
                <c:pt idx="3">
                  <c:v>6.41025641025641E-3</c:v>
                </c:pt>
                <c:pt idx="4">
                  <c:v>3.205128205128205E-3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2C-45BB-9367-99675957A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Partner Smoking</a:t>
            </a:r>
          </a:p>
        </c:rich>
      </c:tx>
      <c:layout>
        <c:manualLayout>
          <c:xMode val="edge"/>
          <c:yMode val="edge"/>
          <c:x val="0.33567446844373805"/>
          <c:y val="0.10083114610673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1536275855426326E-3"/>
              <c:y val="-1.574475065616797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PIVOTs!$R$4:$R$5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DB3-4821-9E78-4AA7A683F1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DB3-4821-9E78-4AA7A683F1FC}"/>
              </c:ext>
            </c:extLst>
          </c:dPt>
          <c:dPt>
            <c:idx val="2"/>
            <c:bubble3D val="0"/>
            <c:explosion val="19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B3-4821-9E78-4AA7A683F1FC}"/>
              </c:ext>
            </c:extLst>
          </c:dPt>
          <c:dLbls>
            <c:dLbl>
              <c:idx val="2"/>
              <c:layout>
                <c:manualLayout>
                  <c:x val="5.1536275855426326E-3"/>
                  <c:y val="-1.574475065616797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B3-4821-9E78-4AA7A683F1FC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PIVOTs!$Q$6:$Q$9</c:f>
              <c:strCache>
                <c:ptCount val="3"/>
                <c:pt idx="0">
                  <c:v>Doesnt smoke</c:v>
                </c:pt>
                <c:pt idx="1">
                  <c:v>Smoke</c:v>
                </c:pt>
                <c:pt idx="2">
                  <c:v>null</c:v>
                </c:pt>
              </c:strCache>
            </c:strRef>
          </c:cat>
          <c:val>
            <c:numRef>
              <c:f>PIVOTs!$R$6:$R$9</c:f>
              <c:numCache>
                <c:formatCode>General</c:formatCode>
                <c:ptCount val="3"/>
                <c:pt idx="0">
                  <c:v>162</c:v>
                </c:pt>
                <c:pt idx="1">
                  <c:v>142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3-4821-9E78-4AA7A683F1FC}"/>
            </c:ext>
          </c:extLst>
        </c:ser>
        <c:ser>
          <c:idx val="1"/>
          <c:order val="1"/>
          <c:tx>
            <c:strRef>
              <c:f>PIVOTs!$S$4:$S$5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F4-4FCD-83FB-CAEEBA529AA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F4-4FCD-83FB-CAEEBA529AA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F4-4FCD-83FB-CAEEBA529AA3}"/>
              </c:ext>
            </c:extLst>
          </c:dPt>
          <c:cat>
            <c:strRef>
              <c:f>PIVOTs!$Q$6:$Q$9</c:f>
              <c:strCache>
                <c:ptCount val="3"/>
                <c:pt idx="0">
                  <c:v>Doesnt smoke</c:v>
                </c:pt>
                <c:pt idx="1">
                  <c:v>Smoke</c:v>
                </c:pt>
                <c:pt idx="2">
                  <c:v>null</c:v>
                </c:pt>
              </c:strCache>
            </c:strRef>
          </c:cat>
          <c:val>
            <c:numRef>
              <c:f>PIVOTs!$S$6:$S$9</c:f>
              <c:numCache>
                <c:formatCode>0.00%</c:formatCode>
                <c:ptCount val="3"/>
                <c:pt idx="0">
                  <c:v>0.51923076923076927</c:v>
                </c:pt>
                <c:pt idx="1">
                  <c:v>0.45512820512820512</c:v>
                </c:pt>
                <c:pt idx="2">
                  <c:v>2.564102564102564E-2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3-4821-9E78-4AA7A683F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drinking alcohol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PIVOTs!$V$4:$V$5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747-4FAF-BCA0-DACEBBDDDFCD}"/>
              </c:ext>
            </c:extLst>
          </c:dPt>
          <c:dPt>
            <c:idx val="1"/>
            <c:bubble3D val="0"/>
            <c:explosion val="44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47-4FAF-BCA0-DACEBBDDDFCD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PIVOTs!$U$6:$U$8</c:f>
              <c:strCache>
                <c:ptCount val="2"/>
                <c:pt idx="0">
                  <c:v>Didn’t drink during pregnancy</c:v>
                </c:pt>
                <c:pt idx="1">
                  <c:v>null</c:v>
                </c:pt>
              </c:strCache>
            </c:strRef>
          </c:cat>
          <c:val>
            <c:numRef>
              <c:f>PIVOTs!$V$6:$V$8</c:f>
              <c:numCache>
                <c:formatCode>General</c:formatCode>
                <c:ptCount val="2"/>
                <c:pt idx="0">
                  <c:v>308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7-4FAF-BCA0-DACEBBDDDFCD}"/>
            </c:ext>
          </c:extLst>
        </c:ser>
        <c:ser>
          <c:idx val="1"/>
          <c:order val="1"/>
          <c:tx>
            <c:strRef>
              <c:f>PIVOTs!$W$4:$W$5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281-41D1-A126-7B3147FAEA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281-41D1-A126-7B3147FAEA7A}"/>
              </c:ext>
            </c:extLst>
          </c:dPt>
          <c:cat>
            <c:strRef>
              <c:f>PIVOTs!$U$6:$U$8</c:f>
              <c:strCache>
                <c:ptCount val="2"/>
                <c:pt idx="0">
                  <c:v>Didn’t drink during pregnancy</c:v>
                </c:pt>
                <c:pt idx="1">
                  <c:v>null</c:v>
                </c:pt>
              </c:strCache>
            </c:strRef>
          </c:cat>
          <c:val>
            <c:numRef>
              <c:f>PIVOTs!$W$6:$W$8</c:f>
              <c:numCache>
                <c:formatCode>0.00%</c:formatCode>
                <c:ptCount val="2"/>
                <c:pt idx="0">
                  <c:v>0.98717948717948723</c:v>
                </c:pt>
                <c:pt idx="1">
                  <c:v>1.282051282051282E-2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47-4FAF-BCA0-DACEBBDDD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Religion Ethnicity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721962119599914"/>
              <c:y val="-5.109142607174103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510526274305805E-2"/>
              <c:y val="3.167505103528725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PIVOTs!$Z$4:$Z$5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06-4291-8923-38B0359187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406-4291-8923-38B0359187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06-4291-8923-38B0359187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406-4291-8923-38B0359187D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06-4291-8923-38B0359187D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406-4291-8923-38B0359187D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06-4291-8923-38B0359187D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385-49D3-882E-0A64A695B8F5}"/>
              </c:ext>
            </c:extLst>
          </c:dPt>
          <c:dLbls>
            <c:dLbl>
              <c:idx val="0"/>
              <c:layout>
                <c:manualLayout>
                  <c:x val="-0.15721962119599914"/>
                  <c:y val="-5.109142607174103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06-4291-8923-38B0359187DE}"/>
                </c:ext>
              </c:extLst>
            </c:dLbl>
            <c:dLbl>
              <c:idx val="3"/>
              <c:layout>
                <c:manualLayout>
                  <c:x val="-8.6510526274305805E-2"/>
                  <c:y val="3.167505103528725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06-4291-8923-38B0359187DE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PIVOTs!$Y$6:$Y$14</c:f>
              <c:strCache>
                <c:ptCount val="8"/>
                <c:pt idx="0">
                  <c:v>Muslim Arab</c:v>
                </c:pt>
                <c:pt idx="1">
                  <c:v>Christian Arab</c:v>
                </c:pt>
                <c:pt idx="2">
                  <c:v>Russian Christian</c:v>
                </c:pt>
                <c:pt idx="3">
                  <c:v>Circassian</c:v>
                </c:pt>
                <c:pt idx="4">
                  <c:v>Druze</c:v>
                </c:pt>
                <c:pt idx="5">
                  <c:v>Ethiopian</c:v>
                </c:pt>
                <c:pt idx="6">
                  <c:v>Ashkenazi</c:v>
                </c:pt>
                <c:pt idx="7">
                  <c:v>null</c:v>
                </c:pt>
              </c:strCache>
            </c:strRef>
          </c:cat>
          <c:val>
            <c:numRef>
              <c:f>PIVOTs!$Z$6:$Z$14</c:f>
              <c:numCache>
                <c:formatCode>General</c:formatCode>
                <c:ptCount val="8"/>
                <c:pt idx="0">
                  <c:v>213</c:v>
                </c:pt>
                <c:pt idx="1">
                  <c:v>68</c:v>
                </c:pt>
                <c:pt idx="2">
                  <c:v>19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6-4291-8923-38B0359187DE}"/>
            </c:ext>
          </c:extLst>
        </c:ser>
        <c:ser>
          <c:idx val="1"/>
          <c:order val="1"/>
          <c:tx>
            <c:strRef>
              <c:f>PIVOTs!$AA$4:$AA$5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385-49D3-882E-0A64A695B8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385-49D3-882E-0A64A695B8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385-49D3-882E-0A64A695B8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385-49D3-882E-0A64A695B8F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385-49D3-882E-0A64A695B8F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385-49D3-882E-0A64A695B8F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385-49D3-882E-0A64A695B8F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385-49D3-882E-0A64A695B8F5}"/>
              </c:ext>
            </c:extLst>
          </c:dPt>
          <c:cat>
            <c:strRef>
              <c:f>PIVOTs!$Y$6:$Y$14</c:f>
              <c:strCache>
                <c:ptCount val="8"/>
                <c:pt idx="0">
                  <c:v>Muslim Arab</c:v>
                </c:pt>
                <c:pt idx="1">
                  <c:v>Christian Arab</c:v>
                </c:pt>
                <c:pt idx="2">
                  <c:v>Russian Christian</c:v>
                </c:pt>
                <c:pt idx="3">
                  <c:v>Circassian</c:v>
                </c:pt>
                <c:pt idx="4">
                  <c:v>Druze</c:v>
                </c:pt>
                <c:pt idx="5">
                  <c:v>Ethiopian</c:v>
                </c:pt>
                <c:pt idx="6">
                  <c:v>Ashkenazi</c:v>
                </c:pt>
                <c:pt idx="7">
                  <c:v>null</c:v>
                </c:pt>
              </c:strCache>
            </c:strRef>
          </c:cat>
          <c:val>
            <c:numRef>
              <c:f>PIVOTs!$AA$6:$AA$14</c:f>
              <c:numCache>
                <c:formatCode>0.00%</c:formatCode>
                <c:ptCount val="8"/>
                <c:pt idx="0">
                  <c:v>0.68269230769230771</c:v>
                </c:pt>
                <c:pt idx="1">
                  <c:v>0.21794871794871795</c:v>
                </c:pt>
                <c:pt idx="2">
                  <c:v>6.0897435897435896E-2</c:v>
                </c:pt>
                <c:pt idx="3">
                  <c:v>9.6153846153846159E-3</c:v>
                </c:pt>
                <c:pt idx="4">
                  <c:v>3.205128205128205E-3</c:v>
                </c:pt>
                <c:pt idx="5">
                  <c:v>6.41025641025641E-3</c:v>
                </c:pt>
                <c:pt idx="6">
                  <c:v>9.6153846153846159E-3</c:v>
                </c:pt>
                <c:pt idx="7">
                  <c:v>9.6153846153846159E-3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6-4291-8923-38B035918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330218068535827"/>
          <c:y val="0.29550789735414401"/>
          <c:w val="0.33333333333333331"/>
          <c:h val="0.61915292394196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Religiousness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457614428290508E-2"/>
              <c:y val="-2.285360163312919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3027958103983084E-2"/>
              <c:y val="-3.697907553222513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PIVOTs!$AD$4:$AD$5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F5-4D90-9541-708F56B381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FF5-4D90-9541-708F56B381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FF5-4D90-9541-708F56B381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F5-4D90-9541-708F56B38152}"/>
              </c:ext>
            </c:extLst>
          </c:dPt>
          <c:dLbls>
            <c:dLbl>
              <c:idx val="0"/>
              <c:layout>
                <c:manualLayout>
                  <c:x val="3.8457614428290508E-2"/>
                  <c:y val="-2.28536016331291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FF5-4D90-9541-708F56B38152}"/>
                </c:ext>
              </c:extLst>
            </c:dLbl>
            <c:dLbl>
              <c:idx val="3"/>
              <c:layout>
                <c:manualLayout>
                  <c:x val="-4.3027958103983084E-2"/>
                  <c:y val="-3.69790755322251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FF5-4D90-9541-708F56B3815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PIVOTs!$AC$6:$AC$10</c:f>
              <c:strCache>
                <c:ptCount val="4"/>
                <c:pt idx="0">
                  <c:v>Religious</c:v>
                </c:pt>
                <c:pt idx="1">
                  <c:v>Traditional</c:v>
                </c:pt>
                <c:pt idx="2">
                  <c:v>Secular</c:v>
                </c:pt>
                <c:pt idx="3">
                  <c:v>null</c:v>
                </c:pt>
              </c:strCache>
            </c:strRef>
          </c:cat>
          <c:val>
            <c:numRef>
              <c:f>PIVOTs!$AD$6:$AD$10</c:f>
              <c:numCache>
                <c:formatCode>General</c:formatCode>
                <c:ptCount val="4"/>
                <c:pt idx="0">
                  <c:v>49</c:v>
                </c:pt>
                <c:pt idx="1">
                  <c:v>75</c:v>
                </c:pt>
                <c:pt idx="2">
                  <c:v>184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5-4D90-9541-708F56B38152}"/>
            </c:ext>
          </c:extLst>
        </c:ser>
        <c:ser>
          <c:idx val="1"/>
          <c:order val="1"/>
          <c:tx>
            <c:strRef>
              <c:f>PIVOTs!$AE$4:$AE$5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C8A-44A3-9493-581CDD0FAD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C8A-44A3-9493-581CDD0FAD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C8A-44A3-9493-581CDD0FAD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C8A-44A3-9493-581CDD0FADD8}"/>
              </c:ext>
            </c:extLst>
          </c:dPt>
          <c:cat>
            <c:strRef>
              <c:f>PIVOTs!$AC$6:$AC$10</c:f>
              <c:strCache>
                <c:ptCount val="4"/>
                <c:pt idx="0">
                  <c:v>Religious</c:v>
                </c:pt>
                <c:pt idx="1">
                  <c:v>Traditional</c:v>
                </c:pt>
                <c:pt idx="2">
                  <c:v>Secular</c:v>
                </c:pt>
                <c:pt idx="3">
                  <c:v>null</c:v>
                </c:pt>
              </c:strCache>
            </c:strRef>
          </c:cat>
          <c:val>
            <c:numRef>
              <c:f>PIVOTs!$AE$6:$AE$10</c:f>
              <c:numCache>
                <c:formatCode>0.00%</c:formatCode>
                <c:ptCount val="4"/>
                <c:pt idx="0">
                  <c:v>0.15705128205128205</c:v>
                </c:pt>
                <c:pt idx="1">
                  <c:v>0.24038461538461539</c:v>
                </c:pt>
                <c:pt idx="2">
                  <c:v>0.58974358974358976</c:v>
                </c:pt>
                <c:pt idx="3">
                  <c:v>1.282051282051282E-2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5-4D90-9541-708F56B38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Education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PIVOTs!$AH$4:$AH$5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1D-419B-9E70-0500D4B79F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1D-419B-9E70-0500D4B79F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1D-419B-9E70-0500D4B79F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1D-419B-9E70-0500D4B79F1D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PIVOTs!$AG$6:$AG$10</c:f>
              <c:strCache>
                <c:ptCount val="4"/>
                <c:pt idx="0">
                  <c:v>Elementary</c:v>
                </c:pt>
                <c:pt idx="1">
                  <c:v>High-school</c:v>
                </c:pt>
                <c:pt idx="2">
                  <c:v>Academic</c:v>
                </c:pt>
                <c:pt idx="3">
                  <c:v>null</c:v>
                </c:pt>
              </c:strCache>
            </c:strRef>
          </c:cat>
          <c:val>
            <c:numRef>
              <c:f>PIVOTs!$AH$6:$AH$10</c:f>
              <c:numCache>
                <c:formatCode>General</c:formatCode>
                <c:ptCount val="4"/>
                <c:pt idx="0">
                  <c:v>24</c:v>
                </c:pt>
                <c:pt idx="1">
                  <c:v>193</c:v>
                </c:pt>
                <c:pt idx="2">
                  <c:v>94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F-484B-8B1D-2CFA878BC8FE}"/>
            </c:ext>
          </c:extLst>
        </c:ser>
        <c:ser>
          <c:idx val="1"/>
          <c:order val="1"/>
          <c:tx>
            <c:strRef>
              <c:f>PIVOTs!$AI$4:$AI$5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1D-419B-9E70-0500D4B79F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31D-419B-9E70-0500D4B79F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31D-419B-9E70-0500D4B79F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31D-419B-9E70-0500D4B79F1D}"/>
              </c:ext>
            </c:extLst>
          </c:dPt>
          <c:cat>
            <c:strRef>
              <c:f>PIVOTs!$AG$6:$AG$10</c:f>
              <c:strCache>
                <c:ptCount val="4"/>
                <c:pt idx="0">
                  <c:v>Elementary</c:v>
                </c:pt>
                <c:pt idx="1">
                  <c:v>High-school</c:v>
                </c:pt>
                <c:pt idx="2">
                  <c:v>Academic</c:v>
                </c:pt>
                <c:pt idx="3">
                  <c:v>null</c:v>
                </c:pt>
              </c:strCache>
            </c:strRef>
          </c:cat>
          <c:val>
            <c:numRef>
              <c:f>PIVOTs!$AI$6:$AI$10</c:f>
              <c:numCache>
                <c:formatCode>0.00%</c:formatCode>
                <c:ptCount val="4"/>
                <c:pt idx="0">
                  <c:v>7.6923076923076927E-2</c:v>
                </c:pt>
                <c:pt idx="1">
                  <c:v>0.61858974358974361</c:v>
                </c:pt>
                <c:pt idx="2">
                  <c:v>0.30128205128205127</c:v>
                </c:pt>
                <c:pt idx="3">
                  <c:v>3.205128205128205E-3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8F-484B-8B1D-2CFA878BC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Economic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PIVOTs!$AL$4:$AL$5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13-4CE0-AB06-10C1A70E7D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13-4CE0-AB06-10C1A70E7D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13-4CE0-AB06-10C1A70E7D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13-4CE0-AB06-10C1A70E7D4C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PIVOTs!$AK$6:$AK$10</c:f>
              <c:strCache>
                <c:ptCount val="4"/>
                <c:pt idx="0">
                  <c:v>Below average</c:v>
                </c:pt>
                <c:pt idx="1">
                  <c:v>Average</c:v>
                </c:pt>
                <c:pt idx="2">
                  <c:v>Above average</c:v>
                </c:pt>
                <c:pt idx="3">
                  <c:v>null</c:v>
                </c:pt>
              </c:strCache>
            </c:strRef>
          </c:cat>
          <c:val>
            <c:numRef>
              <c:f>PIVOTs!$AL$6:$AL$10</c:f>
              <c:numCache>
                <c:formatCode>General</c:formatCode>
                <c:ptCount val="4"/>
                <c:pt idx="0">
                  <c:v>116</c:v>
                </c:pt>
                <c:pt idx="1">
                  <c:v>57</c:v>
                </c:pt>
                <c:pt idx="2">
                  <c:v>4</c:v>
                </c:pt>
                <c:pt idx="3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C-4CBD-AC1C-30AA53A63312}"/>
            </c:ext>
          </c:extLst>
        </c:ser>
        <c:ser>
          <c:idx val="1"/>
          <c:order val="1"/>
          <c:tx>
            <c:strRef>
              <c:f>PIVOTs!$AM$4:$AM$5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E13-4CE0-AB06-10C1A70E7D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E13-4CE0-AB06-10C1A70E7D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E13-4CE0-AB06-10C1A70E7D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E13-4CE0-AB06-10C1A70E7D4C}"/>
              </c:ext>
            </c:extLst>
          </c:dPt>
          <c:cat>
            <c:strRef>
              <c:f>PIVOTs!$AK$6:$AK$10</c:f>
              <c:strCache>
                <c:ptCount val="4"/>
                <c:pt idx="0">
                  <c:v>Below average</c:v>
                </c:pt>
                <c:pt idx="1">
                  <c:v>Average</c:v>
                </c:pt>
                <c:pt idx="2">
                  <c:v>Above average</c:v>
                </c:pt>
                <c:pt idx="3">
                  <c:v>null</c:v>
                </c:pt>
              </c:strCache>
            </c:strRef>
          </c:cat>
          <c:val>
            <c:numRef>
              <c:f>PIVOTs!$AM$6:$AM$10</c:f>
              <c:numCache>
                <c:formatCode>0.00%</c:formatCode>
                <c:ptCount val="4"/>
                <c:pt idx="0">
                  <c:v>0.37179487179487181</c:v>
                </c:pt>
                <c:pt idx="1">
                  <c:v>0.18269230769230768</c:v>
                </c:pt>
                <c:pt idx="2">
                  <c:v>1.282051282051282E-2</c:v>
                </c:pt>
                <c:pt idx="3">
                  <c:v>0.43269230769230771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C-4CBD-AC1C-30AA53A63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Pregnancy Tracking Start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585667373770062E-2"/>
              <c:y val="1.625036453776611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225422164695166E-2"/>
              <c:y val="-2.28816710411198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PIVOTs!$AP$4:$AP$5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0B-4893-B9BE-0F3A99A23A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0B-4893-B9BE-0F3A99A23A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0B-4893-B9BE-0F3A99A23A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0B-4893-B9BE-0F3A99A23A53}"/>
              </c:ext>
            </c:extLst>
          </c:dPt>
          <c:dLbls>
            <c:dLbl>
              <c:idx val="2"/>
              <c:layout>
                <c:manualLayout>
                  <c:x val="-5.5585667373770062E-2"/>
                  <c:y val="1.625036453776611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0B-4893-B9BE-0F3A99A23A53}"/>
                </c:ext>
              </c:extLst>
            </c:dLbl>
            <c:dLbl>
              <c:idx val="3"/>
              <c:layout>
                <c:manualLayout>
                  <c:x val="1.9225422164695166E-2"/>
                  <c:y val="-2.28816710411198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0B-4893-B9BE-0F3A99A23A53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PIVOTs!$AO$6:$AO$10</c:f>
              <c:strCache>
                <c:ptCount val="4"/>
                <c:pt idx="0">
                  <c:v>First trimester</c:v>
                </c:pt>
                <c:pt idx="1">
                  <c:v>Second trimester</c:v>
                </c:pt>
                <c:pt idx="2">
                  <c:v>Third trimester</c:v>
                </c:pt>
                <c:pt idx="3">
                  <c:v>null</c:v>
                </c:pt>
              </c:strCache>
            </c:strRef>
          </c:cat>
          <c:val>
            <c:numRef>
              <c:f>PIVOTs!$AP$6:$AP$10</c:f>
              <c:numCache>
                <c:formatCode>General</c:formatCode>
                <c:ptCount val="4"/>
                <c:pt idx="0">
                  <c:v>158</c:v>
                </c:pt>
                <c:pt idx="1">
                  <c:v>121</c:v>
                </c:pt>
                <c:pt idx="2">
                  <c:v>28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6-4F62-8013-7B55F3D21A34}"/>
            </c:ext>
          </c:extLst>
        </c:ser>
        <c:ser>
          <c:idx val="1"/>
          <c:order val="1"/>
          <c:tx>
            <c:strRef>
              <c:f>PIVOTs!$AQ$4:$AQ$5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20B-4893-B9BE-0F3A99A23A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20B-4893-B9BE-0F3A99A23A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20B-4893-B9BE-0F3A99A23A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20B-4893-B9BE-0F3A99A23A53}"/>
              </c:ext>
            </c:extLst>
          </c:dPt>
          <c:cat>
            <c:strRef>
              <c:f>PIVOTs!$AO$6:$AO$10</c:f>
              <c:strCache>
                <c:ptCount val="4"/>
                <c:pt idx="0">
                  <c:v>First trimester</c:v>
                </c:pt>
                <c:pt idx="1">
                  <c:v>Second trimester</c:v>
                </c:pt>
                <c:pt idx="2">
                  <c:v>Third trimester</c:v>
                </c:pt>
                <c:pt idx="3">
                  <c:v>null</c:v>
                </c:pt>
              </c:strCache>
            </c:strRef>
          </c:cat>
          <c:val>
            <c:numRef>
              <c:f>PIVOTs!$AQ$6:$AQ$10</c:f>
              <c:numCache>
                <c:formatCode>0.00%</c:formatCode>
                <c:ptCount val="4"/>
                <c:pt idx="0">
                  <c:v>0.50641025641025639</c:v>
                </c:pt>
                <c:pt idx="1">
                  <c:v>0.38782051282051283</c:v>
                </c:pt>
                <c:pt idx="2">
                  <c:v>8.9743589743589744E-2</c:v>
                </c:pt>
                <c:pt idx="3">
                  <c:v>1.6025641025641024E-2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6-4F62-8013-7B55F3D21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Kessner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PIVOTs!$AT$4:$AT$5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E9-4E12-81D8-75EBE22E0F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E9-4E12-81D8-75EBE22E0F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E9-4E12-81D8-75EBE22E0F22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PIVOTs!$AS$6:$AS$9</c:f>
              <c:strCache>
                <c:ptCount val="3"/>
                <c:pt idx="0">
                  <c:v>Adequate pregnancy monitoring</c:v>
                </c:pt>
                <c:pt idx="1">
                  <c:v>Medium pregnancy monitoring</c:v>
                </c:pt>
                <c:pt idx="2">
                  <c:v>Inadequate pregnancy monitoring</c:v>
                </c:pt>
              </c:strCache>
            </c:strRef>
          </c:cat>
          <c:val>
            <c:numRef>
              <c:f>PIVOTs!$AT$6:$AT$9</c:f>
              <c:numCache>
                <c:formatCode>General</c:formatCode>
                <c:ptCount val="3"/>
                <c:pt idx="0">
                  <c:v>4</c:v>
                </c:pt>
                <c:pt idx="1">
                  <c:v>119</c:v>
                </c:pt>
                <c:pt idx="2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3-4C03-8C04-DCF58B6374A2}"/>
            </c:ext>
          </c:extLst>
        </c:ser>
        <c:ser>
          <c:idx val="1"/>
          <c:order val="1"/>
          <c:tx>
            <c:strRef>
              <c:f>PIVOTs!$AU$4:$AU$5</c:f>
              <c:strCache>
                <c:ptCount val="1"/>
                <c:pt idx="0">
                  <c:v>perecentage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E9-4E12-81D8-75EBE22E0F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E9-4E12-81D8-75EBE22E0F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E9-4E12-81D8-75EBE22E0F22}"/>
              </c:ext>
            </c:extLst>
          </c:dPt>
          <c:cat>
            <c:strRef>
              <c:f>PIVOTs!$AS$6:$AS$9</c:f>
              <c:strCache>
                <c:ptCount val="3"/>
                <c:pt idx="0">
                  <c:v>Adequate pregnancy monitoring</c:v>
                </c:pt>
                <c:pt idx="1">
                  <c:v>Medium pregnancy monitoring</c:v>
                </c:pt>
                <c:pt idx="2">
                  <c:v>Inadequate pregnancy monitoring</c:v>
                </c:pt>
              </c:strCache>
            </c:strRef>
          </c:cat>
          <c:val>
            <c:numRef>
              <c:f>PIVOTs!$AU$6:$AU$9</c:f>
              <c:numCache>
                <c:formatCode>0.00%</c:formatCode>
                <c:ptCount val="3"/>
                <c:pt idx="0">
                  <c:v>1.282051282051282E-2</c:v>
                </c:pt>
                <c:pt idx="1">
                  <c:v>0.38141025641025639</c:v>
                </c:pt>
                <c:pt idx="2">
                  <c:v>0.60576923076923073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3-4C03-8C04-DCF58B637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73684210526316"/>
          <c:y val="0.25997630504520275"/>
          <c:w val="0.33333333333333331"/>
          <c:h val="0.651760352872557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Per-Pregnancy consulation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151381343289537"/>
              <c:y val="-0.1096991447497634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PIVOTs!$AX$4:$AX$5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A5-4866-8909-A60903E874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A5-4866-8909-A60903E874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A5-4866-8909-A60903E8747A}"/>
              </c:ext>
            </c:extLst>
          </c:dPt>
          <c:dLbls>
            <c:dLbl>
              <c:idx val="0"/>
              <c:layout>
                <c:manualLayout>
                  <c:x val="-0.13151381343289537"/>
                  <c:y val="-0.1096991447497634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A5-4866-8909-A60903E8747A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PIVOTs!$AW$6:$AW$9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PIVOTs!$AX$6:$AX$9</c:f>
              <c:numCache>
                <c:formatCode>General</c:formatCode>
                <c:ptCount val="3"/>
                <c:pt idx="0">
                  <c:v>257</c:v>
                </c:pt>
                <c:pt idx="1">
                  <c:v>3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3-4C0F-9738-20FA0DFADEE0}"/>
            </c:ext>
          </c:extLst>
        </c:ser>
        <c:ser>
          <c:idx val="1"/>
          <c:order val="1"/>
          <c:tx>
            <c:strRef>
              <c:f>PIVOTs!$AY$4:$AY$5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A5-4866-8909-A60903E874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7A5-4866-8909-A60903E874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7A5-4866-8909-A60903E8747A}"/>
              </c:ext>
            </c:extLst>
          </c:dPt>
          <c:cat>
            <c:strRef>
              <c:f>PIVOTs!$AW$6:$AW$9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PIVOTs!$AY$6:$AY$9</c:f>
              <c:numCache>
                <c:formatCode>0.00%</c:formatCode>
                <c:ptCount val="3"/>
                <c:pt idx="0">
                  <c:v>0.82371794871794868</c:v>
                </c:pt>
                <c:pt idx="1">
                  <c:v>9.6153846153846159E-3</c:v>
                </c:pt>
                <c:pt idx="2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3-4C0F-9738-20FA0DFAD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 Vitro Fertilization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7776219753352769E-2"/>
              <c:y val="-2.153823692392433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794340775896159"/>
              <c:y val="-5.474315710536183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PIVOTs!$BC$4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68-432B-9B1D-1BC24B0E42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68-432B-9B1D-1BC24B0E42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27D-41EF-B892-047A6DDD27A8}"/>
              </c:ext>
            </c:extLst>
          </c:dPt>
          <c:dLbls>
            <c:dLbl>
              <c:idx val="1"/>
              <c:layout>
                <c:manualLayout>
                  <c:x val="-3.7776219753352769E-2"/>
                  <c:y val="-2.153823692392433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68-432B-9B1D-1BC24B0E4263}"/>
                </c:ext>
              </c:extLst>
            </c:dLbl>
            <c:dLbl>
              <c:idx val="2"/>
              <c:layout>
                <c:manualLayout>
                  <c:x val="0.10794340775896159"/>
                  <c:y val="-5.474315710536183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27D-41EF-B892-047A6DDD27A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PIVOTs!$BB$5:$BB$8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PIVOTs!$BC$5:$BC$8</c:f>
              <c:numCache>
                <c:formatCode>General</c:formatCode>
                <c:ptCount val="3"/>
                <c:pt idx="0">
                  <c:v>302</c:v>
                </c:pt>
                <c:pt idx="1">
                  <c:v>8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F-46E5-B70E-8151F8CB1193}"/>
            </c:ext>
          </c:extLst>
        </c:ser>
        <c:ser>
          <c:idx val="1"/>
          <c:order val="1"/>
          <c:tx>
            <c:strRef>
              <c:f>PIVOTs!$BD$4</c:f>
              <c:strCache>
                <c:ptCount val="1"/>
                <c:pt idx="0">
                  <c:v>precentage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68-432B-9B1D-1BC24B0E42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68-432B-9B1D-1BC24B0E42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4CA-4F62-B87F-04710D640E50}"/>
              </c:ext>
            </c:extLst>
          </c:dPt>
          <c:cat>
            <c:strRef>
              <c:f>PIVOTs!$BB$5:$BB$8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PIVOTs!$BD$5:$BD$8</c:f>
              <c:numCache>
                <c:formatCode>0%</c:formatCode>
                <c:ptCount val="3"/>
                <c:pt idx="0">
                  <c:v>0.96794871794871795</c:v>
                </c:pt>
                <c:pt idx="1">
                  <c:v>2.564102564102564E-2</c:v>
                </c:pt>
                <c:pt idx="2">
                  <c:v>6.41025641025641E-3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F-46E5-B70E-8151F8CB1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[data.xlsx]PIVOTs!PivotTable30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Mother Age Category</a:t>
            </a:r>
          </a:p>
        </c:rich>
      </c:tx>
      <c:layout>
        <c:manualLayout>
          <c:xMode val="edge"/>
          <c:yMode val="edge"/>
          <c:x val="0.43091290978333596"/>
          <c:y val="9.1571886847477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3564407390253067E-3"/>
              <c:y val="-3.9439340915718869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440262981833151E-2"/>
              <c:y val="9.3106590842811313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PIVOTs!$B$4:$B$5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explosion val="1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17-4193-A998-9E32DE6A57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17-4193-A998-9E32DE6A5770}"/>
              </c:ext>
            </c:extLst>
          </c:dPt>
          <c:dPt>
            <c:idx val="2"/>
            <c:bubble3D val="0"/>
            <c:explosion val="29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D17-4193-A998-9E32DE6A5770}"/>
              </c:ext>
            </c:extLst>
          </c:dPt>
          <c:dLbls>
            <c:dLbl>
              <c:idx val="0"/>
              <c:layout>
                <c:manualLayout>
                  <c:x val="4.4440262981833151E-2"/>
                  <c:y val="9.3106590842811313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17-4193-A998-9E32DE6A5770}"/>
                </c:ext>
              </c:extLst>
            </c:dLbl>
            <c:dLbl>
              <c:idx val="2"/>
              <c:layout>
                <c:manualLayout>
                  <c:x val="-4.3564407390253067E-3"/>
                  <c:y val="-3.9439340915718869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17-4193-A998-9E32DE6A577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PIVOTs!$A$6:$A$9</c:f>
              <c:strCache>
                <c:ptCount val="3"/>
                <c:pt idx="0">
                  <c:v>&gt;=40</c:v>
                </c:pt>
                <c:pt idx="1">
                  <c:v>20-39</c:v>
                </c:pt>
                <c:pt idx="2">
                  <c:v>&lt;20</c:v>
                </c:pt>
              </c:strCache>
            </c:strRef>
          </c:cat>
          <c:val>
            <c:numRef>
              <c:f>PIVOTs!$B$6:$B$9</c:f>
              <c:numCache>
                <c:formatCode>General</c:formatCode>
                <c:ptCount val="3"/>
                <c:pt idx="0">
                  <c:v>15</c:v>
                </c:pt>
                <c:pt idx="1">
                  <c:v>295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7-4193-A998-9E32DE6A5770}"/>
            </c:ext>
          </c:extLst>
        </c:ser>
        <c:ser>
          <c:idx val="1"/>
          <c:order val="1"/>
          <c:tx>
            <c:strRef>
              <c:f>PIVOTs!$C$4:$C$5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3B-45BF-B9B5-66BC470C80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3B-45BF-B9B5-66BC470C80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3B-45BF-B9B5-66BC470C80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PIVOTs!$A$6:$A$9</c:f>
              <c:strCache>
                <c:ptCount val="3"/>
                <c:pt idx="0">
                  <c:v>&gt;=40</c:v>
                </c:pt>
                <c:pt idx="1">
                  <c:v>20-39</c:v>
                </c:pt>
                <c:pt idx="2">
                  <c:v>&lt;20</c:v>
                </c:pt>
              </c:strCache>
            </c:strRef>
          </c:cat>
          <c:val>
            <c:numRef>
              <c:f>PIVOTs!$C$6:$C$9</c:f>
              <c:numCache>
                <c:formatCode>0.00%</c:formatCode>
                <c:ptCount val="3"/>
                <c:pt idx="0">
                  <c:v>4.807692307692308E-2</c:v>
                </c:pt>
                <c:pt idx="1">
                  <c:v>0.94551282051282048</c:v>
                </c:pt>
                <c:pt idx="2">
                  <c:v>6.41025641025641E-3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7-4193-A998-9E32DE6A577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62467191601049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5294041870238395E-17"/>
              <c:y val="-4.08282298046078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Prematurity'!$B$3:$B$4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Prematurity'!$A$5:$A$8</c:f>
              <c:strCache>
                <c:ptCount val="3"/>
                <c:pt idx="0">
                  <c:v>&lt;20</c:v>
                </c:pt>
                <c:pt idx="1">
                  <c:v>20-39</c:v>
                </c:pt>
                <c:pt idx="2">
                  <c:v>&gt;=40</c:v>
                </c:pt>
              </c:strCache>
            </c:strRef>
          </c:cat>
          <c:val>
            <c:numRef>
              <c:f>'Pivot by Prematurity'!$B$5:$B$8</c:f>
              <c:numCache>
                <c:formatCode>0.00%</c:formatCode>
                <c:ptCount val="3"/>
                <c:pt idx="0">
                  <c:v>0</c:v>
                </c:pt>
                <c:pt idx="1">
                  <c:v>0.96808510638297873</c:v>
                </c:pt>
                <c:pt idx="2">
                  <c:v>3.1914893617021274E-2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E6-4624-ABEE-0C008A813EFA}"/>
            </c:ext>
          </c:extLst>
        </c:ser>
        <c:ser>
          <c:idx val="1"/>
          <c:order val="1"/>
          <c:tx>
            <c:strRef>
              <c:f>'Pivot by Prematurity'!$C$3:$C$4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Prematurity'!$A$5:$A$8</c:f>
              <c:strCache>
                <c:ptCount val="3"/>
                <c:pt idx="0">
                  <c:v>&lt;20</c:v>
                </c:pt>
                <c:pt idx="1">
                  <c:v>20-39</c:v>
                </c:pt>
                <c:pt idx="2">
                  <c:v>&gt;=40</c:v>
                </c:pt>
              </c:strCache>
            </c:strRef>
          </c:cat>
          <c:val>
            <c:numRef>
              <c:f>'Pivot by Prematurity'!$C$5:$C$8</c:f>
              <c:numCache>
                <c:formatCode>0.00%</c:formatCode>
                <c:ptCount val="3"/>
                <c:pt idx="0">
                  <c:v>9.1743119266055051E-3</c:v>
                </c:pt>
                <c:pt idx="1">
                  <c:v>0.93577981651376152</c:v>
                </c:pt>
                <c:pt idx="2">
                  <c:v>5.5045871559633031E-2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E6-4624-ABEE-0C008A813E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11457368"/>
        <c:axId val="1311460976"/>
      </c:barChart>
      <c:catAx>
        <c:axId val="131145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1460976"/>
        <c:crosses val="autoZero"/>
        <c:auto val="1"/>
        <c:lblAlgn val="ctr"/>
        <c:lblOffset val="100"/>
        <c:noMultiLvlLbl val="0"/>
      </c:catAx>
      <c:valAx>
        <c:axId val="13114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145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60642919200695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"/>
              <c:y val="-2.8960210338607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2736001749781277E-2"/>
                  <c:h val="4.0501127628377466E-2"/>
                </c:manualLayout>
              </c15:layout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8.3333333333332829E-3"/>
              <c:y val="-5.79206487112655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Prematurity'!$H$3:$H$4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Prematurity'!$G$5:$G$8</c:f>
              <c:strCache>
                <c:ptCount val="3"/>
                <c:pt idx="0">
                  <c:v>Else</c:v>
                </c:pt>
                <c:pt idx="1">
                  <c:v>Isreal</c:v>
                </c:pt>
                <c:pt idx="2">
                  <c:v>the former Soviet Union</c:v>
                </c:pt>
              </c:strCache>
            </c:strRef>
          </c:cat>
          <c:val>
            <c:numRef>
              <c:f>'Pivot by Prematurity'!$H$5:$H$8</c:f>
              <c:numCache>
                <c:formatCode>0.00%</c:formatCode>
                <c:ptCount val="3"/>
                <c:pt idx="0">
                  <c:v>2.1276595744680851E-2</c:v>
                </c:pt>
                <c:pt idx="1">
                  <c:v>0.7978723404255319</c:v>
                </c:pt>
                <c:pt idx="2">
                  <c:v>0.18085106382978725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B-47DF-A6B8-BC7541335A6E}"/>
            </c:ext>
          </c:extLst>
        </c:ser>
        <c:ser>
          <c:idx val="1"/>
          <c:order val="1"/>
          <c:tx>
            <c:strRef>
              <c:f>'Pivot by Prematurity'!$I$3:$I$4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668B-47DF-A6B8-BC7541335A6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668B-47DF-A6B8-BC7541335A6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668B-47DF-A6B8-BC7541335A6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Prematurity'!$G$5:$G$8</c:f>
              <c:strCache>
                <c:ptCount val="3"/>
                <c:pt idx="0">
                  <c:v>Else</c:v>
                </c:pt>
                <c:pt idx="1">
                  <c:v>Isreal</c:v>
                </c:pt>
                <c:pt idx="2">
                  <c:v>the former Soviet Union</c:v>
                </c:pt>
              </c:strCache>
            </c:strRef>
          </c:cat>
          <c:val>
            <c:numRef>
              <c:f>'Pivot by Prematurity'!$I$5:$I$8</c:f>
              <c:numCache>
                <c:formatCode>0.00%</c:formatCode>
                <c:ptCount val="3"/>
                <c:pt idx="0">
                  <c:v>1.834862385321101E-2</c:v>
                </c:pt>
                <c:pt idx="1">
                  <c:v>0.82110091743119262</c:v>
                </c:pt>
                <c:pt idx="2">
                  <c:v>0.16055045871559634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B-47DF-A6B8-BC7541335A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1313776"/>
        <c:axId val="1181312464"/>
      </c:barChart>
      <c:catAx>
        <c:axId val="11813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181312464"/>
        <c:crosses val="autoZero"/>
        <c:auto val="1"/>
        <c:lblAlgn val="ctr"/>
        <c:lblOffset val="100"/>
        <c:noMultiLvlLbl val="0"/>
      </c:catAx>
      <c:valAx>
        <c:axId val="11813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1813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Prematurity'!$N$3:$N$4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Prematurity'!$M$5:$M$8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Prematurity'!$N$5:$N$8</c:f>
              <c:numCache>
                <c:formatCode>0.00%</c:formatCode>
                <c:ptCount val="3"/>
                <c:pt idx="0">
                  <c:v>0.94680851063829785</c:v>
                </c:pt>
                <c:pt idx="1">
                  <c:v>5.3191489361702128E-2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A-44C2-B21A-5A3DFD1D349D}"/>
            </c:ext>
          </c:extLst>
        </c:ser>
        <c:ser>
          <c:idx val="1"/>
          <c:order val="1"/>
          <c:tx>
            <c:strRef>
              <c:f>'Pivot by Prematurity'!$O$3:$O$4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Prematurity'!$M$5:$M$8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Prematurity'!$O$5:$O$8</c:f>
              <c:numCache>
                <c:formatCode>0.00%</c:formatCode>
                <c:ptCount val="3"/>
                <c:pt idx="0">
                  <c:v>0.98165137614678899</c:v>
                </c:pt>
                <c:pt idx="1">
                  <c:v>1.3761467889908258E-2</c:v>
                </c:pt>
                <c:pt idx="2">
                  <c:v>4.5871559633027525E-3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EA-44C2-B21A-5A3DFD1D3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45472"/>
        <c:axId val="522543832"/>
      </c:barChart>
      <c:catAx>
        <c:axId val="52254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22543832"/>
        <c:crosses val="autoZero"/>
        <c:auto val="1"/>
        <c:lblAlgn val="ctr"/>
        <c:lblOffset val="100"/>
        <c:noMultiLvlLbl val="0"/>
      </c:catAx>
      <c:valAx>
        <c:axId val="52254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2254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7147571900046934E-3"/>
              <c:y val="-5.16560316013369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"/>
              <c:y val="-7.29261622607110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1.178689297501183E-2"/>
              <c:y val="-5.7733211789729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3573785950023575E-3"/>
              <c:y val="-6.07718018839258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8.6436216631536024E-17"/>
              <c:y val="-4.55788514129443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8.6436216631536024E-17"/>
              <c:y val="-3.64630811303555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4.7147571900048009E-3"/>
              <c:y val="-8.508052263749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7.0721357850070717E-3"/>
              <c:y val="-8.81191127316924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985138004246208E-2"/>
              <c:y val="-6.68489820723184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231422505307854E-2"/>
              <c:y val="-6.3810391978122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231422505307855E-3"/>
              <c:y val="-5.77332117897296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108280254776993E-2"/>
              <c:y val="-1.21543603767852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4925690021231039E-3"/>
              <c:y val="-5.16560316013370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3.64630811303555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Prematurity'!$S$3:$S$4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AE6-485A-85FA-EE33C0ED474A}"/>
              </c:ext>
            </c:extLst>
          </c:dPt>
          <c:dLbls>
            <c:dLbl>
              <c:idx val="7"/>
              <c:layout>
                <c:manualLayout>
                  <c:x val="-1.9108280254776993E-2"/>
                  <c:y val="-1.21543603767852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AE6-485A-85FA-EE33C0ED47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Prematurity'!$R$5:$R$13</c:f>
              <c:strCache>
                <c:ptCount val="8"/>
                <c:pt idx="0">
                  <c:v>Ashkenazi</c:v>
                </c:pt>
                <c:pt idx="1">
                  <c:v>Christian Arab</c:v>
                </c:pt>
                <c:pt idx="2">
                  <c:v>Circassian</c:v>
                </c:pt>
                <c:pt idx="3">
                  <c:v>Druze</c:v>
                </c:pt>
                <c:pt idx="4">
                  <c:v>Ethiopian</c:v>
                </c:pt>
                <c:pt idx="5">
                  <c:v>Muslim Arab</c:v>
                </c:pt>
                <c:pt idx="6">
                  <c:v>null</c:v>
                </c:pt>
                <c:pt idx="7">
                  <c:v>Russian Christian</c:v>
                </c:pt>
              </c:strCache>
            </c:strRef>
          </c:cat>
          <c:val>
            <c:numRef>
              <c:f>'Pivot by Prematurity'!$S$5:$S$13</c:f>
              <c:numCache>
                <c:formatCode>0.00%</c:formatCode>
                <c:ptCount val="8"/>
                <c:pt idx="0">
                  <c:v>2.1276595744680851E-2</c:v>
                </c:pt>
                <c:pt idx="1">
                  <c:v>0.20212765957446807</c:v>
                </c:pt>
                <c:pt idx="2">
                  <c:v>3.1914893617021274E-2</c:v>
                </c:pt>
                <c:pt idx="3">
                  <c:v>1.0638297872340425E-2</c:v>
                </c:pt>
                <c:pt idx="4">
                  <c:v>1.0638297872340425E-2</c:v>
                </c:pt>
                <c:pt idx="5">
                  <c:v>0.69148936170212771</c:v>
                </c:pt>
                <c:pt idx="6">
                  <c:v>0</c:v>
                </c:pt>
                <c:pt idx="7">
                  <c:v>3.1914893617021274E-2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D-428B-A677-29A3737BA6C6}"/>
            </c:ext>
          </c:extLst>
        </c:ser>
        <c:ser>
          <c:idx val="1"/>
          <c:order val="1"/>
          <c:tx>
            <c:strRef>
              <c:f>'Pivot by Prematurity'!$T$3:$T$4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B5D-428B-A677-29A3737BA6C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B5D-428B-A677-29A3737BA6C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B5D-428B-A677-29A3737BA6C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1B5D-428B-A677-29A3737BA6C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B5D-428B-A677-29A3737BA6C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1B5D-428B-A677-29A3737BA6C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B5D-428B-A677-29A3737BA6C6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1B5D-428B-A677-29A3737BA6C6}"/>
              </c:ext>
            </c:extLst>
          </c:dPt>
          <c:dLbls>
            <c:dLbl>
              <c:idx val="0"/>
              <c:layout>
                <c:manualLayout>
                  <c:x val="0"/>
                  <c:y val="-3.6463081130355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5D-428B-A677-29A3737BA6C6}"/>
                </c:ext>
              </c:extLst>
            </c:dLbl>
            <c:dLbl>
              <c:idx val="2"/>
              <c:layout>
                <c:manualLayout>
                  <c:x val="8.4925690021231039E-3"/>
                  <c:y val="-5.16560316013370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5D-428B-A677-29A3737BA6C6}"/>
                </c:ext>
              </c:extLst>
            </c:dLbl>
            <c:dLbl>
              <c:idx val="3"/>
              <c:layout>
                <c:manualLayout>
                  <c:x val="2.1231422505307854E-2"/>
                  <c:y val="-6.3810391978122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B5D-428B-A677-29A3737BA6C6}"/>
                </c:ext>
              </c:extLst>
            </c:dLbl>
            <c:dLbl>
              <c:idx val="4"/>
              <c:layout>
                <c:manualLayout>
                  <c:x val="1.6985138004246208E-2"/>
                  <c:y val="-6.68489820723184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5D-428B-A677-29A3737BA6C6}"/>
                </c:ext>
              </c:extLst>
            </c:dLbl>
            <c:dLbl>
              <c:idx val="6"/>
              <c:layout>
                <c:manualLayout>
                  <c:x val="2.1231422505307855E-3"/>
                  <c:y val="-5.77332117897296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5D-428B-A677-29A3737BA6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Prematurity'!$R$5:$R$13</c:f>
              <c:strCache>
                <c:ptCount val="8"/>
                <c:pt idx="0">
                  <c:v>Ashkenazi</c:v>
                </c:pt>
                <c:pt idx="1">
                  <c:v>Christian Arab</c:v>
                </c:pt>
                <c:pt idx="2">
                  <c:v>Circassian</c:v>
                </c:pt>
                <c:pt idx="3">
                  <c:v>Druze</c:v>
                </c:pt>
                <c:pt idx="4">
                  <c:v>Ethiopian</c:v>
                </c:pt>
                <c:pt idx="5">
                  <c:v>Muslim Arab</c:v>
                </c:pt>
                <c:pt idx="6">
                  <c:v>null</c:v>
                </c:pt>
                <c:pt idx="7">
                  <c:v>Russian Christian</c:v>
                </c:pt>
              </c:strCache>
            </c:strRef>
          </c:cat>
          <c:val>
            <c:numRef>
              <c:f>'Pivot by Prematurity'!$T$5:$T$13</c:f>
              <c:numCache>
                <c:formatCode>0.00%</c:formatCode>
                <c:ptCount val="8"/>
                <c:pt idx="0">
                  <c:v>4.5871559633027525E-3</c:v>
                </c:pt>
                <c:pt idx="1">
                  <c:v>0.22477064220183487</c:v>
                </c:pt>
                <c:pt idx="2">
                  <c:v>0</c:v>
                </c:pt>
                <c:pt idx="3">
                  <c:v>0</c:v>
                </c:pt>
                <c:pt idx="4">
                  <c:v>4.5871559633027525E-3</c:v>
                </c:pt>
                <c:pt idx="5">
                  <c:v>0.67889908256880738</c:v>
                </c:pt>
                <c:pt idx="6">
                  <c:v>1.3761467889908258E-2</c:v>
                </c:pt>
                <c:pt idx="7">
                  <c:v>7.3394495412844041E-2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D-428B-A677-29A3737BA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466224"/>
        <c:axId val="1311467208"/>
      </c:barChart>
      <c:catAx>
        <c:axId val="131146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1467208"/>
        <c:crosses val="autoZero"/>
        <c:auto val="1"/>
        <c:lblAlgn val="ctr"/>
        <c:lblOffset val="100"/>
        <c:noMultiLvlLbl val="0"/>
      </c:catAx>
      <c:valAx>
        <c:axId val="131146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14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3.39336987731664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33333333333322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44444444444444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7777777777777828E-2"/>
              <c:y val="-7.83085356303837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687315634218289E-2"/>
              <c:y val="-2.34925606891152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Prematurity'!$Y$3:$Y$4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BB5-466F-B106-132288A005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Prematurity'!$X$5:$X$9</c:f>
              <c:strCache>
                <c:ptCount val="4"/>
                <c:pt idx="0">
                  <c:v>null</c:v>
                </c:pt>
                <c:pt idx="1">
                  <c:v>Religious</c:v>
                </c:pt>
                <c:pt idx="2">
                  <c:v>Traditional</c:v>
                </c:pt>
                <c:pt idx="3">
                  <c:v>Secular</c:v>
                </c:pt>
              </c:strCache>
            </c:strRef>
          </c:cat>
          <c:val>
            <c:numRef>
              <c:f>'Pivot by Prematurity'!$Y$5:$Y$9</c:f>
              <c:numCache>
                <c:formatCode>0.00%</c:formatCode>
                <c:ptCount val="4"/>
                <c:pt idx="0">
                  <c:v>2.1276595744680851E-2</c:v>
                </c:pt>
                <c:pt idx="1">
                  <c:v>0.22340425531914893</c:v>
                </c:pt>
                <c:pt idx="2">
                  <c:v>0.22340425531914893</c:v>
                </c:pt>
                <c:pt idx="3">
                  <c:v>0.53191489361702127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5-466F-B106-132288A00578}"/>
            </c:ext>
          </c:extLst>
        </c:ser>
        <c:ser>
          <c:idx val="1"/>
          <c:order val="1"/>
          <c:tx>
            <c:strRef>
              <c:f>'Pivot by Prematurity'!$Z$3:$Z$4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BB5-466F-B106-132288A0057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BB5-466F-B106-132288A0057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3BB5-466F-B106-132288A00578}"/>
              </c:ext>
            </c:extLst>
          </c:dPt>
          <c:dLbls>
            <c:dLbl>
              <c:idx val="0"/>
              <c:layout>
                <c:manualLayout>
                  <c:x val="3.687315634218289E-2"/>
                  <c:y val="-2.34925606891152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B5-466F-B106-132288A005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Prematurity'!$X$5:$X$9</c:f>
              <c:strCache>
                <c:ptCount val="4"/>
                <c:pt idx="0">
                  <c:v>null</c:v>
                </c:pt>
                <c:pt idx="1">
                  <c:v>Religious</c:v>
                </c:pt>
                <c:pt idx="2">
                  <c:v>Traditional</c:v>
                </c:pt>
                <c:pt idx="3">
                  <c:v>Secular</c:v>
                </c:pt>
              </c:strCache>
            </c:strRef>
          </c:cat>
          <c:val>
            <c:numRef>
              <c:f>'Pivot by Prematurity'!$Z$5:$Z$9</c:f>
              <c:numCache>
                <c:formatCode>0.00%</c:formatCode>
                <c:ptCount val="4"/>
                <c:pt idx="0">
                  <c:v>9.1743119266055051E-3</c:v>
                </c:pt>
                <c:pt idx="1">
                  <c:v>0.12844036697247707</c:v>
                </c:pt>
                <c:pt idx="2">
                  <c:v>0.24770642201834864</c:v>
                </c:pt>
                <c:pt idx="3">
                  <c:v>0.61467889908256879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5-466F-B106-132288A00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285120"/>
        <c:axId val="579285448"/>
      </c:barChart>
      <c:catAx>
        <c:axId val="5792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79285448"/>
        <c:crosses val="autoZero"/>
        <c:auto val="1"/>
        <c:lblAlgn val="ctr"/>
        <c:lblOffset val="100"/>
        <c:noMultiLvlLbl val="0"/>
      </c:catAx>
      <c:valAx>
        <c:axId val="57928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792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6728971962616821E-2"/>
              <c:y val="-1.03439358675976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374870197300104E-2"/>
              <c:y val="-1.0343935867597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1152647975077882E-2"/>
              <c:y val="2.585983966899215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5576323987538941E-2"/>
              <c:y val="-1.03439358675977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Prematurity'!$AD$3:$AD$4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D6B-47E3-BD86-603CC207C9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Prematurity'!$AC$5:$AC$9</c:f>
              <c:strCache>
                <c:ptCount val="4"/>
                <c:pt idx="0">
                  <c:v>Academic</c:v>
                </c:pt>
                <c:pt idx="1">
                  <c:v>High-school</c:v>
                </c:pt>
                <c:pt idx="2">
                  <c:v>Elementary</c:v>
                </c:pt>
                <c:pt idx="3">
                  <c:v>null</c:v>
                </c:pt>
              </c:strCache>
            </c:strRef>
          </c:cat>
          <c:val>
            <c:numRef>
              <c:f>'Pivot by Prematurity'!$AD$5:$AD$9</c:f>
              <c:numCache>
                <c:formatCode>0.00%</c:formatCode>
                <c:ptCount val="4"/>
                <c:pt idx="0">
                  <c:v>0.39361702127659576</c:v>
                </c:pt>
                <c:pt idx="1">
                  <c:v>0.54255319148936165</c:v>
                </c:pt>
                <c:pt idx="2">
                  <c:v>6.3829787234042548E-2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B-47E3-BD86-603CC207C96A}"/>
            </c:ext>
          </c:extLst>
        </c:ser>
        <c:ser>
          <c:idx val="1"/>
          <c:order val="1"/>
          <c:tx>
            <c:strRef>
              <c:f>'Pivot by Prematurity'!$AE$3:$AE$4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D6B-47E3-BD86-603CC207C96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D6B-47E3-BD86-603CC207C96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D6B-47E3-BD86-603CC207C9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Prematurity'!$AC$5:$AC$9</c:f>
              <c:strCache>
                <c:ptCount val="4"/>
                <c:pt idx="0">
                  <c:v>Academic</c:v>
                </c:pt>
                <c:pt idx="1">
                  <c:v>High-school</c:v>
                </c:pt>
                <c:pt idx="2">
                  <c:v>Elementary</c:v>
                </c:pt>
                <c:pt idx="3">
                  <c:v>null</c:v>
                </c:pt>
              </c:strCache>
            </c:strRef>
          </c:cat>
          <c:val>
            <c:numRef>
              <c:f>'Pivot by Prematurity'!$AE$5:$AE$9</c:f>
              <c:numCache>
                <c:formatCode>0.00%</c:formatCode>
                <c:ptCount val="4"/>
                <c:pt idx="0">
                  <c:v>0.26146788990825687</c:v>
                </c:pt>
                <c:pt idx="1">
                  <c:v>0.65137614678899081</c:v>
                </c:pt>
                <c:pt idx="2">
                  <c:v>8.2568807339449546E-2</c:v>
                </c:pt>
                <c:pt idx="3">
                  <c:v>4.5871559633027525E-3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B-47E3-BD86-603CC207C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4820480"/>
        <c:axId val="1004825072"/>
      </c:barChart>
      <c:catAx>
        <c:axId val="100482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04825072"/>
        <c:crosses val="autoZero"/>
        <c:auto val="1"/>
        <c:lblAlgn val="ctr"/>
        <c:lblOffset val="100"/>
        <c:noMultiLvlLbl val="0"/>
      </c:catAx>
      <c:valAx>
        <c:axId val="10048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0482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4545900834560538E-2"/>
              <c:y val="-2.359475102644631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4545900834560673E-2"/>
              <c:y val="-7.722007722007722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927344133529700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025099075297229E-2"/>
              <c:y val="-4.6332046332046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Prematurity'!$AJ$3:$AJ$4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4B5-4BCF-8A98-63B9805BE5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Prematurity'!$AI$5:$AI$9</c:f>
              <c:strCache>
                <c:ptCount val="4"/>
                <c:pt idx="0">
                  <c:v>Above average</c:v>
                </c:pt>
                <c:pt idx="1">
                  <c:v>Average</c:v>
                </c:pt>
                <c:pt idx="2">
                  <c:v>Below average</c:v>
                </c:pt>
                <c:pt idx="3">
                  <c:v>null</c:v>
                </c:pt>
              </c:strCache>
            </c:strRef>
          </c:cat>
          <c:val>
            <c:numRef>
              <c:f>'Pivot by Prematurity'!$AJ$5:$AJ$9</c:f>
              <c:numCache>
                <c:formatCode>0.00%</c:formatCode>
                <c:ptCount val="4"/>
                <c:pt idx="0">
                  <c:v>2.1276595744680851E-2</c:v>
                </c:pt>
                <c:pt idx="1">
                  <c:v>0.23404255319148937</c:v>
                </c:pt>
                <c:pt idx="2">
                  <c:v>0.32978723404255317</c:v>
                </c:pt>
                <c:pt idx="3">
                  <c:v>0.41489361702127658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4BCF-8A98-63B9805BE530}"/>
            </c:ext>
          </c:extLst>
        </c:ser>
        <c:ser>
          <c:idx val="1"/>
          <c:order val="1"/>
          <c:tx>
            <c:strRef>
              <c:f>'Pivot by Prematurity'!$AK$3:$AK$4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774-4965-B8D4-A6A9A18C0AC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4B5-4BCF-8A98-63B9805BE53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4B5-4BCF-8A98-63B9805BE530}"/>
              </c:ext>
            </c:extLst>
          </c:dPt>
          <c:dLbls>
            <c:dLbl>
              <c:idx val="0"/>
              <c:layout>
                <c:manualLayout>
                  <c:x val="3.3025099075297229E-2"/>
                  <c:y val="-4.6332046332046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74-4965-B8D4-A6A9A18C0A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Prematurity'!$AI$5:$AI$9</c:f>
              <c:strCache>
                <c:ptCount val="4"/>
                <c:pt idx="0">
                  <c:v>Above average</c:v>
                </c:pt>
                <c:pt idx="1">
                  <c:v>Average</c:v>
                </c:pt>
                <c:pt idx="2">
                  <c:v>Below average</c:v>
                </c:pt>
                <c:pt idx="3">
                  <c:v>null</c:v>
                </c:pt>
              </c:strCache>
            </c:strRef>
          </c:cat>
          <c:val>
            <c:numRef>
              <c:f>'Pivot by Prematurity'!$AK$5:$AK$9</c:f>
              <c:numCache>
                <c:formatCode>0.00%</c:formatCode>
                <c:ptCount val="4"/>
                <c:pt idx="0">
                  <c:v>9.1743119266055051E-3</c:v>
                </c:pt>
                <c:pt idx="1">
                  <c:v>0.16055045871559634</c:v>
                </c:pt>
                <c:pt idx="2">
                  <c:v>0.38990825688073394</c:v>
                </c:pt>
                <c:pt idx="3">
                  <c:v>0.44036697247706424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4BCF-8A98-63B9805BE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7644256"/>
        <c:axId val="1347642944"/>
      </c:barChart>
      <c:catAx>
        <c:axId val="13476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47642944"/>
        <c:crosses val="autoZero"/>
        <c:auto val="1"/>
        <c:lblAlgn val="ctr"/>
        <c:lblOffset val="100"/>
        <c:noMultiLvlLbl val="0"/>
      </c:catAx>
      <c:valAx>
        <c:axId val="13476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4764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770682148040638E-2"/>
              <c:y val="-1.57853196527230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9027576197387429E-2"/>
              <c:y val="-2.36779794790844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4189646831156264E-2"/>
              <c:y val="-7.892659826361484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77068214804072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2568940493468797E-3"/>
              <c:y val="-3.42015259142331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84030518284661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758587324624178E-3"/>
              <c:y val="-3.42015259142330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Prematurity'!$AP$3:$AP$4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Prematurity'!$AO$5:$AO$10</c:f>
              <c:strCache>
                <c:ptCount val="5"/>
                <c:pt idx="0">
                  <c:v>Never smoked</c:v>
                </c:pt>
                <c:pt idx="1">
                  <c:v>Stopped smoking completely</c:v>
                </c:pt>
                <c:pt idx="2">
                  <c:v>Smokes less than before pregnancy</c:v>
                </c:pt>
                <c:pt idx="3">
                  <c:v>Smokes today as before pregnancy</c:v>
                </c:pt>
                <c:pt idx="4">
                  <c:v>null</c:v>
                </c:pt>
              </c:strCache>
            </c:strRef>
          </c:cat>
          <c:val>
            <c:numRef>
              <c:f>'Pivot by Prematurity'!$AP$5:$AP$10</c:f>
              <c:numCache>
                <c:formatCode>0.00%</c:formatCode>
                <c:ptCount val="5"/>
                <c:pt idx="0">
                  <c:v>0.96808510638297873</c:v>
                </c:pt>
                <c:pt idx="1">
                  <c:v>0</c:v>
                </c:pt>
                <c:pt idx="2">
                  <c:v>1.0638297872340425E-2</c:v>
                </c:pt>
                <c:pt idx="3">
                  <c:v>1.0638297872340425E-2</c:v>
                </c:pt>
                <c:pt idx="4">
                  <c:v>1.0638297872340425E-2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E5-4981-901C-EB0A718E9166}"/>
            </c:ext>
          </c:extLst>
        </c:ser>
        <c:ser>
          <c:idx val="1"/>
          <c:order val="1"/>
          <c:tx>
            <c:strRef>
              <c:f>'Pivot by Prematurity'!$AQ$3:$AQ$4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Prematurity'!$AO$5:$AO$10</c:f>
              <c:strCache>
                <c:ptCount val="5"/>
                <c:pt idx="0">
                  <c:v>Never smoked</c:v>
                </c:pt>
                <c:pt idx="1">
                  <c:v>Stopped smoking completely</c:v>
                </c:pt>
                <c:pt idx="2">
                  <c:v>Smokes less than before pregnancy</c:v>
                </c:pt>
                <c:pt idx="3">
                  <c:v>Smokes today as before pregnancy</c:v>
                </c:pt>
                <c:pt idx="4">
                  <c:v>null</c:v>
                </c:pt>
              </c:strCache>
            </c:strRef>
          </c:cat>
          <c:val>
            <c:numRef>
              <c:f>'Pivot by Prematurity'!$AQ$5:$AQ$10</c:f>
              <c:numCache>
                <c:formatCode>0.00%</c:formatCode>
                <c:ptCount val="5"/>
                <c:pt idx="0">
                  <c:v>0.87614678899082565</c:v>
                </c:pt>
                <c:pt idx="1">
                  <c:v>4.1284403669724773E-2</c:v>
                </c:pt>
                <c:pt idx="2">
                  <c:v>4.5871559633027525E-3</c:v>
                </c:pt>
                <c:pt idx="3">
                  <c:v>7.7981651376146793E-2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E5-4981-901C-EB0A718E91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0008088"/>
        <c:axId val="1139999232"/>
      </c:barChart>
      <c:catAx>
        <c:axId val="114000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139999232"/>
        <c:crosses val="autoZero"/>
        <c:auto val="1"/>
        <c:lblAlgn val="ctr"/>
        <c:lblOffset val="100"/>
        <c:noMultiLvlLbl val="0"/>
      </c:catAx>
      <c:valAx>
        <c:axId val="11399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14000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7756202804746397E-2"/>
              <c:y val="2.519526329050138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9665587918015102E-2"/>
              <c:y val="-7.558578987150415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Prematurity'!$AV$3:$AV$4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9BA-46FF-BA65-17F3573527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Prematurity'!$AU$5:$AU$8</c:f>
              <c:strCache>
                <c:ptCount val="3"/>
                <c:pt idx="0">
                  <c:v>Doesnt smoke</c:v>
                </c:pt>
                <c:pt idx="1">
                  <c:v>Smoke</c:v>
                </c:pt>
                <c:pt idx="2">
                  <c:v>null</c:v>
                </c:pt>
              </c:strCache>
            </c:strRef>
          </c:cat>
          <c:val>
            <c:numRef>
              <c:f>'Pivot by Prematurity'!$AV$5:$AV$8</c:f>
              <c:numCache>
                <c:formatCode>0.00%</c:formatCode>
                <c:ptCount val="3"/>
                <c:pt idx="0">
                  <c:v>0.61702127659574468</c:v>
                </c:pt>
                <c:pt idx="1">
                  <c:v>0.34042553191489361</c:v>
                </c:pt>
                <c:pt idx="2">
                  <c:v>4.2553191489361701E-2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A-46FF-BA65-17F3573527B5}"/>
            </c:ext>
          </c:extLst>
        </c:ser>
        <c:ser>
          <c:idx val="1"/>
          <c:order val="1"/>
          <c:tx>
            <c:strRef>
              <c:f>'Pivot by Prematurity'!$AW$3:$AW$4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9BA-46FF-BA65-17F3573527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Prematurity'!$AU$5:$AU$8</c:f>
              <c:strCache>
                <c:ptCount val="3"/>
                <c:pt idx="0">
                  <c:v>Doesnt smoke</c:v>
                </c:pt>
                <c:pt idx="1">
                  <c:v>Smoke</c:v>
                </c:pt>
                <c:pt idx="2">
                  <c:v>null</c:v>
                </c:pt>
              </c:strCache>
            </c:strRef>
          </c:cat>
          <c:val>
            <c:numRef>
              <c:f>'Pivot by Prematurity'!$AW$5:$AW$8</c:f>
              <c:numCache>
                <c:formatCode>0.00%</c:formatCode>
                <c:ptCount val="3"/>
                <c:pt idx="0">
                  <c:v>0.47706422018348627</c:v>
                </c:pt>
                <c:pt idx="1">
                  <c:v>0.50458715596330272</c:v>
                </c:pt>
                <c:pt idx="2">
                  <c:v>1.834862385321101E-2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A-46FF-BA65-17F357352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7299208"/>
        <c:axId val="1657295928"/>
      </c:barChart>
      <c:catAx>
        <c:axId val="165729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57295928"/>
        <c:crosses val="autoZero"/>
        <c:auto val="1"/>
        <c:lblAlgn val="ctr"/>
        <c:lblOffset val="100"/>
        <c:noMultiLvlLbl val="0"/>
      </c:catAx>
      <c:valAx>
        <c:axId val="165729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5729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4260067928190243E-2"/>
              <c:y val="-2.5900025900026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153808830664717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2130033964095099E-2"/>
              <c:y val="-2.590002590002589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153808830664726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Prematurity'!$BB$3:$BB$4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1D0-4E93-8745-8D49186F16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Prematurity'!$BA$5:$BA$9</c:f>
              <c:strCache>
                <c:ptCount val="4"/>
                <c:pt idx="0">
                  <c:v>First trimester</c:v>
                </c:pt>
                <c:pt idx="1">
                  <c:v>Second trimester</c:v>
                </c:pt>
                <c:pt idx="2">
                  <c:v>Third trimester</c:v>
                </c:pt>
                <c:pt idx="3">
                  <c:v>null</c:v>
                </c:pt>
              </c:strCache>
            </c:strRef>
          </c:cat>
          <c:val>
            <c:numRef>
              <c:f>'Pivot by Prematurity'!$BB$5:$BB$9</c:f>
              <c:numCache>
                <c:formatCode>0.00%</c:formatCode>
                <c:ptCount val="4"/>
                <c:pt idx="0">
                  <c:v>0.40425531914893614</c:v>
                </c:pt>
                <c:pt idx="1">
                  <c:v>0.51063829787234039</c:v>
                </c:pt>
                <c:pt idx="2">
                  <c:v>8.5106382978723402E-2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0-4E93-8745-8D49186F16C3}"/>
            </c:ext>
          </c:extLst>
        </c:ser>
        <c:ser>
          <c:idx val="1"/>
          <c:order val="1"/>
          <c:tx>
            <c:strRef>
              <c:f>'Pivot by Prematurity'!$BC$3:$BC$4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1D0-4E93-8745-8D49186F16C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1D0-4E93-8745-8D49186F16C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1D0-4E93-8745-8D49186F16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Prematurity'!$BA$5:$BA$9</c:f>
              <c:strCache>
                <c:ptCount val="4"/>
                <c:pt idx="0">
                  <c:v>First trimester</c:v>
                </c:pt>
                <c:pt idx="1">
                  <c:v>Second trimester</c:v>
                </c:pt>
                <c:pt idx="2">
                  <c:v>Third trimester</c:v>
                </c:pt>
                <c:pt idx="3">
                  <c:v>null</c:v>
                </c:pt>
              </c:strCache>
            </c:strRef>
          </c:cat>
          <c:val>
            <c:numRef>
              <c:f>'Pivot by Prematurity'!$BC$5:$BC$9</c:f>
              <c:numCache>
                <c:formatCode>0.00%</c:formatCode>
                <c:ptCount val="4"/>
                <c:pt idx="0">
                  <c:v>0.55045871559633031</c:v>
                </c:pt>
                <c:pt idx="1">
                  <c:v>0.33486238532110091</c:v>
                </c:pt>
                <c:pt idx="2">
                  <c:v>9.1743119266055051E-2</c:v>
                </c:pt>
                <c:pt idx="3">
                  <c:v>2.2935779816513763E-2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0-4E93-8745-8D49186F1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7298224"/>
        <c:axId val="1657298552"/>
      </c:barChart>
      <c:catAx>
        <c:axId val="165729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57298552"/>
        <c:crosses val="autoZero"/>
        <c:auto val="1"/>
        <c:lblAlgn val="ctr"/>
        <c:lblOffset val="100"/>
        <c:noMultiLvlLbl val="0"/>
      </c:catAx>
      <c:valAx>
        <c:axId val="165729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5729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Prematurity'!$BH$3:$BH$4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Prematurity'!$BG$5:$BG$8</c:f>
              <c:strCache>
                <c:ptCount val="3"/>
                <c:pt idx="0">
                  <c:v>Adequate pregnancy monitoring</c:v>
                </c:pt>
                <c:pt idx="1">
                  <c:v>Medium pregnancy monitoring</c:v>
                </c:pt>
                <c:pt idx="2">
                  <c:v>Inadequate pregnancy monitoring</c:v>
                </c:pt>
              </c:strCache>
            </c:strRef>
          </c:cat>
          <c:val>
            <c:numRef>
              <c:f>'Pivot by Prematurity'!$BH$5:$BH$8</c:f>
              <c:numCache>
                <c:formatCode>0.00%</c:formatCode>
                <c:ptCount val="3"/>
                <c:pt idx="0">
                  <c:v>0</c:v>
                </c:pt>
                <c:pt idx="1">
                  <c:v>0.2978723404255319</c:v>
                </c:pt>
                <c:pt idx="2">
                  <c:v>0.7021276595744681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8-400B-8CCF-0D81742D941F}"/>
            </c:ext>
          </c:extLst>
        </c:ser>
        <c:ser>
          <c:idx val="1"/>
          <c:order val="1"/>
          <c:tx>
            <c:strRef>
              <c:f>'Pivot by Prematurity'!$BI$3:$BI$4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Prematurity'!$BG$5:$BG$8</c:f>
              <c:strCache>
                <c:ptCount val="3"/>
                <c:pt idx="0">
                  <c:v>Adequate pregnancy monitoring</c:v>
                </c:pt>
                <c:pt idx="1">
                  <c:v>Medium pregnancy monitoring</c:v>
                </c:pt>
                <c:pt idx="2">
                  <c:v>Inadequate pregnancy monitoring</c:v>
                </c:pt>
              </c:strCache>
            </c:strRef>
          </c:cat>
          <c:val>
            <c:numRef>
              <c:f>'Pivot by Prematurity'!$BI$5:$BI$8</c:f>
              <c:numCache>
                <c:formatCode>0.00%</c:formatCode>
                <c:ptCount val="3"/>
                <c:pt idx="0">
                  <c:v>1.834862385321101E-2</c:v>
                </c:pt>
                <c:pt idx="1">
                  <c:v>0.41743119266055045</c:v>
                </c:pt>
                <c:pt idx="2">
                  <c:v>0.56422018348623848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D8-400B-8CCF-0D81742D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8016584"/>
        <c:axId val="668019104"/>
      </c:barChart>
      <c:catAx>
        <c:axId val="66801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8019104"/>
        <c:crosses val="autoZero"/>
        <c:auto val="1"/>
        <c:lblAlgn val="ctr"/>
        <c:lblOffset val="100"/>
        <c:noMultiLvlLbl val="0"/>
      </c:catAx>
      <c:valAx>
        <c:axId val="66801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801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Prematurity'!$BN$3:$BN$4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Prematurity'!$BM$5:$BM$8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Prematurity'!$BN$5:$BN$8</c:f>
              <c:numCache>
                <c:formatCode>0.00%</c:formatCode>
                <c:ptCount val="3"/>
                <c:pt idx="0">
                  <c:v>0.80851063829787229</c:v>
                </c:pt>
                <c:pt idx="1">
                  <c:v>3.1914893617021274E-2</c:v>
                </c:pt>
                <c:pt idx="2">
                  <c:v>0.15957446808510639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C-4C8D-A485-5BC46C32696D}"/>
            </c:ext>
          </c:extLst>
        </c:ser>
        <c:ser>
          <c:idx val="1"/>
          <c:order val="1"/>
          <c:tx>
            <c:strRef>
              <c:f>'Pivot by Prematurity'!$BO$3:$BO$4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Prematurity'!$BM$5:$BM$8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Prematurity'!$BO$5:$BO$8</c:f>
              <c:numCache>
                <c:formatCode>0.00%</c:formatCode>
                <c:ptCount val="3"/>
                <c:pt idx="0">
                  <c:v>0.83027522935779818</c:v>
                </c:pt>
                <c:pt idx="1">
                  <c:v>0</c:v>
                </c:pt>
                <c:pt idx="2">
                  <c:v>0.16972477064220184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C-4C8D-A485-5BC46C326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971584"/>
        <c:axId val="667974824"/>
      </c:barChart>
      <c:catAx>
        <c:axId val="6679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7974824"/>
        <c:crosses val="autoZero"/>
        <c:auto val="1"/>
        <c:lblAlgn val="ctr"/>
        <c:lblOffset val="100"/>
        <c:noMultiLvlLbl val="0"/>
      </c:catAx>
      <c:valAx>
        <c:axId val="66797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797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by Prematurity!PivotTable3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Prematurity'!$BT$3:$BT$4</c:f>
              <c:strCache>
                <c:ptCount val="1"/>
                <c:pt idx="0">
                  <c:v>week premature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Prematurity'!$BS$5:$BS$8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Prematurity'!$BT$5:$BT$8</c:f>
              <c:numCache>
                <c:formatCode>0.00%</c:formatCode>
                <c:ptCount val="3"/>
                <c:pt idx="0">
                  <c:v>0.9042553191489362</c:v>
                </c:pt>
                <c:pt idx="1">
                  <c:v>7.4468085106382975E-2</c:v>
                </c:pt>
                <c:pt idx="2">
                  <c:v>2.1276595744680851E-2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A-44DB-8C56-252D5786B57A}"/>
            </c:ext>
          </c:extLst>
        </c:ser>
        <c:ser>
          <c:idx val="1"/>
          <c:order val="1"/>
          <c:tx>
            <c:strRef>
              <c:f>'Pivot by Prematurity'!$BU$3:$BU$4</c:f>
              <c:strCache>
                <c:ptCount val="1"/>
                <c:pt idx="0">
                  <c:v>week not premature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Prematurity'!$BS$5:$BS$8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null</c:v>
                </c:pt>
              </c:strCache>
            </c:strRef>
          </c:cat>
          <c:val>
            <c:numRef>
              <c:f>'Pivot by Prematurity'!$BU$5:$BU$8</c:f>
              <c:numCache>
                <c:formatCode>0.00%</c:formatCode>
                <c:ptCount val="3"/>
                <c:pt idx="0">
                  <c:v>0.99541284403669728</c:v>
                </c:pt>
                <c:pt idx="1">
                  <c:v>4.5871559633027525E-3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A-44DB-8C56-252D5786B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8059064"/>
        <c:axId val="668056904"/>
      </c:barChart>
      <c:catAx>
        <c:axId val="66805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8056904"/>
        <c:crosses val="autoZero"/>
        <c:auto val="1"/>
        <c:lblAlgn val="ctr"/>
        <c:lblOffset val="100"/>
        <c:noMultiLvlLbl val="0"/>
      </c:catAx>
      <c:valAx>
        <c:axId val="66805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805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kern="1200" baseline="0">
                <a:solidFill>
                  <a:sysClr val="windowText" lastClr="000000"/>
                </a:solidFill>
              </a:rPr>
              <a:t>Probability weight_baby_premature 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3842124953236062"/>
          <c:w val="0.89574759405074367"/>
          <c:h val="0.77479136656739456"/>
        </c:manualLayout>
      </c:layout>
      <c:lineChart>
        <c:grouping val="standard"/>
        <c:varyColors val="0"/>
        <c:ser>
          <c:idx val="2"/>
          <c:order val="0"/>
          <c:tx>
            <c:strRef>
              <c:f>'Welch and Histogram weight_baby'!$Q$1</c:f>
              <c:strCache>
                <c:ptCount val="1"/>
                <c:pt idx="0">
                  <c:v>Normal Distribution premature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'Welch and Histogram weight_baby'!$N$2:$N$42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cat>
          <c:val>
            <c:numRef>
              <c:f>'Welch and Histogram weight_baby'!$Q$2:$Q$42</c:f>
              <c:numCache>
                <c:formatCode>General</c:formatCode>
                <c:ptCount val="41"/>
                <c:pt idx="0">
                  <c:v>1.1636176049944963E-2</c:v>
                </c:pt>
                <c:pt idx="1">
                  <c:v>1.8425293398600967E-2</c:v>
                </c:pt>
                <c:pt idx="2">
                  <c:v>2.8378062951685563E-2</c:v>
                </c:pt>
                <c:pt idx="3">
                  <c:v>4.2512367382991495E-2</c:v>
                </c:pt>
                <c:pt idx="4">
                  <c:v>6.1945824718257214E-2</c:v>
                </c:pt>
                <c:pt idx="5">
                  <c:v>8.7795649338806458E-2</c:v>
                </c:pt>
                <c:pt idx="6">
                  <c:v>0.12103142814969008</c:v>
                </c:pt>
                <c:pt idx="7">
                  <c:v>0.16228841823434847</c:v>
                </c:pt>
                <c:pt idx="8">
                  <c:v>0.21166112668801235</c:v>
                </c:pt>
                <c:pt idx="9">
                  <c:v>0.26850902436500373</c:v>
                </c:pt>
                <c:pt idx="10">
                  <c:v>0.33131483038637483</c:v>
                </c:pt>
                <c:pt idx="11">
                  <c:v>0.39763726024554374</c:v>
                </c:pt>
                <c:pt idx="12">
                  <c:v>0.46419181256634628</c:v>
                </c:pt>
                <c:pt idx="13">
                  <c:v>0.52707459791496214</c:v>
                </c:pt>
                <c:pt idx="14">
                  <c:v>0.58211783160893527</c:v>
                </c:pt>
                <c:pt idx="15">
                  <c:v>0.62533671299982396</c:v>
                </c:pt>
                <c:pt idx="16">
                  <c:v>0.65340304918621983</c:v>
                </c:pt>
                <c:pt idx="17">
                  <c:v>0.66406806254172157</c:v>
                </c:pt>
                <c:pt idx="18">
                  <c:v>0.65645995371903176</c:v>
                </c:pt>
                <c:pt idx="19">
                  <c:v>0.63120159615803062</c:v>
                </c:pt>
                <c:pt idx="20">
                  <c:v>0.5903263185481934</c:v>
                </c:pt>
                <c:pt idx="21">
                  <c:v>0.53700757266245447</c:v>
                </c:pt>
                <c:pt idx="22">
                  <c:v>0.47515234932328582</c:v>
                </c:pt>
                <c:pt idx="23">
                  <c:v>0.40893055185861554</c:v>
                </c:pt>
                <c:pt idx="24">
                  <c:v>0.34231855723247778</c:v>
                </c:pt>
                <c:pt idx="25">
                  <c:v>0.27872474980056033</c:v>
                </c:pt>
                <c:pt idx="26">
                  <c:v>0.22074192842358789</c:v>
                </c:pt>
                <c:pt idx="27">
                  <c:v>0.17004283499758382</c:v>
                </c:pt>
                <c:pt idx="28">
                  <c:v>0.12740780935792181</c:v>
                </c:pt>
                <c:pt idx="29">
                  <c:v>9.2853433344137107E-2</c:v>
                </c:pt>
                <c:pt idx="30">
                  <c:v>6.5820941763731586E-2</c:v>
                </c:pt>
                <c:pt idx="31">
                  <c:v>4.5383127756099359E-2</c:v>
                </c:pt>
                <c:pt idx="32">
                  <c:v>3.0436097191724822E-2</c:v>
                </c:pt>
                <c:pt idx="33">
                  <c:v>1.9853985831194253E-2</c:v>
                </c:pt>
                <c:pt idx="34">
                  <c:v>1.2597102400874137E-2</c:v>
                </c:pt>
                <c:pt idx="35">
                  <c:v>7.7742377606982854E-3</c:v>
                </c:pt>
                <c:pt idx="36">
                  <c:v>4.6666924908685039E-3</c:v>
                </c:pt>
                <c:pt idx="37">
                  <c:v>2.724738050516816E-3</c:v>
                </c:pt>
                <c:pt idx="38">
                  <c:v>1.5474069239812414E-3</c:v>
                </c:pt>
                <c:pt idx="39">
                  <c:v>8.5476852482257288E-4</c:v>
                </c:pt>
                <c:pt idx="40">
                  <c:v>4.5925798334339659E-4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2D-4569-A2F5-9963CA6FFDCF}"/>
            </c:ext>
          </c:extLst>
        </c:ser>
        <c:ser>
          <c:idx val="3"/>
          <c:order val="1"/>
          <c:tx>
            <c:strRef>
              <c:f>'Welch and Histogram weight_baby'!$P$1</c:f>
              <c:strCache>
                <c:ptCount val="1"/>
                <c:pt idx="0">
                  <c:v>Normalized frequency premature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'Welch and Histogram weight_baby'!$N$2:$N$42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cat>
          <c:val>
            <c:numRef>
              <c:f>'Welch and Histogram weight_baby'!$P$2:$P$42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0.10526315789473684</c:v>
                </c:pt>
                <c:pt idx="4">
                  <c:v>0.42105263157894735</c:v>
                </c:pt>
                <c:pt idx="5">
                  <c:v>0.21052631578947367</c:v>
                </c:pt>
                <c:pt idx="6">
                  <c:v>0.10526315789473684</c:v>
                </c:pt>
                <c:pt idx="7">
                  <c:v>0</c:v>
                </c:pt>
                <c:pt idx="8">
                  <c:v>0.10526315789473684</c:v>
                </c:pt>
                <c:pt idx="9">
                  <c:v>0.10526315789473684</c:v>
                </c:pt>
                <c:pt idx="10">
                  <c:v>0.21052631578947367</c:v>
                </c:pt>
                <c:pt idx="11">
                  <c:v>0.21052631578947367</c:v>
                </c:pt>
                <c:pt idx="12">
                  <c:v>0.52631578947368418</c:v>
                </c:pt>
                <c:pt idx="13">
                  <c:v>0.21052631578947367</c:v>
                </c:pt>
                <c:pt idx="14">
                  <c:v>0.21052631578947367</c:v>
                </c:pt>
                <c:pt idx="15">
                  <c:v>0.42105263157894735</c:v>
                </c:pt>
                <c:pt idx="16">
                  <c:v>0.73684210526315774</c:v>
                </c:pt>
                <c:pt idx="17">
                  <c:v>1.0526315789473684</c:v>
                </c:pt>
                <c:pt idx="18">
                  <c:v>0.42105263157894735</c:v>
                </c:pt>
                <c:pt idx="19">
                  <c:v>1.0526315789473684</c:v>
                </c:pt>
                <c:pt idx="20">
                  <c:v>0.52631578947368418</c:v>
                </c:pt>
                <c:pt idx="21">
                  <c:v>0.84210526315789469</c:v>
                </c:pt>
                <c:pt idx="22">
                  <c:v>0.42105263157894735</c:v>
                </c:pt>
                <c:pt idx="23">
                  <c:v>0.84210526315789469</c:v>
                </c:pt>
                <c:pt idx="24">
                  <c:v>0.42105263157894735</c:v>
                </c:pt>
                <c:pt idx="25">
                  <c:v>0.21052631578947367</c:v>
                </c:pt>
                <c:pt idx="26">
                  <c:v>0.21052631578947367</c:v>
                </c:pt>
                <c:pt idx="27">
                  <c:v>0.31578947368421051</c:v>
                </c:pt>
                <c:pt idx="28">
                  <c:v>0</c:v>
                </c:pt>
                <c:pt idx="29">
                  <c:v>0</c:v>
                </c:pt>
                <c:pt idx="30">
                  <c:v>0.10526315789473684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2D-4569-A2F5-9963CA6FF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760952"/>
        <c:axId val="995761312"/>
      </c:lineChart>
      <c:catAx>
        <c:axId val="99576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95761312"/>
        <c:crosses val="autoZero"/>
        <c:auto val="1"/>
        <c:lblAlgn val="ctr"/>
        <c:lblOffset val="100"/>
        <c:noMultiLvlLbl val="0"/>
      </c:catAx>
      <c:valAx>
        <c:axId val="995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9576095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Frequency weight_baby_premature</a:t>
            </a:r>
          </a:p>
        </c:rich>
      </c:tx>
      <c:layout>
        <c:manualLayout>
          <c:xMode val="edge"/>
          <c:yMode val="edge"/>
          <c:x val="0.10663188976377951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weight_baby'!$O$1</c:f>
              <c:strCache>
                <c:ptCount val="1"/>
                <c:pt idx="0">
                  <c:v>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weight_baby'!$N$2:$N$42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weight_baby'!$O$2:$O$42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4</c:v>
                </c:pt>
                <c:pt idx="16">
                  <c:v>7</c:v>
                </c:pt>
                <c:pt idx="17">
                  <c:v>10</c:v>
                </c:pt>
                <c:pt idx="18">
                  <c:v>4</c:v>
                </c:pt>
                <c:pt idx="19">
                  <c:v>10</c:v>
                </c:pt>
                <c:pt idx="20">
                  <c:v>5</c:v>
                </c:pt>
                <c:pt idx="21">
                  <c:v>8</c:v>
                </c:pt>
                <c:pt idx="22">
                  <c:v>4</c:v>
                </c:pt>
                <c:pt idx="23">
                  <c:v>8</c:v>
                </c:pt>
                <c:pt idx="24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59-421A-B606-A04091B67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807232"/>
        <c:axId val="1028803632"/>
      </c:scatterChart>
      <c:valAx>
        <c:axId val="1028807232"/>
        <c:scaling>
          <c:orientation val="minMax"/>
          <c:max val="4.5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803632"/>
        <c:crosses val="autoZero"/>
        <c:crossBetween val="midCat"/>
        <c:majorUnit val="0.5"/>
      </c:valAx>
      <c:valAx>
        <c:axId val="10288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80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Probability</a:t>
            </a:r>
            <a:r>
              <a:rPr lang="en-US" sz="1800" b="1"/>
              <a:t> weight_baby_not_premature</a:t>
            </a:r>
          </a:p>
        </c:rich>
      </c:tx>
      <c:layout>
        <c:manualLayout>
          <c:xMode val="edge"/>
          <c:yMode val="edge"/>
          <c:x val="0.17286789151356077"/>
          <c:y val="1.3446442061636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weight_baby'!$AC$1</c:f>
              <c:strCache>
                <c:ptCount val="1"/>
                <c:pt idx="0">
                  <c:v>Normalized frequency not_premature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weight_baby'!$AC$2:$AC$42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0.13888888888888887</c:v>
                </c:pt>
                <c:pt idx="18">
                  <c:v>0</c:v>
                </c:pt>
                <c:pt idx="19">
                  <c:v>0</c:v>
                </c:pt>
                <c:pt idx="20">
                  <c:v>9.2592592592592587E-2</c:v>
                </c:pt>
                <c:pt idx="21">
                  <c:v>0.13888888888888887</c:v>
                </c:pt>
                <c:pt idx="22">
                  <c:v>9.2592592592592587E-2</c:v>
                </c:pt>
                <c:pt idx="23">
                  <c:v>0.41666666666666663</c:v>
                </c:pt>
                <c:pt idx="24">
                  <c:v>0.37037037037037035</c:v>
                </c:pt>
                <c:pt idx="25">
                  <c:v>0.83333333333333326</c:v>
                </c:pt>
                <c:pt idx="26">
                  <c:v>0.87962962962962965</c:v>
                </c:pt>
                <c:pt idx="27">
                  <c:v>1.2037037037037035</c:v>
                </c:pt>
                <c:pt idx="28">
                  <c:v>0.64814814814814803</c:v>
                </c:pt>
                <c:pt idx="29">
                  <c:v>1.0185185185185184</c:v>
                </c:pt>
                <c:pt idx="30">
                  <c:v>1.0648148148148147</c:v>
                </c:pt>
                <c:pt idx="31">
                  <c:v>0.97222222222222221</c:v>
                </c:pt>
                <c:pt idx="32">
                  <c:v>0.60185185185185175</c:v>
                </c:pt>
                <c:pt idx="33">
                  <c:v>0.41666666666666663</c:v>
                </c:pt>
                <c:pt idx="34">
                  <c:v>0.13888888888888887</c:v>
                </c:pt>
                <c:pt idx="35">
                  <c:v>0.46296296296296291</c:v>
                </c:pt>
                <c:pt idx="36">
                  <c:v>0.18518518518518517</c:v>
                </c:pt>
                <c:pt idx="37">
                  <c:v>0.13888888888888887</c:v>
                </c:pt>
                <c:pt idx="38">
                  <c:v>0.13888888888888887</c:v>
                </c:pt>
                <c:pt idx="39">
                  <c:v>0</c:v>
                </c:pt>
                <c:pt idx="40">
                  <c:v>4.6296296296296294E-2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AB-42E4-9250-B1B5E03F1100}"/>
            </c:ext>
          </c:extLst>
        </c:ser>
        <c:ser>
          <c:idx val="1"/>
          <c:order val="1"/>
          <c:tx>
            <c:strRef>
              <c:f>'Welch and Histogram weight_baby'!$AD$1</c:f>
              <c:strCache>
                <c:ptCount val="1"/>
                <c:pt idx="0">
                  <c:v>Normal Distribution not_premature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weight_baby'!$AD$2:$AD$42</c:f>
              <c:numCache>
                <c:formatCode>General</c:formatCode>
                <c:ptCount val="41"/>
                <c:pt idx="0">
                  <c:v>1.9796537341408746E-11</c:v>
                </c:pt>
                <c:pt idx="1">
                  <c:v>1.0897689823391666E-10</c:v>
                </c:pt>
                <c:pt idx="2">
                  <c:v>5.6429394630436365E-10</c:v>
                </c:pt>
                <c:pt idx="3">
                  <c:v>2.7485401114837606E-9</c:v>
                </c:pt>
                <c:pt idx="4">
                  <c:v>1.2592863820479606E-8</c:v>
                </c:pt>
                <c:pt idx="5">
                  <c:v>5.4271606076094506E-8</c:v>
                </c:pt>
                <c:pt idx="6">
                  <c:v>2.2001210717209874E-7</c:v>
                </c:pt>
                <c:pt idx="7">
                  <c:v>8.3896960396515549E-7</c:v>
                </c:pt>
                <c:pt idx="8">
                  <c:v>3.0093424546604936E-6</c:v>
                </c:pt>
                <c:pt idx="9">
                  <c:v>1.0153662811429862E-5</c:v>
                </c:pt>
                <c:pt idx="10">
                  <c:v>3.2225495326800657E-5</c:v>
                </c:pt>
                <c:pt idx="11">
                  <c:v>9.6206010462420271E-5</c:v>
                </c:pt>
                <c:pt idx="12">
                  <c:v>2.7016591042871191E-4</c:v>
                </c:pt>
                <c:pt idx="13">
                  <c:v>7.1364895089978436E-4</c:v>
                </c:pt>
                <c:pt idx="14">
                  <c:v>1.7732274842734946E-3</c:v>
                </c:pt>
                <c:pt idx="15">
                  <c:v>4.1444796917530025E-3</c:v>
                </c:pt>
                <c:pt idx="16">
                  <c:v>9.1117399665043841E-3</c:v>
                </c:pt>
                <c:pt idx="17">
                  <c:v>1.8843360550211952E-2</c:v>
                </c:pt>
                <c:pt idx="18">
                  <c:v>3.6655667996520529E-2</c:v>
                </c:pt>
                <c:pt idx="19">
                  <c:v>6.7073297520459013E-2</c:v>
                </c:pt>
                <c:pt idx="20">
                  <c:v>0.11544733639008578</c:v>
                </c:pt>
                <c:pt idx="21">
                  <c:v>0.18691489710710762</c:v>
                </c:pt>
                <c:pt idx="22">
                  <c:v>0.28466210347430554</c:v>
                </c:pt>
                <c:pt idx="23">
                  <c:v>0.40779428196053513</c:v>
                </c:pt>
                <c:pt idx="24">
                  <c:v>0.54951347814250795</c:v>
                </c:pt>
                <c:pt idx="25">
                  <c:v>0.69653237225323417</c:v>
                </c:pt>
                <c:pt idx="26">
                  <c:v>0.83048157512426302</c:v>
                </c:pt>
                <c:pt idx="27">
                  <c:v>0.93141759408974978</c:v>
                </c:pt>
                <c:pt idx="28">
                  <c:v>0.98261776677013091</c:v>
                </c:pt>
                <c:pt idx="29">
                  <c:v>0.97510307705862198</c:v>
                </c:pt>
                <c:pt idx="30">
                  <c:v>0.91021121215379752</c:v>
                </c:pt>
                <c:pt idx="31">
                  <c:v>0.7992075434889212</c:v>
                </c:pt>
                <c:pt idx="32">
                  <c:v>0.66008932198010761</c:v>
                </c:pt>
                <c:pt idx="33">
                  <c:v>0.51282782351992429</c:v>
                </c:pt>
                <c:pt idx="34">
                  <c:v>0.37477118485003241</c:v>
                </c:pt>
                <c:pt idx="35">
                  <c:v>0.25762413296356462</c:v>
                </c:pt>
                <c:pt idx="36">
                  <c:v>0.16658374988560953</c:v>
                </c:pt>
                <c:pt idx="37">
                  <c:v>0.10132216579598523</c:v>
                </c:pt>
                <c:pt idx="38">
                  <c:v>5.7969830997325063E-2</c:v>
                </c:pt>
                <c:pt idx="39">
                  <c:v>3.1197898699143658E-2</c:v>
                </c:pt>
                <c:pt idx="40">
                  <c:v>1.5793354814238676E-2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AB-42E4-9250-B1B5E03F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421608"/>
        <c:axId val="1033427008"/>
      </c:scatterChart>
      <c:valAx>
        <c:axId val="1033421608"/>
        <c:scaling>
          <c:orientation val="minMax"/>
          <c:max val="4.5"/>
          <c:min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33427008"/>
        <c:crosses val="autoZero"/>
        <c:crossBetween val="midCat"/>
      </c:valAx>
      <c:valAx>
        <c:axId val="10334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33421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Frequency weight_baby_not_premature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weight_baby'!$AB$1</c:f>
              <c:strCache>
                <c:ptCount val="1"/>
                <c:pt idx="0">
                  <c:v>Frequency not_premature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weight_baby'!$AB$2:$AB$42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9</c:v>
                </c:pt>
                <c:pt idx="24">
                  <c:v>8</c:v>
                </c:pt>
                <c:pt idx="25">
                  <c:v>18</c:v>
                </c:pt>
                <c:pt idx="26">
                  <c:v>19</c:v>
                </c:pt>
                <c:pt idx="27">
                  <c:v>26</c:v>
                </c:pt>
                <c:pt idx="28">
                  <c:v>14</c:v>
                </c:pt>
                <c:pt idx="29">
                  <c:v>22</c:v>
                </c:pt>
                <c:pt idx="30">
                  <c:v>23</c:v>
                </c:pt>
                <c:pt idx="31">
                  <c:v>21</c:v>
                </c:pt>
                <c:pt idx="32">
                  <c:v>13</c:v>
                </c:pt>
                <c:pt idx="33">
                  <c:v>9</c:v>
                </c:pt>
                <c:pt idx="34">
                  <c:v>3</c:v>
                </c:pt>
                <c:pt idx="35">
                  <c:v>10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7-475C-BB86-2022B29A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769432"/>
        <c:axId val="1028769792"/>
      </c:scatterChart>
      <c:valAx>
        <c:axId val="1028769432"/>
        <c:scaling>
          <c:orientation val="minMax"/>
          <c:max val="4.5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769792"/>
        <c:crosses val="autoZero"/>
        <c:crossBetween val="midCat"/>
      </c:valAx>
      <c:valAx>
        <c:axId val="10287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769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Probability weight_baby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>
        <c:manualLayout>
          <c:layoutTarget val="inner"/>
          <c:xMode val="edge"/>
          <c:yMode val="edge"/>
          <c:x val="6.0631897173455573E-2"/>
          <c:y val="0.16364537766112569"/>
          <c:w val="0.68664875171657491"/>
          <c:h val="0.793469632085462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'Welch and Histogram weight_baby'!$P$1</c:f>
              <c:strCache>
                <c:ptCount val="1"/>
                <c:pt idx="0">
                  <c:v>Normalized 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weight_baby'!$N$2:$N$42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weight_baby'!$P$2:$P$42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0.10526315789473684</c:v>
                </c:pt>
                <c:pt idx="4">
                  <c:v>0.42105263157894735</c:v>
                </c:pt>
                <c:pt idx="5">
                  <c:v>0.21052631578947367</c:v>
                </c:pt>
                <c:pt idx="6">
                  <c:v>0.10526315789473684</c:v>
                </c:pt>
                <c:pt idx="7">
                  <c:v>0</c:v>
                </c:pt>
                <c:pt idx="8">
                  <c:v>0.10526315789473684</c:v>
                </c:pt>
                <c:pt idx="9">
                  <c:v>0.10526315789473684</c:v>
                </c:pt>
                <c:pt idx="10">
                  <c:v>0.21052631578947367</c:v>
                </c:pt>
                <c:pt idx="11">
                  <c:v>0.21052631578947367</c:v>
                </c:pt>
                <c:pt idx="12">
                  <c:v>0.52631578947368418</c:v>
                </c:pt>
                <c:pt idx="13">
                  <c:v>0.21052631578947367</c:v>
                </c:pt>
                <c:pt idx="14">
                  <c:v>0.21052631578947367</c:v>
                </c:pt>
                <c:pt idx="15">
                  <c:v>0.42105263157894735</c:v>
                </c:pt>
                <c:pt idx="16">
                  <c:v>0.73684210526315774</c:v>
                </c:pt>
                <c:pt idx="17">
                  <c:v>1.0526315789473684</c:v>
                </c:pt>
                <c:pt idx="18">
                  <c:v>0.42105263157894735</c:v>
                </c:pt>
                <c:pt idx="19">
                  <c:v>1.0526315789473684</c:v>
                </c:pt>
                <c:pt idx="20">
                  <c:v>0.52631578947368418</c:v>
                </c:pt>
                <c:pt idx="21">
                  <c:v>0.84210526315789469</c:v>
                </c:pt>
                <c:pt idx="22">
                  <c:v>0.42105263157894735</c:v>
                </c:pt>
                <c:pt idx="23">
                  <c:v>0.84210526315789469</c:v>
                </c:pt>
                <c:pt idx="24">
                  <c:v>0.42105263157894735</c:v>
                </c:pt>
                <c:pt idx="25">
                  <c:v>0.21052631578947367</c:v>
                </c:pt>
                <c:pt idx="26">
                  <c:v>0.21052631578947367</c:v>
                </c:pt>
                <c:pt idx="27">
                  <c:v>0.31578947368421051</c:v>
                </c:pt>
                <c:pt idx="28">
                  <c:v>0</c:v>
                </c:pt>
                <c:pt idx="29">
                  <c:v>0</c:v>
                </c:pt>
                <c:pt idx="30">
                  <c:v>0.10526315789473684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4-4B32-BEDC-FC79F2915F39}"/>
            </c:ext>
          </c:extLst>
        </c:ser>
        <c:ser>
          <c:idx val="1"/>
          <c:order val="1"/>
          <c:tx>
            <c:strRef>
              <c:f>'Welch and Histogram weight_baby'!$AC$1</c:f>
              <c:strCache>
                <c:ptCount val="1"/>
                <c:pt idx="0">
                  <c:v>Normalized frequency not_premature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weight_baby'!$AC$2:$AC$42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0.13888888888888887</c:v>
                </c:pt>
                <c:pt idx="18">
                  <c:v>0</c:v>
                </c:pt>
                <c:pt idx="19">
                  <c:v>0</c:v>
                </c:pt>
                <c:pt idx="20">
                  <c:v>9.2592592592592587E-2</c:v>
                </c:pt>
                <c:pt idx="21">
                  <c:v>0.13888888888888887</c:v>
                </c:pt>
                <c:pt idx="22">
                  <c:v>9.2592592592592587E-2</c:v>
                </c:pt>
                <c:pt idx="23">
                  <c:v>0.41666666666666663</c:v>
                </c:pt>
                <c:pt idx="24">
                  <c:v>0.37037037037037035</c:v>
                </c:pt>
                <c:pt idx="25">
                  <c:v>0.83333333333333326</c:v>
                </c:pt>
                <c:pt idx="26">
                  <c:v>0.87962962962962965</c:v>
                </c:pt>
                <c:pt idx="27">
                  <c:v>1.2037037037037035</c:v>
                </c:pt>
                <c:pt idx="28">
                  <c:v>0.64814814814814803</c:v>
                </c:pt>
                <c:pt idx="29">
                  <c:v>1.0185185185185184</c:v>
                </c:pt>
                <c:pt idx="30">
                  <c:v>1.0648148148148147</c:v>
                </c:pt>
                <c:pt idx="31">
                  <c:v>0.97222222222222221</c:v>
                </c:pt>
                <c:pt idx="32">
                  <c:v>0.60185185185185175</c:v>
                </c:pt>
                <c:pt idx="33">
                  <c:v>0.41666666666666663</c:v>
                </c:pt>
                <c:pt idx="34">
                  <c:v>0.13888888888888887</c:v>
                </c:pt>
                <c:pt idx="35">
                  <c:v>0.46296296296296291</c:v>
                </c:pt>
                <c:pt idx="36">
                  <c:v>0.18518518518518517</c:v>
                </c:pt>
                <c:pt idx="37">
                  <c:v>0.13888888888888887</c:v>
                </c:pt>
                <c:pt idx="38">
                  <c:v>0.13888888888888887</c:v>
                </c:pt>
                <c:pt idx="39">
                  <c:v>0</c:v>
                </c:pt>
                <c:pt idx="40">
                  <c:v>4.6296296296296294E-2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74-4B32-BEDC-FC79F2915F39}"/>
            </c:ext>
          </c:extLst>
        </c:ser>
        <c:ser>
          <c:idx val="2"/>
          <c:order val="2"/>
          <c:tx>
            <c:strRef>
              <c:f>'Welch and Histogram weight_baby'!$Q$1</c:f>
              <c:strCache>
                <c:ptCount val="1"/>
                <c:pt idx="0">
                  <c:v>Normal Distribution premature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weight_baby'!$Q$2:$Q$42</c:f>
              <c:numCache>
                <c:formatCode>General</c:formatCode>
                <c:ptCount val="41"/>
                <c:pt idx="0">
                  <c:v>1.1636176049944963E-2</c:v>
                </c:pt>
                <c:pt idx="1">
                  <c:v>1.8425293398600967E-2</c:v>
                </c:pt>
                <c:pt idx="2">
                  <c:v>2.8378062951685563E-2</c:v>
                </c:pt>
                <c:pt idx="3">
                  <c:v>4.2512367382991495E-2</c:v>
                </c:pt>
                <c:pt idx="4">
                  <c:v>6.1945824718257214E-2</c:v>
                </c:pt>
                <c:pt idx="5">
                  <c:v>8.7795649338806458E-2</c:v>
                </c:pt>
                <c:pt idx="6">
                  <c:v>0.12103142814969008</c:v>
                </c:pt>
                <c:pt idx="7">
                  <c:v>0.16228841823434847</c:v>
                </c:pt>
                <c:pt idx="8">
                  <c:v>0.21166112668801235</c:v>
                </c:pt>
                <c:pt idx="9">
                  <c:v>0.26850902436500373</c:v>
                </c:pt>
                <c:pt idx="10">
                  <c:v>0.33131483038637483</c:v>
                </c:pt>
                <c:pt idx="11">
                  <c:v>0.39763726024554374</c:v>
                </c:pt>
                <c:pt idx="12">
                  <c:v>0.46419181256634628</c:v>
                </c:pt>
                <c:pt idx="13">
                  <c:v>0.52707459791496214</c:v>
                </c:pt>
                <c:pt idx="14">
                  <c:v>0.58211783160893527</c:v>
                </c:pt>
                <c:pt idx="15">
                  <c:v>0.62533671299982396</c:v>
                </c:pt>
                <c:pt idx="16">
                  <c:v>0.65340304918621983</c:v>
                </c:pt>
                <c:pt idx="17">
                  <c:v>0.66406806254172157</c:v>
                </c:pt>
                <c:pt idx="18">
                  <c:v>0.65645995371903176</c:v>
                </c:pt>
                <c:pt idx="19">
                  <c:v>0.63120159615803062</c:v>
                </c:pt>
                <c:pt idx="20">
                  <c:v>0.5903263185481934</c:v>
                </c:pt>
                <c:pt idx="21">
                  <c:v>0.53700757266245447</c:v>
                </c:pt>
                <c:pt idx="22">
                  <c:v>0.47515234932328582</c:v>
                </c:pt>
                <c:pt idx="23">
                  <c:v>0.40893055185861554</c:v>
                </c:pt>
                <c:pt idx="24">
                  <c:v>0.34231855723247778</c:v>
                </c:pt>
                <c:pt idx="25">
                  <c:v>0.27872474980056033</c:v>
                </c:pt>
                <c:pt idx="26">
                  <c:v>0.22074192842358789</c:v>
                </c:pt>
                <c:pt idx="27">
                  <c:v>0.17004283499758382</c:v>
                </c:pt>
                <c:pt idx="28">
                  <c:v>0.12740780935792181</c:v>
                </c:pt>
                <c:pt idx="29">
                  <c:v>9.2853433344137107E-2</c:v>
                </c:pt>
                <c:pt idx="30">
                  <c:v>6.5820941763731586E-2</c:v>
                </c:pt>
                <c:pt idx="31">
                  <c:v>4.5383127756099359E-2</c:v>
                </c:pt>
                <c:pt idx="32">
                  <c:v>3.0436097191724822E-2</c:v>
                </c:pt>
                <c:pt idx="33">
                  <c:v>1.9853985831194253E-2</c:v>
                </c:pt>
                <c:pt idx="34">
                  <c:v>1.2597102400874137E-2</c:v>
                </c:pt>
                <c:pt idx="35">
                  <c:v>7.7742377606982854E-3</c:v>
                </c:pt>
                <c:pt idx="36">
                  <c:v>4.6666924908685039E-3</c:v>
                </c:pt>
                <c:pt idx="37">
                  <c:v>2.724738050516816E-3</c:v>
                </c:pt>
                <c:pt idx="38">
                  <c:v>1.5474069239812414E-3</c:v>
                </c:pt>
                <c:pt idx="39">
                  <c:v>8.5476852482257288E-4</c:v>
                </c:pt>
                <c:pt idx="40">
                  <c:v>4.5925798334339659E-4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74-4B32-BEDC-FC79F2915F39}"/>
            </c:ext>
          </c:extLst>
        </c:ser>
        <c:ser>
          <c:idx val="3"/>
          <c:order val="3"/>
          <c:tx>
            <c:strRef>
              <c:f>'Welch and Histogram weight_baby'!$AD$1</c:f>
              <c:strCache>
                <c:ptCount val="1"/>
                <c:pt idx="0">
                  <c:v>Normal Distribution not_premature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weight_baby'!$AA$2:$AA$42</c:f>
              <c:numCache>
                <c:formatCode>General</c:formatCode>
                <c:ptCount val="4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  <c:pt idx="11">
                  <c:v>1.6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2.4</c:v>
                </c:pt>
                <c:pt idx="20">
                  <c:v>2.5</c:v>
                </c:pt>
                <c:pt idx="21">
                  <c:v>2.6</c:v>
                </c:pt>
                <c:pt idx="22">
                  <c:v>2.7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</c:numCache>
            </c:numRef>
          </c:xVal>
          <c:yVal>
            <c:numRef>
              <c:f>'Welch and Histogram weight_baby'!$AD$2:$AD$42</c:f>
              <c:numCache>
                <c:formatCode>General</c:formatCode>
                <c:ptCount val="41"/>
                <c:pt idx="0">
                  <c:v>1.9796537341408746E-11</c:v>
                </c:pt>
                <c:pt idx="1">
                  <c:v>1.0897689823391666E-10</c:v>
                </c:pt>
                <c:pt idx="2">
                  <c:v>5.6429394630436365E-10</c:v>
                </c:pt>
                <c:pt idx="3">
                  <c:v>2.7485401114837606E-9</c:v>
                </c:pt>
                <c:pt idx="4">
                  <c:v>1.2592863820479606E-8</c:v>
                </c:pt>
                <c:pt idx="5">
                  <c:v>5.4271606076094506E-8</c:v>
                </c:pt>
                <c:pt idx="6">
                  <c:v>2.2001210717209874E-7</c:v>
                </c:pt>
                <c:pt idx="7">
                  <c:v>8.3896960396515549E-7</c:v>
                </c:pt>
                <c:pt idx="8">
                  <c:v>3.0093424546604936E-6</c:v>
                </c:pt>
                <c:pt idx="9">
                  <c:v>1.0153662811429862E-5</c:v>
                </c:pt>
                <c:pt idx="10">
                  <c:v>3.2225495326800657E-5</c:v>
                </c:pt>
                <c:pt idx="11">
                  <c:v>9.6206010462420271E-5</c:v>
                </c:pt>
                <c:pt idx="12">
                  <c:v>2.7016591042871191E-4</c:v>
                </c:pt>
                <c:pt idx="13">
                  <c:v>7.1364895089978436E-4</c:v>
                </c:pt>
                <c:pt idx="14">
                  <c:v>1.7732274842734946E-3</c:v>
                </c:pt>
                <c:pt idx="15">
                  <c:v>4.1444796917530025E-3</c:v>
                </c:pt>
                <c:pt idx="16">
                  <c:v>9.1117399665043841E-3</c:v>
                </c:pt>
                <c:pt idx="17">
                  <c:v>1.8843360550211952E-2</c:v>
                </c:pt>
                <c:pt idx="18">
                  <c:v>3.6655667996520529E-2</c:v>
                </c:pt>
                <c:pt idx="19">
                  <c:v>6.7073297520459013E-2</c:v>
                </c:pt>
                <c:pt idx="20">
                  <c:v>0.11544733639008578</c:v>
                </c:pt>
                <c:pt idx="21">
                  <c:v>0.18691489710710762</c:v>
                </c:pt>
                <c:pt idx="22">
                  <c:v>0.28466210347430554</c:v>
                </c:pt>
                <c:pt idx="23">
                  <c:v>0.40779428196053513</c:v>
                </c:pt>
                <c:pt idx="24">
                  <c:v>0.54951347814250795</c:v>
                </c:pt>
                <c:pt idx="25">
                  <c:v>0.69653237225323417</c:v>
                </c:pt>
                <c:pt idx="26">
                  <c:v>0.83048157512426302</c:v>
                </c:pt>
                <c:pt idx="27">
                  <c:v>0.93141759408974978</c:v>
                </c:pt>
                <c:pt idx="28">
                  <c:v>0.98261776677013091</c:v>
                </c:pt>
                <c:pt idx="29">
                  <c:v>0.97510307705862198</c:v>
                </c:pt>
                <c:pt idx="30">
                  <c:v>0.91021121215379752</c:v>
                </c:pt>
                <c:pt idx="31">
                  <c:v>0.7992075434889212</c:v>
                </c:pt>
                <c:pt idx="32">
                  <c:v>0.66008932198010761</c:v>
                </c:pt>
                <c:pt idx="33">
                  <c:v>0.51282782351992429</c:v>
                </c:pt>
                <c:pt idx="34">
                  <c:v>0.37477118485003241</c:v>
                </c:pt>
                <c:pt idx="35">
                  <c:v>0.25762413296356462</c:v>
                </c:pt>
                <c:pt idx="36">
                  <c:v>0.16658374988560953</c:v>
                </c:pt>
                <c:pt idx="37">
                  <c:v>0.10132216579598523</c:v>
                </c:pt>
                <c:pt idx="38">
                  <c:v>5.7969830997325063E-2</c:v>
                </c:pt>
                <c:pt idx="39">
                  <c:v>3.1197898699143658E-2</c:v>
                </c:pt>
                <c:pt idx="40">
                  <c:v>1.5793354814238676E-2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74-4B32-BEDC-FC79F2915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95792"/>
        <c:axId val="683886792"/>
      </c:scatterChart>
      <c:valAx>
        <c:axId val="683895792"/>
        <c:scaling>
          <c:orientation val="minMax"/>
          <c:max val="4.5"/>
          <c:min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83886792"/>
        <c:crosses val="autoZero"/>
        <c:crossBetween val="midCat"/>
      </c:valAx>
      <c:valAx>
        <c:axId val="68388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8389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552824403850394"/>
          <c:y val="0.17756227839941061"/>
          <c:w val="0.36447175596149606"/>
          <c:h val="0.24366655922395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Probability Mother_age_baby_premature 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mother_age'!$Q$1</c:f>
              <c:strCache>
                <c:ptCount val="1"/>
                <c:pt idx="0">
                  <c:v>Normalized 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mother_age'!$O$2:$O$27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mother_age'!$Q$2:$Q$27</c:f>
              <c:numCache>
                <c:formatCode>General</c:formatCode>
                <c:ptCount val="26"/>
                <c:pt idx="0">
                  <c:v>0</c:v>
                </c:pt>
                <c:pt idx="1">
                  <c:v>4.1666666666666664E-2</c:v>
                </c:pt>
                <c:pt idx="2">
                  <c:v>2.0833333333333332E-2</c:v>
                </c:pt>
                <c:pt idx="3">
                  <c:v>2.0833333333333332E-2</c:v>
                </c:pt>
                <c:pt idx="4">
                  <c:v>3.125E-2</c:v>
                </c:pt>
                <c:pt idx="5">
                  <c:v>4.1666666666666664E-2</c:v>
                </c:pt>
                <c:pt idx="6">
                  <c:v>2.0833333333333332E-2</c:v>
                </c:pt>
                <c:pt idx="7">
                  <c:v>5.2083333333333336E-2</c:v>
                </c:pt>
                <c:pt idx="8">
                  <c:v>7.2916666666666671E-2</c:v>
                </c:pt>
                <c:pt idx="9">
                  <c:v>0.10416666666666667</c:v>
                </c:pt>
                <c:pt idx="10">
                  <c:v>8.3333333333333329E-2</c:v>
                </c:pt>
                <c:pt idx="11">
                  <c:v>5.2083333333333336E-2</c:v>
                </c:pt>
                <c:pt idx="12">
                  <c:v>0.10416666666666667</c:v>
                </c:pt>
                <c:pt idx="13">
                  <c:v>4.1666666666666664E-2</c:v>
                </c:pt>
                <c:pt idx="14">
                  <c:v>7.2916666666666671E-2</c:v>
                </c:pt>
                <c:pt idx="15">
                  <c:v>7.2916666666666671E-2</c:v>
                </c:pt>
                <c:pt idx="16">
                  <c:v>6.25E-2</c:v>
                </c:pt>
                <c:pt idx="17">
                  <c:v>4.1666666666666664E-2</c:v>
                </c:pt>
                <c:pt idx="18">
                  <c:v>2.0833333333333332E-2</c:v>
                </c:pt>
                <c:pt idx="19">
                  <c:v>0</c:v>
                </c:pt>
                <c:pt idx="20">
                  <c:v>1.0416666666666666E-2</c:v>
                </c:pt>
                <c:pt idx="21">
                  <c:v>1.0416666666666666E-2</c:v>
                </c:pt>
                <c:pt idx="22">
                  <c:v>0</c:v>
                </c:pt>
                <c:pt idx="23">
                  <c:v>2.0833333333333332E-2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F7-4E77-85DC-2AA4717F09C1}"/>
            </c:ext>
          </c:extLst>
        </c:ser>
        <c:ser>
          <c:idx val="1"/>
          <c:order val="1"/>
          <c:tx>
            <c:strRef>
              <c:f>'Welch and Histogram mother_age'!$R$1</c:f>
              <c:strCache>
                <c:ptCount val="1"/>
                <c:pt idx="0">
                  <c:v>Normal Distribution 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mother_age'!$O$2:$O$27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mother_age'!$R$2:$R$27</c:f>
              <c:numCache>
                <c:formatCode>General</c:formatCode>
                <c:ptCount val="26"/>
                <c:pt idx="0">
                  <c:v>7.195080757283338E-3</c:v>
                </c:pt>
                <c:pt idx="1">
                  <c:v>1.1047988305033573E-2</c:v>
                </c:pt>
                <c:pt idx="2">
                  <c:v>1.6271733120706393E-2</c:v>
                </c:pt>
                <c:pt idx="3">
                  <c:v>2.2987275088981511E-2</c:v>
                </c:pt>
                <c:pt idx="4">
                  <c:v>3.1149009934275509E-2</c:v>
                </c:pt>
                <c:pt idx="5">
                  <c:v>4.0485925828543094E-2</c:v>
                </c:pt>
                <c:pt idx="6">
                  <c:v>5.0473913224716435E-2</c:v>
                </c:pt>
                <c:pt idx="7">
                  <c:v>6.0357737514367391E-2</c:v>
                </c:pt>
                <c:pt idx="8">
                  <c:v>6.923122258566837E-2</c:v>
                </c:pt>
                <c:pt idx="9">
                  <c:v>7.6168275646234365E-2</c:v>
                </c:pt>
                <c:pt idx="10">
                  <c:v>8.0380244016540592E-2</c:v>
                </c:pt>
                <c:pt idx="11">
                  <c:v>8.136311934252545E-2</c:v>
                </c:pt>
                <c:pt idx="12">
                  <c:v>7.8996697240615171E-2</c:v>
                </c:pt>
                <c:pt idx="13">
                  <c:v>7.3568745743362515E-2</c:v>
                </c:pt>
                <c:pt idx="14">
                  <c:v>6.5717471160079574E-2</c:v>
                </c:pt>
                <c:pt idx="15">
                  <c:v>5.6308169367560876E-2</c:v>
                </c:pt>
                <c:pt idx="16">
                  <c:v>4.6276983994826097E-2</c:v>
                </c:pt>
                <c:pt idx="17">
                  <c:v>3.6480582092603721E-2</c:v>
                </c:pt>
                <c:pt idx="18">
                  <c:v>2.7584273204294567E-2</c:v>
                </c:pt>
                <c:pt idx="19">
                  <c:v>2.0006190756810528E-2</c:v>
                </c:pt>
                <c:pt idx="20">
                  <c:v>1.3917791913452719E-2</c:v>
                </c:pt>
                <c:pt idx="21">
                  <c:v>9.2870834147542082E-3</c:v>
                </c:pt>
                <c:pt idx="22">
                  <c:v>5.9441728168478057E-3</c:v>
                </c:pt>
                <c:pt idx="23">
                  <c:v>3.6492749170006855E-3</c:v>
                </c:pt>
                <c:pt idx="24">
                  <c:v>2.1489425761545998E-3</c:v>
                </c:pt>
                <c:pt idx="25">
                  <c:v>1.2137971477159597E-3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F7-4E77-85DC-2AA4717F0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796072"/>
        <c:axId val="1028796792"/>
      </c:scatterChart>
      <c:valAx>
        <c:axId val="1028796072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796792"/>
        <c:crosses val="autoZero"/>
        <c:crossBetween val="midCat"/>
      </c:valAx>
      <c:valAx>
        <c:axId val="102879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879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Frequency </a:t>
            </a: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Mother_age_baby_premature 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mother_age'!$P$1</c:f>
              <c:strCache>
                <c:ptCount val="1"/>
                <c:pt idx="0">
                  <c:v>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mother_age'!$O$2:$O$27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mother_age'!$P$2:$P$27</c:f>
              <c:numCache>
                <c:formatCode>General</c:formatCode>
                <c:ptCount val="26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7</c:v>
                </c:pt>
                <c:pt idx="9">
                  <c:v>10</c:v>
                </c:pt>
                <c:pt idx="10">
                  <c:v>8</c:v>
                </c:pt>
                <c:pt idx="11">
                  <c:v>5</c:v>
                </c:pt>
                <c:pt idx="12">
                  <c:v>10</c:v>
                </c:pt>
                <c:pt idx="13">
                  <c:v>4</c:v>
                </c:pt>
                <c:pt idx="14">
                  <c:v>7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DE-4BE2-A3F5-2BFE4254A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78952"/>
        <c:axId val="995776072"/>
      </c:scatterChart>
      <c:valAx>
        <c:axId val="995778952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95776072"/>
        <c:crosses val="autoZero"/>
        <c:crossBetween val="midCat"/>
      </c:valAx>
      <c:valAx>
        <c:axId val="99577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95778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</a:rPr>
              <a:t>Probability Mother_age_baby_not_premature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mother_age'!$AB$1</c:f>
              <c:strCache>
                <c:ptCount val="1"/>
                <c:pt idx="0">
                  <c:v>Normalized frequency not_premature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mother_age'!$AB$2:$AB$27</c:f>
              <c:numCache>
                <c:formatCode>General</c:formatCode>
                <c:ptCount val="26"/>
                <c:pt idx="0">
                  <c:v>9.2592592592592587E-3</c:v>
                </c:pt>
                <c:pt idx="1">
                  <c:v>1.8518518518518517E-2</c:v>
                </c:pt>
                <c:pt idx="2">
                  <c:v>4.1666666666666664E-2</c:v>
                </c:pt>
                <c:pt idx="3">
                  <c:v>3.2407407407407406E-2</c:v>
                </c:pt>
                <c:pt idx="4">
                  <c:v>3.2407407407407406E-2</c:v>
                </c:pt>
                <c:pt idx="5">
                  <c:v>4.6296296296296294E-2</c:v>
                </c:pt>
                <c:pt idx="6">
                  <c:v>5.0925925925925923E-2</c:v>
                </c:pt>
                <c:pt idx="7">
                  <c:v>7.407407407407407E-2</c:v>
                </c:pt>
                <c:pt idx="8">
                  <c:v>4.1666666666666664E-2</c:v>
                </c:pt>
                <c:pt idx="9">
                  <c:v>6.9444444444444448E-2</c:v>
                </c:pt>
                <c:pt idx="10">
                  <c:v>9.7222222222222224E-2</c:v>
                </c:pt>
                <c:pt idx="11">
                  <c:v>6.9444444444444448E-2</c:v>
                </c:pt>
                <c:pt idx="12">
                  <c:v>6.0185185185185182E-2</c:v>
                </c:pt>
                <c:pt idx="13">
                  <c:v>5.0925925925925923E-2</c:v>
                </c:pt>
                <c:pt idx="14">
                  <c:v>4.1666666666666664E-2</c:v>
                </c:pt>
                <c:pt idx="15">
                  <c:v>3.2407407407407406E-2</c:v>
                </c:pt>
                <c:pt idx="16">
                  <c:v>6.4814814814814811E-2</c:v>
                </c:pt>
                <c:pt idx="17">
                  <c:v>2.7777777777777776E-2</c:v>
                </c:pt>
                <c:pt idx="18">
                  <c:v>2.7777777777777776E-2</c:v>
                </c:pt>
                <c:pt idx="19">
                  <c:v>3.2407407407407406E-2</c:v>
                </c:pt>
                <c:pt idx="20">
                  <c:v>2.3148148148148147E-2</c:v>
                </c:pt>
                <c:pt idx="21">
                  <c:v>1.8518518518518517E-2</c:v>
                </c:pt>
                <c:pt idx="22">
                  <c:v>1.8518518518518517E-2</c:v>
                </c:pt>
                <c:pt idx="23">
                  <c:v>9.2592592592592587E-3</c:v>
                </c:pt>
                <c:pt idx="24">
                  <c:v>4.6296296296296294E-3</c:v>
                </c:pt>
                <c:pt idx="25">
                  <c:v>4.6296296296296294E-3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6-45AA-8C44-8A0CDB9DC561}"/>
            </c:ext>
          </c:extLst>
        </c:ser>
        <c:ser>
          <c:idx val="1"/>
          <c:order val="1"/>
          <c:tx>
            <c:strRef>
              <c:f>'Welch and Histogram mother_age'!$AC$1</c:f>
              <c:strCache>
                <c:ptCount val="1"/>
                <c:pt idx="0">
                  <c:v>Normal Distribution not_premature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mother_age'!$AC$2:$AC$27</c:f>
              <c:numCache>
                <c:formatCode>General</c:formatCode>
                <c:ptCount val="26"/>
                <c:pt idx="0">
                  <c:v>1.0808171116583422E-2</c:v>
                </c:pt>
                <c:pt idx="1">
                  <c:v>1.5061092456045299E-2</c:v>
                </c:pt>
                <c:pt idx="2">
                  <c:v>2.0325738490027376E-2</c:v>
                </c:pt>
                <c:pt idx="3">
                  <c:v>2.6565732131417462E-2</c:v>
                </c:pt>
                <c:pt idx="4">
                  <c:v>3.3626590974007026E-2</c:v>
                </c:pt>
                <c:pt idx="5">
                  <c:v>4.1222040888053813E-2</c:v>
                </c:pt>
                <c:pt idx="6">
                  <c:v>4.8939748665520741E-2</c:v>
                </c:pt>
                <c:pt idx="7">
                  <c:v>5.6270344763106897E-2</c:v>
                </c:pt>
                <c:pt idx="8">
                  <c:v>6.2658935703344257E-2</c:v>
                </c:pt>
                <c:pt idx="9">
                  <c:v>6.7572820708447834E-2</c:v>
                </c:pt>
                <c:pt idx="10">
                  <c:v>7.0574316195683148E-2</c:v>
                </c:pt>
                <c:pt idx="11">
                  <c:v>7.1384990505345927E-2</c:v>
                </c:pt>
                <c:pt idx="12">
                  <c:v>6.9928261248501059E-2</c:v>
                </c:pt>
                <c:pt idx="13">
                  <c:v>6.6341326317738952E-2</c:v>
                </c:pt>
                <c:pt idx="14">
                  <c:v>6.0953853426524568E-2</c:v>
                </c:pt>
                <c:pt idx="15">
                  <c:v>5.4238014065158907E-2</c:v>
                </c:pt>
                <c:pt idx="16">
                  <c:v>4.6740353087605123E-2</c:v>
                </c:pt>
                <c:pt idx="17">
                  <c:v>3.9009087797878525E-2</c:v>
                </c:pt>
                <c:pt idx="18">
                  <c:v>3.1530089033550972E-2</c:v>
                </c:pt>
                <c:pt idx="19">
                  <c:v>2.4681423040086841E-2</c:v>
                </c:pt>
                <c:pt idx="20">
                  <c:v>1.8711163391148346E-2</c:v>
                </c:pt>
                <c:pt idx="21">
                  <c:v>1.3737793465337152E-2</c:v>
                </c:pt>
                <c:pt idx="22">
                  <c:v>9.7682950975389923E-3</c:v>
                </c:pt>
                <c:pt idx="23">
                  <c:v>6.726763448534118E-3</c:v>
                </c:pt>
                <c:pt idx="24">
                  <c:v>4.4862052239890383E-3</c:v>
                </c:pt>
                <c:pt idx="25">
                  <c:v>2.89759520488148E-3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D6-45AA-8C44-8A0CDB9DC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970056"/>
        <c:axId val="1085970416"/>
      </c:scatterChart>
      <c:valAx>
        <c:axId val="1085970056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85970416"/>
        <c:crosses val="autoZero"/>
        <c:crossBetween val="midCat"/>
      </c:valAx>
      <c:valAx>
        <c:axId val="108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85970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Frequency Mother_age_baby_not_premature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'Welch and Histogram mother_age'!$AA$1</c:f>
              <c:strCache>
                <c:ptCount val="1"/>
                <c:pt idx="0">
                  <c:v>Frequency not_premature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mother_age'!$AA$2:$AA$27</c:f>
              <c:numCache>
                <c:formatCode>General</c:formatCode>
                <c:ptCount val="26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7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16</c:v>
                </c:pt>
                <c:pt idx="8">
                  <c:v>9</c:v>
                </c:pt>
                <c:pt idx="9">
                  <c:v>15</c:v>
                </c:pt>
                <c:pt idx="10">
                  <c:v>21</c:v>
                </c:pt>
                <c:pt idx="11">
                  <c:v>15</c:v>
                </c:pt>
                <c:pt idx="12">
                  <c:v>13</c:v>
                </c:pt>
                <c:pt idx="13">
                  <c:v>11</c:v>
                </c:pt>
                <c:pt idx="14">
                  <c:v>9</c:v>
                </c:pt>
                <c:pt idx="15">
                  <c:v>7</c:v>
                </c:pt>
                <c:pt idx="16">
                  <c:v>14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1-47F6-9B3A-2D39FF285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723232"/>
        <c:axId val="1029726472"/>
      </c:scatterChart>
      <c:valAx>
        <c:axId val="1029723232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9726472"/>
        <c:crosses val="autoZero"/>
        <c:crossBetween val="midCat"/>
      </c:valAx>
      <c:valAx>
        <c:axId val="102972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972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</a:rPr>
              <a:t>Probability Mother_age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>
        <c:manualLayout>
          <c:layoutTarget val="inner"/>
          <c:xMode val="edge"/>
          <c:yMode val="edge"/>
          <c:x val="7.4366518679845867E-2"/>
          <c:y val="0.19432888597258677"/>
          <c:w val="0.67773810521025291"/>
          <c:h val="0.7547451881014872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'Welch and Histogram mother_age'!$Q$1</c:f>
              <c:strCache>
                <c:ptCount val="1"/>
                <c:pt idx="0">
                  <c:v>Normalized frequency premature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mother_age'!$O$2:$O$27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mother_age'!$Q$2:$Q$27</c:f>
              <c:numCache>
                <c:formatCode>General</c:formatCode>
                <c:ptCount val="26"/>
                <c:pt idx="0">
                  <c:v>0</c:v>
                </c:pt>
                <c:pt idx="1">
                  <c:v>4.1666666666666664E-2</c:v>
                </c:pt>
                <c:pt idx="2">
                  <c:v>2.0833333333333332E-2</c:v>
                </c:pt>
                <c:pt idx="3">
                  <c:v>2.0833333333333332E-2</c:v>
                </c:pt>
                <c:pt idx="4">
                  <c:v>3.125E-2</c:v>
                </c:pt>
                <c:pt idx="5">
                  <c:v>4.1666666666666664E-2</c:v>
                </c:pt>
                <c:pt idx="6">
                  <c:v>2.0833333333333332E-2</c:v>
                </c:pt>
                <c:pt idx="7">
                  <c:v>5.2083333333333336E-2</c:v>
                </c:pt>
                <c:pt idx="8">
                  <c:v>7.2916666666666671E-2</c:v>
                </c:pt>
                <c:pt idx="9">
                  <c:v>0.10416666666666667</c:v>
                </c:pt>
                <c:pt idx="10">
                  <c:v>8.3333333333333329E-2</c:v>
                </c:pt>
                <c:pt idx="11">
                  <c:v>5.2083333333333336E-2</c:v>
                </c:pt>
                <c:pt idx="12">
                  <c:v>0.10416666666666667</c:v>
                </c:pt>
                <c:pt idx="13">
                  <c:v>4.1666666666666664E-2</c:v>
                </c:pt>
                <c:pt idx="14">
                  <c:v>7.2916666666666671E-2</c:v>
                </c:pt>
                <c:pt idx="15">
                  <c:v>7.2916666666666671E-2</c:v>
                </c:pt>
                <c:pt idx="16">
                  <c:v>6.25E-2</c:v>
                </c:pt>
                <c:pt idx="17">
                  <c:v>4.1666666666666664E-2</c:v>
                </c:pt>
                <c:pt idx="18">
                  <c:v>2.0833333333333332E-2</c:v>
                </c:pt>
                <c:pt idx="19">
                  <c:v>0</c:v>
                </c:pt>
                <c:pt idx="20">
                  <c:v>1.0416666666666666E-2</c:v>
                </c:pt>
                <c:pt idx="21">
                  <c:v>1.0416666666666666E-2</c:v>
                </c:pt>
                <c:pt idx="22">
                  <c:v>0</c:v>
                </c:pt>
                <c:pt idx="23">
                  <c:v>2.0833333333333332E-2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C-4C49-8B86-3436EF8D2E12}"/>
            </c:ext>
          </c:extLst>
        </c:ser>
        <c:ser>
          <c:idx val="1"/>
          <c:order val="1"/>
          <c:tx>
            <c:strRef>
              <c:f>'Welch and Histogram mother_age'!$AB$1</c:f>
              <c:strCache>
                <c:ptCount val="1"/>
                <c:pt idx="0">
                  <c:v>Normalized frequency not_premature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mother_age'!$AB$2:$AB$27</c:f>
              <c:numCache>
                <c:formatCode>General</c:formatCode>
                <c:ptCount val="26"/>
                <c:pt idx="0">
                  <c:v>9.2592592592592587E-3</c:v>
                </c:pt>
                <c:pt idx="1">
                  <c:v>1.8518518518518517E-2</c:v>
                </c:pt>
                <c:pt idx="2">
                  <c:v>4.1666666666666664E-2</c:v>
                </c:pt>
                <c:pt idx="3">
                  <c:v>3.2407407407407406E-2</c:v>
                </c:pt>
                <c:pt idx="4">
                  <c:v>3.2407407407407406E-2</c:v>
                </c:pt>
                <c:pt idx="5">
                  <c:v>4.6296296296296294E-2</c:v>
                </c:pt>
                <c:pt idx="6">
                  <c:v>5.0925925925925923E-2</c:v>
                </c:pt>
                <c:pt idx="7">
                  <c:v>7.407407407407407E-2</c:v>
                </c:pt>
                <c:pt idx="8">
                  <c:v>4.1666666666666664E-2</c:v>
                </c:pt>
                <c:pt idx="9">
                  <c:v>6.9444444444444448E-2</c:v>
                </c:pt>
                <c:pt idx="10">
                  <c:v>9.7222222222222224E-2</c:v>
                </c:pt>
                <c:pt idx="11">
                  <c:v>6.9444444444444448E-2</c:v>
                </c:pt>
                <c:pt idx="12">
                  <c:v>6.0185185185185182E-2</c:v>
                </c:pt>
                <c:pt idx="13">
                  <c:v>5.0925925925925923E-2</c:v>
                </c:pt>
                <c:pt idx="14">
                  <c:v>4.1666666666666664E-2</c:v>
                </c:pt>
                <c:pt idx="15">
                  <c:v>3.2407407407407406E-2</c:v>
                </c:pt>
                <c:pt idx="16">
                  <c:v>6.4814814814814811E-2</c:v>
                </c:pt>
                <c:pt idx="17">
                  <c:v>2.7777777777777776E-2</c:v>
                </c:pt>
                <c:pt idx="18">
                  <c:v>2.7777777777777776E-2</c:v>
                </c:pt>
                <c:pt idx="19">
                  <c:v>3.2407407407407406E-2</c:v>
                </c:pt>
                <c:pt idx="20">
                  <c:v>2.3148148148148147E-2</c:v>
                </c:pt>
                <c:pt idx="21">
                  <c:v>1.8518518518518517E-2</c:v>
                </c:pt>
                <c:pt idx="22">
                  <c:v>1.8518518518518517E-2</c:v>
                </c:pt>
                <c:pt idx="23">
                  <c:v>9.2592592592592587E-3</c:v>
                </c:pt>
                <c:pt idx="24">
                  <c:v>4.6296296296296294E-3</c:v>
                </c:pt>
                <c:pt idx="25">
                  <c:v>4.6296296296296294E-3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3C-4C49-8B86-3436EF8D2E12}"/>
            </c:ext>
          </c:extLst>
        </c:ser>
        <c:ser>
          <c:idx val="2"/>
          <c:order val="2"/>
          <c:tx>
            <c:strRef>
              <c:f>'Welch and Histogram mother_age'!$R$1</c:f>
              <c:strCache>
                <c:ptCount val="1"/>
                <c:pt idx="0">
                  <c:v>Normal Distribution premature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mother_age'!$R$2:$R$27</c:f>
              <c:numCache>
                <c:formatCode>General</c:formatCode>
                <c:ptCount val="26"/>
                <c:pt idx="0">
                  <c:v>7.195080757283338E-3</c:v>
                </c:pt>
                <c:pt idx="1">
                  <c:v>1.1047988305033573E-2</c:v>
                </c:pt>
                <c:pt idx="2">
                  <c:v>1.6271733120706393E-2</c:v>
                </c:pt>
                <c:pt idx="3">
                  <c:v>2.2987275088981511E-2</c:v>
                </c:pt>
                <c:pt idx="4">
                  <c:v>3.1149009934275509E-2</c:v>
                </c:pt>
                <c:pt idx="5">
                  <c:v>4.0485925828543094E-2</c:v>
                </c:pt>
                <c:pt idx="6">
                  <c:v>5.0473913224716435E-2</c:v>
                </c:pt>
                <c:pt idx="7">
                  <c:v>6.0357737514367391E-2</c:v>
                </c:pt>
                <c:pt idx="8">
                  <c:v>6.923122258566837E-2</c:v>
                </c:pt>
                <c:pt idx="9">
                  <c:v>7.6168275646234365E-2</c:v>
                </c:pt>
                <c:pt idx="10">
                  <c:v>8.0380244016540592E-2</c:v>
                </c:pt>
                <c:pt idx="11">
                  <c:v>8.136311934252545E-2</c:v>
                </c:pt>
                <c:pt idx="12">
                  <c:v>7.8996697240615171E-2</c:v>
                </c:pt>
                <c:pt idx="13">
                  <c:v>7.3568745743362515E-2</c:v>
                </c:pt>
                <c:pt idx="14">
                  <c:v>6.5717471160079574E-2</c:v>
                </c:pt>
                <c:pt idx="15">
                  <c:v>5.6308169367560876E-2</c:v>
                </c:pt>
                <c:pt idx="16">
                  <c:v>4.6276983994826097E-2</c:v>
                </c:pt>
                <c:pt idx="17">
                  <c:v>3.6480582092603721E-2</c:v>
                </c:pt>
                <c:pt idx="18">
                  <c:v>2.7584273204294567E-2</c:v>
                </c:pt>
                <c:pt idx="19">
                  <c:v>2.0006190756810528E-2</c:v>
                </c:pt>
                <c:pt idx="20">
                  <c:v>1.3917791913452719E-2</c:v>
                </c:pt>
                <c:pt idx="21">
                  <c:v>9.2870834147542082E-3</c:v>
                </c:pt>
                <c:pt idx="22">
                  <c:v>5.9441728168478057E-3</c:v>
                </c:pt>
                <c:pt idx="23">
                  <c:v>3.6492749170006855E-3</c:v>
                </c:pt>
                <c:pt idx="24">
                  <c:v>2.1489425761545998E-3</c:v>
                </c:pt>
                <c:pt idx="25">
                  <c:v>1.2137971477159597E-3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3C-4C49-8B86-3436EF8D2E12}"/>
            </c:ext>
          </c:extLst>
        </c:ser>
        <c:ser>
          <c:idx val="3"/>
          <c:order val="3"/>
          <c:tx>
            <c:strRef>
              <c:f>'Welch and Histogram mother_age'!$AC$1</c:f>
              <c:strCache>
                <c:ptCount val="1"/>
                <c:pt idx="0">
                  <c:v>Normal Distribution not_premature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'Welch and Histogram mother_age'!$Z$2:$Z$27</c:f>
              <c:numCache>
                <c:formatCode>General</c:formatCode>
                <c:ptCount val="26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</c:numCache>
            </c:numRef>
          </c:xVal>
          <c:yVal>
            <c:numRef>
              <c:f>'Welch and Histogram mother_age'!$AC$2:$AC$27</c:f>
              <c:numCache>
                <c:formatCode>General</c:formatCode>
                <c:ptCount val="26"/>
                <c:pt idx="0">
                  <c:v>1.0808171116583422E-2</c:v>
                </c:pt>
                <c:pt idx="1">
                  <c:v>1.5061092456045299E-2</c:v>
                </c:pt>
                <c:pt idx="2">
                  <c:v>2.0325738490027376E-2</c:v>
                </c:pt>
                <c:pt idx="3">
                  <c:v>2.6565732131417462E-2</c:v>
                </c:pt>
                <c:pt idx="4">
                  <c:v>3.3626590974007026E-2</c:v>
                </c:pt>
                <c:pt idx="5">
                  <c:v>4.1222040888053813E-2</c:v>
                </c:pt>
                <c:pt idx="6">
                  <c:v>4.8939748665520741E-2</c:v>
                </c:pt>
                <c:pt idx="7">
                  <c:v>5.6270344763106897E-2</c:v>
                </c:pt>
                <c:pt idx="8">
                  <c:v>6.2658935703344257E-2</c:v>
                </c:pt>
                <c:pt idx="9">
                  <c:v>6.7572820708447834E-2</c:v>
                </c:pt>
                <c:pt idx="10">
                  <c:v>7.0574316195683148E-2</c:v>
                </c:pt>
                <c:pt idx="11">
                  <c:v>7.1384990505345927E-2</c:v>
                </c:pt>
                <c:pt idx="12">
                  <c:v>6.9928261248501059E-2</c:v>
                </c:pt>
                <c:pt idx="13">
                  <c:v>6.6341326317738952E-2</c:v>
                </c:pt>
                <c:pt idx="14">
                  <c:v>6.0953853426524568E-2</c:v>
                </c:pt>
                <c:pt idx="15">
                  <c:v>5.4238014065158907E-2</c:v>
                </c:pt>
                <c:pt idx="16">
                  <c:v>4.6740353087605123E-2</c:v>
                </c:pt>
                <c:pt idx="17">
                  <c:v>3.9009087797878525E-2</c:v>
                </c:pt>
                <c:pt idx="18">
                  <c:v>3.1530089033550972E-2</c:v>
                </c:pt>
                <c:pt idx="19">
                  <c:v>2.4681423040086841E-2</c:v>
                </c:pt>
                <c:pt idx="20">
                  <c:v>1.8711163391148346E-2</c:v>
                </c:pt>
                <c:pt idx="21">
                  <c:v>1.3737793465337152E-2</c:v>
                </c:pt>
                <c:pt idx="22">
                  <c:v>9.7682950975389923E-3</c:v>
                </c:pt>
                <c:pt idx="23">
                  <c:v>6.726763448534118E-3</c:v>
                </c:pt>
                <c:pt idx="24">
                  <c:v>4.4862052239890383E-3</c:v>
                </c:pt>
                <c:pt idx="25">
                  <c:v>2.89759520488148E-3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3C-4C49-8B86-3436EF8D2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834880"/>
        <c:axId val="403157976"/>
      </c:scatterChart>
      <c:valAx>
        <c:axId val="927834880"/>
        <c:scaling>
          <c:orientation val="minMax"/>
          <c:max val="44"/>
          <c:min val="1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403157976"/>
        <c:crosses val="autoZero"/>
        <c:crossBetween val="midCat"/>
      </c:valAx>
      <c:valAx>
        <c:axId val="40315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783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7630675154967339"/>
          <c:y val="0.19785761154855644"/>
          <c:w val="0.51261168816663871"/>
          <c:h val="0.289354039078448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17" Type="http://schemas.openxmlformats.org/officeDocument/2006/relationships/chart" Target="../charts/chart21.xml"/><Relationship Id="rId2" Type="http://schemas.openxmlformats.org/officeDocument/2006/relationships/chart" Target="../charts/chart6.xml"/><Relationship Id="rId16" Type="http://schemas.openxmlformats.org/officeDocument/2006/relationships/chart" Target="../charts/chart20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5" Type="http://schemas.openxmlformats.org/officeDocument/2006/relationships/chart" Target="../charts/chart1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23</xdr:row>
      <xdr:rowOff>0</xdr:rowOff>
    </xdr:from>
    <xdr:to>
      <xdr:col>13</xdr:col>
      <xdr:colOff>579120</xdr:colOff>
      <xdr:row>39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35BBF-B84A-E9B6-BC72-286014410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266700</xdr:colOff>
      <xdr:row>4</xdr:row>
      <xdr:rowOff>30480</xdr:rowOff>
    </xdr:from>
    <xdr:to>
      <xdr:col>13</xdr:col>
      <xdr:colOff>571500</xdr:colOff>
      <xdr:row>20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62F4D-4094-40F0-B9AD-4367F8F0B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21</xdr:row>
      <xdr:rowOff>125730</xdr:rowOff>
    </xdr:from>
    <xdr:to>
      <xdr:col>13</xdr:col>
      <xdr:colOff>373380</xdr:colOff>
      <xdr:row>38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532D0-E57B-16E1-5CDF-2069DC278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</xdr:colOff>
      <xdr:row>1</xdr:row>
      <xdr:rowOff>152400</xdr:rowOff>
    </xdr:from>
    <xdr:to>
      <xdr:col>13</xdr:col>
      <xdr:colOff>320040</xdr:colOff>
      <xdr:row>18</xdr:row>
      <xdr:rowOff>45720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293228-38C0-4707-BC3D-15F479B6C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7620</xdr:colOff>
      <xdr:row>10</xdr:row>
      <xdr:rowOff>144780</xdr:rowOff>
    </xdr:from>
    <xdr:to>
      <xdr:col>59</xdr:col>
      <xdr:colOff>1394460</xdr:colOff>
      <xdr:row>27</xdr:row>
      <xdr:rowOff>38100</xdr:rowOff>
    </xdr:to>
    <xdr:graphicFrame macro="">
      <xdr:nvGraphicFramePr>
        <xdr:cNvPr id="4174" name="Chart 4">
          <a:extLst>
            <a:ext uri="{FF2B5EF4-FFF2-40B4-BE49-F238E27FC236}">
              <a16:creationId xmlns:a16="http://schemas.microsoft.com/office/drawing/2014/main" id="{EE5D8F28-AE1B-8F12-C075-D6CA8ECF3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30480</xdr:colOff>
      <xdr:row>8</xdr:row>
      <xdr:rowOff>30480</xdr:rowOff>
    </xdr:from>
    <xdr:to>
      <xdr:col>67</xdr:col>
      <xdr:colOff>685800</xdr:colOff>
      <xdr:row>27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239EEA-1FCC-99E4-DC04-A43335B96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60960</xdr:colOff>
      <xdr:row>8</xdr:row>
      <xdr:rowOff>0</xdr:rowOff>
    </xdr:from>
    <xdr:to>
      <xdr:col>64</xdr:col>
      <xdr:colOff>76200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E10E2-E327-09EF-E708-9C091128C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10</xdr:row>
      <xdr:rowOff>163830</xdr:rowOff>
    </xdr:from>
    <xdr:to>
      <xdr:col>6</xdr:col>
      <xdr:colOff>685800</xdr:colOff>
      <xdr:row>27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9AA017-4398-D341-0AC0-D5EC2126C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10</xdr:row>
      <xdr:rowOff>156210</xdr:rowOff>
    </xdr:from>
    <xdr:to>
      <xdr:col>11</xdr:col>
      <xdr:colOff>15240</xdr:colOff>
      <xdr:row>27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AE775F-54D8-C4C6-A276-74E8894E0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22860</xdr:colOff>
      <xdr:row>12</xdr:row>
      <xdr:rowOff>34290</xdr:rowOff>
    </xdr:from>
    <xdr:to>
      <xdr:col>15</xdr:col>
      <xdr:colOff>60960</xdr:colOff>
      <xdr:row>28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419EBE-676D-C71C-75EC-BA01B40F4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9</xdr:row>
      <xdr:rowOff>163830</xdr:rowOff>
    </xdr:from>
    <xdr:to>
      <xdr:col>19</xdr:col>
      <xdr:colOff>38100</xdr:colOff>
      <xdr:row>26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C288C6-F655-FCAF-F1FD-DC034D6E2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647700</xdr:colOff>
      <xdr:row>9</xdr:row>
      <xdr:rowOff>34290</xdr:rowOff>
    </xdr:from>
    <xdr:to>
      <xdr:col>23</xdr:col>
      <xdr:colOff>38100</xdr:colOff>
      <xdr:row>25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E3C695-01A2-DB6A-56A1-1236CC960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464820</xdr:colOff>
      <xdr:row>14</xdr:row>
      <xdr:rowOff>87630</xdr:rowOff>
    </xdr:from>
    <xdr:to>
      <xdr:col>27</xdr:col>
      <xdr:colOff>609600</xdr:colOff>
      <xdr:row>31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8743CF-9C4F-F8F6-228F-9909697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723900</xdr:colOff>
      <xdr:row>11</xdr:row>
      <xdr:rowOff>34290</xdr:rowOff>
    </xdr:from>
    <xdr:to>
      <xdr:col>31</xdr:col>
      <xdr:colOff>106680</xdr:colOff>
      <xdr:row>27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03291E5-04B2-554C-4DE1-C27BA4712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518160</xdr:colOff>
      <xdr:row>11</xdr:row>
      <xdr:rowOff>95250</xdr:rowOff>
    </xdr:from>
    <xdr:to>
      <xdr:col>35</xdr:col>
      <xdr:colOff>281940</xdr:colOff>
      <xdr:row>27</xdr:row>
      <xdr:rowOff>156210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773795D-895C-613C-FFCE-620B7A30B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53340</xdr:colOff>
      <xdr:row>11</xdr:row>
      <xdr:rowOff>34290</xdr:rowOff>
    </xdr:from>
    <xdr:to>
      <xdr:col>39</xdr:col>
      <xdr:colOff>312420</xdr:colOff>
      <xdr:row>27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51AB160-7677-DE3D-34B1-7F37F582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38100</xdr:colOff>
      <xdr:row>11</xdr:row>
      <xdr:rowOff>72390</xdr:rowOff>
    </xdr:from>
    <xdr:to>
      <xdr:col>43</xdr:col>
      <xdr:colOff>220980</xdr:colOff>
      <xdr:row>27</xdr:row>
      <xdr:rowOff>133350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8D27809-6EE0-6115-54F8-E0F5395B9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44</xdr:col>
      <xdr:colOff>0</xdr:colOff>
      <xdr:row>10</xdr:row>
      <xdr:rowOff>140970</xdr:rowOff>
    </xdr:from>
    <xdr:to>
      <xdr:col>46</xdr:col>
      <xdr:colOff>754380</xdr:colOff>
      <xdr:row>27</xdr:row>
      <xdr:rowOff>34290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522F6CB-1967-B047-D9CA-5BAF34D6B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47</xdr:col>
      <xdr:colOff>594360</xdr:colOff>
      <xdr:row>10</xdr:row>
      <xdr:rowOff>95250</xdr:rowOff>
    </xdr:from>
    <xdr:to>
      <xdr:col>52</xdr:col>
      <xdr:colOff>30480</xdr:colOff>
      <xdr:row>27</xdr:row>
      <xdr:rowOff>45720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A69827F-2323-491E-A829-71126AC3E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53</xdr:col>
      <xdr:colOff>0</xdr:colOff>
      <xdr:row>9</xdr:row>
      <xdr:rowOff>34290</xdr:rowOff>
    </xdr:from>
    <xdr:to>
      <xdr:col>56</xdr:col>
      <xdr:colOff>350520</xdr:colOff>
      <xdr:row>27</xdr:row>
      <xdr:rowOff>30480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B5C5954-B0C1-5619-E3A5-8C3D25671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15240</xdr:colOff>
      <xdr:row>11</xdr:row>
      <xdr:rowOff>49530</xdr:rowOff>
    </xdr:from>
    <xdr:to>
      <xdr:col>3</xdr:col>
      <xdr:colOff>632460</xdr:colOff>
      <xdr:row>27</xdr:row>
      <xdr:rowOff>110490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AEBC8F8-CF1D-7C51-465B-26C1A9713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118110</xdr:rowOff>
    </xdr:from>
    <xdr:to>
      <xdr:col>4</xdr:col>
      <xdr:colOff>579120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E2C6A-F79F-DFE9-2EFD-D4ACA0B53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548640</xdr:colOff>
      <xdr:row>8</xdr:row>
      <xdr:rowOff>102870</xdr:rowOff>
    </xdr:from>
    <xdr:to>
      <xdr:col>10</xdr:col>
      <xdr:colOff>601980</xdr:colOff>
      <xdr:row>34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1C48D-46AF-379D-673E-49D4BDA89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594360</xdr:colOff>
      <xdr:row>7</xdr:row>
      <xdr:rowOff>156210</xdr:rowOff>
    </xdr:from>
    <xdr:to>
      <xdr:col>16</xdr:col>
      <xdr:colOff>22860</xdr:colOff>
      <xdr:row>35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4678AA-DFE1-00AE-8923-AD0D1EE56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15240</xdr:colOff>
      <xdr:row>13</xdr:row>
      <xdr:rowOff>148590</xdr:rowOff>
    </xdr:from>
    <xdr:to>
      <xdr:col>21</xdr:col>
      <xdr:colOff>601980</xdr:colOff>
      <xdr:row>38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159A66-7790-E503-24F9-01588D517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9</xdr:row>
      <xdr:rowOff>156210</xdr:rowOff>
    </xdr:from>
    <xdr:to>
      <xdr:col>27</xdr:col>
      <xdr:colOff>22860</xdr:colOff>
      <xdr:row>38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64D3D4-B73D-3C9B-F818-35CB4A62C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22860</xdr:colOff>
      <xdr:row>10</xdr:row>
      <xdr:rowOff>3810</xdr:rowOff>
    </xdr:from>
    <xdr:to>
      <xdr:col>32</xdr:col>
      <xdr:colOff>594360</xdr:colOff>
      <xdr:row>39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2595AC-821E-2B83-200F-A244AD03C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601980</xdr:colOff>
      <xdr:row>9</xdr:row>
      <xdr:rowOff>140970</xdr:rowOff>
    </xdr:from>
    <xdr:to>
      <xdr:col>38</xdr:col>
      <xdr:colOff>396240</xdr:colOff>
      <xdr:row>39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384BE1-FB4F-610E-90E0-FC4C4DD1E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7620</xdr:colOff>
      <xdr:row>10</xdr:row>
      <xdr:rowOff>80010</xdr:rowOff>
    </xdr:from>
    <xdr:to>
      <xdr:col>44</xdr:col>
      <xdr:colOff>579120</xdr:colOff>
      <xdr:row>39</xdr:row>
      <xdr:rowOff>45720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B328D4-C81B-A447-C463-4FE90652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601980</xdr:colOff>
      <xdr:row>8</xdr:row>
      <xdr:rowOff>163830</xdr:rowOff>
    </xdr:from>
    <xdr:to>
      <xdr:col>50</xdr:col>
      <xdr:colOff>441960</xdr:colOff>
      <xdr:row>39</xdr:row>
      <xdr:rowOff>7620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AD5C72-6E05-BE97-AE96-5E882EF67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601980</xdr:colOff>
      <xdr:row>9</xdr:row>
      <xdr:rowOff>125730</xdr:rowOff>
    </xdr:from>
    <xdr:to>
      <xdr:col>56</xdr:col>
      <xdr:colOff>396240</xdr:colOff>
      <xdr:row>39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DEE17AD-8562-D11E-44A5-5F3547EEF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601980</xdr:colOff>
      <xdr:row>9</xdr:row>
      <xdr:rowOff>87630</xdr:rowOff>
    </xdr:from>
    <xdr:to>
      <xdr:col>62</xdr:col>
      <xdr:colOff>525780</xdr:colOff>
      <xdr:row>38</xdr:row>
      <xdr:rowOff>121920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3A34B7F-81B4-D506-590A-11D50A2FA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63</xdr:col>
      <xdr:colOff>526228</xdr:colOff>
      <xdr:row>10</xdr:row>
      <xdr:rowOff>102871</xdr:rowOff>
    </xdr:from>
    <xdr:to>
      <xdr:col>68</xdr:col>
      <xdr:colOff>320488</xdr:colOff>
      <xdr:row>40</xdr:row>
      <xdr:rowOff>137161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A7A9A19-0D41-01ED-301D-0DC99674A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69</xdr:col>
      <xdr:colOff>554467</xdr:colOff>
      <xdr:row>11</xdr:row>
      <xdr:rowOff>58046</xdr:rowOff>
    </xdr:from>
    <xdr:to>
      <xdr:col>74</xdr:col>
      <xdr:colOff>554467</xdr:colOff>
      <xdr:row>41</xdr:row>
      <xdr:rowOff>125506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A7AC058-641E-1657-E6A6-0EFF0321E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83820</xdr:colOff>
      <xdr:row>1</xdr:row>
      <xdr:rowOff>68580</xdr:rowOff>
    </xdr:from>
    <xdr:to>
      <xdr:col>24</xdr:col>
      <xdr:colOff>388620</xdr:colOff>
      <xdr:row>21</xdr:row>
      <xdr:rowOff>102870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CE29A1F-60A3-3F4A-03A5-23E3116FE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114300</xdr:colOff>
      <xdr:row>22</xdr:row>
      <xdr:rowOff>133350</xdr:rowOff>
    </xdr:from>
    <xdr:to>
      <xdr:col>24</xdr:col>
      <xdr:colOff>419100</xdr:colOff>
      <xdr:row>39</xdr:row>
      <xdr:rowOff>26670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538B617-4D7D-08D4-DAC7-7806B6455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129540</xdr:colOff>
      <xdr:row>1</xdr:row>
      <xdr:rowOff>19050</xdr:rowOff>
    </xdr:from>
    <xdr:to>
      <xdr:col>37</xdr:col>
      <xdr:colOff>434340</xdr:colOff>
      <xdr:row>21</xdr:row>
      <xdr:rowOff>106680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95A83F-D9A7-7DDC-048D-2F5FE8227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167640</xdr:colOff>
      <xdr:row>22</xdr:row>
      <xdr:rowOff>148590</xdr:rowOff>
    </xdr:from>
    <xdr:to>
      <xdr:col>37</xdr:col>
      <xdr:colOff>472440</xdr:colOff>
      <xdr:row>39</xdr:row>
      <xdr:rowOff>41910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B61AA5-80F0-FAA3-9575-063B9BEF7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15240</xdr:colOff>
      <xdr:row>24</xdr:row>
      <xdr:rowOff>19050</xdr:rowOff>
    </xdr:from>
    <xdr:to>
      <xdr:col>12</xdr:col>
      <xdr:colOff>304800</xdr:colOff>
      <xdr:row>43</xdr:row>
      <xdr:rowOff>91440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E99F7FD-7216-D166-5A03-033B1A288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</xdr:colOff>
      <xdr:row>0</xdr:row>
      <xdr:rowOff>110490</xdr:rowOff>
    </xdr:from>
    <xdr:to>
      <xdr:col>23</xdr:col>
      <xdr:colOff>1607820</xdr:colOff>
      <xdr:row>15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E2B823-75F4-E464-DE75-475F46CAB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365760</xdr:colOff>
      <xdr:row>16</xdr:row>
      <xdr:rowOff>26670</xdr:rowOff>
    </xdr:from>
    <xdr:to>
      <xdr:col>24</xdr:col>
      <xdr:colOff>0</xdr:colOff>
      <xdr:row>32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1D9415-89DC-7684-693A-E8F265A52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76200</xdr:colOff>
      <xdr:row>0</xdr:row>
      <xdr:rowOff>95250</xdr:rowOff>
    </xdr:from>
    <xdr:to>
      <xdr:col>36</xdr:col>
      <xdr:colOff>381000</xdr:colOff>
      <xdr:row>15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C4224-F707-6629-5155-3A647609D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53340</xdr:colOff>
      <xdr:row>15</xdr:row>
      <xdr:rowOff>163830</xdr:rowOff>
    </xdr:from>
    <xdr:to>
      <xdr:col>36</xdr:col>
      <xdr:colOff>358140</xdr:colOff>
      <xdr:row>32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2493D8-A198-4E45-F94B-5046C8A1C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601980</xdr:colOff>
      <xdr:row>23</xdr:row>
      <xdr:rowOff>140970</xdr:rowOff>
    </xdr:from>
    <xdr:to>
      <xdr:col>13</xdr:col>
      <xdr:colOff>1531620</xdr:colOff>
      <xdr:row>40</xdr:row>
      <xdr:rowOff>34290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F97BF9-133E-0DA1-708E-D31B32FDF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55555557" createdVersion="8" refreshedVersion="8" minRefreshableVersion="3" recordCount="312" xr:uid="{563B1682-4584-4AEB-B5AC-CC948B076B9F}">
  <cacheSource type="worksheet">
    <worksheetSource ref="B1:B313" sheet="Categorize"/>
  </cacheSource>
  <cacheFields count="1">
    <cacheField name="prematurity_by_weight_baby" numFmtId="0">
      <sharedItems count="2">
        <s v="weight premature"/>
        <s v="weight not prem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5648148" createdVersion="8" refreshedVersion="8" minRefreshableVersion="3" recordCount="312" xr:uid="{CCE5B0FA-FD16-4DE0-A239-7FA001FB5A32}">
  <cacheSource type="worksheet">
    <worksheetSource ref="A1:A313" sheet="Rename and Re-code"/>
  </cacheSource>
  <cacheFields count="1">
    <cacheField name="prematurity_by_birth_week" numFmtId="0">
      <sharedItems count="2">
        <s v="week premature"/>
        <s v="week not prem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57175927" createdVersion="8" refreshedVersion="8" minRefreshableVersion="3" recordCount="312" xr:uid="{1EF15F6B-BDC0-43B2-A387-0DE8A0BD0D60}">
  <cacheSource type="worksheet">
    <worksheetSource ref="A1:B313" sheet="Chi-Square prematurity"/>
  </cacheSource>
  <cacheFields count="2">
    <cacheField name="weight_category" numFmtId="0">
      <sharedItems count="3">
        <s v="Low"/>
        <s v="Normal"/>
        <s v="High"/>
      </sharedItems>
    </cacheField>
    <cacheField name="prematurity_by_birth_week" numFmtId="0">
      <sharedItems count="4">
        <s v="week premature"/>
        <s v="week not premature"/>
        <s v="prematurity" u="1"/>
        <s v="not_prematurit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57870373" createdVersion="8" refreshedVersion="8" recordCount="312" xr:uid="{00000000-000A-0000-FFFF-FFFFEF030000}">
  <cacheSource type="worksheet">
    <worksheetSource ref="I1:I313" sheet="Categorize"/>
  </cacheSource>
  <cacheFields count="1">
    <cacheField name="age_category" numFmtId="0">
      <sharedItems count="7">
        <s v="20-39"/>
        <s v="&gt;=40"/>
        <s v="&lt;20"/>
        <s v="&quot;&lt;=20&quot;" u="1"/>
        <s v="&lt;=20" u="1"/>
        <s v="&quot;20-39&quot;" u="1"/>
        <s v="&quot;&gt;=40&quot;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2268515" createdVersion="8" refreshedVersion="8" minRefreshableVersion="3" recordCount="312" xr:uid="{383E1A72-C4B4-49D8-827A-6EA3A8A36521}">
  <cacheSource type="worksheet">
    <worksheetSource ref="A1:B313" sheet="Rename and Re-code"/>
  </cacheSource>
  <cacheFields count="2">
    <cacheField name="prematurity_by_birth_week" numFmtId="0">
      <sharedItems count="4">
        <s v="week premature"/>
        <s v="week not premature"/>
        <s v="not premature" u="1"/>
        <s v="premature" u="1"/>
      </sharedItems>
    </cacheField>
    <cacheField name="Mother_Age_Catecory" numFmtId="0">
      <sharedItems count="3">
        <s v="20-39"/>
        <s v="&gt;=40"/>
        <s v="&lt;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25" createdVersion="8" refreshedVersion="8" recordCount="312" xr:uid="{00000000-000A-0000-FFFF-FFFF19040000}">
  <cacheSource type="worksheet">
    <worksheetSource ref="A1:A313" sheet="Categorize"/>
  </cacheSource>
  <cacheFields count="1">
    <cacheField name="weight_category" numFmtId="0">
      <sharedItems count="3">
        <s v="Low"/>
        <s v="Normal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2731484" createdVersion="8" refreshedVersion="8" recordCount="312" xr:uid="{00000000-000A-0000-FFFF-FFFF16040000}">
  <cacheSource type="worksheet">
    <worksheetSource ref="BV3:BV315" sheet="Data1"/>
  </cacheSource>
  <cacheFields count="2">
    <cacheField name="weight_baby" numFmtId="164">
      <sharedItems containsMixedTypes="1" containsNumber="1" minValue="0.77" maxValue="4.49" count="178">
        <n v="2.335"/>
        <n v="2.13"/>
        <n v="2.0499999999999998"/>
        <n v="2.5499999999999998"/>
        <n v="2.57"/>
        <n v="2.9449999999999998"/>
        <n v="1.45"/>
        <n v="2.8"/>
        <n v="2.38"/>
        <s v="null"/>
        <n v="2.0249999999999999"/>
        <n v="2.98"/>
        <n v="2.7450000000000001"/>
        <n v="1.575"/>
        <n v="1.7"/>
        <n v="2.6"/>
        <n v="1.75"/>
        <n v="1.7050000000000001"/>
        <n v="2.4"/>
        <n v="2.02"/>
        <n v="1.3049999999999999"/>
        <n v="2.5649999999999999"/>
        <n v="2.5"/>
        <n v="2.0649999999999999"/>
        <n v="2.2349999999999999"/>
        <n v="2.0750000000000002"/>
        <n v="0.82499999999999996"/>
        <n v="0.93"/>
        <n v="2.12"/>
        <n v="0.82"/>
        <n v="2.08"/>
        <n v="2.5099999999999998"/>
        <n v="0.89"/>
        <n v="2.56"/>
        <n v="2.1549999999999998"/>
        <n v="1.4950000000000001"/>
        <n v="2.61"/>
        <n v="1.9"/>
        <n v="2.11"/>
        <n v="1.9350000000000001"/>
        <n v="2.3199999999999998"/>
        <n v="2.1850000000000001"/>
        <n v="2.125"/>
        <n v="2.645"/>
        <n v="0.77"/>
        <n v="3.2"/>
        <n v="1.29"/>
        <n v="2.2949999999999999"/>
        <n v="2.88"/>
        <n v="2.39"/>
        <n v="2.4700000000000002"/>
        <n v="0.95"/>
        <n v="1.61"/>
        <n v="2.895"/>
        <n v="1.91"/>
        <n v="2.81"/>
        <n v="2.2000000000000002"/>
        <n v="2.2599999999999998"/>
        <n v="2.2999999999999998"/>
        <n v="2.75"/>
        <n v="1.095"/>
        <n v="2"/>
        <n v="2.4249999999999998"/>
        <n v="2.0049999999999999"/>
        <n v="2.69"/>
        <n v="2.1349999999999998"/>
        <n v="2.86"/>
        <n v="2.36"/>
        <n v="2.7"/>
        <n v="1.65"/>
        <n v="2.1749999999999998"/>
        <n v="2.35"/>
        <n v="2.76"/>
        <n v="3.145"/>
        <n v="3.01"/>
        <n v="3.13"/>
        <n v="2.4900000000000002"/>
        <n v="1.89"/>
        <n v="2.31"/>
        <n v="2.34"/>
        <n v="2.78"/>
        <n v="2.15"/>
        <n v="1.51"/>
        <n v="3.4350000000000001"/>
        <n v="2.14"/>
        <n v="3"/>
        <n v="3.1"/>
        <n v="4"/>
        <n v="3.4649999999999999"/>
        <n v="2.94"/>
        <n v="3.85"/>
        <n v="3.6"/>
        <n v="3.5"/>
        <n v="3.55"/>
        <n v="3.97"/>
        <n v="4.26"/>
        <n v="3.4"/>
        <n v="2.9"/>
        <n v="2.855"/>
        <n v="3.68"/>
        <n v="3.3050000000000002"/>
        <n v="3.35"/>
        <n v="3.34"/>
        <n v="3.77"/>
        <n v="3.0049999999999999"/>
        <n v="3.4449999999999998"/>
        <n v="3.59"/>
        <n v="2.44"/>
        <n v="3.355"/>
        <n v="2.92"/>
        <n v="3.0649999999999999"/>
        <n v="3.95"/>
        <n v="3.44"/>
        <n v="4.0049999999999999"/>
        <n v="3.9649999999999999"/>
        <n v="3.15"/>
        <n v="4.03"/>
        <n v="3.8"/>
        <n v="3.5249999999999999"/>
        <n v="2.85"/>
        <n v="2.82"/>
        <n v="2.95"/>
        <n v="3.56"/>
        <n v="2.58"/>
        <n v="3.76"/>
        <n v="3.17"/>
        <n v="2.9750000000000001"/>
        <n v="3.9449999999999998"/>
        <n v="3.39"/>
        <n v="3.7"/>
        <n v="3.4550000000000001"/>
        <n v="3.4849999999999999"/>
        <n v="4.3"/>
        <n v="3.12"/>
        <n v="3.6949999999999998"/>
        <n v="2.7549999999999999"/>
        <n v="2.7650000000000001"/>
        <n v="3.9950000000000001"/>
        <n v="3.3"/>
        <n v="3.1150000000000002"/>
        <n v="3.65"/>
        <n v="3.45"/>
        <n v="3.28"/>
        <n v="3.25"/>
        <n v="3.92"/>
        <n v="4.2699999999999996"/>
        <n v="3.66"/>
        <n v="4.165"/>
        <n v="3.2250000000000001"/>
        <n v="3.32"/>
        <n v="3.75"/>
        <n v="3.03"/>
        <n v="3.22"/>
        <n v="2.9249999999999998"/>
        <n v="3.7749999999999999"/>
        <n v="4.49"/>
        <n v="4.16"/>
        <n v="3.6749999999999998"/>
        <n v="4.13"/>
        <n v="3.165"/>
        <n v="2.8849999999999998"/>
        <n v="3.0449999999999999"/>
        <n v="3.9"/>
        <n v="3.43"/>
        <n v="3.36"/>
        <n v="3.51"/>
        <n v="3.38"/>
        <n v="3.5049999999999999"/>
        <n v="3.21"/>
        <n v="3.085"/>
        <n v="3.33"/>
        <n v="3.24"/>
        <n v="2.68"/>
        <n v="3.4950000000000001"/>
        <n v="4.09"/>
        <n v="3.18"/>
        <n v="3.58"/>
        <n v="3.0249999999999999"/>
      </sharedItems>
      <fieldGroup par="1"/>
    </cacheField>
    <cacheField name="weight_baby2" numFmtId="0" databaseField="0">
      <fieldGroup base="0">
        <discretePr count="178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3194446" createdVersion="8" refreshedVersion="8" recordCount="312" xr:uid="{00000000-000A-0000-FFFF-FFFF10040000}">
  <cacheSource type="worksheet">
    <worksheetSource ref="EX3:EX315" sheet="Data2"/>
  </cacheSource>
  <cacheFields count="1">
    <cacheField name="kessner_Index" numFmtId="0">
      <sharedItems containsSemiMixedTypes="0" containsString="0" containsNumber="1" containsInteger="1" minValue="1" maxValue="3" count="3">
        <n v="2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3425924" createdVersion="8" refreshedVersion="8" recordCount="312" xr:uid="{00000000-000A-0000-FFFF-FFFF0D040000}">
  <cacheSource type="worksheet">
    <worksheetSource ref="CP3:CP315" sheet="Data1"/>
  </cacheSource>
  <cacheFields count="1">
    <cacheField name="maakav_preg_part" numFmtId="0">
      <sharedItems containsMixedTypes="1" containsNumber="1" containsInteger="1" minValue="1" maxValue="3" count="4">
        <n v="1"/>
        <n v="2"/>
        <n v="3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3657408" createdVersion="8" refreshedVersion="8" recordCount="312" xr:uid="{00000000-000A-0000-FFFF-FFFF0A040000}">
  <cacheSource type="worksheet">
    <worksheetSource ref="CF3:CF315" sheet="Data1"/>
  </cacheSource>
  <cacheFields count="1">
    <cacheField name="kalkali" numFmtId="0">
      <sharedItems containsMixedTypes="1" containsNumber="1" containsInteger="1" minValue="1" maxValue="3" count="4">
        <n v="2"/>
        <n v="1"/>
        <s v="null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3888886" createdVersion="8" refreshedVersion="8" recordCount="312" xr:uid="{00000000-000A-0000-FFFF-FFFF07040000}">
  <cacheSource type="worksheet">
    <worksheetSource ref="CC3:CC315" sheet="Data1"/>
  </cacheSource>
  <cacheFields count="1">
    <cacheField name="educ" numFmtId="0">
      <sharedItems containsMixedTypes="1" containsNumber="1" containsInteger="1" minValue="1" maxValue="3" count="4">
        <n v="3"/>
        <n v="2"/>
        <n v="1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4236109" createdVersion="8" refreshedVersion="8" recordCount="312" xr:uid="{00000000-000A-0000-FFFF-FFFF04040000}">
  <cacheSource type="worksheet">
    <worksheetSource ref="BY3:BY315" sheet="Data1"/>
  </cacheSource>
  <cacheFields count="1">
    <cacheField name="dat" numFmtId="0">
      <sharedItems containsMixedTypes="1" containsNumber="1" containsInteger="1" minValue="1" maxValue="7" count="8">
        <n v="1"/>
        <n v="7"/>
        <n v="2"/>
        <n v="4"/>
        <n v="3"/>
        <n v="5"/>
        <n v="6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4583332" createdVersion="8" refreshedVersion="8" recordCount="312" xr:uid="{00000000-000A-0000-FFFF-FFFF01040000}">
  <cacheSource type="worksheet">
    <worksheetSource ref="CA3:CA315" sheet="Data1"/>
  </cacheSource>
  <cacheFields count="1">
    <cacheField name="datiyut" numFmtId="0">
      <sharedItems containsMixedTypes="1" containsNumber="1" containsInteger="1" minValue="1" maxValue="3" count="4">
        <n v="3"/>
        <n v="1"/>
        <s v="null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4814817" createdVersion="8" refreshedVersion="8" recordCount="312" xr:uid="{00000000-000A-0000-FFFF-FFFFFE030000}">
  <cacheSource type="worksheet">
    <worksheetSource ref="CX3:CX315" sheet="Data1"/>
  </cacheSource>
  <cacheFields count="1">
    <cacheField name="halkohol_last_preg" numFmtId="0">
      <sharedItems containsMixedTypes="1" containsNumber="1" containsInteger="1" minValue="0" maxValue="0" count="2">
        <n v="0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5046294" createdVersion="8" refreshedVersion="8" recordCount="312" xr:uid="{00000000-000A-0000-FFFF-FFFFFB030000}">
  <cacheSource type="worksheet">
    <worksheetSource ref="FQ2:FQ314" sheet="Data3"/>
  </cacheSource>
  <cacheFields count="1">
    <cacheField name="ishun_ben zug" numFmtId="0">
      <sharedItems containsMixedTypes="1" containsNumber="1" containsInteger="1" minValue="0" maxValue="1" count="3">
        <n v="0"/>
        <n v="1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5393517" createdVersion="8" refreshedVersion="8" recordCount="312" xr:uid="{00000000-000A-0000-FFFF-FFFFF8030000}">
  <cacheSource type="worksheet">
    <worksheetSource ref="GN2:GN314" sheet="Data3"/>
  </cacheSource>
  <cacheFields count="1">
    <cacheField name="ishun_woman" numFmtId="0">
      <sharedItems containsMixedTypes="1" containsNumber="1" containsInteger="1" minValue="1" maxValue="4" count="5">
        <n v="1"/>
        <n v="3"/>
        <s v="null"/>
        <n v="4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5509256" createdVersion="8" refreshedVersion="8" recordCount="312" xr:uid="{00000000-000A-0000-FFFF-FFFFF5030000}">
  <cacheSource type="worksheet">
    <worksheetSource ref="E3:E315" sheet="Data1"/>
  </cacheSource>
  <cacheFields count="1">
    <cacheField name="birth_land" numFmtId="0">
      <sharedItems containsSemiMixedTypes="0" containsString="0" containsNumber="1" containsInteger="1" minValue="1" maxValue="3" count="3">
        <n v="1"/>
        <n v="3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5856479" createdVersion="8" refreshedVersion="8" recordCount="312" xr:uid="{00000000-000A-0000-FFFF-FFFFEC030000}">
  <cacheSource type="worksheet">
    <worksheetSource ref="D3:D315" sheet="Data1"/>
  </cacheSource>
  <cacheFields count="1">
    <cacheField name="age_woman" numFmtId="0">
      <sharedItems containsSemiMixedTypes="0" containsString="0" containsNumber="1" containsInteger="1" minValue="19" maxValue="44" count="26">
        <n v="34"/>
        <n v="31"/>
        <n v="36"/>
        <n v="28"/>
        <n v="35"/>
        <n v="26"/>
        <n v="20"/>
        <n v="27"/>
        <n v="29"/>
        <n v="24"/>
        <n v="37"/>
        <n v="30"/>
        <n v="23"/>
        <n v="32"/>
        <n v="21"/>
        <n v="22"/>
        <n v="42"/>
        <n v="33"/>
        <n v="25"/>
        <n v="40"/>
        <n v="39"/>
        <n v="38"/>
        <n v="19"/>
        <n v="41"/>
        <n v="43"/>
        <n v="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4.548866666664" createdVersion="8" refreshedVersion="8" recordCount="312" xr:uid="{00000000-000A-0000-FFFF-FFFFF2030000}">
  <cacheSource type="worksheet">
    <worksheetSource ref="B3:DE315" sheet="Data1"/>
  </cacheSource>
  <cacheFields count="109">
    <cacheField name="siduri_mehkar" numFmtId="164">
      <sharedItems containsSemiMixedTypes="0" containsString="0" containsNumber="1" minValue="1.0009999999999999" maxValue="2.0939999999999999"/>
    </cacheField>
    <cacheField name="siduri_ledot" numFmtId="0">
      <sharedItems/>
    </cacheField>
    <cacheField name="age_woman" numFmtId="0">
      <sharedItems containsSemiMixedTypes="0" containsString="0" containsNumber="1" containsInteger="1" minValue="19" maxValue="44"/>
    </cacheField>
    <cacheField name="birth_land" numFmtId="0">
      <sharedItems containsSemiMixedTypes="0" containsString="0" containsNumber="1" containsInteger="1" minValue="1" maxValue="3"/>
    </cacheField>
    <cacheField name="birth_land_name" numFmtId="0">
      <sharedItems/>
    </cacheField>
    <cacheField name="mahalot_cronicorzihum" numFmtId="0">
      <sharedItems containsMixedTypes="1" containsNumber="1" containsInteger="1" minValue="0" maxValue="2" count="4">
        <n v="0"/>
        <n v="1"/>
        <s v="null"/>
        <n v="2" u="1"/>
      </sharedItems>
    </cacheField>
    <cacheField name="mahalot_name" numFmtId="0">
      <sharedItems containsMixedTypes="1" containsNumber="1" containsInteger="1" minValue="1" maxValue="3"/>
    </cacheField>
    <cacheField name="mahalot_name_aher" numFmtId="0">
      <sharedItems/>
    </cacheField>
    <cacheField name="drugs" numFmtId="0">
      <sharedItems containsMixedTypes="1" containsNumber="1" containsInteger="1" minValue="0" maxValue="1"/>
    </cacheField>
    <cacheField name="heryonot_kodmim_year1" numFmtId="0">
      <sharedItems containsMixedTypes="1" containsNumber="1" containsInteger="1" minValue="1992" maxValue="2010"/>
    </cacheField>
    <cacheField name="heryonot_kodmim_totzaha1" numFmtId="0">
      <sharedItems containsMixedTypes="1" containsNumber="1" containsInteger="1" minValue="1" maxValue="2"/>
    </cacheField>
    <cacheField name="heryonot_kodmim_totzaha1_aher" numFmtId="0">
      <sharedItems/>
    </cacheField>
    <cacheField name="heryonot_kodmim_pag_yn1" numFmtId="0">
      <sharedItems containsMixedTypes="1" containsNumber="1" containsInteger="1" minValue="0" maxValue="1"/>
    </cacheField>
    <cacheField name="heryonot_kodmim_week1" numFmtId="0">
      <sharedItems containsMixedTypes="1" containsNumber="1" containsInteger="1" minValue="189" maxValue="294"/>
    </cacheField>
    <cacheField name="heryonot_kodmim_weight1" numFmtId="0">
      <sharedItems containsMixedTypes="1" containsNumber="1" minValue="0.64" maxValue="4.4000000000000004"/>
    </cacheField>
    <cacheField name="heryonot_kodmmim_notes1" numFmtId="0">
      <sharedItems/>
    </cacheField>
    <cacheField name="heryonot_kodmim_year2" numFmtId="0">
      <sharedItems containsMixedTypes="1" containsNumber="1" containsInteger="1" minValue="1994" maxValue="2009"/>
    </cacheField>
    <cacheField name="heryonot_kodmim_totzaha2" numFmtId="0">
      <sharedItems containsMixedTypes="1" containsNumber="1" containsInteger="1" minValue="2" maxValue="2"/>
    </cacheField>
    <cacheField name="heryonot_kodmim_totzaha2_aher" numFmtId="0">
      <sharedItems/>
    </cacheField>
    <cacheField name="heryonot_kodmim_pag_yn2" numFmtId="0">
      <sharedItems containsMixedTypes="1" containsNumber="1" containsInteger="1" minValue="0" maxValue="1"/>
    </cacheField>
    <cacheField name="heryonot_kodmim_week2" numFmtId="0">
      <sharedItems containsMixedTypes="1" containsNumber="1" containsInteger="1" minValue="208" maxValue="296"/>
    </cacheField>
    <cacheField name="heryonot_kodmim_weight2" numFmtId="0">
      <sharedItems containsMixedTypes="1" containsNumber="1" minValue="1.42" maxValue="4.66"/>
    </cacheField>
    <cacheField name="heryonot_kodmmim_notes2" numFmtId="0">
      <sharedItems/>
    </cacheField>
    <cacheField name="heryonot_kodmim_year3" numFmtId="0">
      <sharedItems containsMixedTypes="1" containsNumber="1" containsInteger="1" minValue="1997" maxValue="2010"/>
    </cacheField>
    <cacheField name="heryonot_kodmim_totzaha3" numFmtId="0">
      <sharedItems containsMixedTypes="1" containsNumber="1" containsInteger="1" minValue="2" maxValue="2"/>
    </cacheField>
    <cacheField name="heryonot_kodmim_totzaha3_aher" numFmtId="0">
      <sharedItems/>
    </cacheField>
    <cacheField name="heryonot_kodmim_pag_yn3" numFmtId="0">
      <sharedItems containsMixedTypes="1" containsNumber="1" containsInteger="1" minValue="0" maxValue="2"/>
    </cacheField>
    <cacheField name="heryonot_kodmim_week3" numFmtId="0">
      <sharedItems containsMixedTypes="1" containsNumber="1" containsInteger="1" minValue="203" maxValue="294"/>
    </cacheField>
    <cacheField name="heryonot_kodmim_weight3" numFmtId="0">
      <sharedItems containsMixedTypes="1" containsNumber="1" minValue="1.2" maxValue="4.76"/>
    </cacheField>
    <cacheField name="heryonot_kodmmim_notes3" numFmtId="0">
      <sharedItems/>
    </cacheField>
    <cacheField name="heryonot_kodmim_year4" numFmtId="0">
      <sharedItems containsMixedTypes="1" containsNumber="1" containsInteger="1" minValue="2001" maxValue="2010"/>
    </cacheField>
    <cacheField name="heryonot_kodmim_totzaha4" numFmtId="0">
      <sharedItems containsMixedTypes="1" containsNumber="1" containsInteger="1" minValue="2" maxValue="2"/>
    </cacheField>
    <cacheField name="heryonot_kodmim_totzaha4_aher" numFmtId="0">
      <sharedItems/>
    </cacheField>
    <cacheField name="heryonot_kodmim_pag_yn4" numFmtId="0">
      <sharedItems containsMixedTypes="1" containsNumber="1" containsInteger="1" minValue="0" maxValue="1"/>
    </cacheField>
    <cacheField name="heryonot_kodmim_week4" numFmtId="0">
      <sharedItems containsMixedTypes="1" containsNumber="1" containsInteger="1" minValue="252" maxValue="294"/>
    </cacheField>
    <cacheField name="heryonot_kodmim_weight4" numFmtId="0">
      <sharedItems containsMixedTypes="1" containsNumber="1" minValue="2.286" maxValue="4.2699999999999996"/>
    </cacheField>
    <cacheField name="heryonot_kodmmim_notes4" numFmtId="0">
      <sharedItems/>
    </cacheField>
    <cacheField name="heryonot_kodmim_year5" numFmtId="0">
      <sharedItems containsMixedTypes="1" containsNumber="1" containsInteger="1" minValue="2006" maxValue="2010"/>
    </cacheField>
    <cacheField name="heryonot_kodmim_totzaha5" numFmtId="0">
      <sharedItems/>
    </cacheField>
    <cacheField name="heryonot_kodmim_totzaha5_aher" numFmtId="0">
      <sharedItems/>
    </cacheField>
    <cacheField name="heryonot_kodmim_pag_yn5" numFmtId="0">
      <sharedItems containsMixedTypes="1" containsNumber="1" containsInteger="1" minValue="0" maxValue="0"/>
    </cacheField>
    <cacheField name="heryonot_kodmim_week5" numFmtId="0">
      <sharedItems containsMixedTypes="1" containsNumber="1" containsInteger="1" minValue="266" maxValue="280"/>
    </cacheField>
    <cacheField name="heryonot_kodmim_weight5" numFmtId="0">
      <sharedItems containsMixedTypes="1" containsNumber="1" minValue="2.7" maxValue="3.22"/>
    </cacheField>
    <cacheField name="heryonot_kodmmim_notes5" numFmtId="0">
      <sharedItems/>
    </cacheField>
    <cacheField name="heryonot_kodmim_year6" numFmtId="0">
      <sharedItems containsMixedTypes="1" containsNumber="1" containsInteger="1" minValue="2010" maxValue="2010"/>
    </cacheField>
    <cacheField name="heryonot_kodmim_totzaha6" numFmtId="0">
      <sharedItems containsMixedTypes="1" containsNumber="1" containsInteger="1" minValue="2" maxValue="2"/>
    </cacheField>
    <cacheField name="heryonot_kodmim_totzaha6_aher" numFmtId="0">
      <sharedItems/>
    </cacheField>
    <cacheField name="heryonot_kodmim_pag_yn6" numFmtId="0">
      <sharedItems containsMixedTypes="1" containsNumber="1" containsInteger="1" minValue="1" maxValue="1"/>
    </cacheField>
    <cacheField name="heryonot_kodmim_week6" numFmtId="0">
      <sharedItems containsMixedTypes="1" containsNumber="1" containsInteger="1" minValue="247" maxValue="247"/>
    </cacheField>
    <cacheField name="heryonot_kodmim_weight6" numFmtId="0">
      <sharedItems containsMixedTypes="1" containsNumber="1" minValue="2.36" maxValue="2.36"/>
    </cacheField>
    <cacheField name="heryonot_kodmmim_notes6" numFmtId="0">
      <sharedItems/>
    </cacheField>
    <cacheField name="heryonot_kodmim_year7" numFmtId="0">
      <sharedItems/>
    </cacheField>
    <cacheField name="heryonot_kodmim_totzaha7" numFmtId="0">
      <sharedItems/>
    </cacheField>
    <cacheField name="heryonot_kodmim_totzaha7_aher" numFmtId="0">
      <sharedItems/>
    </cacheField>
    <cacheField name="heryonot_kodmim_pag_yn7" numFmtId="0">
      <sharedItems/>
    </cacheField>
    <cacheField name="heryonot_kodmim_week7" numFmtId="0">
      <sharedItems/>
    </cacheField>
    <cacheField name="heryonot_kodmim_weight7" numFmtId="0">
      <sharedItems/>
    </cacheField>
    <cacheField name="heryonot_kodmmim_notes7" numFmtId="0">
      <sharedItems/>
    </cacheField>
    <cacheField name="heryonot" numFmtId="0">
      <sharedItems containsMixedTypes="1" containsNumber="1" containsInteger="1" minValue="1" maxValue="9"/>
    </cacheField>
    <cacheField name="ledot" numFmtId="0">
      <sharedItems containsMixedTypes="1" containsNumber="1" containsInteger="1" minValue="1" maxValue="6"/>
    </cacheField>
    <cacheField name="hapalot_tive" numFmtId="0">
      <sharedItems containsMixedTypes="1" containsNumber="1" containsInteger="1" minValue="1" maxValue="6"/>
    </cacheField>
    <cacheField name="hapalot_yazum" numFmtId="0">
      <sharedItems containsMixedTypes="1" containsNumber="1" containsInteger="1" minValue="1" maxValue="3"/>
    </cacheField>
    <cacheField name="herayon_out rehem" numFmtId="0">
      <sharedItems/>
    </cacheField>
    <cacheField name="ledot_mukdam" numFmtId="0">
      <sharedItems containsMixedTypes="1" containsNumber="1" containsInteger="1" minValue="1" maxValue="3"/>
    </cacheField>
    <cacheField name="yeludim_live" numFmtId="0">
      <sharedItems containsMixedTypes="1" containsNumber="1" containsInteger="1" minValue="2" maxValue="3"/>
    </cacheField>
    <cacheField name="last_veset" numFmtId="0">
      <sharedItems/>
    </cacheField>
    <cacheField name="age_pregnant_week" numFmtId="0">
      <sharedItems containsMixedTypes="1" containsNumber="1" containsInteger="1" minValue="28" maxValue="42"/>
    </cacheField>
    <cacheField name="age_pregnant_days" numFmtId="0">
      <sharedItems containsSemiMixedTypes="0" containsString="0" containsNumber="1" containsInteger="1" minValue="170" maxValue="296"/>
    </cacheField>
    <cacheField name="beayot/mahalot_pregnant" numFmtId="0">
      <sharedItems containsSemiMixedTypes="0" containsString="0" containsNumber="1" containsInteger="1" minValue="0" maxValue="2"/>
    </cacheField>
    <cacheField name="beayot/mahalot_pregnant_name" numFmtId="0">
      <sharedItems/>
    </cacheField>
    <cacheField name="drugs_pregnant" numFmtId="0">
      <sharedItems containsSemiMixedTypes="0" containsString="0" containsNumber="1" containsInteger="1" minValue="0" maxValue="2"/>
    </cacheField>
    <cacheField name="drugs_pregnant_name" numFmtId="0">
      <sharedItems/>
    </cacheField>
    <cacheField name="weight_baby" numFmtId="164">
      <sharedItems containsMixedTypes="1" containsNumber="1" minValue="0.77" maxValue="4.49"/>
    </cacheField>
    <cacheField name="hahlata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containsInteger="1" minValue="19" maxValue="44"/>
    </cacheField>
    <cacheField name="dat" numFmtId="0">
      <sharedItems containsMixedTypes="1" containsNumber="1" containsInteger="1" minValue="1" maxValue="7"/>
    </cacheField>
    <cacheField name="dat_aher" numFmtId="0">
      <sharedItems/>
    </cacheField>
    <cacheField name="datiyut" numFmtId="0">
      <sharedItems containsMixedTypes="1" containsNumber="1" containsInteger="1" minValue="1" maxValue="3"/>
    </cacheField>
    <cacheField name="datiyut_aher" numFmtId="0">
      <sharedItems/>
    </cacheField>
    <cacheField name="educ" numFmtId="0">
      <sharedItems containsMixedTypes="1" containsNumber="1" containsInteger="1" minValue="1" maxValue="3"/>
    </cacheField>
    <cacheField name="educ_years" numFmtId="0">
      <sharedItems containsMixedTypes="1" containsNumber="1" containsInteger="1" minValue="12" maxValue="20"/>
    </cacheField>
    <cacheField name="job" numFmtId="0">
      <sharedItems/>
    </cacheField>
    <cacheField name="kalkali" numFmtId="0">
      <sharedItems containsMixedTypes="1" containsNumber="1" containsInteger="1" minValue="1" maxValue="3"/>
    </cacheField>
    <cacheField name="yeutz_yn" numFmtId="0">
      <sharedItems containsMixedTypes="1" containsNumber="1" containsInteger="1" minValue="0" maxValue="1"/>
    </cacheField>
    <cacheField name="yeutz_genetic_who" numFmtId="0">
      <sharedItems/>
    </cacheField>
    <cacheField name="yeutz_genetic_who_aher" numFmtId="0">
      <sharedItems/>
    </cacheField>
    <cacheField name="yeutz_genetic_where" numFmtId="0">
      <sharedItems containsMixedTypes="1" containsNumber="1" containsInteger="1" minValue="3" maxValue="3"/>
    </cacheField>
    <cacheField name="yeutz_genetic_where_aher" numFmtId="0">
      <sharedItems/>
    </cacheField>
    <cacheField name="yeutz_humtzapolit_who" numFmtId="0">
      <sharedItems/>
    </cacheField>
    <cacheField name="yeutz_humtzapolit_who_aher" numFmtId="0">
      <sharedItems/>
    </cacheField>
    <cacheField name="yeutz_humtzapolit_where" numFmtId="0">
      <sharedItems/>
    </cacheField>
    <cacheField name="yeutz_humtzapolit_where_aher" numFmtId="0">
      <sharedItems/>
    </cacheField>
    <cacheField name="maakav_preg_part" numFmtId="0">
      <sharedItems containsMixedTypes="1" containsNumber="1" containsInteger="1" minValue="1" maxValue="3"/>
    </cacheField>
    <cacheField name="maakav_where" numFmtId="0">
      <sharedItems containsMixedTypes="1" containsNumber="1" containsInteger="1" minValue="1" maxValue="3"/>
    </cacheField>
    <cacheField name="maakav_wher_aher" numFmtId="0">
      <sharedItems/>
    </cacheField>
    <cacheField name="maakav_peamim" numFmtId="0">
      <sharedItems/>
    </cacheField>
    <cacheField name="pinkas_maakav" numFmtId="0">
      <sharedItems containsMixedTypes="1" containsNumber="1" containsInteger="1" minValue="2" maxValue="2"/>
    </cacheField>
    <cacheField name="ishun_last_preg" numFmtId="0">
      <sharedItems containsMixedTypes="1" containsNumber="1" containsInteger="1" minValue="0" maxValue="1"/>
    </cacheField>
    <cacheField name="sigar_number_day" numFmtId="0">
      <sharedItems containsMixedTypes="1" containsNumber="1" containsInteger="1" minValue="4" maxValue="20"/>
    </cacheField>
    <cacheField name="ishun_preg_part" numFmtId="0">
      <sharedItems containsMixedTypes="1" containsNumber="1" containsInteger="1" minValue="1" maxValue="3"/>
    </cacheField>
    <cacheField name="halkohol_last_preg" numFmtId="0">
      <sharedItems containsMixedTypes="1" containsNumber="1" containsInteger="1" minValue="0" maxValue="0"/>
    </cacheField>
    <cacheField name="halkohol_preg_part" numFmtId="0">
      <sharedItems/>
    </cacheField>
    <cacheField name="hafraya_hutz" numFmtId="0">
      <sharedItems containsMixedTypes="1" containsNumber="1" containsInteger="1" minValue="0" maxValue="1"/>
    </cacheField>
    <cacheField name="tipul_tmihati" numFmtId="0">
      <sharedItems containsMixedTypes="1" containsNumber="1" containsInteger="1" minValue="0" maxValue="1"/>
    </cacheField>
    <cacheField name="hormon_Progesterone" numFmtId="0">
      <sharedItems containsMixedTypes="1" containsNumber="1" containsInteger="1" minValue="0" maxValue="1"/>
    </cacheField>
    <cacheField name="maakav_firstparts" numFmtId="0">
      <sharedItems containsMixedTypes="1" containsNumber="1" containsInteger="1" minValue="1" maxValue="1"/>
    </cacheField>
    <cacheField name="maakav_afterfirstpart" numFmtId="0">
      <sharedItems containsMixedTypes="1" containsNumber="1" containsInteger="1" minValue="0" maxValue="1"/>
    </cacheField>
    <cacheField name="maakav_hafrayahutz_where" numFmtId="0">
      <sharedItems containsMixedTypes="1" containsNumber="1" containsInteger="1" minValue="1" maxValue="4"/>
    </cacheField>
    <cacheField name="Average" numFmtId="0" formula="AVERAGE(mahalot_cronicorzihum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7.682622569446" createdVersion="8" refreshedVersion="8" minRefreshableVersion="3" recordCount="312" xr:uid="{F1155BA6-885B-40F4-B9F3-B2F8BE81A871}">
  <cacheSource type="worksheet">
    <worksheetSource ref="N1:N313" sheet="Rename and Re-code"/>
  </cacheSource>
  <cacheFields count="1">
    <cacheField name="In Vitro Fertilization" numFmtId="0">
      <sharedItems count="3">
        <s v="No"/>
        <s v="Yes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7.684501157404" createdVersion="8" refreshedVersion="8" minRefreshableVersion="3" recordCount="312" xr:uid="{4FB34C71-0E0A-47E4-A2EC-0A9F896C558E}">
  <cacheSource type="worksheet">
    <worksheetSource ref="A1:M313" sheet="Rename and Re-code"/>
  </cacheSource>
  <cacheFields count="13">
    <cacheField name="prematurity_by_birth_week" numFmtId="0">
      <sharedItems count="6">
        <s v="week premature"/>
        <s v="week not premature"/>
        <s v="not_prematurity" u="1"/>
        <s v="prematurity" u="1"/>
        <s v="premature" u="1"/>
        <s v="not premature" u="1"/>
      </sharedItems>
    </cacheField>
    <cacheField name="Mother_Age_Catecory" numFmtId="0">
      <sharedItems count="3">
        <s v="20-39"/>
        <s v="&gt;=40"/>
        <s v="&lt;20"/>
      </sharedItems>
    </cacheField>
    <cacheField name="Mother_Birth_Land" numFmtId="0">
      <sharedItems count="3">
        <s v="Isreal"/>
        <s v="Else"/>
        <s v="the former Soviet Union"/>
      </sharedItems>
    </cacheField>
    <cacheField name="Mother_Chronic_Or_Hormonal_Diseases" numFmtId="0">
      <sharedItems count="3">
        <s v="No"/>
        <s v="Yes"/>
        <s v="null"/>
      </sharedItems>
    </cacheField>
    <cacheField name="Mother_Religion_Ethnicity" numFmtId="0">
      <sharedItems count="8">
        <s v="Muslim Arab"/>
        <s v="Ashkenazi"/>
        <s v="Christian Arab"/>
        <s v="Circassian"/>
        <s v="Russian Christian"/>
        <s v="Druze"/>
        <s v="Ethiopian"/>
        <s v="null"/>
      </sharedItems>
    </cacheField>
    <cacheField name="Mother_Religiousness" numFmtId="0">
      <sharedItems count="4">
        <s v="Secular"/>
        <s v="Religious"/>
        <s v="null"/>
        <s v="Traditional"/>
      </sharedItems>
    </cacheField>
    <cacheField name="Mother_Education" numFmtId="0">
      <sharedItems count="4">
        <s v="Academic"/>
        <s v="High-school"/>
        <s v="Elementary"/>
        <s v="null"/>
      </sharedItems>
    </cacheField>
    <cacheField name="Mother_Economic_Status" numFmtId="0">
      <sharedItems count="4">
        <s v="Average"/>
        <s v="Below average"/>
        <s v="null"/>
        <s v="Above average"/>
      </sharedItems>
    </cacheField>
    <cacheField name="Mother_Smoking" numFmtId="0">
      <sharedItems count="5">
        <s v="Never smoked"/>
        <s v="Smokes less than before pregnancy"/>
        <s v="null"/>
        <s v="Smokes today as before pregnancy"/>
        <s v="Stopped smoking completely"/>
      </sharedItems>
    </cacheField>
    <cacheField name="Partner_Smoking" numFmtId="0">
      <sharedItems count="3">
        <s v="Doesnt smoke"/>
        <s v="Smoke"/>
        <s v="null"/>
      </sharedItems>
    </cacheField>
    <cacheField name="Pregnancy_Tracking_Start" numFmtId="0">
      <sharedItems count="4">
        <s v="First trimester"/>
        <s v="Second trimester"/>
        <s v="Third trimester"/>
        <s v="null"/>
      </sharedItems>
    </cacheField>
    <cacheField name="Kessner_Index" numFmtId="0">
      <sharedItems containsMixedTypes="1" containsNumber="1" containsInteger="1" minValue="1" maxValue="3" count="6">
        <s v="Medium pregnancy monitoring"/>
        <s v="Inadequate pregnancy monitoring"/>
        <s v="Adequate pregnancy monitoring"/>
        <n v="2" u="1"/>
        <n v="1" u="1"/>
        <n v="3" u="1"/>
      </sharedItems>
    </cacheField>
    <cacheField name="Pre-Pregnancy consult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7.685850347225" createdVersion="8" refreshedVersion="8" recordCount="312" xr:uid="{00000000-000A-0000-FFFF-FFFF13040000}">
  <cacheSource type="worksheet">
    <worksheetSource ref="CG3:CG315" sheet="Data1"/>
  </cacheSource>
  <cacheFields count="1">
    <cacheField name="yeutz_yn" numFmtId="0">
      <sharedItems containsMixedTypes="1" containsNumber="1" containsInteger="1" minValue="0" maxValue="1" count="3">
        <n v="0"/>
        <s v="null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עין הובר קרל" refreshedDate="45087.687463425929" createdVersion="8" refreshedVersion="8" minRefreshableVersion="3" recordCount="312" xr:uid="{8190CA84-1BB4-48D7-8746-5A2906A93E44}">
  <cacheSource type="worksheet">
    <worksheetSource ref="A1:N313" sheet="Rename and Re-code"/>
  </cacheSource>
  <cacheFields count="14">
    <cacheField name="prematurity_by_birth_week" numFmtId="0">
      <sharedItems count="4">
        <s v="week premature"/>
        <s v="week not premature"/>
        <s v="premature" u="1"/>
        <s v="not premature" u="1"/>
      </sharedItems>
    </cacheField>
    <cacheField name="Mother_Age_Catecory" numFmtId="0">
      <sharedItems/>
    </cacheField>
    <cacheField name="Mother_Birth_Land" numFmtId="0">
      <sharedItems count="3">
        <s v="Isreal"/>
        <s v="Else"/>
        <s v="the former Soviet Union"/>
      </sharedItems>
    </cacheField>
    <cacheField name="Mother_Chronic_Or_Hormonal_Diseases" numFmtId="0">
      <sharedItems count="3">
        <s v="No"/>
        <s v="Yes"/>
        <s v="null"/>
      </sharedItems>
    </cacheField>
    <cacheField name="Mother_Religion_Ethnicity" numFmtId="0">
      <sharedItems count="8">
        <s v="Muslim Arab"/>
        <s v="Ashkenazi"/>
        <s v="Christian Arab"/>
        <s v="Circassian"/>
        <s v="Russian Christian"/>
        <s v="Druze"/>
        <s v="Ethiopian"/>
        <s v="null"/>
      </sharedItems>
    </cacheField>
    <cacheField name="Mother_Religiousness" numFmtId="0">
      <sharedItems count="4">
        <s v="Secular"/>
        <s v="Religious"/>
        <s v="null"/>
        <s v="Traditional"/>
      </sharedItems>
    </cacheField>
    <cacheField name="Mother_Education" numFmtId="0">
      <sharedItems count="4">
        <s v="Academic"/>
        <s v="High-school"/>
        <s v="Elementary"/>
        <s v="null"/>
      </sharedItems>
    </cacheField>
    <cacheField name="Mother_Economic_Status" numFmtId="0">
      <sharedItems count="4">
        <s v="Average"/>
        <s v="Below average"/>
        <s v="null"/>
        <s v="Above average"/>
      </sharedItems>
    </cacheField>
    <cacheField name="Mother_Smoking" numFmtId="0">
      <sharedItems count="5">
        <s v="Never smoked"/>
        <s v="Smokes less than before pregnancy"/>
        <s v="null"/>
        <s v="Smokes today as before pregnancy"/>
        <s v="Stopped smoking completely"/>
      </sharedItems>
    </cacheField>
    <cacheField name="Partner_Smoking" numFmtId="0">
      <sharedItems count="3">
        <s v="Doesnt smoke"/>
        <s v="Smoke"/>
        <s v="null"/>
      </sharedItems>
    </cacheField>
    <cacheField name="Pregnancy_Tracking_Start" numFmtId="0">
      <sharedItems count="4">
        <s v="First trimester"/>
        <s v="Second trimester"/>
        <s v="Third trimester"/>
        <s v="null"/>
      </sharedItems>
    </cacheField>
    <cacheField name="Kessner_Index" numFmtId="0">
      <sharedItems count="3">
        <s v="Medium pregnancy monitoring"/>
        <s v="Inadequate pregnancy monitoring"/>
        <s v="Adequate pregnancy monitoring"/>
      </sharedItems>
    </cacheField>
    <cacheField name="Pre-Pregnancy consultation" numFmtId="0">
      <sharedItems count="3">
        <s v="No"/>
        <s v="null"/>
        <s v="Yes"/>
      </sharedItems>
    </cacheField>
    <cacheField name="In Vitro Fertilization" numFmtId="0">
      <sharedItems count="3">
        <s v="No"/>
        <s v="Yes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2"/>
    <x v="1"/>
  </r>
  <r>
    <x v="2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1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7"/>
  </r>
  <r>
    <x v="15"/>
  </r>
  <r>
    <x v="16"/>
  </r>
  <r>
    <x v="17"/>
  </r>
  <r>
    <x v="18"/>
  </r>
  <r>
    <x v="19"/>
  </r>
  <r>
    <x v="20"/>
  </r>
  <r>
    <x v="21"/>
  </r>
  <r>
    <x v="22"/>
  </r>
  <r>
    <x v="7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14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7"/>
  </r>
  <r>
    <x v="56"/>
  </r>
  <r>
    <x v="15"/>
  </r>
  <r>
    <x v="57"/>
  </r>
  <r>
    <x v="58"/>
  </r>
  <r>
    <x v="59"/>
  </r>
  <r>
    <x v="60"/>
  </r>
  <r>
    <x v="61"/>
  </r>
  <r>
    <x v="62"/>
  </r>
  <r>
    <x v="63"/>
  </r>
  <r>
    <x v="64"/>
  </r>
  <r>
    <x v="21"/>
  </r>
  <r>
    <x v="65"/>
  </r>
  <r>
    <x v="66"/>
  </r>
  <r>
    <x v="67"/>
  </r>
  <r>
    <x v="68"/>
  </r>
  <r>
    <x v="69"/>
  </r>
  <r>
    <x v="70"/>
  </r>
  <r>
    <x v="29"/>
  </r>
  <r>
    <x v="71"/>
  </r>
  <r>
    <x v="72"/>
  </r>
  <r>
    <x v="73"/>
  </r>
  <r>
    <x v="74"/>
  </r>
  <r>
    <x v="75"/>
  </r>
  <r>
    <x v="61"/>
  </r>
  <r>
    <x v="76"/>
  </r>
  <r>
    <x v="77"/>
  </r>
  <r>
    <x v="78"/>
  </r>
  <r>
    <x v="79"/>
  </r>
  <r>
    <x v="80"/>
  </r>
  <r>
    <x v="81"/>
  </r>
  <r>
    <x v="22"/>
  </r>
  <r>
    <x v="82"/>
  </r>
  <r>
    <x v="14"/>
  </r>
  <r>
    <x v="79"/>
  </r>
  <r>
    <x v="83"/>
  </r>
  <r>
    <x v="84"/>
  </r>
  <r>
    <x v="85"/>
  </r>
  <r>
    <x v="86"/>
  </r>
  <r>
    <x v="87"/>
  </r>
  <r>
    <x v="88"/>
  </r>
  <r>
    <x v="89"/>
  </r>
  <r>
    <x v="85"/>
  </r>
  <r>
    <x v="90"/>
  </r>
  <r>
    <x v="91"/>
  </r>
  <r>
    <x v="86"/>
  </r>
  <r>
    <x v="92"/>
  </r>
  <r>
    <x v="86"/>
  </r>
  <r>
    <x v="93"/>
  </r>
  <r>
    <x v="94"/>
  </r>
  <r>
    <x v="95"/>
  </r>
  <r>
    <x v="90"/>
  </r>
  <r>
    <x v="96"/>
  </r>
  <r>
    <x v="45"/>
  </r>
  <r>
    <x v="97"/>
  </r>
  <r>
    <x v="98"/>
  </r>
  <r>
    <x v="96"/>
  </r>
  <r>
    <x v="45"/>
  </r>
  <r>
    <x v="86"/>
  </r>
  <r>
    <x v="99"/>
  </r>
  <r>
    <x v="45"/>
  </r>
  <r>
    <x v="75"/>
  </r>
  <r>
    <x v="97"/>
  </r>
  <r>
    <x v="100"/>
  </r>
  <r>
    <x v="101"/>
  </r>
  <r>
    <x v="102"/>
  </r>
  <r>
    <x v="45"/>
  </r>
  <r>
    <x v="103"/>
  </r>
  <r>
    <x v="104"/>
  </r>
  <r>
    <x v="105"/>
  </r>
  <r>
    <x v="92"/>
  </r>
  <r>
    <x v="106"/>
  </r>
  <r>
    <x v="45"/>
  </r>
  <r>
    <x v="91"/>
  </r>
  <r>
    <x v="85"/>
  </r>
  <r>
    <x v="107"/>
  </r>
  <r>
    <x v="7"/>
  </r>
  <r>
    <x v="91"/>
  </r>
  <r>
    <x v="108"/>
  </r>
  <r>
    <x v="3"/>
  </r>
  <r>
    <x v="96"/>
  </r>
  <r>
    <x v="109"/>
  </r>
  <r>
    <x v="85"/>
  </r>
  <r>
    <x v="92"/>
  </r>
  <r>
    <x v="110"/>
  </r>
  <r>
    <x v="86"/>
  </r>
  <r>
    <x v="111"/>
  </r>
  <r>
    <x v="45"/>
  </r>
  <r>
    <x v="7"/>
  </r>
  <r>
    <x v="91"/>
  </r>
  <r>
    <x v="112"/>
  </r>
  <r>
    <x v="113"/>
  </r>
  <r>
    <x v="114"/>
  </r>
  <r>
    <x v="86"/>
  </r>
  <r>
    <x v="115"/>
  </r>
  <r>
    <x v="116"/>
  </r>
  <r>
    <x v="116"/>
  </r>
  <r>
    <x v="117"/>
  </r>
  <r>
    <x v="118"/>
  </r>
  <r>
    <x v="11"/>
  </r>
  <r>
    <x v="81"/>
  </r>
  <r>
    <x v="119"/>
  </r>
  <r>
    <x v="120"/>
  </r>
  <r>
    <x v="121"/>
  </r>
  <r>
    <x v="121"/>
  </r>
  <r>
    <x v="122"/>
  </r>
  <r>
    <x v="123"/>
  </r>
  <r>
    <x v="122"/>
  </r>
  <r>
    <x v="124"/>
  </r>
  <r>
    <x v="124"/>
  </r>
  <r>
    <x v="86"/>
  </r>
  <r>
    <x v="125"/>
  </r>
  <r>
    <x v="7"/>
  </r>
  <r>
    <x v="7"/>
  </r>
  <r>
    <x v="126"/>
  </r>
  <r>
    <x v="111"/>
  </r>
  <r>
    <x v="127"/>
  </r>
  <r>
    <x v="72"/>
  </r>
  <r>
    <x v="91"/>
  </r>
  <r>
    <x v="128"/>
  </r>
  <r>
    <x v="45"/>
  </r>
  <r>
    <x v="129"/>
  </r>
  <r>
    <x v="129"/>
  </r>
  <r>
    <x v="130"/>
  </r>
  <r>
    <x v="96"/>
  </r>
  <r>
    <x v="131"/>
  </r>
  <r>
    <x v="132"/>
  </r>
  <r>
    <x v="133"/>
  </r>
  <r>
    <x v="92"/>
  </r>
  <r>
    <x v="134"/>
  </r>
  <r>
    <x v="91"/>
  </r>
  <r>
    <x v="135"/>
  </r>
  <r>
    <x v="136"/>
  </r>
  <r>
    <x v="137"/>
  </r>
  <r>
    <x v="86"/>
  </r>
  <r>
    <x v="92"/>
  </r>
  <r>
    <x v="110"/>
  </r>
  <r>
    <x v="138"/>
  </r>
  <r>
    <x v="119"/>
  </r>
  <r>
    <x v="139"/>
  </r>
  <r>
    <x v="140"/>
  </r>
  <r>
    <x v="141"/>
  </r>
  <r>
    <x v="138"/>
  </r>
  <r>
    <x v="142"/>
  </r>
  <r>
    <x v="133"/>
  </r>
  <r>
    <x v="92"/>
  </r>
  <r>
    <x v="96"/>
  </r>
  <r>
    <x v="92"/>
  </r>
  <r>
    <x v="45"/>
  </r>
  <r>
    <x v="92"/>
  </r>
  <r>
    <x v="115"/>
  </r>
  <r>
    <x v="143"/>
  </r>
  <r>
    <x v="102"/>
  </r>
  <r>
    <x v="133"/>
  </r>
  <r>
    <x v="117"/>
  </r>
  <r>
    <x v="91"/>
  </r>
  <r>
    <x v="92"/>
  </r>
  <r>
    <x v="22"/>
  </r>
  <r>
    <x v="129"/>
  </r>
  <r>
    <x v="85"/>
  </r>
  <r>
    <x v="144"/>
  </r>
  <r>
    <x v="96"/>
  </r>
  <r>
    <x v="86"/>
  </r>
  <r>
    <x v="45"/>
  </r>
  <r>
    <x v="133"/>
  </r>
  <r>
    <x v="138"/>
  </r>
  <r>
    <x v="145"/>
  </r>
  <r>
    <x v="91"/>
  </r>
  <r>
    <x v="45"/>
  </r>
  <r>
    <x v="146"/>
  </r>
  <r>
    <x v="129"/>
  </r>
  <r>
    <x v="97"/>
  </r>
  <r>
    <x v="11"/>
  </r>
  <r>
    <x v="87"/>
  </r>
  <r>
    <x v="11"/>
  </r>
  <r>
    <x v="147"/>
  </r>
  <r>
    <x v="148"/>
  </r>
  <r>
    <x v="115"/>
  </r>
  <r>
    <x v="149"/>
  </r>
  <r>
    <x v="121"/>
  </r>
  <r>
    <x v="117"/>
  </r>
  <r>
    <x v="92"/>
  </r>
  <r>
    <x v="86"/>
  </r>
  <r>
    <x v="92"/>
  </r>
  <r>
    <x v="150"/>
  </r>
  <r>
    <x v="72"/>
  </r>
  <r>
    <x v="64"/>
  </r>
  <r>
    <x v="138"/>
  </r>
  <r>
    <x v="140"/>
  </r>
  <r>
    <x v="151"/>
  </r>
  <r>
    <x v="85"/>
  </r>
  <r>
    <x v="85"/>
  </r>
  <r>
    <x v="91"/>
  </r>
  <r>
    <x v="92"/>
  </r>
  <r>
    <x v="45"/>
  </r>
  <r>
    <x v="143"/>
  </r>
  <r>
    <x v="152"/>
  </r>
  <r>
    <x v="101"/>
  </r>
  <r>
    <x v="153"/>
  </r>
  <r>
    <x v="154"/>
  </r>
  <r>
    <x v="117"/>
  </r>
  <r>
    <x v="155"/>
  </r>
  <r>
    <x v="45"/>
  </r>
  <r>
    <x v="105"/>
  </r>
  <r>
    <x v="138"/>
  </r>
  <r>
    <x v="91"/>
  </r>
  <r>
    <x v="140"/>
  </r>
  <r>
    <x v="156"/>
  </r>
  <r>
    <x v="157"/>
  </r>
  <r>
    <x v="101"/>
  </r>
  <r>
    <x v="91"/>
  </r>
  <r>
    <x v="45"/>
  </r>
  <r>
    <x v="138"/>
  </r>
  <r>
    <x v="129"/>
  </r>
  <r>
    <x v="158"/>
  </r>
  <r>
    <x v="159"/>
  </r>
  <r>
    <x v="160"/>
  </r>
  <r>
    <x v="161"/>
  </r>
  <r>
    <x v="91"/>
  </r>
  <r>
    <x v="162"/>
  </r>
  <r>
    <x v="163"/>
  </r>
  <r>
    <x v="164"/>
  </r>
  <r>
    <x v="165"/>
  </r>
  <r>
    <x v="92"/>
  </r>
  <r>
    <x v="166"/>
  </r>
  <r>
    <x v="92"/>
  </r>
  <r>
    <x v="70"/>
  </r>
  <r>
    <x v="167"/>
  </r>
  <r>
    <x v="45"/>
  </r>
  <r>
    <x v="168"/>
  </r>
  <r>
    <x v="169"/>
  </r>
  <r>
    <x v="86"/>
  </r>
  <r>
    <x v="165"/>
  </r>
  <r>
    <x v="86"/>
  </r>
  <r>
    <x v="86"/>
  </r>
  <r>
    <x v="144"/>
  </r>
  <r>
    <x v="149"/>
  </r>
  <r>
    <x v="170"/>
  </r>
  <r>
    <x v="85"/>
  </r>
  <r>
    <x v="171"/>
  </r>
  <r>
    <x v="172"/>
  </r>
  <r>
    <x v="173"/>
  </r>
  <r>
    <x v="96"/>
  </r>
  <r>
    <x v="174"/>
  </r>
  <r>
    <x v="102"/>
  </r>
  <r>
    <x v="175"/>
  </r>
  <r>
    <x v="176"/>
  </r>
  <r>
    <x v="166"/>
  </r>
  <r>
    <x v="80"/>
  </r>
  <r>
    <x v="31"/>
  </r>
  <r>
    <x v="146"/>
  </r>
  <r>
    <x v="138"/>
  </r>
  <r>
    <x v="17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3"/>
  </r>
  <r>
    <x v="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1"/>
  </r>
  <r>
    <x v="0"/>
  </r>
  <r>
    <x v="0"/>
  </r>
  <r>
    <x v="1"/>
  </r>
  <r>
    <x v="2"/>
  </r>
  <r>
    <x v="2"/>
  </r>
  <r>
    <x v="0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2"/>
  </r>
  <r>
    <x v="1"/>
  </r>
  <r>
    <x v="2"/>
  </r>
  <r>
    <x v="1"/>
  </r>
  <r>
    <x v="0"/>
  </r>
  <r>
    <x v="0"/>
  </r>
  <r>
    <x v="3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3"/>
  </r>
  <r>
    <x v="2"/>
  </r>
  <r>
    <x v="0"/>
  </r>
  <r>
    <x v="0"/>
  </r>
  <r>
    <x v="2"/>
  </r>
  <r>
    <x v="1"/>
  </r>
  <r>
    <x v="2"/>
  </r>
  <r>
    <x v="2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2"/>
  </r>
  <r>
    <x v="0"/>
  </r>
  <r>
    <x v="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2"/>
  </r>
  <r>
    <x v="2"/>
  </r>
  <r>
    <x v="3"/>
  </r>
  <r>
    <x v="2"/>
  </r>
  <r>
    <x v="2"/>
  </r>
  <r>
    <x v="1"/>
  </r>
  <r>
    <x v="2"/>
  </r>
  <r>
    <x v="1"/>
  </r>
  <r>
    <x v="1"/>
  </r>
  <r>
    <x v="0"/>
  </r>
  <r>
    <x v="2"/>
  </r>
  <r>
    <x v="2"/>
  </r>
  <r>
    <x v="1"/>
  </r>
  <r>
    <x v="1"/>
  </r>
  <r>
    <x v="1"/>
  </r>
  <r>
    <x v="2"/>
  </r>
  <r>
    <x v="1"/>
  </r>
  <r>
    <x v="2"/>
  </r>
  <r>
    <x v="1"/>
  </r>
  <r>
    <x v="1"/>
  </r>
  <r>
    <x v="0"/>
  </r>
  <r>
    <x v="2"/>
  </r>
  <r>
    <x v="2"/>
  </r>
  <r>
    <x v="1"/>
  </r>
  <r>
    <x v="2"/>
  </r>
  <r>
    <x v="2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2"/>
  </r>
  <r>
    <x v="0"/>
  </r>
  <r>
    <x v="1"/>
  </r>
  <r>
    <x v="2"/>
  </r>
  <r>
    <x v="0"/>
  </r>
  <r>
    <x v="2"/>
  </r>
  <r>
    <x v="0"/>
  </r>
  <r>
    <x v="2"/>
  </r>
  <r>
    <x v="2"/>
  </r>
  <r>
    <x v="0"/>
  </r>
  <r>
    <x v="2"/>
  </r>
  <r>
    <x v="2"/>
  </r>
  <r>
    <x v="1"/>
  </r>
  <r>
    <x v="0"/>
  </r>
  <r>
    <x v="2"/>
  </r>
  <r>
    <x v="0"/>
  </r>
  <r>
    <x v="0"/>
  </r>
  <r>
    <x v="2"/>
  </r>
  <r>
    <x v="2"/>
  </r>
  <r>
    <x v="0"/>
  </r>
  <r>
    <x v="2"/>
  </r>
  <r>
    <x v="1"/>
  </r>
  <r>
    <x v="0"/>
  </r>
  <r>
    <x v="2"/>
  </r>
  <r>
    <x v="2"/>
  </r>
  <r>
    <x v="0"/>
  </r>
  <r>
    <x v="2"/>
  </r>
  <r>
    <x v="2"/>
  </r>
  <r>
    <x v="0"/>
  </r>
  <r>
    <x v="2"/>
  </r>
  <r>
    <x v="2"/>
  </r>
  <r>
    <x v="0"/>
  </r>
  <r>
    <x v="1"/>
  </r>
  <r>
    <x v="2"/>
  </r>
  <r>
    <x v="2"/>
  </r>
  <r>
    <x v="2"/>
  </r>
  <r>
    <x v="2"/>
  </r>
  <r>
    <x v="1"/>
  </r>
  <r>
    <x v="1"/>
  </r>
  <r>
    <x v="0"/>
  </r>
  <r>
    <x v="3"/>
  </r>
  <r>
    <x v="0"/>
  </r>
  <r>
    <x v="0"/>
  </r>
  <r>
    <x v="2"/>
  </r>
  <r>
    <x v="2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2"/>
  </r>
  <r>
    <x v="0"/>
  </r>
  <r>
    <x v="1"/>
  </r>
  <r>
    <x v="1"/>
  </r>
  <r>
    <x v="1"/>
  </r>
  <r>
    <x v="2"/>
  </r>
  <r>
    <x v="1"/>
  </r>
  <r>
    <x v="2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2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2"/>
  </r>
  <r>
    <x v="1"/>
  </r>
  <r>
    <x v="2"/>
  </r>
  <r>
    <x v="1"/>
  </r>
  <r>
    <x v="2"/>
  </r>
  <r>
    <x v="1"/>
  </r>
  <r>
    <x v="1"/>
  </r>
  <r>
    <x v="1"/>
  </r>
  <r>
    <x v="1"/>
  </r>
  <r>
    <x v="0"/>
  </r>
  <r>
    <x v="2"/>
  </r>
  <r>
    <x v="2"/>
  </r>
  <r>
    <x v="0"/>
  </r>
  <r>
    <x v="0"/>
  </r>
  <r>
    <x v="2"/>
  </r>
  <r>
    <x v="1"/>
  </r>
  <r>
    <x v="2"/>
  </r>
  <r>
    <x v="2"/>
  </r>
  <r>
    <x v="2"/>
  </r>
  <r>
    <x v="0"/>
  </r>
  <r>
    <x v="1"/>
  </r>
  <r>
    <x v="2"/>
  </r>
  <r>
    <x v="0"/>
  </r>
  <r>
    <x v="1"/>
  </r>
  <r>
    <x v="2"/>
  </r>
  <r>
    <x v="0"/>
  </r>
  <r>
    <x v="0"/>
  </r>
  <r>
    <x v="2"/>
  </r>
  <r>
    <x v="0"/>
  </r>
  <r>
    <x v="0"/>
  </r>
  <r>
    <x v="2"/>
  </r>
  <r>
    <x v="1"/>
  </r>
  <r>
    <x v="2"/>
  </r>
  <r>
    <x v="0"/>
  </r>
  <r>
    <x v="2"/>
  </r>
  <r>
    <x v="0"/>
  </r>
  <r>
    <x v="1"/>
  </r>
  <r>
    <x v="2"/>
  </r>
  <r>
    <x v="0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1"/>
  </r>
  <r>
    <x v="2"/>
  </r>
  <r>
    <x v="1"/>
  </r>
  <r>
    <x v="2"/>
  </r>
  <r>
    <x v="0"/>
  </r>
  <r>
    <x v="1"/>
  </r>
  <r>
    <x v="2"/>
  </r>
  <r>
    <x v="2"/>
  </r>
  <r>
    <x v="2"/>
  </r>
  <r>
    <x v="2"/>
  </r>
  <r>
    <x v="0"/>
  </r>
  <r>
    <x v="0"/>
  </r>
  <r>
    <x v="2"/>
  </r>
  <r>
    <x v="2"/>
  </r>
  <r>
    <x v="2"/>
  </r>
  <r>
    <x v="1"/>
  </r>
  <r>
    <x v="0"/>
  </r>
  <r>
    <x v="1"/>
  </r>
  <r>
    <x v="0"/>
  </r>
  <r>
    <x v="1"/>
  </r>
  <r>
    <x v="0"/>
  </r>
  <r>
    <x v="0"/>
  </r>
  <r>
    <x v="2"/>
  </r>
  <r>
    <x v="2"/>
  </r>
  <r>
    <x v="2"/>
  </r>
  <r>
    <x v="0"/>
  </r>
  <r>
    <x v="1"/>
  </r>
  <r>
    <x v="0"/>
  </r>
  <r>
    <x v="1"/>
  </r>
  <r>
    <x v="2"/>
  </r>
  <r>
    <x v="1"/>
  </r>
  <r>
    <x v="1"/>
  </r>
  <r>
    <x v="0"/>
  </r>
  <r>
    <x v="3"/>
  </r>
  <r>
    <x v="1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0"/>
  </r>
  <r>
    <x v="3"/>
  </r>
  <r>
    <x v="1"/>
  </r>
  <r>
    <x v="2"/>
  </r>
  <r>
    <x v="2"/>
  </r>
  <r>
    <x v="2"/>
  </r>
  <r>
    <x v="0"/>
  </r>
  <r>
    <x v="2"/>
  </r>
  <r>
    <x v="2"/>
  </r>
  <r>
    <x v="0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0"/>
  </r>
  <r>
    <x v="2"/>
  </r>
  <r>
    <x v="2"/>
  </r>
  <r>
    <x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1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2"/>
  </r>
  <r>
    <x v="1"/>
  </r>
  <r>
    <x v="1"/>
  </r>
  <r>
    <x v="0"/>
  </r>
  <r>
    <x v="1"/>
  </r>
  <r>
    <x v="1"/>
  </r>
  <r>
    <x v="0"/>
  </r>
  <r>
    <x v="2"/>
  </r>
  <r>
    <x v="2"/>
  </r>
  <r>
    <x v="0"/>
  </r>
  <r>
    <x v="1"/>
  </r>
  <r>
    <x v="0"/>
  </r>
  <r>
    <x v="1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2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3"/>
  </r>
  <r>
    <x v="4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3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4"/>
  </r>
  <r>
    <x v="2"/>
  </r>
  <r>
    <x v="4"/>
  </r>
  <r>
    <x v="0"/>
  </r>
  <r>
    <x v="2"/>
  </r>
  <r>
    <x v="2"/>
  </r>
  <r>
    <x v="3"/>
  </r>
  <r>
    <x v="0"/>
  </r>
  <r>
    <x v="0"/>
  </r>
  <r>
    <x v="0"/>
  </r>
  <r>
    <x v="0"/>
  </r>
  <r>
    <x v="2"/>
  </r>
  <r>
    <x v="0"/>
  </r>
  <r>
    <x v="0"/>
  </r>
  <r>
    <x v="2"/>
  </r>
  <r>
    <x v="6"/>
  </r>
  <r>
    <x v="0"/>
  </r>
  <r>
    <x v="0"/>
  </r>
  <r>
    <x v="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4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6"/>
  </r>
  <r>
    <x v="7"/>
  </r>
  <r>
    <x v="0"/>
  </r>
  <r>
    <x v="0"/>
  </r>
  <r>
    <x v="0"/>
  </r>
  <r>
    <x v="2"/>
  </r>
  <r>
    <x v="0"/>
  </r>
  <r>
    <x v="0"/>
  </r>
  <r>
    <x v="4"/>
  </r>
  <r>
    <x v="4"/>
  </r>
  <r>
    <x v="0"/>
  </r>
  <r>
    <x v="2"/>
  </r>
  <r>
    <x v="0"/>
  </r>
  <r>
    <x v="0"/>
  </r>
  <r>
    <x v="2"/>
  </r>
  <r>
    <x v="0"/>
  </r>
  <r>
    <x v="4"/>
  </r>
  <r>
    <x v="0"/>
  </r>
  <r>
    <x v="2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4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4"/>
  </r>
  <r>
    <x v="7"/>
  </r>
  <r>
    <x v="0"/>
  </r>
  <r>
    <x v="2"/>
  </r>
  <r>
    <x v="2"/>
  </r>
  <r>
    <x v="0"/>
  </r>
  <r>
    <x v="2"/>
  </r>
  <r>
    <x v="0"/>
  </r>
  <r>
    <x v="4"/>
  </r>
  <r>
    <x v="0"/>
  </r>
  <r>
    <x v="0"/>
  </r>
  <r>
    <x v="2"/>
  </r>
  <r>
    <x v="4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4"/>
  </r>
  <r>
    <x v="0"/>
  </r>
  <r>
    <x v="2"/>
  </r>
  <r>
    <x v="2"/>
  </r>
  <r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3"/>
  </r>
  <r>
    <x v="3"/>
  </r>
  <r>
    <x v="3"/>
  </r>
  <r>
    <x v="2"/>
  </r>
  <r>
    <x v="0"/>
  </r>
  <r>
    <x v="3"/>
  </r>
  <r>
    <x v="0"/>
  </r>
  <r>
    <x v="3"/>
  </r>
  <r>
    <x v="0"/>
  </r>
  <r>
    <x v="0"/>
  </r>
  <r>
    <x v="0"/>
  </r>
  <r>
    <x v="0"/>
  </r>
  <r>
    <x v="0"/>
  </r>
  <r>
    <x v="3"/>
  </r>
  <r>
    <x v="1"/>
  </r>
  <r>
    <x v="3"/>
  </r>
  <r>
    <x v="0"/>
  </r>
  <r>
    <x v="1"/>
  </r>
  <r>
    <x v="1"/>
  </r>
  <r>
    <x v="3"/>
  </r>
  <r>
    <x v="3"/>
  </r>
  <r>
    <x v="0"/>
  </r>
  <r>
    <x v="0"/>
  </r>
  <r>
    <x v="0"/>
  </r>
  <r>
    <x v="0"/>
  </r>
  <r>
    <x v="1"/>
  </r>
  <r>
    <x v="1"/>
  </r>
  <r>
    <x v="0"/>
  </r>
  <r>
    <x v="1"/>
  </r>
  <r>
    <x v="3"/>
  </r>
  <r>
    <x v="3"/>
  </r>
  <r>
    <x v="0"/>
  </r>
  <r>
    <x v="0"/>
  </r>
  <r>
    <x v="3"/>
  </r>
  <r>
    <x v="0"/>
  </r>
  <r>
    <x v="0"/>
  </r>
  <r>
    <x v="0"/>
  </r>
  <r>
    <x v="0"/>
  </r>
  <r>
    <x v="0"/>
  </r>
  <r>
    <x v="1"/>
  </r>
  <r>
    <x v="1"/>
  </r>
  <r>
    <x v="3"/>
  </r>
  <r>
    <x v="1"/>
  </r>
  <r>
    <x v="0"/>
  </r>
  <r>
    <x v="3"/>
  </r>
  <r>
    <x v="1"/>
  </r>
  <r>
    <x v="0"/>
  </r>
  <r>
    <x v="0"/>
  </r>
  <r>
    <x v="1"/>
  </r>
  <r>
    <x v="0"/>
  </r>
  <r>
    <x v="3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3"/>
  </r>
  <r>
    <x v="3"/>
  </r>
  <r>
    <x v="0"/>
  </r>
  <r>
    <x v="1"/>
  </r>
  <r>
    <x v="1"/>
  </r>
  <r>
    <x v="1"/>
  </r>
  <r>
    <x v="3"/>
  </r>
  <r>
    <x v="0"/>
  </r>
  <r>
    <x v="1"/>
  </r>
  <r>
    <x v="0"/>
  </r>
  <r>
    <x v="0"/>
  </r>
  <r>
    <x v="3"/>
  </r>
  <r>
    <x v="3"/>
  </r>
  <r>
    <x v="0"/>
  </r>
  <r>
    <x v="3"/>
  </r>
  <r>
    <x v="0"/>
  </r>
  <r>
    <x v="0"/>
  </r>
  <r>
    <x v="0"/>
  </r>
  <r>
    <x v="1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3"/>
  </r>
  <r>
    <x v="0"/>
  </r>
  <r>
    <x v="3"/>
  </r>
  <r>
    <x v="0"/>
  </r>
  <r>
    <x v="0"/>
  </r>
  <r>
    <x v="0"/>
  </r>
  <r>
    <x v="3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3"/>
  </r>
  <r>
    <x v="3"/>
  </r>
  <r>
    <x v="0"/>
  </r>
  <r>
    <x v="3"/>
  </r>
  <r>
    <x v="0"/>
  </r>
  <r>
    <x v="1"/>
  </r>
  <r>
    <x v="0"/>
  </r>
  <r>
    <x v="0"/>
  </r>
  <r>
    <x v="3"/>
  </r>
  <r>
    <x v="3"/>
  </r>
  <r>
    <x v="1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3"/>
  </r>
  <r>
    <x v="0"/>
  </r>
  <r>
    <x v="3"/>
  </r>
  <r>
    <x v="3"/>
  </r>
  <r>
    <x v="0"/>
  </r>
  <r>
    <x v="3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3"/>
  </r>
  <r>
    <x v="0"/>
  </r>
  <r>
    <x v="3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3"/>
  </r>
  <r>
    <x v="3"/>
  </r>
  <r>
    <x v="1"/>
  </r>
  <r>
    <x v="0"/>
  </r>
  <r>
    <x v="0"/>
  </r>
  <r>
    <x v="0"/>
  </r>
  <r>
    <x v="3"/>
  </r>
  <r>
    <x v="1"/>
  </r>
  <r>
    <x v="3"/>
  </r>
  <r>
    <x v="0"/>
  </r>
  <r>
    <x v="0"/>
  </r>
  <r>
    <x v="0"/>
  </r>
  <r>
    <x v="1"/>
  </r>
  <r>
    <x v="2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3"/>
  </r>
  <r>
    <x v="3"/>
  </r>
  <r>
    <x v="0"/>
  </r>
  <r>
    <x v="3"/>
  </r>
  <r>
    <x v="3"/>
  </r>
  <r>
    <x v="1"/>
  </r>
  <r>
    <x v="3"/>
  </r>
  <r>
    <x v="0"/>
  </r>
  <r>
    <x v="3"/>
  </r>
  <r>
    <x v="0"/>
  </r>
  <r>
    <x v="0"/>
  </r>
  <r>
    <x v="1"/>
  </r>
  <r>
    <x v="3"/>
  </r>
  <r>
    <x v="0"/>
  </r>
  <r>
    <x v="3"/>
  </r>
  <r>
    <x v="1"/>
  </r>
  <r>
    <x v="0"/>
  </r>
  <r>
    <x v="0"/>
  </r>
  <r>
    <x v="1"/>
  </r>
  <r>
    <x v="0"/>
  </r>
  <r>
    <x v="0"/>
  </r>
  <r>
    <x v="3"/>
  </r>
  <r>
    <x v="1"/>
  </r>
  <r>
    <x v="0"/>
  </r>
  <r>
    <x v="0"/>
  </r>
  <r>
    <x v="1"/>
  </r>
  <r>
    <x v="0"/>
  </r>
  <r>
    <x v="3"/>
  </r>
  <r>
    <x v="3"/>
  </r>
  <r>
    <x v="1"/>
  </r>
  <r>
    <x v="1"/>
  </r>
  <r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2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1"/>
  </r>
  <r>
    <x v="1"/>
  </r>
  <r>
    <x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3"/>
  </r>
  <r>
    <x v="0"/>
  </r>
  <r>
    <x v="3"/>
  </r>
  <r>
    <x v="0"/>
  </r>
  <r>
    <x v="4"/>
  </r>
  <r>
    <x v="0"/>
  </r>
  <r>
    <x v="0"/>
  </r>
  <r>
    <x v="0"/>
  </r>
  <r>
    <x v="3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2"/>
  </r>
  <r>
    <x v="3"/>
  </r>
  <r>
    <x v="0"/>
  </r>
  <r>
    <x v="4"/>
  </r>
  <r>
    <x v="0"/>
  </r>
  <r>
    <x v="5"/>
  </r>
  <r>
    <x v="1"/>
  </r>
  <r>
    <x v="4"/>
  </r>
  <r>
    <x v="3"/>
  </r>
  <r>
    <x v="5"/>
  </r>
  <r>
    <x v="6"/>
  </r>
  <r>
    <x v="7"/>
  </r>
  <r>
    <x v="8"/>
  </r>
  <r>
    <x v="9"/>
  </r>
  <r>
    <x v="7"/>
  </r>
  <r>
    <x v="10"/>
  </r>
  <r>
    <x v="11"/>
  </r>
  <r>
    <x v="12"/>
  </r>
  <r>
    <x v="1"/>
  </r>
  <r>
    <x v="13"/>
  </r>
  <r>
    <x v="14"/>
  </r>
  <r>
    <x v="1"/>
  </r>
  <r>
    <x v="15"/>
  </r>
  <r>
    <x v="11"/>
  </r>
  <r>
    <x v="9"/>
  </r>
  <r>
    <x v="1"/>
  </r>
  <r>
    <x v="6"/>
  </r>
  <r>
    <x v="16"/>
  </r>
  <r>
    <x v="13"/>
  </r>
  <r>
    <x v="3"/>
  </r>
  <r>
    <x v="9"/>
  </r>
  <r>
    <x v="9"/>
  </r>
  <r>
    <x v="0"/>
  </r>
  <r>
    <x v="7"/>
  </r>
  <r>
    <x v="2"/>
  </r>
  <r>
    <x v="1"/>
  </r>
  <r>
    <x v="2"/>
  </r>
  <r>
    <x v="1"/>
  </r>
  <r>
    <x v="17"/>
  </r>
  <r>
    <x v="7"/>
  </r>
  <r>
    <x v="8"/>
  </r>
  <r>
    <x v="12"/>
  </r>
  <r>
    <x v="13"/>
  </r>
  <r>
    <x v="4"/>
  </r>
  <r>
    <x v="3"/>
  </r>
  <r>
    <x v="5"/>
  </r>
  <r>
    <x v="7"/>
  </r>
  <r>
    <x v="0"/>
  </r>
  <r>
    <x v="8"/>
  </r>
  <r>
    <x v="17"/>
  </r>
  <r>
    <x v="3"/>
  </r>
  <r>
    <x v="5"/>
  </r>
  <r>
    <x v="4"/>
  </r>
  <r>
    <x v="3"/>
  </r>
  <r>
    <x v="18"/>
  </r>
  <r>
    <x v="4"/>
  </r>
  <r>
    <x v="11"/>
  </r>
  <r>
    <x v="19"/>
  </r>
  <r>
    <x v="1"/>
  </r>
  <r>
    <x v="7"/>
  </r>
  <r>
    <x v="8"/>
  </r>
  <r>
    <x v="0"/>
  </r>
  <r>
    <x v="10"/>
  </r>
  <r>
    <x v="15"/>
  </r>
  <r>
    <x v="12"/>
  </r>
  <r>
    <x v="3"/>
  </r>
  <r>
    <x v="18"/>
  </r>
  <r>
    <x v="1"/>
  </r>
  <r>
    <x v="3"/>
  </r>
  <r>
    <x v="14"/>
  </r>
  <r>
    <x v="6"/>
  </r>
  <r>
    <x v="16"/>
  </r>
  <r>
    <x v="3"/>
  </r>
  <r>
    <x v="17"/>
  </r>
  <r>
    <x v="8"/>
  </r>
  <r>
    <x v="17"/>
  </r>
  <r>
    <x v="7"/>
  </r>
  <r>
    <x v="11"/>
  </r>
  <r>
    <x v="4"/>
  </r>
  <r>
    <x v="17"/>
  </r>
  <r>
    <x v="13"/>
  </r>
  <r>
    <x v="11"/>
  </r>
  <r>
    <x v="6"/>
  </r>
  <r>
    <x v="5"/>
  </r>
  <r>
    <x v="17"/>
  </r>
  <r>
    <x v="8"/>
  </r>
  <r>
    <x v="0"/>
  </r>
  <r>
    <x v="1"/>
  </r>
  <r>
    <x v="20"/>
  </r>
  <r>
    <x v="17"/>
  </r>
  <r>
    <x v="3"/>
  </r>
  <r>
    <x v="8"/>
  </r>
  <r>
    <x v="3"/>
  </r>
  <r>
    <x v="10"/>
  </r>
  <r>
    <x v="18"/>
  </r>
  <r>
    <x v="11"/>
  </r>
  <r>
    <x v="19"/>
  </r>
  <r>
    <x v="1"/>
  </r>
  <r>
    <x v="21"/>
  </r>
  <r>
    <x v="8"/>
  </r>
  <r>
    <x v="22"/>
  </r>
  <r>
    <x v="21"/>
  </r>
  <r>
    <x v="0"/>
  </r>
  <r>
    <x v="18"/>
  </r>
  <r>
    <x v="8"/>
  </r>
  <r>
    <x v="4"/>
  </r>
  <r>
    <x v="4"/>
  </r>
  <r>
    <x v="20"/>
  </r>
  <r>
    <x v="23"/>
  </r>
  <r>
    <x v="8"/>
  </r>
  <r>
    <x v="12"/>
  </r>
  <r>
    <x v="8"/>
  </r>
  <r>
    <x v="11"/>
  </r>
  <r>
    <x v="1"/>
  </r>
  <r>
    <x v="8"/>
  </r>
  <r>
    <x v="8"/>
  </r>
  <r>
    <x v="8"/>
  </r>
  <r>
    <x v="11"/>
  </r>
  <r>
    <x v="18"/>
  </r>
  <r>
    <x v="11"/>
  </r>
  <r>
    <x v="8"/>
  </r>
  <r>
    <x v="4"/>
  </r>
  <r>
    <x v="23"/>
  </r>
  <r>
    <x v="17"/>
  </r>
  <r>
    <x v="1"/>
  </r>
  <r>
    <x v="15"/>
  </r>
  <r>
    <x v="4"/>
  </r>
  <r>
    <x v="7"/>
  </r>
  <r>
    <x v="9"/>
  </r>
  <r>
    <x v="8"/>
  </r>
  <r>
    <x v="20"/>
  </r>
  <r>
    <x v="5"/>
  </r>
  <r>
    <x v="9"/>
  </r>
  <r>
    <x v="5"/>
  </r>
  <r>
    <x v="0"/>
  </r>
  <r>
    <x v="3"/>
  </r>
  <r>
    <x v="5"/>
  </r>
  <r>
    <x v="6"/>
  </r>
  <r>
    <x v="9"/>
  </r>
  <r>
    <x v="14"/>
  </r>
  <r>
    <x v="8"/>
  </r>
  <r>
    <x v="2"/>
  </r>
  <r>
    <x v="10"/>
  </r>
  <r>
    <x v="13"/>
  </r>
  <r>
    <x v="11"/>
  </r>
  <r>
    <x v="17"/>
  </r>
  <r>
    <x v="13"/>
  </r>
  <r>
    <x v="18"/>
  </r>
  <r>
    <x v="13"/>
  </r>
  <r>
    <x v="14"/>
  </r>
  <r>
    <x v="2"/>
  </r>
  <r>
    <x v="5"/>
  </r>
  <r>
    <x v="13"/>
  </r>
  <r>
    <x v="5"/>
  </r>
  <r>
    <x v="4"/>
  </r>
  <r>
    <x v="19"/>
  </r>
  <r>
    <x v="8"/>
  </r>
  <r>
    <x v="17"/>
  </r>
  <r>
    <x v="17"/>
  </r>
  <r>
    <x v="3"/>
  </r>
  <r>
    <x v="18"/>
  </r>
  <r>
    <x v="23"/>
  </r>
  <r>
    <x v="10"/>
  </r>
  <r>
    <x v="7"/>
  </r>
  <r>
    <x v="8"/>
  </r>
  <r>
    <x v="8"/>
  </r>
  <r>
    <x v="8"/>
  </r>
  <r>
    <x v="12"/>
  </r>
  <r>
    <x v="8"/>
  </r>
  <r>
    <x v="15"/>
  </r>
  <r>
    <x v="7"/>
  </r>
  <r>
    <x v="1"/>
  </r>
  <r>
    <x v="8"/>
  </r>
  <r>
    <x v="3"/>
  </r>
  <r>
    <x v="18"/>
  </r>
  <r>
    <x v="13"/>
  </r>
  <r>
    <x v="7"/>
  </r>
  <r>
    <x v="14"/>
  </r>
  <r>
    <x v="1"/>
  </r>
  <r>
    <x v="4"/>
  </r>
  <r>
    <x v="21"/>
  </r>
  <r>
    <x v="4"/>
  </r>
  <r>
    <x v="9"/>
  </r>
  <r>
    <x v="24"/>
  </r>
  <r>
    <x v="2"/>
  </r>
  <r>
    <x v="3"/>
  </r>
  <r>
    <x v="21"/>
  </r>
  <r>
    <x v="9"/>
  </r>
  <r>
    <x v="6"/>
  </r>
  <r>
    <x v="11"/>
  </r>
  <r>
    <x v="4"/>
  </r>
  <r>
    <x v="14"/>
  </r>
  <r>
    <x v="8"/>
  </r>
  <r>
    <x v="18"/>
  </r>
  <r>
    <x v="12"/>
  </r>
  <r>
    <x v="18"/>
  </r>
  <r>
    <x v="23"/>
  </r>
  <r>
    <x v="12"/>
  </r>
  <r>
    <x v="20"/>
  </r>
  <r>
    <x v="3"/>
  </r>
  <r>
    <x v="3"/>
  </r>
  <r>
    <x v="1"/>
  </r>
  <r>
    <x v="21"/>
  </r>
  <r>
    <x v="20"/>
  </r>
  <r>
    <x v="15"/>
  </r>
  <r>
    <x v="13"/>
  </r>
  <r>
    <x v="17"/>
  </r>
  <r>
    <x v="12"/>
  </r>
  <r>
    <x v="3"/>
  </r>
  <r>
    <x v="13"/>
  </r>
  <r>
    <x v="0"/>
  </r>
  <r>
    <x v="7"/>
  </r>
  <r>
    <x v="11"/>
  </r>
  <r>
    <x v="8"/>
  </r>
  <r>
    <x v="5"/>
  </r>
  <r>
    <x v="3"/>
  </r>
  <r>
    <x v="10"/>
  </r>
  <r>
    <x v="2"/>
  </r>
  <r>
    <x v="8"/>
  </r>
  <r>
    <x v="17"/>
  </r>
  <r>
    <x v="5"/>
  </r>
  <r>
    <x v="8"/>
  </r>
  <r>
    <x v="14"/>
  </r>
  <r>
    <x v="4"/>
  </r>
  <r>
    <x v="11"/>
  </r>
  <r>
    <x v="4"/>
  </r>
  <r>
    <x v="1"/>
  </r>
  <r>
    <x v="0"/>
  </r>
  <r>
    <x v="7"/>
  </r>
  <r>
    <x v="11"/>
  </r>
  <r>
    <x v="14"/>
  </r>
  <r>
    <x v="18"/>
  </r>
  <r>
    <x v="14"/>
  </r>
  <r>
    <x v="16"/>
  </r>
  <r>
    <x v="11"/>
  </r>
  <r>
    <x v="1"/>
  </r>
  <r>
    <x v="16"/>
  </r>
  <r>
    <x v="13"/>
  </r>
  <r>
    <x v="13"/>
  </r>
  <r>
    <x v="12"/>
  </r>
  <r>
    <x v="10"/>
  </r>
  <r>
    <x v="17"/>
  </r>
  <r>
    <x v="1"/>
  </r>
  <r>
    <x v="13"/>
  </r>
  <r>
    <x v="2"/>
  </r>
  <r>
    <x v="9"/>
  </r>
  <r>
    <x v="12"/>
  </r>
  <r>
    <x v="0"/>
  </r>
  <r>
    <x v="0"/>
  </r>
  <r>
    <x v="7"/>
  </r>
  <r>
    <x v="5"/>
  </r>
  <r>
    <x v="5"/>
  </r>
  <r>
    <x v="5"/>
  </r>
  <r>
    <x v="15"/>
  </r>
  <r>
    <x v="20"/>
  </r>
  <r>
    <x v="4"/>
  </r>
  <r>
    <x v="18"/>
  </r>
  <r>
    <x v="5"/>
  </r>
  <r>
    <x v="11"/>
  </r>
  <r>
    <x v="1"/>
  </r>
  <r>
    <x v="19"/>
  </r>
  <r>
    <x v="18"/>
  </r>
  <r>
    <x v="7"/>
  </r>
  <r>
    <x v="10"/>
  </r>
  <r>
    <x v="8"/>
  </r>
  <r>
    <x v="21"/>
  </r>
  <r>
    <x v="11"/>
  </r>
  <r>
    <x v="11"/>
  </r>
  <r>
    <x v="8"/>
  </r>
  <r>
    <x v="9"/>
  </r>
  <r>
    <x v="3"/>
  </r>
  <r>
    <x v="1"/>
  </r>
  <r>
    <x v="11"/>
  </r>
  <r>
    <x v="4"/>
  </r>
  <r>
    <x v="6"/>
  </r>
  <r>
    <x v="3"/>
  </r>
  <r>
    <x v="11"/>
  </r>
  <r>
    <x v="3"/>
  </r>
  <r>
    <x v="1"/>
  </r>
  <r>
    <x v="9"/>
  </r>
  <r>
    <x v="13"/>
  </r>
  <r>
    <x v="5"/>
  </r>
  <r>
    <x v="2"/>
  </r>
  <r>
    <x v="14"/>
  </r>
  <r>
    <x v="14"/>
  </r>
  <r>
    <x v="3"/>
  </r>
  <r>
    <x v="5"/>
  </r>
  <r>
    <x v="21"/>
  </r>
  <r>
    <x v="7"/>
  </r>
  <r>
    <x v="9"/>
  </r>
  <r>
    <x v="5"/>
  </r>
  <r>
    <x v="15"/>
  </r>
  <r>
    <x v="5"/>
  </r>
  <r>
    <x v="15"/>
  </r>
  <r>
    <x v="25"/>
  </r>
  <r>
    <x v="4"/>
  </r>
  <r>
    <x v="22"/>
  </r>
  <r>
    <x v="0"/>
  </r>
  <r>
    <x v="4"/>
  </r>
  <r>
    <x v="15"/>
  </r>
  <r>
    <x v="3"/>
  </r>
  <r>
    <x v="19"/>
  </r>
  <r>
    <x v="17"/>
  </r>
  <r>
    <x v="1"/>
  </r>
  <r>
    <x v="5"/>
  </r>
  <r>
    <x v="3"/>
  </r>
  <r>
    <x v="2"/>
  </r>
  <r>
    <x v="6"/>
  </r>
  <r>
    <x v="9"/>
  </r>
  <r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n v="2.0009999999999999"/>
    <s v="null"/>
    <n v="3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21.3.10"/>
    <n v="35"/>
    <n v="245"/>
    <n v="0"/>
    <s v="null"/>
    <n v="0"/>
    <s v="null"/>
    <n v="2.335"/>
    <n v="1"/>
    <n v="34"/>
    <n v="1"/>
    <s v="null"/>
    <n v="3"/>
    <s v="null"/>
    <n v="3"/>
    <s v="null"/>
    <s v="מהנדסת מחשבים"/>
    <n v="2"/>
    <n v="0"/>
    <s v="null"/>
    <s v="null"/>
    <s v="null"/>
    <s v="null"/>
    <s v="null"/>
    <s v="null"/>
    <s v="null"/>
    <s v="null"/>
    <n v="1"/>
    <n v="1"/>
    <s v="null"/>
    <s v="כל הנדרש"/>
    <n v="2"/>
    <n v="0"/>
    <s v="null"/>
    <s v="null"/>
    <n v="0"/>
    <s v="null"/>
    <n v="0"/>
    <s v="null"/>
    <s v="null"/>
    <s v="null"/>
    <s v="null"/>
    <s v="null"/>
  </r>
  <r>
    <n v="2.0019999999999998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8.3.10"/>
    <n v="33"/>
    <n v="231"/>
    <n v="2"/>
    <s v="דימום וגנלי ידוע על שילית פתח"/>
    <n v="0"/>
    <s v="null"/>
    <n v="2.13"/>
    <n v="1"/>
    <n v="31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030000000000001"/>
    <s v="null"/>
    <n v="36"/>
    <n v="1"/>
    <s v="null"/>
    <x v="0"/>
    <s v="null"/>
    <s v="null"/>
    <n v="0"/>
    <n v="2008"/>
    <s v="null"/>
    <s v="null"/>
    <n v="0"/>
    <n v="280"/>
    <n v="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5.3.10"/>
    <s v="32+2"/>
    <n v="226"/>
    <n v="0"/>
    <s v="null"/>
    <n v="0"/>
    <s v="null"/>
    <n v="2.0499999999999998"/>
    <n v="1"/>
    <n v="36"/>
    <n v="1"/>
    <s v="null"/>
    <n v="3"/>
    <s v="null"/>
    <n v="3"/>
    <s v="null"/>
    <s v="מרפה בעיסוק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04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6.12.10"/>
    <s v="34+1"/>
    <n v="239"/>
    <n v="0"/>
    <s v="null"/>
    <n v="0"/>
    <s v="null"/>
    <n v="2.5499999999999998"/>
    <n v="1"/>
    <n v="27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049999999999999"/>
    <s v="null"/>
    <n v="34"/>
    <n v="3"/>
    <s v="הודו"/>
    <x v="1"/>
    <n v="2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s v="null"/>
    <n v="3"/>
    <s v="null"/>
    <s v="null"/>
    <s v="null"/>
    <s v="null"/>
    <s v="16.3.10"/>
    <s v="34+6"/>
    <n v="244"/>
    <n v="0"/>
    <s v="null"/>
    <n v="2"/>
    <s v="insulin"/>
    <n v="2.57"/>
    <n v="1"/>
    <n v="34"/>
    <n v="7"/>
    <s v="בהאית"/>
    <n v="1"/>
    <s v="null"/>
    <n v="3"/>
    <s v="null"/>
    <s v="זיורנליסטית"/>
    <n v="2"/>
    <s v="null"/>
    <s v="null"/>
    <s v="null"/>
    <s v="null"/>
    <s v="null"/>
    <s v="null"/>
    <s v="null"/>
    <s v="null"/>
    <s v="null"/>
    <n v="1"/>
    <n v="3"/>
    <s v="null"/>
    <s v="הכל"/>
    <n v="2"/>
    <n v="0"/>
    <s v="null"/>
    <s v="null"/>
    <n v="0"/>
    <s v="null"/>
    <n v="0"/>
    <s v="null"/>
    <s v="null"/>
    <s v="null"/>
    <s v="null"/>
    <s v="null"/>
  </r>
  <r>
    <n v="2.0059999999999998"/>
    <s v="null"/>
    <n v="35"/>
    <n v="1"/>
    <s v="null"/>
    <x v="0"/>
    <s v="null"/>
    <s v="null"/>
    <n v="0"/>
    <n v="2005"/>
    <s v="null"/>
    <s v="null"/>
    <n v="0"/>
    <n v="262"/>
    <n v="3.2149999999999999"/>
    <s v="null"/>
    <n v="2008"/>
    <s v="null"/>
    <s v="null"/>
    <n v="0"/>
    <n v="273"/>
    <n v="3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2.3.10"/>
    <n v="35"/>
    <n v="245"/>
    <n v="0"/>
    <s v="null"/>
    <n v="0"/>
    <s v="null"/>
    <n v="2.9449999999999998"/>
    <n v="1"/>
    <n v="35"/>
    <n v="1"/>
    <s v="null"/>
    <n v="3"/>
    <s v="null"/>
    <n v="3"/>
    <s v="null"/>
    <s v="מורה להיסטוריה"/>
    <n v="1"/>
    <s v="null"/>
    <s v="null"/>
    <s v="null"/>
    <s v="null"/>
    <s v="null"/>
    <s v="null"/>
    <s v="null"/>
    <s v="null"/>
    <s v="null"/>
    <n v="1"/>
    <s v="1b"/>
    <s v="null"/>
    <s v="הכל"/>
    <s v="null"/>
    <n v="0"/>
    <s v="null"/>
    <s v="null"/>
    <n v="0"/>
    <s v="null"/>
    <n v="0"/>
    <s v="null"/>
    <s v="null"/>
    <s v="null"/>
    <s v="null"/>
    <s v="null"/>
  </r>
  <r>
    <n v="2.0070000000000001"/>
    <s v="null"/>
    <n v="34"/>
    <n v="1"/>
    <s v="null"/>
    <x v="0"/>
    <s v="null"/>
    <s v="null"/>
    <n v="0"/>
    <n v="2006"/>
    <s v="null"/>
    <s v="null"/>
    <n v="1"/>
    <n v="280"/>
    <n v="4.400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5.4.10"/>
    <n v="29"/>
    <n v="203"/>
    <n v="0"/>
    <s v="null"/>
    <n v="0"/>
    <s v="null"/>
    <n v="1.45"/>
    <n v="1"/>
    <n v="34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n v="3"/>
    <s v="null"/>
    <s v="הכל"/>
    <n v="2"/>
    <n v="0"/>
    <s v="null"/>
    <s v="null"/>
    <n v="0"/>
    <s v="null"/>
    <n v="1"/>
    <n v="1"/>
    <n v="1"/>
    <n v="1"/>
    <n v="1"/>
    <s v="1+2"/>
  </r>
  <r>
    <n v="2.008"/>
    <s v="null"/>
    <n v="26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s v="null"/>
    <n v="2"/>
    <s v="null"/>
    <s v="null"/>
    <s v="null"/>
    <s v="30.1.10"/>
    <s v="36+4"/>
    <n v="256"/>
    <n v="0"/>
    <s v="null"/>
    <n v="0"/>
    <s v="null"/>
    <n v="2.8"/>
    <n v="1"/>
    <n v="26"/>
    <n v="7"/>
    <s v="ללא דת"/>
    <s v="null"/>
    <s v="null"/>
    <n v="2"/>
    <s v="null"/>
    <s v="מורה ליוג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089999999999999"/>
    <s v="null"/>
    <n v="31"/>
    <n v="1"/>
    <s v="null"/>
    <x v="0"/>
    <s v="null"/>
    <s v="null"/>
    <n v="0"/>
    <n v="2008"/>
    <s v="null"/>
    <s v="null"/>
    <n v="1"/>
    <n v="243"/>
    <n v="2.24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4.10"/>
    <s v="34+5"/>
    <n v="243"/>
    <n v="0"/>
    <s v="null"/>
    <n v="0"/>
    <s v="null"/>
    <n v="2.38"/>
    <n v="1"/>
    <n v="31"/>
    <n v="1"/>
    <s v="null"/>
    <n v="3"/>
    <s v="null"/>
    <n v="3"/>
    <s v="null"/>
    <s v="אדריכלית נוף"/>
    <n v="2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099999999999998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9.3.10"/>
    <s v="36+1"/>
    <n v="253"/>
    <n v="0"/>
    <s v="null"/>
    <n v="0"/>
    <s v="null"/>
    <s v="null"/>
    <n v="1"/>
    <n v="35"/>
    <n v="1"/>
    <s v="null"/>
    <n v="3"/>
    <s v="null"/>
    <n v="2"/>
    <s v="null"/>
    <s v="מנהלת חשבונות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110000000000001"/>
    <s v="null"/>
    <n v="28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4.10"/>
    <s v="33+4"/>
    <n v="235"/>
    <n v="0"/>
    <s v="null"/>
    <n v="0"/>
    <s v="null"/>
    <n v="2.0249999999999999"/>
    <n v="1"/>
    <n v="28"/>
    <n v="1"/>
    <s v="null"/>
    <n v="3"/>
    <s v="null"/>
    <n v="3"/>
    <s v="null"/>
    <s v="סטודנטית"/>
    <s v="null"/>
    <s v="null"/>
    <s v="null"/>
    <s v="null"/>
    <s v="null"/>
    <s v="null"/>
    <s v="null"/>
    <s v="null"/>
    <s v="null"/>
    <s v="null"/>
    <n v="1"/>
    <s v="1b"/>
    <s v="null"/>
    <s v="הכל"/>
    <s v="null"/>
    <n v="0"/>
    <s v="null"/>
    <s v="null"/>
    <n v="0"/>
    <s v="null"/>
    <n v="0"/>
    <s v="null"/>
    <s v="null"/>
    <s v="null"/>
    <s v="null"/>
    <s v="null"/>
  </r>
  <r>
    <n v="2.012"/>
    <s v="null"/>
    <n v="26"/>
    <n v="1"/>
    <s v="null"/>
    <x v="0"/>
    <s v="null"/>
    <s v="null"/>
    <n v="0"/>
    <n v="2007"/>
    <s v="null"/>
    <s v="null"/>
    <n v="0"/>
    <n v="280"/>
    <n v="3.5"/>
    <s v="null"/>
    <n v="2009"/>
    <s v="null"/>
    <s v="null"/>
    <n v="0"/>
    <n v="259"/>
    <n v="1.7"/>
    <s v="null"/>
    <n v="2010"/>
    <s v="null"/>
    <s v="null"/>
    <s v="null"/>
    <n v="231"/>
    <n v="2"/>
    <s v="I4FD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s v="null"/>
    <s v="null"/>
    <s v="null"/>
    <n v="1"/>
    <n v="2"/>
    <s v="14.12.10"/>
    <s v="34+3"/>
    <n v="241"/>
    <n v="0"/>
    <s v="null"/>
    <n v="1"/>
    <s v="CLEXON "/>
    <n v="2.98"/>
    <n v="1"/>
    <n v="26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129999999999999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19.4.10"/>
    <n v="34"/>
    <n v="238"/>
    <n v="0"/>
    <s v="null"/>
    <n v="0"/>
    <s v="null"/>
    <n v="2.7450000000000001"/>
    <n v="1"/>
    <n v="20"/>
    <n v="1"/>
    <s v="null"/>
    <n v="3"/>
    <s v="null"/>
    <n v="2"/>
    <s v="null"/>
    <s v="לא עובדת"/>
    <s v="null"/>
    <s v="null"/>
    <s v="null"/>
    <s v="null"/>
    <s v="null"/>
    <s v="null"/>
    <s v="null"/>
    <s v="null"/>
    <s v="null"/>
    <s v="null"/>
    <n v="1"/>
    <n v="1"/>
    <s v="null"/>
    <s v="הכל"/>
    <s v="null"/>
    <n v="0"/>
    <s v="4,5"/>
    <n v="3"/>
    <n v="0"/>
    <s v="null"/>
    <n v="0"/>
    <s v="null"/>
    <s v="null"/>
    <s v="null"/>
    <s v="null"/>
    <s v="null"/>
  </r>
  <r>
    <n v="2.0139999999999998"/>
    <s v="null"/>
    <n v="27"/>
    <n v="3"/>
    <s v="רומניה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7.5.10"/>
    <s v="31+2"/>
    <n v="219"/>
    <n v="0"/>
    <s v="null"/>
    <n v="0"/>
    <s v="null"/>
    <n v="1.575"/>
    <n v="1"/>
    <n v="27"/>
    <n v="1"/>
    <s v="null"/>
    <n v="3"/>
    <s v="null"/>
    <n v="3"/>
    <s v="null"/>
    <s v="מהנדסת חומרים פיזיקיים"/>
    <n v="3"/>
    <s v="null"/>
    <s v="null"/>
    <s v="null"/>
    <s v="null"/>
    <s v="null"/>
    <s v="null"/>
    <s v="null"/>
    <s v="null"/>
    <s v="null"/>
    <n v="1"/>
    <s v="1a"/>
    <s v="null"/>
    <s v="הכל"/>
    <s v="null"/>
    <n v="0"/>
    <s v="null"/>
    <s v="null"/>
    <n v="0"/>
    <s v="null"/>
    <n v="0"/>
    <s v="null"/>
    <s v="null"/>
    <s v="null"/>
    <s v="null"/>
    <s v="null"/>
  </r>
  <r>
    <n v="2.0150000000000001"/>
    <s v="null"/>
    <n v="29"/>
    <n v="1"/>
    <s v="null"/>
    <x v="0"/>
    <s v="null"/>
    <s v="null"/>
    <n v="0"/>
    <n v="2010"/>
    <s v="null"/>
    <s v="null"/>
    <n v="1"/>
    <n v="252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6.12.10"/>
    <n v="28"/>
    <n v="196"/>
    <n v="1"/>
    <s v="שליית פתח"/>
    <n v="0"/>
    <s v="null"/>
    <n v="1.7"/>
    <n v="1"/>
    <n v="28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16"/>
    <s v="null"/>
    <n v="24"/>
    <n v="1"/>
    <s v="null"/>
    <x v="0"/>
    <s v="null"/>
    <s v="null"/>
    <n v="0"/>
    <n v="2007"/>
    <s v="null"/>
    <s v="null"/>
    <n v="0"/>
    <n v="274"/>
    <n v="2.85"/>
    <s v="null"/>
    <n v="2009"/>
    <s v="null"/>
    <s v="null"/>
    <n v="0"/>
    <n v="277"/>
    <n v="2.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10.4.10"/>
    <s v="36+4"/>
    <n v="256"/>
    <n v="0"/>
    <s v="null"/>
    <n v="0"/>
    <s v="null"/>
    <n v="2.8"/>
    <n v="1"/>
    <n v="24"/>
    <n v="2"/>
    <s v="null"/>
    <n v="2"/>
    <s v="null"/>
    <n v="3"/>
    <s v="null"/>
    <s v="אדריכלית"/>
    <s v="null"/>
    <s v="null"/>
    <s v="null"/>
    <s v="null"/>
    <s v="null"/>
    <s v="null"/>
    <s v="null"/>
    <s v="null"/>
    <s v="null"/>
    <s v="null"/>
    <n v="1"/>
    <s v="1a"/>
    <s v="null"/>
    <s v="הכל"/>
    <n v="2"/>
    <n v="0"/>
    <s v="null"/>
    <s v="null"/>
    <n v="0"/>
    <s v="null"/>
    <n v="0"/>
    <s v="null"/>
    <s v="null"/>
    <s v="null"/>
    <s v="null"/>
    <s v="null"/>
  </r>
  <r>
    <n v="2.0169999999999999"/>
    <s v="null"/>
    <n v="27"/>
    <n v="1"/>
    <s v="null"/>
    <x v="0"/>
    <s v="null"/>
    <s v="null"/>
    <n v="0"/>
    <n v="2009"/>
    <s v="null"/>
    <s v="null"/>
    <s v="null"/>
    <s v="null"/>
    <n v="2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9.4.10"/>
    <s v="35+3"/>
    <n v="248"/>
    <n v="0"/>
    <s v="null"/>
    <n v="0"/>
    <s v="null"/>
    <n v="2.6"/>
    <n v="1"/>
    <n v="27"/>
    <n v="2"/>
    <s v="null"/>
    <n v="2"/>
    <s v="null"/>
    <n v="2"/>
    <s v="null"/>
    <s v="מור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179999999999998"/>
    <s v="null"/>
    <n v="37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.5.10"/>
    <s v="31+1"/>
    <n v="218"/>
    <n v="0"/>
    <s v="null"/>
    <n v="0"/>
    <s v="null"/>
    <n v="1.75"/>
    <n v="1"/>
    <n v="37"/>
    <n v="1"/>
    <s v="null"/>
    <s v="null"/>
    <s v="null"/>
    <n v="3"/>
    <s v="null"/>
    <s v="בנקאית, כרגע סטודנטית"/>
    <s v="null"/>
    <s v="null"/>
    <s v="null"/>
    <s v="null"/>
    <s v="null"/>
    <s v="null"/>
    <s v="null"/>
    <s v="null"/>
    <s v="null"/>
    <s v="null"/>
    <n v="1"/>
    <s v="null"/>
    <s v="null"/>
    <s v="הכל"/>
    <n v="2"/>
    <n v="0"/>
    <s v="null"/>
    <s v="null"/>
    <s v="null"/>
    <s v="null"/>
    <n v="1"/>
    <n v="1"/>
    <n v="1"/>
    <n v="1"/>
    <n v="1"/>
    <n v="2"/>
  </r>
  <r>
    <n v="2.0190000000000001"/>
    <s v="null"/>
    <n v="30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15.5.10"/>
    <s v="31+1"/>
    <n v="218"/>
    <n v="0"/>
    <s v="null"/>
    <n v="0"/>
    <s v="null"/>
    <n v="1.7050000000000001"/>
    <n v="1"/>
    <n v="30"/>
    <n v="1"/>
    <s v="null"/>
    <n v="3"/>
    <s v="null"/>
    <n v="2"/>
    <s v="null"/>
    <s v="מנהלת אדמינסטרטיבית"/>
    <n v="1"/>
    <s v="null"/>
    <s v="null"/>
    <s v="null"/>
    <s v="null"/>
    <s v="null"/>
    <s v="null"/>
    <s v="null"/>
    <s v="null"/>
    <s v="null"/>
    <n v="1"/>
    <s v="1a"/>
    <s v="null"/>
    <s v="הכל"/>
    <n v="2"/>
    <n v="0"/>
    <s v="null"/>
    <s v="null"/>
    <s v="null"/>
    <s v="null"/>
    <n v="0"/>
    <s v="null"/>
    <s v="null"/>
    <s v="null"/>
    <s v="null"/>
    <s v="null"/>
  </r>
  <r>
    <n v="2.02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4.10"/>
    <s v="36+4"/>
    <n v="256"/>
    <n v="0"/>
    <s v="null"/>
    <n v="0"/>
    <s v="null"/>
    <n v="2.4"/>
    <n v="1"/>
    <n v="23"/>
    <n v="2"/>
    <s v="null"/>
    <n v="2"/>
    <s v="null"/>
    <n v="3"/>
    <s v="null"/>
    <s v="אדריכלית"/>
    <n v="1"/>
    <n v="1"/>
    <s v="null"/>
    <s v="null"/>
    <s v="null"/>
    <s v="null"/>
    <s v="null"/>
    <s v="null"/>
    <s v="null"/>
    <s v="null"/>
    <n v="2"/>
    <s v="1a"/>
    <s v="null"/>
    <s v="הכל"/>
    <n v="2"/>
    <n v="0"/>
    <s v="null"/>
    <s v="null"/>
    <n v="0"/>
    <s v="null"/>
    <n v="0"/>
    <s v="null"/>
    <s v="null"/>
    <s v="null"/>
    <s v="null"/>
    <s v="null"/>
  </r>
  <r>
    <n v="2.0209999999999999"/>
    <s v="null"/>
    <n v="3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1.5.10"/>
    <s v="33+1"/>
    <n v="232"/>
    <n v="0"/>
    <s v="null"/>
    <n v="0"/>
    <s v="null"/>
    <n v="2.02"/>
    <n v="1"/>
    <n v="31"/>
    <n v="1"/>
    <s v="null"/>
    <n v="3"/>
    <s v="null"/>
    <n v="3"/>
    <s v="null"/>
    <s v="דוקטור בכימיה"/>
    <n v="2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219999999999998"/>
    <s v="null"/>
    <n v="32"/>
    <n v="1"/>
    <s v="null"/>
    <x v="0"/>
    <s v="null"/>
    <s v="null"/>
    <n v="0"/>
    <n v="1999"/>
    <s v="null"/>
    <s v="null"/>
    <n v="0"/>
    <n v="280"/>
    <n v="3.85"/>
    <s v="null"/>
    <n v="2002"/>
    <s v="null"/>
    <s v="null"/>
    <n v="0"/>
    <n v="287"/>
    <n v="3.83"/>
    <s v="null"/>
    <n v="2007"/>
    <s v="null"/>
    <s v="null"/>
    <n v="0"/>
    <n v="280"/>
    <n v="3.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29.5.10"/>
    <s v="27+3"/>
    <n v="192"/>
    <n v="0"/>
    <s v="null"/>
    <n v="0"/>
    <s v="null"/>
    <n v="1.3049999999999999"/>
    <n v="1"/>
    <n v="32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230000000000001"/>
    <s v="null"/>
    <n v="2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24.4.10"/>
    <s v="35+5"/>
    <n v="250"/>
    <n v="0"/>
    <s v="null"/>
    <n v="0"/>
    <s v="null"/>
    <n v="2.5649999999999999"/>
    <n v="1"/>
    <n v="21"/>
    <n v="1"/>
    <s v="null"/>
    <n v="3"/>
    <s v="null"/>
    <n v="2"/>
    <s v="null"/>
    <s v="לא עובדת "/>
    <s v="null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24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n v="1"/>
    <n v="1"/>
    <s v="null"/>
    <s v="null"/>
    <s v="null"/>
    <s v="28.11.10"/>
    <s v="35+5"/>
    <n v="250"/>
    <n v="0"/>
    <s v="null"/>
    <n v="0"/>
    <s v="null"/>
    <n v="2.5"/>
    <n v="1"/>
    <n v="31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249999999999999"/>
    <s v="null"/>
    <n v="22"/>
    <n v="1"/>
    <s v="null"/>
    <x v="0"/>
    <s v="null"/>
    <s v="null"/>
    <n v="0"/>
    <n v="2008"/>
    <s v="null"/>
    <s v="null"/>
    <n v="0"/>
    <n v="269"/>
    <n v="2.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5.10"/>
    <s v="36+4"/>
    <n v="256"/>
    <n v="0"/>
    <s v="null"/>
    <n v="0"/>
    <s v="null"/>
    <n v="2.8"/>
    <n v="1"/>
    <n v="22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2.0259999999999998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13.5.10"/>
    <s v="33+5"/>
    <n v="236"/>
    <n v="0"/>
    <s v="null"/>
    <n v="0"/>
    <s v="null"/>
    <n v="2.0649999999999999"/>
    <n v="1"/>
    <n v="30"/>
    <n v="1"/>
    <s v="null"/>
    <n v="3"/>
    <s v="null"/>
    <n v="3"/>
    <s v="null"/>
    <s v="עובדת סוציאלית"/>
    <n v="1"/>
    <n v="1"/>
    <s v="נוירוכירוגיה ילדים MRI עוברי"/>
    <s v="null"/>
    <s v="null"/>
    <s v="1+4 -פרטי"/>
    <s v="null"/>
    <s v="null"/>
    <s v="null"/>
    <s v="null"/>
    <n v="1"/>
    <s v="1+3"/>
    <s v="null"/>
    <s v="הכל"/>
    <n v="2"/>
    <n v="0"/>
    <s v="null"/>
    <s v="null"/>
    <n v="0"/>
    <s v="null"/>
    <n v="0"/>
    <s v="null"/>
    <s v="null"/>
    <s v="null"/>
    <s v="null"/>
    <s v="null"/>
  </r>
  <r>
    <n v="2.0270000000000001"/>
    <s v="null"/>
    <n v="24"/>
    <n v="1"/>
    <s v="null"/>
    <x v="0"/>
    <s v="null"/>
    <s v="null"/>
    <n v="0"/>
    <n v="2003"/>
    <s v="null"/>
    <s v="null"/>
    <n v="0"/>
    <n v="266"/>
    <n v="3.3"/>
    <s v="null"/>
    <n v="2005"/>
    <s v="null"/>
    <s v="null"/>
    <n v="0"/>
    <n v="280"/>
    <n v="3.3"/>
    <s v="null"/>
    <n v="2009"/>
    <s v="null"/>
    <s v="null"/>
    <n v="0"/>
    <n v="265"/>
    <n v="3.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"/>
    <n v="3"/>
    <n v="1"/>
    <n v="3"/>
    <s v="null"/>
    <s v="null"/>
    <s v="null"/>
    <s v="7.05.10"/>
    <s v="33+5"/>
    <n v="236"/>
    <n v="0"/>
    <s v="null"/>
    <n v="0"/>
    <s v="null"/>
    <n v="2.2349999999999999"/>
    <n v="1"/>
    <n v="24"/>
    <n v="2"/>
    <s v="null"/>
    <n v="3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לא הכל "/>
    <n v="2"/>
    <n v="1"/>
    <n v="20"/>
    <n v="3"/>
    <n v="0"/>
    <s v="null"/>
    <n v="0"/>
    <s v="null"/>
    <s v="null"/>
    <s v="null"/>
    <s v="null"/>
    <s v="null"/>
  </r>
  <r>
    <n v="2.028"/>
    <s v="null"/>
    <n v="31"/>
    <n v="1"/>
    <s v="null"/>
    <x v="0"/>
    <s v="null"/>
    <s v="null"/>
    <n v="0"/>
    <n v="2005"/>
    <s v="null"/>
    <s v="null"/>
    <n v="0"/>
    <n v="280"/>
    <n v="3.2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4.5.10"/>
    <s v="36+2"/>
    <n v="254"/>
    <n v="0"/>
    <s v="null"/>
    <n v="0"/>
    <s v="null"/>
    <n v="2.0750000000000002"/>
    <n v="1"/>
    <n v="31"/>
    <n v="2"/>
    <s v="null"/>
    <n v="2"/>
    <s v="null"/>
    <n v="2"/>
    <s v="null"/>
    <s v="חברת בניה, עקרת בית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1"/>
    <n v="1"/>
    <n v="1"/>
    <n v="1"/>
    <n v="1"/>
    <n v="1"/>
  </r>
  <r>
    <n v="2.0289999999999999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5.6.10"/>
    <s v="27+2"/>
    <n v="191"/>
    <n v="0"/>
    <s v="null"/>
    <n v="0"/>
    <s v="null"/>
    <n v="0.82499999999999996"/>
    <n v="1"/>
    <n v="20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299999999999998"/>
    <s v="null"/>
    <n v="42"/>
    <n v="1"/>
    <s v="null"/>
    <x v="1"/>
    <n v="1"/>
    <s v="נטייה לדימומים"/>
    <n v="1"/>
    <n v="1998"/>
    <s v="null"/>
    <s v="null"/>
    <n v="0"/>
    <n v="287"/>
    <n v="3.15"/>
    <s v="null"/>
    <n v="2001"/>
    <s v="null"/>
    <s v="null"/>
    <n v="0"/>
    <n v="280"/>
    <n v="3.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1.5.10"/>
    <s v="29+5"/>
    <n v="208"/>
    <n v="1"/>
    <s v="יתר לחץ דם"/>
    <n v="1"/>
    <s v="CAPOTEN"/>
    <n v="0.93"/>
    <n v="1"/>
    <n v="42"/>
    <n v="1"/>
    <s v="null"/>
    <n v="2"/>
    <s v="null"/>
    <n v="2"/>
    <s v="null"/>
    <s v="תיווך דירות"/>
    <n v="1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2.0310000000000001"/>
    <s v="null"/>
    <n v="32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n v="1"/>
    <s v="null"/>
    <s v="null"/>
    <s v="null"/>
    <s v="null"/>
    <s v="8.6.10"/>
    <s v="32+3"/>
    <n v="227"/>
    <n v="0"/>
    <s v="null"/>
    <n v="0"/>
    <s v="null"/>
    <n v="2.12"/>
    <n v="1"/>
    <n v="32"/>
    <n v="1"/>
    <s v="null"/>
    <n v="3"/>
    <s v="null"/>
    <n v="2"/>
    <s v="null"/>
    <s v="שיננית"/>
    <n v="1"/>
    <n v="0"/>
    <s v="null"/>
    <s v="null"/>
    <s v="null"/>
    <s v="null"/>
    <s v="null"/>
    <s v="null"/>
    <s v="null"/>
    <s v="null"/>
    <n v="1"/>
    <n v="3"/>
    <s v="null"/>
    <s v="הכל"/>
    <n v="2"/>
    <n v="0"/>
    <s v="null"/>
    <s v="null"/>
    <n v="0"/>
    <s v="null"/>
    <n v="1"/>
    <n v="1"/>
    <n v="1"/>
    <n v="1"/>
    <n v="1"/>
    <n v="2"/>
  </r>
  <r>
    <n v="2.032"/>
    <s v="null"/>
    <n v="28"/>
    <n v="2"/>
    <s v="null"/>
    <x v="1"/>
    <n v="1"/>
    <s v="בזמן היריון , פרהאקלמפסיה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1.11"/>
    <s v="27+1"/>
    <n v="190"/>
    <n v="1"/>
    <s v="יתר לחץ דם"/>
    <n v="0"/>
    <s v="null"/>
    <n v="0.82"/>
    <n v="1"/>
    <n v="28"/>
    <n v="1"/>
    <s v="null"/>
    <n v="1"/>
    <s v="null"/>
    <n v="3"/>
    <n v="15"/>
    <s v="מורה לחינוך מיוחד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329999999999999"/>
    <s v="null"/>
    <n v="24"/>
    <n v="1"/>
    <s v="null"/>
    <x v="0"/>
    <s v="null"/>
    <s v="null"/>
    <n v="0"/>
    <n v="2008"/>
    <s v="null"/>
    <s v="null"/>
    <n v="1"/>
    <n v="224"/>
    <n v="1.9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8.5.10"/>
    <n v="33"/>
    <n v="231"/>
    <n v="0"/>
    <s v="null"/>
    <n v="0"/>
    <s v="null"/>
    <n v="2.08"/>
    <n v="1"/>
    <n v="24"/>
    <n v="4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s v="null"/>
    <n v="0"/>
    <s v="null"/>
    <s v="null"/>
    <n v="0"/>
    <s v="null"/>
    <n v="0"/>
    <s v="null"/>
    <s v="null"/>
    <s v="null"/>
    <s v="null"/>
    <s v="null"/>
  </r>
  <r>
    <n v="2.0339999999999998"/>
    <s v="null"/>
    <n v="2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5.10"/>
    <s v="34+3"/>
    <n v="241"/>
    <n v="0"/>
    <s v="null"/>
    <n v="0"/>
    <s v="null"/>
    <n v="2.5099999999999998"/>
    <n v="1"/>
    <n v="24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2.0350000000000001"/>
    <s v="null"/>
    <n v="34"/>
    <n v="1"/>
    <s v="null"/>
    <x v="0"/>
    <s v="null"/>
    <s v="null"/>
    <n v="0"/>
    <n v="1998"/>
    <n v="2"/>
    <s v="null"/>
    <n v="1"/>
    <n v="252"/>
    <n v="2"/>
    <s v="null"/>
    <n v="1999"/>
    <n v="2"/>
    <s v="null"/>
    <n v="1"/>
    <n v="238"/>
    <n v="1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3.6.10"/>
    <s v="29+6"/>
    <n v="209"/>
    <n v="0"/>
    <s v="null"/>
    <n v="0"/>
    <s v="null"/>
    <n v="0.89"/>
    <n v="1"/>
    <n v="34"/>
    <n v="2"/>
    <s v="null"/>
    <n v="2"/>
    <s v="null"/>
    <n v="2"/>
    <s v="null"/>
    <s v="מטפלת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2.036"/>
    <s v="null"/>
    <n v="27"/>
    <n v="2"/>
    <s v="null"/>
    <x v="0"/>
    <s v="null"/>
    <s v="null"/>
    <n v="0"/>
    <n v="2007"/>
    <n v="2"/>
    <s v="null"/>
    <n v="1"/>
    <n v="248"/>
    <n v="2.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5.5.10"/>
    <s v="34+6"/>
    <n v="244"/>
    <n v="0"/>
    <s v="null"/>
    <n v="0"/>
    <s v="null"/>
    <n v="2.56"/>
    <n v="1"/>
    <n v="28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2.0369999999999999"/>
    <s v="null"/>
    <n v="3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3.5.10"/>
    <s v="35+2"/>
    <n v="247"/>
    <n v="0"/>
    <s v="null"/>
    <n v="0"/>
    <s v="null"/>
    <n v="2.1549999999999998"/>
    <n v="1"/>
    <n v="36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379999999999998"/>
    <s v="null"/>
    <n v="31"/>
    <n v="1"/>
    <s v="null"/>
    <x v="0"/>
    <s v="null"/>
    <s v="null"/>
    <n v="0"/>
    <n v="2007"/>
    <s v="null"/>
    <s v="null"/>
    <n v="0"/>
    <n v="273"/>
    <n v="2.3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n v="1"/>
    <n v="1"/>
    <s v="null"/>
    <s v="null"/>
    <s v="null"/>
    <s v="5.6.10"/>
    <s v="34+3"/>
    <n v="241"/>
    <n v="0"/>
    <s v="null"/>
    <n v="0"/>
    <s v="null"/>
    <n v="1.4950000000000001"/>
    <n v="1"/>
    <n v="31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390000000000001"/>
    <s v="null"/>
    <n v="36"/>
    <n v="1"/>
    <s v="null"/>
    <x v="1"/>
    <n v="3"/>
    <s v="מחלת קרוהן"/>
    <n v="1"/>
    <n v="2000"/>
    <s v="null"/>
    <s v="null"/>
    <s v="null"/>
    <s v="null"/>
    <s v="null"/>
    <s v="null"/>
    <n v="200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.6.10"/>
    <s v="35+5"/>
    <n v="250"/>
    <n v="0"/>
    <s v="null"/>
    <n v="1"/>
    <s v="Salazopirin Puurinetol"/>
    <n v="2.61"/>
    <n v="1"/>
    <n v="36"/>
    <n v="1"/>
    <s v="null"/>
    <n v="3"/>
    <s v="null"/>
    <n v="2"/>
    <s v="null"/>
    <s v="לא עובד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"/>
    <s v="null"/>
    <n v="31"/>
    <n v="1"/>
    <s v="null"/>
    <x v="0"/>
    <s v="null"/>
    <s v="null"/>
    <n v="0"/>
    <n v="2001"/>
    <s v="null"/>
    <s v="null"/>
    <n v="0"/>
    <n v="273"/>
    <n v="1.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5.6.10"/>
    <n v="33"/>
    <n v="231"/>
    <n v="2"/>
    <s v="יתר לחץ דם"/>
    <n v="0"/>
    <s v="null"/>
    <n v="1.9"/>
    <n v="1"/>
    <n v="31"/>
    <n v="1"/>
    <s v="null"/>
    <n v="1"/>
    <s v="null"/>
    <n v="3"/>
    <s v="null"/>
    <s v="מו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09999999999999"/>
    <s v="null"/>
    <n v="33"/>
    <n v="1"/>
    <s v="null"/>
    <x v="0"/>
    <s v="null"/>
    <s v="null"/>
    <n v="0"/>
    <n v="2000"/>
    <s v="null"/>
    <s v="null"/>
    <n v="0"/>
    <n v="259"/>
    <n v="2.64"/>
    <s v="null"/>
    <n v="2001"/>
    <n v="2"/>
    <s v="null"/>
    <n v="1"/>
    <n v="210"/>
    <s v="1.460,1.460"/>
    <s v="twins"/>
    <n v="2002"/>
    <n v="2"/>
    <s v="null"/>
    <n v="1"/>
    <n v="203"/>
    <n v="1.292"/>
    <s v="null"/>
    <n v="2004"/>
    <n v="2"/>
    <s v="null"/>
    <n v="1"/>
    <n v="252"/>
    <n v="2.286"/>
    <s v="null"/>
    <n v="2007"/>
    <s v="null"/>
    <s v="null"/>
    <n v="0"/>
    <n v="280"/>
    <n v="2.7"/>
    <s v="null"/>
    <n v="2010"/>
    <n v="2"/>
    <s v="null"/>
    <n v="1"/>
    <n v="247"/>
    <n v="2.36"/>
    <s v="null"/>
    <s v="null"/>
    <s v="null"/>
    <s v="null"/>
    <s v="null"/>
    <s v="null"/>
    <s v="null"/>
    <s v="null"/>
    <n v="7"/>
    <n v="6"/>
    <s v="null"/>
    <s v="null"/>
    <s v="null"/>
    <s v="null"/>
    <s v="null"/>
    <s v="17.6.10"/>
    <s v="35+2"/>
    <n v="247"/>
    <n v="0"/>
    <s v="null"/>
    <n v="0"/>
    <s v="null"/>
    <n v="2.11"/>
    <n v="1"/>
    <n v="33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19999999999998"/>
    <s v="null"/>
    <n v="27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11.10"/>
    <s v="35+1"/>
    <n v="246"/>
    <n v="0"/>
    <s v="null"/>
    <n v="0"/>
    <s v="null"/>
    <n v="1.9350000000000001"/>
    <n v="1"/>
    <n v="27"/>
    <n v="1"/>
    <s v="null"/>
    <n v="3"/>
    <s v="null"/>
    <n v="3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30000000000001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11.10"/>
    <n v="34"/>
    <n v="238"/>
    <n v="0"/>
    <s v="null"/>
    <n v="0"/>
    <s v="null"/>
    <n v="2.3199999999999998"/>
    <n v="1"/>
    <n v="29"/>
    <n v="2"/>
    <s v="null"/>
    <n v="1"/>
    <s v="null"/>
    <n v="3"/>
    <s v="null"/>
    <s v="אחו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4"/>
    <s v="null"/>
    <n v="23"/>
    <n v="1"/>
    <s v="null"/>
    <x v="0"/>
    <s v="null"/>
    <s v="null"/>
    <n v="0"/>
    <n v="2010"/>
    <s v="null"/>
    <s v="null"/>
    <n v="0"/>
    <n v="273"/>
    <n v="2.9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3.6.10"/>
    <n v="34"/>
    <n v="238"/>
    <n v="0"/>
    <s v="null"/>
    <n v="0"/>
    <s v="null"/>
    <n v="2.1850000000000001"/>
    <n v="1"/>
    <n v="23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49999999999999"/>
    <s v="null"/>
    <n v="32"/>
    <n v="1"/>
    <s v="null"/>
    <x v="0"/>
    <s v="null"/>
    <s v="null"/>
    <n v="0"/>
    <n v="2009"/>
    <s v="null"/>
    <s v="null"/>
    <n v="0"/>
    <n v="266"/>
    <n v="2.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7.10"/>
    <s v="31+2"/>
    <n v="218"/>
    <n v="0"/>
    <s v="null"/>
    <n v="0"/>
    <s v="null"/>
    <n v="1.7"/>
    <n v="1"/>
    <n v="31"/>
    <n v="1"/>
    <s v="null"/>
    <n v="2"/>
    <s v="null"/>
    <n v="3"/>
    <n v="15"/>
    <s v="מו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59999999999998"/>
    <s v="null"/>
    <n v="35"/>
    <n v="2"/>
    <s v="null"/>
    <x v="0"/>
    <s v="null"/>
    <s v="null"/>
    <n v="0"/>
    <n v="1996"/>
    <s v="null"/>
    <s v="null"/>
    <n v="0"/>
    <s v="null"/>
    <n v="3.3"/>
    <s v="null"/>
    <n v="2002"/>
    <s v="null"/>
    <s v="null"/>
    <n v="0"/>
    <n v="259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2"/>
    <s v="null"/>
    <n v="3"/>
    <s v="null"/>
    <s v="null"/>
    <s v="null"/>
    <s v="29.11.10"/>
    <s v="34+5"/>
    <n v="243"/>
    <n v="0"/>
    <s v="null"/>
    <n v="0"/>
    <s v="null"/>
    <n v="2.125"/>
    <n v="1"/>
    <n v="35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470000000000002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4.6.10"/>
    <s v="36+4"/>
    <n v="256"/>
    <n v="0"/>
    <s v="null"/>
    <n v="0"/>
    <s v="null"/>
    <n v="2.645"/>
    <n v="1"/>
    <n v="28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s v="null"/>
    <s v="null"/>
    <s v="null"/>
    <s v="null"/>
    <s v="null"/>
    <s v="null"/>
    <s v="null"/>
    <s v="null"/>
    <s v="null"/>
    <s v="null"/>
    <s v="null"/>
  </r>
  <r>
    <n v="2.048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.8.10"/>
    <s v="26+4"/>
    <n v="186"/>
    <n v="0"/>
    <s v="null"/>
    <n v="0"/>
    <s v="null"/>
    <n v="0.77"/>
    <n v="1"/>
    <n v="26"/>
    <n v="1"/>
    <s v="null"/>
    <n v="2"/>
    <s v="null"/>
    <n v="2"/>
    <s v="null"/>
    <s v="מזכירה רפואית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2.0489999999999999"/>
    <s v="null"/>
    <n v="27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0.6.10"/>
    <s v="36+3"/>
    <n v="255"/>
    <n v="0"/>
    <s v="null"/>
    <n v="0"/>
    <s v="null"/>
    <n v="3.2"/>
    <n v="1"/>
    <n v="27"/>
    <n v="1"/>
    <s v="null"/>
    <n v="3"/>
    <s v="null"/>
    <n v="3"/>
    <n v="14"/>
    <s v="סטודנטית"/>
    <s v="null"/>
    <n v="0"/>
    <s v="null"/>
    <s v="null"/>
    <s v="null"/>
    <s v="null"/>
    <s v="null"/>
    <s v="null"/>
    <s v="null"/>
    <s v="null"/>
    <n v="1"/>
    <s v="1a"/>
    <s v="null"/>
    <s v="null"/>
    <n v="2"/>
    <n v="0"/>
    <s v="null"/>
    <s v="null"/>
    <n v="0"/>
    <s v="null"/>
    <n v="0"/>
    <s v="null"/>
    <s v="null"/>
    <s v="null"/>
    <s v="null"/>
    <s v="null"/>
  </r>
  <r>
    <n v="2.0499999999999998"/>
    <s v="null"/>
    <n v="34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28.1.11"/>
    <n v="29"/>
    <n v="203"/>
    <n v="0"/>
    <s v="null"/>
    <n v="0"/>
    <s v="null"/>
    <n v="1.29"/>
    <n v="1"/>
    <n v="34"/>
    <n v="1"/>
    <s v="null"/>
    <n v="3"/>
    <s v="null"/>
    <n v="3"/>
    <s v="null"/>
    <s v="מנהלת חשבונו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10000000000002"/>
    <s v="null"/>
    <n v="29"/>
    <n v="2"/>
    <s v="null"/>
    <x v="0"/>
    <s v="null"/>
    <s v="null"/>
    <n v="0"/>
    <n v="2005"/>
    <s v="null"/>
    <s v="null"/>
    <n v="1"/>
    <n v="248"/>
    <n v="2.24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7.10"/>
    <s v="35+5"/>
    <n v="250"/>
    <n v="0"/>
    <s v="null"/>
    <n v="0"/>
    <s v="null"/>
    <n v="2.2949999999999999"/>
    <n v="1"/>
    <n v="28"/>
    <n v="1"/>
    <s v="null"/>
    <n v="3"/>
    <s v="null"/>
    <n v="2"/>
    <s v="null"/>
    <s v="ספרי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2"/>
    <s v="null"/>
    <n v="33"/>
    <n v="1"/>
    <s v="null"/>
    <x v="0"/>
    <s v="null"/>
    <s v="null"/>
    <n v="0"/>
    <n v="2007"/>
    <s v="null"/>
    <s v="null"/>
    <n v="0"/>
    <n v="266"/>
    <n v="3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0.7.10"/>
    <s v="35+5"/>
    <n v="250"/>
    <n v="0"/>
    <s v="null"/>
    <n v="0"/>
    <s v="null"/>
    <n v="2.88"/>
    <n v="1"/>
    <n v="33"/>
    <n v="1"/>
    <s v="null"/>
    <n v="3"/>
    <s v="null"/>
    <n v="3"/>
    <s v="null"/>
    <s v="מורה לבלט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2999999999999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6.7.10"/>
    <s v="35+1"/>
    <n v="246"/>
    <n v="0"/>
    <s v="null"/>
    <n v="0"/>
    <s v="null"/>
    <n v="2.39"/>
    <n v="1"/>
    <n v="28"/>
    <n v="1"/>
    <s v="null"/>
    <n v="3"/>
    <s v="null"/>
    <n v="3"/>
    <s v="null"/>
    <s v="אחו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39999999999998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4.12.10"/>
    <s v="35+4"/>
    <n v="249"/>
    <n v="0"/>
    <s v="null"/>
    <n v="0"/>
    <s v="null"/>
    <n v="2.4700000000000002"/>
    <n v="1"/>
    <n v="26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50000000000002"/>
    <s v="null"/>
    <n v="35"/>
    <n v="1"/>
    <s v="null"/>
    <x v="0"/>
    <s v="null"/>
    <s v="null"/>
    <n v="0"/>
    <n v="2006"/>
    <s v="null"/>
    <s v="null"/>
    <n v="0"/>
    <s v="null"/>
    <n v="3.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7.9.10"/>
    <s v="25+6"/>
    <n v="181"/>
    <n v="0"/>
    <s v="null"/>
    <n v="0"/>
    <s v="null"/>
    <n v="0.95"/>
    <n v="1"/>
    <n v="35"/>
    <n v="1"/>
    <s v="null"/>
    <n v="1"/>
    <s v="null"/>
    <n v="3"/>
    <s v="null"/>
    <s v="הנדסא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6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n v="1"/>
    <n v="1"/>
    <s v="null"/>
    <s v="null"/>
    <s v="null"/>
    <s v="10.7.10"/>
    <s v="36+4"/>
    <n v="256"/>
    <n v="0"/>
    <s v="null"/>
    <n v="0"/>
    <s v="null"/>
    <n v="1.61"/>
    <n v="1"/>
    <n v="28"/>
    <n v="1"/>
    <s v="null"/>
    <n v="2"/>
    <s v="null"/>
    <n v="2"/>
    <s v="null"/>
    <s v="מזכירה רפוא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1"/>
    <n v="0"/>
    <n v="0"/>
    <s v="null"/>
    <n v="0"/>
    <n v="4"/>
  </r>
  <r>
    <n v="2.0569999999999999"/>
    <s v="null"/>
    <n v="25"/>
    <n v="1"/>
    <s v="null"/>
    <x v="0"/>
    <s v="null"/>
    <s v="null"/>
    <n v="0"/>
    <n v="2006"/>
    <n v="2"/>
    <s v="null"/>
    <n v="1"/>
    <n v="203"/>
    <n v="0.64"/>
    <s v="null"/>
    <n v="2008"/>
    <n v="2"/>
    <s v="null"/>
    <n v="1"/>
    <n v="224"/>
    <n v="1.6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7.7.10"/>
    <s v="35+4"/>
    <n v="249"/>
    <n v="0"/>
    <s v="null"/>
    <n v="0"/>
    <s v="null"/>
    <n v="2.895"/>
    <n v="1"/>
    <n v="25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79999999999998"/>
    <s v="null"/>
    <n v="35"/>
    <n v="1"/>
    <s v="null"/>
    <x v="0"/>
    <s v="null"/>
    <s v="null"/>
    <n v="0"/>
    <n v="2007"/>
    <s v="null"/>
    <s v="null"/>
    <n v="0"/>
    <n v="273"/>
    <n v="3.07"/>
    <s v="null"/>
    <n v="2008"/>
    <s v="null"/>
    <s v="null"/>
    <n v="0"/>
    <n v="274"/>
    <n v="2.8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4.1.11"/>
    <s v="31+1"/>
    <n v="218"/>
    <n v="0"/>
    <s v="null"/>
    <n v="0"/>
    <s v="null"/>
    <n v="1.91"/>
    <n v="1"/>
    <n v="35"/>
    <n v="1"/>
    <s v="null"/>
    <n v="3"/>
    <s v="null"/>
    <n v="3"/>
    <s v="null"/>
    <s v="פיזיוטרפיסט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590000000000002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12.10"/>
    <s v="34+4"/>
    <n v="242"/>
    <n v="0"/>
    <s v="null"/>
    <n v="0"/>
    <s v="null"/>
    <n v="2.81"/>
    <n v="1"/>
    <n v="30"/>
    <n v="2"/>
    <s v="null"/>
    <n v="2"/>
    <s v="null"/>
    <n v="2"/>
    <s v="null"/>
    <s v="עקרת בית"/>
    <s v="null"/>
    <n v="1"/>
    <s v="null"/>
    <s v="null"/>
    <n v="3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"/>
    <s v="null"/>
    <n v="40"/>
    <n v="1"/>
    <s v="null"/>
    <x v="1"/>
    <n v="3"/>
    <s v="טרומבופיליה"/>
    <n v="1"/>
    <n v="2001"/>
    <n v="2"/>
    <s v="null"/>
    <n v="1"/>
    <n v="224"/>
    <n v="1.97"/>
    <s v="null"/>
    <n v="2003"/>
    <n v="2"/>
    <s v="null"/>
    <n v="1"/>
    <n v="208"/>
    <n v="1.42"/>
    <s v="null"/>
    <n v="2007"/>
    <n v="2"/>
    <s v="null"/>
    <n v="1"/>
    <n v="245"/>
    <n v="3.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s v="null"/>
    <n v="2"/>
    <s v="null"/>
    <s v="null"/>
    <n v="3"/>
    <n v="3"/>
    <s v="6.1.11"/>
    <s v="33+3"/>
    <n v="234"/>
    <n v="0"/>
    <s v="null"/>
    <n v="1"/>
    <s v="clexon"/>
    <n v="2.8"/>
    <n v="1"/>
    <n v="40"/>
    <n v="4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09999999999999"/>
    <s v="null"/>
    <n v="31"/>
    <n v="1"/>
    <s v="null"/>
    <x v="0"/>
    <s v="null"/>
    <s v="null"/>
    <n v="0"/>
    <n v="2007"/>
    <n v="2"/>
    <s v="null"/>
    <n v="1"/>
    <n v="251"/>
    <n v="2.5"/>
    <s v="תאומים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9.8.10"/>
    <s v="33+1"/>
    <n v="232"/>
    <n v="0"/>
    <s v="null"/>
    <n v="0"/>
    <s v="null"/>
    <n v="2.2000000000000002"/>
    <n v="1"/>
    <n v="31"/>
    <n v="1"/>
    <s v="null"/>
    <n v="3"/>
    <s v="null"/>
    <n v="2"/>
    <s v="null"/>
    <s v="אחו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19999999999998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9.7.10"/>
    <s v="35+1"/>
    <n v="246"/>
    <n v="0"/>
    <s v="null"/>
    <n v="0"/>
    <s v="null"/>
    <n v="2.6"/>
    <n v="1"/>
    <n v="27"/>
    <n v="1"/>
    <s v="null"/>
    <n v="3"/>
    <s v="null"/>
    <n v="3"/>
    <n v="15"/>
    <s v="פסיכולוג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30000000000002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22.12.10"/>
    <s v="33+5"/>
    <n v="236"/>
    <n v="0"/>
    <s v="null"/>
    <n v="0"/>
    <s v="null"/>
    <n v="2.2599999999999998"/>
    <n v="1"/>
    <n v="29"/>
    <n v="5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40000000000001"/>
    <s v="null"/>
    <n v="34"/>
    <n v="1"/>
    <s v="null"/>
    <x v="0"/>
    <s v="null"/>
    <s v="null"/>
    <n v="0"/>
    <n v="2009"/>
    <s v="null"/>
    <s v="null"/>
    <n v="0"/>
    <s v="null"/>
    <n v="2.29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2.12.10"/>
    <n v="35"/>
    <n v="245"/>
    <n v="0"/>
    <s v="null"/>
    <n v="0"/>
    <s v="null"/>
    <n v="2.2999999999999998"/>
    <n v="1"/>
    <n v="34"/>
    <n v="1"/>
    <s v="null"/>
    <n v="3"/>
    <s v="null"/>
    <n v="3"/>
    <n v="20"/>
    <s v="מהנדס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49999999999999"/>
    <s v="null"/>
    <n v="37"/>
    <n v="2"/>
    <s v="null"/>
    <x v="0"/>
    <s v="null"/>
    <s v="null"/>
    <n v="0"/>
    <n v="1995"/>
    <s v="null"/>
    <s v="null"/>
    <n v="0"/>
    <s v="null"/>
    <n v="3.3"/>
    <s v="null"/>
    <n v="1999"/>
    <s v="null"/>
    <s v="null"/>
    <n v="0"/>
    <s v="null"/>
    <n v="3.1"/>
    <s v="null"/>
    <n v="2009"/>
    <s v="null"/>
    <s v="null"/>
    <n v="0"/>
    <s v="null"/>
    <n v="3.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7.8.10"/>
    <n v="35"/>
    <n v="245"/>
    <n v="0"/>
    <s v="null"/>
    <n v="0"/>
    <s v="null"/>
    <n v="2.75"/>
    <n v="1"/>
    <n v="37"/>
    <n v="1"/>
    <s v="null"/>
    <n v="2"/>
    <s v="null"/>
    <n v="3"/>
    <n v="15"/>
    <s v="עצמא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59999999999998"/>
    <s v="null"/>
    <n v="22"/>
    <n v="1"/>
    <s v="null"/>
    <x v="0"/>
    <s v="null"/>
    <s v="null"/>
    <n v="0"/>
    <n v="2010"/>
    <n v="2"/>
    <s v="null"/>
    <n v="1"/>
    <n v="202"/>
    <n v="1.4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5.2.11"/>
    <n v="28"/>
    <n v="196"/>
    <n v="0"/>
    <s v="null"/>
    <n v="0"/>
    <s v="null"/>
    <n v="1.095"/>
    <n v="1"/>
    <n v="21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70000000000002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8.8.10"/>
    <n v="34"/>
    <n v="238"/>
    <n v="0"/>
    <s v="null"/>
    <n v="0"/>
    <s v="null"/>
    <n v="2"/>
    <n v="1"/>
    <n v="23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s v="null"/>
    <s v="null"/>
    <s v="null"/>
    <s v="null"/>
    <s v="null"/>
    <s v="null"/>
    <s v="null"/>
    <s v="null"/>
    <s v="null"/>
    <s v="null"/>
    <s v="null"/>
  </r>
  <r>
    <n v="2.0680000000000001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4.8.10"/>
    <s v="34+1"/>
    <n v="239"/>
    <n v="0"/>
    <s v="null"/>
    <n v="0"/>
    <s v="null"/>
    <n v="2.4249999999999998"/>
    <n v="1"/>
    <n v="28"/>
    <n v="1"/>
    <s v="null"/>
    <n v="3"/>
    <s v="null"/>
    <n v="3"/>
    <n v="14"/>
    <s v="אדריכלית"/>
    <n v="2"/>
    <n v="0"/>
    <s v="null"/>
    <s v="null"/>
    <s v="null"/>
    <s v="null"/>
    <s v="null"/>
    <s v="null"/>
    <s v="null"/>
    <s v="null"/>
    <n v="1"/>
    <n v="3"/>
    <s v="null"/>
    <s v="null"/>
    <n v="2"/>
    <n v="0"/>
    <s v="null"/>
    <s v="null"/>
    <n v="0"/>
    <s v="null"/>
    <n v="0"/>
    <s v="null"/>
    <s v="null"/>
    <s v="null"/>
    <s v="null"/>
    <s v="null"/>
  </r>
  <r>
    <n v="2.069"/>
    <s v="null"/>
    <n v="2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5.9.10"/>
    <s v="31+5"/>
    <n v="222"/>
    <n v="0"/>
    <s v="null"/>
    <n v="0"/>
    <s v="null"/>
    <n v="2.0049999999999999"/>
    <n v="1"/>
    <n v="25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699999999999998"/>
    <s v="null"/>
    <n v="3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4.12.10"/>
    <s v="35+3"/>
    <n v="248"/>
    <n v="0"/>
    <s v="null"/>
    <n v="0"/>
    <s v="null"/>
    <n v="2.69"/>
    <n v="1"/>
    <n v="31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10000000000002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8.10"/>
    <s v="36+4"/>
    <n v="256"/>
    <n v="0"/>
    <s v="null"/>
    <n v="0"/>
    <s v="null"/>
    <n v="2.5649999999999999"/>
    <n v="1"/>
    <n v="28"/>
    <n v="1"/>
    <s v="null"/>
    <n v="3"/>
    <s v="null"/>
    <n v="3"/>
    <s v="null"/>
    <s v="עורכת דין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2000000000000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9.10"/>
    <s v="36+5"/>
    <n v="257"/>
    <n v="0"/>
    <s v="null"/>
    <n v="0"/>
    <s v="null"/>
    <n v="2.1349999999999998"/>
    <n v="1"/>
    <n v="21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3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8.10"/>
    <s v="36+5"/>
    <n v="257"/>
    <n v="0"/>
    <s v="null"/>
    <n v="0"/>
    <s v="null"/>
    <n v="2.86"/>
    <n v="1"/>
    <n v="20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39999999999998"/>
    <s v="null"/>
    <n v="42"/>
    <n v="1"/>
    <s v="null"/>
    <x v="0"/>
    <s v="null"/>
    <s v="null"/>
    <n v="0"/>
    <n v="2008"/>
    <n v="2"/>
    <s v="null"/>
    <n v="1"/>
    <n v="252"/>
    <n v="1.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n v="2"/>
    <s v="null"/>
    <s v="null"/>
    <s v="null"/>
    <s v="null"/>
    <s v="18.8.10"/>
    <n v="36"/>
    <n v="252"/>
    <n v="0"/>
    <s v="null"/>
    <n v="0"/>
    <s v="null"/>
    <n v="2.36"/>
    <n v="1"/>
    <n v="42"/>
    <n v="1"/>
    <s v="null"/>
    <n v="3"/>
    <s v="null"/>
    <n v="3"/>
    <n v="15"/>
    <s v="null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1"/>
    <n v="1"/>
    <n v="1"/>
    <n v="1"/>
    <n v="1"/>
    <n v="3"/>
  </r>
  <r>
    <n v="2.0750000000000002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8.10"/>
    <s v="36+2"/>
    <n v="254"/>
    <n v="0"/>
    <s v="null"/>
    <n v="0"/>
    <s v="null"/>
    <n v="2.7"/>
    <n v="1"/>
    <n v="28"/>
    <n v="1"/>
    <s v="null"/>
    <n v="3"/>
    <s v="null"/>
    <n v="3"/>
    <n v="16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60000000000001"/>
    <s v="null"/>
    <n v="3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7.10"/>
    <s v="34+3"/>
    <n v="242"/>
    <n v="0"/>
    <s v="null"/>
    <n v="0"/>
    <s v="null"/>
    <n v="1.65"/>
    <n v="1"/>
    <n v="32"/>
    <n v="1"/>
    <s v="null"/>
    <n v="3"/>
    <s v="null"/>
    <n v="3"/>
    <n v="15"/>
    <s v="סטודנט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7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9.10"/>
    <s v="33+2"/>
    <n v="233"/>
    <n v="0"/>
    <s v="null"/>
    <n v="0"/>
    <s v="null"/>
    <n v="2.1749999999999998"/>
    <n v="1"/>
    <n v="29"/>
    <n v="1"/>
    <s v="null"/>
    <n v="3"/>
    <s v="null"/>
    <n v="3"/>
    <n v="18"/>
    <s v="גננת"/>
    <n v="2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2.0779999999999998"/>
    <s v="null"/>
    <n v="3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0.10.10"/>
    <s v="28+4"/>
    <n v="200"/>
    <n v="0"/>
    <s v="null"/>
    <n v="0"/>
    <s v="null"/>
    <n v="0.82"/>
    <n v="1"/>
    <n v="33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790000000000002"/>
    <s v="null"/>
    <n v="27"/>
    <n v="1"/>
    <s v="null"/>
    <x v="0"/>
    <s v="null"/>
    <s v="null"/>
    <n v="0"/>
    <n v="2006"/>
    <s v="null"/>
    <s v="null"/>
    <n v="0"/>
    <s v="null"/>
    <n v="2.8"/>
    <s v="null"/>
    <n v="2009"/>
    <s v="null"/>
    <s v="null"/>
    <n v="0"/>
    <s v="null"/>
    <n v="2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2"/>
    <n v="1"/>
    <n v="1"/>
    <s v="null"/>
    <s v="null"/>
    <s v="null"/>
    <s v="4.9.10"/>
    <s v="35+5"/>
    <n v="250"/>
    <n v="0"/>
    <s v="null"/>
    <n v="0"/>
    <s v="null"/>
    <n v="2.35"/>
    <n v="1"/>
    <n v="27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n v="1"/>
    <s v="null"/>
    <s v="null"/>
    <s v="null"/>
    <s v="null"/>
    <s v="null"/>
    <s v="21.8.10"/>
    <s v="36+5"/>
    <n v="257"/>
    <n v="0"/>
    <s v="null"/>
    <n v="0"/>
    <s v="null"/>
    <n v="2.76"/>
    <n v="1"/>
    <n v="30"/>
    <n v="3"/>
    <s v="null"/>
    <n v="3"/>
    <s v="null"/>
    <n v="2"/>
    <n v="12"/>
    <s v="מנהלת חשבונות"/>
    <n v="2"/>
    <n v="0"/>
    <s v="null"/>
    <s v="null"/>
    <s v="null"/>
    <s v="null"/>
    <s v="null"/>
    <s v="null"/>
    <s v="null"/>
    <s v="null"/>
    <n v="1"/>
    <n v="3"/>
    <s v="null"/>
    <s v="null"/>
    <n v="2"/>
    <n v="0"/>
    <s v="null"/>
    <s v="null"/>
    <n v="0"/>
    <s v="null"/>
    <n v="0"/>
    <s v="null"/>
    <s v="null"/>
    <s v="null"/>
    <s v="null"/>
    <s v="null"/>
  </r>
  <r>
    <n v="2.081"/>
    <s v="null"/>
    <n v="35"/>
    <n v="1"/>
    <s v="null"/>
    <x v="0"/>
    <s v="null"/>
    <s v="null"/>
    <n v="0"/>
    <n v="2004"/>
    <s v="null"/>
    <s v="null"/>
    <n v="0"/>
    <n v="263"/>
    <n v="3.2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10.10"/>
    <s v="35+2"/>
    <n v="247"/>
    <n v="0"/>
    <s v="null"/>
    <n v="0"/>
    <s v="null"/>
    <n v="3.145"/>
    <n v="1"/>
    <n v="35"/>
    <n v="1"/>
    <s v="null"/>
    <n v="1"/>
    <s v="null"/>
    <n v="2"/>
    <s v="null"/>
    <s v="פקידה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19999999999999"/>
    <s v="null"/>
    <n v="33"/>
    <n v="1"/>
    <s v="null"/>
    <x v="0"/>
    <s v="null"/>
    <s v="null"/>
    <n v="0"/>
    <n v="2001"/>
    <s v="null"/>
    <s v="null"/>
    <n v="0"/>
    <n v="273"/>
    <n v="3"/>
    <s v="null"/>
    <n v="2004"/>
    <s v="null"/>
    <s v="null"/>
    <n v="0"/>
    <n v="273"/>
    <n v="3.26"/>
    <s v="null"/>
    <n v="2006"/>
    <s v="null"/>
    <s v="null"/>
    <n v="0"/>
    <n v="273"/>
    <n v="3.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6.10.10"/>
    <s v="35+3"/>
    <n v="248"/>
    <n v="0"/>
    <s v="null"/>
    <n v="0"/>
    <s v="null"/>
    <n v="3.01"/>
    <n v="1"/>
    <n v="33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30000000000002"/>
    <s v="null"/>
    <n v="3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20.10.10"/>
    <s v="33+5"/>
    <n v="236"/>
    <n v="2"/>
    <s v="צירים"/>
    <n v="0"/>
    <s v="null"/>
    <n v="3.13"/>
    <n v="1"/>
    <n v="32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40000000000001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9.9.10"/>
    <s v="35+1"/>
    <n v="246"/>
    <n v="0"/>
    <s v="null"/>
    <n v="0"/>
    <s v="null"/>
    <n v="2"/>
    <n v="1"/>
    <n v="30"/>
    <n v="4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5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4.10.10"/>
    <s v="35+3"/>
    <n v="248"/>
    <n v="0"/>
    <s v="null"/>
    <n v="0"/>
    <s v="null"/>
    <n v="2.4900000000000002"/>
    <n v="1"/>
    <n v="20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59999999999999"/>
    <s v="null"/>
    <n v="26"/>
    <n v="1"/>
    <s v="null"/>
    <x v="0"/>
    <s v="null"/>
    <s v="null"/>
    <n v="0"/>
    <n v="2009"/>
    <s v="null"/>
    <s v="null"/>
    <n v="0"/>
    <s v="null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3.10.10"/>
    <s v="32+5"/>
    <n v="229"/>
    <n v="0"/>
    <s v="null"/>
    <n v="0"/>
    <s v="null"/>
    <n v="1.89"/>
    <n v="1"/>
    <n v="26"/>
    <n v="1"/>
    <s v="null"/>
    <n v="1"/>
    <s v="null"/>
    <n v="2"/>
    <s v="null"/>
    <s v="גננ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70000000000002"/>
    <s v="null"/>
    <n v="33"/>
    <n v="1"/>
    <s v="null"/>
    <x v="0"/>
    <s v="null"/>
    <s v="null"/>
    <n v="0"/>
    <n v="2010"/>
    <n v="2"/>
    <s v="null"/>
    <n v="1"/>
    <n v="248"/>
    <n v="1.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11.10"/>
    <s v="35+3"/>
    <n v="248"/>
    <n v="0"/>
    <s v="null"/>
    <n v="0"/>
    <s v="null"/>
    <n v="2.31"/>
    <n v="1"/>
    <n v="33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80000000000001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6.11.10"/>
    <s v="35+5"/>
    <n v="250"/>
    <n v="0"/>
    <s v="null"/>
    <n v="0"/>
    <s v="null"/>
    <n v="2.34"/>
    <n v="1"/>
    <n v="29"/>
    <n v="1"/>
    <s v="null"/>
    <n v="3"/>
    <s v="null"/>
    <n v="3"/>
    <s v="null"/>
    <s v="פסיכולוג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89"/>
    <s v="null"/>
    <n v="3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10.10"/>
    <s v="32+3"/>
    <n v="227"/>
    <n v="0"/>
    <s v="null"/>
    <n v="0"/>
    <s v="null"/>
    <n v="2.78"/>
    <n v="1"/>
    <n v="34"/>
    <n v="2"/>
    <s v="null"/>
    <n v="2"/>
    <s v="null"/>
    <n v="3"/>
    <n v="16"/>
    <s v="מחשבים"/>
    <n v="3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1"/>
    <n v="1"/>
    <n v="1"/>
    <n v="1"/>
    <n v="1"/>
    <n v="2"/>
  </r>
  <r>
    <n v="2.09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8.9.10"/>
    <s v="36+6"/>
    <n v="258"/>
    <n v="0"/>
    <s v="null"/>
    <n v="0"/>
    <s v="null"/>
    <n v="2.15"/>
    <n v="1"/>
    <n v="31"/>
    <n v="1"/>
    <s v="null"/>
    <n v="2"/>
    <s v="null"/>
    <n v="3"/>
    <n v="16"/>
    <s v="יועצת חינוכ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910000000000002"/>
    <s v="null"/>
    <n v="39"/>
    <n v="1"/>
    <s v="null"/>
    <x v="0"/>
    <s v="null"/>
    <s v="null"/>
    <n v="0"/>
    <n v="2005"/>
    <s v="null"/>
    <s v="null"/>
    <n v="0"/>
    <s v="null"/>
    <n v="2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"/>
    <n v="2"/>
    <n v="6"/>
    <s v="null"/>
    <s v="null"/>
    <s v="null"/>
    <s v="null"/>
    <s v="5.11.10"/>
    <s v="36+4"/>
    <n v="256"/>
    <n v="0"/>
    <s v="null"/>
    <n v="0"/>
    <s v="null"/>
    <n v="2.5"/>
    <n v="1"/>
    <n v="39"/>
    <n v="1"/>
    <s v="null"/>
    <n v="3"/>
    <s v="null"/>
    <n v="3"/>
    <n v="13"/>
    <s v="מזכירה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920000000000001"/>
    <s v="null"/>
    <n v="33"/>
    <n v="1"/>
    <s v="null"/>
    <x v="0"/>
    <s v="null"/>
    <s v="null"/>
    <n v="0"/>
    <n v="2006"/>
    <s v="null"/>
    <s v="null"/>
    <n v="0"/>
    <s v="null"/>
    <n v="3"/>
    <s v="null"/>
    <n v="2008"/>
    <s v="null"/>
    <s v="null"/>
    <n v="0"/>
    <s v="null"/>
    <n v="2.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30.9.10"/>
    <n v="34"/>
    <n v="238"/>
    <n v="0"/>
    <s v="null"/>
    <n v="0"/>
    <s v="null"/>
    <n v="1.51"/>
    <n v="1"/>
    <n v="33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93"/>
    <s v="null"/>
    <n v="28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n v="2"/>
    <s v="null"/>
    <s v="null"/>
    <s v="null"/>
    <s v="null"/>
    <s v="2.11.10"/>
    <s v="35+2"/>
    <n v="247"/>
    <n v="0"/>
    <s v="null"/>
    <n v="0"/>
    <s v="null"/>
    <n v="1.7"/>
    <n v="1"/>
    <n v="28"/>
    <n v="6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2.0939999999999999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6.11.10"/>
    <s v="35+5"/>
    <n v="250"/>
    <n v="0"/>
    <s v="null"/>
    <n v="0"/>
    <s v="null"/>
    <n v="2.34"/>
    <n v="1"/>
    <n v="29"/>
    <n v="1"/>
    <s v="null"/>
    <n v="3"/>
    <s v="null"/>
    <n v="3"/>
    <s v="null"/>
    <s v="מתכנת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00999999999999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3.2.10"/>
    <n v="40"/>
    <n v="280"/>
    <n v="0"/>
    <s v="null"/>
    <n v="0"/>
    <s v="null"/>
    <n v="3.4350000000000001"/>
    <n v="0"/>
    <n v="28"/>
    <n v="1"/>
    <s v="null"/>
    <n v="3"/>
    <s v="null"/>
    <n v="3"/>
    <s v="null"/>
    <s v="תכנון פרוייקטים"/>
    <n v="2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02"/>
    <s v="null"/>
    <n v="37"/>
    <n v="1"/>
    <s v="null"/>
    <x v="0"/>
    <s v="null"/>
    <s v="null"/>
    <n v="0"/>
    <n v="2004"/>
    <s v="null"/>
    <s v="null"/>
    <n v="0"/>
    <n v="294"/>
    <n v="3.105"/>
    <s v="null"/>
    <n v="2005"/>
    <s v="null"/>
    <s v="null"/>
    <n v="0"/>
    <n v="296"/>
    <n v="3.34"/>
    <s v="null"/>
    <n v="2008"/>
    <s v="null"/>
    <s v="null"/>
    <n v="0"/>
    <s v="null"/>
    <n v="3.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7.2.10"/>
    <s v="39+4"/>
    <n v="277"/>
    <n v="0"/>
    <s v="null"/>
    <n v="0"/>
    <s v="null"/>
    <n v="2.14"/>
    <n v="0"/>
    <n v="37"/>
    <n v="2"/>
    <s v="null"/>
    <n v="1"/>
    <s v="null"/>
    <n v="1"/>
    <s v="null"/>
    <s v="עקרת בית"/>
    <s v="null"/>
    <s v="null"/>
    <s v="null"/>
    <s v="null"/>
    <s v="null"/>
    <s v="null"/>
    <s v="null"/>
    <s v="null"/>
    <s v="null"/>
    <s v="null"/>
    <n v="1"/>
    <n v="1"/>
    <s v="null"/>
    <s v="null"/>
    <s v="null"/>
    <n v="0"/>
    <s v="null"/>
    <s v="null"/>
    <n v="0"/>
    <s v="null"/>
    <n v="0"/>
    <s v="null"/>
    <s v="null"/>
    <s v="null"/>
    <s v="null"/>
    <s v="null"/>
  </r>
  <r>
    <n v="1.0029999999999999"/>
    <s v="null"/>
    <n v="25"/>
    <n v="1"/>
    <s v="null"/>
    <x v="0"/>
    <s v="null"/>
    <s v="null"/>
    <n v="0"/>
    <n v="200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5.3.10"/>
    <s v="38+2"/>
    <n v="268"/>
    <n v="0"/>
    <s v="null"/>
    <n v="0"/>
    <s v="null"/>
    <n v="3"/>
    <n v="0"/>
    <n v="25"/>
    <n v="1"/>
    <s v="null"/>
    <n v="2"/>
    <s v="null"/>
    <n v="2"/>
    <s v="null"/>
    <s v="גן ילדים"/>
    <n v="1"/>
    <s v="null"/>
    <s v="null"/>
    <s v="null"/>
    <s v="null"/>
    <s v="null"/>
    <s v="null"/>
    <s v="null"/>
    <s v="null"/>
    <s v="null"/>
    <n v="1"/>
    <s v="null"/>
    <s v="null"/>
    <s v="הכל"/>
    <n v="2"/>
    <n v="0"/>
    <s v="null"/>
    <s v="null"/>
    <n v="0"/>
    <s v="null"/>
    <n v="0"/>
    <s v="null"/>
    <s v="null"/>
    <s v="null"/>
    <s v="null"/>
    <s v="null"/>
  </r>
  <r>
    <n v="1.004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4.2.10"/>
    <s v="40+6"/>
    <n v="286"/>
    <n v="0"/>
    <s v="null"/>
    <n v="0"/>
    <s v="null"/>
    <n v="3.1"/>
    <n v="0"/>
    <n v="30"/>
    <n v="1"/>
    <s v="null"/>
    <n v="2"/>
    <s v="null"/>
    <n v="2"/>
    <s v="null"/>
    <s v="קלדנית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049999999999999"/>
    <s v="null"/>
    <n v="40"/>
    <n v="1"/>
    <s v="null"/>
    <x v="0"/>
    <s v="null"/>
    <s v="null"/>
    <n v="0"/>
    <n v="2001"/>
    <s v="null"/>
    <s v="null"/>
    <n v="0"/>
    <n v="275"/>
    <n v="3.78"/>
    <s v="null"/>
    <n v="2002"/>
    <s v="null"/>
    <s v="null"/>
    <n v="0"/>
    <n v="262"/>
    <n v="3.2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2"/>
    <n v="2"/>
    <s v="null"/>
    <s v="null"/>
    <s v="null"/>
    <s v="null"/>
    <s v="8.3.10"/>
    <s v="39+1"/>
    <n v="274"/>
    <n v="0"/>
    <s v="null"/>
    <n v="0"/>
    <s v="null"/>
    <n v="4"/>
    <n v="0"/>
    <n v="40"/>
    <n v="3"/>
    <s v="null"/>
    <n v="3"/>
    <s v="null"/>
    <n v="3"/>
    <s v="null"/>
    <s v="מורה למוזיקה ואנגלית"/>
    <n v="1"/>
    <s v="null"/>
    <s v="null"/>
    <s v="null"/>
    <s v="null"/>
    <s v="null"/>
    <s v="null"/>
    <s v="null"/>
    <s v="null"/>
    <s v="null"/>
    <n v="1"/>
    <s v="1b"/>
    <s v="null"/>
    <s v="הכל"/>
    <s v="null"/>
    <n v="0"/>
    <s v="null"/>
    <s v="null"/>
    <n v="0"/>
    <s v="null"/>
    <n v="0"/>
    <s v="null"/>
    <s v="null"/>
    <s v="null"/>
    <s v="null"/>
    <s v="null"/>
  </r>
  <r>
    <n v="1.006"/>
    <s v="null"/>
    <n v="31"/>
    <n v="1"/>
    <s v="null"/>
    <x v="0"/>
    <s v="null"/>
    <s v="null"/>
    <n v="0"/>
    <n v="2007"/>
    <s v="null"/>
    <s v="null"/>
    <n v="0"/>
    <s v="null"/>
    <n v="3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1.8.10"/>
    <s v="40+6"/>
    <n v="286"/>
    <n v="0"/>
    <s v="null"/>
    <n v="0"/>
    <s v="null"/>
    <n v="3.4649999999999999"/>
    <n v="0"/>
    <n v="31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069999999999999"/>
    <s v="null"/>
    <n v="38"/>
    <n v="1"/>
    <s v="null"/>
    <x v="2"/>
    <s v="null"/>
    <s v="null"/>
    <n v="0"/>
    <n v="1997"/>
    <s v="null"/>
    <s v="null"/>
    <n v="0"/>
    <n v="287"/>
    <n v="2.65"/>
    <s v="null"/>
    <n v="2001"/>
    <s v="null"/>
    <s v="null"/>
    <n v="0"/>
    <n v="266"/>
    <n v="2.6850000000000001"/>
    <s v="null"/>
    <n v="2006"/>
    <s v="null"/>
    <s v="null"/>
    <n v="0"/>
    <n v="284"/>
    <n v="2.74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3"/>
    <n v="2"/>
    <s v="null"/>
    <s v="null"/>
    <s v="null"/>
    <s v="null"/>
    <s v="28.2.10"/>
    <s v="39+3"/>
    <n v="276"/>
    <n v="0"/>
    <s v="null"/>
    <n v="0"/>
    <s v="null"/>
    <n v="2.94"/>
    <n v="0"/>
    <n v="38"/>
    <n v="1"/>
    <s v="null"/>
    <n v="3"/>
    <s v="null"/>
    <n v="2"/>
    <s v="null"/>
    <s v="מוכרת"/>
    <n v="1"/>
    <s v="null"/>
    <s v="null"/>
    <s v="null"/>
    <s v="null"/>
    <s v="null"/>
    <s v="null"/>
    <s v="null"/>
    <s v="null"/>
    <s v="null"/>
    <n v="2"/>
    <s v="null"/>
    <s v="null"/>
    <s v="הכל"/>
    <n v="2"/>
    <n v="0"/>
    <s v="null"/>
    <s v="null"/>
    <n v="0"/>
    <s v="null"/>
    <n v="0"/>
    <s v="null"/>
    <s v="null"/>
    <s v="null"/>
    <s v="null"/>
    <s v="null"/>
  </r>
  <r>
    <n v="1.008"/>
    <s v="null"/>
    <n v="29"/>
    <n v="2"/>
    <s v="null"/>
    <x v="0"/>
    <s v="null"/>
    <s v="null"/>
    <n v="0"/>
    <n v="2009"/>
    <s v="null"/>
    <s v="null"/>
    <n v="0"/>
    <n v="272"/>
    <n v="2.5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5.2.10"/>
    <n v="40"/>
    <n v="280"/>
    <n v="0"/>
    <s v="null"/>
    <n v="0"/>
    <s v="null"/>
    <n v="3"/>
    <n v="0"/>
    <n v="29"/>
    <n v="1"/>
    <s v="null"/>
    <n v="3"/>
    <s v="null"/>
    <n v="3"/>
    <s v="null"/>
    <s v="מהנדסת"/>
    <n v="1"/>
    <s v="null"/>
    <s v="null"/>
    <s v="null"/>
    <s v="null"/>
    <s v="null"/>
    <s v="null"/>
    <s v="null"/>
    <s v="null"/>
    <s v="null"/>
    <n v="1"/>
    <s v="1a"/>
    <s v="null"/>
    <s v="הכל"/>
    <s v="null"/>
    <n v="0"/>
    <s v="null"/>
    <s v="null"/>
    <n v="0"/>
    <s v="null"/>
    <n v="0"/>
    <s v="null"/>
    <s v="null"/>
    <s v="null"/>
    <s v="null"/>
    <s v="null"/>
  </r>
  <r>
    <n v="1.0089999999999999"/>
    <s v="null"/>
    <n v="1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2.2.10"/>
    <s v="40+2"/>
    <n v="282"/>
    <n v="0"/>
    <s v="null"/>
    <n v="0"/>
    <s v="null"/>
    <n v="3.85"/>
    <n v="0"/>
    <n v="19"/>
    <n v="1"/>
    <s v="null"/>
    <n v="3"/>
    <s v="null"/>
    <n v="1"/>
    <s v="null"/>
    <s v="עקרת בית"/>
    <s v="null"/>
    <s v="null"/>
    <s v="null"/>
    <s v="null"/>
    <s v="null"/>
    <s v="null"/>
    <s v="null"/>
    <s v="null"/>
    <s v="null"/>
    <s v="null"/>
    <n v="1"/>
    <s v="null"/>
    <s v="null"/>
    <s v="הכל"/>
    <s v="null"/>
    <n v="0"/>
    <s v="null"/>
    <s v="null"/>
    <n v="0"/>
    <s v="null"/>
    <n v="0"/>
    <s v="null"/>
    <s v="null"/>
    <s v="null"/>
    <s v="null"/>
    <s v="null"/>
  </r>
  <r>
    <n v="1.01"/>
    <s v="null"/>
    <n v="38"/>
    <n v="1"/>
    <s v="null"/>
    <x v="1"/>
    <n v="3"/>
    <s v="נטיה לדימומים "/>
    <n v="0"/>
    <n v="1997"/>
    <n v="1"/>
    <s v="null"/>
    <s v="null"/>
    <n v="203"/>
    <s v="null"/>
    <s v="null"/>
    <n v="1998"/>
    <s v="null"/>
    <s v="null"/>
    <n v="0"/>
    <n v="294"/>
    <n v="3.4"/>
    <s v="null"/>
    <n v="2001"/>
    <s v="null"/>
    <s v="null"/>
    <n v="2"/>
    <n v="290"/>
    <n v="4.2699999999999996"/>
    <s v="null"/>
    <n v="2007"/>
    <s v="null"/>
    <s v="null"/>
    <n v="0"/>
    <n v="279"/>
    <n v="4.2699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"/>
    <n v="4"/>
    <n v="3"/>
    <n v="1"/>
    <s v="null"/>
    <s v="null"/>
    <s v="null"/>
    <s v="10.3.10"/>
    <s v="37+5"/>
    <n v="264"/>
    <n v="0"/>
    <s v="null"/>
    <n v="0"/>
    <s v="null"/>
    <n v="3.6"/>
    <n v="0"/>
    <n v="38"/>
    <n v="1"/>
    <s v="null"/>
    <n v="3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s v="null"/>
    <n v="1"/>
    <n v="15"/>
    <n v="3"/>
    <n v="0"/>
    <s v="null"/>
    <n v="0"/>
    <s v="null"/>
    <s v="null"/>
    <s v="null"/>
    <s v="null"/>
    <s v="null"/>
  </r>
  <r>
    <n v="1.0109999999999999"/>
    <s v="null"/>
    <n v="34"/>
    <n v="2"/>
    <s v="null"/>
    <x v="0"/>
    <s v="null"/>
    <s v="null"/>
    <n v="0"/>
    <n v="2000"/>
    <s v="null"/>
    <s v="null"/>
    <n v="0"/>
    <n v="278"/>
    <n v="3.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3.10"/>
    <s v="39+1"/>
    <n v="274"/>
    <n v="0"/>
    <s v="null"/>
    <n v="1"/>
    <s v="anti D "/>
    <n v="3.1"/>
    <n v="0"/>
    <n v="34"/>
    <n v="1"/>
    <s v="null"/>
    <n v="3"/>
    <s v="null"/>
    <n v="3"/>
    <s v="null"/>
    <s v="סוציולוגי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1"/>
    <n v="0"/>
    <n v="0"/>
    <s v="null"/>
    <n v="0"/>
    <s v="null"/>
  </r>
  <r>
    <n v="1.012"/>
    <s v="null"/>
    <n v="25"/>
    <n v="1"/>
    <s v="null"/>
    <x v="0"/>
    <s v="null"/>
    <s v="null"/>
    <n v="0"/>
    <n v="2008"/>
    <s v="null"/>
    <s v="null"/>
    <n v="0"/>
    <n v="285"/>
    <n v="3.5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5.2.10"/>
    <n v="42"/>
    <n v="294"/>
    <n v="0"/>
    <s v="null"/>
    <n v="0"/>
    <s v="null"/>
    <n v="3.5"/>
    <n v="0"/>
    <n v="25"/>
    <n v="1"/>
    <s v="null"/>
    <n v="3"/>
    <s v="null"/>
    <n v="2"/>
    <s v="null"/>
    <s v="אחות"/>
    <n v="1"/>
    <s v="null"/>
    <s v="null"/>
    <s v="null"/>
    <s v="null"/>
    <s v="null"/>
    <s v="null"/>
    <s v="null"/>
    <s v="null"/>
    <s v="null"/>
    <n v="1"/>
    <s v="1b"/>
    <s v="null"/>
    <s v="null"/>
    <s v="null"/>
    <n v="0"/>
    <s v="null"/>
    <s v="null"/>
    <n v="0"/>
    <s v="null"/>
    <n v="0"/>
    <s v="null"/>
    <s v="null"/>
    <s v="null"/>
    <s v="null"/>
    <s v="null"/>
  </r>
  <r>
    <n v="1.0129999999999999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.3.10"/>
    <s v="39+6"/>
    <n v="279"/>
    <n v="0"/>
    <s v="null"/>
    <n v="0"/>
    <s v="null"/>
    <n v="3.1"/>
    <n v="0"/>
    <n v="29"/>
    <n v="1"/>
    <s v="null"/>
    <n v="3"/>
    <s v="null"/>
    <n v="3"/>
    <s v="null"/>
    <s v="סטודנטית"/>
    <s v="null"/>
    <s v="null"/>
    <s v="null"/>
    <s v="null"/>
    <s v="null"/>
    <s v="null"/>
    <s v="null"/>
    <s v="null"/>
    <s v="null"/>
    <s v="null"/>
    <n v="1"/>
    <n v="1"/>
    <s v="null"/>
    <s v="הכל"/>
    <s v="null"/>
    <n v="0"/>
    <s v="null"/>
    <s v="null"/>
    <n v="0"/>
    <s v="null"/>
    <n v="0"/>
    <s v="null"/>
    <s v="null"/>
    <s v="null"/>
    <s v="null"/>
    <s v="null"/>
  </r>
  <r>
    <n v="1.014"/>
    <s v="null"/>
    <n v="35"/>
    <n v="1"/>
    <s v="null"/>
    <x v="0"/>
    <s v="null"/>
    <s v="null"/>
    <n v="0"/>
    <n v="2002"/>
    <s v="null"/>
    <s v="null"/>
    <n v="0"/>
    <n v="280"/>
    <n v="3.2450000000000001"/>
    <s v="null"/>
    <n v="2004"/>
    <s v="null"/>
    <s v="null"/>
    <n v="0"/>
    <n v="284"/>
    <n v="3.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3.2.10"/>
    <s v="40+1"/>
    <n v="281"/>
    <n v="0"/>
    <s v="null"/>
    <n v="0"/>
    <s v="null"/>
    <n v="3.55"/>
    <n v="0"/>
    <n v="35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1"/>
    <s v="null"/>
    <s v="null"/>
    <s v="הכל"/>
    <s v="null"/>
    <n v="0"/>
    <s v="null"/>
    <s v="null"/>
    <n v="0"/>
    <s v="null"/>
    <n v="0"/>
    <s v="null"/>
    <s v="null"/>
    <s v="null"/>
    <s v="null"/>
    <s v="null"/>
  </r>
  <r>
    <n v="1.0149999999999999"/>
    <s v="null"/>
    <n v="35"/>
    <n v="1"/>
    <s v="null"/>
    <x v="0"/>
    <s v="null"/>
    <s v="null"/>
    <n v="0"/>
    <n v="1996"/>
    <s v="null"/>
    <s v="null"/>
    <n v="0"/>
    <n v="280"/>
    <n v="3.65"/>
    <s v="null"/>
    <n v="1997"/>
    <s v="null"/>
    <s v="null"/>
    <n v="0"/>
    <n v="280"/>
    <n v="4.25"/>
    <s v="null"/>
    <n v="1999"/>
    <s v="null"/>
    <s v="null"/>
    <n v="0"/>
    <n v="280"/>
    <n v="4.5999999999999996"/>
    <s v="null"/>
    <n v="2001"/>
    <s v="null"/>
    <s v="null"/>
    <n v="0"/>
    <n v="276"/>
    <n v="4.0999999999999996"/>
    <s v="null"/>
    <n v="2006"/>
    <s v="null"/>
    <s v="null"/>
    <n v="0"/>
    <n v="266"/>
    <n v="3.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"/>
    <n v="5"/>
    <n v="2"/>
    <s v="null"/>
    <s v="null"/>
    <s v="null"/>
    <s v="null"/>
    <s v="31.3.10"/>
    <s v="37+4"/>
    <n v="263"/>
    <n v="0"/>
    <s v="null"/>
    <n v="0"/>
    <s v="null"/>
    <n v="3.97"/>
    <n v="0"/>
    <n v="35"/>
    <n v="2"/>
    <s v="null"/>
    <n v="2"/>
    <s v="null"/>
    <n v="1"/>
    <s v="null"/>
    <s v="עקרת בית"/>
    <s v="null"/>
    <s v="null"/>
    <s v="null"/>
    <s v="null"/>
    <s v="null"/>
    <s v="null"/>
    <s v="null"/>
    <s v="null"/>
    <s v="null"/>
    <s v="null"/>
    <n v="2"/>
    <s v="1b"/>
    <s v="null"/>
    <s v="הכל"/>
    <s v="null"/>
    <n v="0"/>
    <s v="null"/>
    <s v="null"/>
    <n v="0"/>
    <s v="null"/>
    <n v="0"/>
    <s v="null"/>
    <s v="null"/>
    <s v="null"/>
    <s v="null"/>
    <s v="null"/>
  </r>
  <r>
    <n v="1.016"/>
    <s v="null"/>
    <n v="39"/>
    <n v="1"/>
    <s v="null"/>
    <x v="0"/>
    <s v="null"/>
    <s v="null"/>
    <n v="0"/>
    <n v="1993"/>
    <s v="null"/>
    <s v="null"/>
    <n v="0"/>
    <n v="280"/>
    <n v="3.64"/>
    <s v="null"/>
    <n v="1997"/>
    <s v="null"/>
    <s v="null"/>
    <n v="0"/>
    <n v="266"/>
    <n v="3.6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31.3.10"/>
    <s v="37+1"/>
    <n v="260"/>
    <n v="1"/>
    <s v="אסטמה"/>
    <n v="1"/>
    <s v="מקבלת אינהלציות עם ventoein budicort"/>
    <n v="4.26"/>
    <n v="0"/>
    <n v="39"/>
    <n v="2"/>
    <s v="null"/>
    <n v="2"/>
    <s v="null"/>
    <n v="1"/>
    <s v="null"/>
    <s v="עקרת בית"/>
    <s v="null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169999999999999"/>
    <s v="null"/>
    <n v="41"/>
    <n v="3"/>
    <s v="איטליה"/>
    <x v="0"/>
    <s v="null"/>
    <s v="null"/>
    <n v="0"/>
    <n v="2008"/>
    <s v="null"/>
    <s v="null"/>
    <n v="0"/>
    <n v="287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6.3.10"/>
    <n v="40"/>
    <n v="280"/>
    <n v="0"/>
    <s v="null"/>
    <n v="0"/>
    <s v="null"/>
    <n v="3.85"/>
    <n v="0"/>
    <n v="41"/>
    <n v="1"/>
    <s v="null"/>
    <n v="3"/>
    <s v="null"/>
    <n v="3"/>
    <s v="null"/>
    <s v="מהנדסת מחשבים"/>
    <n v="2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18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8.3.10"/>
    <s v="39+2"/>
    <n v="275"/>
    <n v="0"/>
    <s v="null"/>
    <n v="0"/>
    <s v="null"/>
    <n v="3.4"/>
    <n v="0"/>
    <n v="29"/>
    <n v="1"/>
    <s v="null"/>
    <n v="3"/>
    <s v="null"/>
    <n v="3"/>
    <s v="null"/>
    <s v="סוכנת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189999999999999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6.4.10"/>
    <s v="37+6"/>
    <n v="265"/>
    <n v="0"/>
    <s v="null"/>
    <n v="0"/>
    <s v="null"/>
    <n v="3.2"/>
    <n v="0"/>
    <n v="23"/>
    <n v="2"/>
    <s v="null"/>
    <n v="2"/>
    <s v="null"/>
    <n v="2"/>
    <s v="null"/>
    <s v="מורה"/>
    <n v="1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2"/>
    <s v="null"/>
    <n v="29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6.3.10"/>
    <s v="40+5"/>
    <n v="285"/>
    <n v="0"/>
    <s v="null"/>
    <n v="0"/>
    <s v="null"/>
    <n v="2.9"/>
    <n v="0"/>
    <n v="29"/>
    <n v="1"/>
    <s v="null"/>
    <n v="3"/>
    <s v="null"/>
    <n v="3"/>
    <s v="null"/>
    <s v="רואת חשבון "/>
    <n v="1"/>
    <s v="null"/>
    <s v="null"/>
    <s v="null"/>
    <s v="null"/>
    <s v="null"/>
    <s v="null"/>
    <s v="null"/>
    <s v="null"/>
    <s v="null"/>
    <n v="1"/>
    <s v="1a"/>
    <s v="null"/>
    <s v="הכל"/>
    <n v="2"/>
    <n v="0"/>
    <s v="null"/>
    <s v="null"/>
    <n v="0"/>
    <s v="null"/>
    <n v="0"/>
    <s v="null"/>
    <s v="null"/>
    <s v="null"/>
    <s v="null"/>
    <s v="null"/>
  </r>
  <r>
    <n v="1.0209999999999999"/>
    <s v="null"/>
    <n v="30"/>
    <n v="1"/>
    <s v="null"/>
    <x v="0"/>
    <s v="null"/>
    <s v="null"/>
    <n v="0"/>
    <n v="2009"/>
    <n v="1"/>
    <s v="null"/>
    <s v="null"/>
    <n v="189"/>
    <n v="0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4.10"/>
    <s v="37+6"/>
    <n v="265"/>
    <n v="0"/>
    <s v="null"/>
    <n v="0"/>
    <s v="null"/>
    <n v="2.855"/>
    <n v="0"/>
    <n v="30"/>
    <n v="1"/>
    <s v="null"/>
    <n v="2"/>
    <s v="null"/>
    <n v="3"/>
    <s v="null"/>
    <s v="עו&quot;ד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22"/>
    <s v="null"/>
    <n v="31"/>
    <n v="2"/>
    <s v="null"/>
    <x v="0"/>
    <s v="null"/>
    <s v="null"/>
    <n v="0"/>
    <n v="1996"/>
    <n v="2"/>
    <s v="null"/>
    <n v="1"/>
    <n v="245"/>
    <n v="2.1"/>
    <s v="null"/>
    <n v="1998"/>
    <s v="null"/>
    <s v="null"/>
    <n v="0"/>
    <n v="266"/>
    <n v="3.4"/>
    <s v="null"/>
    <n v="2007"/>
    <s v="null"/>
    <s v="null"/>
    <n v="0"/>
    <n v="280"/>
    <n v="3.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"/>
    <n v="3"/>
    <s v="null"/>
    <n v="3"/>
    <s v="null"/>
    <s v="null"/>
    <s v="null"/>
    <s v="30.3.10"/>
    <s v="38+4"/>
    <n v="270"/>
    <n v="0"/>
    <s v="null"/>
    <n v="0"/>
    <s v="null"/>
    <n v="3.4"/>
    <n v="0"/>
    <n v="31"/>
    <n v="1"/>
    <s v="null"/>
    <n v="3"/>
    <s v="null"/>
    <n v="2"/>
    <s v="null"/>
    <s v="קוסמטיקאית"/>
    <n v="1"/>
    <n v="0"/>
    <s v="null"/>
    <s v="null"/>
    <s v="null"/>
    <s v="null"/>
    <s v="null"/>
    <s v="null"/>
    <s v="null"/>
    <s v="null"/>
    <n v="2"/>
    <s v="1a"/>
    <s v="null"/>
    <s v="הכל"/>
    <n v="2"/>
    <n v="1"/>
    <n v="10"/>
    <n v="3"/>
    <n v="0"/>
    <s v="null"/>
    <n v="0"/>
    <s v="null"/>
    <s v="null"/>
    <s v="null"/>
    <s v="null"/>
    <s v="null"/>
  </r>
  <r>
    <n v="1.0229999999999999"/>
    <s v="null"/>
    <n v="29"/>
    <n v="1"/>
    <s v="null"/>
    <x v="0"/>
    <s v="null"/>
    <s v="null"/>
    <n v="0"/>
    <n v="2008"/>
    <s v="null"/>
    <s v="null"/>
    <n v="0"/>
    <n v="281"/>
    <n v="3.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9.3.10"/>
    <s v="38+5"/>
    <n v="271"/>
    <n v="0"/>
    <s v="null"/>
    <n v="0"/>
    <s v="null"/>
    <n v="3.2"/>
    <n v="0"/>
    <n v="29"/>
    <n v="1"/>
    <s v="null"/>
    <n v="3"/>
    <s v="null"/>
    <n v="3"/>
    <s v="null"/>
    <s v="סטודנטית"/>
    <s v="null"/>
    <n v="0"/>
    <s v="null"/>
    <s v="null"/>
    <s v="null"/>
    <s v="null"/>
    <s v="null"/>
    <s v="null"/>
    <s v="null"/>
    <s v="null"/>
    <n v="1"/>
    <s v="null"/>
    <s v="null"/>
    <s v="null"/>
    <s v="null"/>
    <n v="0"/>
    <s v="null"/>
    <s v="null"/>
    <n v="0"/>
    <s v="null"/>
    <n v="0"/>
    <s v="null"/>
    <s v="null"/>
    <s v="null"/>
    <s v="null"/>
    <s v="null"/>
  </r>
  <r>
    <n v="1.024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4.10"/>
    <s v="37+3"/>
    <n v="262"/>
    <n v="0"/>
    <s v="null"/>
    <n v="0"/>
    <s v="null"/>
    <n v="3.1"/>
    <n v="0"/>
    <n v="29"/>
    <n v="1"/>
    <s v="null"/>
    <n v="3"/>
    <s v="null"/>
    <n v="3"/>
    <s v="null"/>
    <s v="ביוכימיה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249999999999999"/>
    <s v="null"/>
    <n v="29"/>
    <n v="1"/>
    <s v="null"/>
    <x v="0"/>
    <s v="null"/>
    <s v="null"/>
    <n v="0"/>
    <n v="2009"/>
    <n v="2"/>
    <s v="null"/>
    <n v="1"/>
    <n v="241"/>
    <n v="2.72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3.3.10"/>
    <s v="39+5"/>
    <n v="278"/>
    <n v="0"/>
    <s v="null"/>
    <n v="0"/>
    <s v="null"/>
    <n v="3.68"/>
    <n v="0"/>
    <n v="29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s v="null"/>
    <s v="null"/>
    <s v="הכל"/>
    <s v="null"/>
    <n v="0"/>
    <s v="null"/>
    <s v="null"/>
    <n v="0"/>
    <s v="null"/>
    <n v="0"/>
    <s v="null"/>
    <s v="null"/>
    <s v="null"/>
    <s v="null"/>
    <s v="null"/>
  </r>
  <r>
    <n v="1.026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3.10"/>
    <s v="40+4"/>
    <n v="284"/>
    <n v="0"/>
    <s v="null"/>
    <n v="0"/>
    <s v="null"/>
    <n v="3.2"/>
    <n v="0"/>
    <n v="30"/>
    <n v="3"/>
    <s v="null"/>
    <n v="3"/>
    <s v="null"/>
    <n v="1"/>
    <s v="null"/>
    <s v="עקרת בית"/>
    <s v="null"/>
    <s v="null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269999999999999"/>
    <s v="null"/>
    <n v="2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9.3.10"/>
    <s v="39+4"/>
    <n v="277"/>
    <n v="0"/>
    <s v="null"/>
    <n v="0"/>
    <s v="null"/>
    <n v="3.13"/>
    <n v="0"/>
    <n v="25"/>
    <n v="1"/>
    <s v="null"/>
    <n v="3"/>
    <s v="null"/>
    <n v="2"/>
    <s v="null"/>
    <s v="מוכרת"/>
    <n v="1"/>
    <s v="null"/>
    <s v="null"/>
    <s v="null"/>
    <s v="null"/>
    <s v="null"/>
    <s v="null"/>
    <s v="null"/>
    <s v="null"/>
    <s v="null"/>
    <n v="1"/>
    <s v="1b"/>
    <s v="null"/>
    <s v="הכל"/>
    <n v="2"/>
    <n v="1"/>
    <n v="4"/>
    <n v="3"/>
    <n v="0"/>
    <s v="null"/>
    <n v="0"/>
    <s v="null"/>
    <s v="null"/>
    <s v="null"/>
    <s v="null"/>
    <s v="null"/>
  </r>
  <r>
    <n v="1.028"/>
    <s v="null"/>
    <n v="30"/>
    <n v="1"/>
    <s v="null"/>
    <x v="0"/>
    <s v="null"/>
    <s v="null"/>
    <n v="0"/>
    <n v="2004"/>
    <s v="null"/>
    <s v="null"/>
    <n v="0"/>
    <n v="265"/>
    <n v="2.86"/>
    <s v="null"/>
    <n v="2005"/>
    <s v="null"/>
    <s v="null"/>
    <n v="0"/>
    <n v="278"/>
    <n v="2.8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9.3.10"/>
    <s v="39+5"/>
    <n v="278"/>
    <n v="0"/>
    <s v="null"/>
    <n v="0"/>
    <s v="null"/>
    <n v="2.9"/>
    <n v="0"/>
    <n v="30"/>
    <n v="2"/>
    <s v="null"/>
    <n v="2"/>
    <s v="null"/>
    <n v="2"/>
    <s v="null"/>
    <s v="עובדת סוציאלית"/>
    <n v="1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289999999999999"/>
    <s v="null"/>
    <n v="29"/>
    <n v="1"/>
    <s v="null"/>
    <x v="0"/>
    <s v="null"/>
    <s v="null"/>
    <n v="0"/>
    <n v="2008"/>
    <s v="null"/>
    <s v="null"/>
    <n v="0"/>
    <n v="280"/>
    <n v="3.0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5.3.10"/>
    <s v="41+4"/>
    <n v="291"/>
    <n v="0"/>
    <s v="null"/>
    <n v="0"/>
    <s v="null"/>
    <n v="3.3050000000000002"/>
    <n v="0"/>
    <n v="29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"/>
    <s v="null"/>
    <n v="35"/>
    <n v="1"/>
    <s v="null"/>
    <x v="0"/>
    <s v="null"/>
    <s v="null"/>
    <n v="0"/>
    <n v="2007"/>
    <s v="null"/>
    <s v="null"/>
    <n v="0"/>
    <n v="287"/>
    <n v="3.71"/>
    <s v="null"/>
    <n v="2008"/>
    <s v="null"/>
    <s v="null"/>
    <n v="0"/>
    <n v="286"/>
    <n v="3.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0.3.10"/>
    <s v="39+4"/>
    <n v="277"/>
    <n v="0"/>
    <s v="null"/>
    <n v="0"/>
    <s v="null"/>
    <n v="3.35"/>
    <n v="0"/>
    <n v="35"/>
    <n v="2"/>
    <s v="null"/>
    <n v="1"/>
    <s v="null"/>
    <n v="3"/>
    <n v="14"/>
    <s v="עקרת בית"/>
    <s v="null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309999999999999"/>
    <s v="null"/>
    <n v="41"/>
    <n v="1"/>
    <s v="null"/>
    <x v="0"/>
    <s v="null"/>
    <s v="null"/>
    <n v="0"/>
    <n v="2000"/>
    <s v="null"/>
    <s v="null"/>
    <n v="0"/>
    <n v="280"/>
    <n v="3.0649999999999999"/>
    <s v="null"/>
    <n v="2007"/>
    <s v="null"/>
    <s v="null"/>
    <n v="0"/>
    <n v="282"/>
    <n v="3.55"/>
    <s v="null"/>
    <n v="1997"/>
    <s v="null"/>
    <s v="null"/>
    <n v="0"/>
    <n v="280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7.3.10"/>
    <s v="40+1"/>
    <n v="281"/>
    <n v="0"/>
    <s v="null"/>
    <n v="0"/>
    <s v="null"/>
    <n v="3.34"/>
    <n v="0"/>
    <n v="41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2"/>
    <s v="null"/>
    <n v="33"/>
    <n v="2"/>
    <s v="null"/>
    <x v="0"/>
    <s v="null"/>
    <s v="null"/>
    <n v="0"/>
    <n v="2001"/>
    <s v="null"/>
    <s v="null"/>
    <n v="0"/>
    <n v="280"/>
    <n v="3.1"/>
    <s v="null"/>
    <n v="2002"/>
    <s v="null"/>
    <s v="null"/>
    <n v="0"/>
    <n v="27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8.3.10"/>
    <s v="39+5"/>
    <n v="279"/>
    <n v="0"/>
    <s v="null"/>
    <n v="0"/>
    <s v="null"/>
    <n v="3.2"/>
    <n v="0"/>
    <n v="33"/>
    <n v="1"/>
    <s v="null"/>
    <n v="3"/>
    <s v="null"/>
    <n v="3"/>
    <s v="null"/>
    <s v="מפיקת אירועים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29999999999999"/>
    <s v="null"/>
    <n v="3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6.2.10"/>
    <s v="42+2"/>
    <n v="296"/>
    <n v="0"/>
    <s v="null"/>
    <n v="0"/>
    <s v="null"/>
    <n v="3.77"/>
    <n v="0"/>
    <n v="31"/>
    <n v="1"/>
    <s v="null"/>
    <n v="3"/>
    <s v="null"/>
    <n v="2"/>
    <s v="null"/>
    <s v="מזכיר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4"/>
    <s v="null"/>
    <n v="22"/>
    <n v="1"/>
    <s v="null"/>
    <x v="0"/>
    <s v="null"/>
    <s v="null"/>
    <n v="0"/>
    <n v="2009"/>
    <s v="null"/>
    <s v="null"/>
    <n v="0"/>
    <n v="283"/>
    <n v="3.2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0.3.10"/>
    <s v="39+4"/>
    <n v="277"/>
    <n v="0"/>
    <s v="null"/>
    <n v="0"/>
    <s v="null"/>
    <n v="3.0049999999999999"/>
    <n v="0"/>
    <n v="22"/>
    <n v="1"/>
    <s v="null"/>
    <n v="3"/>
    <s v="null"/>
    <n v="2"/>
    <s v="null"/>
    <s v="מורה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49999999999999"/>
    <s v="null"/>
    <n v="35"/>
    <n v="1"/>
    <s v="null"/>
    <x v="0"/>
    <s v="null"/>
    <s v="null"/>
    <n v="0"/>
    <n v="2007"/>
    <s v="null"/>
    <s v="null"/>
    <n v="0"/>
    <n v="281"/>
    <n v="3.64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8.3.10"/>
    <s v="38+3"/>
    <n v="269"/>
    <n v="0"/>
    <s v="null"/>
    <n v="0"/>
    <s v="null"/>
    <n v="3.4449999999999998"/>
    <n v="0"/>
    <n v="35"/>
    <n v="1"/>
    <s v="null"/>
    <n v="3"/>
    <s v="null"/>
    <n v="3"/>
    <s v="null"/>
    <s v="עובדת מעבדה"/>
    <s v="null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6"/>
    <s v="null"/>
    <n v="27"/>
    <n v="1"/>
    <s v="null"/>
    <x v="0"/>
    <s v="null"/>
    <s v="null"/>
    <n v="0"/>
    <n v="2004"/>
    <s v="null"/>
    <s v="null"/>
    <n v="0"/>
    <n v="280"/>
    <n v="3.5"/>
    <s v="null"/>
    <n v="2005"/>
    <s v="null"/>
    <s v="null"/>
    <n v="0"/>
    <n v="259"/>
    <n v="3.76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5.3.10"/>
    <s v="40+3"/>
    <n v="283"/>
    <n v="0"/>
    <s v="null"/>
    <n v="0"/>
    <s v="null"/>
    <n v="3.5"/>
    <n v="0"/>
    <n v="27"/>
    <n v="2"/>
    <s v="null"/>
    <n v="2"/>
    <s v="null"/>
    <n v="2"/>
    <s v="null"/>
    <s v="עקרת בית"/>
    <s v="null"/>
    <s v="null"/>
    <s v="null"/>
    <s v="null"/>
    <s v="null"/>
    <s v="null"/>
    <s v="null"/>
    <s v="null"/>
    <s v="null"/>
    <s v="null"/>
    <n v="2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369999999999999"/>
    <s v="null"/>
    <n v="24"/>
    <n v="1"/>
    <s v="null"/>
    <x v="0"/>
    <s v="null"/>
    <s v="null"/>
    <n v="0"/>
    <n v="2008"/>
    <s v="null"/>
    <s v="null"/>
    <n v="0"/>
    <n v="280"/>
    <n v="3.45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8.3.10"/>
    <n v="40"/>
    <n v="280"/>
    <n v="0"/>
    <s v="null"/>
    <n v="0"/>
    <s v="null"/>
    <n v="3.59"/>
    <n v="0"/>
    <n v="24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8"/>
    <s v="null"/>
    <n v="29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5.4.10"/>
    <s v="38+6"/>
    <n v="272"/>
    <n v="0"/>
    <s v="null"/>
    <n v="0"/>
    <s v="null"/>
    <n v="3.2"/>
    <n v="0"/>
    <n v="29"/>
    <n v="1"/>
    <s v="null"/>
    <n v="3"/>
    <s v="null"/>
    <n v="3"/>
    <s v="null"/>
    <s v="מובטלת"/>
    <s v="null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389999999999999"/>
    <s v="null"/>
    <n v="39"/>
    <n v="1"/>
    <s v="null"/>
    <x v="0"/>
    <s v="null"/>
    <s v="null"/>
    <n v="0"/>
    <n v="1992"/>
    <s v="null"/>
    <s v="null"/>
    <n v="0"/>
    <n v="266"/>
    <n v="3.45"/>
    <s v="null"/>
    <n v="1996"/>
    <s v="null"/>
    <s v="null"/>
    <n v="0"/>
    <n v="294"/>
    <n v="2.8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2"/>
    <n v="1"/>
    <n v="1"/>
    <s v="null"/>
    <s v="null"/>
    <s v="null"/>
    <s v="3.4.10"/>
    <n v="39"/>
    <n v="273"/>
    <n v="0"/>
    <s v="null"/>
    <n v="0"/>
    <s v="null"/>
    <n v="3.6"/>
    <n v="0"/>
    <n v="39"/>
    <n v="1"/>
    <s v="null"/>
    <n v="2"/>
    <s v="null"/>
    <n v="2"/>
    <s v="null"/>
    <s v="חנות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4"/>
    <s v="null"/>
    <n v="26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s v="null"/>
    <n v="2"/>
    <s v="null"/>
    <s v="null"/>
    <s v="null"/>
    <s v="7.4.10"/>
    <s v="38+3"/>
    <n v="269"/>
    <n v="0"/>
    <s v="null"/>
    <n v="0"/>
    <s v="null"/>
    <n v="3"/>
    <n v="0"/>
    <n v="26"/>
    <n v="1"/>
    <s v="null"/>
    <n v="3"/>
    <s v="null"/>
    <n v="2"/>
    <s v="null"/>
    <s v="אחראית משמרת בסופר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09999999999999"/>
    <s v="null"/>
    <n v="24"/>
    <n v="1"/>
    <s v="null"/>
    <x v="0"/>
    <s v="null"/>
    <s v="null"/>
    <n v="0"/>
    <n v="2006"/>
    <s v="null"/>
    <s v="null"/>
    <n v="0"/>
    <n v="273"/>
    <n v="2.0649999999999999"/>
    <s v="null"/>
    <n v="2008"/>
    <s v="null"/>
    <s v="null"/>
    <n v="0"/>
    <n v="259"/>
    <n v="2.02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6.4.10"/>
    <s v="38+3"/>
    <n v="269"/>
    <n v="0"/>
    <s v="null"/>
    <n v="0"/>
    <s v="null"/>
    <n v="2.44"/>
    <n v="0"/>
    <n v="24"/>
    <n v="1"/>
    <s v="null"/>
    <n v="1"/>
    <s v="null"/>
    <n v="2"/>
    <s v="null"/>
    <s v="מנהלת חשבונות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2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.4.10"/>
    <s v="39+2"/>
    <n v="275"/>
    <n v="0"/>
    <s v="null"/>
    <n v="0"/>
    <s v="null"/>
    <n v="2.8"/>
    <n v="0"/>
    <n v="26"/>
    <n v="1"/>
    <s v="null"/>
    <n v="3"/>
    <s v="null"/>
    <n v="3"/>
    <s v="null"/>
    <s v="סטודנטית "/>
    <s v="null"/>
    <n v="0"/>
    <s v="null"/>
    <s v="null"/>
    <s v="null"/>
    <s v="null"/>
    <s v="null"/>
    <s v="null"/>
    <s v="null"/>
    <s v="null"/>
    <n v="2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429999999999999"/>
    <s v="null"/>
    <n v="34"/>
    <n v="1"/>
    <s v="null"/>
    <x v="0"/>
    <s v="null"/>
    <s v="null"/>
    <n v="0"/>
    <n v="2007"/>
    <s v="null"/>
    <s v="null"/>
    <n v="0"/>
    <n v="266"/>
    <n v="2.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7.4.10"/>
    <s v="39+1"/>
    <n v="274"/>
    <n v="0"/>
    <s v="null"/>
    <n v="0"/>
    <s v="null"/>
    <n v="3.6"/>
    <n v="0"/>
    <n v="34"/>
    <n v="1"/>
    <s v="null"/>
    <n v="3"/>
    <s v="null"/>
    <n v="2"/>
    <s v="null"/>
    <s v="מנהלת קשרי לקוחות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44"/>
    <s v="null"/>
    <n v="28"/>
    <n v="1"/>
    <s v="null"/>
    <x v="0"/>
    <s v="null"/>
    <s v="null"/>
    <n v="0"/>
    <n v="2004"/>
    <n v="2"/>
    <s v="null"/>
    <n v="1"/>
    <n v="238"/>
    <n v="2.27"/>
    <s v="null"/>
    <n v="2006"/>
    <s v="null"/>
    <s v="null"/>
    <n v="0"/>
    <n v="273"/>
    <n v="2.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4.4.10"/>
    <s v="38+1"/>
    <n v="267"/>
    <n v="0"/>
    <s v="null"/>
    <n v="0"/>
    <s v="null"/>
    <n v="3.355"/>
    <n v="0"/>
    <n v="28"/>
    <n v="2"/>
    <s v="null"/>
    <n v="2"/>
    <s v="null"/>
    <n v="2"/>
    <s v="null"/>
    <s v="עקרת בית"/>
    <s v="null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49999999999999"/>
    <s v="null"/>
    <n v="26"/>
    <n v="1"/>
    <s v="null"/>
    <x v="0"/>
    <s v="null"/>
    <s v="null"/>
    <n v="0"/>
    <n v="2003"/>
    <s v="null"/>
    <s v="null"/>
    <n v="0"/>
    <n v="290"/>
    <n v="2.65"/>
    <s v="null"/>
    <n v="2005"/>
    <s v="null"/>
    <s v="null"/>
    <n v="0"/>
    <n v="294"/>
    <n v="3.35"/>
    <s v="null"/>
    <n v="2007"/>
    <s v="null"/>
    <s v="null"/>
    <n v="0"/>
    <n v="269"/>
    <n v="2.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30.4.10"/>
    <s v="37+1"/>
    <n v="260"/>
    <n v="0"/>
    <s v="null"/>
    <n v="0"/>
    <s v="null"/>
    <n v="2.5499999999999998"/>
    <n v="0"/>
    <n v="26"/>
    <n v="2"/>
    <s v="null"/>
    <n v="2"/>
    <s v="null"/>
    <n v="1"/>
    <s v="null"/>
    <s v="עקרת בית"/>
    <s v="null"/>
    <s v="null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6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8.3.10"/>
    <s v="41+3"/>
    <n v="290"/>
    <n v="0"/>
    <s v="null"/>
    <n v="0"/>
    <s v="null"/>
    <n v="3.4"/>
    <n v="0"/>
    <n v="20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69999999999999"/>
    <s v="null"/>
    <n v="24"/>
    <n v="1"/>
    <s v="null"/>
    <x v="0"/>
    <s v="null"/>
    <s v="null"/>
    <n v="0"/>
    <n v="2008"/>
    <s v="null"/>
    <s v="null"/>
    <n v="0"/>
    <n v="294"/>
    <n v="3.0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6.4.10"/>
    <s v="39+2"/>
    <n v="275"/>
    <n v="0"/>
    <s v="null"/>
    <n v="0"/>
    <s v="null"/>
    <n v="2.92"/>
    <n v="0"/>
    <n v="24"/>
    <n v="1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48"/>
    <s v="null"/>
    <n v="21"/>
    <n v="1"/>
    <s v="null"/>
    <x v="0"/>
    <s v="null"/>
    <s v="null"/>
    <n v="0"/>
    <n v="2009"/>
    <s v="null"/>
    <s v="null"/>
    <n v="0"/>
    <n v="287"/>
    <n v="3.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5.10"/>
    <s v="37+1"/>
    <n v="260"/>
    <n v="0"/>
    <s v="null"/>
    <n v="0"/>
    <s v="null"/>
    <n v="3"/>
    <n v="0"/>
    <n v="21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489999999999999"/>
    <s v="null"/>
    <n v="29"/>
    <n v="1"/>
    <s v="null"/>
    <x v="0"/>
    <s v="null"/>
    <s v="null"/>
    <n v="0"/>
    <n v="2009"/>
    <s v="null"/>
    <s v="null"/>
    <n v="0"/>
    <n v="266"/>
    <n v="2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4.10"/>
    <s v="38+4"/>
    <n v="170"/>
    <n v="0"/>
    <s v="null"/>
    <n v="0"/>
    <s v="null"/>
    <n v="3.5"/>
    <n v="0"/>
    <n v="29"/>
    <n v="2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2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5"/>
    <s v="null"/>
    <n v="36"/>
    <n v="1"/>
    <s v="null"/>
    <x v="0"/>
    <s v="null"/>
    <s v="null"/>
    <n v="0"/>
    <n v="2005"/>
    <s v="null"/>
    <s v="null"/>
    <n v="0"/>
    <n v="280"/>
    <n v="3.46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0.4.10"/>
    <s v="38+5"/>
    <n v="171"/>
    <n v="0"/>
    <s v="null"/>
    <n v="0"/>
    <s v="null"/>
    <n v="3.0649999999999999"/>
    <n v="0"/>
    <n v="36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09999999999999"/>
    <s v="null"/>
    <n v="37"/>
    <n v="1"/>
    <s v="null"/>
    <x v="0"/>
    <s v="null"/>
    <s v="null"/>
    <n v="0"/>
    <n v="2007"/>
    <n v="2"/>
    <s v="null"/>
    <n v="1"/>
    <n v="252"/>
    <n v="2.20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4.4.10"/>
    <s v="40+4"/>
    <n v="284"/>
    <n v="0"/>
    <s v="null"/>
    <n v="0"/>
    <s v="null"/>
    <n v="3.1"/>
    <n v="0"/>
    <n v="37"/>
    <n v="1"/>
    <s v="null"/>
    <n v="3"/>
    <s v="null"/>
    <n v="2"/>
    <s v="null"/>
    <s v="הנדסאית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2"/>
    <s v="null"/>
    <n v="3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2.4.10"/>
    <s v="39+4"/>
    <n v="277"/>
    <n v="0"/>
    <s v="null"/>
    <n v="0"/>
    <s v="null"/>
    <n v="3.95"/>
    <n v="0"/>
    <n v="32"/>
    <n v="1"/>
    <s v="null"/>
    <n v="3"/>
    <s v="null"/>
    <n v="3"/>
    <s v="null"/>
    <s v="לבורטנית"/>
    <n v="1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29999999999999"/>
    <s v="null"/>
    <n v="30"/>
    <n v="2"/>
    <s v="null"/>
    <x v="0"/>
    <s v="null"/>
    <s v="null"/>
    <n v="0"/>
    <n v="2008"/>
    <s v="null"/>
    <s v="null"/>
    <n v="0"/>
    <n v="282"/>
    <n v="3.2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5.4.10"/>
    <s v="40+4"/>
    <n v="284"/>
    <n v="0"/>
    <s v="null"/>
    <n v="0"/>
    <s v="null"/>
    <n v="3.2"/>
    <n v="0"/>
    <n v="30"/>
    <n v="1"/>
    <s v="null"/>
    <n v="3"/>
    <s v="null"/>
    <n v="3"/>
    <s v="null"/>
    <s v="מתרגלת בטכניון"/>
    <n v="2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4"/>
    <s v="null"/>
    <n v="33"/>
    <n v="1"/>
    <s v="null"/>
    <x v="0"/>
    <s v="null"/>
    <s v="null"/>
    <n v="0"/>
    <n v="2008"/>
    <s v="null"/>
    <s v="null"/>
    <n v="0"/>
    <n v="271"/>
    <n v="2.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22.4.10"/>
    <s v="38+3"/>
    <n v="269"/>
    <n v="0"/>
    <s v="null"/>
    <n v="0"/>
    <s v="null"/>
    <n v="2.8"/>
    <n v="0"/>
    <n v="33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49999999999999"/>
    <s v="null"/>
    <n v="32"/>
    <n v="1"/>
    <s v="null"/>
    <x v="0"/>
    <s v="null"/>
    <s v="null"/>
    <n v="0"/>
    <n v="2006"/>
    <s v="null"/>
    <s v="null"/>
    <n v="0"/>
    <n v="275"/>
    <n v="3.9550000000000001"/>
    <s v="null"/>
    <n v="2009"/>
    <s v="null"/>
    <s v="null"/>
    <n v="0"/>
    <n v="284"/>
    <n v="3.4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6.4.10"/>
    <s v="38+1"/>
    <n v="267"/>
    <n v="0"/>
    <s v="null"/>
    <n v="0"/>
    <s v="null"/>
    <n v="3.6"/>
    <n v="0"/>
    <n v="32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6"/>
    <s v="null"/>
    <n v="25"/>
    <n v="1"/>
    <s v="null"/>
    <x v="0"/>
    <s v="null"/>
    <s v="null"/>
    <n v="0"/>
    <n v="2006"/>
    <s v="null"/>
    <s v="null"/>
    <n v="0"/>
    <n v="280"/>
    <n v="3.1"/>
    <s v="null"/>
    <n v="2009"/>
    <s v="null"/>
    <s v="null"/>
    <n v="0"/>
    <n v="273"/>
    <n v="3.0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0.4.10"/>
    <s v="40+4"/>
    <n v="284"/>
    <n v="0"/>
    <s v="null"/>
    <n v="0"/>
    <s v="null"/>
    <n v="3.44"/>
    <n v="0"/>
    <n v="25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69999999999999"/>
    <s v="null"/>
    <n v="32"/>
    <n v="1"/>
    <s v="null"/>
    <x v="0"/>
    <s v="null"/>
    <s v="null"/>
    <n v="0"/>
    <n v="2005"/>
    <s v="null"/>
    <s v="null"/>
    <n v="0"/>
    <n v="276"/>
    <n v="3.25"/>
    <s v="null"/>
    <n v="2008"/>
    <s v="null"/>
    <s v="null"/>
    <n v="0"/>
    <n v="281"/>
    <n v="3.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2.4.10"/>
    <s v="40+2"/>
    <n v="282"/>
    <n v="0"/>
    <s v="null"/>
    <n v="0"/>
    <s v="null"/>
    <n v="4.0049999999999999"/>
    <n v="0"/>
    <n v="32"/>
    <n v="1"/>
    <s v="null"/>
    <n v="3"/>
    <s v="null"/>
    <n v="2"/>
    <s v="null"/>
    <s v="עירייה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58000000000000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4.10"/>
    <s v="39+2"/>
    <n v="275"/>
    <n v="0"/>
    <s v="null"/>
    <n v="0"/>
    <s v="null"/>
    <n v="3.9649999999999999"/>
    <n v="0"/>
    <n v="21"/>
    <n v="1"/>
    <s v="null"/>
    <n v="3"/>
    <s v="null"/>
    <n v="2"/>
    <s v="null"/>
    <s v="ספרית/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589999999999999"/>
    <s v="null"/>
    <n v="36"/>
    <n v="1"/>
    <s v="null"/>
    <x v="0"/>
    <s v="null"/>
    <s v="null"/>
    <n v="0"/>
    <n v="2005"/>
    <s v="null"/>
    <s v="null"/>
    <n v="0"/>
    <n v="282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8.4.10"/>
    <n v="39"/>
    <n v="273"/>
    <n v="0"/>
    <s v="null"/>
    <n v="0"/>
    <s v="null"/>
    <n v="3.1"/>
    <n v="0"/>
    <n v="36"/>
    <n v="2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6"/>
    <s v="null"/>
    <n v="26"/>
    <n v="2"/>
    <s v="null"/>
    <x v="0"/>
    <s v="null"/>
    <s v="null"/>
    <n v="0"/>
    <n v="2009"/>
    <s v="null"/>
    <s v="null"/>
    <n v="0"/>
    <n v="264"/>
    <n v="2.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7.4.10"/>
    <s v="39+3"/>
    <n v="276"/>
    <n v="0"/>
    <s v="null"/>
    <n v="0"/>
    <s v="null"/>
    <n v="3.15"/>
    <n v="0"/>
    <n v="26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609999999999999"/>
    <s v="null"/>
    <n v="3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4.10"/>
    <s v="39+3"/>
    <n v="276"/>
    <n v="0"/>
    <s v="null"/>
    <n v="0"/>
    <s v="null"/>
    <n v="4.03"/>
    <n v="0"/>
    <n v="32"/>
    <n v="1"/>
    <s v="null"/>
    <n v="3"/>
    <s v="null"/>
    <n v="3"/>
    <s v="null"/>
    <s v="הייטק"/>
    <n v="2"/>
    <s v="null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620000000000001"/>
    <s v="null"/>
    <n v="26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n v="1"/>
    <s v="null"/>
    <s v="null"/>
    <s v="null"/>
    <s v="null"/>
    <s v="7.4.10"/>
    <n v="41"/>
    <n v="287"/>
    <n v="0"/>
    <s v="null"/>
    <n v="0"/>
    <s v="null"/>
    <n v="4.03"/>
    <n v="0"/>
    <n v="26"/>
    <n v="7"/>
    <s v="ללא דת"/>
    <s v="null"/>
    <s v="null"/>
    <n v="3"/>
    <s v="null"/>
    <s v="לומדת באוניברסיטה"/>
    <s v="null"/>
    <s v="null"/>
    <s v="null"/>
    <s v="null"/>
    <s v="null"/>
    <s v="null"/>
    <s v="null"/>
    <s v="null"/>
    <s v="null"/>
    <s v="null"/>
    <n v="2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629999999999999"/>
    <s v="null"/>
    <n v="35"/>
    <n v="2"/>
    <s v="null"/>
    <x v="0"/>
    <s v="null"/>
    <s v="null"/>
    <n v="0"/>
    <n v="2002"/>
    <s v="null"/>
    <s v="null"/>
    <n v="0"/>
    <n v="280"/>
    <n v="3.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s v="null"/>
    <n v="1"/>
    <s v="null"/>
    <s v="null"/>
    <s v="null"/>
    <s v="18.4.10"/>
    <n v="40"/>
    <n v="280"/>
    <n v="0"/>
    <s v="null"/>
    <n v="0"/>
    <s v="null"/>
    <n v="3.8"/>
    <n v="0"/>
    <n v="35"/>
    <n v="1"/>
    <s v="null"/>
    <n v="3"/>
    <s v="null"/>
    <n v="2"/>
    <s v="null"/>
    <s v="ניקיון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640000000000001"/>
    <s v="null"/>
    <n v="40"/>
    <n v="1"/>
    <s v="null"/>
    <x v="0"/>
    <s v="null"/>
    <s v="null"/>
    <n v="0"/>
    <n v="2009"/>
    <n v="2"/>
    <s v="null"/>
    <n v="1"/>
    <n v="250"/>
    <n v="3.0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25.4.10"/>
    <s v="38+6"/>
    <n v="272"/>
    <n v="0"/>
    <s v="null"/>
    <n v="0"/>
    <s v="null"/>
    <n v="3.5249999999999999"/>
    <n v="0"/>
    <n v="40"/>
    <n v="1"/>
    <s v="null"/>
    <n v="3"/>
    <s v="null"/>
    <n v="2"/>
    <s v="null"/>
    <s v="עובדת יצור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649999999999999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4.5.10"/>
    <s v="37+3"/>
    <n v="262"/>
    <n v="1"/>
    <s v="דיכאון"/>
    <n v="1"/>
    <s v="לוסטרל"/>
    <n v="2.98"/>
    <n v="0"/>
    <n v="29"/>
    <n v="1"/>
    <s v="null"/>
    <n v="3"/>
    <s v="null"/>
    <n v="2"/>
    <s v="null"/>
    <s v="מורה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660000000000001"/>
    <s v="null"/>
    <n v="33"/>
    <n v="1"/>
    <s v="null"/>
    <x v="0"/>
    <s v="null"/>
    <s v="null"/>
    <n v="0"/>
    <n v="2008"/>
    <n v="2"/>
    <s v="null"/>
    <n v="1"/>
    <n v="251"/>
    <n v="2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9.1"/>
    <s v="37+1"/>
    <n v="260"/>
    <n v="0"/>
    <s v="null"/>
    <n v="0"/>
    <s v="null"/>
    <n v="2.15"/>
    <n v="1"/>
    <n v="33"/>
    <n v="1"/>
    <s v="null"/>
    <n v="3"/>
    <s v="null"/>
    <n v="2"/>
    <s v="null"/>
    <s v="ע.משק"/>
    <n v="1"/>
    <n v="0"/>
    <s v="null"/>
    <s v="null"/>
    <s v="null"/>
    <s v="null"/>
    <s v="null"/>
    <s v="null"/>
    <s v="null"/>
    <s v="null"/>
    <n v="2"/>
    <s v="1b"/>
    <s v="null"/>
    <s v="null"/>
    <n v="2"/>
    <n v="1"/>
    <n v="10"/>
    <n v="3"/>
    <n v="0"/>
    <s v="null"/>
    <n v="0"/>
    <s v="null"/>
    <s v="null"/>
    <s v="null"/>
    <s v="null"/>
    <s v="null"/>
  </r>
  <r>
    <n v="1.0669999999999999"/>
    <s v="null"/>
    <n v="33"/>
    <n v="1"/>
    <s v="null"/>
    <x v="0"/>
    <s v="null"/>
    <s v="null"/>
    <n v="0"/>
    <n v="2002"/>
    <s v="null"/>
    <s v="null"/>
    <n v="0"/>
    <n v="273"/>
    <n v="3.27"/>
    <s v="null"/>
    <n v="2007"/>
    <s v="null"/>
    <s v="null"/>
    <n v="0"/>
    <n v="280"/>
    <n v="2.8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.5.10"/>
    <n v="38"/>
    <n v="265"/>
    <n v="0"/>
    <s v="null"/>
    <n v="0"/>
    <s v="null"/>
    <n v="2.85"/>
    <n v="0"/>
    <n v="33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680000000000001"/>
    <s v="null"/>
    <n v="28"/>
    <n v="2"/>
    <s v="null"/>
    <x v="0"/>
    <s v="null"/>
    <s v="null"/>
    <n v="0"/>
    <n v="2008"/>
    <s v="null"/>
    <s v="null"/>
    <n v="0"/>
    <n v="268"/>
    <n v="2.70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7.4.10"/>
    <s v="38+5"/>
    <n v="271"/>
    <n v="0"/>
    <s v="null"/>
    <n v="0"/>
    <s v="null"/>
    <n v="2.82"/>
    <n v="0"/>
    <n v="28"/>
    <n v="1"/>
    <s v="null"/>
    <n v="3"/>
    <s v="null"/>
    <n v="3"/>
    <s v="null"/>
    <s v="אחות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69"/>
    <s v="null"/>
    <n v="2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5.5.10"/>
    <s v="37+5"/>
    <n v="264"/>
    <n v="0"/>
    <s v="null"/>
    <n v="0"/>
    <s v="null"/>
    <n v="2.95"/>
    <n v="0"/>
    <n v="25"/>
    <s v="null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7"/>
    <s v="null"/>
    <n v="41"/>
    <n v="1"/>
    <s v="null"/>
    <x v="0"/>
    <s v="null"/>
    <s v="null"/>
    <n v="0"/>
    <n v="2005"/>
    <s v="null"/>
    <s v="null"/>
    <n v="0"/>
    <n v="266"/>
    <n v="3.1"/>
    <s v="null"/>
    <n v="2007"/>
    <s v="null"/>
    <s v="null"/>
    <n v="0"/>
    <n v="273"/>
    <n v="2.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5.4.10"/>
    <s v="39+1"/>
    <n v="274"/>
    <n v="0"/>
    <s v="null"/>
    <n v="0"/>
    <s v="null"/>
    <n v="2.95"/>
    <n v="0"/>
    <n v="41"/>
    <n v="1"/>
    <s v="null"/>
    <n v="3"/>
    <s v="null"/>
    <n v="2"/>
    <s v="null"/>
    <s v="חברת ביטוח"/>
    <n v="1"/>
    <n v="0"/>
    <s v="null"/>
    <s v="null"/>
    <s v="null"/>
    <s v="null"/>
    <s v="null"/>
    <s v="null"/>
    <s v="null"/>
    <s v="null"/>
    <n v="1"/>
    <s v="1b"/>
    <s v="null"/>
    <s v="הכל"/>
    <n v="2"/>
    <n v="0"/>
    <s v="null"/>
    <s v="null"/>
    <n v="0"/>
    <s v="null"/>
    <n v="0"/>
    <s v="null"/>
    <s v="null"/>
    <s v="null"/>
    <s v="null"/>
    <s v="null"/>
  </r>
  <r>
    <n v="1.071"/>
    <s v="null"/>
    <n v="37"/>
    <n v="1"/>
    <s v="null"/>
    <x v="0"/>
    <s v="null"/>
    <s v="null"/>
    <n v="0"/>
    <n v="2009"/>
    <s v="null"/>
    <s v="null"/>
    <n v="0"/>
    <n v="280"/>
    <n v="3.1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7.4.10"/>
    <s v="40+2"/>
    <n v="282"/>
    <n v="0"/>
    <s v="null"/>
    <n v="0"/>
    <s v="null"/>
    <n v="3.56"/>
    <n v="0"/>
    <n v="37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720000000000001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4.5.10"/>
    <s v="37+6"/>
    <n v="265"/>
    <n v="0"/>
    <s v="null"/>
    <n v="0"/>
    <s v="null"/>
    <n v="2.58"/>
    <n v="0"/>
    <n v="27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1"/>
    <n v="3"/>
    <s v="null"/>
    <s v="הכל"/>
    <n v="2"/>
    <n v="0"/>
    <s v="null"/>
    <s v="null"/>
    <n v="0"/>
    <s v="null"/>
    <n v="0"/>
    <s v="null"/>
    <s v="null"/>
    <s v="null"/>
    <s v="null"/>
    <s v="null"/>
  </r>
  <r>
    <n v="1.073"/>
    <s v="null"/>
    <n v="29"/>
    <n v="1"/>
    <s v="null"/>
    <x v="0"/>
    <s v="null"/>
    <s v="null"/>
    <n v="0"/>
    <s v="null"/>
    <s v="null"/>
    <s v="null"/>
    <n v="0"/>
    <n v="280"/>
    <n v="3.6"/>
    <s v="null"/>
    <s v="null"/>
    <s v="null"/>
    <s v="null"/>
    <n v="0"/>
    <n v="280"/>
    <n v="3.7"/>
    <s v="null"/>
    <s v="null"/>
    <s v="null"/>
    <s v="null"/>
    <n v="0"/>
    <n v="280"/>
    <n v="3.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3.4.10"/>
    <n v="41"/>
    <n v="287"/>
    <n v="0"/>
    <s v="null"/>
    <n v="0"/>
    <s v="null"/>
    <n v="3.56"/>
    <n v="0"/>
    <n v="29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740000000000001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4.1.10"/>
    <s v="40+4"/>
    <n v="284"/>
    <n v="0"/>
    <s v="null"/>
    <n v="0"/>
    <s v="null"/>
    <n v="3.76"/>
    <n v="0"/>
    <n v="29"/>
    <n v="1"/>
    <s v="null"/>
    <n v="3"/>
    <s v="null"/>
    <n v="2"/>
    <s v="null"/>
    <s v="מוקדנית"/>
    <n v="1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75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4.4.10"/>
    <s v="40+4"/>
    <n v="284"/>
    <n v="0"/>
    <s v="null"/>
    <n v="0"/>
    <s v="null"/>
    <n v="3.76"/>
    <n v="0"/>
    <n v="29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760000000000001"/>
    <s v="null"/>
    <n v="23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4.5.10"/>
    <s v="38+4"/>
    <n v="270"/>
    <n v="0"/>
    <s v="null"/>
    <n v="0"/>
    <s v="null"/>
    <n v="3.1"/>
    <n v="0"/>
    <n v="23"/>
    <n v="1"/>
    <s v="null"/>
    <n v="3"/>
    <s v="null"/>
    <n v="3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77"/>
    <s v="null"/>
    <n v="29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4.10"/>
    <s v="40+5"/>
    <n v="285"/>
    <n v="0"/>
    <s v="null"/>
    <n v="0"/>
    <s v="null"/>
    <n v="3.17"/>
    <n v="0"/>
    <n v="29"/>
    <n v="1"/>
    <s v="null"/>
    <n v="3"/>
    <s v="null"/>
    <n v="3"/>
    <s v="null"/>
    <s v="עמותה לתיירות"/>
    <n v="1"/>
    <n v="0"/>
    <s v="null"/>
    <s v="null"/>
    <s v="null"/>
    <s v="null"/>
    <s v="null"/>
    <s v="null"/>
    <s v="null"/>
    <s v="null"/>
    <n v="3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780000000000001"/>
    <s v="null"/>
    <n v="2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7.5.10"/>
    <s v="38+2"/>
    <n v="268"/>
    <n v="0"/>
    <s v="null"/>
    <n v="0"/>
    <s v="null"/>
    <n v="2.8"/>
    <n v="0"/>
    <n v="22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79"/>
    <s v="null"/>
    <n v="27"/>
    <n v="1"/>
    <s v="null"/>
    <x v="0"/>
    <s v="null"/>
    <s v="null"/>
    <n v="0"/>
    <n v="2009"/>
    <s v="null"/>
    <s v="null"/>
    <n v="0"/>
    <s v="null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0.5.10"/>
    <s v="37+5"/>
    <n v="264"/>
    <n v="0"/>
    <s v="null"/>
    <n v="0"/>
    <s v="null"/>
    <n v="2.8"/>
    <n v="0"/>
    <n v="27"/>
    <n v="3"/>
    <s v="null"/>
    <n v="2"/>
    <s v="null"/>
    <n v="2"/>
    <s v="null"/>
    <s v="סופר פארם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08"/>
    <s v="null"/>
    <n v="31"/>
    <n v="3"/>
    <s v="אתיופיה"/>
    <x v="0"/>
    <s v="null"/>
    <s v="null"/>
    <n v="0"/>
    <n v="1998"/>
    <s v="null"/>
    <s v="null"/>
    <n v="0"/>
    <n v="280"/>
    <n v="3"/>
    <s v="null"/>
    <n v="2000"/>
    <s v="null"/>
    <s v="null"/>
    <n v="0"/>
    <n v="280"/>
    <n v="3"/>
    <s v="null"/>
    <n v="2003"/>
    <s v="null"/>
    <s v="null"/>
    <n v="0"/>
    <n v="280"/>
    <n v="3"/>
    <s v="null"/>
    <n v="2007"/>
    <s v="null"/>
    <s v="null"/>
    <n v="0"/>
    <n v="280"/>
    <n v="3"/>
    <s v="null"/>
    <n v="2010"/>
    <s v="null"/>
    <s v="null"/>
    <s v="הפלה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4"/>
    <n v="1"/>
    <s v="null"/>
    <s v="null"/>
    <s v="null"/>
    <s v="null"/>
    <s v="28.4.10"/>
    <s v="39+4"/>
    <n v="277"/>
    <n v="0"/>
    <s v="null"/>
    <n v="0"/>
    <s v="null"/>
    <n v="2.9750000000000001"/>
    <n v="0"/>
    <n v="31"/>
    <n v="1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1"/>
    <s v="null"/>
    <n v="29"/>
    <n v="1"/>
    <s v="null"/>
    <x v="0"/>
    <s v="null"/>
    <s v="null"/>
    <n v="0"/>
    <n v="2005"/>
    <s v="null"/>
    <s v="null"/>
    <n v="0"/>
    <n v="287"/>
    <n v="3.27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2.4.10"/>
    <s v="41+2"/>
    <n v="289"/>
    <n v="0"/>
    <s v="null"/>
    <n v="0"/>
    <s v="null"/>
    <n v="3.95"/>
    <n v="0"/>
    <n v="29"/>
    <n v="1"/>
    <s v="null"/>
    <n v="3"/>
    <s v="null"/>
    <n v="2"/>
    <s v="null"/>
    <s v="עובדת בנטוויז'ן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20000000000001"/>
    <s v="null"/>
    <n v="28"/>
    <n v="1"/>
    <s v="null"/>
    <x v="0"/>
    <s v="null"/>
    <s v="null"/>
    <n v="0"/>
    <n v="2004"/>
    <s v="null"/>
    <s v="null"/>
    <n v="0"/>
    <n v="294"/>
    <n v="3.58"/>
    <s v="null"/>
    <n v="2005"/>
    <s v="null"/>
    <s v="null"/>
    <n v="0"/>
    <n v="287"/>
    <n v="3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6.5.10"/>
    <s v="39+3"/>
    <n v="276"/>
    <n v="0"/>
    <s v="null"/>
    <n v="0"/>
    <s v="null"/>
    <n v="3.9449999999999998"/>
    <n v="0"/>
    <n v="28"/>
    <n v="3"/>
    <s v="null"/>
    <n v="2"/>
    <s v="null"/>
    <n v="2"/>
    <s v="null"/>
    <s v="דיילת בחברת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3"/>
    <s v="null"/>
    <n v="25"/>
    <n v="1"/>
    <s v="null"/>
    <x v="0"/>
    <s v="null"/>
    <s v="null"/>
    <n v="0"/>
    <n v="2009"/>
    <s v="null"/>
    <s v="null"/>
    <n v="0"/>
    <n v="280"/>
    <n v="2.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4.4.10"/>
    <s v="41+1"/>
    <n v="288"/>
    <n v="0"/>
    <s v="null"/>
    <n v="0"/>
    <s v="null"/>
    <n v="2.76"/>
    <n v="0"/>
    <n v="25"/>
    <n v="1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הכל"/>
    <n v="2"/>
    <n v="0"/>
    <s v="null"/>
    <s v="null"/>
    <n v="0"/>
    <s v="null"/>
    <n v="0"/>
    <s v="null"/>
    <s v="null"/>
    <s v="null"/>
    <s v="null"/>
    <s v="null"/>
  </r>
  <r>
    <n v="1.0840000000000001"/>
    <s v="null"/>
    <n v="32"/>
    <n v="2"/>
    <s v="null"/>
    <x v="0"/>
    <s v="null"/>
    <s v="null"/>
    <n v="0"/>
    <n v="2005"/>
    <s v="null"/>
    <s v="null"/>
    <n v="0"/>
    <n v="273"/>
    <n v="3.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5.10"/>
    <s v="39+3"/>
    <n v="276"/>
    <n v="0"/>
    <s v="null"/>
    <n v="0"/>
    <s v="null"/>
    <n v="3.6"/>
    <n v="0"/>
    <n v="32"/>
    <n v="1"/>
    <s v="null"/>
    <n v="3"/>
    <s v="null"/>
    <n v="3"/>
    <s v="null"/>
    <s v="מעצבת אופנ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5"/>
    <s v="null"/>
    <n v="27"/>
    <n v="1"/>
    <s v="null"/>
    <x v="0"/>
    <s v="null"/>
    <s v="null"/>
    <n v="0"/>
    <n v="2005"/>
    <s v="null"/>
    <s v="null"/>
    <n v="0"/>
    <n v="273"/>
    <n v="3.9"/>
    <s v="null"/>
    <n v="2006"/>
    <s v="null"/>
    <s v="null"/>
    <n v="0"/>
    <n v="273"/>
    <n v="3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7.5.10"/>
    <s v="37+6"/>
    <n v="265"/>
    <n v="0"/>
    <s v="null"/>
    <n v="0"/>
    <s v="null"/>
    <n v="3.39"/>
    <n v="0"/>
    <n v="27"/>
    <n v="2"/>
    <s v="null"/>
    <n v="2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6000000000000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1.4.10"/>
    <s v="41+6"/>
    <n v="293"/>
    <n v="0"/>
    <s v="null"/>
    <n v="0"/>
    <s v="null"/>
    <n v="3.2"/>
    <n v="0"/>
    <n v="21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7"/>
    <s v="null"/>
    <n v="3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1.5.10"/>
    <n v="39"/>
    <n v="273"/>
    <n v="0"/>
    <s v="null"/>
    <n v="0"/>
    <s v="null"/>
    <n v="3.7"/>
    <n v="0"/>
    <n v="31"/>
    <n v="1"/>
    <s v="null"/>
    <n v="3"/>
    <s v="null"/>
    <n v="2"/>
    <s v="null"/>
    <s v="שכי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880000000000001"/>
    <s v="null"/>
    <n v="35"/>
    <n v="1"/>
    <s v="null"/>
    <x v="0"/>
    <s v="null"/>
    <s v="null"/>
    <n v="0"/>
    <n v="1996"/>
    <s v="null"/>
    <s v="null"/>
    <n v="0"/>
    <n v="294"/>
    <n v="3.154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1"/>
    <n v="2"/>
    <n v="2"/>
    <s v="null"/>
    <s v="null"/>
    <s v="null"/>
    <s v="1.5.10"/>
    <s v="40+4"/>
    <n v="284"/>
    <n v="0"/>
    <s v="null"/>
    <n v="0"/>
    <s v="null"/>
    <n v="3.7"/>
    <n v="0"/>
    <n v="35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1"/>
    <n v="10"/>
    <s v="null"/>
    <n v="0"/>
    <s v="null"/>
    <n v="0"/>
    <s v="null"/>
    <s v="null"/>
    <s v="null"/>
    <s v="null"/>
    <s v="null"/>
  </r>
  <r>
    <n v="1.089"/>
    <s v="null"/>
    <n v="38"/>
    <n v="1"/>
    <s v="null"/>
    <x v="0"/>
    <s v="null"/>
    <s v="null"/>
    <n v="0"/>
    <n v="2006"/>
    <s v="null"/>
    <s v="null"/>
    <n v="0"/>
    <n v="280"/>
    <n v="2.87"/>
    <s v="null"/>
    <n v="2007"/>
    <s v="null"/>
    <s v="null"/>
    <n v="0"/>
    <n v="273"/>
    <n v="3.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.5.10"/>
    <s v="40+3"/>
    <n v="283"/>
    <n v="0"/>
    <s v="null"/>
    <n v="0"/>
    <s v="null"/>
    <n v="3.4550000000000001"/>
    <n v="0"/>
    <n v="38"/>
    <n v="1"/>
    <s v="null"/>
    <n v="3"/>
    <s v="null"/>
    <n v="3"/>
    <s v="null"/>
    <s v="מו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00000000000001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n v="2"/>
    <s v="null"/>
    <s v="null"/>
    <s v="null"/>
    <s v="null"/>
    <s v="1.5.10"/>
    <s v="40+4"/>
    <n v="284"/>
    <n v="0"/>
    <s v="null"/>
    <n v="0"/>
    <s v="null"/>
    <n v="3.4"/>
    <n v="0"/>
    <n v="35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1"/>
    <s v="10--15"/>
    <n v="3"/>
    <n v="0"/>
    <s v="null"/>
    <n v="0"/>
    <s v="null"/>
    <s v="null"/>
    <s v="null"/>
    <s v="null"/>
    <s v="null"/>
  </r>
  <r>
    <n v="1.091"/>
    <s v="null"/>
    <n v="2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4.10"/>
    <s v="41+3"/>
    <n v="290"/>
    <n v="0"/>
    <s v="null"/>
    <n v="0"/>
    <s v="null"/>
    <n v="3.4849999999999999"/>
    <n v="0"/>
    <n v="24"/>
    <n v="1"/>
    <s v="null"/>
    <n v="2"/>
    <s v="null"/>
    <n v="2"/>
    <s v="null"/>
    <s v="תיווך+גן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20000000000001"/>
    <s v="null"/>
    <n v="43"/>
    <n v="1"/>
    <s v="null"/>
    <x v="0"/>
    <s v="null"/>
    <s v="null"/>
    <n v="0"/>
    <n v="1993"/>
    <s v="null"/>
    <s v="null"/>
    <n v="0"/>
    <n v="273"/>
    <n v="3.1"/>
    <s v="null"/>
    <n v="1999"/>
    <s v="null"/>
    <s v="null"/>
    <n v="0"/>
    <n v="280"/>
    <n v="3.25"/>
    <s v="null"/>
    <n v="2004"/>
    <s v="null"/>
    <s v="null"/>
    <n v="0"/>
    <n v="280"/>
    <n v="3.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8.5.10"/>
    <s v="39+3"/>
    <n v="276"/>
    <n v="0"/>
    <s v="null"/>
    <n v="0"/>
    <s v="null"/>
    <n v="4.3"/>
    <n v="0"/>
    <n v="43"/>
    <n v="1"/>
    <s v="null"/>
    <n v="3"/>
    <s v="null"/>
    <n v="2"/>
    <s v="null"/>
    <s v="סייעת בגנים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3"/>
    <s v="null"/>
    <n v="36"/>
    <n v="1"/>
    <s v="null"/>
    <x v="0"/>
    <s v="null"/>
    <s v="null"/>
    <n v="0"/>
    <n v="2005"/>
    <s v="null"/>
    <s v="null"/>
    <n v="0"/>
    <n v="280"/>
    <n v="2.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2.5.10"/>
    <s v="40+2"/>
    <n v="282"/>
    <n v="1"/>
    <s v="null"/>
    <n v="1"/>
    <s v="Eltroxin"/>
    <n v="3.12"/>
    <n v="0"/>
    <n v="36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40000000000001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4.10"/>
    <s v="40+3"/>
    <n v="283"/>
    <n v="0"/>
    <s v="null"/>
    <n v="0"/>
    <s v="null"/>
    <n v="3.5"/>
    <n v="0"/>
    <n v="28"/>
    <n v="1"/>
    <s v="null"/>
    <n v="3"/>
    <s v="null"/>
    <n v="2"/>
    <s v="null"/>
    <s v="שרות לקוחו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5"/>
    <s v="null"/>
    <n v="38"/>
    <n v="1"/>
    <s v="null"/>
    <x v="0"/>
    <s v="null"/>
    <s v="null"/>
    <n v="0"/>
    <n v="2008"/>
    <s v="null"/>
    <s v="null"/>
    <n v="0"/>
    <n v="280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5.10"/>
    <s v="38+6"/>
    <n v="272"/>
    <n v="0"/>
    <s v="null"/>
    <n v="0"/>
    <s v="null"/>
    <n v="3.6949999999999998"/>
    <n v="0"/>
    <n v="38"/>
    <n v="1"/>
    <s v="null"/>
    <n v="3"/>
    <s v="null"/>
    <n v="3"/>
    <s v="null"/>
    <s v="ע.צ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60000000000001"/>
    <s v="null"/>
    <n v="24"/>
    <n v="2"/>
    <s v="null"/>
    <x v="0"/>
    <s v="null"/>
    <s v="null"/>
    <n v="0"/>
    <n v="2008"/>
    <s v="null"/>
    <s v="null"/>
    <n v="0"/>
    <n v="280"/>
    <n v="4.03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8.5.10"/>
    <s v="39+6"/>
    <n v="279"/>
    <n v="0"/>
    <s v="null"/>
    <n v="0"/>
    <s v="null"/>
    <n v="3.6"/>
    <n v="0"/>
    <n v="24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7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1.5.10"/>
    <s v="39+3"/>
    <n v="276"/>
    <n v="0"/>
    <s v="null"/>
    <n v="0"/>
    <s v="null"/>
    <n v="2.7549999999999999"/>
    <n v="0"/>
    <n v="20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80000000000001"/>
    <s v="null"/>
    <n v="30"/>
    <n v="3"/>
    <s v="גרמניה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5.5.10"/>
    <n v="40"/>
    <n v="280"/>
    <n v="0"/>
    <s v="null"/>
    <n v="0"/>
    <s v="null"/>
    <n v="2.7650000000000001"/>
    <n v="0"/>
    <n v="30"/>
    <n v="1"/>
    <s v="null"/>
    <n v="3"/>
    <s v="null"/>
    <n v="3"/>
    <s v="null"/>
    <s v="מרצה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099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5.10"/>
    <s v="41+1"/>
    <n v="288"/>
    <n v="0"/>
    <s v="null"/>
    <n v="0"/>
    <s v="null"/>
    <n v="3.9950000000000001"/>
    <n v="0"/>
    <n v="35"/>
    <n v="1"/>
    <s v="null"/>
    <n v="3"/>
    <s v="null"/>
    <n v="3"/>
    <s v="null"/>
    <s v="מהנדס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000000000000001"/>
    <s v="null"/>
    <n v="21"/>
    <n v="1"/>
    <s v="null"/>
    <x v="0"/>
    <s v="null"/>
    <s v="null"/>
    <n v="0"/>
    <n v="2009"/>
    <s v="null"/>
    <s v="null"/>
    <n v="0"/>
    <n v="280"/>
    <n v="3.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5.10"/>
    <s v="40+2"/>
    <n v="282"/>
    <n v="0"/>
    <s v="null"/>
    <n v="0"/>
    <s v="null"/>
    <n v="3.1"/>
    <n v="0"/>
    <n v="21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01"/>
    <s v="null"/>
    <n v="29"/>
    <n v="2"/>
    <s v="null"/>
    <x v="0"/>
    <s v="null"/>
    <s v="null"/>
    <n v="0"/>
    <n v="2008"/>
    <s v="null"/>
    <s v="null"/>
    <n v="0"/>
    <n v="273"/>
    <n v="2.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6.10"/>
    <n v="39"/>
    <n v="273"/>
    <n v="0"/>
    <s v="null"/>
    <n v="0"/>
    <s v="null"/>
    <n v="3.5"/>
    <n v="0"/>
    <n v="29"/>
    <n v="1"/>
    <s v="null"/>
    <n v="3"/>
    <s v="null"/>
    <n v="3"/>
    <s v="null"/>
    <s v="טכנאית רנטגן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020000000000001"/>
    <s v="null"/>
    <n v="25"/>
    <n v="3"/>
    <s v="אטליה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5.10"/>
    <n v="41"/>
    <n v="287"/>
    <n v="0"/>
    <s v="null"/>
    <n v="0"/>
    <s v="null"/>
    <n v="3.0649999999999999"/>
    <n v="0"/>
    <n v="25"/>
    <n v="6"/>
    <s v="null"/>
    <n v="3"/>
    <s v="null"/>
    <n v="3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03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5.10"/>
    <n v="40"/>
    <n v="280"/>
    <n v="0"/>
    <s v="null"/>
    <n v="0"/>
    <s v="null"/>
    <n v="3.3"/>
    <n v="0"/>
    <n v="23"/>
    <s v="null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040000000000001"/>
    <s v="null"/>
    <n v="2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0.5.10"/>
    <s v="39+1"/>
    <n v="274"/>
    <n v="0"/>
    <s v="null"/>
    <n v="0"/>
    <s v="null"/>
    <n v="2.85"/>
    <n v="0"/>
    <n v="25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n v="1"/>
    <s v="null"/>
    <s v="null"/>
    <n v="2"/>
    <n v="1"/>
    <s v="null"/>
    <n v="3"/>
    <n v="0"/>
    <s v="null"/>
    <n v="0"/>
    <s v="null"/>
    <s v="null"/>
    <s v="null"/>
    <s v="null"/>
    <s v="null"/>
  </r>
  <r>
    <n v="1.105"/>
    <s v="null"/>
    <n v="41"/>
    <n v="1"/>
    <s v="null"/>
    <x v="0"/>
    <s v="null"/>
    <s v="null"/>
    <n v="0"/>
    <n v="2006"/>
    <s v="null"/>
    <s v="null"/>
    <n v="0"/>
    <n v="260"/>
    <n v="2.16"/>
    <s v="null"/>
    <n v="2007"/>
    <s v="null"/>
    <s v="null"/>
    <n v="0"/>
    <n v="266"/>
    <n v="2.9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4.6.10"/>
    <s v="38+2"/>
    <n v="268"/>
    <n v="0"/>
    <s v="null"/>
    <n v="0"/>
    <s v="null"/>
    <n v="3.1150000000000002"/>
    <n v="0"/>
    <n v="41"/>
    <n v="1"/>
    <s v="null"/>
    <n v="3"/>
    <s v="null"/>
    <n v="3"/>
    <s v="null"/>
    <s v="אדריכלית"/>
    <n v="2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060000000000001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6.10"/>
    <s v="40+4"/>
    <n v="284"/>
    <n v="0"/>
    <s v="null"/>
    <n v="0"/>
    <s v="null"/>
    <n v="3.65"/>
    <n v="0"/>
    <n v="23"/>
    <n v="1"/>
    <s v="null"/>
    <n v="3"/>
    <s v="null"/>
    <n v="2"/>
    <s v="null"/>
    <s v="חברת אבטחה"/>
    <n v="1"/>
    <n v="0"/>
    <s v="null"/>
    <s v="null"/>
    <s v="null"/>
    <s v="null"/>
    <s v="null"/>
    <s v="null"/>
    <s v="null"/>
    <s v="null"/>
    <n v="2"/>
    <s v="1b"/>
    <s v="null"/>
    <s v="null"/>
    <n v="2"/>
    <n v="1"/>
    <s v="null"/>
    <n v="1"/>
    <n v="0"/>
    <s v="null"/>
    <n v="0"/>
    <s v="null"/>
    <s v="null"/>
    <s v="null"/>
    <s v="null"/>
    <s v="null"/>
  </r>
  <r>
    <n v="1.107"/>
    <s v="null"/>
    <n v="39"/>
    <n v="1"/>
    <s v="null"/>
    <x v="0"/>
    <s v="null"/>
    <s v="null"/>
    <n v="0"/>
    <n v="1994"/>
    <s v="null"/>
    <s v="null"/>
    <n v="0"/>
    <n v="280"/>
    <n v="3.5"/>
    <s v="null"/>
    <n v="1996"/>
    <s v="null"/>
    <s v="null"/>
    <n v="0"/>
    <n v="280"/>
    <n v="3.5"/>
    <s v="null"/>
    <n v="2004"/>
    <s v="null"/>
    <s v="null"/>
    <n v="0"/>
    <n v="287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12.6.10"/>
    <n v="39"/>
    <n v="273"/>
    <n v="0"/>
    <s v="null"/>
    <n v="0"/>
    <s v="null"/>
    <n v="3.45"/>
    <n v="0"/>
    <n v="39"/>
    <n v="2"/>
    <s v="null"/>
    <n v="2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080000000000001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6.10"/>
    <s v="40+1"/>
    <n v="281"/>
    <n v="0"/>
    <s v="null"/>
    <n v="0"/>
    <s v="null"/>
    <n v="3.3"/>
    <n v="0"/>
    <n v="28"/>
    <n v="1"/>
    <s v="null"/>
    <n v="3"/>
    <s v="null"/>
    <n v="3"/>
    <n v="15"/>
    <s v="אחו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0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5.6.10"/>
    <s v="38+4"/>
    <n v="270"/>
    <n v="0"/>
    <s v="null"/>
    <n v="0"/>
    <s v="null"/>
    <n v="3.28"/>
    <n v="0"/>
    <n v="28"/>
    <n v="1"/>
    <s v="null"/>
    <n v="3"/>
    <s v="null"/>
    <n v="2"/>
    <s v="null"/>
    <s v="עובדת במפעל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00000000000001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6.10"/>
    <n v="39"/>
    <n v="273"/>
    <n v="0"/>
    <s v="null"/>
    <n v="0"/>
    <s v="null"/>
    <n v="3.12"/>
    <n v="0"/>
    <n v="31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1"/>
    <s v="null"/>
    <n v="38"/>
    <n v="1"/>
    <s v="null"/>
    <x v="0"/>
    <s v="null"/>
    <s v="null"/>
    <n v="0"/>
    <n v="2000"/>
    <s v="null"/>
    <s v="null"/>
    <n v="0"/>
    <n v="280"/>
    <n v="3.375"/>
    <s v="null"/>
    <n v="2004"/>
    <s v="null"/>
    <s v="null"/>
    <n v="0"/>
    <n v="266"/>
    <n v="3.49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10.6.10"/>
    <s v="40+2"/>
    <n v="282"/>
    <n v="0"/>
    <s v="null"/>
    <n v="0"/>
    <s v="null"/>
    <n v="3.5"/>
    <n v="0"/>
    <n v="38"/>
    <n v="3"/>
    <s v="null"/>
    <n v="2"/>
    <s v="null"/>
    <n v="3"/>
    <n v="16"/>
    <s v="תרפיסטית"/>
    <n v="2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20000000000001"/>
    <s v="null"/>
    <n v="39"/>
    <n v="2"/>
    <s v="null"/>
    <x v="0"/>
    <s v="null"/>
    <s v="null"/>
    <n v="0"/>
    <n v="2009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6.10"/>
    <s v="41+5"/>
    <n v="292"/>
    <n v="0"/>
    <s v="null"/>
    <n v="0"/>
    <s v="null"/>
    <n v="3.4"/>
    <n v="0"/>
    <n v="39"/>
    <n v="1"/>
    <s v="null"/>
    <n v="3"/>
    <s v="null"/>
    <n v="3"/>
    <s v="null"/>
    <s v="מנהלת חשבונות"/>
    <n v="2"/>
    <s v="null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3"/>
    <s v="null"/>
    <n v="2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0.6.10"/>
    <s v="40+1"/>
    <n v="281"/>
    <n v="0"/>
    <s v="null"/>
    <n v="0"/>
    <s v="null"/>
    <n v="3.5"/>
    <n v="0"/>
    <n v="22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40000000000001"/>
    <s v="null"/>
    <n v="3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6.10"/>
    <s v="40+2"/>
    <n v="282"/>
    <n v="0"/>
    <s v="null"/>
    <n v="0"/>
    <s v="null"/>
    <n v="3.2"/>
    <n v="0"/>
    <n v="32"/>
    <n v="1"/>
    <s v="null"/>
    <n v="3"/>
    <s v="null"/>
    <n v="3"/>
    <s v="null"/>
    <s v="פזיוטרפיסט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5"/>
    <s v="null"/>
    <n v="33"/>
    <n v="1"/>
    <s v="null"/>
    <x v="0"/>
    <s v="null"/>
    <s v="null"/>
    <n v="0"/>
    <s v="null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6.6.10"/>
    <s v="39+5"/>
    <n v="278"/>
    <n v="0"/>
    <s v="null"/>
    <n v="0"/>
    <s v="null"/>
    <n v="3.5"/>
    <n v="0"/>
    <n v="33"/>
    <n v="1"/>
    <s v="null"/>
    <n v="2"/>
    <s v="null"/>
    <n v="3"/>
    <s v="null"/>
    <s v="הנדסא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60000000000001"/>
    <s v="null"/>
    <n v="23"/>
    <n v="1"/>
    <s v="null"/>
    <x v="0"/>
    <s v="null"/>
    <s v="null"/>
    <n v="0"/>
    <n v="2008"/>
    <s v="null"/>
    <s v="null"/>
    <n v="0"/>
    <n v="280"/>
    <n v="3.18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n v="2"/>
    <s v="null"/>
    <s v="null"/>
    <s v="null"/>
    <s v="null"/>
    <s v="10.6.10"/>
    <s v="40+3"/>
    <n v="283"/>
    <n v="0"/>
    <s v="null"/>
    <n v="0"/>
    <s v="null"/>
    <n v="3.15"/>
    <n v="0"/>
    <n v="23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7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0.6.10"/>
    <s v="40+3"/>
    <n v="283"/>
    <n v="0"/>
    <s v="null"/>
    <n v="0"/>
    <s v="null"/>
    <n v="3.25"/>
    <n v="0"/>
    <n v="28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80000000000001"/>
    <s v="null"/>
    <n v="32"/>
    <n v="1"/>
    <s v="null"/>
    <x v="0"/>
    <s v="null"/>
    <s v="null"/>
    <n v="0"/>
    <n v="2004"/>
    <s v="null"/>
    <s v="null"/>
    <n v="0"/>
    <s v="null"/>
    <n v="3.3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6.10"/>
    <s v="40+6"/>
    <n v="286"/>
    <n v="0"/>
    <s v="null"/>
    <n v="0"/>
    <s v="null"/>
    <n v="3.34"/>
    <n v="0"/>
    <n v="32"/>
    <n v="3"/>
    <s v="null"/>
    <n v="2"/>
    <s v="null"/>
    <n v="2"/>
    <s v="null"/>
    <s v="מובטל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19"/>
    <s v="null"/>
    <n v="34"/>
    <n v="1"/>
    <s v="null"/>
    <x v="0"/>
    <s v="null"/>
    <s v="null"/>
    <n v="0"/>
    <n v="2005"/>
    <s v="null"/>
    <s v="null"/>
    <n v="0"/>
    <n v="259"/>
    <n v="2.665"/>
    <s v="null"/>
    <n v="2009"/>
    <s v="null"/>
    <s v="null"/>
    <n v="0"/>
    <n v="266"/>
    <n v="2.8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8.6.10"/>
    <s v="38+6"/>
    <n v="272"/>
    <n v="0"/>
    <s v="null"/>
    <n v="0"/>
    <s v="null"/>
    <n v="3.12"/>
    <n v="0"/>
    <n v="34"/>
    <n v="1"/>
    <s v="null"/>
    <n v="2"/>
    <s v="null"/>
    <n v="3"/>
    <s v="null"/>
    <s v="מזכירה"/>
    <n v="2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00000000000001"/>
    <s v="null"/>
    <n v="27"/>
    <n v="1"/>
    <s v="null"/>
    <x v="0"/>
    <s v="null"/>
    <s v="null"/>
    <n v="0"/>
    <n v="2003"/>
    <s v="null"/>
    <s v="null"/>
    <n v="0"/>
    <n v="280"/>
    <n v="3.5"/>
    <s v="null"/>
    <n v="2005"/>
    <s v="null"/>
    <s v="null"/>
    <n v="0"/>
    <n v="280"/>
    <n v="3.5"/>
    <s v="null"/>
    <n v="2007"/>
    <s v="null"/>
    <s v="null"/>
    <n v="0"/>
    <n v="286"/>
    <n v="2.87"/>
    <s v="null"/>
    <n v="2009"/>
    <s v="null"/>
    <s v="null"/>
    <n v="0"/>
    <n v="294"/>
    <n v="3.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4"/>
    <n v="1"/>
    <s v="null"/>
    <s v="null"/>
    <s v="null"/>
    <s v="null"/>
    <s v="13.6.10"/>
    <n v="40"/>
    <n v="280"/>
    <n v="0"/>
    <s v="null"/>
    <n v="0"/>
    <s v="null"/>
    <n v="3.8"/>
    <n v="0"/>
    <n v="27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1"/>
    <s v="null"/>
    <n v="30"/>
    <n v="1"/>
    <s v="null"/>
    <x v="0"/>
    <s v="null"/>
    <s v="null"/>
    <n v="0"/>
    <n v="2005"/>
    <s v="null"/>
    <s v="null"/>
    <n v="0"/>
    <n v="280"/>
    <n v="3.4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3.6.10"/>
    <s v="41+1"/>
    <n v="288"/>
    <n v="0"/>
    <s v="null"/>
    <n v="0"/>
    <s v="null"/>
    <n v="3.6"/>
    <n v="0"/>
    <n v="30"/>
    <n v="3"/>
    <s v="null"/>
    <n v="2"/>
    <s v="null"/>
    <n v="3"/>
    <n v="17"/>
    <s v="משרד תחבורה"/>
    <n v="2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220000000000001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7.10"/>
    <s v="38+2"/>
    <n v="268"/>
    <n v="0"/>
    <s v="null"/>
    <n v="0"/>
    <s v="null"/>
    <n v="3.5"/>
    <n v="0"/>
    <n v="29"/>
    <n v="1"/>
    <s v="null"/>
    <n v="2"/>
    <s v="null"/>
    <n v="2"/>
    <s v="null"/>
    <s v="מוכרת"/>
    <n v="1"/>
    <n v="0"/>
    <s v="null"/>
    <s v="null"/>
    <s v="null"/>
    <s v="null"/>
    <s v="null"/>
    <s v="null"/>
    <s v="null"/>
    <s v="null"/>
    <n v="1"/>
    <s v="1b"/>
    <s v="null"/>
    <s v="null"/>
    <n v="2"/>
    <n v="1"/>
    <n v="10"/>
    <n v="3"/>
    <n v="0"/>
    <s v="null"/>
    <n v="0"/>
    <s v="null"/>
    <s v="null"/>
    <s v="null"/>
    <s v="null"/>
    <s v="null"/>
  </r>
  <r>
    <n v="1.123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7.10"/>
    <s v="37+3"/>
    <n v="262"/>
    <n v="0"/>
    <s v="null"/>
    <n v="0"/>
    <s v="null"/>
    <n v="2.5"/>
    <n v="0"/>
    <n v="26"/>
    <n v="1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240000000000001"/>
    <s v="null"/>
    <n v="28"/>
    <n v="2"/>
    <s v="null"/>
    <x v="0"/>
    <s v="null"/>
    <s v="null"/>
    <n v="0"/>
    <n v="2001"/>
    <s v="null"/>
    <s v="null"/>
    <n v="0"/>
    <n v="280"/>
    <n v="3.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5.6.10"/>
    <n v="41"/>
    <n v="267"/>
    <n v="0"/>
    <s v="null"/>
    <n v="0"/>
    <s v="null"/>
    <n v="3.7"/>
    <n v="0"/>
    <n v="28"/>
    <n v="1"/>
    <s v="null"/>
    <n v="3"/>
    <s v="null"/>
    <n v="2"/>
    <s v="null"/>
    <s v="מפעל אלקטרוניקה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5"/>
    <s v="null"/>
    <n v="37"/>
    <n v="1"/>
    <s v="null"/>
    <x v="0"/>
    <s v="null"/>
    <s v="null"/>
    <n v="0"/>
    <n v="2005"/>
    <s v="null"/>
    <s v="null"/>
    <n v="0"/>
    <n v="280"/>
    <n v="3.2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0.6.10"/>
    <s v="40+1"/>
    <n v="281"/>
    <n v="0"/>
    <s v="null"/>
    <n v="0"/>
    <s v="null"/>
    <n v="3"/>
    <n v="0"/>
    <n v="37"/>
    <n v="1"/>
    <s v="null"/>
    <n v="3"/>
    <s v="null"/>
    <n v="2"/>
    <s v="null"/>
    <s v="טכנא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59999999999999"/>
    <s v="null"/>
    <n v="36"/>
    <n v="1"/>
    <s v="null"/>
    <x v="0"/>
    <s v="null"/>
    <s v="null"/>
    <n v="0"/>
    <n v="2001"/>
    <s v="null"/>
    <s v="null"/>
    <n v="0"/>
    <n v="280"/>
    <n v="2.96"/>
    <s v="null"/>
    <n v="2004"/>
    <s v="null"/>
    <s v="null"/>
    <n v="0"/>
    <n v="280"/>
    <n v="3.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6.6.10"/>
    <s v="39+2"/>
    <n v="275"/>
    <n v="0"/>
    <s v="null"/>
    <n v="0"/>
    <s v="null"/>
    <n v="3.92"/>
    <n v="0"/>
    <n v="36"/>
    <n v="1"/>
    <s v="null"/>
    <n v="3"/>
    <s v="null"/>
    <n v="2"/>
    <s v="null"/>
    <s v="מנהלת חשבונו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7"/>
    <s v="null"/>
    <n v="29"/>
    <n v="1"/>
    <s v="null"/>
    <x v="0"/>
    <s v="null"/>
    <s v="null"/>
    <n v="0"/>
    <n v="2001"/>
    <n v="2"/>
    <s v="null"/>
    <n v="1"/>
    <n v="238"/>
    <n v="2.4500000000000002"/>
    <s v="null"/>
    <n v="2003"/>
    <s v="null"/>
    <s v="null"/>
    <n v="0"/>
    <n v="273"/>
    <n v="3.65"/>
    <s v="null"/>
    <n v="2006"/>
    <s v="null"/>
    <s v="null"/>
    <n v="0"/>
    <n v="273"/>
    <n v="3.444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3"/>
    <n v="2"/>
    <s v="null"/>
    <s v="null"/>
    <s v="null"/>
    <s v="null"/>
    <s v="28.6.10"/>
    <s v="39+1"/>
    <n v="274"/>
    <n v="0"/>
    <s v="null"/>
    <n v="0"/>
    <s v="null"/>
    <n v="3.4"/>
    <n v="0"/>
    <n v="29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79999999999999"/>
    <s v="null"/>
    <n v="33"/>
    <n v="1"/>
    <s v="null"/>
    <x v="0"/>
    <s v="null"/>
    <s v="null"/>
    <n v="0"/>
    <n v="2009"/>
    <s v="null"/>
    <s v="null"/>
    <n v="0"/>
    <n v="260"/>
    <n v="2.72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12.7.10"/>
    <s v="37+6"/>
    <n v="265"/>
    <n v="0"/>
    <s v="null"/>
    <n v="0"/>
    <s v="null"/>
    <n v="3.1"/>
    <n v="0"/>
    <n v="33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9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0.7.10"/>
    <s v="37+6"/>
    <n v="265"/>
    <n v="0"/>
    <s v="null"/>
    <n v="0"/>
    <s v="null"/>
    <n v="3.2"/>
    <n v="0"/>
    <n v="26"/>
    <n v="1"/>
    <s v="null"/>
    <n v="2"/>
    <s v="null"/>
    <s v="null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299999999999999"/>
    <s v="null"/>
    <n v="29"/>
    <n v="1"/>
    <s v="null"/>
    <x v="0"/>
    <s v="null"/>
    <s v="null"/>
    <n v="0"/>
    <n v="2001"/>
    <n v="2"/>
    <s v="null"/>
    <n v="1"/>
    <n v="224"/>
    <n v="1.5"/>
    <s v="null"/>
    <n v="2003"/>
    <n v="2"/>
    <s v="null"/>
    <n v="1"/>
    <n v="256"/>
    <n v="2.42"/>
    <s v="null"/>
    <n v="2005"/>
    <s v="null"/>
    <s v="null"/>
    <n v="0"/>
    <n v="280"/>
    <n v="3.02"/>
    <s v="null"/>
    <n v="2007"/>
    <s v="null"/>
    <s v="null"/>
    <n v="0"/>
    <n v="280"/>
    <n v="3.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4"/>
    <s v="null"/>
    <s v="null"/>
    <s v="null"/>
    <s v="null"/>
    <s v="null"/>
    <s v="5.7.10"/>
    <s v="38+6"/>
    <n v="272"/>
    <n v="0"/>
    <s v="null"/>
    <n v="0"/>
    <s v="null"/>
    <n v="3.12"/>
    <n v="0"/>
    <n v="29"/>
    <n v="1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3.6.10"/>
    <s v="40+5"/>
    <n v="285"/>
    <n v="0"/>
    <s v="null"/>
    <n v="0"/>
    <s v="null"/>
    <n v="3.3"/>
    <n v="0"/>
    <n v="21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19999999999999"/>
    <s v="null"/>
    <n v="35"/>
    <n v="1"/>
    <s v="null"/>
    <x v="0"/>
    <s v="null"/>
    <s v="null"/>
    <n v="0"/>
    <n v="2005"/>
    <s v="null"/>
    <s v="null"/>
    <n v="0"/>
    <n v="280"/>
    <n v="4.12"/>
    <s v="null"/>
    <n v="2008"/>
    <s v="null"/>
    <s v="null"/>
    <n v="0"/>
    <n v="280"/>
    <n v="4.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0.7.10"/>
    <s v="38+3"/>
    <n v="269"/>
    <n v="0"/>
    <s v="null"/>
    <n v="0"/>
    <s v="null"/>
    <n v="4.2699999999999996"/>
    <n v="0"/>
    <n v="35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3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0.7.10"/>
    <s v="38+3"/>
    <n v="269"/>
    <n v="0"/>
    <s v="null"/>
    <n v="0"/>
    <s v="null"/>
    <n v="3.6"/>
    <n v="0"/>
    <n v="30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39999999999999"/>
    <s v="null"/>
    <n v="35"/>
    <n v="1"/>
    <s v="null"/>
    <x v="0"/>
    <s v="null"/>
    <s v="null"/>
    <n v="0"/>
    <n v="2004"/>
    <s v="null"/>
    <s v="null"/>
    <n v="0"/>
    <n v="280"/>
    <n v="3.65"/>
    <s v="null"/>
    <n v="2008"/>
    <s v="null"/>
    <s v="null"/>
    <n v="0"/>
    <n v="266"/>
    <n v="3.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6.7.10"/>
    <n v="39"/>
    <n v="273"/>
    <n v="0"/>
    <s v="null"/>
    <n v="0"/>
    <s v="null"/>
    <n v="3.2"/>
    <n v="0"/>
    <n v="35"/>
    <n v="1"/>
    <s v="null"/>
    <n v="2"/>
    <s v="null"/>
    <n v="2"/>
    <s v="null"/>
    <s v="מזכירה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5"/>
    <s v="null"/>
    <n v="31"/>
    <n v="1"/>
    <s v="null"/>
    <x v="0"/>
    <s v="null"/>
    <s v="null"/>
    <n v="0"/>
    <n v="2007"/>
    <s v="null"/>
    <s v="null"/>
    <n v="0"/>
    <n v="266"/>
    <n v="3.26"/>
    <s v="null"/>
    <n v="2008"/>
    <s v="null"/>
    <s v="null"/>
    <n v="0"/>
    <n v="266"/>
    <n v="3.8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9.7.10"/>
    <s v="38+2"/>
    <n v="268"/>
    <n v="0"/>
    <s v="null"/>
    <n v="0"/>
    <s v="null"/>
    <n v="3.66"/>
    <n v="0"/>
    <n v="31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59999999999999"/>
    <s v="null"/>
    <n v="34"/>
    <n v="1"/>
    <s v="null"/>
    <x v="0"/>
    <s v="null"/>
    <s v="null"/>
    <n v="0"/>
    <n v="1999"/>
    <n v="2"/>
    <s v="null"/>
    <n v="1"/>
    <n v="252"/>
    <n v="2.8"/>
    <s v="null"/>
    <n v="2001"/>
    <s v="null"/>
    <s v="null"/>
    <n v="0"/>
    <n v="266"/>
    <n v="2.8"/>
    <s v="null"/>
    <n v="2007"/>
    <s v="null"/>
    <s v="null"/>
    <n v="0"/>
    <n v="280"/>
    <n v="4.0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2.7.10"/>
    <s v="39+2"/>
    <n v="275"/>
    <n v="0"/>
    <s v="null"/>
    <n v="0"/>
    <s v="null"/>
    <n v="3.7"/>
    <n v="0"/>
    <n v="34"/>
    <n v="2"/>
    <s v="null"/>
    <n v="2"/>
    <s v="null"/>
    <n v="2"/>
    <s v="null"/>
    <s v="אחות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7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s v="null"/>
    <n v="1"/>
    <s v="null"/>
    <s v="null"/>
    <s v="null"/>
    <s v="3.7.10"/>
    <n v="40"/>
    <n v="280"/>
    <n v="0"/>
    <s v="null"/>
    <n v="0"/>
    <s v="null"/>
    <n v="2.9"/>
    <n v="0"/>
    <n v="27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379999999999999"/>
    <s v="null"/>
    <n v="30"/>
    <n v="1"/>
    <s v="null"/>
    <x v="0"/>
    <s v="null"/>
    <s v="null"/>
    <n v="0"/>
    <n v="2008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7.7.10"/>
    <s v="39+4"/>
    <n v="277"/>
    <n v="0"/>
    <s v="null"/>
    <n v="0"/>
    <s v="null"/>
    <n v="2.98"/>
    <n v="0"/>
    <n v="30"/>
    <n v="1"/>
    <s v="null"/>
    <n v="3"/>
    <s v="null"/>
    <n v="2"/>
    <s v="null"/>
    <s v="אבטח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9"/>
    <s v="null"/>
    <n v="21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9.6.10"/>
    <n v="40"/>
    <n v="280"/>
    <n v="0"/>
    <s v="null"/>
    <n v="0"/>
    <s v="null"/>
    <n v="4"/>
    <n v="0"/>
    <n v="21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399999999999999"/>
    <s v="null"/>
    <n v="25"/>
    <n v="1"/>
    <s v="null"/>
    <x v="0"/>
    <s v="null"/>
    <s v="null"/>
    <n v="0"/>
    <n v="2006"/>
    <s v="null"/>
    <s v="null"/>
    <n v="0"/>
    <n v="280"/>
    <n v="3.35"/>
    <s v="null"/>
    <n v="2009"/>
    <s v="null"/>
    <s v="null"/>
    <n v="0"/>
    <n v="280"/>
    <n v="3.1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6.7.10"/>
    <s v="39+3"/>
    <n v="276"/>
    <n v="0"/>
    <s v="null"/>
    <n v="0"/>
    <s v="null"/>
    <n v="2.98"/>
    <n v="0"/>
    <n v="25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6.10"/>
    <s v="40+5"/>
    <n v="285"/>
    <n v="0"/>
    <s v="null"/>
    <n v="0"/>
    <s v="null"/>
    <n v="4.165"/>
    <n v="0"/>
    <n v="21"/>
    <n v="2"/>
    <s v="null"/>
    <s v="null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419999999999999"/>
    <s v="null"/>
    <n v="4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30.6.10"/>
    <s v="40+2"/>
    <n v="282"/>
    <n v="0"/>
    <s v="null"/>
    <n v="0"/>
    <s v="null"/>
    <n v="3.2250000000000001"/>
    <n v="0"/>
    <n v="42"/>
    <n v="3"/>
    <s v="null"/>
    <n v="3"/>
    <s v="null"/>
    <n v="2"/>
    <s v="null"/>
    <s v="קופאית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3"/>
    <s v="null"/>
    <n v="30"/>
    <n v="2"/>
    <s v="null"/>
    <x v="0"/>
    <s v="null"/>
    <s v="null"/>
    <n v="0"/>
    <n v="2007"/>
    <s v="null"/>
    <s v="null"/>
    <n v="0"/>
    <n v="279"/>
    <n v="3.134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s v="null"/>
    <n v="2"/>
    <s v="null"/>
    <s v="null"/>
    <s v="null"/>
    <s v="13.7.10"/>
    <s v="38+2"/>
    <n v="268"/>
    <n v="0"/>
    <s v="null"/>
    <n v="0"/>
    <s v="null"/>
    <n v="3.15"/>
    <n v="0"/>
    <n v="30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439999999999999"/>
    <s v="null"/>
    <n v="31"/>
    <n v="1"/>
    <s v="null"/>
    <x v="0"/>
    <s v="null"/>
    <s v="null"/>
    <n v="0"/>
    <n v="2007"/>
    <s v="null"/>
    <s v="null"/>
    <n v="0"/>
    <n v="280"/>
    <n v="3.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30.6.10"/>
    <s v="40+3"/>
    <n v="283"/>
    <n v="0"/>
    <s v="null"/>
    <n v="0"/>
    <s v="null"/>
    <n v="3.32"/>
    <n v="0"/>
    <n v="31"/>
    <n v="1"/>
    <s v="null"/>
    <n v="3"/>
    <s v="null"/>
    <n v="3"/>
    <n v="15"/>
    <s v="מהנדס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45"/>
    <s v="null"/>
    <n v="42"/>
    <n v="1"/>
    <s v="null"/>
    <x v="1"/>
    <n v="3"/>
    <s v="תת פעילות של בלוטת התריס"/>
    <n v="1"/>
    <n v="2009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2"/>
    <n v="3"/>
    <s v="null"/>
    <s v="null"/>
    <s v="null"/>
    <s v="null"/>
    <s v="1.7.10"/>
    <s v="38+5"/>
    <n v="271"/>
    <n v="0"/>
    <s v="null"/>
    <n v="1"/>
    <s v="Eltroxin"/>
    <n v="2.95"/>
    <n v="0"/>
    <n v="42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3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59999999999999"/>
    <s v="null"/>
    <n v="32"/>
    <n v="1"/>
    <s v="null"/>
    <x v="0"/>
    <s v="null"/>
    <s v="null"/>
    <n v="0"/>
    <n v="2002"/>
    <s v="null"/>
    <s v="null"/>
    <n v="0"/>
    <s v="null"/>
    <n v="2.9"/>
    <s v="null"/>
    <n v="2003"/>
    <s v="null"/>
    <s v="null"/>
    <n v="0"/>
    <n v="280"/>
    <n v="3.7"/>
    <s v="null"/>
    <n v="2006"/>
    <s v="null"/>
    <s v="null"/>
    <n v="0"/>
    <n v="259"/>
    <n v="3.5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15.7.10"/>
    <s v="40+1"/>
    <n v="281"/>
    <n v="0"/>
    <s v="null"/>
    <n v="0"/>
    <s v="null"/>
    <n v="3.8"/>
    <n v="0"/>
    <n v="32"/>
    <n v="1"/>
    <s v="null"/>
    <n v="1"/>
    <s v="null"/>
    <n v="2"/>
    <s v="null"/>
    <s v="עקרת בית"/>
    <s v="null"/>
    <s v="null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7"/>
    <s v="null"/>
    <n v="32"/>
    <n v="1"/>
    <s v="null"/>
    <x v="0"/>
    <s v="null"/>
    <s v="null"/>
    <n v="0"/>
    <n v="2000"/>
    <s v="null"/>
    <s v="null"/>
    <n v="0"/>
    <s v="null"/>
    <n v="3.8"/>
    <s v="null"/>
    <n v="2001"/>
    <s v="null"/>
    <s v="null"/>
    <n v="0"/>
    <s v="null"/>
    <n v="3.82"/>
    <s v="null"/>
    <n v="2004"/>
    <n v="2"/>
    <s v="null"/>
    <n v="1"/>
    <n v="203"/>
    <n v="1.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"/>
    <n v="3"/>
    <n v="2"/>
    <s v="null"/>
    <s v="null"/>
    <s v="null"/>
    <s v="null"/>
    <s v="28.7.10"/>
    <s v="37+6"/>
    <n v="265"/>
    <n v="0"/>
    <s v="null"/>
    <n v="0"/>
    <s v="null"/>
    <n v="3.5"/>
    <n v="0"/>
    <n v="32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79999999999999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2.7.10"/>
    <n v="39"/>
    <n v="273"/>
    <n v="0"/>
    <s v="null"/>
    <n v="0"/>
    <s v="null"/>
    <n v="3.1"/>
    <n v="0"/>
    <n v="23"/>
    <n v="1"/>
    <s v="null"/>
    <n v="3"/>
    <s v="null"/>
    <n v="2"/>
    <s v="null"/>
    <s v="מו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49"/>
    <s v="null"/>
    <n v="37"/>
    <n v="1"/>
    <s v="null"/>
    <x v="0"/>
    <s v="null"/>
    <s v="null"/>
    <n v="0"/>
    <n v="1993"/>
    <s v="null"/>
    <s v="null"/>
    <n v="0"/>
    <s v="null"/>
    <n v="3.89"/>
    <s v="null"/>
    <n v="1994"/>
    <s v="null"/>
    <s v="null"/>
    <n v="0"/>
    <s v="null"/>
    <n v="3.98"/>
    <s v="null"/>
    <n v="1999"/>
    <s v="null"/>
    <s v="null"/>
    <n v="0"/>
    <s v="null"/>
    <n v="3.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s v="null"/>
    <n v="1"/>
    <s v="null"/>
    <s v="null"/>
    <s v="null"/>
    <s v="2.8.10"/>
    <s v="37+3"/>
    <n v="262"/>
    <n v="0"/>
    <s v="null"/>
    <n v="0"/>
    <s v="null"/>
    <n v="3.5"/>
    <n v="0"/>
    <n v="37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499999999999999"/>
    <s v="null"/>
    <n v="33"/>
    <n v="1"/>
    <s v="null"/>
    <x v="0"/>
    <s v="null"/>
    <s v="null"/>
    <n v="0"/>
    <n v="2004"/>
    <s v="null"/>
    <s v="null"/>
    <n v="0"/>
    <s v="null"/>
    <n v="4.2"/>
    <s v="null"/>
    <n v="2009"/>
    <s v="null"/>
    <s v="null"/>
    <n v="0"/>
    <s v="null"/>
    <n v="3.8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7.7.10"/>
    <s v="37+5"/>
    <n v="264"/>
    <n v="0"/>
    <s v="null"/>
    <n v="0"/>
    <s v="null"/>
    <n v="3.75"/>
    <n v="0"/>
    <n v="33"/>
    <n v="1"/>
    <s v="null"/>
    <n v="3"/>
    <s v="null"/>
    <n v="2"/>
    <s v="null"/>
    <s v="מוכרת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1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7.10"/>
    <s v="40+4"/>
    <n v="284"/>
    <n v="0"/>
    <s v="null"/>
    <n v="0"/>
    <s v="null"/>
    <n v="2.76"/>
    <n v="0"/>
    <n v="31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19999999999999"/>
    <s v="null"/>
    <n v="32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7.10"/>
    <s v="39+4"/>
    <n v="277"/>
    <n v="0"/>
    <s v="null"/>
    <n v="0"/>
    <s v="null"/>
    <n v="2.69"/>
    <n v="0"/>
    <n v="32"/>
    <n v="1"/>
    <s v="null"/>
    <n v="3"/>
    <s v="null"/>
    <n v="3"/>
    <n v="14"/>
    <s v="אדריכל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3"/>
    <s v="null"/>
    <n v="36"/>
    <n v="1"/>
    <s v="null"/>
    <x v="0"/>
    <s v="null"/>
    <s v="null"/>
    <n v="0"/>
    <n v="2006"/>
    <s v="null"/>
    <s v="null"/>
    <n v="0"/>
    <s v="null"/>
    <n v="3.7250000000000001"/>
    <s v="null"/>
    <n v="2008"/>
    <s v="null"/>
    <s v="null"/>
    <n v="0"/>
    <s v="null"/>
    <n v="3.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30.7.10"/>
    <s v="37+2"/>
    <n v="261"/>
    <n v="0"/>
    <s v="null"/>
    <n v="0"/>
    <s v="null"/>
    <n v="3.3"/>
    <n v="0"/>
    <n v="36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39999999999999"/>
    <s v="null"/>
    <n v="24"/>
    <n v="1"/>
    <s v="null"/>
    <x v="0"/>
    <s v="null"/>
    <s v="null"/>
    <n v="0"/>
    <n v="2009"/>
    <s v="null"/>
    <s v="null"/>
    <n v="0"/>
    <s v="null"/>
    <n v="3.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7.10"/>
    <s v="40+6"/>
    <n v="286"/>
    <n v="0"/>
    <s v="null"/>
    <n v="0"/>
    <s v="null"/>
    <n v="3.65"/>
    <n v="0"/>
    <n v="24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5"/>
    <s v="null"/>
    <n v="2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9.7.10"/>
    <s v="39+2"/>
    <n v="275"/>
    <n v="0"/>
    <s v="null"/>
    <n v="0"/>
    <s v="null"/>
    <n v="3.03"/>
    <n v="0"/>
    <n v="23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59999999999999"/>
    <s v="null"/>
    <n v="34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5.7.10"/>
    <s v="40+5"/>
    <n v="285"/>
    <n v="0"/>
    <s v="null"/>
    <n v="0"/>
    <s v="null"/>
    <n v="3"/>
    <n v="0"/>
    <n v="34"/>
    <n v="1"/>
    <s v="null"/>
    <n v="3"/>
    <s v="null"/>
    <n v="2"/>
    <s v="null"/>
    <s v="פקידה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57"/>
    <s v="null"/>
    <n v="3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31.7.10"/>
    <s v="37+6"/>
    <n v="265"/>
    <n v="0"/>
    <s v="null"/>
    <n v="0"/>
    <s v="null"/>
    <n v="3"/>
    <n v="0"/>
    <n v="34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579999999999999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7.10"/>
    <s v="39+2"/>
    <n v="275"/>
    <n v="0"/>
    <s v="null"/>
    <n v="0"/>
    <s v="null"/>
    <n v="3.6"/>
    <n v="0"/>
    <n v="27"/>
    <n v="1"/>
    <s v="null"/>
    <n v="3"/>
    <s v="null"/>
    <n v="3"/>
    <n v="16"/>
    <s v="כלכלנית"/>
    <n v="2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59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8.7.10"/>
    <s v="40+1"/>
    <n v="281"/>
    <n v="0"/>
    <s v="null"/>
    <n v="0"/>
    <s v="null"/>
    <n v="3.5"/>
    <n v="0"/>
    <n v="26"/>
    <n v="3"/>
    <s v="null"/>
    <n v="2"/>
    <s v="null"/>
    <n v="2"/>
    <s v="null"/>
    <s v="נציגת אוסם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599999999999999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28.7.10"/>
    <s v="38+6"/>
    <n v="272"/>
    <n v="0"/>
    <s v="null"/>
    <n v="0"/>
    <s v="null"/>
    <n v="3.2"/>
    <n v="0"/>
    <n v="26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61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5.7.10"/>
    <n v="42"/>
    <n v="294"/>
    <n v="0"/>
    <s v="null"/>
    <n v="0"/>
    <s v="null"/>
    <n v="3.25"/>
    <n v="0"/>
    <n v="26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19999999999999"/>
    <s v="null"/>
    <n v="22"/>
    <n v="1"/>
    <s v="null"/>
    <x v="0"/>
    <s v="null"/>
    <s v="null"/>
    <n v="0"/>
    <n v="2010"/>
    <s v="null"/>
    <s v="null"/>
    <n v="0"/>
    <s v="null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4.7.10"/>
    <s v="40+6"/>
    <n v="286"/>
    <n v="0"/>
    <s v="null"/>
    <n v="0"/>
    <s v="null"/>
    <n v="3.22"/>
    <n v="0"/>
    <n v="22"/>
    <n v="1"/>
    <s v="null"/>
    <n v="3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3"/>
    <s v="null"/>
    <n v="39"/>
    <n v="2"/>
    <s v="null"/>
    <x v="0"/>
    <s v="null"/>
    <s v="null"/>
    <n v="0"/>
    <n v="1993"/>
    <s v="null"/>
    <s v="null"/>
    <n v="0"/>
    <n v="294"/>
    <n v="3.98"/>
    <s v="null"/>
    <n v="2002"/>
    <s v="null"/>
    <s v="null"/>
    <n v="0"/>
    <n v="294"/>
    <n v="4.5"/>
    <s v="null"/>
    <n v="2004"/>
    <s v="null"/>
    <s v="null"/>
    <n v="0"/>
    <n v="294"/>
    <n v="4.2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1.8.10"/>
    <s v="38+2"/>
    <n v="268"/>
    <n v="0"/>
    <s v="null"/>
    <n v="0"/>
    <s v="null"/>
    <n v="3.35"/>
    <n v="0"/>
    <n v="39"/>
    <n v="1"/>
    <s v="null"/>
    <n v="3"/>
    <s v="null"/>
    <n v="3"/>
    <n v="15"/>
    <s v="מזכירה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39999999999999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3.7.10"/>
    <s v="39+2"/>
    <n v="275"/>
    <n v="0"/>
    <s v="null"/>
    <n v="0"/>
    <s v="null"/>
    <n v="2.9249999999999998"/>
    <n v="0"/>
    <n v="35"/>
    <n v="1"/>
    <s v="null"/>
    <n v="3"/>
    <s v="null"/>
    <n v="3"/>
    <n v="16"/>
    <s v="קלינאית תקשור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5"/>
    <s v="null"/>
    <n v="25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s v="null"/>
    <s v="null"/>
    <n v="2"/>
    <s v="null"/>
    <s v="null"/>
    <s v="null"/>
    <s v="3.8.10"/>
    <s v="37+6"/>
    <n v="265"/>
    <n v="0"/>
    <s v="null"/>
    <n v="0"/>
    <s v="null"/>
    <n v="3.7749999999999999"/>
    <n v="0"/>
    <n v="25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2"/>
    <s v="1b"/>
    <s v="null"/>
    <s v="null"/>
    <n v="2"/>
    <n v="1"/>
    <n v="20"/>
    <s v="null"/>
    <n v="0"/>
    <s v="null"/>
    <n v="0"/>
    <s v="null"/>
    <s v="null"/>
    <s v="null"/>
    <s v="null"/>
    <s v="null"/>
  </r>
  <r>
    <n v="1.1659999999999999"/>
    <s v="null"/>
    <n v="26"/>
    <n v="1"/>
    <s v="null"/>
    <x v="0"/>
    <s v="null"/>
    <s v="null"/>
    <n v="0"/>
    <n v="2010"/>
    <s v="null"/>
    <s v="null"/>
    <n v="0"/>
    <s v="null"/>
    <n v="3.20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7.10"/>
    <s v="39+1"/>
    <n v="274"/>
    <n v="0"/>
    <s v="null"/>
    <n v="0"/>
    <s v="null"/>
    <n v="3.8"/>
    <n v="0"/>
    <n v="26"/>
    <n v="3"/>
    <s v="null"/>
    <n v="2"/>
    <s v="null"/>
    <n v="3"/>
    <n v="15"/>
    <s v="אחו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7"/>
    <s v="null"/>
    <n v="30"/>
    <n v="1"/>
    <s v="null"/>
    <x v="0"/>
    <s v="null"/>
    <s v="null"/>
    <n v="0"/>
    <n v="2008"/>
    <s v="null"/>
    <s v="null"/>
    <n v="0"/>
    <s v="null"/>
    <n v="4.3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7.10"/>
    <s v="40+4"/>
    <n v="284"/>
    <n v="0"/>
    <s v="null"/>
    <n v="0"/>
    <s v="null"/>
    <n v="4.49"/>
    <n v="0"/>
    <n v="30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679999999999999"/>
    <s v="null"/>
    <n v="3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8.10"/>
    <n v="38"/>
    <n v="266"/>
    <n v="0"/>
    <s v="null"/>
    <n v="0"/>
    <s v="null"/>
    <n v="3.2"/>
    <n v="0"/>
    <n v="31"/>
    <n v="1"/>
    <s v="null"/>
    <n v="3"/>
    <s v="null"/>
    <n v="3"/>
    <n v="15"/>
    <s v="מנהלת....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69"/>
    <s v="null"/>
    <n v="40"/>
    <n v="1"/>
    <s v="null"/>
    <x v="0"/>
    <s v="null"/>
    <s v="null"/>
    <n v="0"/>
    <n v="1999"/>
    <s v="null"/>
    <s v="null"/>
    <n v="0"/>
    <s v="null"/>
    <n v="3.93"/>
    <s v="null"/>
    <n v="2003"/>
    <s v="null"/>
    <s v="null"/>
    <n v="0"/>
    <s v="null"/>
    <n v="3.3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4.7.10"/>
    <s v="40+2"/>
    <n v="282"/>
    <n v="0"/>
    <s v="null"/>
    <n v="0"/>
    <s v="null"/>
    <n v="3.4449999999999998"/>
    <n v="0"/>
    <n v="40"/>
    <n v="1"/>
    <s v="null"/>
    <n v="3"/>
    <s v="null"/>
    <n v="3"/>
    <n v="15"/>
    <s v="כלכלנית"/>
    <n v="2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"/>
    <s v="null"/>
    <n v="25"/>
    <n v="1"/>
    <s v="null"/>
    <x v="0"/>
    <s v="null"/>
    <s v="null"/>
    <n v="0"/>
    <n v="2005"/>
    <s v="null"/>
    <s v="null"/>
    <n v="0"/>
    <s v="null"/>
    <n v="3.28"/>
    <s v="null"/>
    <n v="2006"/>
    <n v="2"/>
    <s v="null"/>
    <n v="1"/>
    <n v="236"/>
    <n v="3.27"/>
    <s v="null"/>
    <n v="2008"/>
    <s v="null"/>
    <s v="null"/>
    <n v="0"/>
    <s v="null"/>
    <n v="4.76"/>
    <s v="null"/>
    <n v="2010"/>
    <s v="null"/>
    <s v="null"/>
    <n v="0"/>
    <s v="null"/>
    <n v="3.23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4"/>
    <s v="null"/>
    <s v="null"/>
    <s v="null"/>
    <s v="null"/>
    <s v="null"/>
    <s v="4.8.10"/>
    <n v="38"/>
    <n v="266"/>
    <n v="0"/>
    <s v="null"/>
    <n v="0"/>
    <s v="null"/>
    <n v="3.3"/>
    <n v="0"/>
    <n v="25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s v="null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1"/>
    <s v="null"/>
    <n v="27"/>
    <n v="1"/>
    <s v="null"/>
    <x v="0"/>
    <s v="null"/>
    <s v="null"/>
    <n v="0"/>
    <n v="2008"/>
    <s v="null"/>
    <s v="null"/>
    <n v="0"/>
    <s v="null"/>
    <n v="3.69"/>
    <s v="null"/>
    <n v="2009"/>
    <s v="null"/>
    <s v="null"/>
    <n v="0"/>
    <s v="null"/>
    <n v="3.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21.7.10"/>
    <s v="40+5"/>
    <n v="285"/>
    <n v="0"/>
    <s v="null"/>
    <n v="0"/>
    <s v="null"/>
    <n v="3.6"/>
    <n v="0"/>
    <n v="27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19999999999999"/>
    <s v="null"/>
    <n v="37"/>
    <n v="1"/>
    <s v="null"/>
    <x v="0"/>
    <s v="null"/>
    <s v="null"/>
    <n v="0"/>
    <n v="2000"/>
    <s v="null"/>
    <s v="null"/>
    <n v="0"/>
    <s v="null"/>
    <n v="3.65"/>
    <s v="null"/>
    <n v="2003"/>
    <s v="null"/>
    <s v="null"/>
    <n v="0"/>
    <s v="null"/>
    <n v="3.42"/>
    <s v="null"/>
    <n v="2008"/>
    <s v="null"/>
    <s v="null"/>
    <n v="0"/>
    <s v="null"/>
    <n v="3.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3"/>
    <s v="null"/>
    <s v="null"/>
    <s v="null"/>
    <s v="null"/>
    <s v="null"/>
    <s v="2.8.10"/>
    <s v="39+1"/>
    <n v="274"/>
    <n v="0"/>
    <s v="null"/>
    <n v="0"/>
    <s v="null"/>
    <n v="3.65"/>
    <n v="0"/>
    <n v="37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3"/>
    <s v="null"/>
    <n v="2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7.10"/>
    <n v="41"/>
    <n v="287"/>
    <n v="0"/>
    <s v="null"/>
    <n v="0"/>
    <s v="null"/>
    <n v="4.16"/>
    <n v="0"/>
    <n v="29"/>
    <n v="1"/>
    <s v="null"/>
    <n v="3"/>
    <s v="null"/>
    <n v="2"/>
    <s v="null"/>
    <s v="מסעדנית"/>
    <n v="2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39999999999999"/>
    <s v="null"/>
    <n v="38"/>
    <n v="1"/>
    <s v="null"/>
    <x v="0"/>
    <s v="null"/>
    <s v="null"/>
    <n v="0"/>
    <n v="2004"/>
    <s v="null"/>
    <s v="null"/>
    <n v="0"/>
    <n v="259"/>
    <n v="3"/>
    <s v="null"/>
    <n v="2006"/>
    <s v="null"/>
    <s v="null"/>
    <n v="0"/>
    <n v="266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2"/>
    <n v="1"/>
    <s v="null"/>
    <s v="null"/>
    <s v="null"/>
    <s v="null"/>
    <s v="3.8.10"/>
    <s v="39+1"/>
    <n v="274"/>
    <n v="0"/>
    <s v="null"/>
    <n v="0"/>
    <s v="null"/>
    <n v="3.6749999999999998"/>
    <n v="0"/>
    <n v="38"/>
    <n v="2"/>
    <s v="null"/>
    <n v="2"/>
    <s v="null"/>
    <n v="2"/>
    <s v="null"/>
    <s v="עוזרת גננ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5"/>
    <s v="null"/>
    <n v="30"/>
    <n v="1"/>
    <s v="null"/>
    <x v="0"/>
    <s v="null"/>
    <s v="null"/>
    <n v="0"/>
    <n v="2009"/>
    <s v="null"/>
    <s v="null"/>
    <n v="0"/>
    <n v="280"/>
    <n v="3.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n v="1"/>
    <s v="null"/>
    <s v="null"/>
    <s v="null"/>
    <s v="null"/>
    <s v="25.7.10"/>
    <s v="40+2"/>
    <n v="282"/>
    <n v="0"/>
    <s v="null"/>
    <n v="0"/>
    <s v="null"/>
    <n v="3.35"/>
    <n v="0"/>
    <n v="30"/>
    <n v="1"/>
    <s v="null"/>
    <n v="3"/>
    <s v="null"/>
    <n v="3"/>
    <n v="15"/>
    <s v="הדרכה"/>
    <n v="2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59999999999999"/>
    <s v="null"/>
    <n v="30"/>
    <n v="2"/>
    <s v="null"/>
    <x v="0"/>
    <s v="null"/>
    <s v="null"/>
    <n v="0"/>
    <n v="2010"/>
    <s v="null"/>
    <s v="null"/>
    <n v="0"/>
    <n v="280"/>
    <n v="3.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6.7.10"/>
    <s v="40+2"/>
    <n v="282"/>
    <n v="0"/>
    <s v="null"/>
    <n v="0"/>
    <s v="null"/>
    <n v="3.6"/>
    <n v="0"/>
    <n v="30"/>
    <n v="1"/>
    <s v="null"/>
    <n v="3"/>
    <s v="null"/>
    <n v="2"/>
    <s v="null"/>
    <s v="קופאי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7"/>
    <s v="null"/>
    <n v="29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2.7.10"/>
    <s v="40+5"/>
    <n v="285"/>
    <n v="0"/>
    <s v="null"/>
    <n v="0"/>
    <s v="null"/>
    <n v="3.2"/>
    <n v="0"/>
    <n v="29"/>
    <n v="1"/>
    <s v="null"/>
    <n v="3"/>
    <s v="null"/>
    <n v="2"/>
    <s v="null"/>
    <s v="לא עובדת"/>
    <s v="null"/>
    <n v="0"/>
    <s v="null"/>
    <s v="null"/>
    <s v="null"/>
    <s v="null"/>
    <s v="null"/>
    <s v="null"/>
    <s v="null"/>
    <s v="null"/>
    <n v="3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779999999999999"/>
    <s v="null"/>
    <n v="2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7.7.10"/>
    <n v="40"/>
    <n v="280"/>
    <n v="0"/>
    <s v="null"/>
    <n v="0"/>
    <s v="null"/>
    <n v="3.3"/>
    <n v="0"/>
    <n v="24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7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8.10"/>
    <s v="38+2"/>
    <n v="268"/>
    <n v="0"/>
    <s v="null"/>
    <n v="0"/>
    <s v="null"/>
    <n v="3.7"/>
    <n v="0"/>
    <n v="28"/>
    <n v="1"/>
    <s v="null"/>
    <n v="3"/>
    <s v="null"/>
    <n v="2"/>
    <s v="null"/>
    <s v="פקידה"/>
    <n v="1"/>
    <s v="null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"/>
    <s v="null"/>
    <n v="31"/>
    <n v="2"/>
    <s v="null"/>
    <x v="0"/>
    <s v="null"/>
    <s v="null"/>
    <n v="0"/>
    <n v="2002"/>
    <s v="null"/>
    <s v="null"/>
    <n v="0"/>
    <s v="null"/>
    <n v="3.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"/>
    <n v="1"/>
    <n v="1"/>
    <n v="1"/>
    <s v="null"/>
    <s v="null"/>
    <s v="null"/>
    <s v="8.8.10"/>
    <s v="38+2"/>
    <n v="268"/>
    <n v="0"/>
    <s v="null"/>
    <n v="0"/>
    <s v="null"/>
    <n v="4.13"/>
    <n v="0"/>
    <n v="31"/>
    <n v="1"/>
    <s v="null"/>
    <n v="3"/>
    <s v="null"/>
    <n v="3"/>
    <n v="15"/>
    <s v="כללית אסתטיקה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1"/>
    <s v="null"/>
    <n v="3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8.10"/>
    <n v="38"/>
    <n v="266"/>
    <n v="0"/>
    <s v="null"/>
    <n v="0"/>
    <s v="null"/>
    <n v="3.165"/>
    <n v="0"/>
    <n v="30"/>
    <n v="1"/>
    <s v="null"/>
    <n v="3"/>
    <s v="null"/>
    <n v="3"/>
    <n v="15"/>
    <s v="מכירות"/>
    <n v="3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19999999999999"/>
    <s v="null"/>
    <n v="35"/>
    <n v="1"/>
    <s v="null"/>
    <x v="0"/>
    <s v="null"/>
    <s v="null"/>
    <n v="0"/>
    <n v="2003"/>
    <s v="null"/>
    <s v="null"/>
    <n v="0"/>
    <s v="null"/>
    <n v="3.8"/>
    <s v="null"/>
    <n v="2005"/>
    <s v="null"/>
    <s v="null"/>
    <n v="0"/>
    <s v="null"/>
    <n v="3.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0.8.10"/>
    <s v="38+2"/>
    <n v="268"/>
    <n v="0"/>
    <s v="null"/>
    <n v="0"/>
    <s v="null"/>
    <n v="2.8849999999999998"/>
    <n v="0"/>
    <n v="35"/>
    <n v="1"/>
    <s v="null"/>
    <n v="3"/>
    <s v="null"/>
    <n v="2"/>
    <s v="null"/>
    <s v="גננת"/>
    <n v="1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30000000000001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8.8.10"/>
    <n v="39"/>
    <n v="273"/>
    <n v="0"/>
    <s v="null"/>
    <n v="0"/>
    <s v="null"/>
    <n v="3.0449999999999999"/>
    <n v="0"/>
    <n v="20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839999999999999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.8.10"/>
    <s v="39+5"/>
    <n v="278"/>
    <n v="0"/>
    <s v="null"/>
    <n v="0"/>
    <s v="null"/>
    <n v="3.6"/>
    <n v="0"/>
    <n v="28"/>
    <n v="2"/>
    <s v="null"/>
    <n v="2"/>
    <s v="null"/>
    <n v="2"/>
    <s v="null"/>
    <s v="מורה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50000000000001"/>
    <s v="null"/>
    <n v="30"/>
    <n v="1"/>
    <s v="null"/>
    <x v="0"/>
    <s v="null"/>
    <s v="null"/>
    <n v="0"/>
    <n v="2007"/>
    <s v="null"/>
    <s v="null"/>
    <n v="0"/>
    <n v="280"/>
    <n v="4.400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4.8.10"/>
    <s v="39+4"/>
    <n v="277"/>
    <n v="0"/>
    <s v="null"/>
    <n v="0"/>
    <s v="null"/>
    <n v="3.9"/>
    <n v="0"/>
    <n v="30"/>
    <n v="1"/>
    <s v="null"/>
    <n v="3"/>
    <s v="null"/>
    <n v="2"/>
    <s v="null"/>
    <s v="מזכירה"/>
    <s v="null"/>
    <n v="0"/>
    <s v="null"/>
    <s v="null"/>
    <s v="null"/>
    <s v="null"/>
    <s v="null"/>
    <s v="null"/>
    <s v="null"/>
    <s v="null"/>
    <n v="2"/>
    <s v="1b"/>
    <s v="null"/>
    <s v="null"/>
    <n v="2"/>
    <n v="1"/>
    <n v="10"/>
    <s v="null"/>
    <n v="0"/>
    <s v="null"/>
    <n v="0"/>
    <s v="null"/>
    <s v="null"/>
    <s v="null"/>
    <s v="null"/>
    <s v="null"/>
  </r>
  <r>
    <n v="1.1859999999999999"/>
    <s v="null"/>
    <n v="28"/>
    <n v="2"/>
    <s v="null"/>
    <x v="0"/>
    <s v="null"/>
    <s v="null"/>
    <n v="0"/>
    <n v="2005"/>
    <s v="null"/>
    <s v="null"/>
    <n v="0"/>
    <n v="280"/>
    <n v="2.7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6.8.10"/>
    <s v="39+6"/>
    <n v="279"/>
    <n v="0"/>
    <s v="null"/>
    <n v="0"/>
    <s v="null"/>
    <n v="3.43"/>
    <n v="0"/>
    <n v="28"/>
    <n v="1"/>
    <s v="null"/>
    <n v="3"/>
    <s v="null"/>
    <n v="3"/>
    <n v="15"/>
    <s v="סטודנט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70000000000001"/>
    <s v="null"/>
    <n v="31"/>
    <n v="1"/>
    <s v="null"/>
    <x v="0"/>
    <s v="null"/>
    <s v="null"/>
    <n v="0"/>
    <n v="2009"/>
    <s v="null"/>
    <s v="null"/>
    <n v="0"/>
    <n v="280"/>
    <n v="4.150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17.8.10"/>
    <s v="37+5"/>
    <n v="264"/>
    <n v="0"/>
    <s v="null"/>
    <n v="0"/>
    <s v="null"/>
    <n v="3.36"/>
    <n v="0"/>
    <n v="31"/>
    <n v="3"/>
    <s v="null"/>
    <n v="2"/>
    <s v="null"/>
    <n v="2"/>
    <s v="null"/>
    <s v="לא עובד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79999999999999"/>
    <s v="null"/>
    <n v="24"/>
    <n v="1"/>
    <s v="null"/>
    <x v="0"/>
    <s v="null"/>
    <s v="null"/>
    <n v="0"/>
    <n v="2009"/>
    <s v="null"/>
    <s v="null"/>
    <n v="0"/>
    <n v="280"/>
    <n v="3.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.8.10"/>
    <s v="40+3"/>
    <n v="283"/>
    <n v="0"/>
    <s v="null"/>
    <n v="0"/>
    <s v="null"/>
    <n v="3.51"/>
    <n v="0"/>
    <n v="24"/>
    <s v="null"/>
    <s v="null"/>
    <n v="2"/>
    <s v="null"/>
    <n v="2"/>
    <s v="null"/>
    <s v="מובטל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890000000000001"/>
    <s v="null"/>
    <n v="32"/>
    <n v="2"/>
    <s v="null"/>
    <x v="1"/>
    <n v="1"/>
    <s v="null"/>
    <s v="null"/>
    <n v="2007"/>
    <s v="null"/>
    <s v="null"/>
    <n v="0"/>
    <n v="287"/>
    <n v="3.5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.8.10"/>
    <s v="40+2"/>
    <n v="282"/>
    <n v="0"/>
    <s v="null"/>
    <n v="0"/>
    <s v="null"/>
    <n v="3.5"/>
    <n v="0"/>
    <n v="32"/>
    <n v="1"/>
    <s v="null"/>
    <n v="3"/>
    <s v="null"/>
    <n v="3"/>
    <s v="null"/>
    <s v="מהנדסת כימיה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31.7.10"/>
    <s v="40+4"/>
    <n v="284"/>
    <n v="0"/>
    <s v="null"/>
    <n v="0"/>
    <s v="null"/>
    <n v="3.38"/>
    <n v="0"/>
    <n v="26"/>
    <n v="2"/>
    <s v="null"/>
    <n v="2"/>
    <s v="null"/>
    <n v="2"/>
    <s v="null"/>
    <s v="סטודנט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910000000000001"/>
    <s v="null"/>
    <n v="36"/>
    <n v="1"/>
    <s v="null"/>
    <x v="0"/>
    <s v="null"/>
    <s v="null"/>
    <n v="0"/>
    <n v="2003"/>
    <s v="null"/>
    <s v="null"/>
    <n v="0"/>
    <n v="280"/>
    <n v="3.8"/>
    <s v="null"/>
    <n v="2007"/>
    <s v="null"/>
    <s v="null"/>
    <n v="0"/>
    <n v="280"/>
    <n v="3.34500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5.8.10"/>
    <n v="38"/>
    <n v="266"/>
    <n v="0"/>
    <s v="null"/>
    <n v="0"/>
    <s v="null"/>
    <n v="3.5"/>
    <n v="0"/>
    <n v="36"/>
    <n v="2"/>
    <s v="null"/>
    <n v="2"/>
    <s v="null"/>
    <n v="3"/>
    <n v="17"/>
    <s v="יועצת"/>
    <n v="2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1919999999999999"/>
    <s v="null"/>
    <n v="21"/>
    <n v="1"/>
    <s v="null"/>
    <x v="0"/>
    <s v="null"/>
    <s v="null"/>
    <n v="0"/>
    <n v="2009"/>
    <s v="null"/>
    <s v="null"/>
    <n v="0"/>
    <n v="275"/>
    <n v="2.2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3.8.10"/>
    <n v="38"/>
    <n v="266"/>
    <n v="0"/>
    <s v="null"/>
    <n v="0"/>
    <s v="null"/>
    <n v="2.1749999999999998"/>
    <n v="0"/>
    <n v="21"/>
    <n v="1"/>
    <s v="null"/>
    <n v="1"/>
    <s v="null"/>
    <n v="2"/>
    <s v="null"/>
    <s v="לומד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30000000000001"/>
    <s v="null"/>
    <n v="21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7.9.10"/>
    <s v="38+2"/>
    <n v="268"/>
    <n v="0"/>
    <s v="null"/>
    <n v="0"/>
    <s v="null"/>
    <n v="3.5049999999999999"/>
    <n v="0"/>
    <n v="21"/>
    <n v="2"/>
    <s v="null"/>
    <n v="2"/>
    <s v="null"/>
    <n v="2"/>
    <s v="null"/>
    <s v="סטודנט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4"/>
    <s v="null"/>
    <n v="28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9.9.10"/>
    <s v="39+6"/>
    <n v="279"/>
    <n v="0"/>
    <s v="null"/>
    <n v="0"/>
    <s v="null"/>
    <n v="3.2"/>
    <n v="0"/>
    <n v="28"/>
    <n v="1"/>
    <s v="null"/>
    <n v="3"/>
    <s v="null"/>
    <n v="3"/>
    <n v="13"/>
    <s v="סטודנט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50000000000001"/>
    <s v="null"/>
    <n v="26"/>
    <n v="1"/>
    <s v="null"/>
    <x v="0"/>
    <s v="null"/>
    <s v="null"/>
    <n v="0"/>
    <n v="2010"/>
    <s v="null"/>
    <s v="null"/>
    <n v="0"/>
    <n v="278"/>
    <n v="3.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5.9.10"/>
    <s v="38+6"/>
    <n v="272"/>
    <n v="0"/>
    <s v="null"/>
    <n v="0"/>
    <s v="null"/>
    <n v="3.21"/>
    <n v="0"/>
    <n v="26"/>
    <n v="3"/>
    <s v="null"/>
    <n v="2"/>
    <s v="null"/>
    <n v="2"/>
    <s v="null"/>
    <s v="ספרית"/>
    <n v="2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6"/>
    <s v="null"/>
    <n v="38"/>
    <n v="1"/>
    <s v="null"/>
    <x v="0"/>
    <s v="null"/>
    <s v="null"/>
    <n v="0"/>
    <n v="2006"/>
    <n v="2"/>
    <s v="null"/>
    <n v="1"/>
    <n v="189"/>
    <n v="0.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21.9.10"/>
    <n v="38"/>
    <n v="266"/>
    <n v="0"/>
    <s v="null"/>
    <n v="0"/>
    <s v="null"/>
    <n v="3.085"/>
    <n v="0"/>
    <n v="38"/>
    <n v="1"/>
    <s v="null"/>
    <n v="3"/>
    <s v="null"/>
    <n v="2"/>
    <s v="null"/>
    <s v="עצמאית"/>
    <n v="3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70000000000001"/>
    <s v="null"/>
    <n v="27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9.10"/>
    <s v="39+1"/>
    <n v="274"/>
    <n v="0"/>
    <s v="null"/>
    <n v="0"/>
    <s v="null"/>
    <n v="3.1"/>
    <n v="0"/>
    <n v="27"/>
    <n v="1"/>
    <s v="null"/>
    <n v="3"/>
    <s v="null"/>
    <n v="2"/>
    <s v="null"/>
    <s v="פקיד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8"/>
    <s v="null"/>
    <n v="24"/>
    <n v="1"/>
    <s v="null"/>
    <x v="0"/>
    <s v="null"/>
    <s v="null"/>
    <n v="0"/>
    <n v="2008"/>
    <s v="null"/>
    <s v="null"/>
    <n v="0"/>
    <n v="280"/>
    <n v="2.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3.9.11"/>
    <s v="39+1"/>
    <n v="274"/>
    <n v="0"/>
    <s v="null"/>
    <n v="0"/>
    <s v="null"/>
    <n v="3.51"/>
    <n v="0"/>
    <n v="24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1990000000000001"/>
    <s v="null"/>
    <n v="26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2.9.10"/>
    <s v="39+3"/>
    <n v="276"/>
    <n v="0"/>
    <s v="null"/>
    <n v="0"/>
    <s v="null"/>
    <n v="3.1"/>
    <n v="0"/>
    <n v="26"/>
    <n v="3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"/>
    <s v="null"/>
    <n v="2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5.8.10"/>
    <s v="40+2"/>
    <n v="282"/>
    <n v="0"/>
    <s v="null"/>
    <n v="0"/>
    <s v="null"/>
    <n v="3.1"/>
    <n v="0"/>
    <n v="22"/>
    <n v="1"/>
    <s v="null"/>
    <n v="3"/>
    <s v="null"/>
    <n v="2"/>
    <s v="null"/>
    <s v="סטודט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10000000000001"/>
    <s v="null"/>
    <n v="26"/>
    <n v="1"/>
    <s v="null"/>
    <x v="0"/>
    <s v="null"/>
    <s v="null"/>
    <n v="0"/>
    <n v="2009"/>
    <s v="null"/>
    <s v="null"/>
    <n v="0"/>
    <n v="266"/>
    <n v="3.93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9.9.10"/>
    <s v="38+2"/>
    <n v="268"/>
    <n v="0"/>
    <s v="null"/>
    <n v="0"/>
    <s v="null"/>
    <n v="3.92"/>
    <n v="0"/>
    <n v="26"/>
    <n v="1"/>
    <s v="null"/>
    <n v="2"/>
    <s v="null"/>
    <n v="3"/>
    <s v="null"/>
    <s v="אחות"/>
    <n v="2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2"/>
    <s v="null"/>
    <n v="22"/>
    <n v="1"/>
    <s v="null"/>
    <x v="0"/>
    <s v="null"/>
    <s v="null"/>
    <n v="0"/>
    <n v="2007"/>
    <s v="null"/>
    <s v="null"/>
    <n v="0"/>
    <n v="273"/>
    <n v="3.23"/>
    <s v="null"/>
    <n v="2009"/>
    <s v="null"/>
    <s v="null"/>
    <n v="0"/>
    <n v="273"/>
    <n v="3.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5.9.10"/>
    <n v="39"/>
    <n v="273"/>
    <n v="0"/>
    <s v="null"/>
    <n v="0"/>
    <s v="null"/>
    <n v="3.32"/>
    <n v="0"/>
    <n v="22"/>
    <n v="2"/>
    <s v="null"/>
    <n v="1"/>
    <s v="null"/>
    <n v="1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30000000000001"/>
    <s v="null"/>
    <n v="44"/>
    <n v="2"/>
    <s v="null"/>
    <x v="0"/>
    <s v="null"/>
    <s v="null"/>
    <n v="0"/>
    <n v="2004"/>
    <s v="null"/>
    <s v="null"/>
    <n v="0"/>
    <n v="265"/>
    <n v="3.03"/>
    <s v="null"/>
    <n v="2005"/>
    <s v="null"/>
    <s v="null"/>
    <n v="0"/>
    <n v="265"/>
    <n v="2.78"/>
    <s v="null"/>
    <n v="2007"/>
    <s v="null"/>
    <s v="null"/>
    <n v="0"/>
    <n v="273"/>
    <n v="3.605"/>
    <s v="null"/>
    <n v="2008"/>
    <s v="null"/>
    <s v="null"/>
    <n v="0"/>
    <n v="266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"/>
    <n v="4"/>
    <n v="1"/>
    <n v="1"/>
    <s v="null"/>
    <s v="null"/>
    <s v="null"/>
    <s v="16.9.10"/>
    <s v="37+3"/>
    <n v="262"/>
    <n v="0"/>
    <s v="null"/>
    <n v="0"/>
    <s v="null"/>
    <n v="3.33"/>
    <n v="0"/>
    <n v="44"/>
    <n v="1"/>
    <s v="null"/>
    <n v="3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4"/>
    <s v="null"/>
    <n v="35"/>
    <n v="1"/>
    <s v="null"/>
    <x v="0"/>
    <s v="null"/>
    <s v="null"/>
    <n v="0"/>
    <n v="2008"/>
    <s v="null"/>
    <s v="null"/>
    <n v="0"/>
    <n v="274"/>
    <n v="2.674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n v="1"/>
    <s v="null"/>
    <s v="null"/>
    <s v="null"/>
    <s v="null"/>
    <s v="null"/>
    <s v="16.8.10"/>
    <n v="40"/>
    <n v="280"/>
    <n v="0"/>
    <s v="null"/>
    <n v="0"/>
    <s v="null"/>
    <n v="3"/>
    <n v="0"/>
    <n v="35"/>
    <n v="1"/>
    <s v="null"/>
    <n v="3"/>
    <s v="null"/>
    <n v="2"/>
    <s v="null"/>
    <s v="מורה לחינוך מיוחד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50000000000001"/>
    <s v="null"/>
    <n v="19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5.8.10"/>
    <n v="41"/>
    <n v="287"/>
    <n v="0"/>
    <s v="null"/>
    <n v="0"/>
    <s v="null"/>
    <n v="3.24"/>
    <n v="0"/>
    <n v="19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s v="1a"/>
    <s v="null"/>
    <s v="null"/>
    <n v="2"/>
    <n v="0"/>
    <s v="null"/>
    <s v="null"/>
    <n v="0"/>
    <s v="null"/>
    <n v="0"/>
    <s v="null"/>
    <s v="null"/>
    <s v="null"/>
    <s v="null"/>
    <s v="null"/>
  </r>
  <r>
    <n v="1.206"/>
    <s v="null"/>
    <n v="34"/>
    <n v="1"/>
    <s v="null"/>
    <x v="0"/>
    <s v="null"/>
    <s v="null"/>
    <n v="0"/>
    <n v="2004"/>
    <s v="null"/>
    <s v="null"/>
    <n v="0"/>
    <n v="277"/>
    <n v="3.02"/>
    <s v="null"/>
    <n v="2007"/>
    <s v="null"/>
    <s v="null"/>
    <n v="0"/>
    <n v="279"/>
    <n v="2.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9.9.10"/>
    <s v="37+6"/>
    <n v="265"/>
    <n v="0"/>
    <s v="null"/>
    <n v="0"/>
    <s v="null"/>
    <n v="2.68"/>
    <n v="0"/>
    <n v="34"/>
    <n v="1"/>
    <s v="null"/>
    <n v="3"/>
    <s v="null"/>
    <n v="3"/>
    <n v="14"/>
    <s v="מזכירה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70000000000001"/>
    <s v="null"/>
    <n v="35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20.8.10"/>
    <s v="39+3"/>
    <n v="276"/>
    <n v="0"/>
    <s v="null"/>
    <n v="0"/>
    <s v="null"/>
    <n v="3.4950000000000001"/>
    <n v="0"/>
    <n v="35"/>
    <n v="1"/>
    <s v="null"/>
    <n v="3"/>
    <s v="null"/>
    <n v="2"/>
    <s v="null"/>
    <s v="מטפלת"/>
    <n v="1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8"/>
    <s v="null"/>
    <n v="22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3.8.10"/>
    <s v="40+4"/>
    <n v="284"/>
    <n v="0"/>
    <s v="null"/>
    <n v="0"/>
    <s v="null"/>
    <n v="3.4"/>
    <n v="0"/>
    <n v="22"/>
    <n v="2"/>
    <s v="null"/>
    <n v="2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090000000000001"/>
    <s v="null"/>
    <n v="28"/>
    <n v="1"/>
    <s v="null"/>
    <x v="0"/>
    <s v="null"/>
    <s v="null"/>
    <n v="0"/>
    <n v="2004"/>
    <s v="null"/>
    <s v="null"/>
    <n v="0"/>
    <n v="273"/>
    <n v="3.4"/>
    <s v="null"/>
    <n v="2008"/>
    <s v="null"/>
    <s v="null"/>
    <n v="0"/>
    <n v="273"/>
    <n v="3.375"/>
    <s v="null"/>
    <n v="2010"/>
    <s v="null"/>
    <s v="null"/>
    <n v="0"/>
    <n v="280"/>
    <n v="3.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3"/>
    <n v="1"/>
    <s v="null"/>
    <s v="null"/>
    <s v="null"/>
    <s v="null"/>
    <s v="19.8.10"/>
    <s v="40+6"/>
    <n v="286"/>
    <n v="0"/>
    <s v="null"/>
    <n v="0"/>
    <s v="null"/>
    <n v="4.09"/>
    <n v="0"/>
    <n v="28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1"/>
    <s v="null"/>
    <n v="40"/>
    <n v="1"/>
    <s v="null"/>
    <x v="0"/>
    <s v="null"/>
    <s v="null"/>
    <n v="0"/>
    <n v="1998"/>
    <s v="null"/>
    <s v="null"/>
    <n v="0"/>
    <s v="null"/>
    <n v="3.85"/>
    <s v="null"/>
    <n v="2001"/>
    <s v="null"/>
    <s v="null"/>
    <n v="0"/>
    <s v="null"/>
    <n v="3.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8.8.10"/>
    <s v="39+6"/>
    <n v="279"/>
    <n v="0"/>
    <s v="null"/>
    <n v="0"/>
    <s v="null"/>
    <n v="3.34"/>
    <n v="0"/>
    <n v="40"/>
    <n v="1"/>
    <s v="null"/>
    <n v="3"/>
    <s v="null"/>
    <n v="2"/>
    <s v="null"/>
    <s v="מזכירה"/>
    <n v="1"/>
    <n v="0"/>
    <s v="null"/>
    <s v="null"/>
    <s v="null"/>
    <s v="null"/>
    <s v="null"/>
    <s v="null"/>
    <s v="null"/>
    <s v="null"/>
    <n v="1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110000000000001"/>
    <s v="null"/>
    <n v="33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"/>
    <s v="null"/>
    <n v="1"/>
    <s v="null"/>
    <s v="null"/>
    <s v="null"/>
    <s v="null"/>
    <s v="14.8.10"/>
    <s v="40+1"/>
    <n v="281"/>
    <n v="0"/>
    <s v="null"/>
    <n v="0"/>
    <s v="null"/>
    <n v="3.18"/>
    <n v="0"/>
    <n v="33"/>
    <n v="1"/>
    <s v="null"/>
    <n v="3"/>
    <s v="null"/>
    <n v="2"/>
    <s v="null"/>
    <s v="גננת"/>
    <n v="1"/>
    <s v="null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2"/>
    <s v="null"/>
    <n v="31"/>
    <n v="1"/>
    <s v="null"/>
    <x v="0"/>
    <s v="null"/>
    <s v="null"/>
    <n v="0"/>
    <n v="1999"/>
    <s v="null"/>
    <s v="null"/>
    <n v="0"/>
    <s v="null"/>
    <n v="2.91"/>
    <s v="null"/>
    <n v="2004"/>
    <s v="null"/>
    <s v="null"/>
    <n v="0"/>
    <s v="null"/>
    <n v="2.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2"/>
    <s v="null"/>
    <s v="null"/>
    <s v="null"/>
    <s v="null"/>
    <s v="null"/>
    <s v="11.8.10"/>
    <s v="39+6"/>
    <n v="279"/>
    <n v="0"/>
    <s v="null"/>
    <n v="0"/>
    <s v="null"/>
    <n v="3.58"/>
    <n v="0"/>
    <n v="31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30000000000001"/>
    <s v="null"/>
    <n v="26"/>
    <n v="2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4.8.10"/>
    <s v="39+1"/>
    <n v="274"/>
    <n v="0"/>
    <s v="null"/>
    <n v="0"/>
    <s v="null"/>
    <n v="3.38"/>
    <n v="0"/>
    <n v="26"/>
    <n v="1"/>
    <s v="null"/>
    <n v="3"/>
    <s v="null"/>
    <n v="2"/>
    <s v="null"/>
    <s v="קופאית"/>
    <n v="1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4"/>
    <s v="null"/>
    <n v="28"/>
    <n v="1"/>
    <s v="null"/>
    <x v="0"/>
    <s v="null"/>
    <s v="null"/>
    <n v="0"/>
    <n v="2009"/>
    <s v="null"/>
    <s v="null"/>
    <n v="0"/>
    <n v="273"/>
    <n v="3.1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"/>
    <n v="1"/>
    <n v="1"/>
    <s v="null"/>
    <s v="null"/>
    <s v="null"/>
    <s v="null"/>
    <s v="18.8.10"/>
    <s v="38+5"/>
    <n v="271"/>
    <n v="0"/>
    <s v="null"/>
    <n v="0"/>
    <s v="null"/>
    <n v="2.78"/>
    <n v="0"/>
    <n v="28"/>
    <n v="3"/>
    <s v="null"/>
    <n v="2"/>
    <s v="null"/>
    <n v="2"/>
    <s v="null"/>
    <s v="מורה"/>
    <n v="1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50000000000001"/>
    <s v="null"/>
    <n v="36"/>
    <n v="1"/>
    <s v="null"/>
    <x v="0"/>
    <s v="null"/>
    <s v="null"/>
    <n v="0"/>
    <n v="2007"/>
    <s v="null"/>
    <s v="null"/>
    <n v="0"/>
    <s v="null"/>
    <n v="2.46"/>
    <s v="null"/>
    <n v="2009"/>
    <s v="null"/>
    <s v="null"/>
    <n v="0"/>
    <s v="null"/>
    <n v="2.509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"/>
    <n v="2"/>
    <n v="1"/>
    <n v="1"/>
    <s v="null"/>
    <s v="null"/>
    <s v="null"/>
    <s v="14.8.10"/>
    <n v="38"/>
    <n v="266"/>
    <n v="0"/>
    <s v="null"/>
    <n v="0"/>
    <s v="null"/>
    <n v="2.5099999999999998"/>
    <n v="0"/>
    <n v="36"/>
    <n v="1"/>
    <s v="null"/>
    <n v="2"/>
    <s v="null"/>
    <n v="3"/>
    <n v="17"/>
    <s v="משאבי אנוש"/>
    <n v="2"/>
    <n v="0"/>
    <s v="null"/>
    <s v="null"/>
    <s v="null"/>
    <s v="null"/>
    <s v="null"/>
    <s v="null"/>
    <s v="null"/>
    <s v="null"/>
    <n v="2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6"/>
    <s v="null"/>
    <n v="20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.8.10"/>
    <s v="39+3"/>
    <n v="276"/>
    <n v="0"/>
    <s v="null"/>
    <n v="0"/>
    <s v="null"/>
    <n v="3.66"/>
    <n v="0"/>
    <n v="20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3"/>
    <s v="1b"/>
    <s v="null"/>
    <s v="null"/>
    <n v="2"/>
    <n v="0"/>
    <s v="null"/>
    <s v="null"/>
    <n v="0"/>
    <s v="null"/>
    <n v="0"/>
    <s v="null"/>
    <s v="null"/>
    <s v="null"/>
    <s v="null"/>
    <s v="null"/>
  </r>
  <r>
    <n v="1.2170000000000001"/>
    <s v="null"/>
    <n v="24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2.8.10"/>
    <s v="40+4"/>
    <n v="284"/>
    <n v="0"/>
    <s v="null"/>
    <n v="0"/>
    <s v="null"/>
    <n v="3.3"/>
    <n v="0"/>
    <n v="24"/>
    <n v="2"/>
    <s v="null"/>
    <n v="1"/>
    <s v="null"/>
    <n v="2"/>
    <s v="null"/>
    <s v="עקרת בית"/>
    <s v="null"/>
    <n v="0"/>
    <s v="null"/>
    <s v="null"/>
    <s v="null"/>
    <s v="null"/>
    <s v="null"/>
    <s v="null"/>
    <s v="null"/>
    <s v="null"/>
    <n v="1"/>
    <n v="1"/>
    <s v="null"/>
    <s v="null"/>
    <n v="2"/>
    <n v="0"/>
    <s v="null"/>
    <s v="null"/>
    <n v="0"/>
    <s v="null"/>
    <n v="0"/>
    <s v="null"/>
    <s v="null"/>
    <s v="null"/>
    <s v="null"/>
    <s v="null"/>
  </r>
  <r>
    <n v="1.218"/>
    <s v="null"/>
    <n v="33"/>
    <n v="1"/>
    <s v="null"/>
    <x v="0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13.8.10"/>
    <s v="40+3"/>
    <n v="283"/>
    <n v="0"/>
    <s v="null"/>
    <n v="0"/>
    <s v="null"/>
    <n v="3.0249999999999999"/>
    <n v="0"/>
    <n v="33"/>
    <n v="1"/>
    <s v="null"/>
    <n v="3"/>
    <s v="null"/>
    <n v="3"/>
    <s v="null"/>
    <s v="הנדסאית"/>
    <n v="2"/>
    <n v="0"/>
    <s v="null"/>
    <s v="null"/>
    <s v="null"/>
    <s v="null"/>
    <s v="null"/>
    <s v="null"/>
    <s v="null"/>
    <s v="null"/>
    <n v="2"/>
    <s v="1b"/>
    <s v="null"/>
    <s v="null"/>
    <n v="2"/>
    <n v="0"/>
    <s v="null"/>
    <s v="null"/>
    <n v="0"/>
    <s v="null"/>
    <n v="0"/>
    <s v="null"/>
    <s v="null"/>
    <s v="null"/>
    <s v="null"/>
    <s v="null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  <x v="0"/>
    <x v="0"/>
    <x v="0"/>
    <x v="0"/>
    <x v="0"/>
    <x v="0"/>
    <x v="0"/>
    <x v="0"/>
    <x v="0"/>
    <x v="0"/>
    <x v="0"/>
    <s v="No"/>
  </r>
  <r>
    <x v="0"/>
    <x v="0"/>
    <x v="0"/>
    <x v="0"/>
    <x v="0"/>
    <x v="0"/>
    <x v="1"/>
    <x v="1"/>
    <x v="0"/>
    <x v="0"/>
    <x v="0"/>
    <x v="0"/>
    <s v="No"/>
  </r>
  <r>
    <x v="0"/>
    <x v="0"/>
    <x v="0"/>
    <x v="0"/>
    <x v="0"/>
    <x v="0"/>
    <x v="0"/>
    <x v="1"/>
    <x v="0"/>
    <x v="0"/>
    <x v="0"/>
    <x v="1"/>
    <s v="No"/>
  </r>
  <r>
    <x v="0"/>
    <x v="0"/>
    <x v="0"/>
    <x v="0"/>
    <x v="0"/>
    <x v="0"/>
    <x v="1"/>
    <x v="1"/>
    <x v="0"/>
    <x v="0"/>
    <x v="1"/>
    <x v="1"/>
    <s v="No"/>
  </r>
  <r>
    <x v="0"/>
    <x v="0"/>
    <x v="1"/>
    <x v="1"/>
    <x v="1"/>
    <x v="1"/>
    <x v="0"/>
    <x v="0"/>
    <x v="0"/>
    <x v="0"/>
    <x v="0"/>
    <x v="1"/>
    <s v="No"/>
  </r>
  <r>
    <x v="0"/>
    <x v="0"/>
    <x v="0"/>
    <x v="0"/>
    <x v="0"/>
    <x v="0"/>
    <x v="0"/>
    <x v="1"/>
    <x v="0"/>
    <x v="0"/>
    <x v="0"/>
    <x v="1"/>
    <s v="No"/>
  </r>
  <r>
    <x v="0"/>
    <x v="0"/>
    <x v="0"/>
    <x v="0"/>
    <x v="0"/>
    <x v="0"/>
    <x v="1"/>
    <x v="1"/>
    <x v="0"/>
    <x v="0"/>
    <x v="0"/>
    <x v="0"/>
    <s v="Yes"/>
  </r>
  <r>
    <x v="0"/>
    <x v="0"/>
    <x v="2"/>
    <x v="0"/>
    <x v="1"/>
    <x v="2"/>
    <x v="1"/>
    <x v="1"/>
    <x v="0"/>
    <x v="1"/>
    <x v="0"/>
    <x v="0"/>
    <s v="No"/>
  </r>
  <r>
    <x v="0"/>
    <x v="0"/>
    <x v="0"/>
    <x v="0"/>
    <x v="0"/>
    <x v="0"/>
    <x v="0"/>
    <x v="0"/>
    <x v="0"/>
    <x v="0"/>
    <x v="0"/>
    <x v="1"/>
    <s v="No"/>
  </r>
  <r>
    <x v="0"/>
    <x v="0"/>
    <x v="0"/>
    <x v="0"/>
    <x v="0"/>
    <x v="0"/>
    <x v="1"/>
    <x v="1"/>
    <x v="0"/>
    <x v="2"/>
    <x v="0"/>
    <x v="0"/>
    <s v="No"/>
  </r>
  <r>
    <x v="0"/>
    <x v="0"/>
    <x v="2"/>
    <x v="0"/>
    <x v="0"/>
    <x v="0"/>
    <x v="0"/>
    <x v="2"/>
    <x v="0"/>
    <x v="0"/>
    <x v="0"/>
    <x v="1"/>
    <s v="No"/>
  </r>
  <r>
    <x v="0"/>
    <x v="0"/>
    <x v="0"/>
    <x v="0"/>
    <x v="0"/>
    <x v="1"/>
    <x v="1"/>
    <x v="2"/>
    <x v="0"/>
    <x v="0"/>
    <x v="1"/>
    <x v="1"/>
    <s v="No"/>
  </r>
  <r>
    <x v="0"/>
    <x v="0"/>
    <x v="0"/>
    <x v="0"/>
    <x v="0"/>
    <x v="0"/>
    <x v="1"/>
    <x v="2"/>
    <x v="1"/>
    <x v="1"/>
    <x v="0"/>
    <x v="0"/>
    <s v="No"/>
  </r>
  <r>
    <x v="0"/>
    <x v="0"/>
    <x v="1"/>
    <x v="0"/>
    <x v="0"/>
    <x v="0"/>
    <x v="0"/>
    <x v="3"/>
    <x v="0"/>
    <x v="0"/>
    <x v="0"/>
    <x v="0"/>
    <s v="No"/>
  </r>
  <r>
    <x v="0"/>
    <x v="0"/>
    <x v="0"/>
    <x v="0"/>
    <x v="2"/>
    <x v="3"/>
    <x v="1"/>
    <x v="2"/>
    <x v="0"/>
    <x v="1"/>
    <x v="1"/>
    <x v="0"/>
    <s v="No"/>
  </r>
  <r>
    <x v="0"/>
    <x v="0"/>
    <x v="0"/>
    <x v="0"/>
    <x v="2"/>
    <x v="3"/>
    <x v="0"/>
    <x v="2"/>
    <x v="0"/>
    <x v="0"/>
    <x v="0"/>
    <x v="1"/>
    <s v="No"/>
  </r>
  <r>
    <x v="0"/>
    <x v="0"/>
    <x v="0"/>
    <x v="0"/>
    <x v="2"/>
    <x v="3"/>
    <x v="1"/>
    <x v="1"/>
    <x v="0"/>
    <x v="0"/>
    <x v="0"/>
    <x v="1"/>
    <s v="No"/>
  </r>
  <r>
    <x v="0"/>
    <x v="0"/>
    <x v="2"/>
    <x v="0"/>
    <x v="0"/>
    <x v="2"/>
    <x v="0"/>
    <x v="2"/>
    <x v="2"/>
    <x v="2"/>
    <x v="0"/>
    <x v="0"/>
    <s v="Yes"/>
  </r>
  <r>
    <x v="0"/>
    <x v="0"/>
    <x v="2"/>
    <x v="0"/>
    <x v="0"/>
    <x v="0"/>
    <x v="1"/>
    <x v="1"/>
    <x v="0"/>
    <x v="1"/>
    <x v="0"/>
    <x v="1"/>
    <s v="No"/>
  </r>
  <r>
    <x v="0"/>
    <x v="0"/>
    <x v="0"/>
    <x v="0"/>
    <x v="2"/>
    <x v="3"/>
    <x v="0"/>
    <x v="1"/>
    <x v="0"/>
    <x v="1"/>
    <x v="1"/>
    <x v="1"/>
    <s v="No"/>
  </r>
  <r>
    <x v="0"/>
    <x v="0"/>
    <x v="2"/>
    <x v="0"/>
    <x v="0"/>
    <x v="0"/>
    <x v="0"/>
    <x v="0"/>
    <x v="0"/>
    <x v="0"/>
    <x v="0"/>
    <x v="0"/>
    <s v="No"/>
  </r>
  <r>
    <x v="0"/>
    <x v="0"/>
    <x v="0"/>
    <x v="0"/>
    <x v="2"/>
    <x v="3"/>
    <x v="2"/>
    <x v="2"/>
    <x v="0"/>
    <x v="1"/>
    <x v="1"/>
    <x v="1"/>
    <s v="No"/>
  </r>
  <r>
    <x v="0"/>
    <x v="0"/>
    <x v="2"/>
    <x v="0"/>
    <x v="0"/>
    <x v="0"/>
    <x v="1"/>
    <x v="2"/>
    <x v="0"/>
    <x v="1"/>
    <x v="1"/>
    <x v="1"/>
    <s v="No"/>
  </r>
  <r>
    <x v="0"/>
    <x v="0"/>
    <x v="0"/>
    <x v="0"/>
    <x v="0"/>
    <x v="0"/>
    <x v="1"/>
    <x v="1"/>
    <x v="0"/>
    <x v="0"/>
    <x v="2"/>
    <x v="1"/>
    <s v="No"/>
  </r>
  <r>
    <x v="0"/>
    <x v="0"/>
    <x v="0"/>
    <x v="0"/>
    <x v="0"/>
    <x v="0"/>
    <x v="1"/>
    <x v="1"/>
    <x v="0"/>
    <x v="1"/>
    <x v="0"/>
    <x v="1"/>
    <s v="No"/>
  </r>
  <r>
    <x v="0"/>
    <x v="0"/>
    <x v="0"/>
    <x v="0"/>
    <x v="0"/>
    <x v="0"/>
    <x v="0"/>
    <x v="1"/>
    <x v="0"/>
    <x v="0"/>
    <x v="0"/>
    <x v="0"/>
    <s v="No"/>
  </r>
  <r>
    <x v="0"/>
    <x v="0"/>
    <x v="0"/>
    <x v="0"/>
    <x v="2"/>
    <x v="0"/>
    <x v="2"/>
    <x v="2"/>
    <x v="3"/>
    <x v="1"/>
    <x v="1"/>
    <x v="1"/>
    <s v="No"/>
  </r>
  <r>
    <x v="0"/>
    <x v="0"/>
    <x v="0"/>
    <x v="0"/>
    <x v="2"/>
    <x v="3"/>
    <x v="1"/>
    <x v="1"/>
    <x v="0"/>
    <x v="1"/>
    <x v="0"/>
    <x v="1"/>
    <s v="Yes"/>
  </r>
  <r>
    <x v="0"/>
    <x v="0"/>
    <x v="0"/>
    <x v="0"/>
    <x v="0"/>
    <x v="1"/>
    <x v="1"/>
    <x v="2"/>
    <x v="0"/>
    <x v="0"/>
    <x v="0"/>
    <x v="0"/>
    <s v="No"/>
  </r>
  <r>
    <x v="0"/>
    <x v="1"/>
    <x v="0"/>
    <x v="1"/>
    <x v="0"/>
    <x v="3"/>
    <x v="1"/>
    <x v="1"/>
    <x v="0"/>
    <x v="1"/>
    <x v="0"/>
    <x v="0"/>
    <s v="No"/>
  </r>
  <r>
    <x v="0"/>
    <x v="0"/>
    <x v="2"/>
    <x v="0"/>
    <x v="0"/>
    <x v="0"/>
    <x v="1"/>
    <x v="1"/>
    <x v="0"/>
    <x v="0"/>
    <x v="0"/>
    <x v="1"/>
    <s v="Yes"/>
  </r>
  <r>
    <x v="0"/>
    <x v="0"/>
    <x v="2"/>
    <x v="1"/>
    <x v="0"/>
    <x v="1"/>
    <x v="0"/>
    <x v="0"/>
    <x v="0"/>
    <x v="0"/>
    <x v="1"/>
    <x v="0"/>
    <s v="No"/>
  </r>
  <r>
    <x v="0"/>
    <x v="0"/>
    <x v="0"/>
    <x v="0"/>
    <x v="3"/>
    <x v="1"/>
    <x v="1"/>
    <x v="2"/>
    <x v="0"/>
    <x v="0"/>
    <x v="1"/>
    <x v="1"/>
    <s v="No"/>
  </r>
  <r>
    <x v="0"/>
    <x v="0"/>
    <x v="0"/>
    <x v="0"/>
    <x v="4"/>
    <x v="3"/>
    <x v="1"/>
    <x v="2"/>
    <x v="0"/>
    <x v="1"/>
    <x v="1"/>
    <x v="1"/>
    <s v="No"/>
  </r>
  <r>
    <x v="0"/>
    <x v="0"/>
    <x v="0"/>
    <x v="0"/>
    <x v="2"/>
    <x v="3"/>
    <x v="1"/>
    <x v="1"/>
    <x v="0"/>
    <x v="1"/>
    <x v="1"/>
    <x v="1"/>
    <s v="No"/>
  </r>
  <r>
    <x v="0"/>
    <x v="0"/>
    <x v="2"/>
    <x v="0"/>
    <x v="0"/>
    <x v="0"/>
    <x v="1"/>
    <x v="2"/>
    <x v="0"/>
    <x v="0"/>
    <x v="1"/>
    <x v="1"/>
    <s v="No"/>
  </r>
  <r>
    <x v="0"/>
    <x v="0"/>
    <x v="0"/>
    <x v="0"/>
    <x v="0"/>
    <x v="0"/>
    <x v="1"/>
    <x v="2"/>
    <x v="0"/>
    <x v="2"/>
    <x v="1"/>
    <x v="1"/>
    <s v="No"/>
  </r>
  <r>
    <x v="0"/>
    <x v="0"/>
    <x v="0"/>
    <x v="0"/>
    <x v="0"/>
    <x v="0"/>
    <x v="1"/>
    <x v="1"/>
    <x v="0"/>
    <x v="1"/>
    <x v="0"/>
    <x v="1"/>
    <s v="No"/>
  </r>
  <r>
    <x v="0"/>
    <x v="0"/>
    <x v="0"/>
    <x v="1"/>
    <x v="0"/>
    <x v="0"/>
    <x v="1"/>
    <x v="1"/>
    <x v="0"/>
    <x v="0"/>
    <x v="1"/>
    <x v="1"/>
    <s v="No"/>
  </r>
  <r>
    <x v="0"/>
    <x v="0"/>
    <x v="0"/>
    <x v="0"/>
    <x v="0"/>
    <x v="1"/>
    <x v="0"/>
    <x v="1"/>
    <x v="0"/>
    <x v="0"/>
    <x v="0"/>
    <x v="1"/>
    <s v="No"/>
  </r>
  <r>
    <x v="0"/>
    <x v="0"/>
    <x v="0"/>
    <x v="0"/>
    <x v="0"/>
    <x v="1"/>
    <x v="1"/>
    <x v="2"/>
    <x v="0"/>
    <x v="0"/>
    <x v="1"/>
    <x v="1"/>
    <s v="No"/>
  </r>
  <r>
    <x v="0"/>
    <x v="0"/>
    <x v="2"/>
    <x v="0"/>
    <x v="0"/>
    <x v="0"/>
    <x v="0"/>
    <x v="1"/>
    <x v="0"/>
    <x v="0"/>
    <x v="1"/>
    <x v="0"/>
    <s v="No"/>
  </r>
  <r>
    <x v="0"/>
    <x v="0"/>
    <x v="0"/>
    <x v="0"/>
    <x v="2"/>
    <x v="1"/>
    <x v="0"/>
    <x v="0"/>
    <x v="0"/>
    <x v="0"/>
    <x v="1"/>
    <x v="1"/>
    <s v="No"/>
  </r>
  <r>
    <x v="0"/>
    <x v="0"/>
    <x v="0"/>
    <x v="0"/>
    <x v="2"/>
    <x v="3"/>
    <x v="1"/>
    <x v="2"/>
    <x v="0"/>
    <x v="1"/>
    <x v="1"/>
    <x v="1"/>
    <s v="No"/>
  </r>
  <r>
    <x v="0"/>
    <x v="0"/>
    <x v="0"/>
    <x v="0"/>
    <x v="0"/>
    <x v="3"/>
    <x v="0"/>
    <x v="1"/>
    <x v="0"/>
    <x v="1"/>
    <x v="1"/>
    <x v="0"/>
    <s v="No"/>
  </r>
  <r>
    <x v="0"/>
    <x v="0"/>
    <x v="2"/>
    <x v="0"/>
    <x v="0"/>
    <x v="0"/>
    <x v="1"/>
    <x v="1"/>
    <x v="0"/>
    <x v="0"/>
    <x v="1"/>
    <x v="1"/>
    <s v="No"/>
  </r>
  <r>
    <x v="0"/>
    <x v="0"/>
    <x v="0"/>
    <x v="0"/>
    <x v="0"/>
    <x v="0"/>
    <x v="1"/>
    <x v="1"/>
    <x v="0"/>
    <x v="1"/>
    <x v="1"/>
    <x v="1"/>
    <s v="null"/>
  </r>
  <r>
    <x v="0"/>
    <x v="0"/>
    <x v="0"/>
    <x v="0"/>
    <x v="0"/>
    <x v="3"/>
    <x v="1"/>
    <x v="1"/>
    <x v="0"/>
    <x v="0"/>
    <x v="0"/>
    <x v="0"/>
    <s v="No"/>
  </r>
  <r>
    <x v="0"/>
    <x v="0"/>
    <x v="2"/>
    <x v="0"/>
    <x v="0"/>
    <x v="0"/>
    <x v="0"/>
    <x v="2"/>
    <x v="0"/>
    <x v="0"/>
    <x v="0"/>
    <x v="1"/>
    <s v="No"/>
  </r>
  <r>
    <x v="0"/>
    <x v="0"/>
    <x v="2"/>
    <x v="0"/>
    <x v="0"/>
    <x v="0"/>
    <x v="0"/>
    <x v="0"/>
    <x v="0"/>
    <x v="0"/>
    <x v="1"/>
    <x v="0"/>
    <s v="No"/>
  </r>
  <r>
    <x v="0"/>
    <x v="0"/>
    <x v="2"/>
    <x v="0"/>
    <x v="0"/>
    <x v="0"/>
    <x v="1"/>
    <x v="1"/>
    <x v="0"/>
    <x v="1"/>
    <x v="1"/>
    <x v="1"/>
    <s v="No"/>
  </r>
  <r>
    <x v="0"/>
    <x v="0"/>
    <x v="0"/>
    <x v="0"/>
    <x v="0"/>
    <x v="0"/>
    <x v="0"/>
    <x v="2"/>
    <x v="0"/>
    <x v="0"/>
    <x v="0"/>
    <x v="0"/>
    <s v="No"/>
  </r>
  <r>
    <x v="0"/>
    <x v="0"/>
    <x v="0"/>
    <x v="0"/>
    <x v="0"/>
    <x v="0"/>
    <x v="0"/>
    <x v="0"/>
    <x v="0"/>
    <x v="0"/>
    <x v="0"/>
    <x v="1"/>
    <s v="No"/>
  </r>
  <r>
    <x v="0"/>
    <x v="0"/>
    <x v="0"/>
    <x v="0"/>
    <x v="0"/>
    <x v="1"/>
    <x v="1"/>
    <x v="2"/>
    <x v="0"/>
    <x v="0"/>
    <x v="1"/>
    <x v="1"/>
    <s v="No"/>
  </r>
  <r>
    <x v="0"/>
    <x v="0"/>
    <x v="0"/>
    <x v="0"/>
    <x v="0"/>
    <x v="1"/>
    <x v="0"/>
    <x v="0"/>
    <x v="0"/>
    <x v="0"/>
    <x v="1"/>
    <x v="1"/>
    <s v="No"/>
  </r>
  <r>
    <x v="0"/>
    <x v="0"/>
    <x v="0"/>
    <x v="0"/>
    <x v="0"/>
    <x v="3"/>
    <x v="1"/>
    <x v="2"/>
    <x v="0"/>
    <x v="0"/>
    <x v="0"/>
    <x v="0"/>
    <s v="Yes"/>
  </r>
  <r>
    <x v="0"/>
    <x v="0"/>
    <x v="0"/>
    <x v="0"/>
    <x v="2"/>
    <x v="1"/>
    <x v="2"/>
    <x v="2"/>
    <x v="0"/>
    <x v="1"/>
    <x v="2"/>
    <x v="1"/>
    <s v="No"/>
  </r>
  <r>
    <x v="0"/>
    <x v="0"/>
    <x v="0"/>
    <x v="0"/>
    <x v="0"/>
    <x v="0"/>
    <x v="0"/>
    <x v="0"/>
    <x v="0"/>
    <x v="0"/>
    <x v="0"/>
    <x v="0"/>
    <s v="No"/>
  </r>
  <r>
    <x v="0"/>
    <x v="0"/>
    <x v="0"/>
    <x v="0"/>
    <x v="2"/>
    <x v="3"/>
    <x v="1"/>
    <x v="2"/>
    <x v="0"/>
    <x v="1"/>
    <x v="1"/>
    <x v="1"/>
    <s v="No"/>
  </r>
  <r>
    <x v="0"/>
    <x v="1"/>
    <x v="0"/>
    <x v="1"/>
    <x v="3"/>
    <x v="1"/>
    <x v="1"/>
    <x v="2"/>
    <x v="0"/>
    <x v="0"/>
    <x v="1"/>
    <x v="1"/>
    <s v="No"/>
  </r>
  <r>
    <x v="0"/>
    <x v="0"/>
    <x v="0"/>
    <x v="0"/>
    <x v="0"/>
    <x v="0"/>
    <x v="1"/>
    <x v="1"/>
    <x v="0"/>
    <x v="0"/>
    <x v="1"/>
    <x v="1"/>
    <s v="No"/>
  </r>
  <r>
    <x v="0"/>
    <x v="0"/>
    <x v="0"/>
    <x v="0"/>
    <x v="0"/>
    <x v="0"/>
    <x v="0"/>
    <x v="0"/>
    <x v="0"/>
    <x v="0"/>
    <x v="1"/>
    <x v="1"/>
    <s v="No"/>
  </r>
  <r>
    <x v="0"/>
    <x v="0"/>
    <x v="0"/>
    <x v="0"/>
    <x v="5"/>
    <x v="1"/>
    <x v="2"/>
    <x v="2"/>
    <x v="0"/>
    <x v="1"/>
    <x v="2"/>
    <x v="1"/>
    <s v="No"/>
  </r>
  <r>
    <x v="0"/>
    <x v="0"/>
    <x v="0"/>
    <x v="0"/>
    <x v="0"/>
    <x v="0"/>
    <x v="0"/>
    <x v="0"/>
    <x v="0"/>
    <x v="0"/>
    <x v="1"/>
    <x v="1"/>
    <s v="No"/>
  </r>
  <r>
    <x v="0"/>
    <x v="0"/>
    <x v="2"/>
    <x v="0"/>
    <x v="0"/>
    <x v="3"/>
    <x v="0"/>
    <x v="0"/>
    <x v="0"/>
    <x v="0"/>
    <x v="1"/>
    <x v="1"/>
    <s v="No"/>
  </r>
  <r>
    <x v="0"/>
    <x v="0"/>
    <x v="0"/>
    <x v="0"/>
    <x v="0"/>
    <x v="1"/>
    <x v="1"/>
    <x v="2"/>
    <x v="0"/>
    <x v="0"/>
    <x v="1"/>
    <x v="1"/>
    <s v="No"/>
  </r>
  <r>
    <x v="0"/>
    <x v="0"/>
    <x v="0"/>
    <x v="0"/>
    <x v="0"/>
    <x v="0"/>
    <x v="1"/>
    <x v="2"/>
    <x v="0"/>
    <x v="0"/>
    <x v="0"/>
    <x v="1"/>
    <s v="null"/>
  </r>
  <r>
    <x v="0"/>
    <x v="0"/>
    <x v="0"/>
    <x v="0"/>
    <x v="0"/>
    <x v="0"/>
    <x v="0"/>
    <x v="0"/>
    <x v="0"/>
    <x v="0"/>
    <x v="0"/>
    <x v="1"/>
    <s v="No"/>
  </r>
  <r>
    <x v="0"/>
    <x v="0"/>
    <x v="0"/>
    <x v="0"/>
    <x v="2"/>
    <x v="1"/>
    <x v="1"/>
    <x v="2"/>
    <x v="0"/>
    <x v="1"/>
    <x v="1"/>
    <x v="1"/>
    <s v="No"/>
  </r>
  <r>
    <x v="0"/>
    <x v="0"/>
    <x v="2"/>
    <x v="0"/>
    <x v="0"/>
    <x v="0"/>
    <x v="1"/>
    <x v="1"/>
    <x v="0"/>
    <x v="0"/>
    <x v="1"/>
    <x v="1"/>
    <s v="No"/>
  </r>
  <r>
    <x v="0"/>
    <x v="0"/>
    <x v="0"/>
    <x v="0"/>
    <x v="0"/>
    <x v="0"/>
    <x v="0"/>
    <x v="0"/>
    <x v="0"/>
    <x v="0"/>
    <x v="0"/>
    <x v="0"/>
    <s v="No"/>
  </r>
  <r>
    <x v="0"/>
    <x v="0"/>
    <x v="0"/>
    <x v="0"/>
    <x v="2"/>
    <x v="1"/>
    <x v="1"/>
    <x v="2"/>
    <x v="0"/>
    <x v="1"/>
    <x v="1"/>
    <x v="1"/>
    <s v="No"/>
  </r>
  <r>
    <x v="0"/>
    <x v="0"/>
    <x v="0"/>
    <x v="0"/>
    <x v="0"/>
    <x v="1"/>
    <x v="1"/>
    <x v="2"/>
    <x v="0"/>
    <x v="0"/>
    <x v="2"/>
    <x v="1"/>
    <s v="No"/>
  </r>
  <r>
    <x v="0"/>
    <x v="1"/>
    <x v="0"/>
    <x v="0"/>
    <x v="0"/>
    <x v="0"/>
    <x v="0"/>
    <x v="0"/>
    <x v="0"/>
    <x v="2"/>
    <x v="1"/>
    <x v="1"/>
    <s v="Yes"/>
  </r>
  <r>
    <x v="0"/>
    <x v="0"/>
    <x v="0"/>
    <x v="0"/>
    <x v="0"/>
    <x v="0"/>
    <x v="0"/>
    <x v="2"/>
    <x v="0"/>
    <x v="0"/>
    <x v="0"/>
    <x v="1"/>
    <s v="No"/>
  </r>
  <r>
    <x v="0"/>
    <x v="0"/>
    <x v="0"/>
    <x v="0"/>
    <x v="0"/>
    <x v="0"/>
    <x v="0"/>
    <x v="2"/>
    <x v="0"/>
    <x v="0"/>
    <x v="1"/>
    <x v="1"/>
    <s v="No"/>
  </r>
  <r>
    <x v="0"/>
    <x v="0"/>
    <x v="0"/>
    <x v="0"/>
    <x v="0"/>
    <x v="0"/>
    <x v="0"/>
    <x v="0"/>
    <x v="0"/>
    <x v="0"/>
    <x v="0"/>
    <x v="0"/>
    <s v="No"/>
  </r>
  <r>
    <x v="0"/>
    <x v="0"/>
    <x v="0"/>
    <x v="0"/>
    <x v="4"/>
    <x v="3"/>
    <x v="1"/>
    <x v="2"/>
    <x v="0"/>
    <x v="1"/>
    <x v="1"/>
    <x v="0"/>
    <s v="No"/>
  </r>
  <r>
    <x v="0"/>
    <x v="0"/>
    <x v="0"/>
    <x v="0"/>
    <x v="2"/>
    <x v="3"/>
    <x v="1"/>
    <x v="2"/>
    <x v="0"/>
    <x v="1"/>
    <x v="1"/>
    <x v="1"/>
    <s v="No"/>
  </r>
  <r>
    <x v="0"/>
    <x v="0"/>
    <x v="0"/>
    <x v="0"/>
    <x v="4"/>
    <x v="0"/>
    <x v="1"/>
    <x v="0"/>
    <x v="0"/>
    <x v="1"/>
    <x v="0"/>
    <x v="0"/>
    <s v="No"/>
  </r>
  <r>
    <x v="0"/>
    <x v="0"/>
    <x v="0"/>
    <x v="0"/>
    <x v="0"/>
    <x v="1"/>
    <x v="1"/>
    <x v="1"/>
    <x v="0"/>
    <x v="0"/>
    <x v="2"/>
    <x v="1"/>
    <s v="No"/>
  </r>
  <r>
    <x v="0"/>
    <x v="0"/>
    <x v="0"/>
    <x v="0"/>
    <x v="2"/>
    <x v="1"/>
    <x v="2"/>
    <x v="2"/>
    <x v="0"/>
    <x v="1"/>
    <x v="2"/>
    <x v="1"/>
    <s v="No"/>
  </r>
  <r>
    <x v="0"/>
    <x v="0"/>
    <x v="0"/>
    <x v="0"/>
    <x v="2"/>
    <x v="1"/>
    <x v="1"/>
    <x v="2"/>
    <x v="0"/>
    <x v="1"/>
    <x v="1"/>
    <x v="1"/>
    <s v="No"/>
  </r>
  <r>
    <x v="0"/>
    <x v="0"/>
    <x v="0"/>
    <x v="0"/>
    <x v="3"/>
    <x v="3"/>
    <x v="1"/>
    <x v="2"/>
    <x v="0"/>
    <x v="1"/>
    <x v="1"/>
    <x v="1"/>
    <s v="No"/>
  </r>
  <r>
    <x v="0"/>
    <x v="0"/>
    <x v="0"/>
    <x v="0"/>
    <x v="0"/>
    <x v="0"/>
    <x v="1"/>
    <x v="2"/>
    <x v="0"/>
    <x v="1"/>
    <x v="1"/>
    <x v="1"/>
    <s v="No"/>
  </r>
  <r>
    <x v="0"/>
    <x v="0"/>
    <x v="0"/>
    <x v="0"/>
    <x v="0"/>
    <x v="1"/>
    <x v="1"/>
    <x v="1"/>
    <x v="0"/>
    <x v="0"/>
    <x v="1"/>
    <x v="1"/>
    <s v="No"/>
  </r>
  <r>
    <x v="0"/>
    <x v="0"/>
    <x v="0"/>
    <x v="0"/>
    <x v="0"/>
    <x v="0"/>
    <x v="1"/>
    <x v="1"/>
    <x v="0"/>
    <x v="0"/>
    <x v="1"/>
    <x v="1"/>
    <s v="No"/>
  </r>
  <r>
    <x v="0"/>
    <x v="0"/>
    <x v="0"/>
    <x v="0"/>
    <x v="0"/>
    <x v="0"/>
    <x v="0"/>
    <x v="0"/>
    <x v="0"/>
    <x v="0"/>
    <x v="1"/>
    <x v="0"/>
    <s v="No"/>
  </r>
  <r>
    <x v="0"/>
    <x v="0"/>
    <x v="0"/>
    <x v="0"/>
    <x v="2"/>
    <x v="3"/>
    <x v="0"/>
    <x v="3"/>
    <x v="0"/>
    <x v="0"/>
    <x v="1"/>
    <x v="0"/>
    <s v="Yes"/>
  </r>
  <r>
    <x v="0"/>
    <x v="0"/>
    <x v="0"/>
    <x v="0"/>
    <x v="0"/>
    <x v="3"/>
    <x v="0"/>
    <x v="0"/>
    <x v="0"/>
    <x v="0"/>
    <x v="0"/>
    <x v="0"/>
    <s v="No"/>
  </r>
  <r>
    <x v="0"/>
    <x v="0"/>
    <x v="0"/>
    <x v="0"/>
    <x v="0"/>
    <x v="0"/>
    <x v="0"/>
    <x v="0"/>
    <x v="0"/>
    <x v="0"/>
    <x v="1"/>
    <x v="1"/>
    <s v="No"/>
  </r>
  <r>
    <x v="0"/>
    <x v="0"/>
    <x v="0"/>
    <x v="0"/>
    <x v="2"/>
    <x v="3"/>
    <x v="2"/>
    <x v="2"/>
    <x v="0"/>
    <x v="1"/>
    <x v="2"/>
    <x v="1"/>
    <s v="No"/>
  </r>
  <r>
    <x v="0"/>
    <x v="0"/>
    <x v="2"/>
    <x v="0"/>
    <x v="6"/>
    <x v="0"/>
    <x v="1"/>
    <x v="2"/>
    <x v="0"/>
    <x v="1"/>
    <x v="2"/>
    <x v="1"/>
    <s v="No"/>
  </r>
  <r>
    <x v="0"/>
    <x v="0"/>
    <x v="0"/>
    <x v="0"/>
    <x v="0"/>
    <x v="0"/>
    <x v="0"/>
    <x v="0"/>
    <x v="0"/>
    <x v="0"/>
    <x v="1"/>
    <x v="1"/>
    <s v="No"/>
  </r>
  <r>
    <x v="1"/>
    <x v="0"/>
    <x v="0"/>
    <x v="0"/>
    <x v="0"/>
    <x v="0"/>
    <x v="0"/>
    <x v="0"/>
    <x v="0"/>
    <x v="0"/>
    <x v="0"/>
    <x v="0"/>
    <s v="No"/>
  </r>
  <r>
    <x v="1"/>
    <x v="0"/>
    <x v="0"/>
    <x v="0"/>
    <x v="2"/>
    <x v="1"/>
    <x v="2"/>
    <x v="2"/>
    <x v="0"/>
    <x v="1"/>
    <x v="0"/>
    <x v="1"/>
    <s v="No"/>
  </r>
  <r>
    <x v="1"/>
    <x v="0"/>
    <x v="0"/>
    <x v="0"/>
    <x v="0"/>
    <x v="3"/>
    <x v="1"/>
    <x v="1"/>
    <x v="0"/>
    <x v="0"/>
    <x v="0"/>
    <x v="0"/>
    <s v="No"/>
  </r>
  <r>
    <x v="1"/>
    <x v="0"/>
    <x v="0"/>
    <x v="0"/>
    <x v="0"/>
    <x v="3"/>
    <x v="1"/>
    <x v="1"/>
    <x v="0"/>
    <x v="0"/>
    <x v="0"/>
    <x v="0"/>
    <s v="No"/>
  </r>
  <r>
    <x v="1"/>
    <x v="1"/>
    <x v="0"/>
    <x v="0"/>
    <x v="4"/>
    <x v="0"/>
    <x v="0"/>
    <x v="1"/>
    <x v="0"/>
    <x v="1"/>
    <x v="0"/>
    <x v="0"/>
    <s v="No"/>
  </r>
  <r>
    <x v="1"/>
    <x v="0"/>
    <x v="0"/>
    <x v="0"/>
    <x v="0"/>
    <x v="0"/>
    <x v="1"/>
    <x v="1"/>
    <x v="0"/>
    <x v="0"/>
    <x v="1"/>
    <x v="1"/>
    <s v="No"/>
  </r>
  <r>
    <x v="1"/>
    <x v="0"/>
    <x v="0"/>
    <x v="2"/>
    <x v="0"/>
    <x v="0"/>
    <x v="1"/>
    <x v="1"/>
    <x v="0"/>
    <x v="1"/>
    <x v="1"/>
    <x v="1"/>
    <s v="No"/>
  </r>
  <r>
    <x v="1"/>
    <x v="0"/>
    <x v="2"/>
    <x v="0"/>
    <x v="0"/>
    <x v="0"/>
    <x v="0"/>
    <x v="1"/>
    <x v="0"/>
    <x v="0"/>
    <x v="0"/>
    <x v="0"/>
    <s v="No"/>
  </r>
  <r>
    <x v="1"/>
    <x v="2"/>
    <x v="0"/>
    <x v="0"/>
    <x v="0"/>
    <x v="0"/>
    <x v="2"/>
    <x v="2"/>
    <x v="4"/>
    <x v="1"/>
    <x v="0"/>
    <x v="0"/>
    <s v="No"/>
  </r>
  <r>
    <x v="1"/>
    <x v="0"/>
    <x v="0"/>
    <x v="1"/>
    <x v="0"/>
    <x v="0"/>
    <x v="2"/>
    <x v="2"/>
    <x v="3"/>
    <x v="1"/>
    <x v="0"/>
    <x v="0"/>
    <s v="No"/>
  </r>
  <r>
    <x v="1"/>
    <x v="0"/>
    <x v="2"/>
    <x v="0"/>
    <x v="0"/>
    <x v="0"/>
    <x v="0"/>
    <x v="1"/>
    <x v="0"/>
    <x v="1"/>
    <x v="0"/>
    <x v="0"/>
    <s v="Yes"/>
  </r>
  <r>
    <x v="1"/>
    <x v="0"/>
    <x v="0"/>
    <x v="0"/>
    <x v="0"/>
    <x v="0"/>
    <x v="1"/>
    <x v="1"/>
    <x v="0"/>
    <x v="1"/>
    <x v="0"/>
    <x v="1"/>
    <s v="No"/>
  </r>
  <r>
    <x v="1"/>
    <x v="0"/>
    <x v="0"/>
    <x v="0"/>
    <x v="0"/>
    <x v="0"/>
    <x v="0"/>
    <x v="2"/>
    <x v="0"/>
    <x v="1"/>
    <x v="0"/>
    <x v="0"/>
    <s v="No"/>
  </r>
  <r>
    <x v="1"/>
    <x v="0"/>
    <x v="0"/>
    <x v="0"/>
    <x v="0"/>
    <x v="0"/>
    <x v="1"/>
    <x v="1"/>
    <x v="4"/>
    <x v="1"/>
    <x v="0"/>
    <x v="0"/>
    <s v="No"/>
  </r>
  <r>
    <x v="1"/>
    <x v="0"/>
    <x v="0"/>
    <x v="0"/>
    <x v="2"/>
    <x v="3"/>
    <x v="2"/>
    <x v="2"/>
    <x v="0"/>
    <x v="1"/>
    <x v="1"/>
    <x v="1"/>
    <s v="No"/>
  </r>
  <r>
    <x v="1"/>
    <x v="0"/>
    <x v="0"/>
    <x v="0"/>
    <x v="2"/>
    <x v="3"/>
    <x v="2"/>
    <x v="2"/>
    <x v="0"/>
    <x v="1"/>
    <x v="0"/>
    <x v="1"/>
    <s v="No"/>
  </r>
  <r>
    <x v="1"/>
    <x v="1"/>
    <x v="1"/>
    <x v="0"/>
    <x v="0"/>
    <x v="0"/>
    <x v="0"/>
    <x v="0"/>
    <x v="0"/>
    <x v="0"/>
    <x v="0"/>
    <x v="2"/>
    <s v="No"/>
  </r>
  <r>
    <x v="1"/>
    <x v="0"/>
    <x v="0"/>
    <x v="0"/>
    <x v="0"/>
    <x v="0"/>
    <x v="0"/>
    <x v="1"/>
    <x v="0"/>
    <x v="0"/>
    <x v="0"/>
    <x v="0"/>
    <s v="No"/>
  </r>
  <r>
    <x v="1"/>
    <x v="0"/>
    <x v="0"/>
    <x v="0"/>
    <x v="2"/>
    <x v="3"/>
    <x v="1"/>
    <x v="1"/>
    <x v="0"/>
    <x v="1"/>
    <x v="1"/>
    <x v="1"/>
    <s v="No"/>
  </r>
  <r>
    <x v="1"/>
    <x v="0"/>
    <x v="2"/>
    <x v="0"/>
    <x v="0"/>
    <x v="0"/>
    <x v="0"/>
    <x v="1"/>
    <x v="0"/>
    <x v="1"/>
    <x v="0"/>
    <x v="0"/>
    <s v="No"/>
  </r>
  <r>
    <x v="1"/>
    <x v="0"/>
    <x v="0"/>
    <x v="0"/>
    <x v="0"/>
    <x v="3"/>
    <x v="0"/>
    <x v="2"/>
    <x v="0"/>
    <x v="0"/>
    <x v="0"/>
    <x v="0"/>
    <s v="No"/>
  </r>
  <r>
    <x v="1"/>
    <x v="0"/>
    <x v="2"/>
    <x v="0"/>
    <x v="0"/>
    <x v="0"/>
    <x v="1"/>
    <x v="1"/>
    <x v="3"/>
    <x v="1"/>
    <x v="1"/>
    <x v="1"/>
    <s v="No"/>
  </r>
  <r>
    <x v="1"/>
    <x v="0"/>
    <x v="0"/>
    <x v="0"/>
    <x v="0"/>
    <x v="0"/>
    <x v="0"/>
    <x v="2"/>
    <x v="0"/>
    <x v="1"/>
    <x v="0"/>
    <x v="1"/>
    <s v="No"/>
  </r>
  <r>
    <x v="1"/>
    <x v="0"/>
    <x v="0"/>
    <x v="0"/>
    <x v="0"/>
    <x v="0"/>
    <x v="0"/>
    <x v="1"/>
    <x v="0"/>
    <x v="0"/>
    <x v="0"/>
    <x v="0"/>
    <s v="No"/>
  </r>
  <r>
    <x v="1"/>
    <x v="0"/>
    <x v="0"/>
    <x v="0"/>
    <x v="2"/>
    <x v="3"/>
    <x v="2"/>
    <x v="2"/>
    <x v="0"/>
    <x v="1"/>
    <x v="0"/>
    <x v="0"/>
    <s v="No"/>
  </r>
  <r>
    <x v="1"/>
    <x v="0"/>
    <x v="0"/>
    <x v="0"/>
    <x v="4"/>
    <x v="0"/>
    <x v="2"/>
    <x v="2"/>
    <x v="0"/>
    <x v="1"/>
    <x v="1"/>
    <x v="1"/>
    <s v="No"/>
  </r>
  <r>
    <x v="1"/>
    <x v="0"/>
    <x v="0"/>
    <x v="0"/>
    <x v="0"/>
    <x v="0"/>
    <x v="1"/>
    <x v="1"/>
    <x v="3"/>
    <x v="1"/>
    <x v="0"/>
    <x v="0"/>
    <s v="No"/>
  </r>
  <r>
    <x v="1"/>
    <x v="0"/>
    <x v="0"/>
    <x v="0"/>
    <x v="2"/>
    <x v="3"/>
    <x v="1"/>
    <x v="1"/>
    <x v="0"/>
    <x v="1"/>
    <x v="0"/>
    <x v="0"/>
    <s v="No"/>
  </r>
  <r>
    <x v="1"/>
    <x v="0"/>
    <x v="0"/>
    <x v="0"/>
    <x v="0"/>
    <x v="0"/>
    <x v="1"/>
    <x v="1"/>
    <x v="0"/>
    <x v="1"/>
    <x v="0"/>
    <x v="1"/>
    <s v="No"/>
  </r>
  <r>
    <x v="1"/>
    <x v="0"/>
    <x v="0"/>
    <x v="0"/>
    <x v="2"/>
    <x v="1"/>
    <x v="0"/>
    <x v="2"/>
    <x v="0"/>
    <x v="0"/>
    <x v="0"/>
    <x v="0"/>
    <s v="No"/>
  </r>
  <r>
    <x v="1"/>
    <x v="1"/>
    <x v="0"/>
    <x v="0"/>
    <x v="0"/>
    <x v="0"/>
    <x v="1"/>
    <x v="1"/>
    <x v="0"/>
    <x v="1"/>
    <x v="1"/>
    <x v="1"/>
    <s v="No"/>
  </r>
  <r>
    <x v="1"/>
    <x v="0"/>
    <x v="2"/>
    <x v="0"/>
    <x v="0"/>
    <x v="0"/>
    <x v="0"/>
    <x v="1"/>
    <x v="0"/>
    <x v="1"/>
    <x v="0"/>
    <x v="0"/>
    <s v="No"/>
  </r>
  <r>
    <x v="1"/>
    <x v="0"/>
    <x v="2"/>
    <x v="0"/>
    <x v="0"/>
    <x v="0"/>
    <x v="1"/>
    <x v="1"/>
    <x v="0"/>
    <x v="1"/>
    <x v="0"/>
    <x v="0"/>
    <s v="No"/>
  </r>
  <r>
    <x v="1"/>
    <x v="0"/>
    <x v="0"/>
    <x v="0"/>
    <x v="0"/>
    <x v="0"/>
    <x v="1"/>
    <x v="1"/>
    <x v="0"/>
    <x v="0"/>
    <x v="0"/>
    <x v="1"/>
    <s v="No"/>
  </r>
  <r>
    <x v="1"/>
    <x v="0"/>
    <x v="0"/>
    <x v="0"/>
    <x v="0"/>
    <x v="0"/>
    <x v="0"/>
    <x v="2"/>
    <x v="0"/>
    <x v="0"/>
    <x v="0"/>
    <x v="1"/>
    <s v="No"/>
  </r>
  <r>
    <x v="1"/>
    <x v="0"/>
    <x v="0"/>
    <x v="0"/>
    <x v="2"/>
    <x v="3"/>
    <x v="1"/>
    <x v="2"/>
    <x v="0"/>
    <x v="1"/>
    <x v="1"/>
    <x v="0"/>
    <s v="No"/>
  </r>
  <r>
    <x v="1"/>
    <x v="0"/>
    <x v="0"/>
    <x v="0"/>
    <x v="2"/>
    <x v="3"/>
    <x v="1"/>
    <x v="2"/>
    <x v="0"/>
    <x v="1"/>
    <x v="0"/>
    <x v="0"/>
    <s v="No"/>
  </r>
  <r>
    <x v="1"/>
    <x v="0"/>
    <x v="2"/>
    <x v="0"/>
    <x v="0"/>
    <x v="0"/>
    <x v="0"/>
    <x v="2"/>
    <x v="0"/>
    <x v="0"/>
    <x v="1"/>
    <x v="0"/>
    <s v="No"/>
  </r>
  <r>
    <x v="1"/>
    <x v="0"/>
    <x v="0"/>
    <x v="0"/>
    <x v="0"/>
    <x v="3"/>
    <x v="1"/>
    <x v="1"/>
    <x v="3"/>
    <x v="1"/>
    <x v="0"/>
    <x v="0"/>
    <s v="No"/>
  </r>
  <r>
    <x v="1"/>
    <x v="0"/>
    <x v="2"/>
    <x v="0"/>
    <x v="0"/>
    <x v="0"/>
    <x v="1"/>
    <x v="1"/>
    <x v="0"/>
    <x v="1"/>
    <x v="0"/>
    <x v="0"/>
    <s v="No"/>
  </r>
  <r>
    <x v="1"/>
    <x v="0"/>
    <x v="0"/>
    <x v="0"/>
    <x v="0"/>
    <x v="1"/>
    <x v="1"/>
    <x v="1"/>
    <x v="0"/>
    <x v="0"/>
    <x v="0"/>
    <x v="1"/>
    <s v="No"/>
  </r>
  <r>
    <x v="1"/>
    <x v="0"/>
    <x v="0"/>
    <x v="0"/>
    <x v="0"/>
    <x v="0"/>
    <x v="0"/>
    <x v="2"/>
    <x v="0"/>
    <x v="1"/>
    <x v="1"/>
    <x v="0"/>
    <s v="No"/>
  </r>
  <r>
    <x v="1"/>
    <x v="0"/>
    <x v="0"/>
    <x v="0"/>
    <x v="0"/>
    <x v="0"/>
    <x v="1"/>
    <x v="1"/>
    <x v="4"/>
    <x v="1"/>
    <x v="0"/>
    <x v="0"/>
    <s v="No"/>
  </r>
  <r>
    <x v="1"/>
    <x v="0"/>
    <x v="0"/>
    <x v="0"/>
    <x v="2"/>
    <x v="3"/>
    <x v="1"/>
    <x v="2"/>
    <x v="0"/>
    <x v="1"/>
    <x v="0"/>
    <x v="0"/>
    <s v="No"/>
  </r>
  <r>
    <x v="1"/>
    <x v="0"/>
    <x v="0"/>
    <x v="0"/>
    <x v="2"/>
    <x v="3"/>
    <x v="2"/>
    <x v="2"/>
    <x v="0"/>
    <x v="1"/>
    <x v="0"/>
    <x v="1"/>
    <s v="No"/>
  </r>
  <r>
    <x v="1"/>
    <x v="0"/>
    <x v="0"/>
    <x v="0"/>
    <x v="2"/>
    <x v="1"/>
    <x v="1"/>
    <x v="2"/>
    <x v="0"/>
    <x v="1"/>
    <x v="0"/>
    <x v="2"/>
    <s v="No"/>
  </r>
  <r>
    <x v="1"/>
    <x v="0"/>
    <x v="0"/>
    <x v="0"/>
    <x v="0"/>
    <x v="3"/>
    <x v="1"/>
    <x v="2"/>
    <x v="0"/>
    <x v="0"/>
    <x v="0"/>
    <x v="1"/>
    <s v="No"/>
  </r>
  <r>
    <x v="1"/>
    <x v="0"/>
    <x v="0"/>
    <x v="0"/>
    <x v="2"/>
    <x v="3"/>
    <x v="1"/>
    <x v="2"/>
    <x v="0"/>
    <x v="1"/>
    <x v="1"/>
    <x v="1"/>
    <s v="No"/>
  </r>
  <r>
    <x v="1"/>
    <x v="0"/>
    <x v="0"/>
    <x v="0"/>
    <x v="2"/>
    <x v="0"/>
    <x v="1"/>
    <x v="1"/>
    <x v="0"/>
    <x v="0"/>
    <x v="1"/>
    <x v="0"/>
    <s v="No"/>
  </r>
  <r>
    <x v="1"/>
    <x v="0"/>
    <x v="0"/>
    <x v="0"/>
    <x v="0"/>
    <x v="0"/>
    <x v="1"/>
    <x v="2"/>
    <x v="0"/>
    <x v="0"/>
    <x v="0"/>
    <x v="2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0"/>
    <x v="1"/>
    <x v="0"/>
    <x v="0"/>
    <x v="0"/>
    <x v="0"/>
    <s v="No"/>
  </r>
  <r>
    <x v="1"/>
    <x v="0"/>
    <x v="2"/>
    <x v="0"/>
    <x v="0"/>
    <x v="0"/>
    <x v="0"/>
    <x v="0"/>
    <x v="0"/>
    <x v="0"/>
    <x v="0"/>
    <x v="0"/>
    <s v="No"/>
  </r>
  <r>
    <x v="1"/>
    <x v="0"/>
    <x v="0"/>
    <x v="0"/>
    <x v="0"/>
    <x v="0"/>
    <x v="1"/>
    <x v="1"/>
    <x v="3"/>
    <x v="1"/>
    <x v="0"/>
    <x v="0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2"/>
    <x v="3"/>
    <x v="0"/>
    <x v="0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2"/>
    <x v="3"/>
    <x v="1"/>
    <x v="1"/>
    <x v="1"/>
    <s v="No"/>
  </r>
  <r>
    <x v="1"/>
    <x v="0"/>
    <x v="0"/>
    <x v="0"/>
    <x v="2"/>
    <x v="0"/>
    <x v="1"/>
    <x v="2"/>
    <x v="0"/>
    <x v="1"/>
    <x v="0"/>
    <x v="1"/>
    <s v="No"/>
  </r>
  <r>
    <x v="1"/>
    <x v="0"/>
    <x v="2"/>
    <x v="0"/>
    <x v="0"/>
    <x v="0"/>
    <x v="1"/>
    <x v="2"/>
    <x v="3"/>
    <x v="2"/>
    <x v="1"/>
    <x v="1"/>
    <s v="No"/>
  </r>
  <r>
    <x v="1"/>
    <x v="0"/>
    <x v="0"/>
    <x v="0"/>
    <x v="0"/>
    <x v="0"/>
    <x v="0"/>
    <x v="0"/>
    <x v="0"/>
    <x v="0"/>
    <x v="0"/>
    <x v="0"/>
    <s v="No"/>
  </r>
  <r>
    <x v="1"/>
    <x v="0"/>
    <x v="2"/>
    <x v="0"/>
    <x v="1"/>
    <x v="2"/>
    <x v="0"/>
    <x v="2"/>
    <x v="4"/>
    <x v="0"/>
    <x v="1"/>
    <x v="1"/>
    <s v="No"/>
  </r>
  <r>
    <x v="1"/>
    <x v="0"/>
    <x v="2"/>
    <x v="0"/>
    <x v="0"/>
    <x v="0"/>
    <x v="1"/>
    <x v="1"/>
    <x v="0"/>
    <x v="1"/>
    <x v="0"/>
    <x v="0"/>
    <s v="No"/>
  </r>
  <r>
    <x v="1"/>
    <x v="1"/>
    <x v="0"/>
    <x v="0"/>
    <x v="0"/>
    <x v="0"/>
    <x v="1"/>
    <x v="1"/>
    <x v="0"/>
    <x v="1"/>
    <x v="0"/>
    <x v="1"/>
    <s v="No"/>
  </r>
  <r>
    <x v="1"/>
    <x v="0"/>
    <x v="0"/>
    <x v="0"/>
    <x v="0"/>
    <x v="0"/>
    <x v="1"/>
    <x v="1"/>
    <x v="0"/>
    <x v="1"/>
    <x v="1"/>
    <x v="0"/>
    <s v="No"/>
  </r>
  <r>
    <x v="1"/>
    <x v="0"/>
    <x v="0"/>
    <x v="0"/>
    <x v="0"/>
    <x v="0"/>
    <x v="1"/>
    <x v="1"/>
    <x v="3"/>
    <x v="1"/>
    <x v="1"/>
    <x v="1"/>
    <s v="No"/>
  </r>
  <r>
    <x v="1"/>
    <x v="0"/>
    <x v="0"/>
    <x v="0"/>
    <x v="0"/>
    <x v="0"/>
    <x v="1"/>
    <x v="1"/>
    <x v="0"/>
    <x v="1"/>
    <x v="1"/>
    <x v="0"/>
    <s v="No"/>
  </r>
  <r>
    <x v="1"/>
    <x v="0"/>
    <x v="2"/>
    <x v="0"/>
    <x v="0"/>
    <x v="0"/>
    <x v="0"/>
    <x v="1"/>
    <x v="0"/>
    <x v="1"/>
    <x v="0"/>
    <x v="1"/>
    <s v="No"/>
  </r>
  <r>
    <x v="1"/>
    <x v="0"/>
    <x v="0"/>
    <x v="0"/>
    <x v="7"/>
    <x v="0"/>
    <x v="1"/>
    <x v="2"/>
    <x v="0"/>
    <x v="1"/>
    <x v="0"/>
    <x v="0"/>
    <s v="No"/>
  </r>
  <r>
    <x v="1"/>
    <x v="1"/>
    <x v="0"/>
    <x v="0"/>
    <x v="0"/>
    <x v="0"/>
    <x v="1"/>
    <x v="1"/>
    <x v="0"/>
    <x v="1"/>
    <x v="0"/>
    <x v="0"/>
    <s v="No"/>
  </r>
  <r>
    <x v="1"/>
    <x v="0"/>
    <x v="0"/>
    <x v="0"/>
    <x v="0"/>
    <x v="0"/>
    <x v="1"/>
    <x v="1"/>
    <x v="3"/>
    <x v="1"/>
    <x v="0"/>
    <x v="1"/>
    <s v="No"/>
  </r>
  <r>
    <x v="1"/>
    <x v="0"/>
    <x v="0"/>
    <x v="0"/>
    <x v="0"/>
    <x v="0"/>
    <x v="1"/>
    <x v="1"/>
    <x v="3"/>
    <x v="1"/>
    <x v="0"/>
    <x v="1"/>
    <s v="No"/>
  </r>
  <r>
    <x v="1"/>
    <x v="0"/>
    <x v="0"/>
    <x v="0"/>
    <x v="2"/>
    <x v="3"/>
    <x v="2"/>
    <x v="2"/>
    <x v="0"/>
    <x v="1"/>
    <x v="2"/>
    <x v="1"/>
    <s v="No"/>
  </r>
  <r>
    <x v="1"/>
    <x v="0"/>
    <x v="0"/>
    <x v="0"/>
    <x v="0"/>
    <x v="0"/>
    <x v="1"/>
    <x v="1"/>
    <x v="0"/>
    <x v="1"/>
    <x v="3"/>
    <x v="1"/>
    <s v="No"/>
  </r>
  <r>
    <x v="1"/>
    <x v="0"/>
    <x v="0"/>
    <x v="0"/>
    <x v="0"/>
    <x v="0"/>
    <x v="1"/>
    <x v="1"/>
    <x v="0"/>
    <x v="0"/>
    <x v="3"/>
    <x v="1"/>
    <s v="No"/>
  </r>
  <r>
    <x v="1"/>
    <x v="0"/>
    <x v="2"/>
    <x v="0"/>
    <x v="0"/>
    <x v="0"/>
    <x v="0"/>
    <x v="2"/>
    <x v="0"/>
    <x v="0"/>
    <x v="0"/>
    <x v="1"/>
    <s v="No"/>
  </r>
  <r>
    <x v="1"/>
    <x v="0"/>
    <x v="2"/>
    <x v="0"/>
    <x v="0"/>
    <x v="0"/>
    <x v="0"/>
    <x v="1"/>
    <x v="0"/>
    <x v="0"/>
    <x v="2"/>
    <x v="1"/>
    <s v="No"/>
  </r>
  <r>
    <x v="1"/>
    <x v="0"/>
    <x v="0"/>
    <x v="0"/>
    <x v="0"/>
    <x v="0"/>
    <x v="1"/>
    <x v="2"/>
    <x v="0"/>
    <x v="0"/>
    <x v="0"/>
    <x v="0"/>
    <s v="No"/>
  </r>
  <r>
    <x v="1"/>
    <x v="0"/>
    <x v="0"/>
    <x v="0"/>
    <x v="4"/>
    <x v="3"/>
    <x v="1"/>
    <x v="1"/>
    <x v="0"/>
    <x v="0"/>
    <x v="0"/>
    <x v="1"/>
    <s v="No"/>
  </r>
  <r>
    <x v="1"/>
    <x v="0"/>
    <x v="1"/>
    <x v="0"/>
    <x v="0"/>
    <x v="3"/>
    <x v="2"/>
    <x v="2"/>
    <x v="0"/>
    <x v="1"/>
    <x v="0"/>
    <x v="0"/>
    <s v="No"/>
  </r>
  <r>
    <x v="1"/>
    <x v="0"/>
    <x v="0"/>
    <x v="0"/>
    <x v="0"/>
    <x v="0"/>
    <x v="1"/>
    <x v="1"/>
    <x v="0"/>
    <x v="0"/>
    <x v="0"/>
    <x v="1"/>
    <s v="No"/>
  </r>
  <r>
    <x v="1"/>
    <x v="0"/>
    <x v="0"/>
    <x v="0"/>
    <x v="4"/>
    <x v="3"/>
    <x v="1"/>
    <x v="1"/>
    <x v="0"/>
    <x v="1"/>
    <x v="0"/>
    <x v="1"/>
    <s v="No"/>
  </r>
  <r>
    <x v="1"/>
    <x v="0"/>
    <x v="0"/>
    <x v="0"/>
    <x v="0"/>
    <x v="3"/>
    <x v="1"/>
    <x v="2"/>
    <x v="4"/>
    <x v="1"/>
    <x v="0"/>
    <x v="0"/>
    <s v="No"/>
  </r>
  <r>
    <x v="1"/>
    <x v="0"/>
    <x v="2"/>
    <x v="0"/>
    <x v="0"/>
    <x v="0"/>
    <x v="0"/>
    <x v="1"/>
    <x v="0"/>
    <x v="0"/>
    <x v="0"/>
    <x v="1"/>
    <s v="No"/>
  </r>
  <r>
    <x v="1"/>
    <x v="0"/>
    <x v="0"/>
    <x v="0"/>
    <x v="2"/>
    <x v="3"/>
    <x v="1"/>
    <x v="2"/>
    <x v="0"/>
    <x v="1"/>
    <x v="1"/>
    <x v="1"/>
    <s v="No"/>
  </r>
  <r>
    <x v="1"/>
    <x v="0"/>
    <x v="0"/>
    <x v="0"/>
    <x v="0"/>
    <x v="1"/>
    <x v="1"/>
    <x v="2"/>
    <x v="0"/>
    <x v="0"/>
    <x v="0"/>
    <x v="1"/>
    <s v="No"/>
  </r>
  <r>
    <x v="1"/>
    <x v="0"/>
    <x v="2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2"/>
    <x v="3"/>
    <x v="1"/>
    <x v="0"/>
    <x v="1"/>
    <s v="No"/>
  </r>
  <r>
    <x v="1"/>
    <x v="0"/>
    <x v="0"/>
    <x v="0"/>
    <x v="0"/>
    <x v="0"/>
    <x v="0"/>
    <x v="1"/>
    <x v="0"/>
    <x v="0"/>
    <x v="0"/>
    <x v="0"/>
    <s v="No"/>
  </r>
  <r>
    <x v="1"/>
    <x v="0"/>
    <x v="0"/>
    <x v="0"/>
    <x v="0"/>
    <x v="0"/>
    <x v="1"/>
    <x v="2"/>
    <x v="3"/>
    <x v="1"/>
    <x v="0"/>
    <x v="1"/>
    <s v="No"/>
  </r>
  <r>
    <x v="1"/>
    <x v="0"/>
    <x v="0"/>
    <x v="0"/>
    <x v="0"/>
    <x v="3"/>
    <x v="1"/>
    <x v="1"/>
    <x v="0"/>
    <x v="0"/>
    <x v="1"/>
    <x v="1"/>
    <s v="No"/>
  </r>
  <r>
    <x v="1"/>
    <x v="1"/>
    <x v="0"/>
    <x v="0"/>
    <x v="0"/>
    <x v="0"/>
    <x v="1"/>
    <x v="1"/>
    <x v="0"/>
    <x v="0"/>
    <x v="0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1"/>
    <x v="0"/>
    <x v="0"/>
    <x v="1"/>
    <x v="1"/>
    <s v="No"/>
  </r>
  <r>
    <x v="1"/>
    <x v="0"/>
    <x v="0"/>
    <x v="0"/>
    <x v="0"/>
    <x v="0"/>
    <x v="0"/>
    <x v="0"/>
    <x v="0"/>
    <x v="0"/>
    <x v="1"/>
    <x v="0"/>
    <s v="No"/>
  </r>
  <r>
    <x v="1"/>
    <x v="0"/>
    <x v="2"/>
    <x v="0"/>
    <x v="0"/>
    <x v="0"/>
    <x v="1"/>
    <x v="2"/>
    <x v="0"/>
    <x v="1"/>
    <x v="0"/>
    <x v="0"/>
    <s v="No"/>
  </r>
  <r>
    <x v="1"/>
    <x v="0"/>
    <x v="0"/>
    <x v="0"/>
    <x v="2"/>
    <x v="3"/>
    <x v="1"/>
    <x v="2"/>
    <x v="0"/>
    <x v="1"/>
    <x v="1"/>
    <x v="0"/>
    <s v="No"/>
  </r>
  <r>
    <x v="1"/>
    <x v="0"/>
    <x v="1"/>
    <x v="0"/>
    <x v="0"/>
    <x v="0"/>
    <x v="0"/>
    <x v="0"/>
    <x v="0"/>
    <x v="0"/>
    <x v="1"/>
    <x v="1"/>
    <s v="No"/>
  </r>
  <r>
    <x v="1"/>
    <x v="0"/>
    <x v="0"/>
    <x v="0"/>
    <x v="0"/>
    <x v="0"/>
    <x v="0"/>
    <x v="0"/>
    <x v="0"/>
    <x v="0"/>
    <x v="0"/>
    <x v="0"/>
    <s v="No"/>
  </r>
  <r>
    <x v="1"/>
    <x v="0"/>
    <x v="0"/>
    <x v="0"/>
    <x v="2"/>
    <x v="1"/>
    <x v="1"/>
    <x v="2"/>
    <x v="0"/>
    <x v="1"/>
    <x v="1"/>
    <x v="1"/>
    <s v="No"/>
  </r>
  <r>
    <x v="1"/>
    <x v="0"/>
    <x v="2"/>
    <x v="0"/>
    <x v="0"/>
    <x v="0"/>
    <x v="0"/>
    <x v="1"/>
    <x v="0"/>
    <x v="0"/>
    <x v="1"/>
    <x v="0"/>
    <s v="No"/>
  </r>
  <r>
    <x v="1"/>
    <x v="0"/>
    <x v="1"/>
    <x v="0"/>
    <x v="6"/>
    <x v="0"/>
    <x v="0"/>
    <x v="2"/>
    <x v="0"/>
    <x v="1"/>
    <x v="0"/>
    <x v="1"/>
    <s v="No"/>
  </r>
  <r>
    <x v="1"/>
    <x v="0"/>
    <x v="0"/>
    <x v="0"/>
    <x v="7"/>
    <x v="0"/>
    <x v="1"/>
    <x v="2"/>
    <x v="0"/>
    <x v="1"/>
    <x v="1"/>
    <x v="1"/>
    <s v="No"/>
  </r>
  <r>
    <x v="1"/>
    <x v="0"/>
    <x v="0"/>
    <x v="0"/>
    <x v="0"/>
    <x v="0"/>
    <x v="1"/>
    <x v="2"/>
    <x v="3"/>
    <x v="1"/>
    <x v="1"/>
    <x v="1"/>
    <s v="No"/>
  </r>
  <r>
    <x v="1"/>
    <x v="1"/>
    <x v="0"/>
    <x v="0"/>
    <x v="0"/>
    <x v="0"/>
    <x v="0"/>
    <x v="0"/>
    <x v="0"/>
    <x v="0"/>
    <x v="3"/>
    <x v="0"/>
    <s v="No"/>
  </r>
  <r>
    <x v="1"/>
    <x v="0"/>
    <x v="0"/>
    <x v="0"/>
    <x v="0"/>
    <x v="0"/>
    <x v="1"/>
    <x v="1"/>
    <x v="1"/>
    <x v="1"/>
    <x v="1"/>
    <x v="1"/>
    <s v="No"/>
  </r>
  <r>
    <x v="1"/>
    <x v="0"/>
    <x v="0"/>
    <x v="0"/>
    <x v="2"/>
    <x v="3"/>
    <x v="2"/>
    <x v="2"/>
    <x v="0"/>
    <x v="1"/>
    <x v="1"/>
    <x v="1"/>
    <s v="No"/>
  </r>
  <r>
    <x v="1"/>
    <x v="0"/>
    <x v="0"/>
    <x v="0"/>
    <x v="0"/>
    <x v="0"/>
    <x v="0"/>
    <x v="0"/>
    <x v="0"/>
    <x v="0"/>
    <x v="0"/>
    <x v="1"/>
    <s v="No"/>
  </r>
  <r>
    <x v="1"/>
    <x v="0"/>
    <x v="0"/>
    <x v="0"/>
    <x v="0"/>
    <x v="0"/>
    <x v="1"/>
    <x v="1"/>
    <x v="0"/>
    <x v="1"/>
    <x v="0"/>
    <x v="1"/>
    <s v="No"/>
  </r>
  <r>
    <x v="1"/>
    <x v="0"/>
    <x v="0"/>
    <x v="0"/>
    <x v="4"/>
    <x v="3"/>
    <x v="1"/>
    <x v="2"/>
    <x v="0"/>
    <x v="1"/>
    <x v="1"/>
    <x v="1"/>
    <s v="No"/>
  </r>
  <r>
    <x v="1"/>
    <x v="0"/>
    <x v="0"/>
    <x v="0"/>
    <x v="4"/>
    <x v="3"/>
    <x v="0"/>
    <x v="0"/>
    <x v="0"/>
    <x v="0"/>
    <x v="2"/>
    <x v="1"/>
    <s v="No"/>
  </r>
  <r>
    <x v="1"/>
    <x v="0"/>
    <x v="2"/>
    <x v="0"/>
    <x v="0"/>
    <x v="0"/>
    <x v="0"/>
    <x v="0"/>
    <x v="0"/>
    <x v="0"/>
    <x v="2"/>
    <x v="1"/>
    <s v="No"/>
  </r>
  <r>
    <x v="1"/>
    <x v="0"/>
    <x v="0"/>
    <x v="0"/>
    <x v="2"/>
    <x v="3"/>
    <x v="1"/>
    <x v="2"/>
    <x v="0"/>
    <x v="0"/>
    <x v="0"/>
    <x v="0"/>
    <s v="No"/>
  </r>
  <r>
    <x v="1"/>
    <x v="0"/>
    <x v="0"/>
    <x v="0"/>
    <x v="0"/>
    <x v="0"/>
    <x v="0"/>
    <x v="0"/>
    <x v="0"/>
    <x v="0"/>
    <x v="1"/>
    <x v="0"/>
    <s v="No"/>
  </r>
  <r>
    <x v="1"/>
    <x v="0"/>
    <x v="0"/>
    <x v="0"/>
    <x v="0"/>
    <x v="3"/>
    <x v="0"/>
    <x v="0"/>
    <x v="0"/>
    <x v="0"/>
    <x v="0"/>
    <x v="1"/>
    <s v="No"/>
  </r>
  <r>
    <x v="1"/>
    <x v="0"/>
    <x v="0"/>
    <x v="0"/>
    <x v="2"/>
    <x v="3"/>
    <x v="1"/>
    <x v="2"/>
    <x v="0"/>
    <x v="1"/>
    <x v="0"/>
    <x v="1"/>
    <s v="No"/>
  </r>
  <r>
    <x v="1"/>
    <x v="0"/>
    <x v="0"/>
    <x v="0"/>
    <x v="0"/>
    <x v="0"/>
    <x v="1"/>
    <x v="1"/>
    <x v="0"/>
    <x v="1"/>
    <x v="1"/>
    <x v="1"/>
    <s v="No"/>
  </r>
  <r>
    <x v="1"/>
    <x v="0"/>
    <x v="0"/>
    <x v="0"/>
    <x v="4"/>
    <x v="3"/>
    <x v="1"/>
    <x v="2"/>
    <x v="0"/>
    <x v="1"/>
    <x v="1"/>
    <x v="0"/>
    <s v="No"/>
  </r>
  <r>
    <x v="1"/>
    <x v="0"/>
    <x v="0"/>
    <x v="0"/>
    <x v="0"/>
    <x v="3"/>
    <x v="0"/>
    <x v="0"/>
    <x v="0"/>
    <x v="0"/>
    <x v="2"/>
    <x v="1"/>
    <s v="No"/>
  </r>
  <r>
    <x v="1"/>
    <x v="0"/>
    <x v="0"/>
    <x v="0"/>
    <x v="2"/>
    <x v="3"/>
    <x v="1"/>
    <x v="2"/>
    <x v="0"/>
    <x v="1"/>
    <x v="1"/>
    <x v="1"/>
    <s v="No"/>
  </r>
  <r>
    <x v="1"/>
    <x v="0"/>
    <x v="0"/>
    <x v="0"/>
    <x v="4"/>
    <x v="3"/>
    <x v="0"/>
    <x v="0"/>
    <x v="0"/>
    <x v="0"/>
    <x v="1"/>
    <x v="1"/>
    <s v="No"/>
  </r>
  <r>
    <x v="1"/>
    <x v="0"/>
    <x v="0"/>
    <x v="0"/>
    <x v="0"/>
    <x v="3"/>
    <x v="1"/>
    <x v="1"/>
    <x v="3"/>
    <x v="1"/>
    <x v="0"/>
    <x v="0"/>
    <s v="No"/>
  </r>
  <r>
    <x v="1"/>
    <x v="0"/>
    <x v="0"/>
    <x v="0"/>
    <x v="0"/>
    <x v="3"/>
    <x v="1"/>
    <x v="2"/>
    <x v="0"/>
    <x v="0"/>
    <x v="1"/>
    <x v="1"/>
    <s v="No"/>
  </r>
  <r>
    <x v="1"/>
    <x v="0"/>
    <x v="2"/>
    <x v="0"/>
    <x v="0"/>
    <x v="0"/>
    <x v="1"/>
    <x v="0"/>
    <x v="4"/>
    <x v="1"/>
    <x v="0"/>
    <x v="2"/>
    <s v="No"/>
  </r>
  <r>
    <x v="1"/>
    <x v="0"/>
    <x v="0"/>
    <x v="0"/>
    <x v="0"/>
    <x v="0"/>
    <x v="1"/>
    <x v="0"/>
    <x v="0"/>
    <x v="0"/>
    <x v="0"/>
    <x v="0"/>
    <s v="No"/>
  </r>
  <r>
    <x v="1"/>
    <x v="0"/>
    <x v="0"/>
    <x v="0"/>
    <x v="0"/>
    <x v="0"/>
    <x v="1"/>
    <x v="0"/>
    <x v="0"/>
    <x v="0"/>
    <x v="0"/>
    <x v="1"/>
    <s v="No"/>
  </r>
  <r>
    <x v="1"/>
    <x v="0"/>
    <x v="0"/>
    <x v="0"/>
    <x v="0"/>
    <x v="1"/>
    <x v="1"/>
    <x v="2"/>
    <x v="0"/>
    <x v="0"/>
    <x v="0"/>
    <x v="1"/>
    <s v="No"/>
  </r>
  <r>
    <x v="1"/>
    <x v="0"/>
    <x v="0"/>
    <x v="0"/>
    <x v="4"/>
    <x v="3"/>
    <x v="1"/>
    <x v="2"/>
    <x v="0"/>
    <x v="1"/>
    <x v="1"/>
    <x v="1"/>
    <s v="No"/>
  </r>
  <r>
    <x v="1"/>
    <x v="0"/>
    <x v="0"/>
    <x v="0"/>
    <x v="0"/>
    <x v="3"/>
    <x v="3"/>
    <x v="2"/>
    <x v="0"/>
    <x v="0"/>
    <x v="0"/>
    <x v="0"/>
    <s v="No"/>
  </r>
  <r>
    <x v="1"/>
    <x v="0"/>
    <x v="0"/>
    <x v="0"/>
    <x v="0"/>
    <x v="1"/>
    <x v="1"/>
    <x v="2"/>
    <x v="0"/>
    <x v="0"/>
    <x v="0"/>
    <x v="1"/>
    <s v="No"/>
  </r>
  <r>
    <x v="1"/>
    <x v="0"/>
    <x v="0"/>
    <x v="0"/>
    <x v="0"/>
    <x v="0"/>
    <x v="1"/>
    <x v="2"/>
    <x v="0"/>
    <x v="0"/>
    <x v="0"/>
    <x v="0"/>
    <s v="No"/>
  </r>
  <r>
    <x v="1"/>
    <x v="0"/>
    <x v="0"/>
    <x v="0"/>
    <x v="0"/>
    <x v="0"/>
    <x v="1"/>
    <x v="1"/>
    <x v="0"/>
    <x v="1"/>
    <x v="2"/>
    <x v="1"/>
    <s v="No"/>
  </r>
  <r>
    <x v="1"/>
    <x v="0"/>
    <x v="0"/>
    <x v="0"/>
    <x v="0"/>
    <x v="0"/>
    <x v="1"/>
    <x v="1"/>
    <x v="4"/>
    <x v="2"/>
    <x v="0"/>
    <x v="1"/>
    <s v="No"/>
  </r>
  <r>
    <x v="1"/>
    <x v="0"/>
    <x v="0"/>
    <x v="0"/>
    <x v="0"/>
    <x v="3"/>
    <x v="1"/>
    <x v="1"/>
    <x v="0"/>
    <x v="0"/>
    <x v="1"/>
    <x v="0"/>
    <s v="No"/>
  </r>
  <r>
    <x v="1"/>
    <x v="0"/>
    <x v="0"/>
    <x v="0"/>
    <x v="2"/>
    <x v="1"/>
    <x v="2"/>
    <x v="2"/>
    <x v="0"/>
    <x v="1"/>
    <x v="1"/>
    <x v="1"/>
    <s v="No"/>
  </r>
  <r>
    <x v="1"/>
    <x v="0"/>
    <x v="0"/>
    <x v="0"/>
    <x v="2"/>
    <x v="3"/>
    <x v="1"/>
    <x v="1"/>
    <x v="0"/>
    <x v="1"/>
    <x v="0"/>
    <x v="1"/>
    <s v="No"/>
  </r>
  <r>
    <x v="1"/>
    <x v="0"/>
    <x v="0"/>
    <x v="0"/>
    <x v="0"/>
    <x v="0"/>
    <x v="1"/>
    <x v="1"/>
    <x v="0"/>
    <x v="1"/>
    <x v="1"/>
    <x v="1"/>
    <s v="No"/>
  </r>
  <r>
    <x v="1"/>
    <x v="0"/>
    <x v="0"/>
    <x v="0"/>
    <x v="0"/>
    <x v="0"/>
    <x v="1"/>
    <x v="1"/>
    <x v="0"/>
    <x v="1"/>
    <x v="0"/>
    <x v="0"/>
    <s v="No"/>
  </r>
  <r>
    <x v="1"/>
    <x v="0"/>
    <x v="2"/>
    <x v="0"/>
    <x v="0"/>
    <x v="0"/>
    <x v="1"/>
    <x v="2"/>
    <x v="0"/>
    <x v="0"/>
    <x v="0"/>
    <x v="1"/>
    <s v="No"/>
  </r>
  <r>
    <x v="1"/>
    <x v="0"/>
    <x v="0"/>
    <x v="0"/>
    <x v="2"/>
    <x v="1"/>
    <x v="1"/>
    <x v="2"/>
    <x v="0"/>
    <x v="1"/>
    <x v="0"/>
    <x v="1"/>
    <s v="No"/>
  </r>
  <r>
    <x v="1"/>
    <x v="0"/>
    <x v="0"/>
    <x v="0"/>
    <x v="2"/>
    <x v="2"/>
    <x v="1"/>
    <x v="2"/>
    <x v="0"/>
    <x v="1"/>
    <x v="0"/>
    <x v="1"/>
    <s v="No"/>
  </r>
  <r>
    <x v="1"/>
    <x v="1"/>
    <x v="0"/>
    <x v="0"/>
    <x v="4"/>
    <x v="0"/>
    <x v="1"/>
    <x v="1"/>
    <x v="0"/>
    <x v="1"/>
    <x v="1"/>
    <x v="1"/>
    <s v="No"/>
  </r>
  <r>
    <x v="1"/>
    <x v="0"/>
    <x v="2"/>
    <x v="0"/>
    <x v="0"/>
    <x v="0"/>
    <x v="1"/>
    <x v="1"/>
    <x v="0"/>
    <x v="1"/>
    <x v="2"/>
    <x v="1"/>
    <s v="No"/>
  </r>
  <r>
    <x v="1"/>
    <x v="0"/>
    <x v="0"/>
    <x v="0"/>
    <x v="0"/>
    <x v="0"/>
    <x v="0"/>
    <x v="1"/>
    <x v="0"/>
    <x v="0"/>
    <x v="1"/>
    <x v="1"/>
    <s v="No"/>
  </r>
  <r>
    <x v="1"/>
    <x v="1"/>
    <x v="0"/>
    <x v="1"/>
    <x v="2"/>
    <x v="1"/>
    <x v="2"/>
    <x v="2"/>
    <x v="0"/>
    <x v="1"/>
    <x v="2"/>
    <x v="1"/>
    <s v="No"/>
  </r>
  <r>
    <x v="1"/>
    <x v="0"/>
    <x v="0"/>
    <x v="0"/>
    <x v="0"/>
    <x v="1"/>
    <x v="1"/>
    <x v="2"/>
    <x v="0"/>
    <x v="0"/>
    <x v="1"/>
    <x v="0"/>
    <s v="No"/>
  </r>
  <r>
    <x v="1"/>
    <x v="0"/>
    <x v="0"/>
    <x v="0"/>
    <x v="2"/>
    <x v="1"/>
    <x v="2"/>
    <x v="2"/>
    <x v="4"/>
    <x v="1"/>
    <x v="0"/>
    <x v="1"/>
    <s v="No"/>
  </r>
  <r>
    <x v="1"/>
    <x v="0"/>
    <x v="0"/>
    <x v="0"/>
    <x v="0"/>
    <x v="0"/>
    <x v="1"/>
    <x v="1"/>
    <x v="0"/>
    <x v="0"/>
    <x v="0"/>
    <x v="1"/>
    <s v="No"/>
  </r>
  <r>
    <x v="1"/>
    <x v="0"/>
    <x v="0"/>
    <x v="0"/>
    <x v="2"/>
    <x v="1"/>
    <x v="2"/>
    <x v="2"/>
    <x v="0"/>
    <x v="1"/>
    <x v="3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0"/>
    <x v="0"/>
    <x v="1"/>
    <x v="2"/>
    <x v="0"/>
    <x v="1"/>
    <x v="1"/>
    <x v="0"/>
    <s v="No"/>
  </r>
  <r>
    <x v="1"/>
    <x v="0"/>
    <x v="2"/>
    <x v="0"/>
    <x v="0"/>
    <x v="0"/>
    <x v="0"/>
    <x v="0"/>
    <x v="0"/>
    <x v="0"/>
    <x v="1"/>
    <x v="0"/>
    <s v="No"/>
  </r>
  <r>
    <x v="1"/>
    <x v="0"/>
    <x v="0"/>
    <x v="0"/>
    <x v="0"/>
    <x v="0"/>
    <x v="1"/>
    <x v="1"/>
    <x v="0"/>
    <x v="1"/>
    <x v="2"/>
    <x v="1"/>
    <s v="No"/>
  </r>
  <r>
    <x v="1"/>
    <x v="0"/>
    <x v="0"/>
    <x v="0"/>
    <x v="2"/>
    <x v="1"/>
    <x v="1"/>
    <x v="2"/>
    <x v="0"/>
    <x v="1"/>
    <x v="1"/>
    <x v="1"/>
    <s v="No"/>
  </r>
  <r>
    <x v="1"/>
    <x v="0"/>
    <x v="0"/>
    <x v="0"/>
    <x v="2"/>
    <x v="1"/>
    <x v="1"/>
    <x v="2"/>
    <x v="0"/>
    <x v="1"/>
    <x v="0"/>
    <x v="1"/>
    <s v="No"/>
  </r>
  <r>
    <x v="1"/>
    <x v="0"/>
    <x v="2"/>
    <x v="0"/>
    <x v="0"/>
    <x v="0"/>
    <x v="1"/>
    <x v="2"/>
    <x v="0"/>
    <x v="0"/>
    <x v="1"/>
    <x v="0"/>
    <s v="No"/>
  </r>
  <r>
    <x v="1"/>
    <x v="0"/>
    <x v="0"/>
    <x v="0"/>
    <x v="0"/>
    <x v="0"/>
    <x v="1"/>
    <x v="2"/>
    <x v="0"/>
    <x v="2"/>
    <x v="1"/>
    <x v="1"/>
    <s v="No"/>
  </r>
  <r>
    <x v="1"/>
    <x v="0"/>
    <x v="0"/>
    <x v="0"/>
    <x v="0"/>
    <x v="0"/>
    <x v="0"/>
    <x v="0"/>
    <x v="0"/>
    <x v="0"/>
    <x v="0"/>
    <x v="1"/>
    <s v="No"/>
  </r>
  <r>
    <x v="1"/>
    <x v="0"/>
    <x v="0"/>
    <x v="0"/>
    <x v="4"/>
    <x v="3"/>
    <x v="1"/>
    <x v="0"/>
    <x v="0"/>
    <x v="1"/>
    <x v="1"/>
    <x v="1"/>
    <s v="No"/>
  </r>
  <r>
    <x v="1"/>
    <x v="0"/>
    <x v="0"/>
    <x v="0"/>
    <x v="2"/>
    <x v="1"/>
    <x v="1"/>
    <x v="2"/>
    <x v="0"/>
    <x v="1"/>
    <x v="0"/>
    <x v="1"/>
    <s v="No"/>
  </r>
  <r>
    <x v="1"/>
    <x v="0"/>
    <x v="0"/>
    <x v="0"/>
    <x v="0"/>
    <x v="0"/>
    <x v="1"/>
    <x v="2"/>
    <x v="0"/>
    <x v="0"/>
    <x v="1"/>
    <x v="1"/>
    <s v="No"/>
  </r>
  <r>
    <x v="1"/>
    <x v="0"/>
    <x v="0"/>
    <x v="0"/>
    <x v="0"/>
    <x v="0"/>
    <x v="1"/>
    <x v="2"/>
    <x v="0"/>
    <x v="0"/>
    <x v="0"/>
    <x v="1"/>
    <s v="No"/>
  </r>
  <r>
    <x v="1"/>
    <x v="0"/>
    <x v="2"/>
    <x v="0"/>
    <x v="0"/>
    <x v="0"/>
    <x v="0"/>
    <x v="1"/>
    <x v="0"/>
    <x v="0"/>
    <x v="2"/>
    <x v="1"/>
    <s v="No"/>
  </r>
  <r>
    <x v="1"/>
    <x v="0"/>
    <x v="0"/>
    <x v="0"/>
    <x v="0"/>
    <x v="0"/>
    <x v="0"/>
    <x v="0"/>
    <x v="0"/>
    <x v="0"/>
    <x v="0"/>
    <x v="0"/>
    <s v="No"/>
  </r>
  <r>
    <x v="1"/>
    <x v="0"/>
    <x v="2"/>
    <x v="0"/>
    <x v="0"/>
    <x v="0"/>
    <x v="1"/>
    <x v="1"/>
    <x v="3"/>
    <x v="1"/>
    <x v="1"/>
    <x v="1"/>
    <s v="No"/>
  </r>
  <r>
    <x v="1"/>
    <x v="0"/>
    <x v="0"/>
    <x v="0"/>
    <x v="4"/>
    <x v="3"/>
    <x v="0"/>
    <x v="0"/>
    <x v="0"/>
    <x v="0"/>
    <x v="1"/>
    <x v="1"/>
    <s v="No"/>
  </r>
  <r>
    <x v="1"/>
    <x v="0"/>
    <x v="0"/>
    <x v="0"/>
    <x v="0"/>
    <x v="0"/>
    <x v="1"/>
    <x v="1"/>
    <x v="0"/>
    <x v="0"/>
    <x v="1"/>
    <x v="0"/>
    <s v="No"/>
  </r>
  <r>
    <x v="1"/>
    <x v="0"/>
    <x v="0"/>
    <x v="0"/>
    <x v="0"/>
    <x v="0"/>
    <x v="0"/>
    <x v="0"/>
    <x v="0"/>
    <x v="0"/>
    <x v="0"/>
    <x v="0"/>
    <s v="No"/>
  </r>
  <r>
    <x v="1"/>
    <x v="1"/>
    <x v="0"/>
    <x v="0"/>
    <x v="0"/>
    <x v="0"/>
    <x v="0"/>
    <x v="0"/>
    <x v="0"/>
    <x v="0"/>
    <x v="1"/>
    <x v="0"/>
    <s v="No"/>
  </r>
  <r>
    <x v="1"/>
    <x v="0"/>
    <x v="0"/>
    <x v="0"/>
    <x v="2"/>
    <x v="1"/>
    <x v="2"/>
    <x v="2"/>
    <x v="0"/>
    <x v="0"/>
    <x v="3"/>
    <x v="1"/>
    <s v="No"/>
  </r>
  <r>
    <x v="1"/>
    <x v="0"/>
    <x v="0"/>
    <x v="0"/>
    <x v="2"/>
    <x v="1"/>
    <x v="1"/>
    <x v="2"/>
    <x v="0"/>
    <x v="1"/>
    <x v="2"/>
    <x v="1"/>
    <s v="No"/>
  </r>
  <r>
    <x v="1"/>
    <x v="0"/>
    <x v="0"/>
    <x v="0"/>
    <x v="0"/>
    <x v="0"/>
    <x v="1"/>
    <x v="2"/>
    <x v="0"/>
    <x v="0"/>
    <x v="0"/>
    <x v="0"/>
    <s v="No"/>
  </r>
  <r>
    <x v="1"/>
    <x v="0"/>
    <x v="0"/>
    <x v="0"/>
    <x v="0"/>
    <x v="0"/>
    <x v="1"/>
    <x v="0"/>
    <x v="0"/>
    <x v="0"/>
    <x v="0"/>
    <x v="0"/>
    <s v="No"/>
  </r>
  <r>
    <x v="1"/>
    <x v="0"/>
    <x v="0"/>
    <x v="0"/>
    <x v="2"/>
    <x v="3"/>
    <x v="1"/>
    <x v="1"/>
    <x v="0"/>
    <x v="1"/>
    <x v="2"/>
    <x v="1"/>
    <s v="No"/>
  </r>
  <r>
    <x v="1"/>
    <x v="0"/>
    <x v="0"/>
    <x v="0"/>
    <x v="0"/>
    <x v="0"/>
    <x v="0"/>
    <x v="0"/>
    <x v="0"/>
    <x v="0"/>
    <x v="1"/>
    <x v="1"/>
    <s v="No"/>
  </r>
  <r>
    <x v="1"/>
    <x v="0"/>
    <x v="2"/>
    <x v="0"/>
    <x v="0"/>
    <x v="0"/>
    <x v="1"/>
    <x v="1"/>
    <x v="0"/>
    <x v="1"/>
    <x v="2"/>
    <x v="1"/>
    <s v="No"/>
  </r>
  <r>
    <x v="1"/>
    <x v="0"/>
    <x v="2"/>
    <x v="0"/>
    <x v="0"/>
    <x v="0"/>
    <x v="1"/>
    <x v="2"/>
    <x v="0"/>
    <x v="0"/>
    <x v="2"/>
    <x v="1"/>
    <s v="No"/>
  </r>
  <r>
    <x v="1"/>
    <x v="0"/>
    <x v="0"/>
    <x v="0"/>
    <x v="0"/>
    <x v="0"/>
    <x v="1"/>
    <x v="1"/>
    <x v="4"/>
    <x v="1"/>
    <x v="0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2"/>
    <x v="0"/>
    <x v="0"/>
    <x v="0"/>
    <x v="0"/>
    <x v="0"/>
    <x v="0"/>
    <x v="0"/>
    <x v="0"/>
    <x v="0"/>
    <s v="No"/>
  </r>
  <r>
    <x v="1"/>
    <x v="0"/>
    <x v="0"/>
    <x v="0"/>
    <x v="0"/>
    <x v="0"/>
    <x v="0"/>
    <x v="3"/>
    <x v="0"/>
    <x v="0"/>
    <x v="0"/>
    <x v="1"/>
    <s v="No"/>
  </r>
  <r>
    <x v="1"/>
    <x v="0"/>
    <x v="0"/>
    <x v="0"/>
    <x v="0"/>
    <x v="0"/>
    <x v="1"/>
    <x v="1"/>
    <x v="0"/>
    <x v="0"/>
    <x v="2"/>
    <x v="1"/>
    <s v="No"/>
  </r>
  <r>
    <x v="1"/>
    <x v="0"/>
    <x v="0"/>
    <x v="0"/>
    <x v="2"/>
    <x v="1"/>
    <x v="2"/>
    <x v="2"/>
    <x v="0"/>
    <x v="1"/>
    <x v="0"/>
    <x v="1"/>
    <s v="No"/>
  </r>
  <r>
    <x v="1"/>
    <x v="0"/>
    <x v="0"/>
    <x v="0"/>
    <x v="2"/>
    <x v="3"/>
    <x v="1"/>
    <x v="2"/>
    <x v="0"/>
    <x v="0"/>
    <x v="0"/>
    <x v="0"/>
    <s v="No"/>
  </r>
  <r>
    <x v="1"/>
    <x v="0"/>
    <x v="0"/>
    <x v="0"/>
    <x v="0"/>
    <x v="0"/>
    <x v="1"/>
    <x v="2"/>
    <x v="3"/>
    <x v="1"/>
    <x v="1"/>
    <x v="1"/>
    <s v="No"/>
  </r>
  <r>
    <x v="1"/>
    <x v="0"/>
    <x v="2"/>
    <x v="0"/>
    <x v="0"/>
    <x v="0"/>
    <x v="0"/>
    <x v="2"/>
    <x v="0"/>
    <x v="1"/>
    <x v="2"/>
    <x v="1"/>
    <s v="No"/>
  </r>
  <r>
    <x v="1"/>
    <x v="0"/>
    <x v="0"/>
    <x v="0"/>
    <x v="4"/>
    <x v="3"/>
    <x v="1"/>
    <x v="2"/>
    <x v="0"/>
    <x v="1"/>
    <x v="0"/>
    <x v="0"/>
    <s v="No"/>
  </r>
  <r>
    <x v="1"/>
    <x v="0"/>
    <x v="0"/>
    <x v="0"/>
    <x v="7"/>
    <x v="3"/>
    <x v="1"/>
    <x v="2"/>
    <x v="0"/>
    <x v="1"/>
    <x v="0"/>
    <x v="0"/>
    <s v="No"/>
  </r>
  <r>
    <x v="1"/>
    <x v="0"/>
    <x v="2"/>
    <x v="1"/>
    <x v="0"/>
    <x v="0"/>
    <x v="0"/>
    <x v="0"/>
    <x v="0"/>
    <x v="0"/>
    <x v="1"/>
    <x v="0"/>
    <s v="No"/>
  </r>
  <r>
    <x v="1"/>
    <x v="0"/>
    <x v="0"/>
    <x v="0"/>
    <x v="2"/>
    <x v="3"/>
    <x v="1"/>
    <x v="2"/>
    <x v="0"/>
    <x v="1"/>
    <x v="0"/>
    <x v="0"/>
    <s v="No"/>
  </r>
  <r>
    <x v="1"/>
    <x v="0"/>
    <x v="0"/>
    <x v="0"/>
    <x v="2"/>
    <x v="3"/>
    <x v="0"/>
    <x v="0"/>
    <x v="0"/>
    <x v="0"/>
    <x v="0"/>
    <x v="0"/>
    <s v="No"/>
  </r>
  <r>
    <x v="1"/>
    <x v="0"/>
    <x v="0"/>
    <x v="0"/>
    <x v="0"/>
    <x v="1"/>
    <x v="1"/>
    <x v="2"/>
    <x v="0"/>
    <x v="0"/>
    <x v="1"/>
    <x v="1"/>
    <s v="No"/>
  </r>
  <r>
    <x v="1"/>
    <x v="0"/>
    <x v="0"/>
    <x v="0"/>
    <x v="2"/>
    <x v="3"/>
    <x v="1"/>
    <x v="2"/>
    <x v="0"/>
    <x v="0"/>
    <x v="1"/>
    <x v="1"/>
    <s v="No"/>
  </r>
  <r>
    <x v="1"/>
    <x v="0"/>
    <x v="0"/>
    <x v="0"/>
    <x v="0"/>
    <x v="0"/>
    <x v="0"/>
    <x v="2"/>
    <x v="0"/>
    <x v="0"/>
    <x v="0"/>
    <x v="0"/>
    <s v="No"/>
  </r>
  <r>
    <x v="1"/>
    <x v="0"/>
    <x v="0"/>
    <x v="0"/>
    <x v="4"/>
    <x v="3"/>
    <x v="1"/>
    <x v="0"/>
    <x v="0"/>
    <x v="1"/>
    <x v="0"/>
    <x v="1"/>
    <s v="No"/>
  </r>
  <r>
    <x v="1"/>
    <x v="0"/>
    <x v="0"/>
    <x v="0"/>
    <x v="0"/>
    <x v="0"/>
    <x v="1"/>
    <x v="3"/>
    <x v="0"/>
    <x v="0"/>
    <x v="1"/>
    <x v="1"/>
    <s v="No"/>
  </r>
  <r>
    <x v="1"/>
    <x v="0"/>
    <x v="0"/>
    <x v="0"/>
    <x v="0"/>
    <x v="0"/>
    <x v="1"/>
    <x v="1"/>
    <x v="0"/>
    <x v="0"/>
    <x v="0"/>
    <x v="0"/>
    <s v="No"/>
  </r>
  <r>
    <x v="1"/>
    <x v="0"/>
    <x v="0"/>
    <x v="0"/>
    <x v="2"/>
    <x v="1"/>
    <x v="1"/>
    <x v="2"/>
    <x v="0"/>
    <x v="1"/>
    <x v="0"/>
    <x v="1"/>
    <s v="No"/>
  </r>
  <r>
    <x v="1"/>
    <x v="0"/>
    <x v="0"/>
    <x v="0"/>
    <x v="4"/>
    <x v="3"/>
    <x v="1"/>
    <x v="2"/>
    <x v="0"/>
    <x v="0"/>
    <x v="2"/>
    <x v="1"/>
    <s v="No"/>
  </r>
  <r>
    <x v="1"/>
    <x v="0"/>
    <x v="0"/>
    <x v="0"/>
    <x v="0"/>
    <x v="0"/>
    <x v="1"/>
    <x v="2"/>
    <x v="0"/>
    <x v="0"/>
    <x v="1"/>
    <x v="1"/>
    <s v="No"/>
  </r>
  <r>
    <x v="1"/>
    <x v="0"/>
    <x v="0"/>
    <x v="0"/>
    <x v="0"/>
    <x v="3"/>
    <x v="0"/>
    <x v="0"/>
    <x v="0"/>
    <x v="0"/>
    <x v="2"/>
    <x v="1"/>
    <s v="No"/>
  </r>
  <r>
    <x v="1"/>
    <x v="0"/>
    <x v="0"/>
    <x v="0"/>
    <x v="2"/>
    <x v="1"/>
    <x v="2"/>
    <x v="2"/>
    <x v="0"/>
    <x v="1"/>
    <x v="1"/>
    <x v="1"/>
    <s v="No"/>
  </r>
  <r>
    <x v="1"/>
    <x v="1"/>
    <x v="2"/>
    <x v="0"/>
    <x v="0"/>
    <x v="0"/>
    <x v="1"/>
    <x v="2"/>
    <x v="0"/>
    <x v="1"/>
    <x v="1"/>
    <x v="1"/>
    <s v="No"/>
  </r>
  <r>
    <x v="1"/>
    <x v="0"/>
    <x v="0"/>
    <x v="0"/>
    <x v="0"/>
    <x v="0"/>
    <x v="1"/>
    <x v="0"/>
    <x v="0"/>
    <x v="0"/>
    <x v="1"/>
    <x v="1"/>
    <s v="No"/>
  </r>
  <r>
    <x v="1"/>
    <x v="2"/>
    <x v="0"/>
    <x v="0"/>
    <x v="2"/>
    <x v="1"/>
    <x v="1"/>
    <x v="2"/>
    <x v="0"/>
    <x v="1"/>
    <x v="0"/>
    <x v="0"/>
    <s v="No"/>
  </r>
  <r>
    <x v="1"/>
    <x v="0"/>
    <x v="0"/>
    <x v="0"/>
    <x v="0"/>
    <x v="0"/>
    <x v="0"/>
    <x v="1"/>
    <x v="0"/>
    <x v="0"/>
    <x v="1"/>
    <x v="0"/>
    <s v="No"/>
  </r>
  <r>
    <x v="1"/>
    <x v="0"/>
    <x v="0"/>
    <x v="0"/>
    <x v="0"/>
    <x v="0"/>
    <x v="1"/>
    <x v="1"/>
    <x v="0"/>
    <x v="0"/>
    <x v="1"/>
    <x v="1"/>
    <s v="No"/>
  </r>
  <r>
    <x v="1"/>
    <x v="0"/>
    <x v="0"/>
    <x v="0"/>
    <x v="2"/>
    <x v="3"/>
    <x v="1"/>
    <x v="2"/>
    <x v="0"/>
    <x v="1"/>
    <x v="1"/>
    <x v="0"/>
    <s v="No"/>
  </r>
  <r>
    <x v="1"/>
    <x v="0"/>
    <x v="0"/>
    <x v="0"/>
    <x v="2"/>
    <x v="1"/>
    <x v="1"/>
    <x v="2"/>
    <x v="0"/>
    <x v="1"/>
    <x v="2"/>
    <x v="1"/>
    <s v="No"/>
  </r>
  <r>
    <x v="1"/>
    <x v="1"/>
    <x v="0"/>
    <x v="0"/>
    <x v="0"/>
    <x v="0"/>
    <x v="1"/>
    <x v="1"/>
    <x v="0"/>
    <x v="0"/>
    <x v="0"/>
    <x v="0"/>
    <s v="No"/>
  </r>
  <r>
    <x v="1"/>
    <x v="0"/>
    <x v="2"/>
    <x v="0"/>
    <x v="0"/>
    <x v="0"/>
    <x v="1"/>
    <x v="1"/>
    <x v="0"/>
    <x v="2"/>
    <x v="1"/>
    <x v="1"/>
    <s v="No"/>
  </r>
  <r>
    <x v="1"/>
    <x v="0"/>
    <x v="0"/>
    <x v="0"/>
    <x v="2"/>
    <x v="1"/>
    <x v="1"/>
    <x v="2"/>
    <x v="0"/>
    <x v="1"/>
    <x v="1"/>
    <x v="0"/>
    <s v="No"/>
  </r>
  <r>
    <x v="1"/>
    <x v="0"/>
    <x v="2"/>
    <x v="0"/>
    <x v="0"/>
    <x v="0"/>
    <x v="1"/>
    <x v="1"/>
    <x v="0"/>
    <x v="0"/>
    <x v="0"/>
    <x v="0"/>
    <s v="No"/>
  </r>
  <r>
    <x v="1"/>
    <x v="0"/>
    <x v="0"/>
    <x v="0"/>
    <x v="4"/>
    <x v="3"/>
    <x v="1"/>
    <x v="1"/>
    <x v="0"/>
    <x v="0"/>
    <x v="1"/>
    <x v="0"/>
    <s v="No"/>
  </r>
  <r>
    <x v="1"/>
    <x v="0"/>
    <x v="0"/>
    <x v="0"/>
    <x v="0"/>
    <x v="3"/>
    <x v="0"/>
    <x v="0"/>
    <x v="0"/>
    <x v="0"/>
    <x v="1"/>
    <x v="1"/>
    <s v="No"/>
  </r>
  <r>
    <x v="1"/>
    <x v="0"/>
    <x v="0"/>
    <x v="0"/>
    <x v="2"/>
    <x v="1"/>
    <x v="1"/>
    <x v="2"/>
    <x v="0"/>
    <x v="1"/>
    <x v="2"/>
    <x v="1"/>
    <s v="No"/>
  </r>
  <r>
    <x v="1"/>
    <x v="0"/>
    <x v="0"/>
    <x v="0"/>
    <x v="2"/>
    <x v="1"/>
    <x v="1"/>
    <x v="2"/>
    <x v="0"/>
    <x v="1"/>
    <x v="0"/>
    <x v="0"/>
    <s v="No"/>
  </r>
  <r>
    <x v="1"/>
    <x v="0"/>
    <x v="0"/>
    <x v="0"/>
    <x v="0"/>
    <x v="0"/>
    <x v="0"/>
    <x v="0"/>
    <x v="0"/>
    <x v="0"/>
    <x v="1"/>
    <x v="1"/>
    <s v="No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x v="0"/>
    <s v="20-39"/>
    <x v="0"/>
    <x v="0"/>
    <x v="0"/>
    <x v="0"/>
    <x v="0"/>
    <x v="0"/>
    <x v="0"/>
    <x v="0"/>
    <x v="0"/>
    <x v="0"/>
    <x v="0"/>
    <x v="0"/>
  </r>
  <r>
    <x v="0"/>
    <s v="20-39"/>
    <x v="0"/>
    <x v="0"/>
    <x v="0"/>
    <x v="0"/>
    <x v="1"/>
    <x v="1"/>
    <x v="0"/>
    <x v="0"/>
    <x v="0"/>
    <x v="0"/>
    <x v="1"/>
    <x v="0"/>
  </r>
  <r>
    <x v="0"/>
    <s v="20-39"/>
    <x v="0"/>
    <x v="0"/>
    <x v="0"/>
    <x v="0"/>
    <x v="0"/>
    <x v="1"/>
    <x v="0"/>
    <x v="0"/>
    <x v="0"/>
    <x v="1"/>
    <x v="1"/>
    <x v="0"/>
  </r>
  <r>
    <x v="0"/>
    <s v="20-39"/>
    <x v="0"/>
    <x v="0"/>
    <x v="0"/>
    <x v="0"/>
    <x v="1"/>
    <x v="1"/>
    <x v="0"/>
    <x v="0"/>
    <x v="1"/>
    <x v="1"/>
    <x v="0"/>
    <x v="0"/>
  </r>
  <r>
    <x v="0"/>
    <s v="20-39"/>
    <x v="1"/>
    <x v="1"/>
    <x v="1"/>
    <x v="1"/>
    <x v="0"/>
    <x v="0"/>
    <x v="0"/>
    <x v="0"/>
    <x v="0"/>
    <x v="1"/>
    <x v="1"/>
    <x v="0"/>
  </r>
  <r>
    <x v="0"/>
    <s v="20-39"/>
    <x v="0"/>
    <x v="0"/>
    <x v="0"/>
    <x v="0"/>
    <x v="0"/>
    <x v="1"/>
    <x v="0"/>
    <x v="0"/>
    <x v="0"/>
    <x v="1"/>
    <x v="1"/>
    <x v="0"/>
  </r>
  <r>
    <x v="0"/>
    <s v="20-39"/>
    <x v="0"/>
    <x v="0"/>
    <x v="0"/>
    <x v="0"/>
    <x v="1"/>
    <x v="1"/>
    <x v="0"/>
    <x v="0"/>
    <x v="0"/>
    <x v="0"/>
    <x v="0"/>
    <x v="1"/>
  </r>
  <r>
    <x v="0"/>
    <s v="20-39"/>
    <x v="2"/>
    <x v="0"/>
    <x v="1"/>
    <x v="2"/>
    <x v="1"/>
    <x v="1"/>
    <x v="0"/>
    <x v="1"/>
    <x v="0"/>
    <x v="0"/>
    <x v="1"/>
    <x v="0"/>
  </r>
  <r>
    <x v="0"/>
    <s v="20-39"/>
    <x v="0"/>
    <x v="0"/>
    <x v="0"/>
    <x v="0"/>
    <x v="0"/>
    <x v="0"/>
    <x v="0"/>
    <x v="0"/>
    <x v="0"/>
    <x v="1"/>
    <x v="0"/>
    <x v="0"/>
  </r>
  <r>
    <x v="0"/>
    <s v="20-39"/>
    <x v="0"/>
    <x v="0"/>
    <x v="0"/>
    <x v="0"/>
    <x v="1"/>
    <x v="1"/>
    <x v="0"/>
    <x v="2"/>
    <x v="0"/>
    <x v="0"/>
    <x v="1"/>
    <x v="0"/>
  </r>
  <r>
    <x v="0"/>
    <s v="20-39"/>
    <x v="2"/>
    <x v="0"/>
    <x v="0"/>
    <x v="0"/>
    <x v="0"/>
    <x v="2"/>
    <x v="0"/>
    <x v="0"/>
    <x v="0"/>
    <x v="1"/>
    <x v="1"/>
    <x v="0"/>
  </r>
  <r>
    <x v="0"/>
    <s v="20-39"/>
    <x v="0"/>
    <x v="0"/>
    <x v="0"/>
    <x v="1"/>
    <x v="1"/>
    <x v="2"/>
    <x v="0"/>
    <x v="0"/>
    <x v="1"/>
    <x v="1"/>
    <x v="0"/>
    <x v="0"/>
  </r>
  <r>
    <x v="0"/>
    <s v="20-39"/>
    <x v="0"/>
    <x v="0"/>
    <x v="0"/>
    <x v="0"/>
    <x v="1"/>
    <x v="2"/>
    <x v="1"/>
    <x v="1"/>
    <x v="0"/>
    <x v="0"/>
    <x v="1"/>
    <x v="0"/>
  </r>
  <r>
    <x v="0"/>
    <s v="20-39"/>
    <x v="1"/>
    <x v="0"/>
    <x v="0"/>
    <x v="0"/>
    <x v="0"/>
    <x v="3"/>
    <x v="0"/>
    <x v="0"/>
    <x v="0"/>
    <x v="0"/>
    <x v="1"/>
    <x v="0"/>
  </r>
  <r>
    <x v="0"/>
    <s v="20-39"/>
    <x v="0"/>
    <x v="0"/>
    <x v="2"/>
    <x v="3"/>
    <x v="1"/>
    <x v="2"/>
    <x v="0"/>
    <x v="1"/>
    <x v="1"/>
    <x v="0"/>
    <x v="0"/>
    <x v="0"/>
  </r>
  <r>
    <x v="0"/>
    <s v="20-39"/>
    <x v="0"/>
    <x v="0"/>
    <x v="2"/>
    <x v="3"/>
    <x v="0"/>
    <x v="2"/>
    <x v="0"/>
    <x v="0"/>
    <x v="0"/>
    <x v="1"/>
    <x v="1"/>
    <x v="0"/>
  </r>
  <r>
    <x v="0"/>
    <s v="20-39"/>
    <x v="0"/>
    <x v="0"/>
    <x v="2"/>
    <x v="3"/>
    <x v="1"/>
    <x v="1"/>
    <x v="0"/>
    <x v="0"/>
    <x v="0"/>
    <x v="1"/>
    <x v="1"/>
    <x v="0"/>
  </r>
  <r>
    <x v="0"/>
    <s v="20-39"/>
    <x v="2"/>
    <x v="0"/>
    <x v="0"/>
    <x v="2"/>
    <x v="0"/>
    <x v="2"/>
    <x v="2"/>
    <x v="2"/>
    <x v="0"/>
    <x v="0"/>
    <x v="1"/>
    <x v="1"/>
  </r>
  <r>
    <x v="0"/>
    <s v="20-39"/>
    <x v="2"/>
    <x v="0"/>
    <x v="0"/>
    <x v="0"/>
    <x v="1"/>
    <x v="1"/>
    <x v="0"/>
    <x v="1"/>
    <x v="0"/>
    <x v="1"/>
    <x v="1"/>
    <x v="0"/>
  </r>
  <r>
    <x v="0"/>
    <s v="20-39"/>
    <x v="0"/>
    <x v="0"/>
    <x v="2"/>
    <x v="3"/>
    <x v="0"/>
    <x v="1"/>
    <x v="0"/>
    <x v="1"/>
    <x v="1"/>
    <x v="1"/>
    <x v="2"/>
    <x v="0"/>
  </r>
  <r>
    <x v="0"/>
    <s v="20-39"/>
    <x v="2"/>
    <x v="0"/>
    <x v="0"/>
    <x v="0"/>
    <x v="0"/>
    <x v="0"/>
    <x v="0"/>
    <x v="0"/>
    <x v="0"/>
    <x v="0"/>
    <x v="1"/>
    <x v="0"/>
  </r>
  <r>
    <x v="0"/>
    <s v="20-39"/>
    <x v="0"/>
    <x v="0"/>
    <x v="2"/>
    <x v="3"/>
    <x v="2"/>
    <x v="2"/>
    <x v="0"/>
    <x v="1"/>
    <x v="1"/>
    <x v="1"/>
    <x v="0"/>
    <x v="0"/>
  </r>
  <r>
    <x v="0"/>
    <s v="20-39"/>
    <x v="2"/>
    <x v="0"/>
    <x v="0"/>
    <x v="0"/>
    <x v="1"/>
    <x v="2"/>
    <x v="0"/>
    <x v="1"/>
    <x v="1"/>
    <x v="1"/>
    <x v="0"/>
    <x v="0"/>
  </r>
  <r>
    <x v="0"/>
    <s v="20-39"/>
    <x v="0"/>
    <x v="0"/>
    <x v="0"/>
    <x v="0"/>
    <x v="1"/>
    <x v="1"/>
    <x v="0"/>
    <x v="0"/>
    <x v="2"/>
    <x v="1"/>
    <x v="0"/>
    <x v="0"/>
  </r>
  <r>
    <x v="0"/>
    <s v="20-39"/>
    <x v="0"/>
    <x v="0"/>
    <x v="0"/>
    <x v="0"/>
    <x v="1"/>
    <x v="1"/>
    <x v="0"/>
    <x v="1"/>
    <x v="0"/>
    <x v="1"/>
    <x v="0"/>
    <x v="0"/>
  </r>
  <r>
    <x v="0"/>
    <s v="20-39"/>
    <x v="0"/>
    <x v="0"/>
    <x v="0"/>
    <x v="0"/>
    <x v="0"/>
    <x v="1"/>
    <x v="0"/>
    <x v="0"/>
    <x v="0"/>
    <x v="0"/>
    <x v="2"/>
    <x v="0"/>
  </r>
  <r>
    <x v="0"/>
    <s v="20-39"/>
    <x v="0"/>
    <x v="0"/>
    <x v="2"/>
    <x v="0"/>
    <x v="2"/>
    <x v="2"/>
    <x v="3"/>
    <x v="1"/>
    <x v="1"/>
    <x v="1"/>
    <x v="0"/>
    <x v="0"/>
  </r>
  <r>
    <x v="0"/>
    <s v="20-39"/>
    <x v="0"/>
    <x v="0"/>
    <x v="2"/>
    <x v="3"/>
    <x v="1"/>
    <x v="1"/>
    <x v="0"/>
    <x v="1"/>
    <x v="0"/>
    <x v="1"/>
    <x v="0"/>
    <x v="1"/>
  </r>
  <r>
    <x v="0"/>
    <s v="20-39"/>
    <x v="0"/>
    <x v="0"/>
    <x v="0"/>
    <x v="1"/>
    <x v="1"/>
    <x v="2"/>
    <x v="0"/>
    <x v="0"/>
    <x v="0"/>
    <x v="0"/>
    <x v="0"/>
    <x v="0"/>
  </r>
  <r>
    <x v="0"/>
    <s v="&gt;=40"/>
    <x v="0"/>
    <x v="1"/>
    <x v="0"/>
    <x v="3"/>
    <x v="1"/>
    <x v="1"/>
    <x v="0"/>
    <x v="1"/>
    <x v="0"/>
    <x v="0"/>
    <x v="1"/>
    <x v="0"/>
  </r>
  <r>
    <x v="0"/>
    <s v="20-39"/>
    <x v="2"/>
    <x v="0"/>
    <x v="0"/>
    <x v="0"/>
    <x v="1"/>
    <x v="1"/>
    <x v="0"/>
    <x v="0"/>
    <x v="0"/>
    <x v="1"/>
    <x v="0"/>
    <x v="1"/>
  </r>
  <r>
    <x v="0"/>
    <s v="20-39"/>
    <x v="2"/>
    <x v="1"/>
    <x v="0"/>
    <x v="1"/>
    <x v="0"/>
    <x v="0"/>
    <x v="0"/>
    <x v="0"/>
    <x v="1"/>
    <x v="0"/>
    <x v="0"/>
    <x v="0"/>
  </r>
  <r>
    <x v="0"/>
    <s v="20-39"/>
    <x v="0"/>
    <x v="0"/>
    <x v="3"/>
    <x v="1"/>
    <x v="1"/>
    <x v="2"/>
    <x v="0"/>
    <x v="0"/>
    <x v="1"/>
    <x v="1"/>
    <x v="0"/>
    <x v="0"/>
  </r>
  <r>
    <x v="0"/>
    <s v="20-39"/>
    <x v="0"/>
    <x v="0"/>
    <x v="4"/>
    <x v="3"/>
    <x v="1"/>
    <x v="2"/>
    <x v="0"/>
    <x v="1"/>
    <x v="1"/>
    <x v="1"/>
    <x v="0"/>
    <x v="0"/>
  </r>
  <r>
    <x v="0"/>
    <s v="20-39"/>
    <x v="0"/>
    <x v="0"/>
    <x v="2"/>
    <x v="3"/>
    <x v="1"/>
    <x v="1"/>
    <x v="0"/>
    <x v="1"/>
    <x v="1"/>
    <x v="1"/>
    <x v="0"/>
    <x v="0"/>
  </r>
  <r>
    <x v="0"/>
    <s v="20-39"/>
    <x v="2"/>
    <x v="0"/>
    <x v="0"/>
    <x v="0"/>
    <x v="1"/>
    <x v="2"/>
    <x v="0"/>
    <x v="0"/>
    <x v="1"/>
    <x v="1"/>
    <x v="0"/>
    <x v="0"/>
  </r>
  <r>
    <x v="0"/>
    <s v="20-39"/>
    <x v="0"/>
    <x v="0"/>
    <x v="0"/>
    <x v="0"/>
    <x v="1"/>
    <x v="2"/>
    <x v="0"/>
    <x v="2"/>
    <x v="1"/>
    <x v="1"/>
    <x v="0"/>
    <x v="0"/>
  </r>
  <r>
    <x v="0"/>
    <s v="20-39"/>
    <x v="0"/>
    <x v="0"/>
    <x v="0"/>
    <x v="0"/>
    <x v="1"/>
    <x v="1"/>
    <x v="0"/>
    <x v="1"/>
    <x v="0"/>
    <x v="1"/>
    <x v="0"/>
    <x v="0"/>
  </r>
  <r>
    <x v="0"/>
    <s v="20-39"/>
    <x v="0"/>
    <x v="1"/>
    <x v="0"/>
    <x v="0"/>
    <x v="1"/>
    <x v="1"/>
    <x v="0"/>
    <x v="0"/>
    <x v="1"/>
    <x v="1"/>
    <x v="0"/>
    <x v="0"/>
  </r>
  <r>
    <x v="0"/>
    <s v="20-39"/>
    <x v="0"/>
    <x v="0"/>
    <x v="0"/>
    <x v="1"/>
    <x v="0"/>
    <x v="1"/>
    <x v="0"/>
    <x v="0"/>
    <x v="0"/>
    <x v="1"/>
    <x v="0"/>
    <x v="0"/>
  </r>
  <r>
    <x v="0"/>
    <s v="20-39"/>
    <x v="0"/>
    <x v="0"/>
    <x v="0"/>
    <x v="1"/>
    <x v="1"/>
    <x v="2"/>
    <x v="0"/>
    <x v="0"/>
    <x v="1"/>
    <x v="1"/>
    <x v="0"/>
    <x v="0"/>
  </r>
  <r>
    <x v="0"/>
    <s v="20-39"/>
    <x v="2"/>
    <x v="0"/>
    <x v="0"/>
    <x v="0"/>
    <x v="0"/>
    <x v="1"/>
    <x v="0"/>
    <x v="0"/>
    <x v="1"/>
    <x v="0"/>
    <x v="0"/>
    <x v="0"/>
  </r>
  <r>
    <x v="0"/>
    <s v="20-39"/>
    <x v="0"/>
    <x v="0"/>
    <x v="2"/>
    <x v="1"/>
    <x v="0"/>
    <x v="0"/>
    <x v="0"/>
    <x v="0"/>
    <x v="1"/>
    <x v="1"/>
    <x v="0"/>
    <x v="0"/>
  </r>
  <r>
    <x v="0"/>
    <s v="20-39"/>
    <x v="0"/>
    <x v="0"/>
    <x v="2"/>
    <x v="3"/>
    <x v="1"/>
    <x v="2"/>
    <x v="0"/>
    <x v="1"/>
    <x v="1"/>
    <x v="1"/>
    <x v="0"/>
    <x v="0"/>
  </r>
  <r>
    <x v="0"/>
    <s v="20-39"/>
    <x v="0"/>
    <x v="0"/>
    <x v="0"/>
    <x v="3"/>
    <x v="0"/>
    <x v="1"/>
    <x v="0"/>
    <x v="1"/>
    <x v="1"/>
    <x v="0"/>
    <x v="0"/>
    <x v="0"/>
  </r>
  <r>
    <x v="0"/>
    <s v="20-39"/>
    <x v="2"/>
    <x v="0"/>
    <x v="0"/>
    <x v="0"/>
    <x v="1"/>
    <x v="1"/>
    <x v="0"/>
    <x v="0"/>
    <x v="1"/>
    <x v="1"/>
    <x v="0"/>
    <x v="0"/>
  </r>
  <r>
    <x v="0"/>
    <s v="20-39"/>
    <x v="0"/>
    <x v="0"/>
    <x v="0"/>
    <x v="0"/>
    <x v="1"/>
    <x v="1"/>
    <x v="0"/>
    <x v="1"/>
    <x v="1"/>
    <x v="1"/>
    <x v="0"/>
    <x v="2"/>
  </r>
  <r>
    <x v="0"/>
    <s v="20-39"/>
    <x v="0"/>
    <x v="0"/>
    <x v="0"/>
    <x v="3"/>
    <x v="1"/>
    <x v="1"/>
    <x v="0"/>
    <x v="0"/>
    <x v="0"/>
    <x v="0"/>
    <x v="0"/>
    <x v="0"/>
  </r>
  <r>
    <x v="0"/>
    <s v="20-39"/>
    <x v="2"/>
    <x v="0"/>
    <x v="0"/>
    <x v="0"/>
    <x v="0"/>
    <x v="2"/>
    <x v="0"/>
    <x v="0"/>
    <x v="0"/>
    <x v="1"/>
    <x v="0"/>
    <x v="0"/>
  </r>
  <r>
    <x v="0"/>
    <s v="20-39"/>
    <x v="2"/>
    <x v="0"/>
    <x v="0"/>
    <x v="0"/>
    <x v="0"/>
    <x v="0"/>
    <x v="0"/>
    <x v="0"/>
    <x v="1"/>
    <x v="0"/>
    <x v="0"/>
    <x v="0"/>
  </r>
  <r>
    <x v="0"/>
    <s v="20-39"/>
    <x v="2"/>
    <x v="0"/>
    <x v="0"/>
    <x v="0"/>
    <x v="1"/>
    <x v="1"/>
    <x v="0"/>
    <x v="1"/>
    <x v="1"/>
    <x v="1"/>
    <x v="0"/>
    <x v="0"/>
  </r>
  <r>
    <x v="0"/>
    <s v="20-39"/>
    <x v="0"/>
    <x v="0"/>
    <x v="0"/>
    <x v="0"/>
    <x v="0"/>
    <x v="2"/>
    <x v="0"/>
    <x v="0"/>
    <x v="0"/>
    <x v="0"/>
    <x v="0"/>
    <x v="0"/>
  </r>
  <r>
    <x v="0"/>
    <s v="20-39"/>
    <x v="0"/>
    <x v="0"/>
    <x v="0"/>
    <x v="0"/>
    <x v="0"/>
    <x v="0"/>
    <x v="0"/>
    <x v="0"/>
    <x v="0"/>
    <x v="1"/>
    <x v="0"/>
    <x v="0"/>
  </r>
  <r>
    <x v="0"/>
    <s v="20-39"/>
    <x v="0"/>
    <x v="0"/>
    <x v="0"/>
    <x v="1"/>
    <x v="1"/>
    <x v="2"/>
    <x v="0"/>
    <x v="0"/>
    <x v="1"/>
    <x v="1"/>
    <x v="0"/>
    <x v="0"/>
  </r>
  <r>
    <x v="0"/>
    <s v="20-39"/>
    <x v="0"/>
    <x v="0"/>
    <x v="0"/>
    <x v="1"/>
    <x v="0"/>
    <x v="0"/>
    <x v="0"/>
    <x v="0"/>
    <x v="1"/>
    <x v="1"/>
    <x v="0"/>
    <x v="0"/>
  </r>
  <r>
    <x v="0"/>
    <s v="20-39"/>
    <x v="0"/>
    <x v="0"/>
    <x v="0"/>
    <x v="3"/>
    <x v="1"/>
    <x v="2"/>
    <x v="0"/>
    <x v="0"/>
    <x v="0"/>
    <x v="0"/>
    <x v="0"/>
    <x v="1"/>
  </r>
  <r>
    <x v="0"/>
    <s v="20-39"/>
    <x v="0"/>
    <x v="0"/>
    <x v="2"/>
    <x v="1"/>
    <x v="2"/>
    <x v="2"/>
    <x v="0"/>
    <x v="1"/>
    <x v="2"/>
    <x v="1"/>
    <x v="0"/>
    <x v="0"/>
  </r>
  <r>
    <x v="0"/>
    <s v="20-39"/>
    <x v="0"/>
    <x v="0"/>
    <x v="0"/>
    <x v="0"/>
    <x v="0"/>
    <x v="0"/>
    <x v="0"/>
    <x v="0"/>
    <x v="0"/>
    <x v="0"/>
    <x v="0"/>
    <x v="0"/>
  </r>
  <r>
    <x v="0"/>
    <s v="20-39"/>
    <x v="0"/>
    <x v="0"/>
    <x v="2"/>
    <x v="3"/>
    <x v="1"/>
    <x v="2"/>
    <x v="0"/>
    <x v="1"/>
    <x v="1"/>
    <x v="1"/>
    <x v="2"/>
    <x v="0"/>
  </r>
  <r>
    <x v="0"/>
    <s v="&gt;=40"/>
    <x v="0"/>
    <x v="1"/>
    <x v="3"/>
    <x v="1"/>
    <x v="1"/>
    <x v="2"/>
    <x v="0"/>
    <x v="0"/>
    <x v="1"/>
    <x v="1"/>
    <x v="0"/>
    <x v="0"/>
  </r>
  <r>
    <x v="0"/>
    <s v="20-39"/>
    <x v="0"/>
    <x v="0"/>
    <x v="0"/>
    <x v="0"/>
    <x v="1"/>
    <x v="1"/>
    <x v="0"/>
    <x v="0"/>
    <x v="1"/>
    <x v="1"/>
    <x v="0"/>
    <x v="0"/>
  </r>
  <r>
    <x v="0"/>
    <s v="20-39"/>
    <x v="0"/>
    <x v="0"/>
    <x v="0"/>
    <x v="0"/>
    <x v="0"/>
    <x v="0"/>
    <x v="0"/>
    <x v="0"/>
    <x v="1"/>
    <x v="1"/>
    <x v="0"/>
    <x v="0"/>
  </r>
  <r>
    <x v="0"/>
    <s v="20-39"/>
    <x v="0"/>
    <x v="0"/>
    <x v="5"/>
    <x v="1"/>
    <x v="2"/>
    <x v="2"/>
    <x v="0"/>
    <x v="1"/>
    <x v="2"/>
    <x v="1"/>
    <x v="0"/>
    <x v="0"/>
  </r>
  <r>
    <x v="0"/>
    <s v="20-39"/>
    <x v="0"/>
    <x v="0"/>
    <x v="0"/>
    <x v="0"/>
    <x v="0"/>
    <x v="0"/>
    <x v="0"/>
    <x v="0"/>
    <x v="1"/>
    <x v="1"/>
    <x v="0"/>
    <x v="0"/>
  </r>
  <r>
    <x v="0"/>
    <s v="20-39"/>
    <x v="2"/>
    <x v="0"/>
    <x v="0"/>
    <x v="3"/>
    <x v="0"/>
    <x v="0"/>
    <x v="0"/>
    <x v="0"/>
    <x v="1"/>
    <x v="1"/>
    <x v="0"/>
    <x v="0"/>
  </r>
  <r>
    <x v="0"/>
    <s v="20-39"/>
    <x v="0"/>
    <x v="0"/>
    <x v="0"/>
    <x v="1"/>
    <x v="1"/>
    <x v="2"/>
    <x v="0"/>
    <x v="0"/>
    <x v="1"/>
    <x v="1"/>
    <x v="0"/>
    <x v="0"/>
  </r>
  <r>
    <x v="0"/>
    <s v="20-39"/>
    <x v="0"/>
    <x v="0"/>
    <x v="0"/>
    <x v="0"/>
    <x v="1"/>
    <x v="2"/>
    <x v="0"/>
    <x v="0"/>
    <x v="0"/>
    <x v="1"/>
    <x v="0"/>
    <x v="2"/>
  </r>
  <r>
    <x v="0"/>
    <s v="20-39"/>
    <x v="0"/>
    <x v="0"/>
    <x v="0"/>
    <x v="0"/>
    <x v="0"/>
    <x v="0"/>
    <x v="0"/>
    <x v="0"/>
    <x v="0"/>
    <x v="1"/>
    <x v="0"/>
    <x v="0"/>
  </r>
  <r>
    <x v="0"/>
    <s v="20-39"/>
    <x v="0"/>
    <x v="0"/>
    <x v="2"/>
    <x v="1"/>
    <x v="1"/>
    <x v="2"/>
    <x v="0"/>
    <x v="1"/>
    <x v="1"/>
    <x v="1"/>
    <x v="0"/>
    <x v="0"/>
  </r>
  <r>
    <x v="0"/>
    <s v="20-39"/>
    <x v="2"/>
    <x v="0"/>
    <x v="0"/>
    <x v="0"/>
    <x v="1"/>
    <x v="1"/>
    <x v="0"/>
    <x v="0"/>
    <x v="1"/>
    <x v="1"/>
    <x v="0"/>
    <x v="0"/>
  </r>
  <r>
    <x v="0"/>
    <s v="20-39"/>
    <x v="0"/>
    <x v="0"/>
    <x v="0"/>
    <x v="0"/>
    <x v="0"/>
    <x v="0"/>
    <x v="0"/>
    <x v="0"/>
    <x v="0"/>
    <x v="0"/>
    <x v="0"/>
    <x v="0"/>
  </r>
  <r>
    <x v="0"/>
    <s v="20-39"/>
    <x v="0"/>
    <x v="0"/>
    <x v="2"/>
    <x v="1"/>
    <x v="1"/>
    <x v="2"/>
    <x v="0"/>
    <x v="1"/>
    <x v="1"/>
    <x v="1"/>
    <x v="0"/>
    <x v="0"/>
  </r>
  <r>
    <x v="0"/>
    <s v="20-39"/>
    <x v="0"/>
    <x v="0"/>
    <x v="0"/>
    <x v="1"/>
    <x v="1"/>
    <x v="2"/>
    <x v="0"/>
    <x v="0"/>
    <x v="2"/>
    <x v="1"/>
    <x v="0"/>
    <x v="0"/>
  </r>
  <r>
    <x v="0"/>
    <s v="&gt;=40"/>
    <x v="0"/>
    <x v="0"/>
    <x v="0"/>
    <x v="0"/>
    <x v="0"/>
    <x v="0"/>
    <x v="0"/>
    <x v="2"/>
    <x v="1"/>
    <x v="1"/>
    <x v="0"/>
    <x v="1"/>
  </r>
  <r>
    <x v="0"/>
    <s v="20-39"/>
    <x v="0"/>
    <x v="0"/>
    <x v="0"/>
    <x v="0"/>
    <x v="0"/>
    <x v="2"/>
    <x v="0"/>
    <x v="0"/>
    <x v="0"/>
    <x v="1"/>
    <x v="0"/>
    <x v="0"/>
  </r>
  <r>
    <x v="0"/>
    <s v="20-39"/>
    <x v="0"/>
    <x v="0"/>
    <x v="0"/>
    <x v="0"/>
    <x v="0"/>
    <x v="2"/>
    <x v="0"/>
    <x v="0"/>
    <x v="1"/>
    <x v="1"/>
    <x v="0"/>
    <x v="0"/>
  </r>
  <r>
    <x v="0"/>
    <s v="20-39"/>
    <x v="0"/>
    <x v="0"/>
    <x v="0"/>
    <x v="0"/>
    <x v="0"/>
    <x v="0"/>
    <x v="0"/>
    <x v="0"/>
    <x v="0"/>
    <x v="0"/>
    <x v="0"/>
    <x v="0"/>
  </r>
  <r>
    <x v="0"/>
    <s v="20-39"/>
    <x v="0"/>
    <x v="0"/>
    <x v="4"/>
    <x v="3"/>
    <x v="1"/>
    <x v="2"/>
    <x v="0"/>
    <x v="1"/>
    <x v="1"/>
    <x v="0"/>
    <x v="0"/>
    <x v="0"/>
  </r>
  <r>
    <x v="0"/>
    <s v="20-39"/>
    <x v="0"/>
    <x v="0"/>
    <x v="2"/>
    <x v="3"/>
    <x v="1"/>
    <x v="2"/>
    <x v="0"/>
    <x v="1"/>
    <x v="1"/>
    <x v="1"/>
    <x v="0"/>
    <x v="0"/>
  </r>
  <r>
    <x v="0"/>
    <s v="20-39"/>
    <x v="0"/>
    <x v="0"/>
    <x v="4"/>
    <x v="0"/>
    <x v="1"/>
    <x v="0"/>
    <x v="0"/>
    <x v="1"/>
    <x v="0"/>
    <x v="0"/>
    <x v="0"/>
    <x v="0"/>
  </r>
  <r>
    <x v="0"/>
    <s v="20-39"/>
    <x v="0"/>
    <x v="0"/>
    <x v="0"/>
    <x v="1"/>
    <x v="1"/>
    <x v="1"/>
    <x v="0"/>
    <x v="0"/>
    <x v="2"/>
    <x v="1"/>
    <x v="0"/>
    <x v="0"/>
  </r>
  <r>
    <x v="0"/>
    <s v="20-39"/>
    <x v="0"/>
    <x v="0"/>
    <x v="2"/>
    <x v="1"/>
    <x v="2"/>
    <x v="2"/>
    <x v="0"/>
    <x v="1"/>
    <x v="2"/>
    <x v="1"/>
    <x v="0"/>
    <x v="0"/>
  </r>
  <r>
    <x v="0"/>
    <s v="20-39"/>
    <x v="0"/>
    <x v="0"/>
    <x v="2"/>
    <x v="1"/>
    <x v="1"/>
    <x v="2"/>
    <x v="0"/>
    <x v="1"/>
    <x v="1"/>
    <x v="1"/>
    <x v="0"/>
    <x v="0"/>
  </r>
  <r>
    <x v="0"/>
    <s v="20-39"/>
    <x v="0"/>
    <x v="0"/>
    <x v="3"/>
    <x v="3"/>
    <x v="1"/>
    <x v="2"/>
    <x v="0"/>
    <x v="1"/>
    <x v="1"/>
    <x v="1"/>
    <x v="0"/>
    <x v="0"/>
  </r>
  <r>
    <x v="0"/>
    <s v="20-39"/>
    <x v="0"/>
    <x v="0"/>
    <x v="0"/>
    <x v="0"/>
    <x v="1"/>
    <x v="2"/>
    <x v="0"/>
    <x v="1"/>
    <x v="1"/>
    <x v="1"/>
    <x v="0"/>
    <x v="0"/>
  </r>
  <r>
    <x v="0"/>
    <s v="20-39"/>
    <x v="0"/>
    <x v="0"/>
    <x v="0"/>
    <x v="1"/>
    <x v="1"/>
    <x v="1"/>
    <x v="0"/>
    <x v="0"/>
    <x v="1"/>
    <x v="1"/>
    <x v="0"/>
    <x v="0"/>
  </r>
  <r>
    <x v="0"/>
    <s v="20-39"/>
    <x v="0"/>
    <x v="0"/>
    <x v="0"/>
    <x v="0"/>
    <x v="1"/>
    <x v="1"/>
    <x v="0"/>
    <x v="0"/>
    <x v="1"/>
    <x v="1"/>
    <x v="0"/>
    <x v="0"/>
  </r>
  <r>
    <x v="0"/>
    <s v="20-39"/>
    <x v="0"/>
    <x v="0"/>
    <x v="0"/>
    <x v="0"/>
    <x v="0"/>
    <x v="0"/>
    <x v="0"/>
    <x v="0"/>
    <x v="1"/>
    <x v="0"/>
    <x v="0"/>
    <x v="0"/>
  </r>
  <r>
    <x v="0"/>
    <s v="20-39"/>
    <x v="0"/>
    <x v="0"/>
    <x v="2"/>
    <x v="3"/>
    <x v="0"/>
    <x v="3"/>
    <x v="0"/>
    <x v="0"/>
    <x v="1"/>
    <x v="0"/>
    <x v="0"/>
    <x v="1"/>
  </r>
  <r>
    <x v="0"/>
    <s v="20-39"/>
    <x v="0"/>
    <x v="0"/>
    <x v="0"/>
    <x v="3"/>
    <x v="0"/>
    <x v="0"/>
    <x v="0"/>
    <x v="0"/>
    <x v="0"/>
    <x v="0"/>
    <x v="0"/>
    <x v="0"/>
  </r>
  <r>
    <x v="0"/>
    <s v="20-39"/>
    <x v="0"/>
    <x v="0"/>
    <x v="0"/>
    <x v="0"/>
    <x v="0"/>
    <x v="0"/>
    <x v="0"/>
    <x v="0"/>
    <x v="1"/>
    <x v="1"/>
    <x v="0"/>
    <x v="0"/>
  </r>
  <r>
    <x v="0"/>
    <s v="20-39"/>
    <x v="0"/>
    <x v="0"/>
    <x v="2"/>
    <x v="3"/>
    <x v="2"/>
    <x v="2"/>
    <x v="0"/>
    <x v="1"/>
    <x v="2"/>
    <x v="1"/>
    <x v="0"/>
    <x v="0"/>
  </r>
  <r>
    <x v="0"/>
    <s v="20-39"/>
    <x v="2"/>
    <x v="0"/>
    <x v="6"/>
    <x v="0"/>
    <x v="1"/>
    <x v="2"/>
    <x v="0"/>
    <x v="1"/>
    <x v="2"/>
    <x v="1"/>
    <x v="0"/>
    <x v="0"/>
  </r>
  <r>
    <x v="0"/>
    <s v="20-39"/>
    <x v="0"/>
    <x v="0"/>
    <x v="0"/>
    <x v="0"/>
    <x v="0"/>
    <x v="0"/>
    <x v="0"/>
    <x v="0"/>
    <x v="1"/>
    <x v="1"/>
    <x v="0"/>
    <x v="0"/>
  </r>
  <r>
    <x v="1"/>
    <s v="20-39"/>
    <x v="0"/>
    <x v="0"/>
    <x v="0"/>
    <x v="0"/>
    <x v="0"/>
    <x v="0"/>
    <x v="0"/>
    <x v="0"/>
    <x v="0"/>
    <x v="0"/>
    <x v="1"/>
    <x v="0"/>
  </r>
  <r>
    <x v="1"/>
    <s v="20-39"/>
    <x v="0"/>
    <x v="0"/>
    <x v="2"/>
    <x v="1"/>
    <x v="2"/>
    <x v="2"/>
    <x v="0"/>
    <x v="1"/>
    <x v="0"/>
    <x v="1"/>
    <x v="1"/>
    <x v="0"/>
  </r>
  <r>
    <x v="1"/>
    <s v="20-39"/>
    <x v="0"/>
    <x v="0"/>
    <x v="0"/>
    <x v="3"/>
    <x v="1"/>
    <x v="1"/>
    <x v="0"/>
    <x v="0"/>
    <x v="0"/>
    <x v="0"/>
    <x v="1"/>
    <x v="0"/>
  </r>
  <r>
    <x v="1"/>
    <s v="20-39"/>
    <x v="0"/>
    <x v="0"/>
    <x v="0"/>
    <x v="3"/>
    <x v="1"/>
    <x v="1"/>
    <x v="0"/>
    <x v="0"/>
    <x v="0"/>
    <x v="0"/>
    <x v="1"/>
    <x v="0"/>
  </r>
  <r>
    <x v="1"/>
    <s v="&gt;=40"/>
    <x v="0"/>
    <x v="0"/>
    <x v="4"/>
    <x v="0"/>
    <x v="0"/>
    <x v="1"/>
    <x v="0"/>
    <x v="1"/>
    <x v="0"/>
    <x v="0"/>
    <x v="1"/>
    <x v="0"/>
  </r>
  <r>
    <x v="1"/>
    <s v="20-39"/>
    <x v="0"/>
    <x v="0"/>
    <x v="0"/>
    <x v="0"/>
    <x v="1"/>
    <x v="1"/>
    <x v="0"/>
    <x v="0"/>
    <x v="1"/>
    <x v="1"/>
    <x v="0"/>
    <x v="0"/>
  </r>
  <r>
    <x v="1"/>
    <s v="20-39"/>
    <x v="0"/>
    <x v="2"/>
    <x v="0"/>
    <x v="0"/>
    <x v="1"/>
    <x v="1"/>
    <x v="0"/>
    <x v="1"/>
    <x v="1"/>
    <x v="1"/>
    <x v="1"/>
    <x v="0"/>
  </r>
  <r>
    <x v="1"/>
    <s v="20-39"/>
    <x v="2"/>
    <x v="0"/>
    <x v="0"/>
    <x v="0"/>
    <x v="0"/>
    <x v="1"/>
    <x v="0"/>
    <x v="0"/>
    <x v="0"/>
    <x v="0"/>
    <x v="1"/>
    <x v="0"/>
  </r>
  <r>
    <x v="1"/>
    <s v="&lt;20"/>
    <x v="0"/>
    <x v="0"/>
    <x v="0"/>
    <x v="0"/>
    <x v="2"/>
    <x v="2"/>
    <x v="4"/>
    <x v="1"/>
    <x v="0"/>
    <x v="0"/>
    <x v="1"/>
    <x v="0"/>
  </r>
  <r>
    <x v="1"/>
    <s v="20-39"/>
    <x v="0"/>
    <x v="1"/>
    <x v="0"/>
    <x v="0"/>
    <x v="2"/>
    <x v="2"/>
    <x v="3"/>
    <x v="1"/>
    <x v="0"/>
    <x v="0"/>
    <x v="0"/>
    <x v="0"/>
  </r>
  <r>
    <x v="1"/>
    <s v="20-39"/>
    <x v="2"/>
    <x v="0"/>
    <x v="0"/>
    <x v="0"/>
    <x v="0"/>
    <x v="1"/>
    <x v="0"/>
    <x v="1"/>
    <x v="0"/>
    <x v="0"/>
    <x v="1"/>
    <x v="1"/>
  </r>
  <r>
    <x v="1"/>
    <s v="20-39"/>
    <x v="0"/>
    <x v="0"/>
    <x v="0"/>
    <x v="0"/>
    <x v="1"/>
    <x v="1"/>
    <x v="0"/>
    <x v="1"/>
    <x v="0"/>
    <x v="1"/>
    <x v="1"/>
    <x v="0"/>
  </r>
  <r>
    <x v="1"/>
    <s v="20-39"/>
    <x v="0"/>
    <x v="0"/>
    <x v="0"/>
    <x v="0"/>
    <x v="0"/>
    <x v="2"/>
    <x v="0"/>
    <x v="1"/>
    <x v="0"/>
    <x v="0"/>
    <x v="1"/>
    <x v="0"/>
  </r>
  <r>
    <x v="1"/>
    <s v="20-39"/>
    <x v="0"/>
    <x v="0"/>
    <x v="0"/>
    <x v="0"/>
    <x v="1"/>
    <x v="1"/>
    <x v="4"/>
    <x v="1"/>
    <x v="0"/>
    <x v="0"/>
    <x v="1"/>
    <x v="0"/>
  </r>
  <r>
    <x v="1"/>
    <s v="20-39"/>
    <x v="0"/>
    <x v="0"/>
    <x v="2"/>
    <x v="3"/>
    <x v="2"/>
    <x v="2"/>
    <x v="0"/>
    <x v="1"/>
    <x v="1"/>
    <x v="1"/>
    <x v="1"/>
    <x v="0"/>
  </r>
  <r>
    <x v="1"/>
    <s v="20-39"/>
    <x v="0"/>
    <x v="0"/>
    <x v="2"/>
    <x v="3"/>
    <x v="2"/>
    <x v="2"/>
    <x v="0"/>
    <x v="1"/>
    <x v="0"/>
    <x v="1"/>
    <x v="1"/>
    <x v="0"/>
  </r>
  <r>
    <x v="1"/>
    <s v="&gt;=40"/>
    <x v="1"/>
    <x v="0"/>
    <x v="0"/>
    <x v="0"/>
    <x v="0"/>
    <x v="0"/>
    <x v="0"/>
    <x v="0"/>
    <x v="0"/>
    <x v="2"/>
    <x v="1"/>
    <x v="0"/>
  </r>
  <r>
    <x v="1"/>
    <s v="20-39"/>
    <x v="0"/>
    <x v="0"/>
    <x v="0"/>
    <x v="0"/>
    <x v="0"/>
    <x v="1"/>
    <x v="0"/>
    <x v="0"/>
    <x v="0"/>
    <x v="0"/>
    <x v="0"/>
    <x v="0"/>
  </r>
  <r>
    <x v="1"/>
    <s v="20-39"/>
    <x v="0"/>
    <x v="0"/>
    <x v="2"/>
    <x v="3"/>
    <x v="1"/>
    <x v="1"/>
    <x v="0"/>
    <x v="1"/>
    <x v="1"/>
    <x v="1"/>
    <x v="0"/>
    <x v="0"/>
  </r>
  <r>
    <x v="1"/>
    <s v="20-39"/>
    <x v="2"/>
    <x v="0"/>
    <x v="0"/>
    <x v="0"/>
    <x v="0"/>
    <x v="1"/>
    <x v="0"/>
    <x v="1"/>
    <x v="0"/>
    <x v="0"/>
    <x v="1"/>
    <x v="0"/>
  </r>
  <r>
    <x v="1"/>
    <s v="20-39"/>
    <x v="0"/>
    <x v="0"/>
    <x v="0"/>
    <x v="3"/>
    <x v="0"/>
    <x v="2"/>
    <x v="0"/>
    <x v="0"/>
    <x v="0"/>
    <x v="0"/>
    <x v="0"/>
    <x v="0"/>
  </r>
  <r>
    <x v="1"/>
    <s v="20-39"/>
    <x v="2"/>
    <x v="0"/>
    <x v="0"/>
    <x v="0"/>
    <x v="1"/>
    <x v="1"/>
    <x v="3"/>
    <x v="1"/>
    <x v="1"/>
    <x v="1"/>
    <x v="0"/>
    <x v="0"/>
  </r>
  <r>
    <x v="1"/>
    <s v="20-39"/>
    <x v="0"/>
    <x v="0"/>
    <x v="0"/>
    <x v="0"/>
    <x v="0"/>
    <x v="2"/>
    <x v="0"/>
    <x v="1"/>
    <x v="0"/>
    <x v="1"/>
    <x v="0"/>
    <x v="0"/>
  </r>
  <r>
    <x v="1"/>
    <s v="20-39"/>
    <x v="0"/>
    <x v="0"/>
    <x v="0"/>
    <x v="0"/>
    <x v="0"/>
    <x v="1"/>
    <x v="0"/>
    <x v="0"/>
    <x v="0"/>
    <x v="0"/>
    <x v="0"/>
    <x v="0"/>
  </r>
  <r>
    <x v="1"/>
    <s v="20-39"/>
    <x v="0"/>
    <x v="0"/>
    <x v="2"/>
    <x v="3"/>
    <x v="2"/>
    <x v="2"/>
    <x v="0"/>
    <x v="1"/>
    <x v="0"/>
    <x v="0"/>
    <x v="0"/>
    <x v="0"/>
  </r>
  <r>
    <x v="1"/>
    <s v="20-39"/>
    <x v="0"/>
    <x v="0"/>
    <x v="4"/>
    <x v="0"/>
    <x v="2"/>
    <x v="2"/>
    <x v="0"/>
    <x v="1"/>
    <x v="1"/>
    <x v="1"/>
    <x v="1"/>
    <x v="0"/>
  </r>
  <r>
    <x v="1"/>
    <s v="20-39"/>
    <x v="0"/>
    <x v="0"/>
    <x v="0"/>
    <x v="0"/>
    <x v="1"/>
    <x v="1"/>
    <x v="3"/>
    <x v="1"/>
    <x v="0"/>
    <x v="0"/>
    <x v="1"/>
    <x v="0"/>
  </r>
  <r>
    <x v="1"/>
    <s v="20-39"/>
    <x v="0"/>
    <x v="0"/>
    <x v="2"/>
    <x v="3"/>
    <x v="1"/>
    <x v="1"/>
    <x v="0"/>
    <x v="1"/>
    <x v="0"/>
    <x v="0"/>
    <x v="1"/>
    <x v="0"/>
  </r>
  <r>
    <x v="1"/>
    <s v="20-39"/>
    <x v="0"/>
    <x v="0"/>
    <x v="0"/>
    <x v="0"/>
    <x v="1"/>
    <x v="1"/>
    <x v="0"/>
    <x v="1"/>
    <x v="0"/>
    <x v="1"/>
    <x v="1"/>
    <x v="0"/>
  </r>
  <r>
    <x v="1"/>
    <s v="20-39"/>
    <x v="0"/>
    <x v="0"/>
    <x v="2"/>
    <x v="1"/>
    <x v="0"/>
    <x v="2"/>
    <x v="0"/>
    <x v="0"/>
    <x v="0"/>
    <x v="0"/>
    <x v="1"/>
    <x v="0"/>
  </r>
  <r>
    <x v="1"/>
    <s v="&gt;=40"/>
    <x v="0"/>
    <x v="0"/>
    <x v="0"/>
    <x v="0"/>
    <x v="1"/>
    <x v="1"/>
    <x v="0"/>
    <x v="1"/>
    <x v="1"/>
    <x v="1"/>
    <x v="1"/>
    <x v="0"/>
  </r>
  <r>
    <x v="1"/>
    <s v="20-39"/>
    <x v="2"/>
    <x v="0"/>
    <x v="0"/>
    <x v="0"/>
    <x v="0"/>
    <x v="1"/>
    <x v="0"/>
    <x v="1"/>
    <x v="0"/>
    <x v="0"/>
    <x v="1"/>
    <x v="0"/>
  </r>
  <r>
    <x v="1"/>
    <s v="20-39"/>
    <x v="2"/>
    <x v="0"/>
    <x v="0"/>
    <x v="0"/>
    <x v="1"/>
    <x v="1"/>
    <x v="0"/>
    <x v="1"/>
    <x v="0"/>
    <x v="0"/>
    <x v="1"/>
    <x v="0"/>
  </r>
  <r>
    <x v="1"/>
    <s v="20-39"/>
    <x v="0"/>
    <x v="0"/>
    <x v="0"/>
    <x v="0"/>
    <x v="1"/>
    <x v="1"/>
    <x v="0"/>
    <x v="0"/>
    <x v="0"/>
    <x v="1"/>
    <x v="1"/>
    <x v="0"/>
  </r>
  <r>
    <x v="1"/>
    <s v="20-39"/>
    <x v="0"/>
    <x v="0"/>
    <x v="0"/>
    <x v="0"/>
    <x v="0"/>
    <x v="2"/>
    <x v="0"/>
    <x v="0"/>
    <x v="0"/>
    <x v="1"/>
    <x v="1"/>
    <x v="0"/>
  </r>
  <r>
    <x v="1"/>
    <s v="20-39"/>
    <x v="0"/>
    <x v="0"/>
    <x v="2"/>
    <x v="3"/>
    <x v="1"/>
    <x v="2"/>
    <x v="0"/>
    <x v="1"/>
    <x v="1"/>
    <x v="0"/>
    <x v="1"/>
    <x v="0"/>
  </r>
  <r>
    <x v="1"/>
    <s v="20-39"/>
    <x v="0"/>
    <x v="0"/>
    <x v="2"/>
    <x v="3"/>
    <x v="1"/>
    <x v="2"/>
    <x v="0"/>
    <x v="1"/>
    <x v="0"/>
    <x v="0"/>
    <x v="0"/>
    <x v="0"/>
  </r>
  <r>
    <x v="1"/>
    <s v="20-39"/>
    <x v="2"/>
    <x v="0"/>
    <x v="0"/>
    <x v="0"/>
    <x v="0"/>
    <x v="2"/>
    <x v="0"/>
    <x v="0"/>
    <x v="1"/>
    <x v="0"/>
    <x v="0"/>
    <x v="0"/>
  </r>
  <r>
    <x v="1"/>
    <s v="20-39"/>
    <x v="0"/>
    <x v="0"/>
    <x v="0"/>
    <x v="3"/>
    <x v="1"/>
    <x v="1"/>
    <x v="3"/>
    <x v="1"/>
    <x v="0"/>
    <x v="0"/>
    <x v="0"/>
    <x v="0"/>
  </r>
  <r>
    <x v="1"/>
    <s v="20-39"/>
    <x v="2"/>
    <x v="0"/>
    <x v="0"/>
    <x v="0"/>
    <x v="1"/>
    <x v="1"/>
    <x v="0"/>
    <x v="1"/>
    <x v="0"/>
    <x v="0"/>
    <x v="0"/>
    <x v="0"/>
  </r>
  <r>
    <x v="1"/>
    <s v="20-39"/>
    <x v="0"/>
    <x v="0"/>
    <x v="0"/>
    <x v="1"/>
    <x v="1"/>
    <x v="1"/>
    <x v="0"/>
    <x v="0"/>
    <x v="0"/>
    <x v="1"/>
    <x v="0"/>
    <x v="0"/>
  </r>
  <r>
    <x v="1"/>
    <s v="20-39"/>
    <x v="0"/>
    <x v="0"/>
    <x v="0"/>
    <x v="0"/>
    <x v="0"/>
    <x v="2"/>
    <x v="0"/>
    <x v="1"/>
    <x v="1"/>
    <x v="0"/>
    <x v="0"/>
    <x v="0"/>
  </r>
  <r>
    <x v="1"/>
    <s v="20-39"/>
    <x v="0"/>
    <x v="0"/>
    <x v="0"/>
    <x v="0"/>
    <x v="1"/>
    <x v="1"/>
    <x v="4"/>
    <x v="1"/>
    <x v="0"/>
    <x v="0"/>
    <x v="1"/>
    <x v="0"/>
  </r>
  <r>
    <x v="1"/>
    <s v="20-39"/>
    <x v="0"/>
    <x v="0"/>
    <x v="2"/>
    <x v="3"/>
    <x v="1"/>
    <x v="2"/>
    <x v="0"/>
    <x v="1"/>
    <x v="0"/>
    <x v="0"/>
    <x v="1"/>
    <x v="0"/>
  </r>
  <r>
    <x v="1"/>
    <s v="20-39"/>
    <x v="0"/>
    <x v="0"/>
    <x v="2"/>
    <x v="3"/>
    <x v="2"/>
    <x v="2"/>
    <x v="0"/>
    <x v="1"/>
    <x v="0"/>
    <x v="1"/>
    <x v="1"/>
    <x v="0"/>
  </r>
  <r>
    <x v="1"/>
    <s v="20-39"/>
    <x v="0"/>
    <x v="0"/>
    <x v="2"/>
    <x v="1"/>
    <x v="1"/>
    <x v="2"/>
    <x v="0"/>
    <x v="1"/>
    <x v="0"/>
    <x v="2"/>
    <x v="0"/>
    <x v="0"/>
  </r>
  <r>
    <x v="1"/>
    <s v="20-39"/>
    <x v="0"/>
    <x v="0"/>
    <x v="0"/>
    <x v="3"/>
    <x v="1"/>
    <x v="2"/>
    <x v="0"/>
    <x v="0"/>
    <x v="0"/>
    <x v="1"/>
    <x v="0"/>
    <x v="0"/>
  </r>
  <r>
    <x v="1"/>
    <s v="20-39"/>
    <x v="0"/>
    <x v="0"/>
    <x v="2"/>
    <x v="3"/>
    <x v="1"/>
    <x v="2"/>
    <x v="0"/>
    <x v="1"/>
    <x v="1"/>
    <x v="1"/>
    <x v="0"/>
    <x v="0"/>
  </r>
  <r>
    <x v="1"/>
    <s v="20-39"/>
    <x v="0"/>
    <x v="0"/>
    <x v="2"/>
    <x v="0"/>
    <x v="1"/>
    <x v="1"/>
    <x v="0"/>
    <x v="0"/>
    <x v="1"/>
    <x v="0"/>
    <x v="0"/>
    <x v="0"/>
  </r>
  <r>
    <x v="1"/>
    <s v="20-39"/>
    <x v="0"/>
    <x v="0"/>
    <x v="0"/>
    <x v="0"/>
    <x v="1"/>
    <x v="2"/>
    <x v="0"/>
    <x v="0"/>
    <x v="0"/>
    <x v="2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0"/>
    <x v="1"/>
    <x v="0"/>
    <x v="0"/>
    <x v="0"/>
    <x v="0"/>
    <x v="1"/>
    <x v="0"/>
  </r>
  <r>
    <x v="1"/>
    <s v="20-39"/>
    <x v="2"/>
    <x v="0"/>
    <x v="0"/>
    <x v="0"/>
    <x v="0"/>
    <x v="0"/>
    <x v="0"/>
    <x v="0"/>
    <x v="0"/>
    <x v="0"/>
    <x v="0"/>
    <x v="0"/>
  </r>
  <r>
    <x v="1"/>
    <s v="20-39"/>
    <x v="0"/>
    <x v="0"/>
    <x v="0"/>
    <x v="0"/>
    <x v="1"/>
    <x v="1"/>
    <x v="3"/>
    <x v="1"/>
    <x v="0"/>
    <x v="0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2"/>
    <x v="3"/>
    <x v="0"/>
    <x v="0"/>
    <x v="1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2"/>
    <x v="3"/>
    <x v="1"/>
    <x v="1"/>
    <x v="1"/>
    <x v="0"/>
    <x v="0"/>
  </r>
  <r>
    <x v="1"/>
    <s v="20-39"/>
    <x v="0"/>
    <x v="0"/>
    <x v="2"/>
    <x v="0"/>
    <x v="1"/>
    <x v="2"/>
    <x v="0"/>
    <x v="1"/>
    <x v="0"/>
    <x v="1"/>
    <x v="0"/>
    <x v="0"/>
  </r>
  <r>
    <x v="1"/>
    <s v="20-39"/>
    <x v="2"/>
    <x v="0"/>
    <x v="0"/>
    <x v="0"/>
    <x v="1"/>
    <x v="2"/>
    <x v="3"/>
    <x v="2"/>
    <x v="1"/>
    <x v="1"/>
    <x v="0"/>
    <x v="0"/>
  </r>
  <r>
    <x v="1"/>
    <s v="20-39"/>
    <x v="0"/>
    <x v="0"/>
    <x v="0"/>
    <x v="0"/>
    <x v="0"/>
    <x v="0"/>
    <x v="0"/>
    <x v="0"/>
    <x v="0"/>
    <x v="0"/>
    <x v="1"/>
    <x v="0"/>
  </r>
  <r>
    <x v="1"/>
    <s v="20-39"/>
    <x v="2"/>
    <x v="0"/>
    <x v="1"/>
    <x v="2"/>
    <x v="0"/>
    <x v="2"/>
    <x v="4"/>
    <x v="0"/>
    <x v="1"/>
    <x v="1"/>
    <x v="1"/>
    <x v="0"/>
  </r>
  <r>
    <x v="1"/>
    <s v="20-39"/>
    <x v="2"/>
    <x v="0"/>
    <x v="0"/>
    <x v="0"/>
    <x v="1"/>
    <x v="1"/>
    <x v="0"/>
    <x v="1"/>
    <x v="0"/>
    <x v="0"/>
    <x v="0"/>
    <x v="0"/>
  </r>
  <r>
    <x v="1"/>
    <s v="&gt;=40"/>
    <x v="0"/>
    <x v="0"/>
    <x v="0"/>
    <x v="0"/>
    <x v="1"/>
    <x v="1"/>
    <x v="0"/>
    <x v="1"/>
    <x v="0"/>
    <x v="1"/>
    <x v="0"/>
    <x v="0"/>
  </r>
  <r>
    <x v="1"/>
    <s v="20-39"/>
    <x v="0"/>
    <x v="0"/>
    <x v="0"/>
    <x v="0"/>
    <x v="1"/>
    <x v="1"/>
    <x v="0"/>
    <x v="1"/>
    <x v="1"/>
    <x v="0"/>
    <x v="0"/>
    <x v="0"/>
  </r>
  <r>
    <x v="1"/>
    <s v="20-39"/>
    <x v="0"/>
    <x v="0"/>
    <x v="0"/>
    <x v="0"/>
    <x v="1"/>
    <x v="1"/>
    <x v="3"/>
    <x v="1"/>
    <x v="1"/>
    <x v="1"/>
    <x v="0"/>
    <x v="0"/>
  </r>
  <r>
    <x v="1"/>
    <s v="20-39"/>
    <x v="0"/>
    <x v="0"/>
    <x v="0"/>
    <x v="0"/>
    <x v="1"/>
    <x v="1"/>
    <x v="0"/>
    <x v="1"/>
    <x v="1"/>
    <x v="0"/>
    <x v="0"/>
    <x v="0"/>
  </r>
  <r>
    <x v="1"/>
    <s v="20-39"/>
    <x v="2"/>
    <x v="0"/>
    <x v="0"/>
    <x v="0"/>
    <x v="0"/>
    <x v="1"/>
    <x v="0"/>
    <x v="1"/>
    <x v="0"/>
    <x v="1"/>
    <x v="0"/>
    <x v="0"/>
  </r>
  <r>
    <x v="1"/>
    <s v="20-39"/>
    <x v="0"/>
    <x v="0"/>
    <x v="7"/>
    <x v="0"/>
    <x v="1"/>
    <x v="2"/>
    <x v="0"/>
    <x v="1"/>
    <x v="0"/>
    <x v="0"/>
    <x v="0"/>
    <x v="0"/>
  </r>
  <r>
    <x v="1"/>
    <s v="&gt;=40"/>
    <x v="0"/>
    <x v="0"/>
    <x v="0"/>
    <x v="0"/>
    <x v="1"/>
    <x v="1"/>
    <x v="0"/>
    <x v="1"/>
    <x v="0"/>
    <x v="0"/>
    <x v="0"/>
    <x v="0"/>
  </r>
  <r>
    <x v="1"/>
    <s v="20-39"/>
    <x v="0"/>
    <x v="0"/>
    <x v="0"/>
    <x v="0"/>
    <x v="1"/>
    <x v="1"/>
    <x v="3"/>
    <x v="1"/>
    <x v="0"/>
    <x v="1"/>
    <x v="0"/>
    <x v="0"/>
  </r>
  <r>
    <x v="1"/>
    <s v="20-39"/>
    <x v="0"/>
    <x v="0"/>
    <x v="0"/>
    <x v="0"/>
    <x v="1"/>
    <x v="1"/>
    <x v="3"/>
    <x v="1"/>
    <x v="0"/>
    <x v="1"/>
    <x v="0"/>
    <x v="0"/>
  </r>
  <r>
    <x v="1"/>
    <s v="20-39"/>
    <x v="0"/>
    <x v="0"/>
    <x v="2"/>
    <x v="3"/>
    <x v="2"/>
    <x v="2"/>
    <x v="0"/>
    <x v="1"/>
    <x v="2"/>
    <x v="1"/>
    <x v="0"/>
    <x v="0"/>
  </r>
  <r>
    <x v="1"/>
    <s v="20-39"/>
    <x v="0"/>
    <x v="0"/>
    <x v="0"/>
    <x v="0"/>
    <x v="1"/>
    <x v="1"/>
    <x v="0"/>
    <x v="1"/>
    <x v="3"/>
    <x v="1"/>
    <x v="0"/>
    <x v="0"/>
  </r>
  <r>
    <x v="1"/>
    <s v="20-39"/>
    <x v="0"/>
    <x v="0"/>
    <x v="0"/>
    <x v="0"/>
    <x v="1"/>
    <x v="1"/>
    <x v="0"/>
    <x v="0"/>
    <x v="3"/>
    <x v="1"/>
    <x v="0"/>
    <x v="0"/>
  </r>
  <r>
    <x v="1"/>
    <s v="20-39"/>
    <x v="2"/>
    <x v="0"/>
    <x v="0"/>
    <x v="0"/>
    <x v="0"/>
    <x v="2"/>
    <x v="0"/>
    <x v="0"/>
    <x v="0"/>
    <x v="1"/>
    <x v="0"/>
    <x v="0"/>
  </r>
  <r>
    <x v="1"/>
    <s v="20-39"/>
    <x v="2"/>
    <x v="0"/>
    <x v="0"/>
    <x v="0"/>
    <x v="0"/>
    <x v="1"/>
    <x v="0"/>
    <x v="0"/>
    <x v="2"/>
    <x v="1"/>
    <x v="0"/>
    <x v="0"/>
  </r>
  <r>
    <x v="1"/>
    <s v="20-39"/>
    <x v="0"/>
    <x v="0"/>
    <x v="0"/>
    <x v="0"/>
    <x v="1"/>
    <x v="2"/>
    <x v="0"/>
    <x v="0"/>
    <x v="0"/>
    <x v="0"/>
    <x v="0"/>
    <x v="0"/>
  </r>
  <r>
    <x v="1"/>
    <s v="20-39"/>
    <x v="0"/>
    <x v="0"/>
    <x v="4"/>
    <x v="3"/>
    <x v="1"/>
    <x v="1"/>
    <x v="0"/>
    <x v="0"/>
    <x v="0"/>
    <x v="1"/>
    <x v="0"/>
    <x v="0"/>
  </r>
  <r>
    <x v="1"/>
    <s v="20-39"/>
    <x v="1"/>
    <x v="0"/>
    <x v="0"/>
    <x v="3"/>
    <x v="2"/>
    <x v="2"/>
    <x v="0"/>
    <x v="1"/>
    <x v="0"/>
    <x v="0"/>
    <x v="0"/>
    <x v="0"/>
  </r>
  <r>
    <x v="1"/>
    <s v="20-39"/>
    <x v="0"/>
    <x v="0"/>
    <x v="0"/>
    <x v="0"/>
    <x v="1"/>
    <x v="1"/>
    <x v="0"/>
    <x v="0"/>
    <x v="0"/>
    <x v="1"/>
    <x v="0"/>
    <x v="0"/>
  </r>
  <r>
    <x v="1"/>
    <s v="20-39"/>
    <x v="0"/>
    <x v="0"/>
    <x v="4"/>
    <x v="3"/>
    <x v="1"/>
    <x v="1"/>
    <x v="0"/>
    <x v="1"/>
    <x v="0"/>
    <x v="1"/>
    <x v="0"/>
    <x v="0"/>
  </r>
  <r>
    <x v="1"/>
    <s v="20-39"/>
    <x v="0"/>
    <x v="0"/>
    <x v="0"/>
    <x v="3"/>
    <x v="1"/>
    <x v="2"/>
    <x v="4"/>
    <x v="1"/>
    <x v="0"/>
    <x v="0"/>
    <x v="0"/>
    <x v="0"/>
  </r>
  <r>
    <x v="1"/>
    <s v="20-39"/>
    <x v="2"/>
    <x v="0"/>
    <x v="0"/>
    <x v="0"/>
    <x v="0"/>
    <x v="1"/>
    <x v="0"/>
    <x v="0"/>
    <x v="0"/>
    <x v="1"/>
    <x v="0"/>
    <x v="0"/>
  </r>
  <r>
    <x v="1"/>
    <s v="20-39"/>
    <x v="0"/>
    <x v="0"/>
    <x v="2"/>
    <x v="3"/>
    <x v="1"/>
    <x v="2"/>
    <x v="0"/>
    <x v="1"/>
    <x v="1"/>
    <x v="1"/>
    <x v="0"/>
    <x v="0"/>
  </r>
  <r>
    <x v="1"/>
    <s v="20-39"/>
    <x v="0"/>
    <x v="0"/>
    <x v="0"/>
    <x v="1"/>
    <x v="1"/>
    <x v="2"/>
    <x v="0"/>
    <x v="0"/>
    <x v="0"/>
    <x v="1"/>
    <x v="0"/>
    <x v="0"/>
  </r>
  <r>
    <x v="1"/>
    <s v="20-39"/>
    <x v="2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2"/>
    <x v="3"/>
    <x v="1"/>
    <x v="0"/>
    <x v="1"/>
    <x v="0"/>
    <x v="0"/>
  </r>
  <r>
    <x v="1"/>
    <s v="20-39"/>
    <x v="0"/>
    <x v="0"/>
    <x v="0"/>
    <x v="0"/>
    <x v="0"/>
    <x v="1"/>
    <x v="0"/>
    <x v="0"/>
    <x v="0"/>
    <x v="0"/>
    <x v="0"/>
    <x v="0"/>
  </r>
  <r>
    <x v="1"/>
    <s v="20-39"/>
    <x v="0"/>
    <x v="0"/>
    <x v="0"/>
    <x v="0"/>
    <x v="1"/>
    <x v="2"/>
    <x v="3"/>
    <x v="1"/>
    <x v="0"/>
    <x v="1"/>
    <x v="0"/>
    <x v="0"/>
  </r>
  <r>
    <x v="1"/>
    <s v="20-39"/>
    <x v="0"/>
    <x v="0"/>
    <x v="0"/>
    <x v="3"/>
    <x v="1"/>
    <x v="1"/>
    <x v="0"/>
    <x v="0"/>
    <x v="1"/>
    <x v="1"/>
    <x v="0"/>
    <x v="0"/>
  </r>
  <r>
    <x v="1"/>
    <s v="&gt;=40"/>
    <x v="0"/>
    <x v="0"/>
    <x v="0"/>
    <x v="0"/>
    <x v="1"/>
    <x v="1"/>
    <x v="0"/>
    <x v="0"/>
    <x v="0"/>
    <x v="1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1"/>
    <x v="0"/>
    <x v="0"/>
    <x v="1"/>
    <x v="1"/>
    <x v="0"/>
    <x v="0"/>
  </r>
  <r>
    <x v="1"/>
    <s v="20-39"/>
    <x v="0"/>
    <x v="0"/>
    <x v="0"/>
    <x v="0"/>
    <x v="0"/>
    <x v="0"/>
    <x v="0"/>
    <x v="0"/>
    <x v="1"/>
    <x v="0"/>
    <x v="0"/>
    <x v="0"/>
  </r>
  <r>
    <x v="1"/>
    <s v="20-39"/>
    <x v="2"/>
    <x v="0"/>
    <x v="0"/>
    <x v="0"/>
    <x v="1"/>
    <x v="2"/>
    <x v="0"/>
    <x v="1"/>
    <x v="0"/>
    <x v="0"/>
    <x v="0"/>
    <x v="0"/>
  </r>
  <r>
    <x v="1"/>
    <s v="20-39"/>
    <x v="0"/>
    <x v="0"/>
    <x v="2"/>
    <x v="3"/>
    <x v="1"/>
    <x v="2"/>
    <x v="0"/>
    <x v="1"/>
    <x v="1"/>
    <x v="0"/>
    <x v="0"/>
    <x v="0"/>
  </r>
  <r>
    <x v="1"/>
    <s v="20-39"/>
    <x v="1"/>
    <x v="0"/>
    <x v="0"/>
    <x v="0"/>
    <x v="0"/>
    <x v="0"/>
    <x v="0"/>
    <x v="0"/>
    <x v="1"/>
    <x v="1"/>
    <x v="0"/>
    <x v="0"/>
  </r>
  <r>
    <x v="1"/>
    <s v="20-39"/>
    <x v="0"/>
    <x v="0"/>
    <x v="0"/>
    <x v="0"/>
    <x v="0"/>
    <x v="0"/>
    <x v="0"/>
    <x v="0"/>
    <x v="0"/>
    <x v="0"/>
    <x v="0"/>
    <x v="0"/>
  </r>
  <r>
    <x v="1"/>
    <s v="20-39"/>
    <x v="0"/>
    <x v="0"/>
    <x v="2"/>
    <x v="1"/>
    <x v="1"/>
    <x v="2"/>
    <x v="0"/>
    <x v="1"/>
    <x v="1"/>
    <x v="1"/>
    <x v="0"/>
    <x v="0"/>
  </r>
  <r>
    <x v="1"/>
    <s v="20-39"/>
    <x v="2"/>
    <x v="0"/>
    <x v="0"/>
    <x v="0"/>
    <x v="0"/>
    <x v="1"/>
    <x v="0"/>
    <x v="0"/>
    <x v="1"/>
    <x v="0"/>
    <x v="0"/>
    <x v="0"/>
  </r>
  <r>
    <x v="1"/>
    <s v="20-39"/>
    <x v="1"/>
    <x v="0"/>
    <x v="6"/>
    <x v="0"/>
    <x v="0"/>
    <x v="2"/>
    <x v="0"/>
    <x v="1"/>
    <x v="0"/>
    <x v="1"/>
    <x v="0"/>
    <x v="0"/>
  </r>
  <r>
    <x v="1"/>
    <s v="20-39"/>
    <x v="0"/>
    <x v="0"/>
    <x v="7"/>
    <x v="0"/>
    <x v="1"/>
    <x v="2"/>
    <x v="0"/>
    <x v="1"/>
    <x v="1"/>
    <x v="1"/>
    <x v="0"/>
    <x v="0"/>
  </r>
  <r>
    <x v="1"/>
    <s v="20-39"/>
    <x v="0"/>
    <x v="0"/>
    <x v="0"/>
    <x v="0"/>
    <x v="1"/>
    <x v="2"/>
    <x v="3"/>
    <x v="1"/>
    <x v="1"/>
    <x v="1"/>
    <x v="0"/>
    <x v="0"/>
  </r>
  <r>
    <x v="1"/>
    <s v="&gt;=40"/>
    <x v="0"/>
    <x v="0"/>
    <x v="0"/>
    <x v="0"/>
    <x v="0"/>
    <x v="0"/>
    <x v="0"/>
    <x v="0"/>
    <x v="3"/>
    <x v="0"/>
    <x v="0"/>
    <x v="0"/>
  </r>
  <r>
    <x v="1"/>
    <s v="20-39"/>
    <x v="0"/>
    <x v="0"/>
    <x v="0"/>
    <x v="0"/>
    <x v="1"/>
    <x v="1"/>
    <x v="1"/>
    <x v="1"/>
    <x v="1"/>
    <x v="1"/>
    <x v="0"/>
    <x v="0"/>
  </r>
  <r>
    <x v="1"/>
    <s v="20-39"/>
    <x v="0"/>
    <x v="0"/>
    <x v="2"/>
    <x v="3"/>
    <x v="2"/>
    <x v="2"/>
    <x v="0"/>
    <x v="1"/>
    <x v="1"/>
    <x v="1"/>
    <x v="0"/>
    <x v="0"/>
  </r>
  <r>
    <x v="1"/>
    <s v="20-39"/>
    <x v="0"/>
    <x v="0"/>
    <x v="0"/>
    <x v="0"/>
    <x v="0"/>
    <x v="0"/>
    <x v="0"/>
    <x v="0"/>
    <x v="0"/>
    <x v="1"/>
    <x v="0"/>
    <x v="0"/>
  </r>
  <r>
    <x v="1"/>
    <s v="20-39"/>
    <x v="0"/>
    <x v="0"/>
    <x v="0"/>
    <x v="0"/>
    <x v="1"/>
    <x v="1"/>
    <x v="0"/>
    <x v="1"/>
    <x v="0"/>
    <x v="1"/>
    <x v="0"/>
    <x v="0"/>
  </r>
  <r>
    <x v="1"/>
    <s v="20-39"/>
    <x v="0"/>
    <x v="0"/>
    <x v="4"/>
    <x v="3"/>
    <x v="1"/>
    <x v="2"/>
    <x v="0"/>
    <x v="1"/>
    <x v="1"/>
    <x v="1"/>
    <x v="0"/>
    <x v="0"/>
  </r>
  <r>
    <x v="1"/>
    <s v="20-39"/>
    <x v="0"/>
    <x v="0"/>
    <x v="4"/>
    <x v="3"/>
    <x v="0"/>
    <x v="0"/>
    <x v="0"/>
    <x v="0"/>
    <x v="2"/>
    <x v="1"/>
    <x v="0"/>
    <x v="0"/>
  </r>
  <r>
    <x v="1"/>
    <s v="20-39"/>
    <x v="2"/>
    <x v="0"/>
    <x v="0"/>
    <x v="0"/>
    <x v="0"/>
    <x v="0"/>
    <x v="0"/>
    <x v="0"/>
    <x v="2"/>
    <x v="1"/>
    <x v="1"/>
    <x v="0"/>
  </r>
  <r>
    <x v="1"/>
    <s v="20-39"/>
    <x v="0"/>
    <x v="0"/>
    <x v="2"/>
    <x v="3"/>
    <x v="1"/>
    <x v="2"/>
    <x v="0"/>
    <x v="0"/>
    <x v="0"/>
    <x v="0"/>
    <x v="0"/>
    <x v="0"/>
  </r>
  <r>
    <x v="1"/>
    <s v="20-39"/>
    <x v="0"/>
    <x v="0"/>
    <x v="0"/>
    <x v="0"/>
    <x v="0"/>
    <x v="0"/>
    <x v="0"/>
    <x v="0"/>
    <x v="1"/>
    <x v="0"/>
    <x v="0"/>
    <x v="0"/>
  </r>
  <r>
    <x v="1"/>
    <s v="20-39"/>
    <x v="0"/>
    <x v="0"/>
    <x v="0"/>
    <x v="3"/>
    <x v="0"/>
    <x v="0"/>
    <x v="0"/>
    <x v="0"/>
    <x v="0"/>
    <x v="1"/>
    <x v="0"/>
    <x v="0"/>
  </r>
  <r>
    <x v="1"/>
    <s v="20-39"/>
    <x v="0"/>
    <x v="0"/>
    <x v="2"/>
    <x v="3"/>
    <x v="1"/>
    <x v="2"/>
    <x v="0"/>
    <x v="1"/>
    <x v="0"/>
    <x v="1"/>
    <x v="0"/>
    <x v="0"/>
  </r>
  <r>
    <x v="1"/>
    <s v="20-39"/>
    <x v="0"/>
    <x v="0"/>
    <x v="0"/>
    <x v="0"/>
    <x v="1"/>
    <x v="1"/>
    <x v="0"/>
    <x v="1"/>
    <x v="1"/>
    <x v="1"/>
    <x v="0"/>
    <x v="0"/>
  </r>
  <r>
    <x v="1"/>
    <s v="20-39"/>
    <x v="0"/>
    <x v="0"/>
    <x v="4"/>
    <x v="3"/>
    <x v="1"/>
    <x v="2"/>
    <x v="0"/>
    <x v="1"/>
    <x v="1"/>
    <x v="0"/>
    <x v="0"/>
    <x v="0"/>
  </r>
  <r>
    <x v="1"/>
    <s v="20-39"/>
    <x v="0"/>
    <x v="0"/>
    <x v="0"/>
    <x v="3"/>
    <x v="0"/>
    <x v="0"/>
    <x v="0"/>
    <x v="0"/>
    <x v="2"/>
    <x v="1"/>
    <x v="0"/>
    <x v="0"/>
  </r>
  <r>
    <x v="1"/>
    <s v="20-39"/>
    <x v="0"/>
    <x v="0"/>
    <x v="2"/>
    <x v="3"/>
    <x v="1"/>
    <x v="2"/>
    <x v="0"/>
    <x v="1"/>
    <x v="1"/>
    <x v="1"/>
    <x v="0"/>
    <x v="0"/>
  </r>
  <r>
    <x v="1"/>
    <s v="20-39"/>
    <x v="0"/>
    <x v="0"/>
    <x v="4"/>
    <x v="3"/>
    <x v="0"/>
    <x v="0"/>
    <x v="0"/>
    <x v="0"/>
    <x v="1"/>
    <x v="1"/>
    <x v="0"/>
    <x v="0"/>
  </r>
  <r>
    <x v="1"/>
    <s v="20-39"/>
    <x v="0"/>
    <x v="0"/>
    <x v="0"/>
    <x v="3"/>
    <x v="1"/>
    <x v="1"/>
    <x v="3"/>
    <x v="1"/>
    <x v="0"/>
    <x v="0"/>
    <x v="0"/>
    <x v="0"/>
  </r>
  <r>
    <x v="1"/>
    <s v="20-39"/>
    <x v="0"/>
    <x v="0"/>
    <x v="0"/>
    <x v="3"/>
    <x v="1"/>
    <x v="2"/>
    <x v="0"/>
    <x v="0"/>
    <x v="1"/>
    <x v="1"/>
    <x v="0"/>
    <x v="0"/>
  </r>
  <r>
    <x v="1"/>
    <s v="20-39"/>
    <x v="2"/>
    <x v="0"/>
    <x v="0"/>
    <x v="0"/>
    <x v="1"/>
    <x v="0"/>
    <x v="4"/>
    <x v="1"/>
    <x v="0"/>
    <x v="2"/>
    <x v="0"/>
    <x v="0"/>
  </r>
  <r>
    <x v="1"/>
    <s v="20-39"/>
    <x v="0"/>
    <x v="0"/>
    <x v="0"/>
    <x v="0"/>
    <x v="1"/>
    <x v="0"/>
    <x v="0"/>
    <x v="0"/>
    <x v="0"/>
    <x v="0"/>
    <x v="0"/>
    <x v="0"/>
  </r>
  <r>
    <x v="1"/>
    <s v="20-39"/>
    <x v="0"/>
    <x v="0"/>
    <x v="0"/>
    <x v="0"/>
    <x v="1"/>
    <x v="0"/>
    <x v="0"/>
    <x v="0"/>
    <x v="0"/>
    <x v="1"/>
    <x v="0"/>
    <x v="0"/>
  </r>
  <r>
    <x v="1"/>
    <s v="20-39"/>
    <x v="0"/>
    <x v="0"/>
    <x v="0"/>
    <x v="1"/>
    <x v="1"/>
    <x v="2"/>
    <x v="0"/>
    <x v="0"/>
    <x v="0"/>
    <x v="1"/>
    <x v="0"/>
    <x v="0"/>
  </r>
  <r>
    <x v="1"/>
    <s v="20-39"/>
    <x v="0"/>
    <x v="0"/>
    <x v="4"/>
    <x v="3"/>
    <x v="1"/>
    <x v="2"/>
    <x v="0"/>
    <x v="1"/>
    <x v="1"/>
    <x v="1"/>
    <x v="0"/>
    <x v="0"/>
  </r>
  <r>
    <x v="1"/>
    <s v="20-39"/>
    <x v="0"/>
    <x v="0"/>
    <x v="0"/>
    <x v="3"/>
    <x v="3"/>
    <x v="2"/>
    <x v="0"/>
    <x v="0"/>
    <x v="0"/>
    <x v="0"/>
    <x v="0"/>
    <x v="0"/>
  </r>
  <r>
    <x v="1"/>
    <s v="20-39"/>
    <x v="0"/>
    <x v="0"/>
    <x v="0"/>
    <x v="1"/>
    <x v="1"/>
    <x v="2"/>
    <x v="0"/>
    <x v="0"/>
    <x v="0"/>
    <x v="1"/>
    <x v="0"/>
    <x v="0"/>
  </r>
  <r>
    <x v="1"/>
    <s v="20-39"/>
    <x v="0"/>
    <x v="0"/>
    <x v="0"/>
    <x v="0"/>
    <x v="1"/>
    <x v="2"/>
    <x v="0"/>
    <x v="0"/>
    <x v="0"/>
    <x v="0"/>
    <x v="0"/>
    <x v="0"/>
  </r>
  <r>
    <x v="1"/>
    <s v="20-39"/>
    <x v="0"/>
    <x v="0"/>
    <x v="0"/>
    <x v="0"/>
    <x v="1"/>
    <x v="1"/>
    <x v="0"/>
    <x v="1"/>
    <x v="2"/>
    <x v="1"/>
    <x v="0"/>
    <x v="0"/>
  </r>
  <r>
    <x v="1"/>
    <s v="20-39"/>
    <x v="0"/>
    <x v="0"/>
    <x v="0"/>
    <x v="0"/>
    <x v="1"/>
    <x v="1"/>
    <x v="4"/>
    <x v="2"/>
    <x v="0"/>
    <x v="1"/>
    <x v="0"/>
    <x v="0"/>
  </r>
  <r>
    <x v="1"/>
    <s v="20-39"/>
    <x v="0"/>
    <x v="0"/>
    <x v="0"/>
    <x v="3"/>
    <x v="1"/>
    <x v="1"/>
    <x v="0"/>
    <x v="0"/>
    <x v="1"/>
    <x v="0"/>
    <x v="0"/>
    <x v="0"/>
  </r>
  <r>
    <x v="1"/>
    <s v="20-39"/>
    <x v="0"/>
    <x v="0"/>
    <x v="2"/>
    <x v="1"/>
    <x v="2"/>
    <x v="2"/>
    <x v="0"/>
    <x v="1"/>
    <x v="1"/>
    <x v="1"/>
    <x v="0"/>
    <x v="0"/>
  </r>
  <r>
    <x v="1"/>
    <s v="20-39"/>
    <x v="0"/>
    <x v="0"/>
    <x v="2"/>
    <x v="3"/>
    <x v="1"/>
    <x v="1"/>
    <x v="0"/>
    <x v="1"/>
    <x v="0"/>
    <x v="1"/>
    <x v="0"/>
    <x v="0"/>
  </r>
  <r>
    <x v="1"/>
    <s v="20-39"/>
    <x v="0"/>
    <x v="0"/>
    <x v="0"/>
    <x v="0"/>
    <x v="1"/>
    <x v="1"/>
    <x v="0"/>
    <x v="1"/>
    <x v="1"/>
    <x v="1"/>
    <x v="0"/>
    <x v="0"/>
  </r>
  <r>
    <x v="1"/>
    <s v="20-39"/>
    <x v="0"/>
    <x v="0"/>
    <x v="0"/>
    <x v="0"/>
    <x v="1"/>
    <x v="1"/>
    <x v="0"/>
    <x v="1"/>
    <x v="0"/>
    <x v="0"/>
    <x v="0"/>
    <x v="0"/>
  </r>
  <r>
    <x v="1"/>
    <s v="20-39"/>
    <x v="2"/>
    <x v="0"/>
    <x v="0"/>
    <x v="0"/>
    <x v="1"/>
    <x v="2"/>
    <x v="0"/>
    <x v="0"/>
    <x v="0"/>
    <x v="1"/>
    <x v="0"/>
    <x v="0"/>
  </r>
  <r>
    <x v="1"/>
    <s v="20-39"/>
    <x v="0"/>
    <x v="0"/>
    <x v="2"/>
    <x v="1"/>
    <x v="1"/>
    <x v="2"/>
    <x v="0"/>
    <x v="1"/>
    <x v="0"/>
    <x v="1"/>
    <x v="0"/>
    <x v="0"/>
  </r>
  <r>
    <x v="1"/>
    <s v="20-39"/>
    <x v="0"/>
    <x v="0"/>
    <x v="2"/>
    <x v="2"/>
    <x v="1"/>
    <x v="2"/>
    <x v="0"/>
    <x v="1"/>
    <x v="0"/>
    <x v="1"/>
    <x v="0"/>
    <x v="0"/>
  </r>
  <r>
    <x v="1"/>
    <s v="&gt;=40"/>
    <x v="0"/>
    <x v="0"/>
    <x v="4"/>
    <x v="0"/>
    <x v="1"/>
    <x v="1"/>
    <x v="0"/>
    <x v="1"/>
    <x v="1"/>
    <x v="1"/>
    <x v="0"/>
    <x v="0"/>
  </r>
  <r>
    <x v="1"/>
    <s v="20-39"/>
    <x v="2"/>
    <x v="0"/>
    <x v="0"/>
    <x v="0"/>
    <x v="1"/>
    <x v="1"/>
    <x v="0"/>
    <x v="1"/>
    <x v="2"/>
    <x v="1"/>
    <x v="0"/>
    <x v="0"/>
  </r>
  <r>
    <x v="1"/>
    <s v="20-39"/>
    <x v="0"/>
    <x v="0"/>
    <x v="0"/>
    <x v="0"/>
    <x v="0"/>
    <x v="1"/>
    <x v="0"/>
    <x v="0"/>
    <x v="1"/>
    <x v="1"/>
    <x v="0"/>
    <x v="0"/>
  </r>
  <r>
    <x v="1"/>
    <s v="&gt;=40"/>
    <x v="0"/>
    <x v="1"/>
    <x v="2"/>
    <x v="1"/>
    <x v="2"/>
    <x v="2"/>
    <x v="0"/>
    <x v="1"/>
    <x v="2"/>
    <x v="1"/>
    <x v="0"/>
    <x v="0"/>
  </r>
  <r>
    <x v="1"/>
    <s v="20-39"/>
    <x v="0"/>
    <x v="0"/>
    <x v="0"/>
    <x v="1"/>
    <x v="1"/>
    <x v="2"/>
    <x v="0"/>
    <x v="0"/>
    <x v="1"/>
    <x v="0"/>
    <x v="1"/>
    <x v="0"/>
  </r>
  <r>
    <x v="1"/>
    <s v="20-39"/>
    <x v="0"/>
    <x v="0"/>
    <x v="2"/>
    <x v="1"/>
    <x v="2"/>
    <x v="2"/>
    <x v="4"/>
    <x v="1"/>
    <x v="0"/>
    <x v="1"/>
    <x v="0"/>
    <x v="0"/>
  </r>
  <r>
    <x v="1"/>
    <s v="20-39"/>
    <x v="0"/>
    <x v="0"/>
    <x v="0"/>
    <x v="0"/>
    <x v="1"/>
    <x v="1"/>
    <x v="0"/>
    <x v="0"/>
    <x v="0"/>
    <x v="1"/>
    <x v="0"/>
    <x v="0"/>
  </r>
  <r>
    <x v="1"/>
    <s v="20-39"/>
    <x v="0"/>
    <x v="0"/>
    <x v="2"/>
    <x v="1"/>
    <x v="2"/>
    <x v="2"/>
    <x v="0"/>
    <x v="1"/>
    <x v="3"/>
    <x v="1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0"/>
    <x v="0"/>
    <x v="1"/>
    <x v="2"/>
    <x v="0"/>
    <x v="1"/>
    <x v="1"/>
    <x v="0"/>
    <x v="0"/>
    <x v="0"/>
  </r>
  <r>
    <x v="1"/>
    <s v="20-39"/>
    <x v="2"/>
    <x v="0"/>
    <x v="0"/>
    <x v="0"/>
    <x v="0"/>
    <x v="0"/>
    <x v="0"/>
    <x v="0"/>
    <x v="1"/>
    <x v="0"/>
    <x v="0"/>
    <x v="0"/>
  </r>
  <r>
    <x v="1"/>
    <s v="20-39"/>
    <x v="0"/>
    <x v="0"/>
    <x v="0"/>
    <x v="0"/>
    <x v="1"/>
    <x v="1"/>
    <x v="0"/>
    <x v="1"/>
    <x v="2"/>
    <x v="1"/>
    <x v="0"/>
    <x v="0"/>
  </r>
  <r>
    <x v="1"/>
    <s v="20-39"/>
    <x v="0"/>
    <x v="0"/>
    <x v="2"/>
    <x v="1"/>
    <x v="1"/>
    <x v="2"/>
    <x v="0"/>
    <x v="1"/>
    <x v="1"/>
    <x v="1"/>
    <x v="0"/>
    <x v="0"/>
  </r>
  <r>
    <x v="1"/>
    <s v="20-39"/>
    <x v="0"/>
    <x v="0"/>
    <x v="2"/>
    <x v="1"/>
    <x v="1"/>
    <x v="2"/>
    <x v="0"/>
    <x v="1"/>
    <x v="0"/>
    <x v="1"/>
    <x v="0"/>
    <x v="0"/>
  </r>
  <r>
    <x v="1"/>
    <s v="20-39"/>
    <x v="2"/>
    <x v="0"/>
    <x v="0"/>
    <x v="0"/>
    <x v="1"/>
    <x v="2"/>
    <x v="0"/>
    <x v="0"/>
    <x v="1"/>
    <x v="0"/>
    <x v="0"/>
    <x v="0"/>
  </r>
  <r>
    <x v="1"/>
    <s v="20-39"/>
    <x v="0"/>
    <x v="0"/>
    <x v="0"/>
    <x v="0"/>
    <x v="1"/>
    <x v="2"/>
    <x v="0"/>
    <x v="2"/>
    <x v="1"/>
    <x v="1"/>
    <x v="0"/>
    <x v="0"/>
  </r>
  <r>
    <x v="1"/>
    <s v="20-39"/>
    <x v="0"/>
    <x v="0"/>
    <x v="0"/>
    <x v="0"/>
    <x v="0"/>
    <x v="0"/>
    <x v="0"/>
    <x v="0"/>
    <x v="0"/>
    <x v="1"/>
    <x v="0"/>
    <x v="0"/>
  </r>
  <r>
    <x v="1"/>
    <s v="20-39"/>
    <x v="0"/>
    <x v="0"/>
    <x v="4"/>
    <x v="3"/>
    <x v="1"/>
    <x v="0"/>
    <x v="0"/>
    <x v="1"/>
    <x v="1"/>
    <x v="1"/>
    <x v="0"/>
    <x v="0"/>
  </r>
  <r>
    <x v="1"/>
    <s v="20-39"/>
    <x v="0"/>
    <x v="0"/>
    <x v="2"/>
    <x v="1"/>
    <x v="1"/>
    <x v="2"/>
    <x v="0"/>
    <x v="1"/>
    <x v="0"/>
    <x v="1"/>
    <x v="0"/>
    <x v="0"/>
  </r>
  <r>
    <x v="1"/>
    <s v="20-39"/>
    <x v="0"/>
    <x v="0"/>
    <x v="0"/>
    <x v="0"/>
    <x v="1"/>
    <x v="2"/>
    <x v="0"/>
    <x v="0"/>
    <x v="1"/>
    <x v="1"/>
    <x v="0"/>
    <x v="0"/>
  </r>
  <r>
    <x v="1"/>
    <s v="20-39"/>
    <x v="0"/>
    <x v="0"/>
    <x v="0"/>
    <x v="0"/>
    <x v="1"/>
    <x v="2"/>
    <x v="0"/>
    <x v="0"/>
    <x v="0"/>
    <x v="1"/>
    <x v="0"/>
    <x v="0"/>
  </r>
  <r>
    <x v="1"/>
    <s v="20-39"/>
    <x v="2"/>
    <x v="0"/>
    <x v="0"/>
    <x v="0"/>
    <x v="0"/>
    <x v="1"/>
    <x v="0"/>
    <x v="0"/>
    <x v="2"/>
    <x v="1"/>
    <x v="0"/>
    <x v="0"/>
  </r>
  <r>
    <x v="1"/>
    <s v="20-39"/>
    <x v="0"/>
    <x v="0"/>
    <x v="0"/>
    <x v="0"/>
    <x v="0"/>
    <x v="0"/>
    <x v="0"/>
    <x v="0"/>
    <x v="0"/>
    <x v="0"/>
    <x v="0"/>
    <x v="0"/>
  </r>
  <r>
    <x v="1"/>
    <s v="20-39"/>
    <x v="2"/>
    <x v="0"/>
    <x v="0"/>
    <x v="0"/>
    <x v="1"/>
    <x v="1"/>
    <x v="3"/>
    <x v="1"/>
    <x v="1"/>
    <x v="1"/>
    <x v="0"/>
    <x v="0"/>
  </r>
  <r>
    <x v="1"/>
    <s v="20-39"/>
    <x v="0"/>
    <x v="0"/>
    <x v="4"/>
    <x v="3"/>
    <x v="0"/>
    <x v="0"/>
    <x v="0"/>
    <x v="0"/>
    <x v="1"/>
    <x v="1"/>
    <x v="0"/>
    <x v="0"/>
  </r>
  <r>
    <x v="1"/>
    <s v="20-39"/>
    <x v="0"/>
    <x v="0"/>
    <x v="0"/>
    <x v="0"/>
    <x v="1"/>
    <x v="1"/>
    <x v="0"/>
    <x v="0"/>
    <x v="1"/>
    <x v="0"/>
    <x v="0"/>
    <x v="0"/>
  </r>
  <r>
    <x v="1"/>
    <s v="20-39"/>
    <x v="0"/>
    <x v="0"/>
    <x v="0"/>
    <x v="0"/>
    <x v="0"/>
    <x v="0"/>
    <x v="0"/>
    <x v="0"/>
    <x v="0"/>
    <x v="0"/>
    <x v="0"/>
    <x v="0"/>
  </r>
  <r>
    <x v="1"/>
    <s v="&gt;=40"/>
    <x v="0"/>
    <x v="0"/>
    <x v="0"/>
    <x v="0"/>
    <x v="0"/>
    <x v="0"/>
    <x v="0"/>
    <x v="0"/>
    <x v="1"/>
    <x v="0"/>
    <x v="0"/>
    <x v="0"/>
  </r>
  <r>
    <x v="1"/>
    <s v="20-39"/>
    <x v="0"/>
    <x v="0"/>
    <x v="2"/>
    <x v="1"/>
    <x v="2"/>
    <x v="2"/>
    <x v="0"/>
    <x v="0"/>
    <x v="3"/>
    <x v="1"/>
    <x v="0"/>
    <x v="0"/>
  </r>
  <r>
    <x v="1"/>
    <s v="20-39"/>
    <x v="0"/>
    <x v="0"/>
    <x v="2"/>
    <x v="1"/>
    <x v="1"/>
    <x v="2"/>
    <x v="0"/>
    <x v="1"/>
    <x v="2"/>
    <x v="1"/>
    <x v="0"/>
    <x v="0"/>
  </r>
  <r>
    <x v="1"/>
    <s v="20-39"/>
    <x v="0"/>
    <x v="0"/>
    <x v="0"/>
    <x v="0"/>
    <x v="1"/>
    <x v="2"/>
    <x v="0"/>
    <x v="0"/>
    <x v="0"/>
    <x v="0"/>
    <x v="0"/>
    <x v="0"/>
  </r>
  <r>
    <x v="1"/>
    <s v="20-39"/>
    <x v="0"/>
    <x v="0"/>
    <x v="0"/>
    <x v="0"/>
    <x v="1"/>
    <x v="0"/>
    <x v="0"/>
    <x v="0"/>
    <x v="0"/>
    <x v="0"/>
    <x v="0"/>
    <x v="0"/>
  </r>
  <r>
    <x v="1"/>
    <s v="20-39"/>
    <x v="0"/>
    <x v="0"/>
    <x v="2"/>
    <x v="3"/>
    <x v="1"/>
    <x v="1"/>
    <x v="0"/>
    <x v="1"/>
    <x v="2"/>
    <x v="1"/>
    <x v="0"/>
    <x v="0"/>
  </r>
  <r>
    <x v="1"/>
    <s v="20-39"/>
    <x v="0"/>
    <x v="0"/>
    <x v="0"/>
    <x v="0"/>
    <x v="0"/>
    <x v="0"/>
    <x v="0"/>
    <x v="0"/>
    <x v="1"/>
    <x v="1"/>
    <x v="0"/>
    <x v="0"/>
  </r>
  <r>
    <x v="1"/>
    <s v="20-39"/>
    <x v="2"/>
    <x v="0"/>
    <x v="0"/>
    <x v="0"/>
    <x v="1"/>
    <x v="1"/>
    <x v="0"/>
    <x v="1"/>
    <x v="2"/>
    <x v="1"/>
    <x v="0"/>
    <x v="0"/>
  </r>
  <r>
    <x v="1"/>
    <s v="20-39"/>
    <x v="2"/>
    <x v="0"/>
    <x v="0"/>
    <x v="0"/>
    <x v="1"/>
    <x v="2"/>
    <x v="0"/>
    <x v="0"/>
    <x v="2"/>
    <x v="1"/>
    <x v="0"/>
    <x v="0"/>
  </r>
  <r>
    <x v="1"/>
    <s v="20-39"/>
    <x v="0"/>
    <x v="0"/>
    <x v="0"/>
    <x v="0"/>
    <x v="1"/>
    <x v="1"/>
    <x v="4"/>
    <x v="1"/>
    <x v="0"/>
    <x v="1"/>
    <x v="0"/>
    <x v="0"/>
  </r>
  <r>
    <x v="1"/>
    <s v="20-39"/>
    <x v="0"/>
    <x v="0"/>
    <x v="0"/>
    <x v="0"/>
    <x v="1"/>
    <x v="1"/>
    <x v="0"/>
    <x v="0"/>
    <x v="0"/>
    <x v="0"/>
    <x v="1"/>
    <x v="0"/>
  </r>
  <r>
    <x v="1"/>
    <s v="20-39"/>
    <x v="2"/>
    <x v="0"/>
    <x v="0"/>
    <x v="0"/>
    <x v="0"/>
    <x v="0"/>
    <x v="0"/>
    <x v="0"/>
    <x v="0"/>
    <x v="0"/>
    <x v="0"/>
    <x v="0"/>
  </r>
  <r>
    <x v="1"/>
    <s v="20-39"/>
    <x v="0"/>
    <x v="0"/>
    <x v="0"/>
    <x v="0"/>
    <x v="0"/>
    <x v="3"/>
    <x v="0"/>
    <x v="0"/>
    <x v="0"/>
    <x v="1"/>
    <x v="0"/>
    <x v="0"/>
  </r>
  <r>
    <x v="1"/>
    <s v="20-39"/>
    <x v="0"/>
    <x v="0"/>
    <x v="0"/>
    <x v="0"/>
    <x v="1"/>
    <x v="1"/>
    <x v="0"/>
    <x v="0"/>
    <x v="2"/>
    <x v="1"/>
    <x v="0"/>
    <x v="0"/>
  </r>
  <r>
    <x v="1"/>
    <s v="20-39"/>
    <x v="0"/>
    <x v="0"/>
    <x v="2"/>
    <x v="1"/>
    <x v="2"/>
    <x v="2"/>
    <x v="0"/>
    <x v="1"/>
    <x v="0"/>
    <x v="1"/>
    <x v="0"/>
    <x v="0"/>
  </r>
  <r>
    <x v="1"/>
    <s v="20-39"/>
    <x v="0"/>
    <x v="0"/>
    <x v="2"/>
    <x v="3"/>
    <x v="1"/>
    <x v="2"/>
    <x v="0"/>
    <x v="0"/>
    <x v="0"/>
    <x v="0"/>
    <x v="0"/>
    <x v="0"/>
  </r>
  <r>
    <x v="1"/>
    <s v="20-39"/>
    <x v="0"/>
    <x v="0"/>
    <x v="0"/>
    <x v="0"/>
    <x v="1"/>
    <x v="2"/>
    <x v="3"/>
    <x v="1"/>
    <x v="1"/>
    <x v="1"/>
    <x v="0"/>
    <x v="0"/>
  </r>
  <r>
    <x v="1"/>
    <s v="20-39"/>
    <x v="2"/>
    <x v="0"/>
    <x v="0"/>
    <x v="0"/>
    <x v="0"/>
    <x v="2"/>
    <x v="0"/>
    <x v="1"/>
    <x v="2"/>
    <x v="1"/>
    <x v="0"/>
    <x v="0"/>
  </r>
  <r>
    <x v="1"/>
    <s v="20-39"/>
    <x v="0"/>
    <x v="0"/>
    <x v="4"/>
    <x v="3"/>
    <x v="1"/>
    <x v="2"/>
    <x v="0"/>
    <x v="1"/>
    <x v="0"/>
    <x v="0"/>
    <x v="0"/>
    <x v="0"/>
  </r>
  <r>
    <x v="1"/>
    <s v="20-39"/>
    <x v="0"/>
    <x v="0"/>
    <x v="7"/>
    <x v="3"/>
    <x v="1"/>
    <x v="2"/>
    <x v="0"/>
    <x v="1"/>
    <x v="0"/>
    <x v="0"/>
    <x v="0"/>
    <x v="0"/>
  </r>
  <r>
    <x v="1"/>
    <s v="20-39"/>
    <x v="2"/>
    <x v="1"/>
    <x v="0"/>
    <x v="0"/>
    <x v="0"/>
    <x v="0"/>
    <x v="0"/>
    <x v="0"/>
    <x v="1"/>
    <x v="0"/>
    <x v="0"/>
    <x v="0"/>
  </r>
  <r>
    <x v="1"/>
    <s v="20-39"/>
    <x v="0"/>
    <x v="0"/>
    <x v="2"/>
    <x v="3"/>
    <x v="1"/>
    <x v="2"/>
    <x v="0"/>
    <x v="1"/>
    <x v="0"/>
    <x v="0"/>
    <x v="0"/>
    <x v="0"/>
  </r>
  <r>
    <x v="1"/>
    <s v="20-39"/>
    <x v="0"/>
    <x v="0"/>
    <x v="2"/>
    <x v="3"/>
    <x v="0"/>
    <x v="0"/>
    <x v="0"/>
    <x v="0"/>
    <x v="0"/>
    <x v="0"/>
    <x v="0"/>
    <x v="0"/>
  </r>
  <r>
    <x v="1"/>
    <s v="20-39"/>
    <x v="0"/>
    <x v="0"/>
    <x v="0"/>
    <x v="1"/>
    <x v="1"/>
    <x v="2"/>
    <x v="0"/>
    <x v="0"/>
    <x v="1"/>
    <x v="1"/>
    <x v="0"/>
    <x v="0"/>
  </r>
  <r>
    <x v="1"/>
    <s v="20-39"/>
    <x v="0"/>
    <x v="0"/>
    <x v="2"/>
    <x v="3"/>
    <x v="1"/>
    <x v="2"/>
    <x v="0"/>
    <x v="0"/>
    <x v="1"/>
    <x v="1"/>
    <x v="0"/>
    <x v="0"/>
  </r>
  <r>
    <x v="1"/>
    <s v="20-39"/>
    <x v="0"/>
    <x v="0"/>
    <x v="0"/>
    <x v="0"/>
    <x v="0"/>
    <x v="2"/>
    <x v="0"/>
    <x v="0"/>
    <x v="0"/>
    <x v="0"/>
    <x v="0"/>
    <x v="0"/>
  </r>
  <r>
    <x v="1"/>
    <s v="20-39"/>
    <x v="0"/>
    <x v="0"/>
    <x v="4"/>
    <x v="3"/>
    <x v="1"/>
    <x v="0"/>
    <x v="0"/>
    <x v="1"/>
    <x v="0"/>
    <x v="1"/>
    <x v="0"/>
    <x v="0"/>
  </r>
  <r>
    <x v="1"/>
    <s v="20-39"/>
    <x v="0"/>
    <x v="0"/>
    <x v="0"/>
    <x v="0"/>
    <x v="1"/>
    <x v="3"/>
    <x v="0"/>
    <x v="0"/>
    <x v="1"/>
    <x v="1"/>
    <x v="0"/>
    <x v="0"/>
  </r>
  <r>
    <x v="1"/>
    <s v="20-39"/>
    <x v="0"/>
    <x v="0"/>
    <x v="0"/>
    <x v="0"/>
    <x v="1"/>
    <x v="1"/>
    <x v="0"/>
    <x v="0"/>
    <x v="0"/>
    <x v="0"/>
    <x v="0"/>
    <x v="0"/>
  </r>
  <r>
    <x v="1"/>
    <s v="20-39"/>
    <x v="0"/>
    <x v="0"/>
    <x v="2"/>
    <x v="1"/>
    <x v="1"/>
    <x v="2"/>
    <x v="0"/>
    <x v="1"/>
    <x v="0"/>
    <x v="1"/>
    <x v="0"/>
    <x v="0"/>
  </r>
  <r>
    <x v="1"/>
    <s v="20-39"/>
    <x v="0"/>
    <x v="0"/>
    <x v="4"/>
    <x v="3"/>
    <x v="1"/>
    <x v="2"/>
    <x v="0"/>
    <x v="0"/>
    <x v="2"/>
    <x v="1"/>
    <x v="0"/>
    <x v="0"/>
  </r>
  <r>
    <x v="1"/>
    <s v="20-39"/>
    <x v="0"/>
    <x v="0"/>
    <x v="0"/>
    <x v="0"/>
    <x v="1"/>
    <x v="2"/>
    <x v="0"/>
    <x v="0"/>
    <x v="1"/>
    <x v="1"/>
    <x v="0"/>
    <x v="0"/>
  </r>
  <r>
    <x v="1"/>
    <s v="20-39"/>
    <x v="0"/>
    <x v="0"/>
    <x v="0"/>
    <x v="3"/>
    <x v="0"/>
    <x v="0"/>
    <x v="0"/>
    <x v="0"/>
    <x v="2"/>
    <x v="1"/>
    <x v="0"/>
    <x v="0"/>
  </r>
  <r>
    <x v="1"/>
    <s v="20-39"/>
    <x v="0"/>
    <x v="0"/>
    <x v="2"/>
    <x v="1"/>
    <x v="2"/>
    <x v="2"/>
    <x v="0"/>
    <x v="1"/>
    <x v="1"/>
    <x v="1"/>
    <x v="0"/>
    <x v="0"/>
  </r>
  <r>
    <x v="1"/>
    <s v="&gt;=40"/>
    <x v="2"/>
    <x v="0"/>
    <x v="0"/>
    <x v="0"/>
    <x v="1"/>
    <x v="2"/>
    <x v="0"/>
    <x v="1"/>
    <x v="1"/>
    <x v="1"/>
    <x v="0"/>
    <x v="0"/>
  </r>
  <r>
    <x v="1"/>
    <s v="20-39"/>
    <x v="0"/>
    <x v="0"/>
    <x v="0"/>
    <x v="0"/>
    <x v="1"/>
    <x v="0"/>
    <x v="0"/>
    <x v="0"/>
    <x v="1"/>
    <x v="1"/>
    <x v="0"/>
    <x v="0"/>
  </r>
  <r>
    <x v="1"/>
    <s v="&lt;20"/>
    <x v="0"/>
    <x v="0"/>
    <x v="2"/>
    <x v="1"/>
    <x v="1"/>
    <x v="2"/>
    <x v="0"/>
    <x v="1"/>
    <x v="0"/>
    <x v="0"/>
    <x v="0"/>
    <x v="0"/>
  </r>
  <r>
    <x v="1"/>
    <s v="20-39"/>
    <x v="0"/>
    <x v="0"/>
    <x v="0"/>
    <x v="0"/>
    <x v="0"/>
    <x v="1"/>
    <x v="0"/>
    <x v="0"/>
    <x v="1"/>
    <x v="0"/>
    <x v="0"/>
    <x v="0"/>
  </r>
  <r>
    <x v="1"/>
    <s v="20-39"/>
    <x v="0"/>
    <x v="0"/>
    <x v="0"/>
    <x v="0"/>
    <x v="1"/>
    <x v="1"/>
    <x v="0"/>
    <x v="0"/>
    <x v="1"/>
    <x v="1"/>
    <x v="0"/>
    <x v="0"/>
  </r>
  <r>
    <x v="1"/>
    <s v="20-39"/>
    <x v="0"/>
    <x v="0"/>
    <x v="2"/>
    <x v="3"/>
    <x v="1"/>
    <x v="2"/>
    <x v="0"/>
    <x v="1"/>
    <x v="1"/>
    <x v="0"/>
    <x v="0"/>
    <x v="0"/>
  </r>
  <r>
    <x v="1"/>
    <s v="20-39"/>
    <x v="0"/>
    <x v="0"/>
    <x v="2"/>
    <x v="1"/>
    <x v="1"/>
    <x v="2"/>
    <x v="0"/>
    <x v="1"/>
    <x v="2"/>
    <x v="1"/>
    <x v="0"/>
    <x v="0"/>
  </r>
  <r>
    <x v="1"/>
    <s v="&gt;=40"/>
    <x v="0"/>
    <x v="0"/>
    <x v="0"/>
    <x v="0"/>
    <x v="1"/>
    <x v="1"/>
    <x v="0"/>
    <x v="0"/>
    <x v="0"/>
    <x v="0"/>
    <x v="0"/>
    <x v="0"/>
  </r>
  <r>
    <x v="1"/>
    <s v="20-39"/>
    <x v="2"/>
    <x v="0"/>
    <x v="0"/>
    <x v="0"/>
    <x v="1"/>
    <x v="1"/>
    <x v="0"/>
    <x v="2"/>
    <x v="1"/>
    <x v="1"/>
    <x v="1"/>
    <x v="0"/>
  </r>
  <r>
    <x v="1"/>
    <s v="20-39"/>
    <x v="0"/>
    <x v="0"/>
    <x v="2"/>
    <x v="1"/>
    <x v="1"/>
    <x v="2"/>
    <x v="0"/>
    <x v="1"/>
    <x v="1"/>
    <x v="0"/>
    <x v="0"/>
    <x v="0"/>
  </r>
  <r>
    <x v="1"/>
    <s v="20-39"/>
    <x v="2"/>
    <x v="0"/>
    <x v="0"/>
    <x v="0"/>
    <x v="1"/>
    <x v="1"/>
    <x v="0"/>
    <x v="0"/>
    <x v="0"/>
    <x v="0"/>
    <x v="0"/>
    <x v="0"/>
  </r>
  <r>
    <x v="1"/>
    <s v="20-39"/>
    <x v="0"/>
    <x v="0"/>
    <x v="4"/>
    <x v="3"/>
    <x v="1"/>
    <x v="1"/>
    <x v="0"/>
    <x v="0"/>
    <x v="1"/>
    <x v="0"/>
    <x v="0"/>
    <x v="0"/>
  </r>
  <r>
    <x v="1"/>
    <s v="20-39"/>
    <x v="0"/>
    <x v="0"/>
    <x v="0"/>
    <x v="3"/>
    <x v="0"/>
    <x v="0"/>
    <x v="0"/>
    <x v="0"/>
    <x v="1"/>
    <x v="1"/>
    <x v="0"/>
    <x v="0"/>
  </r>
  <r>
    <x v="1"/>
    <s v="20-39"/>
    <x v="0"/>
    <x v="0"/>
    <x v="2"/>
    <x v="1"/>
    <x v="1"/>
    <x v="2"/>
    <x v="0"/>
    <x v="1"/>
    <x v="2"/>
    <x v="1"/>
    <x v="0"/>
    <x v="0"/>
  </r>
  <r>
    <x v="1"/>
    <s v="20-39"/>
    <x v="0"/>
    <x v="0"/>
    <x v="2"/>
    <x v="1"/>
    <x v="1"/>
    <x v="2"/>
    <x v="0"/>
    <x v="1"/>
    <x v="0"/>
    <x v="0"/>
    <x v="0"/>
    <x v="0"/>
  </r>
  <r>
    <x v="1"/>
    <s v="20-39"/>
    <x v="0"/>
    <x v="0"/>
    <x v="0"/>
    <x v="0"/>
    <x v="0"/>
    <x v="0"/>
    <x v="0"/>
    <x v="0"/>
    <x v="1"/>
    <x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9000000}" name="PivotTable20" cacheId="6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P3:T5" firstHeaderRow="1" firstDataRow="2" firstDataCol="1"/>
  <pivotFields count="2">
    <pivotField dataField="1" compact="0" outline="0" showAll="0" includeNewItemsInFilter="1">
      <items count="179">
        <item x="44"/>
        <item x="29"/>
        <item x="26"/>
        <item x="32"/>
        <item x="27"/>
        <item x="51"/>
        <item x="60"/>
        <item x="46"/>
        <item x="20"/>
        <item x="6"/>
        <item x="35"/>
        <item x="82"/>
        <item x="13"/>
        <item x="52"/>
        <item x="69"/>
        <item x="14"/>
        <item x="17"/>
        <item x="16"/>
        <item x="77"/>
        <item x="37"/>
        <item x="54"/>
        <item x="39"/>
        <item x="61"/>
        <item x="63"/>
        <item x="19"/>
        <item x="10"/>
        <item x="2"/>
        <item x="23"/>
        <item x="25"/>
        <item x="30"/>
        <item x="38"/>
        <item x="28"/>
        <item x="42"/>
        <item x="1"/>
        <item x="65"/>
        <item x="84"/>
        <item x="81"/>
        <item x="34"/>
        <item x="70"/>
        <item x="41"/>
        <item x="56"/>
        <item x="24"/>
        <item x="57"/>
        <item x="47"/>
        <item x="58"/>
        <item x="78"/>
        <item x="40"/>
        <item x="0"/>
        <item x="79"/>
        <item x="71"/>
        <item x="67"/>
        <item x="8"/>
        <item x="49"/>
        <item x="18"/>
        <item x="62"/>
        <item x="107"/>
        <item x="50"/>
        <item x="76"/>
        <item x="22"/>
        <item x="31"/>
        <item x="3"/>
        <item x="33"/>
        <item x="21"/>
        <item x="4"/>
        <item x="123"/>
        <item x="15"/>
        <item x="36"/>
        <item x="43"/>
        <item x="172"/>
        <item x="64"/>
        <item x="68"/>
        <item x="12"/>
        <item x="59"/>
        <item x="135"/>
        <item x="72"/>
        <item x="136"/>
        <item x="80"/>
        <item x="7"/>
        <item x="55"/>
        <item x="120"/>
        <item x="119"/>
        <item x="98"/>
        <item x="66"/>
        <item x="48"/>
        <item x="160"/>
        <item x="53"/>
        <item x="97"/>
        <item x="109"/>
        <item x="153"/>
        <item x="89"/>
        <item x="5"/>
        <item x="121"/>
        <item x="126"/>
        <item x="11"/>
        <item x="85"/>
        <item x="104"/>
        <item x="74"/>
        <item x="177"/>
        <item x="151"/>
        <item x="161"/>
        <item x="110"/>
        <item x="169"/>
        <item x="86"/>
        <item x="139"/>
        <item x="133"/>
        <item x="75"/>
        <item x="73"/>
        <item x="115"/>
        <item x="159"/>
        <item x="125"/>
        <item x="175"/>
        <item x="45"/>
        <item x="168"/>
        <item x="152"/>
        <item x="148"/>
        <item x="171"/>
        <item x="143"/>
        <item x="142"/>
        <item x="138"/>
        <item x="100"/>
        <item x="149"/>
        <item x="170"/>
        <item x="102"/>
        <item x="101"/>
        <item x="108"/>
        <item x="164"/>
        <item x="166"/>
        <item x="128"/>
        <item x="96"/>
        <item x="163"/>
        <item x="83"/>
        <item x="112"/>
        <item x="105"/>
        <item x="141"/>
        <item x="130"/>
        <item x="88"/>
        <item x="131"/>
        <item x="173"/>
        <item x="92"/>
        <item x="167"/>
        <item x="165"/>
        <item x="118"/>
        <item x="93"/>
        <item x="122"/>
        <item x="176"/>
        <item x="106"/>
        <item x="91"/>
        <item x="140"/>
        <item x="146"/>
        <item x="157"/>
        <item x="99"/>
        <item x="134"/>
        <item x="129"/>
        <item x="150"/>
        <item x="124"/>
        <item x="103"/>
        <item x="154"/>
        <item x="117"/>
        <item x="90"/>
        <item x="162"/>
        <item x="144"/>
        <item x="127"/>
        <item x="111"/>
        <item x="114"/>
        <item x="94"/>
        <item x="137"/>
        <item x="87"/>
        <item x="113"/>
        <item x="116"/>
        <item x="174"/>
        <item x="158"/>
        <item x="156"/>
        <item x="147"/>
        <item x="95"/>
        <item x="145"/>
        <item x="132"/>
        <item x="155"/>
        <item x="9"/>
        <item t="default"/>
      </items>
    </pivotField>
    <pivotField compact="0" outline="0" subtotalTop="0" showAll="0" includeNewItemsInFilter="1" defaultSubtotal="0">
      <items count="1">
        <item x="0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 of weight_babay" fld="0" subtotal="max" baseField="0" baseItem="4294943615" numFmtId="2"/>
    <dataField name="Min of weight_babay" fld="0" subtotal="min" baseField="0" baseItem="1" numFmtId="2"/>
    <dataField name="Average  of weight_babay" fld="0" subtotal="average" baseField="0" baseItem="2" numFmtId="2"/>
    <dataField name="StdDev  of weight_babay" fld="0" subtotal="stdDev" baseField="0" baseItem="2" numFmtId="2"/>
  </dataFields>
  <formats count="4">
    <format dxfId="283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282">
      <pivotArea outline="0" fieldPosition="0">
        <references count="1">
          <reference field="4294967294" count="1" selected="0">
            <x v="2"/>
          </reference>
        </references>
      </pivotArea>
    </format>
    <format dxfId="281">
      <pivotArea outline="0" fieldPosition="0">
        <references count="1">
          <reference field="4294967294" count="1" selected="0">
            <x v="3"/>
          </reference>
        </references>
      </pivotArea>
    </format>
    <format dxfId="28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C000000}" name="PivotTable29" cacheId="17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O3:S5" firstHeaderRow="1" firstDataRow="2" firstDataCol="1"/>
  <pivotFields count="1">
    <pivotField dataField="1" compact="0" outline="0" showAll="0" includeNewItemsInFilter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of age_woman" fld="0" subtotal="min" baseField="0" baseItem="100"/>
    <dataField name="Max of age_woman" fld="0" subtotal="max" baseField="0" baseItem="1"/>
    <dataField name="Average of age_woman" fld="0" subtotal="average" baseField="0" baseItem="2" numFmtId="2"/>
    <dataField name="StdDev of age_woman" fld="0" subtotal="stdDev" baseField="0" baseItem="2" numFmtId="2"/>
  </dataFields>
  <formats count="3">
    <format dxfId="27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78">
      <pivotArea outline="0" fieldPosition="0">
        <references count="1">
          <reference field="4294967294" count="1" selected="0">
            <x v="2"/>
          </reference>
        </references>
      </pivotArea>
    </format>
    <format dxfId="277">
      <pivotArea outline="0" fieldPosition="0">
        <references count="1">
          <reference field="4294967294" count="1" selected="0">
            <x v="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0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Age Bin">
  <location ref="A1:C28" firstHeaderRow="0" firstDataRow="1" firstDataCol="1"/>
  <pivotFields count="1">
    <pivotField axis="axisRow" dataField="1" showAll="0">
      <items count="27">
        <item x="22"/>
        <item x="6"/>
        <item x="14"/>
        <item x="15"/>
        <item x="12"/>
        <item x="9"/>
        <item x="18"/>
        <item x="5"/>
        <item x="7"/>
        <item x="3"/>
        <item x="8"/>
        <item x="11"/>
        <item x="1"/>
        <item x="13"/>
        <item x="17"/>
        <item x="0"/>
        <item x="4"/>
        <item x="2"/>
        <item x="10"/>
        <item x="21"/>
        <item x="20"/>
        <item x="19"/>
        <item x="23"/>
        <item x="16"/>
        <item x="24"/>
        <item x="25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0" subtotal="count" baseField="0" baseItem="0"/>
    <dataField name="Normalized frequency" fld="0" subtotal="count" showDataAs="percentOfTotal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0000000}" name="PivotTable8" cacheId="16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I4:K9" firstHeaderRow="1" firstDataRow="2" firstDataCol="1"/>
  <pivotFields count="1">
    <pivotField name="Mother Birth_Land" axis="axisRow" dataField="1" compact="0" outline="0" showAll="0" includeNewItemsInFilter="1">
      <items count="4">
        <item n="Isreal" x="0"/>
        <item n="the former Soviet Union" x="2"/>
        <item n=" Else"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age" fld="0" subtotal="count" showDataAs="percentOfTotal" baseField="0" baseItem="0" numFmtId="10"/>
  </dataFields>
  <formats count="3">
    <format dxfId="204">
      <pivotArea outline="0" collapsedLevelsAreSubtotals="1" fieldPosition="0"/>
    </format>
    <format dxfId="203">
      <pivotArea dataOnly="0" labelOnly="1" outline="0" fieldPosition="0">
        <references count="1">
          <reference field="0" count="0"/>
        </references>
      </pivotArea>
    </format>
    <format dxfId="202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A0179-0BD3-4825-8ECC-590B0DED40D8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maturity_by_birth_week">
  <location ref="BJ4:BL7" firstHeaderRow="0" firstDataRow="1" firstDataCol="1"/>
  <pivotFields count="1">
    <pivotField axis="axisRow" dataField="1" showAll="0">
      <items count="3"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recentage" fld="0" subtotal="count" showDataAs="percentOfCol" baseField="0" baseItem="0" numFmtId="10"/>
  </dataFields>
  <formats count="6"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0" type="button" dataOnly="0" labelOnly="1" outline="0" axis="axisRow" fieldPosition="0"/>
    </format>
    <format dxfId="207">
      <pivotArea dataOnly="0" labelOnly="1" fieldPosition="0">
        <references count="1">
          <reference field="0" count="0"/>
        </references>
      </pivotArea>
    </format>
    <format dxfId="206">
      <pivotArea dataOnly="0" labelOnly="1" grandRow="1" outline="0" fieldPosition="0"/>
    </format>
    <format dxfId="2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2BB03-F7E5-4D3D-B754-EDF9C3722373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maturity by baby weight  ">
  <location ref="BN4:BP7" firstHeaderRow="0" firstDataRow="1" firstDataCol="1"/>
  <pivotFields count="1">
    <pivotField axis="axisRow" dataField="1" showAll="0">
      <items count="3"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recentage" fld="0" subtotal="count" showDataAs="percentOfCol" baseField="0" baseItem="0" numFmtId="10"/>
  </dataFields>
  <formats count="6">
    <format dxfId="216">
      <pivotArea type="all" dataOnly="0" outline="0" fieldPosition="0"/>
    </format>
    <format dxfId="215">
      <pivotArea outline="0" collapsedLevelsAreSubtotals="1" fieldPosition="0"/>
    </format>
    <format dxfId="214">
      <pivotArea field="0" type="button" dataOnly="0" labelOnly="1" outline="0" axis="axisRow" fieldPosition="0"/>
    </format>
    <format dxfId="213">
      <pivotArea dataOnly="0" labelOnly="1" fieldPosition="0">
        <references count="1">
          <reference field="0" count="0"/>
        </references>
      </pivotArea>
    </format>
    <format dxfId="212">
      <pivotArea dataOnly="0" labelOnly="1" grandRow="1" outline="0" fieldPosition="0"/>
    </format>
    <format dxfId="2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D000000}" name="PivotTable30" cacheId="3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7">
  <location ref="A4:C9" firstHeaderRow="1" firstDataRow="2" firstDataCol="1"/>
  <pivotFields count="1">
    <pivotField name="Mother age category" axis="axisRow" dataField="1" compact="0" outline="0" showAll="0" includeNewItemsInFilter="1">
      <items count="8">
        <item m="1" x="3"/>
        <item m="1" x="6"/>
        <item m="1" x="5"/>
        <item x="1"/>
        <item m="1" x="4"/>
        <item x="0"/>
        <item x="2"/>
        <item t="default"/>
      </items>
    </pivotField>
  </pivotFields>
  <rowFields count="1">
    <field x="0"/>
  </rowFields>
  <rowItems count="4">
    <i>
      <x v="3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age" fld="0" subtotal="count" showDataAs="percentOfTotal" baseField="0" baseItem="1" numFmtId="10"/>
  </dataFields>
  <formats count="3">
    <format dxfId="219">
      <pivotArea outline="0" collapsedLevelsAreSubtotals="1" fieldPosition="0"/>
    </format>
    <format dxfId="218">
      <pivotArea dataOnly="0" labelOnly="1" outline="0" fieldPosition="0">
        <references count="1">
          <reference field="0" count="0"/>
        </references>
      </pivotArea>
    </format>
    <format dxfId="217">
      <pivotArea dataOnly="0" labelOnly="1" grandRow="1" outline="0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54441-AA54-40C0-801A-E9430D7AB77F}" name="PivotTable20" cacheId="13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U4:W8" firstHeaderRow="1" firstDataRow="2" firstDataCol="1"/>
  <pivotFields count="1">
    <pivotField name="Mother drinking alcohol" axis="axisRow" dataField="1" compact="0" outline="0" showAll="0" includeNewItemsInFilter="1">
      <items count="3">
        <item n="Didn’t drink during pregnancy"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ecentage" fld="0" subtotal="count" showDataAs="percentOfTotal" baseField="0" baseItem="0" numFmtId="10"/>
  </dataFields>
  <formats count="3">
    <format dxfId="222">
      <pivotArea outline="0" collapsedLevelsAreSubtotals="1" fieldPosition="0"/>
    </format>
    <format dxfId="221">
      <pivotArea dataOnly="0" labelOnly="1" outline="0" fieldPosition="0">
        <references count="1">
          <reference field="0" count="0"/>
        </references>
      </pivotArea>
    </format>
    <format dxfId="220">
      <pivotArea dataOnly="0" labelOnly="1" grandRow="1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A000000}" name="PivotTable25" cacheId="5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BF4:BH9" firstHeaderRow="1" firstDataRow="2" firstDataCol="1"/>
  <pivotFields count="1">
    <pivotField axis="axisRow" dataField="1" compact="0" outline="0" subtotalTop="0" showAll="0" defaultSubtotal="0">
      <items count="3">
        <item x="2"/>
        <item x="0"/>
        <item x="1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recentage" fld="0" subtotal="count" showDataAs="percentOfCol" baseField="0" baseItem="0" numFmtId="10"/>
  </dataFields>
  <formats count="3">
    <format dxfId="225">
      <pivotArea outline="0" collapsedLevelsAreSubtotals="1" fieldPosition="0"/>
    </format>
    <format dxfId="224">
      <pivotArea dataOnly="0" labelOnly="1" outline="0" fieldPosition="0">
        <references count="1">
          <reference field="0" count="0"/>
        </references>
      </pivotArea>
    </format>
    <format dxfId="223">
      <pivotArea dataOnly="0" labelOnly="1" grandRow="1" outline="0" fieldPosition="0"/>
    </format>
  </formats>
  <chartFormats count="3">
    <chartFormat chart="0" format="4" series="1">
      <pivotArea type="data" outline="0" fieldPosition="0"/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D181A-D9D5-4B3D-908F-DCA2FE881073}" name="PivotTable16" cacheId="14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Q4:S9" firstHeaderRow="1" firstDataRow="2" firstDataCol="1"/>
  <pivotFields count="1">
    <pivotField name="Partner_Smoking" axis="axisRow" dataField="1" compact="0" outline="0" showAll="0" includeNewItemsInFilter="1">
      <items count="4">
        <item n="Doesnt smoke" x="0"/>
        <item n="Smoke"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centage" fld="0" subtotal="count" showDataAs="percentOfTotal" baseField="0" baseItem="0" numFmtId="10"/>
  </dataFields>
  <formats count="3">
    <format dxfId="228">
      <pivotArea outline="0" collapsedLevelsAreSubtotals="1" fieldPosition="0"/>
    </format>
    <format dxfId="227">
      <pivotArea dataOnly="0" labelOnly="1" outline="0" fieldPosition="0">
        <references count="1">
          <reference field="0" count="0"/>
        </references>
      </pivotArea>
    </format>
    <format dxfId="226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0A8CD-B705-48BF-9B83-6E0447253F73}" name="PivotTable21" cacheId="12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C4:AE10" firstHeaderRow="1" firstDataRow="2" firstDataCol="1"/>
  <pivotFields count="1">
    <pivotField name="Mother_Religiousness" axis="axisRow" dataField="1" compact="0" outline="0" showAll="0" includeNewItemsInFilter="1">
      <items count="5">
        <item n="Religious" x="1"/>
        <item n="Traditional" x="3"/>
        <item n="Secular" x="0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ecentage" fld="0" subtotal="count" showDataAs="percentOfTotal" baseField="0" baseItem="0" numFmtId="10"/>
  </dataFields>
  <formats count="3">
    <format dxfId="231">
      <pivotArea outline="0" collapsedLevelsAreSubtotals="1" fieldPosition="0"/>
    </format>
    <format dxfId="230">
      <pivotArea dataOnly="0" labelOnly="1" outline="0" fieldPosition="0">
        <references count="1">
          <reference field="0" count="0"/>
        </references>
      </pivotArea>
    </format>
    <format dxfId="229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61EF-6C08-4401-9ED8-CD7020CDFC53}" name="PivotTable22" cacheId="7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S4:AU9" firstHeaderRow="1" firstDataRow="2" firstDataCol="1"/>
  <pivotFields count="1">
    <pivotField axis="axisRow" dataField="1" compact="0" outline="0" showAll="0" includeNewItemsInFilter="1">
      <items count="4">
        <item n="Adequate pregnancy monitoring" x="2"/>
        <item n="Medium pregnancy monitoring" x="0"/>
        <item n="Inadequate pregnancy monitoring"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ecentage" fld="0" subtotal="count" showDataAs="percentOfTotal" baseField="0" baseItem="0" numFmtId="10"/>
  </dataFields>
  <formats count="5">
    <format dxfId="236">
      <pivotArea dataOnly="0" labelOnly="1" outline="0" fieldPosition="0">
        <references count="1">
          <reference field="0" count="0"/>
        </references>
      </pivotArea>
    </format>
    <format dxfId="235">
      <pivotArea dataOnly="0" labelOnly="1" grandRow="1" outline="0" fieldPosition="0"/>
    </format>
    <format dxfId="234">
      <pivotArea outline="0" collapsedLevelsAreSubtotals="1" fieldPosition="0"/>
    </format>
    <format dxfId="233">
      <pivotArea dataOnly="0" labelOnly="1" outline="0" fieldPosition="0">
        <references count="1">
          <reference field="0" count="0"/>
        </references>
      </pivotArea>
    </format>
    <format dxfId="232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4" cacheId="9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K4:AM10" firstHeaderRow="1" firstDataRow="2" firstDataCol="1"/>
  <pivotFields count="1">
    <pivotField name="Mother_Economic_status" axis="axisRow" dataField="1" compact="0" outline="0" showAll="0" includeNewItemsInFilter="1">
      <items count="5">
        <item n="Below average" x="1"/>
        <item n="Average" x="0"/>
        <item n="Above average"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ecentage" fld="0" subtotal="count" showDataAs="percentOfTotal" baseField="0" baseItem="0" numFmtId="10"/>
  </dataFields>
  <formats count="3">
    <format dxfId="239">
      <pivotArea outline="0" collapsedLevelsAreSubtotals="1" fieldPosition="0"/>
    </format>
    <format dxfId="238">
      <pivotArea dataOnly="0" labelOnly="1" outline="0" fieldPosition="0">
        <references count="1">
          <reference field="0" count="0"/>
        </references>
      </pivotArea>
    </format>
    <format dxfId="237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PivotTable13" cacheId="1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G4:AI10" firstHeaderRow="1" firstDataRow="2" firstDataCol="1"/>
  <pivotFields count="1">
    <pivotField name="Mother_Education" axis="axisRow" dataField="1" compact="0" outline="0" showAll="0" includeNewItemsInFilter="1">
      <items count="5">
        <item n="Elementary" x="2"/>
        <item n="High-school" x="1"/>
        <item n="Academic" x="0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ecentage" fld="0" subtotal="count" showDataAs="percentOfTotal" baseField="0" baseItem="0" numFmtId="10"/>
  </dataFields>
  <formats count="3">
    <format dxfId="242">
      <pivotArea outline="0" collapsedLevelsAreSubtotals="1" fieldPosition="0"/>
    </format>
    <format dxfId="241">
      <pivotArea dataOnly="0" labelOnly="1" outline="0" fieldPosition="0">
        <references count="1">
          <reference field="0" count="0"/>
        </references>
      </pivotArea>
    </format>
    <format dxfId="240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5000000}" name="PivotTable15" cacheId="8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O4:AQ10" firstHeaderRow="1" firstDataRow="2" firstDataCol="1"/>
  <pivotFields count="1">
    <pivotField name="Pregnancy_Tracking_Start" axis="axisRow" dataField="1" compact="0" outline="0" showAll="0" includeNewItemsInFilter="1">
      <items count="5">
        <item n="First trimester" x="0"/>
        <item n="Second trimester" x="1"/>
        <item n="Third trimester"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ecentage" fld="0" subtotal="count" showDataAs="percentOfTotal" baseField="0" baseItem="0" numFmtId="10"/>
  </dataFields>
  <formats count="3">
    <format dxfId="245">
      <pivotArea outline="0" collapsedLevelsAreSubtotals="1" fieldPosition="0"/>
    </format>
    <format dxfId="244">
      <pivotArea dataOnly="0" labelOnly="1" outline="0" fieldPosition="0">
        <references count="1">
          <reference field="0" count="0"/>
        </references>
      </pivotArea>
    </format>
    <format dxfId="243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11" cacheId="1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Y4:AA14" firstHeaderRow="1" firstDataRow="2" firstDataCol="1"/>
  <pivotFields count="1">
    <pivotField name="Mother_Religion_Ethnicity" axis="axisRow" dataField="1" compact="0" outline="0" showAll="0" includeNewItemsInFilter="1">
      <items count="9">
        <item n="Muslim Arab" x="0"/>
        <item n="Christian Arab" x="2"/>
        <item n="Russian Christian" x="4"/>
        <item n="Circassian" x="3"/>
        <item n="Druze" x="5"/>
        <item n="Ethiopian" x="6"/>
        <item n="Ashkenazi" x="1"/>
        <item x="7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ecentage" fld="0" subtotal="count" showDataAs="percentOfTotal" baseField="0" baseItem="0" numFmtId="10"/>
  </dataFields>
  <formats count="4">
    <format dxfId="249">
      <pivotArea outline="0" fieldPosition="0">
        <references count="2">
          <reference field="4294967294" count="1" selected="0">
            <x v="1"/>
          </reference>
          <reference field="0" count="0" selected="0"/>
        </references>
      </pivotArea>
    </format>
    <format dxfId="248">
      <pivotArea outline="0" collapsedLevelsAreSubtotals="1" fieldPosition="0"/>
    </format>
    <format dxfId="247">
      <pivotArea dataOnly="0" labelOnly="1" outline="0" fieldPosition="0">
        <references count="1">
          <reference field="0" count="0"/>
        </references>
      </pivotArea>
    </format>
    <format dxfId="246">
      <pivotArea dataOnly="0" labelOnly="1" grandRow="1" outline="0" fieldPosition="0"/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8000000}" name="PivotTable19" cacheId="2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W4:AY9" firstHeaderRow="1" firstDataRow="2" firstDataCol="1"/>
  <pivotFields count="1">
    <pivotField axis="axisRow" dataField="1" compact="0" outline="0" showAll="0" includeNewItemsInFilter="1">
      <items count="4">
        <item n="NO" x="0"/>
        <item n="YES"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ercentage" fld="0" subtotal="count" showDataAs="percentOfTotal" baseField="0" baseItem="0" numFmtId="10"/>
  </dataFields>
  <formats count="3">
    <format dxfId="252">
      <pivotArea outline="0" collapsedLevelsAreSubtotals="1" fieldPosition="0"/>
    </format>
    <format dxfId="251">
      <pivotArea dataOnly="0" labelOnly="1" outline="0" fieldPosition="0">
        <references count="1">
          <reference field="0" count="0"/>
        </references>
      </pivotArea>
    </format>
    <format dxfId="250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F000000}" name="PivotTable7" cacheId="18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E4:G9" firstHeaderRow="1" firstDataRow="2" firstDataCol="1"/>
  <pivotFields count="109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name="Mother Chronic Or Hormonal Diseases" axis="axisRow" dataField="1" compact="0" outline="0" showAll="0" includeNewItemsInFilter="1">
      <items count="5">
        <item n="NO" x="0"/>
        <item n="YES" x="1"/>
        <item m="1"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5" subtotal="count" baseField="5" baseItem="0"/>
    <dataField name="percentage" fld="5" subtotal="count" showDataAs="percentOfTotal" baseField="5" baseItem="0" numFmtId="10"/>
  </dataFields>
  <formats count="3">
    <format dxfId="255">
      <pivotArea outline="0" collapsedLevelsAreSubtotals="1" fieldPosition="0"/>
    </format>
    <format dxfId="254">
      <pivotArea dataOnly="0" labelOnly="1" outline="0" fieldPosition="0">
        <references count="1">
          <reference field="5" count="0"/>
        </references>
      </pivotArea>
    </format>
    <format dxfId="253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F967C-D6A9-4355-8D66-35220D0F5161}" name="PivotTable2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In Vitro Fertilization">
  <location ref="BB4:BD8" firstHeaderRow="0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0" subtotal="count" baseField="0" baseItem="0"/>
    <dataField name="precentage" fld="0" subtotal="count" showDataAs="percentOfCol" baseField="0" baseItem="0" numFmtId="10"/>
  </dataFields>
  <formats count="18">
    <format dxfId="273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272">
      <pivotArea field="0" type="button" dataOnly="0" labelOnly="1" outline="0" axis="axisRow" fieldPosition="0"/>
    </format>
    <format dxfId="2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0">
      <pivotArea grandRow="1" outline="0" collapsedLevelsAreSubtotals="1" fieldPosition="0"/>
    </format>
    <format dxfId="269">
      <pivotArea dataOnly="0" labelOnly="1" grandRow="1" outline="0" fieldPosition="0"/>
    </format>
    <format dxfId="268">
      <pivotArea type="all" dataOnly="0" outline="0" fieldPosition="0"/>
    </format>
    <format dxfId="267">
      <pivotArea outline="0" collapsedLevelsAreSubtotals="1" fieldPosition="0"/>
    </format>
    <format dxfId="266">
      <pivotArea field="0" type="button" dataOnly="0" labelOnly="1" outline="0" axis="axisRow" fieldPosition="0"/>
    </format>
    <format dxfId="265">
      <pivotArea dataOnly="0" labelOnly="1" fieldPosition="0">
        <references count="1">
          <reference field="0" count="0"/>
        </references>
      </pivotArea>
    </format>
    <format dxfId="264">
      <pivotArea dataOnly="0" labelOnly="1" grandRow="1" outline="0" fieldPosition="0"/>
    </format>
    <format dxfId="2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field="0" type="button" dataOnly="0" labelOnly="1" outline="0" axis="axisRow" fieldPosition="0"/>
    </format>
    <format dxfId="258">
      <pivotArea dataOnly="0" labelOnly="1" fieldPosition="0">
        <references count="1">
          <reference field="0" count="0"/>
        </references>
      </pivotArea>
    </format>
    <format dxfId="257">
      <pivotArea dataOnly="0" labelOnly="1" grandRow="1" outline="0" fieldPosition="0"/>
    </format>
    <format dxfId="2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1000000}" name="PivotTable9" cacheId="15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M4:O11" firstHeaderRow="1" firstDataRow="2" firstDataCol="1"/>
  <pivotFields count="1">
    <pivotField name="Mother_Smoking" axis="axisRow" dataField="1" compact="0" outline="0" showAll="0" includeNewItemsInFilter="1">
      <items count="6">
        <item n="Never smoked" x="0"/>
        <item n="Stopped smoking completely" x="4"/>
        <item n="Smokes today as before pregnancy" x="3"/>
        <item n="Smokes less than before pregnancy" x="1"/>
        <item x="2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age" fld="0" subtotal="count" showDataAs="percentOfTotal" baseField="0" baseItem="0" numFmtId="10"/>
  </dataFields>
  <formats count="3">
    <format dxfId="276">
      <pivotArea outline="0" collapsedLevelsAreSubtotals="1" fieldPosition="0"/>
    </format>
    <format dxfId="275">
      <pivotArea dataOnly="0" labelOnly="1" outline="0" fieldPosition="0">
        <references count="1">
          <reference field="0" count="0"/>
        </references>
      </pivotArea>
    </format>
    <format dxfId="274">
      <pivotArea dataOnly="0" labelOnly="1" grandRow="1" outline="0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F8B7D-F16B-4D5E-95E0-929CD1828264}" name="PivotTable8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R3:U13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axis="axisRow" dataField="1" showAll="0">
      <items count="9">
        <item x="1"/>
        <item x="2"/>
        <item x="3"/>
        <item x="5"/>
        <item x="6"/>
        <item x="0"/>
        <item x="7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Religion_Ethnicity" fld="4" subtotal="count" showDataAs="percentOfCol" baseField="4" baseItem="0" numFmtId="1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5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6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3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6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2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064C0-8CE1-4FA3-879E-19989C2C213D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M3:P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Chronic_Or_Hormonal_Diseases" fld="3" subtotal="count" showDataAs="percentOfCol" baseField="3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C8D7D-884C-4E36-A2F7-C767890C3DE7}" name="PivotTable1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O3:AR10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Smoking" fld="8" subtotal="count" showDataAs="percentOfCol" baseField="8" baseItem="3" numFmtId="10"/>
  </dataFields>
  <chartFormats count="4">
    <chartFormat chart="0" format="1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3AAB2-9CB6-4608-B04B-90119746C1FA}" name="PivotTable1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I3:AL9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Economic_Status" fld="7" subtotal="count" showDataAs="percentOfCol" baseField="7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7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5E140-52E7-4465-BF19-998056FD77A2}" name="PivotTable10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C3:AF9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Education" fld="6" subtotal="count" showDataAs="percentOfCol" baseField="6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A4EA7-5B15-4178-A4FD-97FD40644936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8" firstHeaderRow="1" firstDataRow="2" firstDataCol="1"/>
  <pivotFields count="2">
    <pivotField axis="axisCol" showAll="0">
      <items count="5">
        <item m="1" x="2"/>
        <item m="1" x="3"/>
        <item x="0"/>
        <item x="1"/>
        <item t="default"/>
      </items>
    </pivotField>
    <pivotField axis="axisRow" dataField="1" showAll="0">
      <items count="4">
        <item x="2"/>
        <item x="0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Age_Catecory" fld="1" subtotal="count" showDataAs="percentOfCol" baseField="1" baseItem="0" numFmtId="10"/>
  </dataFields>
  <chartFormats count="4">
    <chartFormat chart="0" format="4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2369E-181A-4213-85FB-E2C77B840348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G3:BJ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Kessner_Index" fld="11" subtotal="count" showDataAs="percentOfCol" baseField="11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F230F-DD5B-4F81-B968-66A2A4263778}" name="PivotTable9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X3:AA9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Religiousness" fld="5" subtotal="count" showDataAs="percentOfCol" baseField="5" baseItem="0" numFmtId="1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85DC5-9640-4396-8117-F9C97D412DE6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S3:BV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In Vitro Fertilization" fld="13" subtotal="count" showDataAs="percentOfCol" baseField="13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02F31-1260-4740-9C6B-03D9AFA08D0E}" name="PivotTable1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A3:BD9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regnancy_Tracking_Start" fld="10" subtotal="count" showDataAs="percentOfCol" baseField="10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0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0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396D0-2AD8-46BD-891B-691AD78B3721}" name="PivotTable1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U3:AX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artner_Smoking" fld="9" subtotal="count" showDataAs="percentOfCol" baseField="9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92AFE-0BD5-4D97-ACD7-A11B8687EAD8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3:J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Mother_Birth_Land" fld="2" subtotal="count" showDataAs="percentOfCol" baseField="2" baseItem="1" numFmtId="1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7A5E9-EAD6-4739-9D34-DD8D431FA995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M3:BP8" firstHeaderRow="1" firstDataRow="2" firstDataCol="1"/>
  <pivotFields count="14"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re-Pregnancy consultation" fld="12" subtotal="count" showDataAs="percentOfCol" baseField="12" baseItem="0" numFmtId="10"/>
  </dataFields>
  <chartFormats count="4"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DEF42-D5BC-4DF4-89E6-15E118EC894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G8" firstHeaderRow="1" firstDataRow="2" firstDataCol="1"/>
  <pivotFields count="2">
    <pivotField axis="axisRow" dataField="1" showAll="0">
      <items count="4">
        <item x="2"/>
        <item x="1"/>
        <item x="0"/>
        <item t="default"/>
      </items>
    </pivotField>
    <pivotField axis="axisCol" showAll="0">
      <items count="5">
        <item n="not premature" m="1" x="3"/>
        <item m="1" x="2"/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 v="2"/>
    </i>
    <i>
      <x v="3"/>
    </i>
    <i t="grand">
      <x/>
    </i>
  </colItems>
  <dataFields count="1">
    <dataField name="Count of weight_category" fld="0" subtotal="count" baseField="0" baseItem="0"/>
  </dataFields>
  <formats count="2">
    <format dxfId="201">
      <pivotArea collapsedLevelsAreSubtotals="1" fieldPosition="0">
        <references count="1">
          <reference field="0" count="0"/>
        </references>
      </pivotArea>
    </format>
    <format dxfId="200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CF4CA-62CF-452C-8F72-6A98872DFE2F}" name="PivotTable3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Religion Ethnicity">
  <location ref="A28:D37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x="1"/>
        <item x="2"/>
        <item x="3"/>
        <item x="5"/>
        <item x="6"/>
        <item x="0"/>
        <item x="4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0" type="button" dataOnly="0" labelOnly="1" outline="0" axis="axisCol" fieldPosition="0"/>
    </format>
    <format dxfId="103">
      <pivotArea type="topRight" dataOnly="0" labelOnly="1" outline="0" fieldPosition="0"/>
    </format>
    <format dxfId="102">
      <pivotArea dataOnly="0" labelOnly="1" grandRow="1" outline="0" fieldPosition="0"/>
    </format>
    <format dxfId="101">
      <pivotArea dataOnly="0" labelOnly="1" fieldPosition="0">
        <references count="1">
          <reference field="0" count="0"/>
        </references>
      </pivotArea>
    </format>
    <format dxfId="10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FD7B0-B81E-4DC5-AC72-3F3169D23322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Education">
  <location ref="A50:D55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15">
      <pivotArea type="all" dataOnly="0" outline="0" fieldPosition="0"/>
    </format>
    <format dxfId="114">
      <pivotArea outline="0" collapsedLevelsAreSubtotals="1" fieldPosition="0"/>
    </format>
    <format dxfId="113">
      <pivotArea type="origin" dataOnly="0" labelOnly="1" outline="0" fieldPosition="0"/>
    </format>
    <format dxfId="112">
      <pivotArea field="0" type="button" dataOnly="0" labelOnly="1" outline="0" axis="axisCol" fieldPosition="0"/>
    </format>
    <format dxfId="111">
      <pivotArea type="topRight" dataOnly="0" labelOnly="1" outline="0" fieldPosition="0"/>
    </format>
    <format dxfId="110">
      <pivotArea dataOnly="0" labelOnly="1" grandRow="1" outline="0" fieldPosition="0"/>
    </format>
    <format dxfId="109">
      <pivotArea dataOnly="0" labelOnly="1" fieldPosition="0">
        <references count="1">
          <reference field="0" count="0"/>
        </references>
      </pivotArea>
    </format>
    <format dxfId="10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B631E-C384-4352-9FB5-2EBC53538268}" name="PivotTable1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 Vitro Fertilization">
  <location ref="A103:D107" firstHeaderRow="1" firstDataRow="2" firstDataCol="1"/>
  <pivotFields count="14">
    <pivotField axis="axisCol" dataField="1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rematurity_by_birth_week" fld="0" subtotal="count" baseField="0" baseItem="0"/>
  </dataFields>
  <formats count="8">
    <format dxfId="123">
      <pivotArea type="all" dataOnly="0" outline="0" fieldPosition="0"/>
    </format>
    <format dxfId="122">
      <pivotArea outline="0" collapsedLevelsAreSubtotals="1" fieldPosition="0"/>
    </format>
    <format dxfId="121">
      <pivotArea type="origin" dataOnly="0" labelOnly="1" outline="0" fieldPosition="0"/>
    </format>
    <format dxfId="120">
      <pivotArea field="0" type="button" dataOnly="0" labelOnly="1" outline="0" axis="axisCol" fieldPosition="0"/>
    </format>
    <format dxfId="119">
      <pivotArea type="topRight" dataOnly="0" labelOnly="1" outline="0" fieldPosition="0"/>
    </format>
    <format dxfId="118">
      <pivotArea dataOnly="0" labelOnly="1" grandRow="1" outline="0" fieldPosition="0"/>
    </format>
    <format dxfId="117">
      <pivotArea dataOnly="0" labelOnly="1" fieldPosition="0">
        <references count="1">
          <reference field="0" count="0"/>
        </references>
      </pivotArea>
    </format>
    <format dxfId="1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E166C-818A-47E8-9728-4DD974DCB232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Religiousness">
  <location ref="A41:D47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31">
      <pivotArea type="all" dataOnly="0" outline="0" fieldPosition="0"/>
    </format>
    <format dxfId="130">
      <pivotArea outline="0" collapsedLevelsAreSubtotals="1" fieldPosition="0"/>
    </format>
    <format dxfId="129">
      <pivotArea type="origin" dataOnly="0" labelOnly="1" outline="0" fieldPosition="0"/>
    </format>
    <format dxfId="128">
      <pivotArea field="0" type="button" dataOnly="0" labelOnly="1" outline="0" axis="axisCol" fieldPosition="0"/>
    </format>
    <format dxfId="127">
      <pivotArea type="topRight" dataOnly="0" labelOnly="1" outline="0" fieldPosition="0"/>
    </format>
    <format dxfId="126">
      <pivotArea dataOnly="0" labelOnly="1" grandRow="1" outline="0" fieldPosition="0"/>
    </format>
    <format dxfId="125">
      <pivotArea dataOnly="0" labelOnly="1" fieldPosition="0">
        <references count="1">
          <reference field="0" count="0"/>
        </references>
      </pivotArea>
    </format>
    <format dxfId="12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4BAAB-3089-4791-9AB9-F51F605E5D40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Economic status">
  <location ref="A59:D64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39">
      <pivotArea type="all" dataOnly="0" outline="0" fieldPosition="0"/>
    </format>
    <format dxfId="138">
      <pivotArea outline="0" collapsedLevelsAreSubtotals="1" fieldPosition="0"/>
    </format>
    <format dxfId="137">
      <pivotArea type="origin" dataOnly="0" labelOnly="1" outline="0" fieldPosition="0"/>
    </format>
    <format dxfId="136">
      <pivotArea field="0" type="button" dataOnly="0" labelOnly="1" outline="0" axis="axisCol" fieldPosition="0"/>
    </format>
    <format dxfId="135">
      <pivotArea type="topRight" dataOnly="0" labelOnly="1" outline="0" fieldPosition="0"/>
    </format>
    <format dxfId="134">
      <pivotArea dataOnly="0" labelOnly="1" grandRow="1" outline="0" fieldPosition="0"/>
    </format>
    <format dxfId="133">
      <pivotArea dataOnly="0" labelOnly="1" fieldPosition="0">
        <references count="1">
          <reference field="0" count="0"/>
        </references>
      </pivotArea>
    </format>
    <format dxfId="13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F6DED-525D-44F0-94EA-4327E03B1B88}" name="PivotTable12" cacheId="2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pre-pregnancy consultation">
  <location ref="A112:D116" firstHeaderRow="1" firstDataRow="2" firstDataCol="1"/>
  <pivotFields count="14">
    <pivotField axis="axisCol" showAll="0">
      <items count="5">
        <item x="0"/>
        <item x="1"/>
        <item m="1"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h="1" x="1"/>
        <item t="default"/>
      </items>
    </pivotField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Pre-Pregnancy consultatio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3D7CA-6EAA-412F-92ED-0CE8AAA38AF8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rtner Smoking">
  <location ref="A78:D82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47">
      <pivotArea type="all" dataOnly="0" outline="0" fieldPosition="0"/>
    </format>
    <format dxfId="146">
      <pivotArea outline="0" collapsedLevelsAreSubtotals="1" fieldPosition="0"/>
    </format>
    <format dxfId="145">
      <pivotArea type="origin" dataOnly="0" labelOnly="1" outline="0" fieldPosition="0"/>
    </format>
    <format dxfId="144">
      <pivotArea field="0" type="button" dataOnly="0" labelOnly="1" outline="0" axis="axisCol" fieldPosition="0"/>
    </format>
    <format dxfId="143">
      <pivotArea type="topRight" dataOnly="0" labelOnly="1" outline="0" fieldPosition="0"/>
    </format>
    <format dxfId="142">
      <pivotArea dataOnly="0" labelOnly="1" grandRow="1" outline="0" fieldPosition="0"/>
    </format>
    <format dxfId="141">
      <pivotArea dataOnly="0" labelOnly="1" fieldPosition="0">
        <references count="1">
          <reference field="0" count="0"/>
        </references>
      </pivotArea>
    </format>
    <format dxfId="1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C1E26-19A2-4665-B519-19305F5BDEFE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Chronic Or Hormonal Diseases">
  <location ref="A12:D16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55">
      <pivotArea type="all" dataOnly="0" outline="0" fieldPosition="0"/>
    </format>
    <format dxfId="154">
      <pivotArea outline="0" collapsedLevelsAreSubtotals="1" fieldPosition="0"/>
    </format>
    <format dxfId="153">
      <pivotArea type="origin" dataOnly="0" labelOnly="1" outline="0" fieldPosition="0"/>
    </format>
    <format dxfId="152">
      <pivotArea field="0" type="button" dataOnly="0" labelOnly="1" outline="0" axis="axisCol" fieldPosition="0"/>
    </format>
    <format dxfId="151">
      <pivotArea type="topRight" dataOnly="0" labelOnly="1" outline="0" fieldPosition="0"/>
    </format>
    <format dxfId="150">
      <pivotArea dataOnly="0" labelOnly="1" grandRow="1" outline="0" fieldPosition="0"/>
    </format>
    <format dxfId="149">
      <pivotArea dataOnly="0" labelOnly="1" fieldPosition="0">
        <references count="1">
          <reference field="0" count="0"/>
        </references>
      </pivotArea>
    </format>
    <format dxfId="1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B56D0-312A-41E6-8E84-7B2AB98B84AE}" name="PivotTable7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Smoking">
  <location ref="A68:D74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4"/>
        <item h="1" x="2"/>
        <item t="default"/>
      </items>
    </pivotField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0" type="button" dataOnly="0" labelOnly="1" outline="0" axis="axisCol" fieldPosition="0"/>
    </format>
    <format dxfId="159">
      <pivotArea type="topRight" dataOnly="0" labelOnly="1" outline="0" fieldPosition="0"/>
    </format>
    <format dxfId="158">
      <pivotArea dataOnly="0" labelOnly="1" grandRow="1" outline="0" fieldPosition="0"/>
    </format>
    <format dxfId="157">
      <pivotArea dataOnly="0" labelOnly="1" fieldPosition="0">
        <references count="1">
          <reference field="0" count="0"/>
        </references>
      </pivotArea>
    </format>
    <format dxfId="15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55497-09AD-4A68-B795-3E4A4E831FA4}" name="PivotTable10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Kessner_Index">
  <location ref="A95:D100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m="1" x="4"/>
        <item m="1" x="3"/>
        <item m="1" x="5"/>
        <item x="2"/>
        <item x="0"/>
        <item x="1"/>
        <item t="default"/>
      </items>
    </pivotField>
    <pivotField showAll="0"/>
  </pivotFields>
  <rowFields count="1">
    <field x="11"/>
  </rowFields>
  <rowItems count="4">
    <i>
      <x v="3"/>
    </i>
    <i>
      <x v="4"/>
    </i>
    <i>
      <x v="5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12">
    <format dxfId="175">
      <pivotArea collapsedLevelsAreSubtotals="1" fieldPosition="0">
        <references count="1">
          <reference field="11" count="0"/>
        </references>
      </pivotArea>
    </format>
    <format dxfId="174">
      <pivotArea dataOnly="0" labelOnly="1" fieldPosition="0">
        <references count="1">
          <reference field="11" count="0"/>
        </references>
      </pivotArea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type="origin" dataOnly="0" labelOnly="1" outline="0" fieldPosition="0"/>
    </format>
    <format dxfId="170">
      <pivotArea field="0" type="button" dataOnly="0" labelOnly="1" outline="0" axis="axisCol" fieldPosition="0"/>
    </format>
    <format dxfId="169">
      <pivotArea type="topRight" dataOnly="0" labelOnly="1" outline="0" fieldPosition="0"/>
    </format>
    <format dxfId="168">
      <pivotArea field="11" type="button" dataOnly="0" labelOnly="1" outline="0" axis="axisRow" fieldPosition="0"/>
    </format>
    <format dxfId="167">
      <pivotArea dataOnly="0" labelOnly="1" fieldPosition="0">
        <references count="1">
          <reference field="11" count="0"/>
        </references>
      </pivotArea>
    </format>
    <format dxfId="166">
      <pivotArea dataOnly="0" labelOnly="1" grandRow="1" outline="0" fieldPosition="0"/>
    </format>
    <format dxfId="165">
      <pivotArea dataOnly="0" labelOnly="1" fieldPosition="0">
        <references count="1">
          <reference field="0" count="0"/>
        </references>
      </pivotArea>
    </format>
    <format dxfId="16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4E49A-1520-46FA-BA0C-A4E1495A5FC2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Birth Land">
  <location ref="A20:D25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83">
      <pivotArea type="all" dataOnly="0" outline="0" fieldPosition="0"/>
    </format>
    <format dxfId="182">
      <pivotArea outline="0" collapsedLevelsAreSubtotals="1" fieldPosition="0"/>
    </format>
    <format dxfId="181">
      <pivotArea type="origin" dataOnly="0" labelOnly="1" outline="0" fieldPosition="0"/>
    </format>
    <format dxfId="180">
      <pivotArea field="0" type="button" dataOnly="0" labelOnly="1" outline="0" axis="axisCol" fieldPosition="0"/>
    </format>
    <format dxfId="179">
      <pivotArea type="topRight" dataOnly="0" labelOnly="1" outline="0" fieldPosition="0"/>
    </format>
    <format dxfId="178">
      <pivotArea dataOnly="0" labelOnly="1" grandRow="1" outline="0" fieldPosition="0"/>
    </format>
    <format dxfId="177">
      <pivotArea dataOnly="0" labelOnly="1" fieldPosition="0">
        <references count="1">
          <reference field="0" count="0"/>
        </references>
      </pivotArea>
    </format>
    <format dxfId="17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E03FA-0A4B-4945-910D-1648E5B6D920}" name="PivotTable18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age category" fieldListSortAscending="1">
  <location ref="A4:D9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91">
      <pivotArea type="all" dataOnly="0" outline="0" fieldPosition="0"/>
    </format>
    <format dxfId="190">
      <pivotArea outline="0" collapsedLevelsAreSubtotals="1" fieldPosition="0"/>
    </format>
    <format dxfId="189">
      <pivotArea type="origin" dataOnly="0" labelOnly="1" outline="0" fieldPosition="0"/>
    </format>
    <format dxfId="188">
      <pivotArea field="0" type="button" dataOnly="0" labelOnly="1" outline="0" axis="axisCol" fieldPosition="0"/>
    </format>
    <format dxfId="187">
      <pivotArea type="topRight" dataOnly="0" labelOnly="1" outline="0" fieldPosition="0"/>
    </format>
    <format dxfId="186">
      <pivotArea dataOnly="0" labelOnly="1" grandRow="1" outline="0" fieldPosition="0"/>
    </format>
    <format dxfId="185">
      <pivotArea dataOnly="0" labelOnly="1" fieldPosition="0">
        <references count="1">
          <reference field="0" count="0"/>
        </references>
      </pivotArea>
    </format>
    <format dxfId="1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51DFE-4CAF-4A01-8F12-10E42289A8C7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gnancy Tracking Start">
  <location ref="A86:D91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99">
      <pivotArea type="all" dataOnly="0" outline="0" fieldPosition="0"/>
    </format>
    <format dxfId="198">
      <pivotArea outline="0" collapsedLevelsAreSubtotals="1" fieldPosition="0"/>
    </format>
    <format dxfId="197">
      <pivotArea type="origin" dataOnly="0" labelOnly="1" outline="0" fieldPosition="0"/>
    </format>
    <format dxfId="196">
      <pivotArea field="0" type="button" dataOnly="0" labelOnly="1" outline="0" axis="axisCol" fieldPosition="0"/>
    </format>
    <format dxfId="195">
      <pivotArea type="topRight" dataOnly="0" labelOnly="1" outline="0" fieldPosition="0"/>
    </format>
    <format dxfId="194">
      <pivotArea dataOnly="0" labelOnly="1" grandRow="1" outline="0" fieldPosition="0"/>
    </format>
    <format dxfId="193">
      <pivotArea dataOnly="0" labelOnly="1" fieldPosition="0">
        <references count="1">
          <reference field="0" count="0"/>
        </references>
      </pivotArea>
    </format>
    <format dxfId="19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8688F-EA31-41FB-8472-0E04EDAA60DF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Chronic Or Hormonal Diseases">
  <location ref="A12:D16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type="origin" dataOnly="0" labelOnly="1" outline="0" fieldPosition="0"/>
    </format>
    <format dxfId="4">
      <pivotArea field="0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92E2E-432F-4479-B700-F85B2BF932AB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rtner Smoking">
  <location ref="A78:D82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0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FAA84-F1DE-4ABE-80B8-B0CB201B767E}" name="PivotTable7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Smoking">
  <location ref="A68:D74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4"/>
        <item h="1" x="2"/>
        <item t="default"/>
      </items>
    </pivotField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0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0" count="0"/>
        </references>
      </pivotArea>
    </format>
    <format dxfId="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77C06-9F88-4CD0-A9E6-0CC5AC15BC29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Religiousness">
  <location ref="A41:D47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0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EBB31-7885-4624-A121-0CDF7586651D}" name="PivotTable12" cacheId="2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pre-pregnancy consultation">
  <location ref="A112:D116" firstHeaderRow="1" firstDataRow="2" firstDataCol="1"/>
  <pivotFields count="14">
    <pivotField axis="axisCol" showAll="0">
      <items count="5">
        <item x="0"/>
        <item x="1"/>
        <item m="1"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h="1" x="1"/>
        <item t="default"/>
      </items>
    </pivotField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Pre-Pregnancy consultatio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B01F5-2A83-44D0-BCC6-B7DCC746370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Economic status">
  <location ref="A59:D64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0" type="button" dataOnly="0" labelOnly="1" outline="0" axis="axisCol" fieldPosition="0"/>
    </format>
    <format dxfId="35">
      <pivotArea type="topRight" dataOnly="0" labelOnly="1" outline="0" fieldPosition="0"/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B5B32-39CE-471D-9E49-D40A067A817A}" name="PivotTable1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 Vitro Fertilization">
  <location ref="A103:D107" firstHeaderRow="1" firstDataRow="2" firstDataCol="1"/>
  <pivotFields count="14">
    <pivotField axis="axisCol" dataField="1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Count of prematurity_by_birth_week" fld="0" subtotal="count" baseField="0" baseItem="0"/>
  </dataFields>
  <formats count="8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0" type="button" dataOnly="0" labelOnly="1" outline="0" axis="axisCol" fieldPosition="0"/>
    </format>
    <format dxfId="43">
      <pivotArea type="topRight" dataOnly="0" labelOnly="1" outline="0" fieldPosition="0"/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FF5FF-CCDF-4D4B-A670-8D0B00A6CDFB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Education">
  <location ref="A50:D55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0" type="button" dataOnly="0" labelOnly="1" outline="0" axis="axisCol" fieldPosition="0"/>
    </format>
    <format dxfId="51">
      <pivotArea type="topRight" dataOnly="0" labelOnly="1" outline="0" fieldPosition="0"/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0" count="0"/>
        </references>
      </pivotArea>
    </format>
    <format dxfId="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BC513-C8E8-4AFC-BEF6-31FD6A653062}" name="PivotTable3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Religion Ethnicity">
  <location ref="A28:D33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h="1" x="1"/>
        <item x="2"/>
        <item h="1" x="3"/>
        <item h="1" x="5"/>
        <item h="1" x="6"/>
        <item x="0"/>
        <item x="4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5"/>
    </i>
    <i>
      <x v="6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0" type="button" dataOnly="0" labelOnly="1" outline="0" axis="axisCol" fieldPosition="0"/>
    </format>
    <format dxfId="59">
      <pivotArea type="topRight" dataOnly="0" labelOnly="1" outline="0" fieldPosition="0"/>
    </format>
    <format dxfId="58">
      <pivotArea dataOnly="0" labelOnly="1" grandRow="1" outline="0" fieldPosition="0"/>
    </format>
    <format dxfId="57">
      <pivotArea dataOnly="0" labelOnly="1" fieldPosition="0">
        <references count="1">
          <reference field="0" count="0"/>
        </references>
      </pivotArea>
    </format>
    <format dxfId="5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346C0-D672-4C98-9885-F77BEE720486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gnancy Tracking Start">
  <location ref="A86:D91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71">
      <pivotArea type="all" dataOnly="0" outline="0" fieldPosition="0"/>
    </format>
    <format dxfId="70">
      <pivotArea outline="0" collapsedLevelsAreSubtotals="1" fieldPosition="0"/>
    </format>
    <format dxfId="69">
      <pivotArea type="origin" dataOnly="0" labelOnly="1" outline="0" fieldPosition="0"/>
    </format>
    <format dxfId="68">
      <pivotArea field="0" type="button" dataOnly="0" labelOnly="1" outline="0" axis="axisCol" fieldPosition="0"/>
    </format>
    <format dxfId="67">
      <pivotArea type="topRight" dataOnly="0" labelOnly="1" outline="0" fieldPosition="0"/>
    </format>
    <format dxfId="66">
      <pivotArea dataOnly="0" labelOnly="1" grandRow="1" outline="0" fieldPosition="0"/>
    </format>
    <format dxfId="65">
      <pivotArea dataOnly="0" labelOnly="1" fieldPosition="0">
        <references count="1">
          <reference field="0" count="0"/>
        </references>
      </pivotArea>
    </format>
    <format dxfId="6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A0402-2A86-454A-B078-94DBFD4B46E3}" name="PivotTable10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Kessner_Index">
  <location ref="A95:D100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m="1" x="4"/>
        <item m="1" x="3"/>
        <item m="1" x="5"/>
        <item x="2"/>
        <item x="0"/>
        <item x="1"/>
        <item t="default"/>
      </items>
    </pivotField>
    <pivotField showAll="0"/>
  </pivotFields>
  <rowFields count="1">
    <field x="11"/>
  </rowFields>
  <rowItems count="4">
    <i>
      <x v="3"/>
    </i>
    <i>
      <x v="4"/>
    </i>
    <i>
      <x v="5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12">
    <format dxfId="83">
      <pivotArea collapsedLevelsAreSubtotals="1" fieldPosition="0">
        <references count="1">
          <reference field="11" count="0"/>
        </references>
      </pivotArea>
    </format>
    <format dxfId="82">
      <pivotArea dataOnly="0" labelOnly="1" fieldPosition="0">
        <references count="1">
          <reference field="11" count="0"/>
        </references>
      </pivotArea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type="origin" dataOnly="0" labelOnly="1" outline="0" fieldPosition="0"/>
    </format>
    <format dxfId="78">
      <pivotArea field="0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11" type="button" dataOnly="0" labelOnly="1" outline="0" axis="axisRow" fieldPosition="0"/>
    </format>
    <format dxfId="75">
      <pivotArea dataOnly="0" labelOnly="1" fieldPosition="0">
        <references count="1">
          <reference field="11" count="0"/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0" count="0"/>
        </references>
      </pivotArea>
    </format>
    <format dxfId="7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F33B8-D195-4575-9090-248EA132321A}" name="PivotTable18" cacheId="2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rowHeaderCaption="Mother age category" fieldListSortAscending="1">
  <location ref="A4:D9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0" type="button" dataOnly="0" labelOnly="1" outline="0" axis="axisCol" fieldPosition="0"/>
    </format>
    <format dxfId="87">
      <pivotArea type="topRight" dataOnly="0" labelOnly="1" outline="0" fieldPosition="0"/>
    </format>
    <format dxfId="86">
      <pivotArea dataOnly="0" labelOnly="1" grandRow="1" outline="0" fieldPosition="0"/>
    </format>
    <format dxfId="85">
      <pivotArea dataOnly="0" labelOnly="1" fieldPosition="0">
        <references count="1">
          <reference field="0" count="0"/>
        </references>
      </pivotArea>
    </format>
    <format dxfId="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3B547-8EEF-410E-802E-6158D40C4741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ther Birth Land">
  <location ref="A20:D25" firstHeaderRow="1" firstDataRow="2" firstDataCol="1"/>
  <pivotFields count="13">
    <pivotField axis="axisCol" dataField="1" showAll="0">
      <items count="7">
        <item m="1" x="5"/>
        <item m="1" x="2"/>
        <item m="1" x="4"/>
        <item m="1" x="3"/>
        <item x="0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4"/>
    </i>
    <i>
      <x v="5"/>
    </i>
    <i t="grand">
      <x/>
    </i>
  </colItems>
  <dataFields count="1">
    <dataField name="Count of prematurity_by_birth_week" fld="0" subtotal="count" baseField="0" baseItem="0"/>
  </dataFields>
  <formats count="8"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0" type="button" dataOnly="0" labelOnly="1" outline="0" axis="axisCol" fieldPosition="0"/>
    </format>
    <format dxfId="95">
      <pivotArea type="topRight" dataOnly="0" labelOnly="1" outline="0" fieldPosition="0"/>
    </format>
    <format dxfId="94">
      <pivotArea dataOnly="0" labelOnly="1" grandRow="1" outline="0" fieldPosition="0"/>
    </format>
    <format dxfId="93">
      <pivotArea dataOnly="0" labelOnly="1" fieldPosition="0">
        <references count="1">
          <reference field="0" count="0"/>
        </references>
      </pivotArea>
    </format>
    <format dxfId="9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C38170-D1EC-4E61-9AC5-61290E93ABE0}" name="Table1" displayName="Table1" ref="A1:N180" totalsRowShown="0">
  <autoFilter ref="A1:N180" xr:uid="{22C38170-D1EC-4E61-9AC5-61290E93ABE0}"/>
  <tableColumns count="14">
    <tableColumn id="1" xr3:uid="{E9EC7F6A-3F1F-464C-BA18-3E61E37842C4}" name="prematurity_by_birth_week"/>
    <tableColumn id="2" xr3:uid="{F3E692D6-FC17-402F-84B5-D5A479DF677A}" name="Mother_Age_Catecory"/>
    <tableColumn id="3" xr3:uid="{4F1213D4-5E1D-4664-A319-55F3196B0B0B}" name="Mother_Birth_Land"/>
    <tableColumn id="4" xr3:uid="{DFF57139-9DF0-4D62-A302-A245E676E85D}" name="Mother_Chronic_Or_Hormonal_Diseases"/>
    <tableColumn id="5" xr3:uid="{F7D9F8C0-14F5-4310-BCAE-AD5D2BAE0D8C}" name="Mother_Religion_Ethnicity"/>
    <tableColumn id="6" xr3:uid="{146EA5C8-E1AF-48FB-9F78-E7F0C7A3E28E}" name="Mother_Religiousness"/>
    <tableColumn id="7" xr3:uid="{6DC995E7-DC61-48F6-A355-6A057B263E38}" name="Mother_Education"/>
    <tableColumn id="8" xr3:uid="{2490EAFD-9782-45B7-A595-D2C30E4313C5}" name="Mother_Economic_Status"/>
    <tableColumn id="9" xr3:uid="{0F6C2219-060B-49CF-86F8-D6EDA42B6141}" name="Mother_Smoking"/>
    <tableColumn id="10" xr3:uid="{86250A1F-93C4-40D6-90DB-358090A3DC96}" name="Partner_Smoking"/>
    <tableColumn id="11" xr3:uid="{D7681647-E055-433D-8585-153BB6E18F70}" name="Pregnancy_Tracking_Start"/>
    <tableColumn id="12" xr3:uid="{22742057-3539-4C9D-96D6-14E9202A9EC6}" name="Kessner_Index"/>
    <tableColumn id="13" xr3:uid="{966B2878-33BC-4B95-8C17-56FC7D818425}" name="Pre-Pregnancy consultation"/>
    <tableColumn id="14" xr3:uid="{D9D136E8-89A9-482F-B0DC-02D99241B75A}" name="In Vitro Fertilizat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pivotTable" Target="../pivotTables/pivotTable16.xml"/><Relationship Id="rId18" Type="http://schemas.openxmlformats.org/officeDocument/2006/relationships/printerSettings" Target="../printerSettings/printerSettings4.bin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10" Type="http://schemas.openxmlformats.org/officeDocument/2006/relationships/pivotTable" Target="../pivotTables/pivotTable13.xml"/><Relationship Id="rId19" Type="http://schemas.openxmlformats.org/officeDocument/2006/relationships/drawing" Target="../drawings/drawing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8.xml"/><Relationship Id="rId13" Type="http://schemas.openxmlformats.org/officeDocument/2006/relationships/pivotTable" Target="../pivotTables/pivotTable33.xml"/><Relationship Id="rId3" Type="http://schemas.openxmlformats.org/officeDocument/2006/relationships/pivotTable" Target="../pivotTables/pivotTable23.xml"/><Relationship Id="rId7" Type="http://schemas.openxmlformats.org/officeDocument/2006/relationships/pivotTable" Target="../pivotTables/pivotTable27.xml"/><Relationship Id="rId12" Type="http://schemas.openxmlformats.org/officeDocument/2006/relationships/pivotTable" Target="../pivotTables/pivotTable32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11" Type="http://schemas.openxmlformats.org/officeDocument/2006/relationships/pivotTable" Target="../pivotTables/pivotTable31.xml"/><Relationship Id="rId5" Type="http://schemas.openxmlformats.org/officeDocument/2006/relationships/pivotTable" Target="../pivotTables/pivotTable25.xml"/><Relationship Id="rId10" Type="http://schemas.openxmlformats.org/officeDocument/2006/relationships/pivotTable" Target="../pivotTables/pivotTable30.xml"/><Relationship Id="rId4" Type="http://schemas.openxmlformats.org/officeDocument/2006/relationships/pivotTable" Target="../pivotTables/pivotTable24.xml"/><Relationship Id="rId9" Type="http://schemas.openxmlformats.org/officeDocument/2006/relationships/pivotTable" Target="../pivotTables/pivotTable29.xml"/><Relationship Id="rId14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2.xml"/><Relationship Id="rId13" Type="http://schemas.openxmlformats.org/officeDocument/2006/relationships/pivotTable" Target="../pivotTables/pivotTable47.xml"/><Relationship Id="rId3" Type="http://schemas.openxmlformats.org/officeDocument/2006/relationships/pivotTable" Target="../pivotTables/pivotTable37.xml"/><Relationship Id="rId7" Type="http://schemas.openxmlformats.org/officeDocument/2006/relationships/pivotTable" Target="../pivotTables/pivotTable41.xml"/><Relationship Id="rId12" Type="http://schemas.openxmlformats.org/officeDocument/2006/relationships/pivotTable" Target="../pivotTables/pivotTable46.xml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6" Type="http://schemas.openxmlformats.org/officeDocument/2006/relationships/pivotTable" Target="../pivotTables/pivotTable40.xml"/><Relationship Id="rId11" Type="http://schemas.openxmlformats.org/officeDocument/2006/relationships/pivotTable" Target="../pivotTables/pivotTable45.xml"/><Relationship Id="rId5" Type="http://schemas.openxmlformats.org/officeDocument/2006/relationships/pivotTable" Target="../pivotTables/pivotTable39.xml"/><Relationship Id="rId10" Type="http://schemas.openxmlformats.org/officeDocument/2006/relationships/pivotTable" Target="../pivotTables/pivotTable44.xml"/><Relationship Id="rId4" Type="http://schemas.openxmlformats.org/officeDocument/2006/relationships/pivotTable" Target="../pivotTables/pivotTable38.xml"/><Relationship Id="rId9" Type="http://schemas.openxmlformats.org/officeDocument/2006/relationships/pivotTable" Target="../pivotTables/pivotTable43.xml"/><Relationship Id="rId14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5.xml"/><Relationship Id="rId13" Type="http://schemas.openxmlformats.org/officeDocument/2006/relationships/pivotTable" Target="../pivotTables/pivotTable60.xml"/><Relationship Id="rId3" Type="http://schemas.openxmlformats.org/officeDocument/2006/relationships/pivotTable" Target="../pivotTables/pivotTable50.xml"/><Relationship Id="rId7" Type="http://schemas.openxmlformats.org/officeDocument/2006/relationships/pivotTable" Target="../pivotTables/pivotTable54.xml"/><Relationship Id="rId12" Type="http://schemas.openxmlformats.org/officeDocument/2006/relationships/pivotTable" Target="../pivotTables/pivotTable59.xml"/><Relationship Id="rId2" Type="http://schemas.openxmlformats.org/officeDocument/2006/relationships/pivotTable" Target="../pivotTables/pivotTable49.xml"/><Relationship Id="rId1" Type="http://schemas.openxmlformats.org/officeDocument/2006/relationships/pivotTable" Target="../pivotTables/pivotTable48.xml"/><Relationship Id="rId6" Type="http://schemas.openxmlformats.org/officeDocument/2006/relationships/pivotTable" Target="../pivotTables/pivotTable53.xml"/><Relationship Id="rId11" Type="http://schemas.openxmlformats.org/officeDocument/2006/relationships/pivotTable" Target="../pivotTables/pivotTable58.xml"/><Relationship Id="rId5" Type="http://schemas.openxmlformats.org/officeDocument/2006/relationships/pivotTable" Target="../pivotTables/pivotTable52.xml"/><Relationship Id="rId10" Type="http://schemas.openxmlformats.org/officeDocument/2006/relationships/pivotTable" Target="../pivotTables/pivotTable57.xml"/><Relationship Id="rId4" Type="http://schemas.openxmlformats.org/officeDocument/2006/relationships/pivotTable" Target="../pivotTables/pivotTable51.xml"/><Relationship Id="rId9" Type="http://schemas.openxmlformats.org/officeDocument/2006/relationships/pivotTable" Target="../pivotTables/pivotTable56.xml"/><Relationship Id="rId14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025BF-4570-4571-9984-9F475B03234E}">
  <dimension ref="A1"/>
  <sheetViews>
    <sheetView tabSelected="1" workbookViewId="0">
      <selection activeCell="A2" sqref="A2"/>
    </sheetView>
  </sheetViews>
  <sheetFormatPr defaultRowHeight="13.2" x14ac:dyDescent="0.25"/>
  <cols>
    <col min="1" max="1" width="11.5546875" customWidth="1"/>
  </cols>
  <sheetData>
    <row r="1" spans="1:1" x14ac:dyDescent="0.25">
      <c r="A1" s="50" t="s">
        <v>1684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317"/>
  <sheetViews>
    <sheetView topLeftCell="CB189" zoomScale="115" zoomScaleNormal="115" workbookViewId="0">
      <selection activeCell="CG4" sqref="CG4"/>
    </sheetView>
  </sheetViews>
  <sheetFormatPr defaultRowHeight="13.2" x14ac:dyDescent="0.25"/>
  <cols>
    <col min="1" max="1" width="8.6640625" bestFit="1" customWidth="1"/>
    <col min="2" max="2" width="13" style="4" customWidth="1"/>
    <col min="3" max="3" width="11" customWidth="1"/>
    <col min="4" max="4" width="11.44140625" customWidth="1"/>
    <col min="5" max="5" width="9.33203125" customWidth="1"/>
    <col min="6" max="6" width="15.33203125" customWidth="1"/>
    <col min="7" max="7" width="21" customWidth="1"/>
    <col min="8" max="8" width="23.5546875" bestFit="1" customWidth="1"/>
    <col min="9" max="9" width="28.33203125" bestFit="1" customWidth="1"/>
    <col min="10" max="10" width="5.88671875" customWidth="1"/>
    <col min="11" max="11" width="22.44140625" customWidth="1"/>
    <col min="12" max="12" width="25" customWidth="1"/>
    <col min="13" max="13" width="30" customWidth="1"/>
    <col min="14" max="14" width="25.33203125" customWidth="1"/>
    <col min="15" max="15" width="23.33203125" customWidth="1"/>
    <col min="16" max="16" width="24.44140625" customWidth="1"/>
    <col min="17" max="17" width="25.33203125" customWidth="1"/>
    <col min="18" max="18" width="22.44140625" customWidth="1"/>
    <col min="19" max="19" width="25" customWidth="1"/>
    <col min="20" max="20" width="30" customWidth="1"/>
    <col min="21" max="21" width="25.33203125" customWidth="1"/>
    <col min="22" max="22" width="23.33203125" customWidth="1"/>
    <col min="23" max="23" width="24.44140625" customWidth="1"/>
    <col min="24" max="24" width="25.33203125" customWidth="1"/>
    <col min="25" max="25" width="22.44140625" customWidth="1"/>
    <col min="26" max="26" width="25" customWidth="1"/>
    <col min="27" max="27" width="30" customWidth="1"/>
    <col min="28" max="28" width="25.33203125" customWidth="1"/>
    <col min="29" max="29" width="23.33203125" customWidth="1"/>
    <col min="30" max="30" width="24.44140625" customWidth="1"/>
    <col min="31" max="31" width="25.33203125" customWidth="1"/>
    <col min="32" max="32" width="22.44140625" customWidth="1"/>
    <col min="33" max="33" width="25" customWidth="1"/>
    <col min="34" max="34" width="30" customWidth="1"/>
    <col min="35" max="35" width="25.33203125" customWidth="1"/>
    <col min="36" max="36" width="23.33203125" customWidth="1"/>
    <col min="37" max="37" width="24.44140625" customWidth="1"/>
    <col min="38" max="38" width="25.33203125" customWidth="1"/>
    <col min="39" max="39" width="22.44140625" customWidth="1"/>
    <col min="40" max="40" width="25" customWidth="1"/>
    <col min="41" max="41" width="30" customWidth="1"/>
    <col min="42" max="42" width="25.33203125" customWidth="1"/>
    <col min="43" max="43" width="23.33203125" customWidth="1"/>
    <col min="44" max="44" width="24.44140625" customWidth="1"/>
    <col min="45" max="45" width="25.33203125" customWidth="1"/>
    <col min="46" max="46" width="22.44140625" customWidth="1"/>
    <col min="47" max="47" width="25" customWidth="1"/>
    <col min="48" max="48" width="30" customWidth="1"/>
    <col min="49" max="49" width="25.33203125" customWidth="1"/>
    <col min="50" max="50" width="23.33203125" customWidth="1"/>
    <col min="51" max="51" width="24.44140625" customWidth="1"/>
    <col min="52" max="52" width="25.33203125" customWidth="1"/>
    <col min="53" max="53" width="22.44140625" customWidth="1"/>
    <col min="54" max="54" width="25" customWidth="1"/>
    <col min="55" max="55" width="30" customWidth="1"/>
    <col min="56" max="56" width="25.33203125" customWidth="1"/>
    <col min="57" max="57" width="23.33203125" customWidth="1"/>
    <col min="58" max="58" width="24.44140625" customWidth="1"/>
    <col min="59" max="59" width="25.33203125" customWidth="1"/>
    <col min="60" max="60" width="8.44140625" customWidth="1"/>
    <col min="61" max="61" width="5.33203125" customWidth="1"/>
    <col min="62" max="62" width="11.33203125" customWidth="1"/>
    <col min="63" max="63" width="13.88671875" customWidth="1"/>
    <col min="64" max="64" width="17.6640625" customWidth="1"/>
    <col min="65" max="65" width="13.6640625" customWidth="1"/>
    <col min="66" max="66" width="11.5546875" customWidth="1"/>
    <col min="67" max="67" width="9.6640625" customWidth="1"/>
    <col min="68" max="68" width="18.5546875" style="22" customWidth="1"/>
    <col min="69" max="69" width="18.109375" customWidth="1"/>
    <col min="70" max="70" width="22.88671875" customWidth="1"/>
    <col min="71" max="71" width="29" customWidth="1"/>
    <col min="72" max="72" width="14.5546875" customWidth="1"/>
    <col min="73" max="73" width="32.33203125" bestFit="1" customWidth="1"/>
    <col min="74" max="74" width="17" style="4" bestFit="1" customWidth="1"/>
    <col min="75" max="75" width="16.77734375" bestFit="1" customWidth="1"/>
    <col min="76" max="76" width="4.33203125" customWidth="1"/>
    <col min="77" max="77" width="3.5546875" customWidth="1"/>
    <col min="78" max="78" width="8.5546875" customWidth="1"/>
    <col min="79" max="79" width="6.5546875" customWidth="1"/>
    <col min="80" max="80" width="11.44140625" customWidth="1"/>
    <col min="81" max="81" width="5.33203125" customWidth="1"/>
    <col min="82" max="82" width="11" customWidth="1"/>
    <col min="83" max="83" width="19.44140625" bestFit="1" customWidth="1"/>
    <col min="84" max="84" width="6.33203125" customWidth="1"/>
    <col min="85" max="85" width="8.5546875" customWidth="1"/>
    <col min="86" max="86" width="17.5546875" customWidth="1"/>
    <col min="87" max="87" width="22.5546875" customWidth="1"/>
    <col min="88" max="88" width="19.44140625" customWidth="1"/>
    <col min="89" max="89" width="24.44140625" customWidth="1"/>
    <col min="90" max="90" width="21" customWidth="1"/>
    <col min="91" max="91" width="26" customWidth="1"/>
    <col min="92" max="92" width="22.88671875" customWidth="1"/>
    <col min="93" max="93" width="27.88671875" customWidth="1"/>
    <col min="94" max="94" width="17.5546875" bestFit="1" customWidth="1"/>
    <col min="95" max="95" width="14.5546875" style="22" bestFit="1" customWidth="1"/>
    <col min="96" max="96" width="17.6640625" customWidth="1"/>
    <col min="97" max="97" width="15.6640625" customWidth="1"/>
    <col min="98" max="98" width="15" bestFit="1" customWidth="1"/>
    <col min="99" max="99" width="15.5546875" bestFit="1" customWidth="1"/>
    <col min="100" max="100" width="17.109375" customWidth="1"/>
    <col min="101" max="101" width="15" customWidth="1"/>
    <col min="102" max="102" width="17.33203125" customWidth="1"/>
    <col min="103" max="103" width="17.5546875" customWidth="1"/>
    <col min="104" max="104" width="11.6640625" customWidth="1"/>
    <col min="105" max="105" width="11" customWidth="1"/>
    <col min="106" max="106" width="20.6640625" customWidth="1"/>
    <col min="107" max="107" width="16.109375" customWidth="1"/>
    <col min="108" max="108" width="19.109375" customWidth="1"/>
    <col min="109" max="109" width="26.6640625" bestFit="1" customWidth="1"/>
  </cols>
  <sheetData>
    <row r="1" spans="1:117" ht="13.8" thickBot="1" x14ac:dyDescent="0.3">
      <c r="B1" s="96" t="s">
        <v>0</v>
      </c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  <c r="BK1" s="97"/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8"/>
      <c r="DG1" s="87"/>
      <c r="DH1" s="87"/>
      <c r="DI1" s="87"/>
      <c r="DJ1" s="87"/>
      <c r="DK1" s="87"/>
      <c r="DL1" s="87"/>
      <c r="DM1" s="87"/>
    </row>
    <row r="2" spans="1:117" ht="13.8" thickBot="1" x14ac:dyDescent="0.3">
      <c r="B2" s="88" t="s">
        <v>1</v>
      </c>
      <c r="C2" s="89"/>
      <c r="D2" s="88" t="s">
        <v>2</v>
      </c>
      <c r="E2" s="90"/>
      <c r="F2" s="90"/>
      <c r="G2" s="90"/>
      <c r="H2" s="90"/>
      <c r="I2" s="90"/>
      <c r="J2" s="89"/>
      <c r="K2" s="91" t="s">
        <v>3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3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88" t="s">
        <v>4</v>
      </c>
      <c r="BI2" s="90"/>
      <c r="BJ2" s="90"/>
      <c r="BK2" s="90"/>
      <c r="BL2" s="90"/>
      <c r="BM2" s="90"/>
      <c r="BN2" s="94"/>
      <c r="BO2" s="95" t="s">
        <v>5</v>
      </c>
      <c r="BP2" s="90"/>
      <c r="BQ2" s="90"/>
      <c r="BR2" s="90"/>
      <c r="BS2" s="90"/>
      <c r="BT2" s="90"/>
      <c r="BU2" s="90"/>
      <c r="BV2" s="94"/>
      <c r="BW2" s="3" t="s">
        <v>6</v>
      </c>
      <c r="BX2" s="88" t="s">
        <v>7</v>
      </c>
      <c r="BY2" s="90"/>
      <c r="BZ2" s="90"/>
      <c r="CA2" s="90"/>
      <c r="CB2" s="90"/>
      <c r="CC2" s="90"/>
      <c r="CD2" s="90"/>
      <c r="CE2" s="90"/>
      <c r="CF2" s="89"/>
      <c r="CG2" s="88" t="s">
        <v>8</v>
      </c>
      <c r="CH2" s="90"/>
      <c r="CI2" s="90"/>
      <c r="CJ2" s="90"/>
      <c r="CK2" s="90"/>
      <c r="CL2" s="90"/>
      <c r="CM2" s="90"/>
      <c r="CN2" s="89"/>
      <c r="CO2" s="1"/>
      <c r="CP2" s="88" t="s">
        <v>9</v>
      </c>
      <c r="CQ2" s="90"/>
      <c r="CR2" s="90"/>
      <c r="CS2" s="90"/>
      <c r="CT2" s="89"/>
      <c r="CU2" s="88" t="s">
        <v>10</v>
      </c>
      <c r="CV2" s="90"/>
      <c r="CW2" s="90"/>
      <c r="CX2" s="90"/>
      <c r="CY2" s="89"/>
      <c r="CZ2" s="88" t="s">
        <v>11</v>
      </c>
      <c r="DA2" s="90"/>
      <c r="DB2" s="90"/>
      <c r="DC2" s="90"/>
      <c r="DD2" s="90"/>
      <c r="DE2" s="89"/>
    </row>
    <row r="3" spans="1:117" x14ac:dyDescent="0.25">
      <c r="A3" t="s">
        <v>12</v>
      </c>
      <c r="B3" s="4" t="s">
        <v>13</v>
      </c>
      <c r="C3" t="s">
        <v>14</v>
      </c>
      <c r="D3" t="s">
        <v>15</v>
      </c>
      <c r="E3" t="s">
        <v>16</v>
      </c>
      <c r="F3" t="s">
        <v>17</v>
      </c>
      <c r="G3" s="50" t="s">
        <v>18</v>
      </c>
      <c r="H3" s="50" t="s">
        <v>19</v>
      </c>
      <c r="I3" t="s">
        <v>20</v>
      </c>
      <c r="J3" t="s">
        <v>21</v>
      </c>
      <c r="K3" s="5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s="5" t="s">
        <v>29</v>
      </c>
      <c r="S3" t="s">
        <v>30</v>
      </c>
      <c r="T3" t="s">
        <v>31</v>
      </c>
      <c r="U3" t="s">
        <v>32</v>
      </c>
      <c r="V3" t="s">
        <v>33</v>
      </c>
      <c r="W3" t="s">
        <v>34</v>
      </c>
      <c r="X3" t="s">
        <v>35</v>
      </c>
      <c r="Y3" s="5" t="s">
        <v>36</v>
      </c>
      <c r="Z3" t="s">
        <v>37</v>
      </c>
      <c r="AA3" t="s">
        <v>38</v>
      </c>
      <c r="AB3" t="s">
        <v>39</v>
      </c>
      <c r="AC3" t="s">
        <v>40</v>
      </c>
      <c r="AD3" t="s">
        <v>41</v>
      </c>
      <c r="AE3" t="s">
        <v>42</v>
      </c>
      <c r="AF3" s="5" t="s">
        <v>43</v>
      </c>
      <c r="AG3" t="s">
        <v>44</v>
      </c>
      <c r="AH3" t="s">
        <v>45</v>
      </c>
      <c r="AI3" t="s">
        <v>46</v>
      </c>
      <c r="AJ3" t="s">
        <v>47</v>
      </c>
      <c r="AK3" t="s">
        <v>48</v>
      </c>
      <c r="AL3" t="s">
        <v>49</v>
      </c>
      <c r="AM3" s="5" t="s">
        <v>50</v>
      </c>
      <c r="AN3" t="s">
        <v>51</v>
      </c>
      <c r="AO3" t="s">
        <v>52</v>
      </c>
      <c r="AP3" t="s">
        <v>53</v>
      </c>
      <c r="AQ3" t="s">
        <v>54</v>
      </c>
      <c r="AR3" t="s">
        <v>55</v>
      </c>
      <c r="AS3" t="s">
        <v>56</v>
      </c>
      <c r="AT3" s="5" t="s">
        <v>57</v>
      </c>
      <c r="AU3" t="s">
        <v>58</v>
      </c>
      <c r="AV3" t="s">
        <v>59</v>
      </c>
      <c r="AW3" t="s">
        <v>60</v>
      </c>
      <c r="AX3" t="s">
        <v>61</v>
      </c>
      <c r="AY3" t="s">
        <v>62</v>
      </c>
      <c r="AZ3" t="s">
        <v>63</v>
      </c>
      <c r="BA3" s="5" t="s">
        <v>64</v>
      </c>
      <c r="BB3" t="s">
        <v>65</v>
      </c>
      <c r="BC3" t="s">
        <v>66</v>
      </c>
      <c r="BD3" t="s">
        <v>67</v>
      </c>
      <c r="BE3" t="s">
        <v>68</v>
      </c>
      <c r="BF3" t="s">
        <v>69</v>
      </c>
      <c r="BG3" t="s">
        <v>70</v>
      </c>
      <c r="BH3" s="6" t="s">
        <v>71</v>
      </c>
      <c r="BI3" t="s">
        <v>72</v>
      </c>
      <c r="BJ3" t="s">
        <v>73</v>
      </c>
      <c r="BK3" t="s">
        <v>74</v>
      </c>
      <c r="BL3" t="s">
        <v>75</v>
      </c>
      <c r="BM3" t="s">
        <v>76</v>
      </c>
      <c r="BN3" t="s">
        <v>77</v>
      </c>
      <c r="BO3" s="7" t="s">
        <v>78</v>
      </c>
      <c r="BP3" s="63" t="s">
        <v>457</v>
      </c>
      <c r="BQ3" t="s">
        <v>458</v>
      </c>
      <c r="BR3" t="s">
        <v>79</v>
      </c>
      <c r="BS3" t="s">
        <v>80</v>
      </c>
      <c r="BT3" t="s">
        <v>81</v>
      </c>
      <c r="BU3" t="s">
        <v>82</v>
      </c>
      <c r="BV3" s="4" t="s">
        <v>83</v>
      </c>
      <c r="BW3" s="6" t="s">
        <v>84</v>
      </c>
      <c r="BX3" s="6" t="s">
        <v>85</v>
      </c>
      <c r="BY3" t="s">
        <v>455</v>
      </c>
      <c r="BZ3" t="s">
        <v>456</v>
      </c>
      <c r="CA3" t="s">
        <v>86</v>
      </c>
      <c r="CB3" t="s">
        <v>87</v>
      </c>
      <c r="CC3" t="s">
        <v>88</v>
      </c>
      <c r="CD3" t="s">
        <v>89</v>
      </c>
      <c r="CE3" t="s">
        <v>90</v>
      </c>
      <c r="CF3" s="50" t="s">
        <v>91</v>
      </c>
      <c r="CG3" s="6" t="s">
        <v>92</v>
      </c>
      <c r="CH3" t="s">
        <v>93</v>
      </c>
      <c r="CI3" t="s">
        <v>94</v>
      </c>
      <c r="CJ3" t="s">
        <v>95</v>
      </c>
      <c r="CK3" t="s">
        <v>96</v>
      </c>
      <c r="CL3" t="s">
        <v>97</v>
      </c>
      <c r="CM3" t="s">
        <v>98</v>
      </c>
      <c r="CN3" t="s">
        <v>99</v>
      </c>
      <c r="CO3" t="s">
        <v>100</v>
      </c>
      <c r="CP3" s="10" t="s">
        <v>101</v>
      </c>
      <c r="CQ3" s="22" t="s">
        <v>102</v>
      </c>
      <c r="CR3" t="s">
        <v>103</v>
      </c>
      <c r="CS3" t="s">
        <v>104</v>
      </c>
      <c r="CT3" t="s">
        <v>105</v>
      </c>
      <c r="CU3" s="6" t="s">
        <v>106</v>
      </c>
      <c r="CV3" t="s">
        <v>107</v>
      </c>
      <c r="CW3" t="s">
        <v>108</v>
      </c>
      <c r="CX3" t="s">
        <v>109</v>
      </c>
      <c r="CY3" t="s">
        <v>110</v>
      </c>
      <c r="CZ3" s="6" t="s">
        <v>111</v>
      </c>
      <c r="DA3" t="s">
        <v>112</v>
      </c>
      <c r="DB3" t="s">
        <v>113</v>
      </c>
      <c r="DC3" t="s">
        <v>114</v>
      </c>
      <c r="DD3" t="s">
        <v>115</v>
      </c>
      <c r="DE3" t="s">
        <v>116</v>
      </c>
    </row>
    <row r="4" spans="1:117" x14ac:dyDescent="0.25">
      <c r="A4" t="s">
        <v>853</v>
      </c>
      <c r="B4" s="4">
        <v>2.0009999999999999</v>
      </c>
      <c r="C4" t="s">
        <v>1493</v>
      </c>
      <c r="D4">
        <v>34</v>
      </c>
      <c r="E4">
        <v>1</v>
      </c>
      <c r="F4" t="s">
        <v>1493</v>
      </c>
      <c r="G4">
        <v>0</v>
      </c>
      <c r="H4" t="s">
        <v>1493</v>
      </c>
      <c r="I4" t="s">
        <v>1493</v>
      </c>
      <c r="J4">
        <v>0</v>
      </c>
      <c r="K4" t="s">
        <v>1493</v>
      </c>
      <c r="L4" t="s">
        <v>1493</v>
      </c>
      <c r="M4" t="s">
        <v>1493</v>
      </c>
      <c r="N4" t="s">
        <v>1493</v>
      </c>
      <c r="O4" t="s">
        <v>1493</v>
      </c>
      <c r="P4" t="s">
        <v>1493</v>
      </c>
      <c r="Q4" t="s">
        <v>1493</v>
      </c>
      <c r="R4" t="s">
        <v>1493</v>
      </c>
      <c r="S4" t="s">
        <v>1493</v>
      </c>
      <c r="T4" t="s">
        <v>1493</v>
      </c>
      <c r="U4" t="s">
        <v>1493</v>
      </c>
      <c r="V4" t="s">
        <v>1493</v>
      </c>
      <c r="W4" t="s">
        <v>1493</v>
      </c>
      <c r="X4" t="s">
        <v>1493</v>
      </c>
      <c r="Y4" t="s">
        <v>1493</v>
      </c>
      <c r="Z4" t="s">
        <v>1493</v>
      </c>
      <c r="AA4" t="s">
        <v>1493</v>
      </c>
      <c r="AB4" t="s">
        <v>1493</v>
      </c>
      <c r="AC4" t="s">
        <v>1493</v>
      </c>
      <c r="AD4" t="s">
        <v>1493</v>
      </c>
      <c r="AE4" t="s">
        <v>1493</v>
      </c>
      <c r="AF4" t="s">
        <v>1493</v>
      </c>
      <c r="AG4" t="s">
        <v>1493</v>
      </c>
      <c r="AH4" t="s">
        <v>1493</v>
      </c>
      <c r="AI4" t="s">
        <v>1493</v>
      </c>
      <c r="AJ4" t="s">
        <v>1493</v>
      </c>
      <c r="AK4" t="s">
        <v>1493</v>
      </c>
      <c r="AL4" t="s">
        <v>1493</v>
      </c>
      <c r="AM4" t="s">
        <v>1493</v>
      </c>
      <c r="AN4" t="s">
        <v>1493</v>
      </c>
      <c r="AO4" t="s">
        <v>1493</v>
      </c>
      <c r="AP4" t="s">
        <v>1493</v>
      </c>
      <c r="AQ4" t="s">
        <v>1493</v>
      </c>
      <c r="AR4" t="s">
        <v>1493</v>
      </c>
      <c r="AS4" t="s">
        <v>1493</v>
      </c>
      <c r="AT4" t="s">
        <v>1493</v>
      </c>
      <c r="AU4" t="s">
        <v>1493</v>
      </c>
      <c r="AV4" t="s">
        <v>1493</v>
      </c>
      <c r="AW4" t="s">
        <v>1493</v>
      </c>
      <c r="AX4" t="s">
        <v>1493</v>
      </c>
      <c r="AY4" t="s">
        <v>1493</v>
      </c>
      <c r="AZ4" t="s">
        <v>1493</v>
      </c>
      <c r="BA4" t="s">
        <v>1493</v>
      </c>
      <c r="BB4" t="s">
        <v>1493</v>
      </c>
      <c r="BC4" t="s">
        <v>1493</v>
      </c>
      <c r="BD4" t="s">
        <v>1493</v>
      </c>
      <c r="BE4" t="s">
        <v>1493</v>
      </c>
      <c r="BF4" t="s">
        <v>1493</v>
      </c>
      <c r="BG4" t="s">
        <v>1493</v>
      </c>
      <c r="BH4" t="s">
        <v>1493</v>
      </c>
      <c r="BI4" t="s">
        <v>1493</v>
      </c>
      <c r="BJ4" t="s">
        <v>1493</v>
      </c>
      <c r="BK4" t="s">
        <v>1493</v>
      </c>
      <c r="BL4" t="s">
        <v>1493</v>
      </c>
      <c r="BM4" t="s">
        <v>1493</v>
      </c>
      <c r="BN4" t="s">
        <v>1493</v>
      </c>
      <c r="BO4" t="s">
        <v>809</v>
      </c>
      <c r="BP4" s="22">
        <v>35</v>
      </c>
      <c r="BQ4">
        <v>245</v>
      </c>
      <c r="BR4">
        <v>0</v>
      </c>
      <c r="BS4" t="s">
        <v>1493</v>
      </c>
      <c r="BT4">
        <v>0</v>
      </c>
      <c r="BU4" t="s">
        <v>1493</v>
      </c>
      <c r="BV4" s="4">
        <v>2.335</v>
      </c>
      <c r="BW4">
        <v>1</v>
      </c>
      <c r="BX4">
        <v>34</v>
      </c>
      <c r="BY4">
        <v>1</v>
      </c>
      <c r="BZ4" t="s">
        <v>1493</v>
      </c>
      <c r="CA4">
        <v>3</v>
      </c>
      <c r="CB4" t="s">
        <v>1493</v>
      </c>
      <c r="CC4">
        <v>3</v>
      </c>
      <c r="CD4" t="s">
        <v>1493</v>
      </c>
      <c r="CE4" t="s">
        <v>665</v>
      </c>
      <c r="CF4">
        <v>2</v>
      </c>
      <c r="CG4">
        <v>0</v>
      </c>
      <c r="CH4" t="s">
        <v>1493</v>
      </c>
      <c r="CI4" t="s">
        <v>1493</v>
      </c>
      <c r="CJ4" t="s">
        <v>1493</v>
      </c>
      <c r="CK4" t="s">
        <v>1493</v>
      </c>
      <c r="CL4" t="s">
        <v>1493</v>
      </c>
      <c r="CM4" t="s">
        <v>1493</v>
      </c>
      <c r="CN4" t="s">
        <v>1493</v>
      </c>
      <c r="CO4" t="s">
        <v>1493</v>
      </c>
      <c r="CP4">
        <v>1</v>
      </c>
      <c r="CQ4" s="22">
        <v>1</v>
      </c>
      <c r="CR4" t="s">
        <v>1493</v>
      </c>
      <c r="CS4" t="s">
        <v>810</v>
      </c>
      <c r="CT4">
        <v>2</v>
      </c>
      <c r="CU4">
        <v>0</v>
      </c>
      <c r="CV4" t="s">
        <v>1493</v>
      </c>
      <c r="CW4" t="s">
        <v>1493</v>
      </c>
      <c r="CX4">
        <v>0</v>
      </c>
      <c r="CY4" t="s">
        <v>1493</v>
      </c>
      <c r="CZ4">
        <v>0</v>
      </c>
      <c r="DA4" t="s">
        <v>1493</v>
      </c>
      <c r="DB4" t="s">
        <v>1493</v>
      </c>
      <c r="DC4" t="s">
        <v>1493</v>
      </c>
      <c r="DD4" t="s">
        <v>1493</v>
      </c>
      <c r="DE4" t="s">
        <v>1493</v>
      </c>
    </row>
    <row r="5" spans="1:117" x14ac:dyDescent="0.25">
      <c r="A5" t="s">
        <v>1493</v>
      </c>
      <c r="B5" s="4">
        <v>2.0019999999999998</v>
      </c>
      <c r="C5" t="s">
        <v>1493</v>
      </c>
      <c r="D5">
        <v>31</v>
      </c>
      <c r="E5">
        <v>1</v>
      </c>
      <c r="F5" t="s">
        <v>1493</v>
      </c>
      <c r="G5">
        <v>0</v>
      </c>
      <c r="H5" t="s">
        <v>1493</v>
      </c>
      <c r="I5" t="s">
        <v>1493</v>
      </c>
      <c r="J5">
        <v>0</v>
      </c>
      <c r="K5" t="s">
        <v>1493</v>
      </c>
      <c r="L5" t="s">
        <v>1493</v>
      </c>
      <c r="M5" t="s">
        <v>1493</v>
      </c>
      <c r="N5" t="s">
        <v>1493</v>
      </c>
      <c r="O5" t="s">
        <v>1493</v>
      </c>
      <c r="P5" t="s">
        <v>1493</v>
      </c>
      <c r="Q5" t="s">
        <v>1493</v>
      </c>
      <c r="R5" t="s">
        <v>1493</v>
      </c>
      <c r="S5" t="s">
        <v>1493</v>
      </c>
      <c r="T5" t="s">
        <v>1493</v>
      </c>
      <c r="U5" t="s">
        <v>1493</v>
      </c>
      <c r="V5" t="s">
        <v>1493</v>
      </c>
      <c r="W5" t="s">
        <v>1493</v>
      </c>
      <c r="X5" t="s">
        <v>1493</v>
      </c>
      <c r="Y5" t="s">
        <v>1493</v>
      </c>
      <c r="Z5" t="s">
        <v>1493</v>
      </c>
      <c r="AA5" t="s">
        <v>1493</v>
      </c>
      <c r="AB5" t="s">
        <v>1493</v>
      </c>
      <c r="AC5" t="s">
        <v>1493</v>
      </c>
      <c r="AD5" t="s">
        <v>1493</v>
      </c>
      <c r="AE5" t="s">
        <v>1493</v>
      </c>
      <c r="AF5" t="s">
        <v>1493</v>
      </c>
      <c r="AG5" t="s">
        <v>1493</v>
      </c>
      <c r="AH5" t="s">
        <v>1493</v>
      </c>
      <c r="AI5" t="s">
        <v>1493</v>
      </c>
      <c r="AJ5" t="s">
        <v>1493</v>
      </c>
      <c r="AK5" t="s">
        <v>1493</v>
      </c>
      <c r="AL5" t="s">
        <v>1493</v>
      </c>
      <c r="AM5" t="s">
        <v>1493</v>
      </c>
      <c r="AN5" t="s">
        <v>1493</v>
      </c>
      <c r="AO5" t="s">
        <v>1493</v>
      </c>
      <c r="AP5" t="s">
        <v>1493</v>
      </c>
      <c r="AQ5" t="s">
        <v>1493</v>
      </c>
      <c r="AR5" t="s">
        <v>1493</v>
      </c>
      <c r="AS5" t="s">
        <v>1493</v>
      </c>
      <c r="AT5" t="s">
        <v>1493</v>
      </c>
      <c r="AU5" t="s">
        <v>1493</v>
      </c>
      <c r="AV5" t="s">
        <v>1493</v>
      </c>
      <c r="AW5" t="s">
        <v>1493</v>
      </c>
      <c r="AX5" t="s">
        <v>1493</v>
      </c>
      <c r="AY5" t="s">
        <v>1493</v>
      </c>
      <c r="AZ5" t="s">
        <v>1493</v>
      </c>
      <c r="BA5" t="s">
        <v>1493</v>
      </c>
      <c r="BB5" t="s">
        <v>1493</v>
      </c>
      <c r="BC5" t="s">
        <v>1493</v>
      </c>
      <c r="BD5" t="s">
        <v>1493</v>
      </c>
      <c r="BE5" t="s">
        <v>1493</v>
      </c>
      <c r="BF5" t="s">
        <v>1493</v>
      </c>
      <c r="BG5" t="s">
        <v>1493</v>
      </c>
      <c r="BH5">
        <v>2</v>
      </c>
      <c r="BI5" t="s">
        <v>1493</v>
      </c>
      <c r="BJ5">
        <v>1</v>
      </c>
      <c r="BK5" t="s">
        <v>1493</v>
      </c>
      <c r="BL5" t="s">
        <v>1493</v>
      </c>
      <c r="BM5" t="s">
        <v>1493</v>
      </c>
      <c r="BN5" t="s">
        <v>1493</v>
      </c>
      <c r="BO5" t="s">
        <v>780</v>
      </c>
      <c r="BP5" s="22">
        <v>33</v>
      </c>
      <c r="BQ5">
        <v>231</v>
      </c>
      <c r="BR5">
        <v>2</v>
      </c>
      <c r="BS5" t="s">
        <v>814</v>
      </c>
      <c r="BT5">
        <v>0</v>
      </c>
      <c r="BU5" t="s">
        <v>1493</v>
      </c>
      <c r="BV5" s="4">
        <v>2.13</v>
      </c>
      <c r="BW5">
        <v>1</v>
      </c>
      <c r="BX5">
        <v>31</v>
      </c>
      <c r="BY5">
        <v>1</v>
      </c>
      <c r="BZ5" t="s">
        <v>1493</v>
      </c>
      <c r="CA5">
        <v>3</v>
      </c>
      <c r="CB5" t="s">
        <v>1493</v>
      </c>
      <c r="CC5">
        <v>2</v>
      </c>
      <c r="CD5" t="s">
        <v>1493</v>
      </c>
      <c r="CE5" t="s">
        <v>639</v>
      </c>
      <c r="CF5">
        <v>1</v>
      </c>
      <c r="CG5" t="s">
        <v>1493</v>
      </c>
      <c r="CH5" t="s">
        <v>1493</v>
      </c>
      <c r="CI5" t="s">
        <v>1493</v>
      </c>
      <c r="CJ5" t="s">
        <v>1493</v>
      </c>
      <c r="CK5" t="s">
        <v>1493</v>
      </c>
      <c r="CL5" t="s">
        <v>1493</v>
      </c>
      <c r="CM5" t="s">
        <v>1493</v>
      </c>
      <c r="CN5" t="s">
        <v>1493</v>
      </c>
      <c r="CO5" t="s">
        <v>1493</v>
      </c>
      <c r="CP5">
        <v>1</v>
      </c>
      <c r="CQ5" s="22" t="s">
        <v>461</v>
      </c>
      <c r="CR5" t="s">
        <v>1493</v>
      </c>
      <c r="CS5" t="s">
        <v>1493</v>
      </c>
      <c r="CT5">
        <v>2</v>
      </c>
      <c r="CU5">
        <v>0</v>
      </c>
      <c r="CV5" t="s">
        <v>1493</v>
      </c>
      <c r="CW5" t="s">
        <v>1493</v>
      </c>
      <c r="CX5">
        <v>0</v>
      </c>
      <c r="CY5" t="s">
        <v>1493</v>
      </c>
      <c r="CZ5">
        <v>0</v>
      </c>
      <c r="DA5" t="s">
        <v>1493</v>
      </c>
      <c r="DB5" t="s">
        <v>1493</v>
      </c>
      <c r="DC5" t="s">
        <v>1493</v>
      </c>
      <c r="DD5" t="s">
        <v>1493</v>
      </c>
      <c r="DE5" t="s">
        <v>1493</v>
      </c>
    </row>
    <row r="6" spans="1:117" x14ac:dyDescent="0.25">
      <c r="A6" t="s">
        <v>1493</v>
      </c>
      <c r="B6" s="4">
        <v>2.0030000000000001</v>
      </c>
      <c r="C6" t="s">
        <v>1493</v>
      </c>
      <c r="D6">
        <v>36</v>
      </c>
      <c r="E6">
        <v>1</v>
      </c>
      <c r="F6" t="s">
        <v>1493</v>
      </c>
      <c r="G6">
        <v>0</v>
      </c>
      <c r="H6" t="s">
        <v>1493</v>
      </c>
      <c r="I6" t="s">
        <v>1493</v>
      </c>
      <c r="J6">
        <v>0</v>
      </c>
      <c r="K6">
        <v>2008</v>
      </c>
      <c r="L6" t="s">
        <v>1493</v>
      </c>
      <c r="M6" t="s">
        <v>1493</v>
      </c>
      <c r="N6">
        <v>0</v>
      </c>
      <c r="O6">
        <v>280</v>
      </c>
      <c r="P6">
        <v>4</v>
      </c>
      <c r="Q6" t="s">
        <v>1493</v>
      </c>
      <c r="R6" t="s">
        <v>1493</v>
      </c>
      <c r="S6" t="s">
        <v>1493</v>
      </c>
      <c r="T6" t="s">
        <v>1493</v>
      </c>
      <c r="U6" t="s">
        <v>1493</v>
      </c>
      <c r="V6" t="s">
        <v>1493</v>
      </c>
      <c r="W6" t="s">
        <v>1493</v>
      </c>
      <c r="X6" t="s">
        <v>1493</v>
      </c>
      <c r="Y6" t="s">
        <v>1493</v>
      </c>
      <c r="Z6" t="s">
        <v>1493</v>
      </c>
      <c r="AA6" t="s">
        <v>1493</v>
      </c>
      <c r="AB6" t="s">
        <v>1493</v>
      </c>
      <c r="AC6" t="s">
        <v>1493</v>
      </c>
      <c r="AD6" t="s">
        <v>1493</v>
      </c>
      <c r="AE6" t="s">
        <v>1493</v>
      </c>
      <c r="AF6" t="s">
        <v>1493</v>
      </c>
      <c r="AG6" t="s">
        <v>1493</v>
      </c>
      <c r="AH6" t="s">
        <v>1493</v>
      </c>
      <c r="AI6" t="s">
        <v>1493</v>
      </c>
      <c r="AJ6" t="s">
        <v>1493</v>
      </c>
      <c r="AK6" t="s">
        <v>1493</v>
      </c>
      <c r="AL6" t="s">
        <v>1493</v>
      </c>
      <c r="AM6" t="s">
        <v>1493</v>
      </c>
      <c r="AN6" t="s">
        <v>1493</v>
      </c>
      <c r="AO6" t="s">
        <v>1493</v>
      </c>
      <c r="AP6" t="s">
        <v>1493</v>
      </c>
      <c r="AQ6" t="s">
        <v>1493</v>
      </c>
      <c r="AR6" t="s">
        <v>1493</v>
      </c>
      <c r="AS6" t="s">
        <v>1493</v>
      </c>
      <c r="AT6" t="s">
        <v>1493</v>
      </c>
      <c r="AU6" t="s">
        <v>1493</v>
      </c>
      <c r="AV6" t="s">
        <v>1493</v>
      </c>
      <c r="AW6" t="s">
        <v>1493</v>
      </c>
      <c r="AX6" t="s">
        <v>1493</v>
      </c>
      <c r="AY6" t="s">
        <v>1493</v>
      </c>
      <c r="AZ6" t="s">
        <v>1493</v>
      </c>
      <c r="BA6" t="s">
        <v>1493</v>
      </c>
      <c r="BB6" t="s">
        <v>1493</v>
      </c>
      <c r="BC6" t="s">
        <v>1493</v>
      </c>
      <c r="BD6" t="s">
        <v>1493</v>
      </c>
      <c r="BE6" t="s">
        <v>1493</v>
      </c>
      <c r="BF6" t="s">
        <v>1493</v>
      </c>
      <c r="BG6" t="s">
        <v>1493</v>
      </c>
      <c r="BH6">
        <v>2</v>
      </c>
      <c r="BI6">
        <v>1</v>
      </c>
      <c r="BJ6" t="s">
        <v>1493</v>
      </c>
      <c r="BK6" t="s">
        <v>1493</v>
      </c>
      <c r="BL6" t="s">
        <v>1493</v>
      </c>
      <c r="BM6" t="s">
        <v>1493</v>
      </c>
      <c r="BN6" t="s">
        <v>1493</v>
      </c>
      <c r="BO6" t="s">
        <v>821</v>
      </c>
      <c r="BP6" s="22" t="s">
        <v>822</v>
      </c>
      <c r="BQ6">
        <v>226</v>
      </c>
      <c r="BR6">
        <v>0</v>
      </c>
      <c r="BS6" t="s">
        <v>1493</v>
      </c>
      <c r="BT6">
        <v>0</v>
      </c>
      <c r="BU6" t="s">
        <v>1493</v>
      </c>
      <c r="BV6" s="4">
        <v>2.0499999999999998</v>
      </c>
      <c r="BW6">
        <v>1</v>
      </c>
      <c r="BX6">
        <v>36</v>
      </c>
      <c r="BY6">
        <v>1</v>
      </c>
      <c r="BZ6" t="s">
        <v>1493</v>
      </c>
      <c r="CA6">
        <v>3</v>
      </c>
      <c r="CB6" t="s">
        <v>1493</v>
      </c>
      <c r="CC6">
        <v>3</v>
      </c>
      <c r="CD6" t="s">
        <v>1493</v>
      </c>
      <c r="CE6" t="s">
        <v>823</v>
      </c>
      <c r="CF6">
        <v>1</v>
      </c>
      <c r="CG6" t="s">
        <v>1493</v>
      </c>
      <c r="CH6" t="s">
        <v>1493</v>
      </c>
      <c r="CI6" t="s">
        <v>1493</v>
      </c>
      <c r="CJ6" t="s">
        <v>1493</v>
      </c>
      <c r="CK6" t="s">
        <v>1493</v>
      </c>
      <c r="CL6" t="s">
        <v>1493</v>
      </c>
      <c r="CM6" t="s">
        <v>1493</v>
      </c>
      <c r="CN6" t="s">
        <v>1493</v>
      </c>
      <c r="CO6" t="s">
        <v>1493</v>
      </c>
      <c r="CP6">
        <v>1</v>
      </c>
      <c r="CQ6" s="22" t="s">
        <v>461</v>
      </c>
      <c r="CR6" t="s">
        <v>1493</v>
      </c>
      <c r="CS6" t="s">
        <v>462</v>
      </c>
      <c r="CT6">
        <v>2</v>
      </c>
      <c r="CU6">
        <v>0</v>
      </c>
      <c r="CV6" t="s">
        <v>1493</v>
      </c>
      <c r="CW6" t="s">
        <v>1493</v>
      </c>
      <c r="CX6">
        <v>0</v>
      </c>
      <c r="CY6" t="s">
        <v>1493</v>
      </c>
      <c r="CZ6">
        <v>0</v>
      </c>
      <c r="DA6" t="s">
        <v>1493</v>
      </c>
      <c r="DB6" t="s">
        <v>1493</v>
      </c>
      <c r="DC6" t="s">
        <v>1493</v>
      </c>
      <c r="DD6" t="s">
        <v>1493</v>
      </c>
      <c r="DE6" t="s">
        <v>1493</v>
      </c>
    </row>
    <row r="7" spans="1:117" x14ac:dyDescent="0.25">
      <c r="A7" t="s">
        <v>1493</v>
      </c>
      <c r="B7" s="4">
        <v>2.004</v>
      </c>
      <c r="C7" t="s">
        <v>1493</v>
      </c>
      <c r="D7">
        <v>28</v>
      </c>
      <c r="E7">
        <v>1</v>
      </c>
      <c r="F7" t="s">
        <v>1493</v>
      </c>
      <c r="G7">
        <v>0</v>
      </c>
      <c r="H7" t="s">
        <v>1493</v>
      </c>
      <c r="I7" t="s">
        <v>1493</v>
      </c>
      <c r="J7">
        <v>0</v>
      </c>
      <c r="K7" t="s">
        <v>1493</v>
      </c>
      <c r="L7" t="s">
        <v>1493</v>
      </c>
      <c r="M7" t="s">
        <v>1493</v>
      </c>
      <c r="N7" t="s">
        <v>1493</v>
      </c>
      <c r="O7" t="s">
        <v>1493</v>
      </c>
      <c r="P7" t="s">
        <v>1493</v>
      </c>
      <c r="Q7" t="s">
        <v>1493</v>
      </c>
      <c r="R7" t="s">
        <v>1493</v>
      </c>
      <c r="S7" t="s">
        <v>1493</v>
      </c>
      <c r="T7" t="s">
        <v>1493</v>
      </c>
      <c r="U7" t="s">
        <v>1493</v>
      </c>
      <c r="V7" t="s">
        <v>1493</v>
      </c>
      <c r="W7" t="s">
        <v>1493</v>
      </c>
      <c r="X7" t="s">
        <v>1493</v>
      </c>
      <c r="Y7" t="s">
        <v>1493</v>
      </c>
      <c r="Z7" t="s">
        <v>1493</v>
      </c>
      <c r="AA7" t="s">
        <v>1493</v>
      </c>
      <c r="AB7" t="s">
        <v>1493</v>
      </c>
      <c r="AC7" t="s">
        <v>1493</v>
      </c>
      <c r="AD7" t="s">
        <v>1493</v>
      </c>
      <c r="AE7" t="s">
        <v>1493</v>
      </c>
      <c r="AF7" t="s">
        <v>1493</v>
      </c>
      <c r="AG7" t="s">
        <v>1493</v>
      </c>
      <c r="AH7" t="s">
        <v>1493</v>
      </c>
      <c r="AI7" t="s">
        <v>1493</v>
      </c>
      <c r="AJ7" t="s">
        <v>1493</v>
      </c>
      <c r="AK7" t="s">
        <v>1493</v>
      </c>
      <c r="AL7" t="s">
        <v>1493</v>
      </c>
      <c r="AM7" t="s">
        <v>1493</v>
      </c>
      <c r="AN7" t="s">
        <v>1493</v>
      </c>
      <c r="AO7" t="s">
        <v>1493</v>
      </c>
      <c r="AP7" t="s">
        <v>1493</v>
      </c>
      <c r="AQ7" t="s">
        <v>1493</v>
      </c>
      <c r="AR7" t="s">
        <v>1493</v>
      </c>
      <c r="AS7" t="s">
        <v>1493</v>
      </c>
      <c r="AT7" t="s">
        <v>1493</v>
      </c>
      <c r="AU7" t="s">
        <v>1493</v>
      </c>
      <c r="AV7" t="s">
        <v>1493</v>
      </c>
      <c r="AW7" t="s">
        <v>1493</v>
      </c>
      <c r="AX7" t="s">
        <v>1493</v>
      </c>
      <c r="AY7" t="s">
        <v>1493</v>
      </c>
      <c r="AZ7" t="s">
        <v>1493</v>
      </c>
      <c r="BA7" t="s">
        <v>1493</v>
      </c>
      <c r="BB7" t="s">
        <v>1493</v>
      </c>
      <c r="BC7" t="s">
        <v>1493</v>
      </c>
      <c r="BD7" t="s">
        <v>1493</v>
      </c>
      <c r="BE7" t="s">
        <v>1493</v>
      </c>
      <c r="BF7" t="s">
        <v>1493</v>
      </c>
      <c r="BG7" t="s">
        <v>1493</v>
      </c>
      <c r="BH7">
        <v>1</v>
      </c>
      <c r="BI7" t="s">
        <v>1493</v>
      </c>
      <c r="BJ7" t="s">
        <v>1493</v>
      </c>
      <c r="BK7" t="s">
        <v>1493</v>
      </c>
      <c r="BL7" t="s">
        <v>1493</v>
      </c>
      <c r="BM7" t="s">
        <v>1493</v>
      </c>
      <c r="BN7" t="s">
        <v>1493</v>
      </c>
      <c r="BO7" t="s">
        <v>535</v>
      </c>
      <c r="BP7" s="22" t="s">
        <v>1287</v>
      </c>
      <c r="BQ7">
        <v>239</v>
      </c>
      <c r="BR7">
        <v>0</v>
      </c>
      <c r="BS7" t="s">
        <v>1493</v>
      </c>
      <c r="BT7">
        <v>0</v>
      </c>
      <c r="BU7" t="s">
        <v>1493</v>
      </c>
      <c r="BV7" s="4">
        <v>2.5499999999999998</v>
      </c>
      <c r="BW7">
        <v>1</v>
      </c>
      <c r="BX7">
        <v>27</v>
      </c>
      <c r="BY7">
        <v>1</v>
      </c>
      <c r="BZ7" t="s">
        <v>1493</v>
      </c>
      <c r="CA7">
        <v>3</v>
      </c>
      <c r="CB7" t="s">
        <v>1493</v>
      </c>
      <c r="CC7">
        <v>2</v>
      </c>
      <c r="CD7" t="s">
        <v>1493</v>
      </c>
      <c r="CE7" t="s">
        <v>639</v>
      </c>
      <c r="CF7">
        <v>1</v>
      </c>
      <c r="CG7">
        <v>0</v>
      </c>
      <c r="CH7" t="s">
        <v>1493</v>
      </c>
      <c r="CI7" t="s">
        <v>1493</v>
      </c>
      <c r="CJ7" t="s">
        <v>1493</v>
      </c>
      <c r="CK7" t="s">
        <v>1493</v>
      </c>
      <c r="CL7" t="s">
        <v>1493</v>
      </c>
      <c r="CM7" t="s">
        <v>1493</v>
      </c>
      <c r="CN7" t="s">
        <v>1493</v>
      </c>
      <c r="CO7" t="s">
        <v>1493</v>
      </c>
      <c r="CP7">
        <v>2</v>
      </c>
      <c r="CQ7" s="22" t="s">
        <v>461</v>
      </c>
      <c r="CR7" t="s">
        <v>1493</v>
      </c>
      <c r="CS7" t="s">
        <v>1493</v>
      </c>
      <c r="CT7">
        <v>2</v>
      </c>
      <c r="CU7">
        <v>0</v>
      </c>
      <c r="CV7" t="s">
        <v>1493</v>
      </c>
      <c r="CW7" t="s">
        <v>1493</v>
      </c>
      <c r="CX7">
        <v>0</v>
      </c>
      <c r="CY7" t="s">
        <v>1493</v>
      </c>
      <c r="CZ7">
        <v>0</v>
      </c>
      <c r="DA7" t="s">
        <v>1493</v>
      </c>
      <c r="DB7" t="s">
        <v>1493</v>
      </c>
      <c r="DC7" t="s">
        <v>1493</v>
      </c>
      <c r="DD7" t="s">
        <v>1493</v>
      </c>
      <c r="DE7" t="s">
        <v>1493</v>
      </c>
    </row>
    <row r="8" spans="1:117" x14ac:dyDescent="0.25">
      <c r="A8" t="s">
        <v>1493</v>
      </c>
      <c r="B8" s="4">
        <v>2.0049999999999999</v>
      </c>
      <c r="C8" t="s">
        <v>1493</v>
      </c>
      <c r="D8">
        <v>34</v>
      </c>
      <c r="E8">
        <v>3</v>
      </c>
      <c r="F8" s="12" t="s">
        <v>1476</v>
      </c>
      <c r="G8">
        <v>1</v>
      </c>
      <c r="H8">
        <v>2</v>
      </c>
      <c r="I8" t="s">
        <v>1493</v>
      </c>
      <c r="J8">
        <v>1</v>
      </c>
      <c r="K8" t="s">
        <v>1493</v>
      </c>
      <c r="L8" t="s">
        <v>1493</v>
      </c>
      <c r="M8" t="s">
        <v>1493</v>
      </c>
      <c r="N8" t="s">
        <v>1493</v>
      </c>
      <c r="O8" t="s">
        <v>1493</v>
      </c>
      <c r="P8" t="s">
        <v>1493</v>
      </c>
      <c r="Q8" t="s">
        <v>1493</v>
      </c>
      <c r="R8" t="s">
        <v>1493</v>
      </c>
      <c r="S8" t="s">
        <v>1493</v>
      </c>
      <c r="T8" t="s">
        <v>1493</v>
      </c>
      <c r="U8" t="s">
        <v>1493</v>
      </c>
      <c r="V8" t="s">
        <v>1493</v>
      </c>
      <c r="W8" t="s">
        <v>1493</v>
      </c>
      <c r="X8" t="s">
        <v>1493</v>
      </c>
      <c r="Y8" t="s">
        <v>1493</v>
      </c>
      <c r="Z8" t="s">
        <v>1493</v>
      </c>
      <c r="AA8" t="s">
        <v>1493</v>
      </c>
      <c r="AB8" t="s">
        <v>1493</v>
      </c>
      <c r="AC8" t="s">
        <v>1493</v>
      </c>
      <c r="AD8" t="s">
        <v>1493</v>
      </c>
      <c r="AE8" t="s">
        <v>1493</v>
      </c>
      <c r="AF8" t="s">
        <v>1493</v>
      </c>
      <c r="AG8" t="s">
        <v>1493</v>
      </c>
      <c r="AH8" t="s">
        <v>1493</v>
      </c>
      <c r="AI8" t="s">
        <v>1493</v>
      </c>
      <c r="AJ8" t="s">
        <v>1493</v>
      </c>
      <c r="AK8" t="s">
        <v>1493</v>
      </c>
      <c r="AL8" t="s">
        <v>1493</v>
      </c>
      <c r="AM8" t="s">
        <v>1493</v>
      </c>
      <c r="AN8" t="s">
        <v>1493</v>
      </c>
      <c r="AO8" t="s">
        <v>1493</v>
      </c>
      <c r="AP8" t="s">
        <v>1493</v>
      </c>
      <c r="AQ8" t="s">
        <v>1493</v>
      </c>
      <c r="AR8" t="s">
        <v>1493</v>
      </c>
      <c r="AS8" t="s">
        <v>1493</v>
      </c>
      <c r="AT8" t="s">
        <v>1493</v>
      </c>
      <c r="AU8" t="s">
        <v>1493</v>
      </c>
      <c r="AV8" t="s">
        <v>1493</v>
      </c>
      <c r="AW8" t="s">
        <v>1493</v>
      </c>
      <c r="AX8" t="s">
        <v>1493</v>
      </c>
      <c r="AY8" t="s">
        <v>1493</v>
      </c>
      <c r="AZ8" t="s">
        <v>1493</v>
      </c>
      <c r="BA8" t="s">
        <v>1493</v>
      </c>
      <c r="BB8" t="s">
        <v>1493</v>
      </c>
      <c r="BC8" t="s">
        <v>1493</v>
      </c>
      <c r="BD8" t="s">
        <v>1493</v>
      </c>
      <c r="BE8" t="s">
        <v>1493</v>
      </c>
      <c r="BF8" t="s">
        <v>1493</v>
      </c>
      <c r="BG8" t="s">
        <v>1493</v>
      </c>
      <c r="BH8">
        <v>4</v>
      </c>
      <c r="BI8" t="s">
        <v>1493</v>
      </c>
      <c r="BJ8">
        <v>3</v>
      </c>
      <c r="BK8" t="s">
        <v>1493</v>
      </c>
      <c r="BL8" t="s">
        <v>1493</v>
      </c>
      <c r="BM8" t="s">
        <v>1493</v>
      </c>
      <c r="BN8" t="s">
        <v>1493</v>
      </c>
      <c r="BO8" t="s">
        <v>698</v>
      </c>
      <c r="BP8" s="22" t="s">
        <v>826</v>
      </c>
      <c r="BQ8">
        <v>244</v>
      </c>
      <c r="BR8">
        <v>0</v>
      </c>
      <c r="BS8" t="s">
        <v>1493</v>
      </c>
      <c r="BT8">
        <v>2</v>
      </c>
      <c r="BU8" t="s">
        <v>1473</v>
      </c>
      <c r="BV8" s="4">
        <v>2.57</v>
      </c>
      <c r="BW8">
        <v>1</v>
      </c>
      <c r="BX8">
        <v>34</v>
      </c>
      <c r="BY8">
        <v>7</v>
      </c>
      <c r="BZ8" t="s">
        <v>827</v>
      </c>
      <c r="CA8">
        <v>1</v>
      </c>
      <c r="CB8" t="s">
        <v>1493</v>
      </c>
      <c r="CC8">
        <v>3</v>
      </c>
      <c r="CD8" t="s">
        <v>1493</v>
      </c>
      <c r="CE8" t="s">
        <v>828</v>
      </c>
      <c r="CF8">
        <v>2</v>
      </c>
      <c r="CG8" t="s">
        <v>1493</v>
      </c>
      <c r="CH8" t="s">
        <v>1493</v>
      </c>
      <c r="CI8" t="s">
        <v>1493</v>
      </c>
      <c r="CJ8" t="s">
        <v>1493</v>
      </c>
      <c r="CK8" t="s">
        <v>1493</v>
      </c>
      <c r="CL8" t="s">
        <v>1493</v>
      </c>
      <c r="CM8" t="s">
        <v>1493</v>
      </c>
      <c r="CN8" t="s">
        <v>1493</v>
      </c>
      <c r="CO8" t="s">
        <v>1493</v>
      </c>
      <c r="CP8">
        <v>1</v>
      </c>
      <c r="CQ8" s="22">
        <v>3</v>
      </c>
      <c r="CR8" t="s">
        <v>1493</v>
      </c>
      <c r="CS8" t="s">
        <v>462</v>
      </c>
      <c r="CT8">
        <v>2</v>
      </c>
      <c r="CU8">
        <v>0</v>
      </c>
      <c r="CV8" t="s">
        <v>1493</v>
      </c>
      <c r="CW8" t="s">
        <v>1493</v>
      </c>
      <c r="CX8">
        <v>0</v>
      </c>
      <c r="CY8" t="s">
        <v>1493</v>
      </c>
      <c r="CZ8">
        <v>0</v>
      </c>
      <c r="DA8" t="s">
        <v>1493</v>
      </c>
      <c r="DB8" t="s">
        <v>1493</v>
      </c>
      <c r="DC8" t="s">
        <v>1493</v>
      </c>
      <c r="DD8" t="s">
        <v>1493</v>
      </c>
      <c r="DE8" t="s">
        <v>1493</v>
      </c>
    </row>
    <row r="9" spans="1:117" x14ac:dyDescent="0.25">
      <c r="A9" t="s">
        <v>1493</v>
      </c>
      <c r="B9" s="4">
        <v>2.0059999999999998</v>
      </c>
      <c r="C9" t="s">
        <v>1493</v>
      </c>
      <c r="D9">
        <v>35</v>
      </c>
      <c r="E9">
        <v>1</v>
      </c>
      <c r="F9" t="s">
        <v>1493</v>
      </c>
      <c r="G9">
        <v>0</v>
      </c>
      <c r="H9" t="s">
        <v>1493</v>
      </c>
      <c r="I9" t="s">
        <v>1493</v>
      </c>
      <c r="J9">
        <v>0</v>
      </c>
      <c r="K9">
        <v>2005</v>
      </c>
      <c r="L9" t="s">
        <v>1493</v>
      </c>
      <c r="M9" t="s">
        <v>1493</v>
      </c>
      <c r="N9">
        <v>0</v>
      </c>
      <c r="O9">
        <v>262</v>
      </c>
      <c r="P9">
        <v>3.2149999999999999</v>
      </c>
      <c r="Q9" t="s">
        <v>1493</v>
      </c>
      <c r="R9">
        <v>2008</v>
      </c>
      <c r="S9" t="s">
        <v>1493</v>
      </c>
      <c r="T9" t="s">
        <v>1493</v>
      </c>
      <c r="U9">
        <v>0</v>
      </c>
      <c r="V9">
        <v>273</v>
      </c>
      <c r="W9">
        <v>3.6</v>
      </c>
      <c r="X9" t="s">
        <v>1493</v>
      </c>
      <c r="Y9" t="s">
        <v>1493</v>
      </c>
      <c r="Z9" t="s">
        <v>1493</v>
      </c>
      <c r="AA9" t="s">
        <v>1493</v>
      </c>
      <c r="AB9" t="s">
        <v>1493</v>
      </c>
      <c r="AC9" t="s">
        <v>1493</v>
      </c>
      <c r="AD9" t="s">
        <v>1493</v>
      </c>
      <c r="AE9" t="s">
        <v>1493</v>
      </c>
      <c r="AF9" t="s">
        <v>1493</v>
      </c>
      <c r="AG9" t="s">
        <v>1493</v>
      </c>
      <c r="AH9" t="s">
        <v>1493</v>
      </c>
      <c r="AI9" t="s">
        <v>1493</v>
      </c>
      <c r="AJ9" t="s">
        <v>1493</v>
      </c>
      <c r="AK9" t="s">
        <v>1493</v>
      </c>
      <c r="AL9" t="s">
        <v>1493</v>
      </c>
      <c r="AM9" t="s">
        <v>1493</v>
      </c>
      <c r="AN9" t="s">
        <v>1493</v>
      </c>
      <c r="AO9" t="s">
        <v>1493</v>
      </c>
      <c r="AP9" t="s">
        <v>1493</v>
      </c>
      <c r="AQ9" t="s">
        <v>1493</v>
      </c>
      <c r="AR9" t="s">
        <v>1493</v>
      </c>
      <c r="AS9" t="s">
        <v>1493</v>
      </c>
      <c r="AT9" t="s">
        <v>1493</v>
      </c>
      <c r="AU9" t="s">
        <v>1493</v>
      </c>
      <c r="AV9" t="s">
        <v>1493</v>
      </c>
      <c r="AW9" t="s">
        <v>1493</v>
      </c>
      <c r="AX9" t="s">
        <v>1493</v>
      </c>
      <c r="AY9" t="s">
        <v>1493</v>
      </c>
      <c r="AZ9" t="s">
        <v>1493</v>
      </c>
      <c r="BA9" t="s">
        <v>1493</v>
      </c>
      <c r="BB9" t="s">
        <v>1493</v>
      </c>
      <c r="BC9" t="s">
        <v>1493</v>
      </c>
      <c r="BD9" t="s">
        <v>1493</v>
      </c>
      <c r="BE9" t="s">
        <v>1493</v>
      </c>
      <c r="BF9" t="s">
        <v>1493</v>
      </c>
      <c r="BG9" t="s">
        <v>1493</v>
      </c>
      <c r="BH9">
        <v>3</v>
      </c>
      <c r="BI9">
        <v>2</v>
      </c>
      <c r="BJ9" t="s">
        <v>1493</v>
      </c>
      <c r="BK9" t="s">
        <v>1493</v>
      </c>
      <c r="BL9" t="s">
        <v>1493</v>
      </c>
      <c r="BM9" t="s">
        <v>1493</v>
      </c>
      <c r="BN9" t="s">
        <v>1493</v>
      </c>
      <c r="BO9" t="s">
        <v>832</v>
      </c>
      <c r="BP9" s="22">
        <v>35</v>
      </c>
      <c r="BQ9">
        <v>245</v>
      </c>
      <c r="BR9">
        <v>0</v>
      </c>
      <c r="BS9" t="s">
        <v>1493</v>
      </c>
      <c r="BT9">
        <v>0</v>
      </c>
      <c r="BU9" t="s">
        <v>1493</v>
      </c>
      <c r="BV9" s="4">
        <v>2.9449999999999998</v>
      </c>
      <c r="BW9">
        <v>1</v>
      </c>
      <c r="BX9">
        <v>35</v>
      </c>
      <c r="BY9">
        <v>1</v>
      </c>
      <c r="BZ9" t="s">
        <v>1493</v>
      </c>
      <c r="CA9">
        <v>3</v>
      </c>
      <c r="CB9" t="s">
        <v>1493</v>
      </c>
      <c r="CC9">
        <v>3</v>
      </c>
      <c r="CD9" t="s">
        <v>1493</v>
      </c>
      <c r="CE9" t="s">
        <v>833</v>
      </c>
      <c r="CF9">
        <v>1</v>
      </c>
      <c r="CG9" t="s">
        <v>1493</v>
      </c>
      <c r="CH9" t="s">
        <v>1493</v>
      </c>
      <c r="CI9" t="s">
        <v>1493</v>
      </c>
      <c r="CJ9" t="s">
        <v>1493</v>
      </c>
      <c r="CK9" t="s">
        <v>1493</v>
      </c>
      <c r="CL9" t="s">
        <v>1493</v>
      </c>
      <c r="CM9" t="s">
        <v>1493</v>
      </c>
      <c r="CN9" t="s">
        <v>1493</v>
      </c>
      <c r="CO9" t="s">
        <v>1493</v>
      </c>
      <c r="CP9">
        <v>1</v>
      </c>
      <c r="CQ9" s="22" t="s">
        <v>461</v>
      </c>
      <c r="CR9" t="s">
        <v>1493</v>
      </c>
      <c r="CS9" t="s">
        <v>462</v>
      </c>
      <c r="CT9" t="s">
        <v>1493</v>
      </c>
      <c r="CU9">
        <v>0</v>
      </c>
      <c r="CV9" t="s">
        <v>1493</v>
      </c>
      <c r="CW9" t="s">
        <v>1493</v>
      </c>
      <c r="CX9">
        <v>0</v>
      </c>
      <c r="CY9" t="s">
        <v>1493</v>
      </c>
      <c r="CZ9">
        <v>0</v>
      </c>
      <c r="DA9" t="s">
        <v>1493</v>
      </c>
      <c r="DB9" t="s">
        <v>1493</v>
      </c>
      <c r="DC9" t="s">
        <v>1493</v>
      </c>
      <c r="DD9" t="s">
        <v>1493</v>
      </c>
      <c r="DE9" t="s">
        <v>1493</v>
      </c>
    </row>
    <row r="10" spans="1:117" x14ac:dyDescent="0.25">
      <c r="A10" t="s">
        <v>854</v>
      </c>
      <c r="B10" s="4">
        <v>2.0070000000000001</v>
      </c>
      <c r="C10" t="s">
        <v>1493</v>
      </c>
      <c r="D10">
        <v>34</v>
      </c>
      <c r="E10">
        <v>1</v>
      </c>
      <c r="F10" t="s">
        <v>1493</v>
      </c>
      <c r="G10">
        <v>0</v>
      </c>
      <c r="H10" t="s">
        <v>1493</v>
      </c>
      <c r="I10" t="s">
        <v>1493</v>
      </c>
      <c r="J10">
        <v>0</v>
      </c>
      <c r="K10">
        <v>2006</v>
      </c>
      <c r="L10" t="s">
        <v>1493</v>
      </c>
      <c r="M10" t="s">
        <v>1493</v>
      </c>
      <c r="N10">
        <v>1</v>
      </c>
      <c r="O10">
        <v>280</v>
      </c>
      <c r="P10">
        <v>4.4000000000000004</v>
      </c>
      <c r="Q10" t="s">
        <v>1493</v>
      </c>
      <c r="R10" t="s">
        <v>1493</v>
      </c>
      <c r="S10" t="s">
        <v>1493</v>
      </c>
      <c r="T10" t="s">
        <v>1493</v>
      </c>
      <c r="U10" t="s">
        <v>1493</v>
      </c>
      <c r="V10" t="s">
        <v>1493</v>
      </c>
      <c r="W10" t="s">
        <v>1493</v>
      </c>
      <c r="X10" t="s">
        <v>1493</v>
      </c>
      <c r="Y10" t="s">
        <v>1493</v>
      </c>
      <c r="Z10" t="s">
        <v>1493</v>
      </c>
      <c r="AA10" t="s">
        <v>1493</v>
      </c>
      <c r="AB10" t="s">
        <v>1493</v>
      </c>
      <c r="AC10" t="s">
        <v>1493</v>
      </c>
      <c r="AD10" t="s">
        <v>1493</v>
      </c>
      <c r="AE10" t="s">
        <v>1493</v>
      </c>
      <c r="AF10" t="s">
        <v>1493</v>
      </c>
      <c r="AG10" t="s">
        <v>1493</v>
      </c>
      <c r="AH10" t="s">
        <v>1493</v>
      </c>
      <c r="AI10" t="s">
        <v>1493</v>
      </c>
      <c r="AJ10" t="s">
        <v>1493</v>
      </c>
      <c r="AK10" t="s">
        <v>1493</v>
      </c>
      <c r="AL10" t="s">
        <v>1493</v>
      </c>
      <c r="AM10" t="s">
        <v>1493</v>
      </c>
      <c r="AN10" t="s">
        <v>1493</v>
      </c>
      <c r="AO10" t="s">
        <v>1493</v>
      </c>
      <c r="AP10" t="s">
        <v>1493</v>
      </c>
      <c r="AQ10" t="s">
        <v>1493</v>
      </c>
      <c r="AR10" t="s">
        <v>1493</v>
      </c>
      <c r="AS10" t="s">
        <v>1493</v>
      </c>
      <c r="AT10" t="s">
        <v>1493</v>
      </c>
      <c r="AU10" t="s">
        <v>1493</v>
      </c>
      <c r="AV10" t="s">
        <v>1493</v>
      </c>
      <c r="AW10" t="s">
        <v>1493</v>
      </c>
      <c r="AX10" t="s">
        <v>1493</v>
      </c>
      <c r="AY10" t="s">
        <v>1493</v>
      </c>
      <c r="AZ10" t="s">
        <v>1493</v>
      </c>
      <c r="BA10" t="s">
        <v>1493</v>
      </c>
      <c r="BB10" t="s">
        <v>1493</v>
      </c>
      <c r="BC10" t="s">
        <v>1493</v>
      </c>
      <c r="BD10" t="s">
        <v>1493</v>
      </c>
      <c r="BE10" t="s">
        <v>1493</v>
      </c>
      <c r="BF10" t="s">
        <v>1493</v>
      </c>
      <c r="BG10" t="s">
        <v>1493</v>
      </c>
      <c r="BH10">
        <v>2</v>
      </c>
      <c r="BI10">
        <v>1</v>
      </c>
      <c r="BJ10" t="s">
        <v>1493</v>
      </c>
      <c r="BK10" t="s">
        <v>1493</v>
      </c>
      <c r="BL10" t="s">
        <v>1493</v>
      </c>
      <c r="BM10" t="s">
        <v>1493</v>
      </c>
      <c r="BN10" t="s">
        <v>1493</v>
      </c>
      <c r="BO10" t="s">
        <v>463</v>
      </c>
      <c r="BP10" s="22">
        <v>29</v>
      </c>
      <c r="BQ10">
        <v>203</v>
      </c>
      <c r="BR10">
        <v>0</v>
      </c>
      <c r="BS10" t="s">
        <v>1493</v>
      </c>
      <c r="BT10">
        <v>0</v>
      </c>
      <c r="BU10" t="s">
        <v>1493</v>
      </c>
      <c r="BV10" s="4">
        <v>1.45</v>
      </c>
      <c r="BW10">
        <v>1</v>
      </c>
      <c r="BX10">
        <v>34</v>
      </c>
      <c r="BY10">
        <v>1</v>
      </c>
      <c r="BZ10" t="s">
        <v>1493</v>
      </c>
      <c r="CA10">
        <v>3</v>
      </c>
      <c r="CB10" t="s">
        <v>1493</v>
      </c>
      <c r="CC10">
        <v>2</v>
      </c>
      <c r="CD10" t="s">
        <v>1493</v>
      </c>
      <c r="CE10" t="s">
        <v>639</v>
      </c>
      <c r="CF10">
        <v>1</v>
      </c>
      <c r="CG10">
        <v>0</v>
      </c>
      <c r="CH10" t="s">
        <v>1493</v>
      </c>
      <c r="CI10" t="s">
        <v>1493</v>
      </c>
      <c r="CJ10" t="s">
        <v>1493</v>
      </c>
      <c r="CK10" t="s">
        <v>1493</v>
      </c>
      <c r="CL10" t="s">
        <v>1493</v>
      </c>
      <c r="CM10" t="s">
        <v>1493</v>
      </c>
      <c r="CN10" t="s">
        <v>1493</v>
      </c>
      <c r="CO10" t="s">
        <v>1493</v>
      </c>
      <c r="CP10">
        <v>1</v>
      </c>
      <c r="CQ10" s="22">
        <v>3</v>
      </c>
      <c r="CR10" t="s">
        <v>1493</v>
      </c>
      <c r="CS10" t="s">
        <v>462</v>
      </c>
      <c r="CT10">
        <v>2</v>
      </c>
      <c r="CU10">
        <v>0</v>
      </c>
      <c r="CV10" t="s">
        <v>1493</v>
      </c>
      <c r="CW10" t="s">
        <v>1493</v>
      </c>
      <c r="CX10">
        <v>0</v>
      </c>
      <c r="CY10" t="s">
        <v>1493</v>
      </c>
      <c r="CZ10">
        <v>1</v>
      </c>
      <c r="DA10">
        <v>1</v>
      </c>
      <c r="DB10">
        <v>1</v>
      </c>
      <c r="DC10">
        <v>1</v>
      </c>
      <c r="DD10">
        <v>1</v>
      </c>
      <c r="DE10" t="s">
        <v>834</v>
      </c>
    </row>
    <row r="11" spans="1:117" x14ac:dyDescent="0.25">
      <c r="A11" t="s">
        <v>674</v>
      </c>
      <c r="B11" s="4">
        <v>2.008</v>
      </c>
      <c r="C11" t="s">
        <v>1493</v>
      </c>
      <c r="D11">
        <v>26</v>
      </c>
      <c r="E11">
        <v>2</v>
      </c>
      <c r="F11" t="s">
        <v>1493</v>
      </c>
      <c r="G11">
        <v>0</v>
      </c>
      <c r="H11" t="s">
        <v>1493</v>
      </c>
      <c r="I11" t="s">
        <v>1493</v>
      </c>
      <c r="J11">
        <v>0</v>
      </c>
      <c r="K11" t="s">
        <v>1493</v>
      </c>
      <c r="L11" t="s">
        <v>1493</v>
      </c>
      <c r="M11" t="s">
        <v>1493</v>
      </c>
      <c r="N11" t="s">
        <v>1493</v>
      </c>
      <c r="O11" t="s">
        <v>1493</v>
      </c>
      <c r="P11" t="s">
        <v>1493</v>
      </c>
      <c r="Q11" t="s">
        <v>1493</v>
      </c>
      <c r="R11" t="s">
        <v>1493</v>
      </c>
      <c r="S11" t="s">
        <v>1493</v>
      </c>
      <c r="T11" t="s">
        <v>1493</v>
      </c>
      <c r="U11" t="s">
        <v>1493</v>
      </c>
      <c r="V11" t="s">
        <v>1493</v>
      </c>
      <c r="W11" t="s">
        <v>1493</v>
      </c>
      <c r="X11" t="s">
        <v>1493</v>
      </c>
      <c r="Y11" t="s">
        <v>1493</v>
      </c>
      <c r="Z11" t="s">
        <v>1493</v>
      </c>
      <c r="AA11" t="s">
        <v>1493</v>
      </c>
      <c r="AB11" t="s">
        <v>1493</v>
      </c>
      <c r="AC11" t="s">
        <v>1493</v>
      </c>
      <c r="AD11" t="s">
        <v>1493</v>
      </c>
      <c r="AE11" t="s">
        <v>1493</v>
      </c>
      <c r="AF11" t="s">
        <v>1493</v>
      </c>
      <c r="AG11" t="s">
        <v>1493</v>
      </c>
      <c r="AH11" t="s">
        <v>1493</v>
      </c>
      <c r="AI11" t="s">
        <v>1493</v>
      </c>
      <c r="AJ11" t="s">
        <v>1493</v>
      </c>
      <c r="AK11" t="s">
        <v>1493</v>
      </c>
      <c r="AL11" t="s">
        <v>1493</v>
      </c>
      <c r="AM11" t="s">
        <v>1493</v>
      </c>
      <c r="AN11" t="s">
        <v>1493</v>
      </c>
      <c r="AO11" t="s">
        <v>1493</v>
      </c>
      <c r="AP11" t="s">
        <v>1493</v>
      </c>
      <c r="AQ11" t="s">
        <v>1493</v>
      </c>
      <c r="AR11" t="s">
        <v>1493</v>
      </c>
      <c r="AS11" t="s">
        <v>1493</v>
      </c>
      <c r="AT11" t="s">
        <v>1493</v>
      </c>
      <c r="AU11" t="s">
        <v>1493</v>
      </c>
      <c r="AV11" t="s">
        <v>1493</v>
      </c>
      <c r="AW11" t="s">
        <v>1493</v>
      </c>
      <c r="AX11" t="s">
        <v>1493</v>
      </c>
      <c r="AY11" t="s">
        <v>1493</v>
      </c>
      <c r="AZ11" t="s">
        <v>1493</v>
      </c>
      <c r="BA11" t="s">
        <v>1493</v>
      </c>
      <c r="BB11" t="s">
        <v>1493</v>
      </c>
      <c r="BC11" t="s">
        <v>1493</v>
      </c>
      <c r="BD11" t="s">
        <v>1493</v>
      </c>
      <c r="BE11" t="s">
        <v>1493</v>
      </c>
      <c r="BF11" t="s">
        <v>1493</v>
      </c>
      <c r="BG11" t="s">
        <v>1493</v>
      </c>
      <c r="BH11">
        <v>3</v>
      </c>
      <c r="BI11" t="s">
        <v>1493</v>
      </c>
      <c r="BJ11" t="s">
        <v>1493</v>
      </c>
      <c r="BK11">
        <v>2</v>
      </c>
      <c r="BL11" t="s">
        <v>1493</v>
      </c>
      <c r="BM11" t="s">
        <v>1493</v>
      </c>
      <c r="BN11" t="s">
        <v>1493</v>
      </c>
      <c r="BO11" t="s">
        <v>838</v>
      </c>
      <c r="BP11" s="22" t="s">
        <v>839</v>
      </c>
      <c r="BQ11">
        <v>256</v>
      </c>
      <c r="BR11">
        <v>0</v>
      </c>
      <c r="BS11" t="s">
        <v>1493</v>
      </c>
      <c r="BT11">
        <v>0</v>
      </c>
      <c r="BU11" t="s">
        <v>1493</v>
      </c>
      <c r="BV11" s="4">
        <v>2.8</v>
      </c>
      <c r="BW11">
        <v>1</v>
      </c>
      <c r="BX11">
        <v>26</v>
      </c>
      <c r="BY11">
        <v>7</v>
      </c>
      <c r="BZ11" t="s">
        <v>840</v>
      </c>
      <c r="CA11" t="s">
        <v>1493</v>
      </c>
      <c r="CB11" t="s">
        <v>1493</v>
      </c>
      <c r="CC11">
        <v>2</v>
      </c>
      <c r="CD11" t="s">
        <v>1493</v>
      </c>
      <c r="CE11" t="s">
        <v>841</v>
      </c>
      <c r="CF11">
        <v>1</v>
      </c>
      <c r="CG11" t="s">
        <v>1493</v>
      </c>
      <c r="CH11" t="s">
        <v>1493</v>
      </c>
      <c r="CI11" t="s">
        <v>1493</v>
      </c>
      <c r="CJ11" t="s">
        <v>1493</v>
      </c>
      <c r="CK11" t="s">
        <v>1493</v>
      </c>
      <c r="CL11" t="s">
        <v>1493</v>
      </c>
      <c r="CM11" t="s">
        <v>1493</v>
      </c>
      <c r="CN11" t="s">
        <v>1493</v>
      </c>
      <c r="CO11" t="s">
        <v>1493</v>
      </c>
      <c r="CP11">
        <v>1</v>
      </c>
      <c r="CQ11" s="22" t="s">
        <v>461</v>
      </c>
      <c r="CR11" t="s">
        <v>1493</v>
      </c>
      <c r="CS11" t="s">
        <v>462</v>
      </c>
      <c r="CT11">
        <v>2</v>
      </c>
      <c r="CU11">
        <v>0</v>
      </c>
      <c r="CV11" t="s">
        <v>1493</v>
      </c>
      <c r="CW11" t="s">
        <v>1493</v>
      </c>
      <c r="CX11">
        <v>0</v>
      </c>
      <c r="CY11" t="s">
        <v>1493</v>
      </c>
      <c r="CZ11">
        <v>0</v>
      </c>
      <c r="DA11" t="s">
        <v>1493</v>
      </c>
      <c r="DB11" t="s">
        <v>1493</v>
      </c>
      <c r="DC11" t="s">
        <v>1493</v>
      </c>
      <c r="DD11" t="s">
        <v>1493</v>
      </c>
      <c r="DE11" t="s">
        <v>1493</v>
      </c>
    </row>
    <row r="12" spans="1:117" x14ac:dyDescent="0.25">
      <c r="A12" t="s">
        <v>535</v>
      </c>
      <c r="B12" s="4">
        <v>2.0089999999999999</v>
      </c>
      <c r="C12" t="s">
        <v>1493</v>
      </c>
      <c r="D12">
        <v>31</v>
      </c>
      <c r="E12">
        <v>1</v>
      </c>
      <c r="F12" t="s">
        <v>1493</v>
      </c>
      <c r="G12">
        <v>0</v>
      </c>
      <c r="H12" t="s">
        <v>1493</v>
      </c>
      <c r="I12" t="s">
        <v>1493</v>
      </c>
      <c r="J12">
        <v>0</v>
      </c>
      <c r="K12">
        <v>2008</v>
      </c>
      <c r="L12" t="s">
        <v>1493</v>
      </c>
      <c r="M12" t="s">
        <v>1493</v>
      </c>
      <c r="N12">
        <v>1</v>
      </c>
      <c r="O12">
        <v>243</v>
      </c>
      <c r="P12">
        <v>2.2450000000000001</v>
      </c>
      <c r="Q12" t="s">
        <v>1493</v>
      </c>
      <c r="R12" t="s">
        <v>1493</v>
      </c>
      <c r="S12" t="s">
        <v>1493</v>
      </c>
      <c r="T12" t="s">
        <v>1493</v>
      </c>
      <c r="U12" t="s">
        <v>1493</v>
      </c>
      <c r="V12" t="s">
        <v>1493</v>
      </c>
      <c r="W12" t="s">
        <v>1493</v>
      </c>
      <c r="X12" t="s">
        <v>1493</v>
      </c>
      <c r="Y12" t="s">
        <v>1493</v>
      </c>
      <c r="Z12" t="s">
        <v>1493</v>
      </c>
      <c r="AA12" t="s">
        <v>1493</v>
      </c>
      <c r="AB12" t="s">
        <v>1493</v>
      </c>
      <c r="AC12" t="s">
        <v>1493</v>
      </c>
      <c r="AD12" t="s">
        <v>1493</v>
      </c>
      <c r="AE12" t="s">
        <v>1493</v>
      </c>
      <c r="AF12" t="s">
        <v>1493</v>
      </c>
      <c r="AG12" t="s">
        <v>1493</v>
      </c>
      <c r="AH12" t="s">
        <v>1493</v>
      </c>
      <c r="AI12" t="s">
        <v>1493</v>
      </c>
      <c r="AJ12" t="s">
        <v>1493</v>
      </c>
      <c r="AK12" t="s">
        <v>1493</v>
      </c>
      <c r="AL12" t="s">
        <v>1493</v>
      </c>
      <c r="AM12" t="s">
        <v>1493</v>
      </c>
      <c r="AN12" t="s">
        <v>1493</v>
      </c>
      <c r="AO12" t="s">
        <v>1493</v>
      </c>
      <c r="AP12" t="s">
        <v>1493</v>
      </c>
      <c r="AQ12" t="s">
        <v>1493</v>
      </c>
      <c r="AR12" t="s">
        <v>1493</v>
      </c>
      <c r="AS12" t="s">
        <v>1493</v>
      </c>
      <c r="AT12" t="s">
        <v>1493</v>
      </c>
      <c r="AU12" t="s">
        <v>1493</v>
      </c>
      <c r="AV12" t="s">
        <v>1493</v>
      </c>
      <c r="AW12" t="s">
        <v>1493</v>
      </c>
      <c r="AX12" t="s">
        <v>1493</v>
      </c>
      <c r="AY12" t="s">
        <v>1493</v>
      </c>
      <c r="AZ12" t="s">
        <v>1493</v>
      </c>
      <c r="BA12" t="s">
        <v>1493</v>
      </c>
      <c r="BB12" t="s">
        <v>1493</v>
      </c>
      <c r="BC12" t="s">
        <v>1493</v>
      </c>
      <c r="BD12" t="s">
        <v>1493</v>
      </c>
      <c r="BE12" t="s">
        <v>1493</v>
      </c>
      <c r="BF12" t="s">
        <v>1493</v>
      </c>
      <c r="BG12" t="s">
        <v>1493</v>
      </c>
      <c r="BH12">
        <v>2</v>
      </c>
      <c r="BI12">
        <v>1</v>
      </c>
      <c r="BJ12" t="s">
        <v>1493</v>
      </c>
      <c r="BK12" t="s">
        <v>1493</v>
      </c>
      <c r="BL12" t="s">
        <v>1493</v>
      </c>
      <c r="BM12" t="s">
        <v>1493</v>
      </c>
      <c r="BN12" t="s">
        <v>1493</v>
      </c>
      <c r="BO12" t="s">
        <v>692</v>
      </c>
      <c r="BP12" s="22" t="s">
        <v>849</v>
      </c>
      <c r="BQ12">
        <v>243</v>
      </c>
      <c r="BR12">
        <v>0</v>
      </c>
      <c r="BS12" t="s">
        <v>1493</v>
      </c>
      <c r="BT12">
        <v>0</v>
      </c>
      <c r="BU12" t="s">
        <v>1493</v>
      </c>
      <c r="BV12" s="4">
        <v>2.38</v>
      </c>
      <c r="BW12">
        <v>1</v>
      </c>
      <c r="BX12">
        <v>31</v>
      </c>
      <c r="BY12">
        <v>1</v>
      </c>
      <c r="BZ12" t="s">
        <v>1493</v>
      </c>
      <c r="CA12">
        <v>3</v>
      </c>
      <c r="CB12" t="s">
        <v>1493</v>
      </c>
      <c r="CC12">
        <v>3</v>
      </c>
      <c r="CD12" t="s">
        <v>1493</v>
      </c>
      <c r="CE12" t="s">
        <v>850</v>
      </c>
      <c r="CF12">
        <v>2</v>
      </c>
      <c r="CG12">
        <v>0</v>
      </c>
      <c r="CH12" t="s">
        <v>1493</v>
      </c>
      <c r="CI12" t="s">
        <v>1493</v>
      </c>
      <c r="CJ12" t="s">
        <v>1493</v>
      </c>
      <c r="CK12" t="s">
        <v>1493</v>
      </c>
      <c r="CL12" t="s">
        <v>1493</v>
      </c>
      <c r="CM12" t="s">
        <v>1493</v>
      </c>
      <c r="CN12" t="s">
        <v>1493</v>
      </c>
      <c r="CO12" t="s">
        <v>1493</v>
      </c>
      <c r="CP12">
        <v>1</v>
      </c>
      <c r="CQ12" s="22" t="s">
        <v>461</v>
      </c>
      <c r="CR12" t="s">
        <v>1493</v>
      </c>
      <c r="CS12" t="s">
        <v>462</v>
      </c>
      <c r="CT12">
        <v>2</v>
      </c>
      <c r="CU12">
        <v>0</v>
      </c>
      <c r="CV12" t="s">
        <v>1493</v>
      </c>
      <c r="CW12" t="s">
        <v>1493</v>
      </c>
      <c r="CX12">
        <v>0</v>
      </c>
      <c r="CY12" t="s">
        <v>1493</v>
      </c>
      <c r="CZ12">
        <v>0</v>
      </c>
      <c r="DA12" t="s">
        <v>1493</v>
      </c>
      <c r="DB12" t="s">
        <v>1493</v>
      </c>
      <c r="DC12" t="s">
        <v>1493</v>
      </c>
      <c r="DD12" t="s">
        <v>1493</v>
      </c>
      <c r="DE12" t="s">
        <v>1493</v>
      </c>
    </row>
    <row r="13" spans="1:117" x14ac:dyDescent="0.25">
      <c r="A13" t="s">
        <v>855</v>
      </c>
      <c r="B13" s="4">
        <v>2.0099999999999998</v>
      </c>
      <c r="C13" t="s">
        <v>1493</v>
      </c>
      <c r="D13">
        <v>35</v>
      </c>
      <c r="E13">
        <v>1</v>
      </c>
      <c r="F13" t="s">
        <v>1493</v>
      </c>
      <c r="G13">
        <v>0</v>
      </c>
      <c r="H13" t="s">
        <v>1493</v>
      </c>
      <c r="I13" t="s">
        <v>1493</v>
      </c>
      <c r="J13">
        <v>0</v>
      </c>
      <c r="K13" t="s">
        <v>1493</v>
      </c>
      <c r="L13" t="s">
        <v>1493</v>
      </c>
      <c r="M13" t="s">
        <v>1493</v>
      </c>
      <c r="N13" t="s">
        <v>1493</v>
      </c>
      <c r="O13" t="s">
        <v>1493</v>
      </c>
      <c r="P13" t="s">
        <v>1493</v>
      </c>
      <c r="Q13" t="s">
        <v>1493</v>
      </c>
      <c r="R13" t="s">
        <v>1493</v>
      </c>
      <c r="S13" t="s">
        <v>1493</v>
      </c>
      <c r="T13" t="s">
        <v>1493</v>
      </c>
      <c r="U13" t="s">
        <v>1493</v>
      </c>
      <c r="V13" t="s">
        <v>1493</v>
      </c>
      <c r="W13" t="s">
        <v>1493</v>
      </c>
      <c r="X13" t="s">
        <v>1493</v>
      </c>
      <c r="Y13" t="s">
        <v>1493</v>
      </c>
      <c r="Z13" t="s">
        <v>1493</v>
      </c>
      <c r="AA13" t="s">
        <v>1493</v>
      </c>
      <c r="AB13" t="s">
        <v>1493</v>
      </c>
      <c r="AC13" t="s">
        <v>1493</v>
      </c>
      <c r="AD13" t="s">
        <v>1493</v>
      </c>
      <c r="AE13" t="s">
        <v>1493</v>
      </c>
      <c r="AF13" t="s">
        <v>1493</v>
      </c>
      <c r="AG13" t="s">
        <v>1493</v>
      </c>
      <c r="AH13" t="s">
        <v>1493</v>
      </c>
      <c r="AI13" t="s">
        <v>1493</v>
      </c>
      <c r="AJ13" t="s">
        <v>1493</v>
      </c>
      <c r="AK13" t="s">
        <v>1493</v>
      </c>
      <c r="AL13" t="s">
        <v>1493</v>
      </c>
      <c r="AM13" t="s">
        <v>1493</v>
      </c>
      <c r="AN13" t="s">
        <v>1493</v>
      </c>
      <c r="AO13" t="s">
        <v>1493</v>
      </c>
      <c r="AP13" t="s">
        <v>1493</v>
      </c>
      <c r="AQ13" t="s">
        <v>1493</v>
      </c>
      <c r="AR13" t="s">
        <v>1493</v>
      </c>
      <c r="AS13" t="s">
        <v>1493</v>
      </c>
      <c r="AT13" t="s">
        <v>1493</v>
      </c>
      <c r="AU13" t="s">
        <v>1493</v>
      </c>
      <c r="AV13" t="s">
        <v>1493</v>
      </c>
      <c r="AW13" t="s">
        <v>1493</v>
      </c>
      <c r="AX13" t="s">
        <v>1493</v>
      </c>
      <c r="AY13" t="s">
        <v>1493</v>
      </c>
      <c r="AZ13" t="s">
        <v>1493</v>
      </c>
      <c r="BA13" t="s">
        <v>1493</v>
      </c>
      <c r="BB13" t="s">
        <v>1493</v>
      </c>
      <c r="BC13" t="s">
        <v>1493</v>
      </c>
      <c r="BD13" t="s">
        <v>1493</v>
      </c>
      <c r="BE13" t="s">
        <v>1493</v>
      </c>
      <c r="BF13" t="s">
        <v>1493</v>
      </c>
      <c r="BG13" t="s">
        <v>1493</v>
      </c>
      <c r="BH13">
        <v>1</v>
      </c>
      <c r="BI13" t="s">
        <v>1493</v>
      </c>
      <c r="BJ13" t="s">
        <v>1493</v>
      </c>
      <c r="BK13" t="s">
        <v>1493</v>
      </c>
      <c r="BL13" t="s">
        <v>1493</v>
      </c>
      <c r="BM13" t="s">
        <v>1493</v>
      </c>
      <c r="BN13" t="s">
        <v>1493</v>
      </c>
      <c r="BO13" t="s">
        <v>721</v>
      </c>
      <c r="BP13" s="22" t="s">
        <v>856</v>
      </c>
      <c r="BQ13">
        <v>253</v>
      </c>
      <c r="BR13">
        <v>0</v>
      </c>
      <c r="BS13" t="s">
        <v>1493</v>
      </c>
      <c r="BT13">
        <v>0</v>
      </c>
      <c r="BU13" t="s">
        <v>1493</v>
      </c>
      <c r="BV13" s="4" t="s">
        <v>1493</v>
      </c>
      <c r="BW13">
        <v>1</v>
      </c>
      <c r="BX13">
        <v>35</v>
      </c>
      <c r="BY13">
        <v>1</v>
      </c>
      <c r="BZ13" t="s">
        <v>1493</v>
      </c>
      <c r="CA13">
        <v>3</v>
      </c>
      <c r="CB13" t="s">
        <v>1493</v>
      </c>
      <c r="CC13">
        <v>2</v>
      </c>
      <c r="CD13" t="s">
        <v>1493</v>
      </c>
      <c r="CE13" t="s">
        <v>857</v>
      </c>
      <c r="CF13">
        <v>1</v>
      </c>
      <c r="CG13" t="s">
        <v>1493</v>
      </c>
      <c r="CH13" t="s">
        <v>1493</v>
      </c>
      <c r="CI13" t="s">
        <v>1493</v>
      </c>
      <c r="CJ13" t="s">
        <v>1493</v>
      </c>
      <c r="CK13" t="s">
        <v>1493</v>
      </c>
      <c r="CL13" t="s">
        <v>1493</v>
      </c>
      <c r="CM13" t="s">
        <v>1493</v>
      </c>
      <c r="CN13" t="s">
        <v>1493</v>
      </c>
      <c r="CO13" t="s">
        <v>1493</v>
      </c>
      <c r="CP13">
        <v>1</v>
      </c>
      <c r="CQ13" s="22" t="s">
        <v>461</v>
      </c>
      <c r="CR13" t="s">
        <v>1493</v>
      </c>
      <c r="CS13" t="s">
        <v>462</v>
      </c>
      <c r="CT13">
        <v>2</v>
      </c>
      <c r="CU13">
        <v>0</v>
      </c>
      <c r="CV13" t="s">
        <v>1493</v>
      </c>
      <c r="CW13" t="s">
        <v>1493</v>
      </c>
      <c r="CX13">
        <v>0</v>
      </c>
      <c r="CY13" t="s">
        <v>1493</v>
      </c>
      <c r="CZ13">
        <v>0</v>
      </c>
      <c r="DA13" t="s">
        <v>1493</v>
      </c>
      <c r="DB13" t="s">
        <v>1493</v>
      </c>
      <c r="DC13" t="s">
        <v>1493</v>
      </c>
      <c r="DD13" t="s">
        <v>1493</v>
      </c>
      <c r="DE13" t="s">
        <v>1493</v>
      </c>
    </row>
    <row r="14" spans="1:117" x14ac:dyDescent="0.25">
      <c r="A14" t="s">
        <v>1493</v>
      </c>
      <c r="B14" s="4">
        <v>2.0110000000000001</v>
      </c>
      <c r="C14" t="s">
        <v>1493</v>
      </c>
      <c r="D14">
        <v>28</v>
      </c>
      <c r="E14">
        <v>2</v>
      </c>
      <c r="F14" t="s">
        <v>1493</v>
      </c>
      <c r="G14">
        <v>0</v>
      </c>
      <c r="H14" t="s">
        <v>1493</v>
      </c>
      <c r="I14" t="s">
        <v>1493</v>
      </c>
      <c r="J14">
        <v>0</v>
      </c>
      <c r="K14" t="s">
        <v>1493</v>
      </c>
      <c r="L14" t="s">
        <v>1493</v>
      </c>
      <c r="M14" t="s">
        <v>1493</v>
      </c>
      <c r="N14" t="s">
        <v>1493</v>
      </c>
      <c r="O14" t="s">
        <v>1493</v>
      </c>
      <c r="P14" t="s">
        <v>1493</v>
      </c>
      <c r="Q14" t="s">
        <v>1493</v>
      </c>
      <c r="R14" t="s">
        <v>1493</v>
      </c>
      <c r="S14" t="s">
        <v>1493</v>
      </c>
      <c r="T14" t="s">
        <v>1493</v>
      </c>
      <c r="U14" t="s">
        <v>1493</v>
      </c>
      <c r="V14" t="s">
        <v>1493</v>
      </c>
      <c r="W14" t="s">
        <v>1493</v>
      </c>
      <c r="X14" t="s">
        <v>1493</v>
      </c>
      <c r="Y14" t="s">
        <v>1493</v>
      </c>
      <c r="Z14" t="s">
        <v>1493</v>
      </c>
      <c r="AA14" t="s">
        <v>1493</v>
      </c>
      <c r="AB14" t="s">
        <v>1493</v>
      </c>
      <c r="AC14" t="s">
        <v>1493</v>
      </c>
      <c r="AD14" t="s">
        <v>1493</v>
      </c>
      <c r="AE14" t="s">
        <v>1493</v>
      </c>
      <c r="AF14" t="s">
        <v>1493</v>
      </c>
      <c r="AG14" t="s">
        <v>1493</v>
      </c>
      <c r="AH14" t="s">
        <v>1493</v>
      </c>
      <c r="AI14" t="s">
        <v>1493</v>
      </c>
      <c r="AJ14" t="s">
        <v>1493</v>
      </c>
      <c r="AK14" t="s">
        <v>1493</v>
      </c>
      <c r="AL14" t="s">
        <v>1493</v>
      </c>
      <c r="AM14" t="s">
        <v>1493</v>
      </c>
      <c r="AN14" t="s">
        <v>1493</v>
      </c>
      <c r="AO14" t="s">
        <v>1493</v>
      </c>
      <c r="AP14" t="s">
        <v>1493</v>
      </c>
      <c r="AQ14" t="s">
        <v>1493</v>
      </c>
      <c r="AR14" t="s">
        <v>1493</v>
      </c>
      <c r="AS14" t="s">
        <v>1493</v>
      </c>
      <c r="AT14" t="s">
        <v>1493</v>
      </c>
      <c r="AU14" t="s">
        <v>1493</v>
      </c>
      <c r="AV14" t="s">
        <v>1493</v>
      </c>
      <c r="AW14" t="s">
        <v>1493</v>
      </c>
      <c r="AX14" t="s">
        <v>1493</v>
      </c>
      <c r="AY14" t="s">
        <v>1493</v>
      </c>
      <c r="AZ14" t="s">
        <v>1493</v>
      </c>
      <c r="BA14" t="s">
        <v>1493</v>
      </c>
      <c r="BB14" t="s">
        <v>1493</v>
      </c>
      <c r="BC14" t="s">
        <v>1493</v>
      </c>
      <c r="BD14" t="s">
        <v>1493</v>
      </c>
      <c r="BE14" t="s">
        <v>1493</v>
      </c>
      <c r="BF14" t="s">
        <v>1493</v>
      </c>
      <c r="BG14" t="s">
        <v>1493</v>
      </c>
      <c r="BH14">
        <v>1</v>
      </c>
      <c r="BI14" t="s">
        <v>1493</v>
      </c>
      <c r="BJ14" t="s">
        <v>1493</v>
      </c>
      <c r="BK14" t="s">
        <v>1493</v>
      </c>
      <c r="BL14" t="s">
        <v>1493</v>
      </c>
      <c r="BM14" t="s">
        <v>1493</v>
      </c>
      <c r="BN14" t="s">
        <v>1493</v>
      </c>
      <c r="BO14" t="s">
        <v>865</v>
      </c>
      <c r="BP14" s="22" t="s">
        <v>866</v>
      </c>
      <c r="BQ14">
        <v>235</v>
      </c>
      <c r="BR14">
        <v>0</v>
      </c>
      <c r="BS14" t="s">
        <v>1493</v>
      </c>
      <c r="BT14">
        <v>0</v>
      </c>
      <c r="BU14" t="s">
        <v>1493</v>
      </c>
      <c r="BV14" s="4">
        <v>2.0249999999999999</v>
      </c>
      <c r="BW14">
        <v>1</v>
      </c>
      <c r="BX14">
        <v>28</v>
      </c>
      <c r="BY14">
        <v>1</v>
      </c>
      <c r="BZ14" t="s">
        <v>1493</v>
      </c>
      <c r="CA14">
        <v>3</v>
      </c>
      <c r="CB14" t="s">
        <v>1493</v>
      </c>
      <c r="CC14">
        <v>3</v>
      </c>
      <c r="CD14" t="s">
        <v>1493</v>
      </c>
      <c r="CE14" t="s">
        <v>626</v>
      </c>
      <c r="CF14" t="s">
        <v>1493</v>
      </c>
      <c r="CG14" t="s">
        <v>1493</v>
      </c>
      <c r="CH14" t="s">
        <v>1493</v>
      </c>
      <c r="CI14" t="s">
        <v>1493</v>
      </c>
      <c r="CJ14" t="s">
        <v>1493</v>
      </c>
      <c r="CK14" t="s">
        <v>1493</v>
      </c>
      <c r="CL14" t="s">
        <v>1493</v>
      </c>
      <c r="CM14" t="s">
        <v>1493</v>
      </c>
      <c r="CN14" t="s">
        <v>1493</v>
      </c>
      <c r="CO14" t="s">
        <v>1493</v>
      </c>
      <c r="CP14">
        <v>1</v>
      </c>
      <c r="CQ14" s="22" t="s">
        <v>461</v>
      </c>
      <c r="CR14" t="s">
        <v>1493</v>
      </c>
      <c r="CS14" t="s">
        <v>462</v>
      </c>
      <c r="CT14" t="s">
        <v>1493</v>
      </c>
      <c r="CU14">
        <v>0</v>
      </c>
      <c r="CV14" t="s">
        <v>1493</v>
      </c>
      <c r="CW14" t="s">
        <v>1493</v>
      </c>
      <c r="CX14">
        <v>0</v>
      </c>
      <c r="CY14" t="s">
        <v>1493</v>
      </c>
      <c r="CZ14">
        <v>0</v>
      </c>
      <c r="DA14" t="s">
        <v>1493</v>
      </c>
      <c r="DB14" t="s">
        <v>1493</v>
      </c>
      <c r="DC14" t="s">
        <v>1493</v>
      </c>
      <c r="DD14" t="s">
        <v>1493</v>
      </c>
      <c r="DE14" t="s">
        <v>1493</v>
      </c>
    </row>
    <row r="15" spans="1:117" x14ac:dyDescent="0.25">
      <c r="A15" t="s">
        <v>1493</v>
      </c>
      <c r="B15" s="4">
        <v>2.012</v>
      </c>
      <c r="C15" t="s">
        <v>1493</v>
      </c>
      <c r="D15">
        <v>26</v>
      </c>
      <c r="E15">
        <v>1</v>
      </c>
      <c r="F15" t="s">
        <v>1493</v>
      </c>
      <c r="G15">
        <v>0</v>
      </c>
      <c r="H15" t="s">
        <v>1493</v>
      </c>
      <c r="I15" t="s">
        <v>1493</v>
      </c>
      <c r="J15">
        <v>0</v>
      </c>
      <c r="K15">
        <v>2007</v>
      </c>
      <c r="L15" t="s">
        <v>1493</v>
      </c>
      <c r="M15" t="s">
        <v>1493</v>
      </c>
      <c r="N15">
        <v>0</v>
      </c>
      <c r="O15">
        <v>280</v>
      </c>
      <c r="P15">
        <v>3.5</v>
      </c>
      <c r="Q15" t="s">
        <v>1493</v>
      </c>
      <c r="R15">
        <v>2009</v>
      </c>
      <c r="S15" t="s">
        <v>1493</v>
      </c>
      <c r="T15" t="s">
        <v>1493</v>
      </c>
      <c r="U15">
        <v>0</v>
      </c>
      <c r="V15">
        <v>259</v>
      </c>
      <c r="W15">
        <v>1.7</v>
      </c>
      <c r="X15" t="s">
        <v>1493</v>
      </c>
      <c r="Y15">
        <v>2010</v>
      </c>
      <c r="Z15" t="s">
        <v>1493</v>
      </c>
      <c r="AA15" t="s">
        <v>1493</v>
      </c>
      <c r="AB15" s="6" t="s">
        <v>1493</v>
      </c>
      <c r="AC15">
        <v>231</v>
      </c>
      <c r="AD15">
        <v>2</v>
      </c>
      <c r="AE15" s="6" t="s">
        <v>1467</v>
      </c>
      <c r="AF15" t="s">
        <v>1493</v>
      </c>
      <c r="AG15" t="s">
        <v>1493</v>
      </c>
      <c r="AH15" t="s">
        <v>1493</v>
      </c>
      <c r="AI15" t="s">
        <v>1493</v>
      </c>
      <c r="AJ15" t="s">
        <v>1493</v>
      </c>
      <c r="AK15" t="s">
        <v>1493</v>
      </c>
      <c r="AL15" t="s">
        <v>1493</v>
      </c>
      <c r="AM15" t="s">
        <v>1493</v>
      </c>
      <c r="AN15" t="s">
        <v>1493</v>
      </c>
      <c r="AO15" t="s">
        <v>1493</v>
      </c>
      <c r="AP15" t="s">
        <v>1493</v>
      </c>
      <c r="AQ15" t="s">
        <v>1493</v>
      </c>
      <c r="AR15" t="s">
        <v>1493</v>
      </c>
      <c r="AS15" t="s">
        <v>1493</v>
      </c>
      <c r="AT15" t="s">
        <v>1493</v>
      </c>
      <c r="AU15" t="s">
        <v>1493</v>
      </c>
      <c r="AV15" t="s">
        <v>1493</v>
      </c>
      <c r="AW15" t="s">
        <v>1493</v>
      </c>
      <c r="AX15" t="s">
        <v>1493</v>
      </c>
      <c r="AY15" t="s">
        <v>1493</v>
      </c>
      <c r="AZ15" t="s">
        <v>1493</v>
      </c>
      <c r="BA15" t="s">
        <v>1493</v>
      </c>
      <c r="BB15" t="s">
        <v>1493</v>
      </c>
      <c r="BC15" t="s">
        <v>1493</v>
      </c>
      <c r="BD15" t="s">
        <v>1493</v>
      </c>
      <c r="BE15" t="s">
        <v>1493</v>
      </c>
      <c r="BF15" t="s">
        <v>1493</v>
      </c>
      <c r="BG15" t="s">
        <v>1493</v>
      </c>
      <c r="BH15">
        <v>4</v>
      </c>
      <c r="BI15">
        <v>2</v>
      </c>
      <c r="BJ15" t="s">
        <v>1493</v>
      </c>
      <c r="BK15" t="s">
        <v>1493</v>
      </c>
      <c r="BL15" t="s">
        <v>1493</v>
      </c>
      <c r="BM15">
        <v>1</v>
      </c>
      <c r="BN15">
        <v>2</v>
      </c>
      <c r="BO15" t="s">
        <v>1067</v>
      </c>
      <c r="BP15" s="22" t="s">
        <v>1019</v>
      </c>
      <c r="BQ15">
        <v>241</v>
      </c>
      <c r="BR15">
        <v>0</v>
      </c>
      <c r="BS15" t="s">
        <v>1493</v>
      </c>
      <c r="BT15">
        <v>1</v>
      </c>
      <c r="BU15" t="s">
        <v>1468</v>
      </c>
      <c r="BV15" s="4">
        <v>2.98</v>
      </c>
      <c r="BW15">
        <v>1</v>
      </c>
      <c r="BX15">
        <v>26</v>
      </c>
      <c r="BY15">
        <v>1</v>
      </c>
      <c r="BZ15" t="s">
        <v>1493</v>
      </c>
      <c r="CA15">
        <v>1</v>
      </c>
      <c r="CB15" t="s">
        <v>1493</v>
      </c>
      <c r="CC15">
        <v>2</v>
      </c>
      <c r="CD15" t="s">
        <v>1493</v>
      </c>
      <c r="CE15" t="s">
        <v>482</v>
      </c>
      <c r="CF15" t="s">
        <v>1493</v>
      </c>
      <c r="CG15">
        <v>0</v>
      </c>
      <c r="CH15" t="s">
        <v>1493</v>
      </c>
      <c r="CI15" t="s">
        <v>1493</v>
      </c>
      <c r="CJ15" t="s">
        <v>1493</v>
      </c>
      <c r="CK15" t="s">
        <v>1493</v>
      </c>
      <c r="CL15" t="s">
        <v>1493</v>
      </c>
      <c r="CM15" t="s">
        <v>1493</v>
      </c>
      <c r="CN15" t="s">
        <v>1493</v>
      </c>
      <c r="CO15" t="s">
        <v>1493</v>
      </c>
      <c r="CP15">
        <v>2</v>
      </c>
      <c r="CQ15" s="22" t="s">
        <v>461</v>
      </c>
      <c r="CR15" t="s">
        <v>1493</v>
      </c>
      <c r="CS15" t="s">
        <v>1493</v>
      </c>
      <c r="CT15">
        <v>2</v>
      </c>
      <c r="CU15">
        <v>0</v>
      </c>
      <c r="CV15" t="s">
        <v>1493</v>
      </c>
      <c r="CW15" t="s">
        <v>1493</v>
      </c>
      <c r="CX15">
        <v>0</v>
      </c>
      <c r="CY15" t="s">
        <v>1493</v>
      </c>
      <c r="CZ15">
        <v>0</v>
      </c>
      <c r="DA15" t="s">
        <v>1493</v>
      </c>
      <c r="DB15" t="s">
        <v>1493</v>
      </c>
      <c r="DC15" t="s">
        <v>1493</v>
      </c>
      <c r="DD15" t="s">
        <v>1493</v>
      </c>
      <c r="DE15" t="s">
        <v>1493</v>
      </c>
    </row>
    <row r="16" spans="1:117" x14ac:dyDescent="0.25">
      <c r="A16" t="s">
        <v>1493</v>
      </c>
      <c r="B16" s="4">
        <v>2.0129999999999999</v>
      </c>
      <c r="C16" t="s">
        <v>1493</v>
      </c>
      <c r="D16">
        <v>20</v>
      </c>
      <c r="E16">
        <v>1</v>
      </c>
      <c r="F16" t="s">
        <v>1493</v>
      </c>
      <c r="G16">
        <v>0</v>
      </c>
      <c r="H16" t="s">
        <v>1493</v>
      </c>
      <c r="I16" t="s">
        <v>1493</v>
      </c>
      <c r="J16">
        <v>0</v>
      </c>
      <c r="K16" t="s">
        <v>1493</v>
      </c>
      <c r="L16" t="s">
        <v>1493</v>
      </c>
      <c r="M16" t="s">
        <v>1493</v>
      </c>
      <c r="N16" t="s">
        <v>1493</v>
      </c>
      <c r="O16" t="s">
        <v>1493</v>
      </c>
      <c r="P16" t="s">
        <v>1493</v>
      </c>
      <c r="Q16" t="s">
        <v>1493</v>
      </c>
      <c r="R16" t="s">
        <v>1493</v>
      </c>
      <c r="S16" t="s">
        <v>1493</v>
      </c>
      <c r="T16" t="s">
        <v>1493</v>
      </c>
      <c r="U16" t="s">
        <v>1493</v>
      </c>
      <c r="V16" t="s">
        <v>1493</v>
      </c>
      <c r="W16" t="s">
        <v>1493</v>
      </c>
      <c r="X16" t="s">
        <v>1493</v>
      </c>
      <c r="Y16" t="s">
        <v>1493</v>
      </c>
      <c r="Z16" t="s">
        <v>1493</v>
      </c>
      <c r="AA16" t="s">
        <v>1493</v>
      </c>
      <c r="AB16" t="s">
        <v>1493</v>
      </c>
      <c r="AC16" t="s">
        <v>1493</v>
      </c>
      <c r="AD16" t="s">
        <v>1493</v>
      </c>
      <c r="AE16" t="s">
        <v>1493</v>
      </c>
      <c r="AF16" t="s">
        <v>1493</v>
      </c>
      <c r="AG16" t="s">
        <v>1493</v>
      </c>
      <c r="AH16" t="s">
        <v>1493</v>
      </c>
      <c r="AI16" t="s">
        <v>1493</v>
      </c>
      <c r="AJ16" t="s">
        <v>1493</v>
      </c>
      <c r="AK16" t="s">
        <v>1493</v>
      </c>
      <c r="AL16" t="s">
        <v>1493</v>
      </c>
      <c r="AM16" t="s">
        <v>1493</v>
      </c>
      <c r="AN16" t="s">
        <v>1493</v>
      </c>
      <c r="AO16" t="s">
        <v>1493</v>
      </c>
      <c r="AP16" t="s">
        <v>1493</v>
      </c>
      <c r="AQ16" t="s">
        <v>1493</v>
      </c>
      <c r="AR16" t="s">
        <v>1493</v>
      </c>
      <c r="AS16" t="s">
        <v>1493</v>
      </c>
      <c r="AT16" t="s">
        <v>1493</v>
      </c>
      <c r="AU16" t="s">
        <v>1493</v>
      </c>
      <c r="AV16" t="s">
        <v>1493</v>
      </c>
      <c r="AW16" t="s">
        <v>1493</v>
      </c>
      <c r="AX16" t="s">
        <v>1493</v>
      </c>
      <c r="AY16" t="s">
        <v>1493</v>
      </c>
      <c r="AZ16" t="s">
        <v>1493</v>
      </c>
      <c r="BA16" t="s">
        <v>1493</v>
      </c>
      <c r="BB16" t="s">
        <v>1493</v>
      </c>
      <c r="BC16" t="s">
        <v>1493</v>
      </c>
      <c r="BD16" t="s">
        <v>1493</v>
      </c>
      <c r="BE16" t="s">
        <v>1493</v>
      </c>
      <c r="BF16" t="s">
        <v>1493</v>
      </c>
      <c r="BG16" t="s">
        <v>1493</v>
      </c>
      <c r="BH16">
        <v>2</v>
      </c>
      <c r="BI16" t="s">
        <v>1493</v>
      </c>
      <c r="BJ16" t="s">
        <v>1493</v>
      </c>
      <c r="BK16">
        <v>1</v>
      </c>
      <c r="BL16" t="s">
        <v>1493</v>
      </c>
      <c r="BM16" t="s">
        <v>1493</v>
      </c>
      <c r="BN16" t="s">
        <v>1493</v>
      </c>
      <c r="BO16" t="s">
        <v>869</v>
      </c>
      <c r="BP16" s="22">
        <v>34</v>
      </c>
      <c r="BQ16">
        <v>238</v>
      </c>
      <c r="BR16">
        <v>0</v>
      </c>
      <c r="BS16" t="s">
        <v>1493</v>
      </c>
      <c r="BT16">
        <v>0</v>
      </c>
      <c r="BU16" t="s">
        <v>1493</v>
      </c>
      <c r="BV16" s="4">
        <v>2.7450000000000001</v>
      </c>
      <c r="BW16">
        <v>1</v>
      </c>
      <c r="BX16">
        <v>20</v>
      </c>
      <c r="BY16">
        <v>1</v>
      </c>
      <c r="BZ16" t="s">
        <v>1493</v>
      </c>
      <c r="CA16">
        <v>3</v>
      </c>
      <c r="CB16" t="s">
        <v>1493</v>
      </c>
      <c r="CC16">
        <v>2</v>
      </c>
      <c r="CD16" t="s">
        <v>1493</v>
      </c>
      <c r="CE16" t="s">
        <v>870</v>
      </c>
      <c r="CF16" t="s">
        <v>1493</v>
      </c>
      <c r="CG16" t="s">
        <v>1493</v>
      </c>
      <c r="CH16" t="s">
        <v>1493</v>
      </c>
      <c r="CI16" t="s">
        <v>1493</v>
      </c>
      <c r="CJ16" t="s">
        <v>1493</v>
      </c>
      <c r="CK16" t="s">
        <v>1493</v>
      </c>
      <c r="CL16" t="s">
        <v>1493</v>
      </c>
      <c r="CM16" t="s">
        <v>1493</v>
      </c>
      <c r="CN16" t="s">
        <v>1493</v>
      </c>
      <c r="CO16" t="s">
        <v>1493</v>
      </c>
      <c r="CP16">
        <v>1</v>
      </c>
      <c r="CQ16" s="22">
        <v>1</v>
      </c>
      <c r="CR16" t="s">
        <v>1493</v>
      </c>
      <c r="CS16" t="s">
        <v>462</v>
      </c>
      <c r="CT16" t="s">
        <v>1493</v>
      </c>
      <c r="CU16">
        <v>0</v>
      </c>
      <c r="CV16" s="11" t="s">
        <v>871</v>
      </c>
      <c r="CW16">
        <v>3</v>
      </c>
      <c r="CX16">
        <v>0</v>
      </c>
      <c r="CY16" t="s">
        <v>1493</v>
      </c>
      <c r="CZ16">
        <v>0</v>
      </c>
      <c r="DA16" t="s">
        <v>1493</v>
      </c>
      <c r="DB16" t="s">
        <v>1493</v>
      </c>
      <c r="DC16" t="s">
        <v>1493</v>
      </c>
      <c r="DD16" t="s">
        <v>1493</v>
      </c>
      <c r="DE16" t="s">
        <v>1493</v>
      </c>
    </row>
    <row r="17" spans="1:109" x14ac:dyDescent="0.25">
      <c r="A17" t="s">
        <v>738</v>
      </c>
      <c r="B17" s="4">
        <v>2.0139999999999998</v>
      </c>
      <c r="C17" t="s">
        <v>1493</v>
      </c>
      <c r="D17">
        <v>27</v>
      </c>
      <c r="E17">
        <v>3</v>
      </c>
      <c r="F17" s="12" t="s">
        <v>1477</v>
      </c>
      <c r="G17">
        <v>0</v>
      </c>
      <c r="H17" t="s">
        <v>1493</v>
      </c>
      <c r="I17" t="s">
        <v>1493</v>
      </c>
      <c r="J17">
        <v>0</v>
      </c>
      <c r="K17" t="s">
        <v>1493</v>
      </c>
      <c r="L17" t="s">
        <v>1493</v>
      </c>
      <c r="M17" t="s">
        <v>1493</v>
      </c>
      <c r="N17" t="s">
        <v>1493</v>
      </c>
      <c r="O17" t="s">
        <v>1493</v>
      </c>
      <c r="P17" t="s">
        <v>1493</v>
      </c>
      <c r="Q17" t="s">
        <v>1493</v>
      </c>
      <c r="R17" t="s">
        <v>1493</v>
      </c>
      <c r="S17" t="s">
        <v>1493</v>
      </c>
      <c r="T17" t="s">
        <v>1493</v>
      </c>
      <c r="U17" t="s">
        <v>1493</v>
      </c>
      <c r="V17" t="s">
        <v>1493</v>
      </c>
      <c r="W17" t="s">
        <v>1493</v>
      </c>
      <c r="X17" t="s">
        <v>1493</v>
      </c>
      <c r="Y17" t="s">
        <v>1493</v>
      </c>
      <c r="Z17" t="s">
        <v>1493</v>
      </c>
      <c r="AA17" t="s">
        <v>1493</v>
      </c>
      <c r="AB17" t="s">
        <v>1493</v>
      </c>
      <c r="AC17" t="s">
        <v>1493</v>
      </c>
      <c r="AD17" t="s">
        <v>1493</v>
      </c>
      <c r="AE17" t="s">
        <v>1493</v>
      </c>
      <c r="AF17" t="s">
        <v>1493</v>
      </c>
      <c r="AG17" t="s">
        <v>1493</v>
      </c>
      <c r="AH17" t="s">
        <v>1493</v>
      </c>
      <c r="AI17" t="s">
        <v>1493</v>
      </c>
      <c r="AJ17" t="s">
        <v>1493</v>
      </c>
      <c r="AK17" t="s">
        <v>1493</v>
      </c>
      <c r="AL17" t="s">
        <v>1493</v>
      </c>
      <c r="AM17" t="s">
        <v>1493</v>
      </c>
      <c r="AN17" t="s">
        <v>1493</v>
      </c>
      <c r="AO17" t="s">
        <v>1493</v>
      </c>
      <c r="AP17" t="s">
        <v>1493</v>
      </c>
      <c r="AQ17" t="s">
        <v>1493</v>
      </c>
      <c r="AR17" t="s">
        <v>1493</v>
      </c>
      <c r="AS17" t="s">
        <v>1493</v>
      </c>
      <c r="AT17" t="s">
        <v>1493</v>
      </c>
      <c r="AU17" t="s">
        <v>1493</v>
      </c>
      <c r="AV17" t="s">
        <v>1493</v>
      </c>
      <c r="AW17" t="s">
        <v>1493</v>
      </c>
      <c r="AX17" t="s">
        <v>1493</v>
      </c>
      <c r="AY17" t="s">
        <v>1493</v>
      </c>
      <c r="AZ17" t="s">
        <v>1493</v>
      </c>
      <c r="BA17" t="s">
        <v>1493</v>
      </c>
      <c r="BB17" t="s">
        <v>1493</v>
      </c>
      <c r="BC17" t="s">
        <v>1493</v>
      </c>
      <c r="BD17" t="s">
        <v>1493</v>
      </c>
      <c r="BE17" t="s">
        <v>1493</v>
      </c>
      <c r="BF17" t="s">
        <v>1493</v>
      </c>
      <c r="BG17" t="s">
        <v>1493</v>
      </c>
      <c r="BH17">
        <v>1</v>
      </c>
      <c r="BI17" t="s">
        <v>1493</v>
      </c>
      <c r="BJ17" t="s">
        <v>1493</v>
      </c>
      <c r="BK17" t="s">
        <v>1493</v>
      </c>
      <c r="BL17" t="s">
        <v>1493</v>
      </c>
      <c r="BM17" t="s">
        <v>1493</v>
      </c>
      <c r="BN17" t="s">
        <v>1493</v>
      </c>
      <c r="BO17" t="s">
        <v>873</v>
      </c>
      <c r="BP17" s="22" t="s">
        <v>874</v>
      </c>
      <c r="BQ17">
        <v>219</v>
      </c>
      <c r="BR17">
        <v>0</v>
      </c>
      <c r="BS17" t="s">
        <v>1493</v>
      </c>
      <c r="BT17">
        <v>0</v>
      </c>
      <c r="BU17" t="s">
        <v>1493</v>
      </c>
      <c r="BV17" s="4">
        <v>1.575</v>
      </c>
      <c r="BW17">
        <v>1</v>
      </c>
      <c r="BX17">
        <v>27</v>
      </c>
      <c r="BY17">
        <v>1</v>
      </c>
      <c r="BZ17" t="s">
        <v>1493</v>
      </c>
      <c r="CA17">
        <v>3</v>
      </c>
      <c r="CB17" t="s">
        <v>1493</v>
      </c>
      <c r="CC17">
        <v>3</v>
      </c>
      <c r="CD17" t="s">
        <v>1493</v>
      </c>
      <c r="CE17" t="s">
        <v>875</v>
      </c>
      <c r="CF17">
        <v>3</v>
      </c>
      <c r="CG17" t="s">
        <v>1493</v>
      </c>
      <c r="CH17" t="s">
        <v>1493</v>
      </c>
      <c r="CI17" t="s">
        <v>1493</v>
      </c>
      <c r="CJ17" t="s">
        <v>1493</v>
      </c>
      <c r="CK17" t="s">
        <v>1493</v>
      </c>
      <c r="CL17" t="s">
        <v>1493</v>
      </c>
      <c r="CM17" t="s">
        <v>1493</v>
      </c>
      <c r="CN17" t="s">
        <v>1493</v>
      </c>
      <c r="CO17" t="s">
        <v>1493</v>
      </c>
      <c r="CP17">
        <v>1</v>
      </c>
      <c r="CQ17" s="22" t="s">
        <v>564</v>
      </c>
      <c r="CR17" t="s">
        <v>1493</v>
      </c>
      <c r="CS17" t="s">
        <v>462</v>
      </c>
      <c r="CT17" t="s">
        <v>1493</v>
      </c>
      <c r="CU17">
        <v>0</v>
      </c>
      <c r="CV17" t="s">
        <v>1493</v>
      </c>
      <c r="CW17" t="s">
        <v>1493</v>
      </c>
      <c r="CX17">
        <v>0</v>
      </c>
      <c r="CY17" t="s">
        <v>1493</v>
      </c>
      <c r="CZ17">
        <v>0</v>
      </c>
      <c r="DA17" t="s">
        <v>1493</v>
      </c>
      <c r="DB17" t="s">
        <v>1493</v>
      </c>
      <c r="DC17" t="s">
        <v>1493</v>
      </c>
      <c r="DD17" t="s">
        <v>1493</v>
      </c>
      <c r="DE17" t="s">
        <v>1493</v>
      </c>
    </row>
    <row r="18" spans="1:109" x14ac:dyDescent="0.25">
      <c r="A18" t="s">
        <v>1493</v>
      </c>
      <c r="B18" s="4">
        <v>2.0150000000000001</v>
      </c>
      <c r="C18" t="s">
        <v>1493</v>
      </c>
      <c r="D18">
        <v>29</v>
      </c>
      <c r="E18">
        <v>1</v>
      </c>
      <c r="F18" t="s">
        <v>1493</v>
      </c>
      <c r="G18">
        <v>0</v>
      </c>
      <c r="H18" t="s">
        <v>1493</v>
      </c>
      <c r="I18" t="s">
        <v>1493</v>
      </c>
      <c r="J18">
        <v>0</v>
      </c>
      <c r="K18">
        <v>2010</v>
      </c>
      <c r="L18" t="s">
        <v>1493</v>
      </c>
      <c r="M18" t="s">
        <v>1493</v>
      </c>
      <c r="N18">
        <v>1</v>
      </c>
      <c r="O18">
        <v>252</v>
      </c>
      <c r="P18">
        <v>2</v>
      </c>
      <c r="Q18" t="s">
        <v>1493</v>
      </c>
      <c r="R18" t="s">
        <v>1493</v>
      </c>
      <c r="S18" t="s">
        <v>1493</v>
      </c>
      <c r="T18" t="s">
        <v>1493</v>
      </c>
      <c r="U18" t="s">
        <v>1493</v>
      </c>
      <c r="V18" t="s">
        <v>1493</v>
      </c>
      <c r="W18" t="s">
        <v>1493</v>
      </c>
      <c r="X18" t="s">
        <v>1493</v>
      </c>
      <c r="Y18" t="s">
        <v>1493</v>
      </c>
      <c r="Z18" t="s">
        <v>1493</v>
      </c>
      <c r="AA18" t="s">
        <v>1493</v>
      </c>
      <c r="AB18" t="s">
        <v>1493</v>
      </c>
      <c r="AC18" t="s">
        <v>1493</v>
      </c>
      <c r="AD18" t="s">
        <v>1493</v>
      </c>
      <c r="AE18" t="s">
        <v>1493</v>
      </c>
      <c r="AF18" t="s">
        <v>1493</v>
      </c>
      <c r="AG18" t="s">
        <v>1493</v>
      </c>
      <c r="AH18" t="s">
        <v>1493</v>
      </c>
      <c r="AI18" t="s">
        <v>1493</v>
      </c>
      <c r="AJ18" t="s">
        <v>1493</v>
      </c>
      <c r="AK18" t="s">
        <v>1493</v>
      </c>
      <c r="AL18" t="s">
        <v>1493</v>
      </c>
      <c r="AM18" t="s">
        <v>1493</v>
      </c>
      <c r="AN18" t="s">
        <v>1493</v>
      </c>
      <c r="AO18" t="s">
        <v>1493</v>
      </c>
      <c r="AP18" t="s">
        <v>1493</v>
      </c>
      <c r="AQ18" t="s">
        <v>1493</v>
      </c>
      <c r="AR18" t="s">
        <v>1493</v>
      </c>
      <c r="AS18" t="s">
        <v>1493</v>
      </c>
      <c r="AT18" t="s">
        <v>1493</v>
      </c>
      <c r="AU18" t="s">
        <v>1493</v>
      </c>
      <c r="AV18" t="s">
        <v>1493</v>
      </c>
      <c r="AW18" t="s">
        <v>1493</v>
      </c>
      <c r="AX18" t="s">
        <v>1493</v>
      </c>
      <c r="AY18" t="s">
        <v>1493</v>
      </c>
      <c r="AZ18" t="s">
        <v>1493</v>
      </c>
      <c r="BA18" t="s">
        <v>1493</v>
      </c>
      <c r="BB18" t="s">
        <v>1493</v>
      </c>
      <c r="BC18" t="s">
        <v>1493</v>
      </c>
      <c r="BD18" t="s">
        <v>1493</v>
      </c>
      <c r="BE18" t="s">
        <v>1493</v>
      </c>
      <c r="BF18" t="s">
        <v>1493</v>
      </c>
      <c r="BG18" t="s">
        <v>1493</v>
      </c>
      <c r="BH18">
        <v>2</v>
      </c>
      <c r="BI18">
        <v>1</v>
      </c>
      <c r="BJ18" t="s">
        <v>1493</v>
      </c>
      <c r="BK18" t="s">
        <v>1493</v>
      </c>
      <c r="BL18" t="s">
        <v>1493</v>
      </c>
      <c r="BM18" t="s">
        <v>1493</v>
      </c>
      <c r="BN18" t="s">
        <v>1493</v>
      </c>
      <c r="BO18" t="s">
        <v>958</v>
      </c>
      <c r="BP18" s="22">
        <v>28</v>
      </c>
      <c r="BQ18">
        <v>196</v>
      </c>
      <c r="BR18">
        <v>1</v>
      </c>
      <c r="BS18" t="s">
        <v>1434</v>
      </c>
      <c r="BT18">
        <v>0</v>
      </c>
      <c r="BU18" t="s">
        <v>1493</v>
      </c>
      <c r="BV18" s="4">
        <v>1.7</v>
      </c>
      <c r="BW18">
        <v>1</v>
      </c>
      <c r="BX18">
        <v>28</v>
      </c>
      <c r="BY18">
        <v>2</v>
      </c>
      <c r="BZ18" t="s">
        <v>1493</v>
      </c>
      <c r="CA18">
        <v>2</v>
      </c>
      <c r="CB18" t="s">
        <v>1493</v>
      </c>
      <c r="CC18">
        <v>2</v>
      </c>
      <c r="CD18" t="s">
        <v>1493</v>
      </c>
      <c r="CE18" t="s">
        <v>482</v>
      </c>
      <c r="CF18" t="s">
        <v>1493</v>
      </c>
      <c r="CG18">
        <v>0</v>
      </c>
      <c r="CH18" t="s">
        <v>1493</v>
      </c>
      <c r="CI18" t="s">
        <v>1493</v>
      </c>
      <c r="CJ18" t="s">
        <v>1493</v>
      </c>
      <c r="CK18" t="s">
        <v>1493</v>
      </c>
      <c r="CL18" t="s">
        <v>1493</v>
      </c>
      <c r="CM18" t="s">
        <v>1493</v>
      </c>
      <c r="CN18" t="s">
        <v>1493</v>
      </c>
      <c r="CO18" t="s">
        <v>1493</v>
      </c>
      <c r="CP18">
        <v>2</v>
      </c>
      <c r="CQ18" s="22" t="s">
        <v>461</v>
      </c>
      <c r="CR18" t="s">
        <v>1493</v>
      </c>
      <c r="CS18" t="s">
        <v>1493</v>
      </c>
      <c r="CT18">
        <v>2</v>
      </c>
      <c r="CU18">
        <v>0</v>
      </c>
      <c r="CV18" t="s">
        <v>1493</v>
      </c>
      <c r="CW18" t="s">
        <v>1493</v>
      </c>
      <c r="CX18">
        <v>0</v>
      </c>
      <c r="CY18" t="s">
        <v>1493</v>
      </c>
      <c r="CZ18">
        <v>0</v>
      </c>
      <c r="DA18" t="s">
        <v>1493</v>
      </c>
      <c r="DB18" t="s">
        <v>1493</v>
      </c>
      <c r="DC18" t="s">
        <v>1493</v>
      </c>
      <c r="DD18" t="s">
        <v>1493</v>
      </c>
      <c r="DE18" t="s">
        <v>1493</v>
      </c>
    </row>
    <row r="19" spans="1:109" x14ac:dyDescent="0.25">
      <c r="A19" t="s">
        <v>1493</v>
      </c>
      <c r="B19" s="4">
        <v>2.016</v>
      </c>
      <c r="C19" t="s">
        <v>1493</v>
      </c>
      <c r="D19">
        <v>24</v>
      </c>
      <c r="E19">
        <v>1</v>
      </c>
      <c r="F19" t="s">
        <v>1493</v>
      </c>
      <c r="G19">
        <v>0</v>
      </c>
      <c r="H19" t="s">
        <v>1493</v>
      </c>
      <c r="I19" t="s">
        <v>1493</v>
      </c>
      <c r="J19">
        <v>0</v>
      </c>
      <c r="K19">
        <v>2007</v>
      </c>
      <c r="L19" t="s">
        <v>1493</v>
      </c>
      <c r="M19" t="s">
        <v>1493</v>
      </c>
      <c r="N19">
        <v>0</v>
      </c>
      <c r="O19">
        <v>274</v>
      </c>
      <c r="P19">
        <v>2.85</v>
      </c>
      <c r="Q19" t="s">
        <v>1493</v>
      </c>
      <c r="R19">
        <v>2009</v>
      </c>
      <c r="S19" t="s">
        <v>1493</v>
      </c>
      <c r="T19" t="s">
        <v>1493</v>
      </c>
      <c r="U19">
        <v>0</v>
      </c>
      <c r="V19">
        <v>277</v>
      </c>
      <c r="W19">
        <v>2.95</v>
      </c>
      <c r="X19" t="s">
        <v>1493</v>
      </c>
      <c r="Y19" t="s">
        <v>1493</v>
      </c>
      <c r="Z19" t="s">
        <v>1493</v>
      </c>
      <c r="AA19" t="s">
        <v>1493</v>
      </c>
      <c r="AB19" t="s">
        <v>1493</v>
      </c>
      <c r="AC19" t="s">
        <v>1493</v>
      </c>
      <c r="AD19" t="s">
        <v>1493</v>
      </c>
      <c r="AE19" t="s">
        <v>1493</v>
      </c>
      <c r="AF19" t="s">
        <v>1493</v>
      </c>
      <c r="AG19" t="s">
        <v>1493</v>
      </c>
      <c r="AH19" t="s">
        <v>1493</v>
      </c>
      <c r="AI19" t="s">
        <v>1493</v>
      </c>
      <c r="AJ19" t="s">
        <v>1493</v>
      </c>
      <c r="AK19" t="s">
        <v>1493</v>
      </c>
      <c r="AL19" t="s">
        <v>1493</v>
      </c>
      <c r="AM19" t="s">
        <v>1493</v>
      </c>
      <c r="AN19" t="s">
        <v>1493</v>
      </c>
      <c r="AO19" t="s">
        <v>1493</v>
      </c>
      <c r="AP19" t="s">
        <v>1493</v>
      </c>
      <c r="AQ19" t="s">
        <v>1493</v>
      </c>
      <c r="AR19" t="s">
        <v>1493</v>
      </c>
      <c r="AS19" t="s">
        <v>1493</v>
      </c>
      <c r="AT19" t="s">
        <v>1493</v>
      </c>
      <c r="AU19" t="s">
        <v>1493</v>
      </c>
      <c r="AV19" t="s">
        <v>1493</v>
      </c>
      <c r="AW19" t="s">
        <v>1493</v>
      </c>
      <c r="AX19" t="s">
        <v>1493</v>
      </c>
      <c r="AY19" t="s">
        <v>1493</v>
      </c>
      <c r="AZ19" t="s">
        <v>1493</v>
      </c>
      <c r="BA19" t="s">
        <v>1493</v>
      </c>
      <c r="BB19" t="s">
        <v>1493</v>
      </c>
      <c r="BC19" t="s">
        <v>1493</v>
      </c>
      <c r="BD19" t="s">
        <v>1493</v>
      </c>
      <c r="BE19" t="s">
        <v>1493</v>
      </c>
      <c r="BF19" t="s">
        <v>1493</v>
      </c>
      <c r="BG19" t="s">
        <v>1493</v>
      </c>
      <c r="BH19">
        <v>4</v>
      </c>
      <c r="BI19">
        <v>2</v>
      </c>
      <c r="BJ19">
        <v>1</v>
      </c>
      <c r="BK19" t="s">
        <v>1493</v>
      </c>
      <c r="BL19" t="s">
        <v>1493</v>
      </c>
      <c r="BM19" t="s">
        <v>1493</v>
      </c>
      <c r="BN19" t="s">
        <v>1493</v>
      </c>
      <c r="BO19" t="s">
        <v>865</v>
      </c>
      <c r="BP19" s="22" t="s">
        <v>839</v>
      </c>
      <c r="BQ19">
        <v>256</v>
      </c>
      <c r="BR19">
        <v>0</v>
      </c>
      <c r="BS19" t="s">
        <v>1493</v>
      </c>
      <c r="BT19">
        <v>0</v>
      </c>
      <c r="BU19" t="s">
        <v>1493</v>
      </c>
      <c r="BV19" s="4">
        <v>2.8</v>
      </c>
      <c r="BW19">
        <v>1</v>
      </c>
      <c r="BX19">
        <v>24</v>
      </c>
      <c r="BY19">
        <v>2</v>
      </c>
      <c r="BZ19" t="s">
        <v>1493</v>
      </c>
      <c r="CA19">
        <v>2</v>
      </c>
      <c r="CB19" t="s">
        <v>1493</v>
      </c>
      <c r="CC19">
        <v>3</v>
      </c>
      <c r="CD19" t="s">
        <v>1493</v>
      </c>
      <c r="CE19" t="s">
        <v>880</v>
      </c>
      <c r="CF19" t="s">
        <v>1493</v>
      </c>
      <c r="CG19" t="s">
        <v>1493</v>
      </c>
      <c r="CH19" t="s">
        <v>1493</v>
      </c>
      <c r="CI19" t="s">
        <v>1493</v>
      </c>
      <c r="CJ19" t="s">
        <v>1493</v>
      </c>
      <c r="CK19" t="s">
        <v>1493</v>
      </c>
      <c r="CL19" t="s">
        <v>1493</v>
      </c>
      <c r="CM19" t="s">
        <v>1493</v>
      </c>
      <c r="CN19" t="s">
        <v>1493</v>
      </c>
      <c r="CO19" t="s">
        <v>1493</v>
      </c>
      <c r="CP19">
        <v>1</v>
      </c>
      <c r="CQ19" s="22" t="s">
        <v>564</v>
      </c>
      <c r="CR19" t="s">
        <v>1493</v>
      </c>
      <c r="CS19" t="s">
        <v>462</v>
      </c>
      <c r="CT19">
        <v>2</v>
      </c>
      <c r="CU19">
        <v>0</v>
      </c>
      <c r="CV19" t="s">
        <v>1493</v>
      </c>
      <c r="CW19" t="s">
        <v>1493</v>
      </c>
      <c r="CX19">
        <v>0</v>
      </c>
      <c r="CY19" t="s">
        <v>1493</v>
      </c>
      <c r="CZ19">
        <v>0</v>
      </c>
      <c r="DA19" t="s">
        <v>1493</v>
      </c>
      <c r="DB19" t="s">
        <v>1493</v>
      </c>
      <c r="DC19" t="s">
        <v>1493</v>
      </c>
      <c r="DD19" t="s">
        <v>1493</v>
      </c>
      <c r="DE19" t="s">
        <v>1493</v>
      </c>
    </row>
    <row r="20" spans="1:109" x14ac:dyDescent="0.25">
      <c r="A20" t="s">
        <v>1493</v>
      </c>
      <c r="B20" s="4">
        <v>2.0169999999999999</v>
      </c>
      <c r="C20" t="s">
        <v>1493</v>
      </c>
      <c r="D20">
        <v>27</v>
      </c>
      <c r="E20">
        <v>1</v>
      </c>
      <c r="F20" t="s">
        <v>1493</v>
      </c>
      <c r="G20">
        <v>0</v>
      </c>
      <c r="H20" t="s">
        <v>1493</v>
      </c>
      <c r="I20" t="s">
        <v>1493</v>
      </c>
      <c r="J20">
        <v>0</v>
      </c>
      <c r="K20">
        <v>2009</v>
      </c>
      <c r="L20" t="s">
        <v>1493</v>
      </c>
      <c r="M20" t="s">
        <v>1493</v>
      </c>
      <c r="N20" t="s">
        <v>1493</v>
      </c>
      <c r="O20" t="s">
        <v>1493</v>
      </c>
      <c r="P20">
        <v>2.6</v>
      </c>
      <c r="Q20" t="s">
        <v>1493</v>
      </c>
      <c r="R20" t="s">
        <v>1493</v>
      </c>
      <c r="S20" t="s">
        <v>1493</v>
      </c>
      <c r="T20" t="s">
        <v>1493</v>
      </c>
      <c r="U20" t="s">
        <v>1493</v>
      </c>
      <c r="V20" t="s">
        <v>1493</v>
      </c>
      <c r="W20" t="s">
        <v>1493</v>
      </c>
      <c r="X20" t="s">
        <v>1493</v>
      </c>
      <c r="Y20" t="s">
        <v>1493</v>
      </c>
      <c r="Z20" t="s">
        <v>1493</v>
      </c>
      <c r="AA20" t="s">
        <v>1493</v>
      </c>
      <c r="AB20" t="s">
        <v>1493</v>
      </c>
      <c r="AC20" t="s">
        <v>1493</v>
      </c>
      <c r="AD20" t="s">
        <v>1493</v>
      </c>
      <c r="AE20" t="s">
        <v>1493</v>
      </c>
      <c r="AF20" t="s">
        <v>1493</v>
      </c>
      <c r="AG20" t="s">
        <v>1493</v>
      </c>
      <c r="AH20" t="s">
        <v>1493</v>
      </c>
      <c r="AI20" t="s">
        <v>1493</v>
      </c>
      <c r="AJ20" t="s">
        <v>1493</v>
      </c>
      <c r="AK20" t="s">
        <v>1493</v>
      </c>
      <c r="AL20" t="s">
        <v>1493</v>
      </c>
      <c r="AM20" t="s">
        <v>1493</v>
      </c>
      <c r="AN20" t="s">
        <v>1493</v>
      </c>
      <c r="AO20" t="s">
        <v>1493</v>
      </c>
      <c r="AP20" t="s">
        <v>1493</v>
      </c>
      <c r="AQ20" t="s">
        <v>1493</v>
      </c>
      <c r="AR20" t="s">
        <v>1493</v>
      </c>
      <c r="AS20" t="s">
        <v>1493</v>
      </c>
      <c r="AT20" t="s">
        <v>1493</v>
      </c>
      <c r="AU20" t="s">
        <v>1493</v>
      </c>
      <c r="AV20" t="s">
        <v>1493</v>
      </c>
      <c r="AW20" t="s">
        <v>1493</v>
      </c>
      <c r="AX20" t="s">
        <v>1493</v>
      </c>
      <c r="AY20" t="s">
        <v>1493</v>
      </c>
      <c r="AZ20" t="s">
        <v>1493</v>
      </c>
      <c r="BA20" t="s">
        <v>1493</v>
      </c>
      <c r="BB20" t="s">
        <v>1493</v>
      </c>
      <c r="BC20" t="s">
        <v>1493</v>
      </c>
      <c r="BD20" t="s">
        <v>1493</v>
      </c>
      <c r="BE20" t="s">
        <v>1493</v>
      </c>
      <c r="BF20" t="s">
        <v>1493</v>
      </c>
      <c r="BG20" t="s">
        <v>1493</v>
      </c>
      <c r="BH20">
        <v>2</v>
      </c>
      <c r="BI20">
        <v>1</v>
      </c>
      <c r="BJ20" t="s">
        <v>1493</v>
      </c>
      <c r="BK20" t="s">
        <v>1493</v>
      </c>
      <c r="BL20" t="s">
        <v>1493</v>
      </c>
      <c r="BM20" t="s">
        <v>1493</v>
      </c>
      <c r="BN20" t="s">
        <v>1493</v>
      </c>
      <c r="BO20" t="s">
        <v>869</v>
      </c>
      <c r="BP20" s="22" t="s">
        <v>886</v>
      </c>
      <c r="BQ20">
        <v>248</v>
      </c>
      <c r="BR20">
        <v>0</v>
      </c>
      <c r="BS20" t="s">
        <v>1493</v>
      </c>
      <c r="BT20">
        <v>0</v>
      </c>
      <c r="BU20" t="s">
        <v>1493</v>
      </c>
      <c r="BV20" s="4">
        <v>2.6</v>
      </c>
      <c r="BW20">
        <v>1</v>
      </c>
      <c r="BX20">
        <v>27</v>
      </c>
      <c r="BY20">
        <v>2</v>
      </c>
      <c r="BZ20" t="s">
        <v>1493</v>
      </c>
      <c r="CA20">
        <v>2</v>
      </c>
      <c r="CB20" t="s">
        <v>1493</v>
      </c>
      <c r="CC20">
        <v>2</v>
      </c>
      <c r="CD20" t="s">
        <v>1493</v>
      </c>
      <c r="CE20" t="s">
        <v>694</v>
      </c>
      <c r="CF20">
        <v>1</v>
      </c>
      <c r="CG20" t="s">
        <v>1493</v>
      </c>
      <c r="CH20" t="s">
        <v>1493</v>
      </c>
      <c r="CI20" t="s">
        <v>1493</v>
      </c>
      <c r="CJ20" t="s">
        <v>1493</v>
      </c>
      <c r="CK20" t="s">
        <v>1493</v>
      </c>
      <c r="CL20" t="s">
        <v>1493</v>
      </c>
      <c r="CM20" t="s">
        <v>1493</v>
      </c>
      <c r="CN20" t="s">
        <v>1493</v>
      </c>
      <c r="CO20" t="s">
        <v>1493</v>
      </c>
      <c r="CP20">
        <v>1</v>
      </c>
      <c r="CQ20" s="22" t="s">
        <v>461</v>
      </c>
      <c r="CR20" t="s">
        <v>1493</v>
      </c>
      <c r="CS20" t="s">
        <v>462</v>
      </c>
      <c r="CT20">
        <v>2</v>
      </c>
      <c r="CU20">
        <v>0</v>
      </c>
      <c r="CV20" t="s">
        <v>1493</v>
      </c>
      <c r="CW20" t="s">
        <v>1493</v>
      </c>
      <c r="CX20">
        <v>0</v>
      </c>
      <c r="CY20" t="s">
        <v>1493</v>
      </c>
      <c r="CZ20">
        <v>0</v>
      </c>
      <c r="DA20" t="s">
        <v>1493</v>
      </c>
      <c r="DB20" t="s">
        <v>1493</v>
      </c>
      <c r="DC20" t="s">
        <v>1493</v>
      </c>
      <c r="DD20" t="s">
        <v>1493</v>
      </c>
      <c r="DE20" t="s">
        <v>1493</v>
      </c>
    </row>
    <row r="21" spans="1:109" x14ac:dyDescent="0.25">
      <c r="A21" t="s">
        <v>884</v>
      </c>
      <c r="B21" s="4">
        <v>2.0179999999999998</v>
      </c>
      <c r="C21" t="s">
        <v>1493</v>
      </c>
      <c r="D21">
        <v>37</v>
      </c>
      <c r="E21">
        <v>2</v>
      </c>
      <c r="F21" t="s">
        <v>1493</v>
      </c>
      <c r="G21">
        <v>0</v>
      </c>
      <c r="H21" t="s">
        <v>1493</v>
      </c>
      <c r="I21" t="s">
        <v>1493</v>
      </c>
      <c r="J21">
        <v>0</v>
      </c>
      <c r="K21" t="s">
        <v>1493</v>
      </c>
      <c r="L21" t="s">
        <v>1493</v>
      </c>
      <c r="M21" t="s">
        <v>1493</v>
      </c>
      <c r="N21" t="s">
        <v>1493</v>
      </c>
      <c r="O21" t="s">
        <v>1493</v>
      </c>
      <c r="P21" t="s">
        <v>1493</v>
      </c>
      <c r="Q21" t="s">
        <v>1493</v>
      </c>
      <c r="R21" t="s">
        <v>1493</v>
      </c>
      <c r="S21" t="s">
        <v>1493</v>
      </c>
      <c r="T21" t="s">
        <v>1493</v>
      </c>
      <c r="U21" t="s">
        <v>1493</v>
      </c>
      <c r="V21" t="s">
        <v>1493</v>
      </c>
      <c r="W21" t="s">
        <v>1493</v>
      </c>
      <c r="X21" t="s">
        <v>1493</v>
      </c>
      <c r="Y21" t="s">
        <v>1493</v>
      </c>
      <c r="Z21" t="s">
        <v>1493</v>
      </c>
      <c r="AA21" t="s">
        <v>1493</v>
      </c>
      <c r="AB21" t="s">
        <v>1493</v>
      </c>
      <c r="AC21" t="s">
        <v>1493</v>
      </c>
      <c r="AD21" t="s">
        <v>1493</v>
      </c>
      <c r="AE21" t="s">
        <v>1493</v>
      </c>
      <c r="AF21" t="s">
        <v>1493</v>
      </c>
      <c r="AG21" t="s">
        <v>1493</v>
      </c>
      <c r="AH21" t="s">
        <v>1493</v>
      </c>
      <c r="AI21" t="s">
        <v>1493</v>
      </c>
      <c r="AJ21" t="s">
        <v>1493</v>
      </c>
      <c r="AK21" t="s">
        <v>1493</v>
      </c>
      <c r="AL21" t="s">
        <v>1493</v>
      </c>
      <c r="AM21" t="s">
        <v>1493</v>
      </c>
      <c r="AN21" t="s">
        <v>1493</v>
      </c>
      <c r="AO21" t="s">
        <v>1493</v>
      </c>
      <c r="AP21" t="s">
        <v>1493</v>
      </c>
      <c r="AQ21" t="s">
        <v>1493</v>
      </c>
      <c r="AR21" t="s">
        <v>1493</v>
      </c>
      <c r="AS21" t="s">
        <v>1493</v>
      </c>
      <c r="AT21" t="s">
        <v>1493</v>
      </c>
      <c r="AU21" t="s">
        <v>1493</v>
      </c>
      <c r="AV21" t="s">
        <v>1493</v>
      </c>
      <c r="AW21" t="s">
        <v>1493</v>
      </c>
      <c r="AX21" t="s">
        <v>1493</v>
      </c>
      <c r="AY21" t="s">
        <v>1493</v>
      </c>
      <c r="AZ21" t="s">
        <v>1493</v>
      </c>
      <c r="BA21" t="s">
        <v>1493</v>
      </c>
      <c r="BB21" t="s">
        <v>1493</v>
      </c>
      <c r="BC21" t="s">
        <v>1493</v>
      </c>
      <c r="BD21" t="s">
        <v>1493</v>
      </c>
      <c r="BE21" t="s">
        <v>1493</v>
      </c>
      <c r="BF21" t="s">
        <v>1493</v>
      </c>
      <c r="BG21" t="s">
        <v>1493</v>
      </c>
      <c r="BH21">
        <v>1</v>
      </c>
      <c r="BI21" t="s">
        <v>1493</v>
      </c>
      <c r="BJ21" t="s">
        <v>1493</v>
      </c>
      <c r="BK21" t="s">
        <v>1493</v>
      </c>
      <c r="BL21" t="s">
        <v>1493</v>
      </c>
      <c r="BM21" t="s">
        <v>1493</v>
      </c>
      <c r="BN21" t="s">
        <v>1493</v>
      </c>
      <c r="BO21" t="s">
        <v>889</v>
      </c>
      <c r="BP21" s="22" t="s">
        <v>890</v>
      </c>
      <c r="BQ21">
        <v>218</v>
      </c>
      <c r="BR21">
        <v>0</v>
      </c>
      <c r="BS21" t="s">
        <v>1493</v>
      </c>
      <c r="BT21">
        <v>0</v>
      </c>
      <c r="BU21" t="s">
        <v>1493</v>
      </c>
      <c r="BV21" s="4">
        <v>1.75</v>
      </c>
      <c r="BW21">
        <v>1</v>
      </c>
      <c r="BX21">
        <v>37</v>
      </c>
      <c r="BY21">
        <v>1</v>
      </c>
      <c r="BZ21" t="s">
        <v>1493</v>
      </c>
      <c r="CA21" t="s">
        <v>1493</v>
      </c>
      <c r="CB21" t="s">
        <v>1493</v>
      </c>
      <c r="CC21">
        <v>3</v>
      </c>
      <c r="CD21" t="s">
        <v>1493</v>
      </c>
      <c r="CE21" t="s">
        <v>891</v>
      </c>
      <c r="CF21" t="s">
        <v>1493</v>
      </c>
      <c r="CG21" t="s">
        <v>1493</v>
      </c>
      <c r="CH21" t="s">
        <v>1493</v>
      </c>
      <c r="CI21" t="s">
        <v>1493</v>
      </c>
      <c r="CJ21" t="s">
        <v>1493</v>
      </c>
      <c r="CK21" t="s">
        <v>1493</v>
      </c>
      <c r="CL21" t="s">
        <v>1493</v>
      </c>
      <c r="CM21" t="s">
        <v>1493</v>
      </c>
      <c r="CN21" t="s">
        <v>1493</v>
      </c>
      <c r="CO21" t="s">
        <v>1493</v>
      </c>
      <c r="CP21">
        <v>1</v>
      </c>
      <c r="CQ21" s="22" t="s">
        <v>1493</v>
      </c>
      <c r="CR21" t="s">
        <v>1493</v>
      </c>
      <c r="CS21" t="s">
        <v>462</v>
      </c>
      <c r="CT21">
        <v>2</v>
      </c>
      <c r="CU21">
        <v>0</v>
      </c>
      <c r="CV21" t="s">
        <v>1493</v>
      </c>
      <c r="CW21" t="s">
        <v>1493</v>
      </c>
      <c r="CX21" t="s">
        <v>1493</v>
      </c>
      <c r="CY21" t="s">
        <v>1493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2</v>
      </c>
    </row>
    <row r="22" spans="1:109" x14ac:dyDescent="0.25">
      <c r="A22" t="s">
        <v>1493</v>
      </c>
      <c r="B22" s="4">
        <v>2.0190000000000001</v>
      </c>
      <c r="C22" t="s">
        <v>1493</v>
      </c>
      <c r="D22">
        <v>30</v>
      </c>
      <c r="E22">
        <v>2</v>
      </c>
      <c r="F22" t="s">
        <v>1493</v>
      </c>
      <c r="G22">
        <v>0</v>
      </c>
      <c r="H22" t="s">
        <v>1493</v>
      </c>
      <c r="I22" t="s">
        <v>1493</v>
      </c>
      <c r="J22">
        <v>0</v>
      </c>
      <c r="K22" t="s">
        <v>1493</v>
      </c>
      <c r="L22" t="s">
        <v>1493</v>
      </c>
      <c r="M22" t="s">
        <v>1493</v>
      </c>
      <c r="N22" t="s">
        <v>1493</v>
      </c>
      <c r="O22" t="s">
        <v>1493</v>
      </c>
      <c r="P22" t="s">
        <v>1493</v>
      </c>
      <c r="Q22" t="s">
        <v>1493</v>
      </c>
      <c r="R22" t="s">
        <v>1493</v>
      </c>
      <c r="S22" t="s">
        <v>1493</v>
      </c>
      <c r="T22" t="s">
        <v>1493</v>
      </c>
      <c r="U22" t="s">
        <v>1493</v>
      </c>
      <c r="V22" t="s">
        <v>1493</v>
      </c>
      <c r="W22" t="s">
        <v>1493</v>
      </c>
      <c r="X22" t="s">
        <v>1493</v>
      </c>
      <c r="Y22" t="s">
        <v>1493</v>
      </c>
      <c r="Z22" t="s">
        <v>1493</v>
      </c>
      <c r="AA22" t="s">
        <v>1493</v>
      </c>
      <c r="AB22" t="s">
        <v>1493</v>
      </c>
      <c r="AC22" t="s">
        <v>1493</v>
      </c>
      <c r="AD22" t="s">
        <v>1493</v>
      </c>
      <c r="AE22" t="s">
        <v>1493</v>
      </c>
      <c r="AF22" t="s">
        <v>1493</v>
      </c>
      <c r="AG22" t="s">
        <v>1493</v>
      </c>
      <c r="AH22" t="s">
        <v>1493</v>
      </c>
      <c r="AI22" t="s">
        <v>1493</v>
      </c>
      <c r="AJ22" t="s">
        <v>1493</v>
      </c>
      <c r="AK22" t="s">
        <v>1493</v>
      </c>
      <c r="AL22" t="s">
        <v>1493</v>
      </c>
      <c r="AM22" t="s">
        <v>1493</v>
      </c>
      <c r="AN22" t="s">
        <v>1493</v>
      </c>
      <c r="AO22" t="s">
        <v>1493</v>
      </c>
      <c r="AP22" t="s">
        <v>1493</v>
      </c>
      <c r="AQ22" t="s">
        <v>1493</v>
      </c>
      <c r="AR22" t="s">
        <v>1493</v>
      </c>
      <c r="AS22" t="s">
        <v>1493</v>
      </c>
      <c r="AT22" t="s">
        <v>1493</v>
      </c>
      <c r="AU22" t="s">
        <v>1493</v>
      </c>
      <c r="AV22" t="s">
        <v>1493</v>
      </c>
      <c r="AW22" t="s">
        <v>1493</v>
      </c>
      <c r="AX22" t="s">
        <v>1493</v>
      </c>
      <c r="AY22" t="s">
        <v>1493</v>
      </c>
      <c r="AZ22" t="s">
        <v>1493</v>
      </c>
      <c r="BA22" t="s">
        <v>1493</v>
      </c>
      <c r="BB22" t="s">
        <v>1493</v>
      </c>
      <c r="BC22" t="s">
        <v>1493</v>
      </c>
      <c r="BD22" t="s">
        <v>1493</v>
      </c>
      <c r="BE22" t="s">
        <v>1493</v>
      </c>
      <c r="BF22" t="s">
        <v>1493</v>
      </c>
      <c r="BG22" t="s">
        <v>1493</v>
      </c>
      <c r="BH22">
        <v>2</v>
      </c>
      <c r="BI22" t="s">
        <v>1493</v>
      </c>
      <c r="BJ22" t="s">
        <v>1493</v>
      </c>
      <c r="BK22">
        <v>1</v>
      </c>
      <c r="BL22" t="s">
        <v>1493</v>
      </c>
      <c r="BM22" t="s">
        <v>1493</v>
      </c>
      <c r="BN22" t="s">
        <v>1493</v>
      </c>
      <c r="BO22" s="12" t="s">
        <v>979</v>
      </c>
      <c r="BP22" s="23" t="s">
        <v>890</v>
      </c>
      <c r="BQ22">
        <v>218</v>
      </c>
      <c r="BR22">
        <v>0</v>
      </c>
      <c r="BS22" t="s">
        <v>1493</v>
      </c>
      <c r="BT22">
        <v>0</v>
      </c>
      <c r="BU22" t="s">
        <v>1493</v>
      </c>
      <c r="BV22" s="4">
        <v>1.7050000000000001</v>
      </c>
      <c r="BW22">
        <v>1</v>
      </c>
      <c r="BX22">
        <v>30</v>
      </c>
      <c r="BY22">
        <v>1</v>
      </c>
      <c r="BZ22" t="s">
        <v>1493</v>
      </c>
      <c r="CA22">
        <v>3</v>
      </c>
      <c r="CB22" t="s">
        <v>1493</v>
      </c>
      <c r="CC22">
        <v>2</v>
      </c>
      <c r="CD22" t="s">
        <v>1493</v>
      </c>
      <c r="CE22" s="12" t="s">
        <v>980</v>
      </c>
      <c r="CF22">
        <v>1</v>
      </c>
      <c r="CG22" t="s">
        <v>1493</v>
      </c>
      <c r="CH22" t="s">
        <v>1493</v>
      </c>
      <c r="CI22" t="s">
        <v>1493</v>
      </c>
      <c r="CJ22" t="s">
        <v>1493</v>
      </c>
      <c r="CK22" t="s">
        <v>1493</v>
      </c>
      <c r="CL22" t="s">
        <v>1493</v>
      </c>
      <c r="CM22" t="s">
        <v>1493</v>
      </c>
      <c r="CN22" t="s">
        <v>1493</v>
      </c>
      <c r="CO22" t="s">
        <v>1493</v>
      </c>
      <c r="CP22">
        <v>1</v>
      </c>
      <c r="CQ22" s="23" t="s">
        <v>564</v>
      </c>
      <c r="CR22" t="s">
        <v>1493</v>
      </c>
      <c r="CS22" s="12" t="s">
        <v>462</v>
      </c>
      <c r="CT22">
        <v>2</v>
      </c>
      <c r="CU22">
        <v>0</v>
      </c>
      <c r="CV22" t="s">
        <v>1493</v>
      </c>
      <c r="CW22" t="s">
        <v>1493</v>
      </c>
      <c r="CX22" t="s">
        <v>1493</v>
      </c>
      <c r="CY22" t="s">
        <v>1493</v>
      </c>
      <c r="CZ22">
        <v>0</v>
      </c>
      <c r="DA22" t="s">
        <v>1493</v>
      </c>
      <c r="DB22" t="s">
        <v>1493</v>
      </c>
      <c r="DC22" t="s">
        <v>1493</v>
      </c>
      <c r="DD22" t="s">
        <v>1493</v>
      </c>
      <c r="DE22" t="s">
        <v>1493</v>
      </c>
    </row>
    <row r="23" spans="1:109" x14ac:dyDescent="0.25">
      <c r="A23" t="s">
        <v>1493</v>
      </c>
      <c r="B23" s="4">
        <v>2.02</v>
      </c>
      <c r="C23" t="s">
        <v>1493</v>
      </c>
      <c r="D23">
        <v>23</v>
      </c>
      <c r="E23">
        <v>1</v>
      </c>
      <c r="F23" t="s">
        <v>1493</v>
      </c>
      <c r="G23">
        <v>0</v>
      </c>
      <c r="H23" t="s">
        <v>1493</v>
      </c>
      <c r="I23" t="s">
        <v>1493</v>
      </c>
      <c r="J23">
        <v>0</v>
      </c>
      <c r="K23" t="s">
        <v>1493</v>
      </c>
      <c r="L23" t="s">
        <v>1493</v>
      </c>
      <c r="M23" t="s">
        <v>1493</v>
      </c>
      <c r="N23" t="s">
        <v>1493</v>
      </c>
      <c r="O23" t="s">
        <v>1493</v>
      </c>
      <c r="P23" t="s">
        <v>1493</v>
      </c>
      <c r="Q23" t="s">
        <v>1493</v>
      </c>
      <c r="R23" t="s">
        <v>1493</v>
      </c>
      <c r="S23" t="s">
        <v>1493</v>
      </c>
      <c r="T23" t="s">
        <v>1493</v>
      </c>
      <c r="U23" t="s">
        <v>1493</v>
      </c>
      <c r="V23" t="s">
        <v>1493</v>
      </c>
      <c r="W23" t="s">
        <v>1493</v>
      </c>
      <c r="X23" t="s">
        <v>1493</v>
      </c>
      <c r="Y23" t="s">
        <v>1493</v>
      </c>
      <c r="Z23" t="s">
        <v>1493</v>
      </c>
      <c r="AA23" t="s">
        <v>1493</v>
      </c>
      <c r="AB23" t="s">
        <v>1493</v>
      </c>
      <c r="AC23" t="s">
        <v>1493</v>
      </c>
      <c r="AD23" t="s">
        <v>1493</v>
      </c>
      <c r="AE23" t="s">
        <v>1493</v>
      </c>
      <c r="AF23" t="s">
        <v>1493</v>
      </c>
      <c r="AG23" t="s">
        <v>1493</v>
      </c>
      <c r="AH23" t="s">
        <v>1493</v>
      </c>
      <c r="AI23" t="s">
        <v>1493</v>
      </c>
      <c r="AJ23" t="s">
        <v>1493</v>
      </c>
      <c r="AK23" t="s">
        <v>1493</v>
      </c>
      <c r="AL23" t="s">
        <v>1493</v>
      </c>
      <c r="AM23" t="s">
        <v>1493</v>
      </c>
      <c r="AN23" t="s">
        <v>1493</v>
      </c>
      <c r="AO23" t="s">
        <v>1493</v>
      </c>
      <c r="AP23" t="s">
        <v>1493</v>
      </c>
      <c r="AQ23" t="s">
        <v>1493</v>
      </c>
      <c r="AR23" t="s">
        <v>1493</v>
      </c>
      <c r="AS23" t="s">
        <v>1493</v>
      </c>
      <c r="AT23" t="s">
        <v>1493</v>
      </c>
      <c r="AU23" t="s">
        <v>1493</v>
      </c>
      <c r="AV23" t="s">
        <v>1493</v>
      </c>
      <c r="AW23" t="s">
        <v>1493</v>
      </c>
      <c r="AX23" t="s">
        <v>1493</v>
      </c>
      <c r="AY23" t="s">
        <v>1493</v>
      </c>
      <c r="AZ23" t="s">
        <v>1493</v>
      </c>
      <c r="BA23" t="s">
        <v>1493</v>
      </c>
      <c r="BB23" t="s">
        <v>1493</v>
      </c>
      <c r="BC23" t="s">
        <v>1493</v>
      </c>
      <c r="BD23" t="s">
        <v>1493</v>
      </c>
      <c r="BE23" t="s">
        <v>1493</v>
      </c>
      <c r="BF23" t="s">
        <v>1493</v>
      </c>
      <c r="BG23" t="s">
        <v>1493</v>
      </c>
      <c r="BH23">
        <v>1</v>
      </c>
      <c r="BI23" t="s">
        <v>1493</v>
      </c>
      <c r="BJ23" t="s">
        <v>1493</v>
      </c>
      <c r="BK23" t="s">
        <v>1493</v>
      </c>
      <c r="BL23" t="s">
        <v>1493</v>
      </c>
      <c r="BM23" t="s">
        <v>1493</v>
      </c>
      <c r="BN23" t="s">
        <v>1493</v>
      </c>
      <c r="BO23" t="s">
        <v>865</v>
      </c>
      <c r="BP23" s="22" t="s">
        <v>839</v>
      </c>
      <c r="BQ23">
        <v>256</v>
      </c>
      <c r="BR23">
        <v>0</v>
      </c>
      <c r="BS23" t="s">
        <v>1493</v>
      </c>
      <c r="BT23">
        <v>0</v>
      </c>
      <c r="BU23" t="s">
        <v>1493</v>
      </c>
      <c r="BV23" s="4">
        <v>2.4</v>
      </c>
      <c r="BW23">
        <v>1</v>
      </c>
      <c r="BX23">
        <v>23</v>
      </c>
      <c r="BY23">
        <v>2</v>
      </c>
      <c r="BZ23" t="s">
        <v>1493</v>
      </c>
      <c r="CA23">
        <v>2</v>
      </c>
      <c r="CB23" t="s">
        <v>1493</v>
      </c>
      <c r="CC23">
        <v>3</v>
      </c>
      <c r="CD23" t="s">
        <v>1493</v>
      </c>
      <c r="CE23" t="s">
        <v>880</v>
      </c>
      <c r="CF23">
        <v>1</v>
      </c>
      <c r="CG23">
        <v>1</v>
      </c>
      <c r="CH23" t="s">
        <v>1493</v>
      </c>
      <c r="CI23" t="s">
        <v>1493</v>
      </c>
      <c r="CJ23" t="s">
        <v>1493</v>
      </c>
      <c r="CK23" t="s">
        <v>1493</v>
      </c>
      <c r="CL23" t="s">
        <v>1493</v>
      </c>
      <c r="CM23" t="s">
        <v>1493</v>
      </c>
      <c r="CN23" t="s">
        <v>1493</v>
      </c>
      <c r="CO23" t="s">
        <v>1493</v>
      </c>
      <c r="CP23">
        <v>2</v>
      </c>
      <c r="CQ23" s="22" t="s">
        <v>564</v>
      </c>
      <c r="CR23" t="s">
        <v>1493</v>
      </c>
      <c r="CS23" t="s">
        <v>462</v>
      </c>
      <c r="CT23">
        <v>2</v>
      </c>
      <c r="CU23">
        <v>0</v>
      </c>
      <c r="CV23" t="s">
        <v>1493</v>
      </c>
      <c r="CW23" t="s">
        <v>1493</v>
      </c>
      <c r="CX23">
        <v>0</v>
      </c>
      <c r="CY23" t="s">
        <v>1493</v>
      </c>
      <c r="CZ23">
        <v>0</v>
      </c>
      <c r="DA23" t="s">
        <v>1493</v>
      </c>
      <c r="DB23" t="s">
        <v>1493</v>
      </c>
      <c r="DC23" t="s">
        <v>1493</v>
      </c>
      <c r="DD23" t="s">
        <v>1493</v>
      </c>
      <c r="DE23" t="s">
        <v>1493</v>
      </c>
    </row>
    <row r="24" spans="1:109" x14ac:dyDescent="0.25">
      <c r="A24" t="s">
        <v>885</v>
      </c>
      <c r="B24" s="4">
        <v>2.0209999999999999</v>
      </c>
      <c r="C24" t="s">
        <v>1493</v>
      </c>
      <c r="D24">
        <v>31</v>
      </c>
      <c r="E24">
        <v>2</v>
      </c>
      <c r="F24" t="s">
        <v>1493</v>
      </c>
      <c r="G24">
        <v>0</v>
      </c>
      <c r="H24" t="s">
        <v>1493</v>
      </c>
      <c r="I24" t="s">
        <v>1493</v>
      </c>
      <c r="J24">
        <v>0</v>
      </c>
      <c r="K24" t="s">
        <v>1493</v>
      </c>
      <c r="L24" t="s">
        <v>1493</v>
      </c>
      <c r="M24" t="s">
        <v>1493</v>
      </c>
      <c r="N24" t="s">
        <v>1493</v>
      </c>
      <c r="O24" t="s">
        <v>1493</v>
      </c>
      <c r="P24" t="s">
        <v>1493</v>
      </c>
      <c r="Q24" t="s">
        <v>1493</v>
      </c>
      <c r="R24" t="s">
        <v>1493</v>
      </c>
      <c r="S24" t="s">
        <v>1493</v>
      </c>
      <c r="T24" t="s">
        <v>1493</v>
      </c>
      <c r="U24" t="s">
        <v>1493</v>
      </c>
      <c r="V24" t="s">
        <v>1493</v>
      </c>
      <c r="W24" t="s">
        <v>1493</v>
      </c>
      <c r="X24" t="s">
        <v>1493</v>
      </c>
      <c r="Y24" t="s">
        <v>1493</v>
      </c>
      <c r="Z24" t="s">
        <v>1493</v>
      </c>
      <c r="AA24" t="s">
        <v>1493</v>
      </c>
      <c r="AB24" t="s">
        <v>1493</v>
      </c>
      <c r="AC24" t="s">
        <v>1493</v>
      </c>
      <c r="AD24" t="s">
        <v>1493</v>
      </c>
      <c r="AE24" t="s">
        <v>1493</v>
      </c>
      <c r="AF24" t="s">
        <v>1493</v>
      </c>
      <c r="AG24" t="s">
        <v>1493</v>
      </c>
      <c r="AH24" t="s">
        <v>1493</v>
      </c>
      <c r="AI24" t="s">
        <v>1493</v>
      </c>
      <c r="AJ24" t="s">
        <v>1493</v>
      </c>
      <c r="AK24" t="s">
        <v>1493</v>
      </c>
      <c r="AL24" t="s">
        <v>1493</v>
      </c>
      <c r="AM24" t="s">
        <v>1493</v>
      </c>
      <c r="AN24" t="s">
        <v>1493</v>
      </c>
      <c r="AO24" t="s">
        <v>1493</v>
      </c>
      <c r="AP24" t="s">
        <v>1493</v>
      </c>
      <c r="AQ24" t="s">
        <v>1493</v>
      </c>
      <c r="AR24" t="s">
        <v>1493</v>
      </c>
      <c r="AS24" t="s">
        <v>1493</v>
      </c>
      <c r="AT24" t="s">
        <v>1493</v>
      </c>
      <c r="AU24" t="s">
        <v>1493</v>
      </c>
      <c r="AV24" t="s">
        <v>1493</v>
      </c>
      <c r="AW24" t="s">
        <v>1493</v>
      </c>
      <c r="AX24" t="s">
        <v>1493</v>
      </c>
      <c r="AY24" t="s">
        <v>1493</v>
      </c>
      <c r="AZ24" t="s">
        <v>1493</v>
      </c>
      <c r="BA24" t="s">
        <v>1493</v>
      </c>
      <c r="BB24" t="s">
        <v>1493</v>
      </c>
      <c r="BC24" t="s">
        <v>1493</v>
      </c>
      <c r="BD24" t="s">
        <v>1493</v>
      </c>
      <c r="BE24" t="s">
        <v>1493</v>
      </c>
      <c r="BF24" t="s">
        <v>1493</v>
      </c>
      <c r="BG24" t="s">
        <v>1493</v>
      </c>
      <c r="BH24">
        <v>1</v>
      </c>
      <c r="BI24" t="s">
        <v>1493</v>
      </c>
      <c r="BJ24" t="s">
        <v>1493</v>
      </c>
      <c r="BK24" t="s">
        <v>1493</v>
      </c>
      <c r="BL24" t="s">
        <v>1493</v>
      </c>
      <c r="BM24" t="s">
        <v>1493</v>
      </c>
      <c r="BN24" t="s">
        <v>1493</v>
      </c>
      <c r="BO24" t="s">
        <v>465</v>
      </c>
      <c r="BP24" s="22" t="s">
        <v>900</v>
      </c>
      <c r="BQ24">
        <v>232</v>
      </c>
      <c r="BR24">
        <v>0</v>
      </c>
      <c r="BS24" t="s">
        <v>1493</v>
      </c>
      <c r="BT24">
        <v>0</v>
      </c>
      <c r="BU24" t="s">
        <v>1493</v>
      </c>
      <c r="BV24" s="4">
        <v>2.02</v>
      </c>
      <c r="BW24">
        <v>1</v>
      </c>
      <c r="BX24">
        <v>31</v>
      </c>
      <c r="BY24">
        <v>1</v>
      </c>
      <c r="BZ24" t="s">
        <v>1493</v>
      </c>
      <c r="CA24">
        <v>3</v>
      </c>
      <c r="CB24" t="s">
        <v>1493</v>
      </c>
      <c r="CC24">
        <v>3</v>
      </c>
      <c r="CD24" t="s">
        <v>1493</v>
      </c>
      <c r="CE24" t="s">
        <v>901</v>
      </c>
      <c r="CF24">
        <v>2</v>
      </c>
      <c r="CG24" t="s">
        <v>1493</v>
      </c>
      <c r="CH24" t="s">
        <v>1493</v>
      </c>
      <c r="CI24" t="s">
        <v>1493</v>
      </c>
      <c r="CJ24" t="s">
        <v>1493</v>
      </c>
      <c r="CK24" t="s">
        <v>1493</v>
      </c>
      <c r="CL24" t="s">
        <v>1493</v>
      </c>
      <c r="CM24" t="s">
        <v>1493</v>
      </c>
      <c r="CN24" t="s">
        <v>1493</v>
      </c>
      <c r="CO24" t="s">
        <v>1493</v>
      </c>
      <c r="CP24">
        <v>1</v>
      </c>
      <c r="CQ24" s="22" t="s">
        <v>461</v>
      </c>
      <c r="CR24" t="s">
        <v>1493</v>
      </c>
      <c r="CS24" t="s">
        <v>462</v>
      </c>
      <c r="CT24">
        <v>2</v>
      </c>
      <c r="CU24">
        <v>0</v>
      </c>
      <c r="CV24" t="s">
        <v>1493</v>
      </c>
      <c r="CW24" t="s">
        <v>1493</v>
      </c>
      <c r="CX24">
        <v>0</v>
      </c>
      <c r="CY24" t="s">
        <v>1493</v>
      </c>
      <c r="CZ24">
        <v>0</v>
      </c>
      <c r="DA24" t="s">
        <v>1493</v>
      </c>
      <c r="DB24" t="s">
        <v>1493</v>
      </c>
      <c r="DC24" t="s">
        <v>1493</v>
      </c>
      <c r="DD24" t="s">
        <v>1493</v>
      </c>
      <c r="DE24" t="s">
        <v>1493</v>
      </c>
    </row>
    <row r="25" spans="1:109" x14ac:dyDescent="0.25">
      <c r="A25" t="s">
        <v>1493</v>
      </c>
      <c r="B25" s="4">
        <v>2.0219999999999998</v>
      </c>
      <c r="C25" t="s">
        <v>1493</v>
      </c>
      <c r="D25">
        <v>32</v>
      </c>
      <c r="E25">
        <v>1</v>
      </c>
      <c r="F25" t="s">
        <v>1493</v>
      </c>
      <c r="G25">
        <v>0</v>
      </c>
      <c r="H25" t="s">
        <v>1493</v>
      </c>
      <c r="I25" t="s">
        <v>1493</v>
      </c>
      <c r="J25">
        <v>0</v>
      </c>
      <c r="K25">
        <v>1999</v>
      </c>
      <c r="L25" t="s">
        <v>1493</v>
      </c>
      <c r="M25" t="s">
        <v>1493</v>
      </c>
      <c r="N25">
        <v>0</v>
      </c>
      <c r="O25">
        <v>280</v>
      </c>
      <c r="P25">
        <v>3.85</v>
      </c>
      <c r="Q25" t="s">
        <v>1493</v>
      </c>
      <c r="R25">
        <v>2002</v>
      </c>
      <c r="S25" t="s">
        <v>1493</v>
      </c>
      <c r="T25" t="s">
        <v>1493</v>
      </c>
      <c r="U25">
        <v>0</v>
      </c>
      <c r="V25">
        <v>287</v>
      </c>
      <c r="W25">
        <v>3.83</v>
      </c>
      <c r="X25" t="s">
        <v>1493</v>
      </c>
      <c r="Y25">
        <v>2007</v>
      </c>
      <c r="Z25" t="s">
        <v>1493</v>
      </c>
      <c r="AA25" t="s">
        <v>1493</v>
      </c>
      <c r="AB25">
        <v>0</v>
      </c>
      <c r="AC25">
        <v>280</v>
      </c>
      <c r="AD25">
        <v>3.58</v>
      </c>
      <c r="AE25" t="s">
        <v>1493</v>
      </c>
      <c r="AF25" t="s">
        <v>1493</v>
      </c>
      <c r="AG25" t="s">
        <v>1493</v>
      </c>
      <c r="AH25" t="s">
        <v>1493</v>
      </c>
      <c r="AI25" t="s">
        <v>1493</v>
      </c>
      <c r="AJ25" t="s">
        <v>1493</v>
      </c>
      <c r="AK25" t="s">
        <v>1493</v>
      </c>
      <c r="AL25" t="s">
        <v>1493</v>
      </c>
      <c r="AM25" t="s">
        <v>1493</v>
      </c>
      <c r="AN25" t="s">
        <v>1493</v>
      </c>
      <c r="AO25" t="s">
        <v>1493</v>
      </c>
      <c r="AP25" t="s">
        <v>1493</v>
      </c>
      <c r="AQ25" t="s">
        <v>1493</v>
      </c>
      <c r="AR25" t="s">
        <v>1493</v>
      </c>
      <c r="AS25" t="s">
        <v>1493</v>
      </c>
      <c r="AT25" t="s">
        <v>1493</v>
      </c>
      <c r="AU25" t="s">
        <v>1493</v>
      </c>
      <c r="AV25" t="s">
        <v>1493</v>
      </c>
      <c r="AW25" t="s">
        <v>1493</v>
      </c>
      <c r="AX25" t="s">
        <v>1493</v>
      </c>
      <c r="AY25" t="s">
        <v>1493</v>
      </c>
      <c r="AZ25" t="s">
        <v>1493</v>
      </c>
      <c r="BA25" t="s">
        <v>1493</v>
      </c>
      <c r="BB25" t="s">
        <v>1493</v>
      </c>
      <c r="BC25" t="s">
        <v>1493</v>
      </c>
      <c r="BD25" t="s">
        <v>1493</v>
      </c>
      <c r="BE25" t="s">
        <v>1493</v>
      </c>
      <c r="BF25" t="s">
        <v>1493</v>
      </c>
      <c r="BG25" t="s">
        <v>1493</v>
      </c>
      <c r="BH25">
        <v>4</v>
      </c>
      <c r="BI25">
        <v>3</v>
      </c>
      <c r="BJ25" t="s">
        <v>1493</v>
      </c>
      <c r="BK25" t="s">
        <v>1493</v>
      </c>
      <c r="BL25" t="s">
        <v>1493</v>
      </c>
      <c r="BM25" t="s">
        <v>1493</v>
      </c>
      <c r="BN25" t="s">
        <v>1493</v>
      </c>
      <c r="BO25" s="12" t="s">
        <v>981</v>
      </c>
      <c r="BP25" s="23" t="s">
        <v>982</v>
      </c>
      <c r="BQ25">
        <v>192</v>
      </c>
      <c r="BR25">
        <v>0</v>
      </c>
      <c r="BS25" t="s">
        <v>1493</v>
      </c>
      <c r="BT25">
        <v>0</v>
      </c>
      <c r="BU25" t="s">
        <v>1493</v>
      </c>
      <c r="BV25" s="4">
        <v>1.3049999999999999</v>
      </c>
      <c r="BW25">
        <v>1</v>
      </c>
      <c r="BX25">
        <v>32</v>
      </c>
      <c r="BY25">
        <v>2</v>
      </c>
      <c r="BZ25" t="s">
        <v>1493</v>
      </c>
      <c r="CA25">
        <v>2</v>
      </c>
      <c r="CB25" t="s">
        <v>1493</v>
      </c>
      <c r="CC25">
        <v>1</v>
      </c>
      <c r="CD25" t="s">
        <v>1493</v>
      </c>
      <c r="CE25" s="12" t="s">
        <v>482</v>
      </c>
      <c r="CF25" t="s">
        <v>1493</v>
      </c>
      <c r="CG25">
        <v>0</v>
      </c>
      <c r="CH25" t="s">
        <v>1493</v>
      </c>
      <c r="CI25" t="s">
        <v>1493</v>
      </c>
      <c r="CJ25" t="s">
        <v>1493</v>
      </c>
      <c r="CK25" t="s">
        <v>1493</v>
      </c>
      <c r="CL25" t="s">
        <v>1493</v>
      </c>
      <c r="CM25" t="s">
        <v>1493</v>
      </c>
      <c r="CN25" t="s">
        <v>1493</v>
      </c>
      <c r="CO25" t="s">
        <v>1493</v>
      </c>
      <c r="CP25">
        <v>2</v>
      </c>
      <c r="CQ25" s="23" t="s">
        <v>461</v>
      </c>
      <c r="CR25" t="s">
        <v>1493</v>
      </c>
      <c r="CS25" s="12" t="s">
        <v>462</v>
      </c>
      <c r="CT25">
        <v>2</v>
      </c>
      <c r="CU25">
        <v>0</v>
      </c>
      <c r="CV25" t="s">
        <v>1493</v>
      </c>
      <c r="CW25" t="s">
        <v>1493</v>
      </c>
      <c r="CX25">
        <v>0</v>
      </c>
      <c r="CY25" t="s">
        <v>1493</v>
      </c>
      <c r="CZ25">
        <v>0</v>
      </c>
      <c r="DA25" t="s">
        <v>1493</v>
      </c>
      <c r="DB25" t="s">
        <v>1493</v>
      </c>
      <c r="DC25" t="s">
        <v>1493</v>
      </c>
      <c r="DD25" t="s">
        <v>1493</v>
      </c>
      <c r="DE25" t="s">
        <v>1493</v>
      </c>
    </row>
    <row r="26" spans="1:109" x14ac:dyDescent="0.25">
      <c r="A26" s="12" t="s">
        <v>988</v>
      </c>
      <c r="B26" s="4">
        <v>2.0230000000000001</v>
      </c>
      <c r="C26" t="s">
        <v>1493</v>
      </c>
      <c r="D26">
        <v>21</v>
      </c>
      <c r="E26">
        <v>2</v>
      </c>
      <c r="F26" t="s">
        <v>1493</v>
      </c>
      <c r="G26">
        <v>0</v>
      </c>
      <c r="H26" t="s">
        <v>1493</v>
      </c>
      <c r="I26" t="s">
        <v>1493</v>
      </c>
      <c r="J26">
        <v>0</v>
      </c>
      <c r="K26" t="s">
        <v>1493</v>
      </c>
      <c r="L26" t="s">
        <v>1493</v>
      </c>
      <c r="M26" t="s">
        <v>1493</v>
      </c>
      <c r="N26" t="s">
        <v>1493</v>
      </c>
      <c r="O26" t="s">
        <v>1493</v>
      </c>
      <c r="P26" t="s">
        <v>1493</v>
      </c>
      <c r="Q26" t="s">
        <v>1493</v>
      </c>
      <c r="R26" t="s">
        <v>1493</v>
      </c>
      <c r="S26" t="s">
        <v>1493</v>
      </c>
      <c r="T26" t="s">
        <v>1493</v>
      </c>
      <c r="U26" t="s">
        <v>1493</v>
      </c>
      <c r="V26" t="s">
        <v>1493</v>
      </c>
      <c r="W26" t="s">
        <v>1493</v>
      </c>
      <c r="X26" t="s">
        <v>1493</v>
      </c>
      <c r="Y26" t="s">
        <v>1493</v>
      </c>
      <c r="Z26" t="s">
        <v>1493</v>
      </c>
      <c r="AA26" t="s">
        <v>1493</v>
      </c>
      <c r="AB26" t="s">
        <v>1493</v>
      </c>
      <c r="AC26" t="s">
        <v>1493</v>
      </c>
      <c r="AD26" t="s">
        <v>1493</v>
      </c>
      <c r="AE26" t="s">
        <v>1493</v>
      </c>
      <c r="AF26" t="s">
        <v>1493</v>
      </c>
      <c r="AG26" t="s">
        <v>1493</v>
      </c>
      <c r="AH26" t="s">
        <v>1493</v>
      </c>
      <c r="AI26" t="s">
        <v>1493</v>
      </c>
      <c r="AJ26" t="s">
        <v>1493</v>
      </c>
      <c r="AK26" t="s">
        <v>1493</v>
      </c>
      <c r="AL26" t="s">
        <v>1493</v>
      </c>
      <c r="AM26" t="s">
        <v>1493</v>
      </c>
      <c r="AN26" t="s">
        <v>1493</v>
      </c>
      <c r="AO26" t="s">
        <v>1493</v>
      </c>
      <c r="AP26" t="s">
        <v>1493</v>
      </c>
      <c r="AQ26" t="s">
        <v>1493</v>
      </c>
      <c r="AR26" t="s">
        <v>1493</v>
      </c>
      <c r="AS26" t="s">
        <v>1493</v>
      </c>
      <c r="AT26" t="s">
        <v>1493</v>
      </c>
      <c r="AU26" t="s">
        <v>1493</v>
      </c>
      <c r="AV26" t="s">
        <v>1493</v>
      </c>
      <c r="AW26" t="s">
        <v>1493</v>
      </c>
      <c r="AX26" t="s">
        <v>1493</v>
      </c>
      <c r="AY26" t="s">
        <v>1493</v>
      </c>
      <c r="AZ26" t="s">
        <v>1493</v>
      </c>
      <c r="BA26" t="s">
        <v>1493</v>
      </c>
      <c r="BB26" t="s">
        <v>1493</v>
      </c>
      <c r="BC26" t="s">
        <v>1493</v>
      </c>
      <c r="BD26" t="s">
        <v>1493</v>
      </c>
      <c r="BE26" t="s">
        <v>1493</v>
      </c>
      <c r="BF26" t="s">
        <v>1493</v>
      </c>
      <c r="BG26" t="s">
        <v>1493</v>
      </c>
      <c r="BH26">
        <v>2</v>
      </c>
      <c r="BI26" t="s">
        <v>1493</v>
      </c>
      <c r="BJ26" t="s">
        <v>1493</v>
      </c>
      <c r="BK26">
        <v>1</v>
      </c>
      <c r="BL26" t="s">
        <v>1493</v>
      </c>
      <c r="BM26" t="s">
        <v>1493</v>
      </c>
      <c r="BN26" t="s">
        <v>1493</v>
      </c>
      <c r="BO26" s="12" t="s">
        <v>983</v>
      </c>
      <c r="BP26" s="23" t="s">
        <v>984</v>
      </c>
      <c r="BQ26">
        <v>250</v>
      </c>
      <c r="BR26">
        <v>0</v>
      </c>
      <c r="BS26" t="s">
        <v>1493</v>
      </c>
      <c r="BT26">
        <v>0</v>
      </c>
      <c r="BU26" t="s">
        <v>1493</v>
      </c>
      <c r="BV26" s="4">
        <v>2.5649999999999999</v>
      </c>
      <c r="BW26">
        <v>1</v>
      </c>
      <c r="BX26">
        <v>21</v>
      </c>
      <c r="BY26">
        <v>1</v>
      </c>
      <c r="BZ26" t="s">
        <v>1493</v>
      </c>
      <c r="CA26">
        <v>3</v>
      </c>
      <c r="CB26" t="s">
        <v>1493</v>
      </c>
      <c r="CC26">
        <v>2</v>
      </c>
      <c r="CD26" t="s">
        <v>1493</v>
      </c>
      <c r="CE26" s="12" t="s">
        <v>985</v>
      </c>
      <c r="CF26" t="s">
        <v>1493</v>
      </c>
      <c r="CG26">
        <v>0</v>
      </c>
      <c r="CH26" t="s">
        <v>1493</v>
      </c>
      <c r="CI26" t="s">
        <v>1493</v>
      </c>
      <c r="CJ26" t="s">
        <v>1493</v>
      </c>
      <c r="CK26" t="s">
        <v>1493</v>
      </c>
      <c r="CL26" t="s">
        <v>1493</v>
      </c>
      <c r="CM26" t="s">
        <v>1493</v>
      </c>
      <c r="CN26" t="s">
        <v>1493</v>
      </c>
      <c r="CO26" t="s">
        <v>1493</v>
      </c>
      <c r="CP26">
        <v>2</v>
      </c>
      <c r="CQ26" s="23" t="s">
        <v>461</v>
      </c>
      <c r="CR26" t="s">
        <v>1493</v>
      </c>
      <c r="CS26" s="12" t="s">
        <v>462</v>
      </c>
      <c r="CT26">
        <v>2</v>
      </c>
      <c r="CU26">
        <v>0</v>
      </c>
      <c r="CV26" t="s">
        <v>1493</v>
      </c>
      <c r="CW26" t="s">
        <v>1493</v>
      </c>
      <c r="CX26">
        <v>0</v>
      </c>
      <c r="CY26" t="s">
        <v>1493</v>
      </c>
      <c r="CZ26">
        <v>0</v>
      </c>
      <c r="DA26" t="s">
        <v>1493</v>
      </c>
      <c r="DB26" t="s">
        <v>1493</v>
      </c>
      <c r="DC26" t="s">
        <v>1493</v>
      </c>
      <c r="DD26" t="s">
        <v>1493</v>
      </c>
      <c r="DE26" t="s">
        <v>1493</v>
      </c>
    </row>
    <row r="27" spans="1:109" x14ac:dyDescent="0.25">
      <c r="A27" s="12" t="s">
        <v>1493</v>
      </c>
      <c r="B27" s="4">
        <v>2.024</v>
      </c>
      <c r="C27" t="s">
        <v>1493</v>
      </c>
      <c r="D27">
        <v>31</v>
      </c>
      <c r="E27">
        <v>1</v>
      </c>
      <c r="F27" t="s">
        <v>1493</v>
      </c>
      <c r="G27">
        <v>0</v>
      </c>
      <c r="H27" t="s">
        <v>1493</v>
      </c>
      <c r="I27" t="s">
        <v>1493</v>
      </c>
      <c r="J27">
        <v>0</v>
      </c>
      <c r="K27" t="s">
        <v>1493</v>
      </c>
      <c r="L27" t="s">
        <v>1493</v>
      </c>
      <c r="M27" t="s">
        <v>1493</v>
      </c>
      <c r="N27" t="s">
        <v>1493</v>
      </c>
      <c r="O27" t="s">
        <v>1493</v>
      </c>
      <c r="P27" t="s">
        <v>1493</v>
      </c>
      <c r="Q27" t="s">
        <v>1493</v>
      </c>
      <c r="R27" t="s">
        <v>1493</v>
      </c>
      <c r="S27" t="s">
        <v>1493</v>
      </c>
      <c r="T27" t="s">
        <v>1493</v>
      </c>
      <c r="U27" t="s">
        <v>1493</v>
      </c>
      <c r="V27" t="s">
        <v>1493</v>
      </c>
      <c r="W27" t="s">
        <v>1493</v>
      </c>
      <c r="X27" t="s">
        <v>1493</v>
      </c>
      <c r="Y27" t="s">
        <v>1493</v>
      </c>
      <c r="Z27" t="s">
        <v>1493</v>
      </c>
      <c r="AA27" t="s">
        <v>1493</v>
      </c>
      <c r="AB27" t="s">
        <v>1493</v>
      </c>
      <c r="AC27" t="s">
        <v>1493</v>
      </c>
      <c r="AD27" t="s">
        <v>1493</v>
      </c>
      <c r="AE27" t="s">
        <v>1493</v>
      </c>
      <c r="AF27" t="s">
        <v>1493</v>
      </c>
      <c r="AG27" t="s">
        <v>1493</v>
      </c>
      <c r="AH27" t="s">
        <v>1493</v>
      </c>
      <c r="AI27" t="s">
        <v>1493</v>
      </c>
      <c r="AJ27" t="s">
        <v>1493</v>
      </c>
      <c r="AK27" t="s">
        <v>1493</v>
      </c>
      <c r="AL27" t="s">
        <v>1493</v>
      </c>
      <c r="AM27" t="s">
        <v>1493</v>
      </c>
      <c r="AN27" t="s">
        <v>1493</v>
      </c>
      <c r="AO27" t="s">
        <v>1493</v>
      </c>
      <c r="AP27" t="s">
        <v>1493</v>
      </c>
      <c r="AQ27" t="s">
        <v>1493</v>
      </c>
      <c r="AR27" t="s">
        <v>1493</v>
      </c>
      <c r="AS27" t="s">
        <v>1493</v>
      </c>
      <c r="AT27" t="s">
        <v>1493</v>
      </c>
      <c r="AU27" t="s">
        <v>1493</v>
      </c>
      <c r="AV27" t="s">
        <v>1493</v>
      </c>
      <c r="AW27" t="s">
        <v>1493</v>
      </c>
      <c r="AX27" t="s">
        <v>1493</v>
      </c>
      <c r="AY27" t="s">
        <v>1493</v>
      </c>
      <c r="AZ27" t="s">
        <v>1493</v>
      </c>
      <c r="BA27" t="s">
        <v>1493</v>
      </c>
      <c r="BB27" t="s">
        <v>1493</v>
      </c>
      <c r="BC27" t="s">
        <v>1493</v>
      </c>
      <c r="BD27" t="s">
        <v>1493</v>
      </c>
      <c r="BE27" t="s">
        <v>1493</v>
      </c>
      <c r="BF27" t="s">
        <v>1493</v>
      </c>
      <c r="BG27" t="s">
        <v>1493</v>
      </c>
      <c r="BH27">
        <v>3</v>
      </c>
      <c r="BI27" t="s">
        <v>1493</v>
      </c>
      <c r="BJ27">
        <v>1</v>
      </c>
      <c r="BK27">
        <v>1</v>
      </c>
      <c r="BL27" t="s">
        <v>1493</v>
      </c>
      <c r="BM27" t="s">
        <v>1493</v>
      </c>
      <c r="BN27" t="s">
        <v>1493</v>
      </c>
      <c r="BO27" s="12" t="s">
        <v>836</v>
      </c>
      <c r="BP27" s="23" t="s">
        <v>984</v>
      </c>
      <c r="BQ27">
        <v>250</v>
      </c>
      <c r="BR27">
        <v>0</v>
      </c>
      <c r="BS27" t="s">
        <v>1493</v>
      </c>
      <c r="BT27">
        <v>0</v>
      </c>
      <c r="BU27" t="s">
        <v>1493</v>
      </c>
      <c r="BV27" s="24">
        <v>2.5</v>
      </c>
      <c r="BW27">
        <v>1</v>
      </c>
      <c r="BX27">
        <v>31</v>
      </c>
      <c r="BY27">
        <v>1</v>
      </c>
      <c r="BZ27" t="s">
        <v>1493</v>
      </c>
      <c r="CA27">
        <v>3</v>
      </c>
      <c r="CB27" t="s">
        <v>1493</v>
      </c>
      <c r="CC27">
        <v>2</v>
      </c>
      <c r="CD27" t="s">
        <v>1493</v>
      </c>
      <c r="CE27" s="12" t="s">
        <v>639</v>
      </c>
      <c r="CF27">
        <v>1</v>
      </c>
      <c r="CG27">
        <v>0</v>
      </c>
      <c r="CH27" t="s">
        <v>1493</v>
      </c>
      <c r="CI27" t="s">
        <v>1493</v>
      </c>
      <c r="CJ27" t="s">
        <v>1493</v>
      </c>
      <c r="CK27" t="s">
        <v>1493</v>
      </c>
      <c r="CL27" t="s">
        <v>1493</v>
      </c>
      <c r="CM27" t="s">
        <v>1493</v>
      </c>
      <c r="CN27" t="s">
        <v>1493</v>
      </c>
      <c r="CO27" t="s">
        <v>1493</v>
      </c>
      <c r="CP27">
        <v>3</v>
      </c>
      <c r="CQ27" s="23" t="s">
        <v>461</v>
      </c>
      <c r="CR27" t="s">
        <v>1493</v>
      </c>
      <c r="CS27" s="12" t="s">
        <v>1493</v>
      </c>
      <c r="CT27">
        <v>2</v>
      </c>
      <c r="CU27">
        <v>0</v>
      </c>
      <c r="CV27" t="s">
        <v>1493</v>
      </c>
      <c r="CW27" t="s">
        <v>1493</v>
      </c>
      <c r="CX27">
        <v>0</v>
      </c>
      <c r="CY27" t="s">
        <v>1493</v>
      </c>
      <c r="CZ27">
        <v>0</v>
      </c>
      <c r="DA27" t="s">
        <v>1493</v>
      </c>
      <c r="DB27" t="s">
        <v>1493</v>
      </c>
      <c r="DC27" t="s">
        <v>1493</v>
      </c>
      <c r="DD27" t="s">
        <v>1493</v>
      </c>
      <c r="DE27" t="s">
        <v>1493</v>
      </c>
    </row>
    <row r="28" spans="1:109" x14ac:dyDescent="0.25">
      <c r="A28" s="12" t="s">
        <v>923</v>
      </c>
      <c r="B28" s="4">
        <v>2.0249999999999999</v>
      </c>
      <c r="C28" t="s">
        <v>1493</v>
      </c>
      <c r="D28">
        <v>22</v>
      </c>
      <c r="E28">
        <v>1</v>
      </c>
      <c r="F28" t="s">
        <v>1493</v>
      </c>
      <c r="G28">
        <v>0</v>
      </c>
      <c r="H28" t="s">
        <v>1493</v>
      </c>
      <c r="I28" t="s">
        <v>1493</v>
      </c>
      <c r="J28">
        <v>0</v>
      </c>
      <c r="K28">
        <v>2008</v>
      </c>
      <c r="L28" t="s">
        <v>1493</v>
      </c>
      <c r="M28" t="s">
        <v>1493</v>
      </c>
      <c r="N28">
        <v>0</v>
      </c>
      <c r="O28">
        <v>269</v>
      </c>
      <c r="P28">
        <v>2.96</v>
      </c>
      <c r="Q28" t="s">
        <v>1493</v>
      </c>
      <c r="R28" t="s">
        <v>1493</v>
      </c>
      <c r="S28" t="s">
        <v>1493</v>
      </c>
      <c r="T28" t="s">
        <v>1493</v>
      </c>
      <c r="U28" t="s">
        <v>1493</v>
      </c>
      <c r="V28" t="s">
        <v>1493</v>
      </c>
      <c r="W28" t="s">
        <v>1493</v>
      </c>
      <c r="X28" t="s">
        <v>1493</v>
      </c>
      <c r="Y28" t="s">
        <v>1493</v>
      </c>
      <c r="Z28" t="s">
        <v>1493</v>
      </c>
      <c r="AA28" t="s">
        <v>1493</v>
      </c>
      <c r="AB28" t="s">
        <v>1493</v>
      </c>
      <c r="AC28" t="s">
        <v>1493</v>
      </c>
      <c r="AD28" t="s">
        <v>1493</v>
      </c>
      <c r="AE28" t="s">
        <v>1493</v>
      </c>
      <c r="AF28" t="s">
        <v>1493</v>
      </c>
      <c r="AG28" t="s">
        <v>1493</v>
      </c>
      <c r="AH28" t="s">
        <v>1493</v>
      </c>
      <c r="AI28" t="s">
        <v>1493</v>
      </c>
      <c r="AJ28" t="s">
        <v>1493</v>
      </c>
      <c r="AK28" t="s">
        <v>1493</v>
      </c>
      <c r="AL28" t="s">
        <v>1493</v>
      </c>
      <c r="AM28" t="s">
        <v>1493</v>
      </c>
      <c r="AN28" t="s">
        <v>1493</v>
      </c>
      <c r="AO28" t="s">
        <v>1493</v>
      </c>
      <c r="AP28" t="s">
        <v>1493</v>
      </c>
      <c r="AQ28" t="s">
        <v>1493</v>
      </c>
      <c r="AR28" t="s">
        <v>1493</v>
      </c>
      <c r="AS28" t="s">
        <v>1493</v>
      </c>
      <c r="AT28" t="s">
        <v>1493</v>
      </c>
      <c r="AU28" t="s">
        <v>1493</v>
      </c>
      <c r="AV28" t="s">
        <v>1493</v>
      </c>
      <c r="AW28" t="s">
        <v>1493</v>
      </c>
      <c r="AX28" t="s">
        <v>1493</v>
      </c>
      <c r="AY28" t="s">
        <v>1493</v>
      </c>
      <c r="AZ28" t="s">
        <v>1493</v>
      </c>
      <c r="BA28" t="s">
        <v>1493</v>
      </c>
      <c r="BB28" t="s">
        <v>1493</v>
      </c>
      <c r="BC28" t="s">
        <v>1493</v>
      </c>
      <c r="BD28" t="s">
        <v>1493</v>
      </c>
      <c r="BE28" t="s">
        <v>1493</v>
      </c>
      <c r="BF28" t="s">
        <v>1493</v>
      </c>
      <c r="BG28" t="s">
        <v>1493</v>
      </c>
      <c r="BH28">
        <v>2</v>
      </c>
      <c r="BI28">
        <v>1</v>
      </c>
      <c r="BJ28" t="s">
        <v>1493</v>
      </c>
      <c r="BK28" t="s">
        <v>1493</v>
      </c>
      <c r="BL28" t="s">
        <v>1493</v>
      </c>
      <c r="BM28" t="s">
        <v>1493</v>
      </c>
      <c r="BN28" t="s">
        <v>1493</v>
      </c>
      <c r="BO28" s="12" t="s">
        <v>873</v>
      </c>
      <c r="BP28" s="23" t="s">
        <v>839</v>
      </c>
      <c r="BQ28">
        <v>256</v>
      </c>
      <c r="BR28">
        <v>0</v>
      </c>
      <c r="BS28" t="s">
        <v>1493</v>
      </c>
      <c r="BT28">
        <v>0</v>
      </c>
      <c r="BU28" t="s">
        <v>1493</v>
      </c>
      <c r="BV28" s="4">
        <v>2.8</v>
      </c>
      <c r="BW28">
        <v>1</v>
      </c>
      <c r="BX28">
        <v>22</v>
      </c>
      <c r="BY28">
        <v>1</v>
      </c>
      <c r="BZ28" t="s">
        <v>1493</v>
      </c>
      <c r="CA28">
        <v>3</v>
      </c>
      <c r="CB28" t="s">
        <v>1493</v>
      </c>
      <c r="CC28">
        <v>2</v>
      </c>
      <c r="CD28" t="s">
        <v>1493</v>
      </c>
      <c r="CE28" s="12" t="s">
        <v>915</v>
      </c>
      <c r="CF28">
        <v>1</v>
      </c>
      <c r="CG28">
        <v>0</v>
      </c>
      <c r="CH28" t="s">
        <v>1493</v>
      </c>
      <c r="CI28" t="s">
        <v>1493</v>
      </c>
      <c r="CJ28" t="s">
        <v>1493</v>
      </c>
      <c r="CK28" t="s">
        <v>1493</v>
      </c>
      <c r="CL28" t="s">
        <v>1493</v>
      </c>
      <c r="CM28" t="s">
        <v>1493</v>
      </c>
      <c r="CN28" t="s">
        <v>1493</v>
      </c>
      <c r="CO28" t="s">
        <v>1493</v>
      </c>
      <c r="CP28">
        <v>1</v>
      </c>
      <c r="CQ28" s="22">
        <v>1</v>
      </c>
      <c r="CR28" t="s">
        <v>1493</v>
      </c>
      <c r="CS28" s="12" t="s">
        <v>462</v>
      </c>
      <c r="CT28">
        <v>2</v>
      </c>
      <c r="CU28">
        <v>0</v>
      </c>
      <c r="CV28" t="s">
        <v>1493</v>
      </c>
      <c r="CW28" t="s">
        <v>1493</v>
      </c>
      <c r="CX28">
        <v>0</v>
      </c>
      <c r="CY28" t="s">
        <v>1493</v>
      </c>
      <c r="CZ28">
        <v>0</v>
      </c>
      <c r="DA28" t="s">
        <v>1493</v>
      </c>
      <c r="DB28" t="s">
        <v>1493</v>
      </c>
      <c r="DC28" t="s">
        <v>1493</v>
      </c>
      <c r="DD28" t="s">
        <v>1493</v>
      </c>
      <c r="DE28" t="s">
        <v>1493</v>
      </c>
    </row>
    <row r="29" spans="1:109" s="15" customFormat="1" x14ac:dyDescent="0.25">
      <c r="A29" s="15" t="s">
        <v>1493</v>
      </c>
      <c r="B29" s="25">
        <v>2.0259999999999998</v>
      </c>
      <c r="C29" s="15" t="s">
        <v>1493</v>
      </c>
      <c r="D29" s="15">
        <v>30</v>
      </c>
      <c r="E29" s="15">
        <v>1</v>
      </c>
      <c r="F29" s="15" t="s">
        <v>1493</v>
      </c>
      <c r="G29" s="15">
        <v>0</v>
      </c>
      <c r="H29" s="15" t="s">
        <v>1493</v>
      </c>
      <c r="I29" s="15" t="s">
        <v>1493</v>
      </c>
      <c r="J29" s="15">
        <v>0</v>
      </c>
      <c r="K29" s="15" t="s">
        <v>1493</v>
      </c>
      <c r="L29" s="15" t="s">
        <v>1493</v>
      </c>
      <c r="M29" s="15" t="s">
        <v>1493</v>
      </c>
      <c r="N29" s="15" t="s">
        <v>1493</v>
      </c>
      <c r="O29" s="15" t="s">
        <v>1493</v>
      </c>
      <c r="P29" s="15" t="s">
        <v>1493</v>
      </c>
      <c r="Q29" s="15" t="s">
        <v>1493</v>
      </c>
      <c r="R29" s="15" t="s">
        <v>1493</v>
      </c>
      <c r="S29" s="15" t="s">
        <v>1493</v>
      </c>
      <c r="T29" s="15" t="s">
        <v>1493</v>
      </c>
      <c r="U29" s="15" t="s">
        <v>1493</v>
      </c>
      <c r="V29" s="15" t="s">
        <v>1493</v>
      </c>
      <c r="W29" s="15" t="s">
        <v>1493</v>
      </c>
      <c r="X29" s="15" t="s">
        <v>1493</v>
      </c>
      <c r="Y29" s="15" t="s">
        <v>1493</v>
      </c>
      <c r="Z29" s="15" t="s">
        <v>1493</v>
      </c>
      <c r="AA29" s="15" t="s">
        <v>1493</v>
      </c>
      <c r="AB29" s="15" t="s">
        <v>1493</v>
      </c>
      <c r="AC29" s="15" t="s">
        <v>1493</v>
      </c>
      <c r="AD29" s="15" t="s">
        <v>1493</v>
      </c>
      <c r="AE29" s="15" t="s">
        <v>1493</v>
      </c>
      <c r="AF29" s="15" t="s">
        <v>1493</v>
      </c>
      <c r="AG29" s="15" t="s">
        <v>1493</v>
      </c>
      <c r="AH29" s="15" t="s">
        <v>1493</v>
      </c>
      <c r="AI29" s="15" t="s">
        <v>1493</v>
      </c>
      <c r="AJ29" s="15" t="s">
        <v>1493</v>
      </c>
      <c r="AK29" s="15" t="s">
        <v>1493</v>
      </c>
      <c r="AL29" s="15" t="s">
        <v>1493</v>
      </c>
      <c r="AM29" s="15" t="s">
        <v>1493</v>
      </c>
      <c r="AN29" s="15" t="s">
        <v>1493</v>
      </c>
      <c r="AO29" s="15" t="s">
        <v>1493</v>
      </c>
      <c r="AP29" s="15" t="s">
        <v>1493</v>
      </c>
      <c r="AQ29" s="15" t="s">
        <v>1493</v>
      </c>
      <c r="AR29" s="15" t="s">
        <v>1493</v>
      </c>
      <c r="AS29" s="15" t="s">
        <v>1493</v>
      </c>
      <c r="AT29" s="15" t="s">
        <v>1493</v>
      </c>
      <c r="AU29" s="15" t="s">
        <v>1493</v>
      </c>
      <c r="AV29" s="15" t="s">
        <v>1493</v>
      </c>
      <c r="AW29" s="15" t="s">
        <v>1493</v>
      </c>
      <c r="AX29" s="15" t="s">
        <v>1493</v>
      </c>
      <c r="AY29" s="15" t="s">
        <v>1493</v>
      </c>
      <c r="AZ29" s="15" t="s">
        <v>1493</v>
      </c>
      <c r="BA29" s="15" t="s">
        <v>1493</v>
      </c>
      <c r="BB29" s="15" t="s">
        <v>1493</v>
      </c>
      <c r="BC29" s="15" t="s">
        <v>1493</v>
      </c>
      <c r="BD29" s="15" t="s">
        <v>1493</v>
      </c>
      <c r="BE29" s="15" t="s">
        <v>1493</v>
      </c>
      <c r="BF29" s="15" t="s">
        <v>1493</v>
      </c>
      <c r="BG29" s="15" t="s">
        <v>1493</v>
      </c>
      <c r="BH29" s="15">
        <v>2</v>
      </c>
      <c r="BI29" s="15" t="s">
        <v>1493</v>
      </c>
      <c r="BJ29" s="15" t="s">
        <v>1493</v>
      </c>
      <c r="BK29" s="15">
        <v>1</v>
      </c>
      <c r="BL29" s="15" t="s">
        <v>1493</v>
      </c>
      <c r="BM29" s="15" t="s">
        <v>1493</v>
      </c>
      <c r="BN29" s="15" t="s">
        <v>1493</v>
      </c>
      <c r="BO29" s="15" t="s">
        <v>762</v>
      </c>
      <c r="BP29" s="26" t="s">
        <v>994</v>
      </c>
      <c r="BQ29" s="15">
        <v>236</v>
      </c>
      <c r="BR29" s="15">
        <v>0</v>
      </c>
      <c r="BS29" s="15" t="s">
        <v>1493</v>
      </c>
      <c r="BT29" s="15">
        <v>0</v>
      </c>
      <c r="BU29" s="15" t="s">
        <v>1493</v>
      </c>
      <c r="BV29" s="25">
        <v>2.0649999999999999</v>
      </c>
      <c r="BW29" s="15">
        <v>1</v>
      </c>
      <c r="BX29" s="15">
        <v>30</v>
      </c>
      <c r="BY29" s="15">
        <v>1</v>
      </c>
      <c r="BZ29" s="15" t="s">
        <v>1493</v>
      </c>
      <c r="CA29" s="15">
        <v>3</v>
      </c>
      <c r="CB29" s="15" t="s">
        <v>1493</v>
      </c>
      <c r="CC29" s="15">
        <v>3</v>
      </c>
      <c r="CD29" s="15" t="s">
        <v>1493</v>
      </c>
      <c r="CE29" s="15" t="s">
        <v>761</v>
      </c>
      <c r="CF29" s="15">
        <v>1</v>
      </c>
      <c r="CG29" s="15">
        <v>1</v>
      </c>
      <c r="CH29" s="15" t="s">
        <v>995</v>
      </c>
      <c r="CI29" s="15" t="s">
        <v>1493</v>
      </c>
      <c r="CJ29" s="15" t="s">
        <v>1493</v>
      </c>
      <c r="CK29" s="15" t="s">
        <v>996</v>
      </c>
      <c r="CL29" s="15" t="s">
        <v>1493</v>
      </c>
      <c r="CM29" s="15" t="s">
        <v>1493</v>
      </c>
      <c r="CN29" s="15" t="s">
        <v>1493</v>
      </c>
      <c r="CO29" s="15" t="s">
        <v>1493</v>
      </c>
      <c r="CP29" s="15">
        <v>1</v>
      </c>
      <c r="CQ29" s="26" t="s">
        <v>825</v>
      </c>
      <c r="CR29" s="15" t="s">
        <v>1493</v>
      </c>
      <c r="CS29" s="15" t="s">
        <v>462</v>
      </c>
      <c r="CT29" s="15">
        <v>2</v>
      </c>
      <c r="CU29" s="15">
        <v>0</v>
      </c>
      <c r="CV29" s="15" t="s">
        <v>1493</v>
      </c>
      <c r="CW29" s="15" t="s">
        <v>1493</v>
      </c>
      <c r="CX29" s="15">
        <v>0</v>
      </c>
      <c r="CY29" s="15" t="s">
        <v>1493</v>
      </c>
      <c r="CZ29" s="15">
        <v>0</v>
      </c>
      <c r="DA29" s="15" t="s">
        <v>1493</v>
      </c>
      <c r="DB29" s="15" t="s">
        <v>1493</v>
      </c>
      <c r="DC29" s="15" t="s">
        <v>1493</v>
      </c>
      <c r="DD29" s="15" t="s">
        <v>1493</v>
      </c>
      <c r="DE29" s="15" t="s">
        <v>1493</v>
      </c>
    </row>
    <row r="30" spans="1:109" x14ac:dyDescent="0.25">
      <c r="A30" s="12" t="s">
        <v>971</v>
      </c>
      <c r="B30" s="4">
        <v>2.0270000000000001</v>
      </c>
      <c r="C30" t="s">
        <v>1493</v>
      </c>
      <c r="D30">
        <v>24</v>
      </c>
      <c r="E30">
        <v>1</v>
      </c>
      <c r="F30" t="s">
        <v>1493</v>
      </c>
      <c r="G30">
        <v>0</v>
      </c>
      <c r="H30" t="s">
        <v>1493</v>
      </c>
      <c r="I30" t="s">
        <v>1493</v>
      </c>
      <c r="J30">
        <v>0</v>
      </c>
      <c r="K30">
        <v>2003</v>
      </c>
      <c r="L30" t="s">
        <v>1493</v>
      </c>
      <c r="M30" t="s">
        <v>1493</v>
      </c>
      <c r="N30">
        <v>0</v>
      </c>
      <c r="O30">
        <v>266</v>
      </c>
      <c r="P30">
        <v>3.3</v>
      </c>
      <c r="Q30" t="s">
        <v>1493</v>
      </c>
      <c r="R30">
        <v>2005</v>
      </c>
      <c r="S30" t="s">
        <v>1493</v>
      </c>
      <c r="T30" t="s">
        <v>1493</v>
      </c>
      <c r="U30">
        <v>0</v>
      </c>
      <c r="V30">
        <v>280</v>
      </c>
      <c r="W30">
        <v>3.3</v>
      </c>
      <c r="X30" t="s">
        <v>1493</v>
      </c>
      <c r="Y30">
        <v>2009</v>
      </c>
      <c r="Z30" t="s">
        <v>1493</v>
      </c>
      <c r="AA30" t="s">
        <v>1493</v>
      </c>
      <c r="AB30">
        <v>0</v>
      </c>
      <c r="AC30">
        <v>265</v>
      </c>
      <c r="AD30">
        <v>3.02</v>
      </c>
      <c r="AE30" t="s">
        <v>1493</v>
      </c>
      <c r="AF30" t="s">
        <v>1493</v>
      </c>
      <c r="AG30" t="s">
        <v>1493</v>
      </c>
      <c r="AH30" t="s">
        <v>1493</v>
      </c>
      <c r="AI30" t="s">
        <v>1493</v>
      </c>
      <c r="AJ30" t="s">
        <v>1493</v>
      </c>
      <c r="AK30" t="s">
        <v>1493</v>
      </c>
      <c r="AL30" t="s">
        <v>1493</v>
      </c>
      <c r="AM30" t="s">
        <v>1493</v>
      </c>
      <c r="AN30" t="s">
        <v>1493</v>
      </c>
      <c r="AO30" t="s">
        <v>1493</v>
      </c>
      <c r="AP30" t="s">
        <v>1493</v>
      </c>
      <c r="AQ30" t="s">
        <v>1493</v>
      </c>
      <c r="AR30" t="s">
        <v>1493</v>
      </c>
      <c r="AS30" t="s">
        <v>1493</v>
      </c>
      <c r="AT30" t="s">
        <v>1493</v>
      </c>
      <c r="AU30" t="s">
        <v>1493</v>
      </c>
      <c r="AV30" t="s">
        <v>1493</v>
      </c>
      <c r="AW30" t="s">
        <v>1493</v>
      </c>
      <c r="AX30" t="s">
        <v>1493</v>
      </c>
      <c r="AY30" t="s">
        <v>1493</v>
      </c>
      <c r="AZ30" t="s">
        <v>1493</v>
      </c>
      <c r="BA30" t="s">
        <v>1493</v>
      </c>
      <c r="BB30" t="s">
        <v>1493</v>
      </c>
      <c r="BC30" t="s">
        <v>1493</v>
      </c>
      <c r="BD30" t="s">
        <v>1493</v>
      </c>
      <c r="BE30" t="s">
        <v>1493</v>
      </c>
      <c r="BF30" t="s">
        <v>1493</v>
      </c>
      <c r="BG30" t="s">
        <v>1493</v>
      </c>
      <c r="BH30">
        <v>8</v>
      </c>
      <c r="BI30">
        <v>3</v>
      </c>
      <c r="BJ30">
        <v>1</v>
      </c>
      <c r="BK30">
        <v>3</v>
      </c>
      <c r="BL30" t="s">
        <v>1493</v>
      </c>
      <c r="BM30" t="s">
        <v>1493</v>
      </c>
      <c r="BN30" t="s">
        <v>1493</v>
      </c>
      <c r="BO30" s="12" t="s">
        <v>998</v>
      </c>
      <c r="BP30" s="23" t="s">
        <v>994</v>
      </c>
      <c r="BQ30">
        <v>236</v>
      </c>
      <c r="BR30">
        <v>0</v>
      </c>
      <c r="BS30" t="s">
        <v>1493</v>
      </c>
      <c r="BT30">
        <v>0</v>
      </c>
      <c r="BU30" t="s">
        <v>1493</v>
      </c>
      <c r="BV30" s="4">
        <v>2.2349999999999999</v>
      </c>
      <c r="BW30">
        <v>1</v>
      </c>
      <c r="BX30">
        <v>24</v>
      </c>
      <c r="BY30">
        <v>2</v>
      </c>
      <c r="BZ30" t="s">
        <v>1493</v>
      </c>
      <c r="CA30">
        <v>3</v>
      </c>
      <c r="CB30" t="s">
        <v>1493</v>
      </c>
      <c r="CC30">
        <v>1</v>
      </c>
      <c r="CD30" t="s">
        <v>1493</v>
      </c>
      <c r="CE30" s="12" t="s">
        <v>482</v>
      </c>
      <c r="CF30" t="s">
        <v>1493</v>
      </c>
      <c r="CG30">
        <v>0</v>
      </c>
      <c r="CH30" t="s">
        <v>1493</v>
      </c>
      <c r="CI30" t="s">
        <v>1493</v>
      </c>
      <c r="CJ30" t="s">
        <v>1493</v>
      </c>
      <c r="CK30" t="s">
        <v>1493</v>
      </c>
      <c r="CL30" t="s">
        <v>1493</v>
      </c>
      <c r="CM30" t="s">
        <v>1493</v>
      </c>
      <c r="CN30" t="s">
        <v>1493</v>
      </c>
      <c r="CO30" t="s">
        <v>1493</v>
      </c>
      <c r="CP30">
        <v>2</v>
      </c>
      <c r="CQ30" s="22">
        <v>1</v>
      </c>
      <c r="CR30" t="s">
        <v>1493</v>
      </c>
      <c r="CS30" s="12" t="s">
        <v>999</v>
      </c>
      <c r="CT30">
        <v>2</v>
      </c>
      <c r="CU30">
        <v>1</v>
      </c>
      <c r="CV30">
        <v>20</v>
      </c>
      <c r="CW30">
        <v>3</v>
      </c>
      <c r="CX30">
        <v>0</v>
      </c>
      <c r="CY30" t="s">
        <v>1493</v>
      </c>
      <c r="CZ30">
        <v>0</v>
      </c>
      <c r="DA30" t="s">
        <v>1493</v>
      </c>
      <c r="DB30" t="s">
        <v>1493</v>
      </c>
      <c r="DC30" t="s">
        <v>1493</v>
      </c>
      <c r="DD30" t="s">
        <v>1493</v>
      </c>
      <c r="DE30" t="s">
        <v>1493</v>
      </c>
    </row>
    <row r="31" spans="1:109" x14ac:dyDescent="0.25">
      <c r="A31" s="12" t="s">
        <v>1000</v>
      </c>
      <c r="B31" s="4">
        <v>2.028</v>
      </c>
      <c r="C31" t="s">
        <v>1493</v>
      </c>
      <c r="D31">
        <v>31</v>
      </c>
      <c r="E31">
        <v>1</v>
      </c>
      <c r="F31" t="s">
        <v>1493</v>
      </c>
      <c r="G31">
        <v>0</v>
      </c>
      <c r="H31" t="s">
        <v>1493</v>
      </c>
      <c r="I31" t="s">
        <v>1493</v>
      </c>
      <c r="J31">
        <v>0</v>
      </c>
      <c r="K31">
        <v>2005</v>
      </c>
      <c r="L31" t="s">
        <v>1493</v>
      </c>
      <c r="M31" t="s">
        <v>1493</v>
      </c>
      <c r="N31">
        <v>0</v>
      </c>
      <c r="O31">
        <v>280</v>
      </c>
      <c r="P31">
        <v>3.26</v>
      </c>
      <c r="Q31" t="s">
        <v>1493</v>
      </c>
      <c r="R31" t="s">
        <v>1493</v>
      </c>
      <c r="S31" t="s">
        <v>1493</v>
      </c>
      <c r="T31" t="s">
        <v>1493</v>
      </c>
      <c r="U31" t="s">
        <v>1493</v>
      </c>
      <c r="V31" t="s">
        <v>1493</v>
      </c>
      <c r="W31" t="s">
        <v>1493</v>
      </c>
      <c r="X31" t="s">
        <v>1493</v>
      </c>
      <c r="Y31" t="s">
        <v>1493</v>
      </c>
      <c r="Z31" t="s">
        <v>1493</v>
      </c>
      <c r="AA31" t="s">
        <v>1493</v>
      </c>
      <c r="AB31" t="s">
        <v>1493</v>
      </c>
      <c r="AC31" t="s">
        <v>1493</v>
      </c>
      <c r="AD31" t="s">
        <v>1493</v>
      </c>
      <c r="AE31" t="s">
        <v>1493</v>
      </c>
      <c r="AF31" t="s">
        <v>1493</v>
      </c>
      <c r="AG31" t="s">
        <v>1493</v>
      </c>
      <c r="AH31" t="s">
        <v>1493</v>
      </c>
      <c r="AI31" t="s">
        <v>1493</v>
      </c>
      <c r="AJ31" t="s">
        <v>1493</v>
      </c>
      <c r="AK31" t="s">
        <v>1493</v>
      </c>
      <c r="AL31" t="s">
        <v>1493</v>
      </c>
      <c r="AM31" t="s">
        <v>1493</v>
      </c>
      <c r="AN31" t="s">
        <v>1493</v>
      </c>
      <c r="AO31" t="s">
        <v>1493</v>
      </c>
      <c r="AP31" t="s">
        <v>1493</v>
      </c>
      <c r="AQ31" t="s">
        <v>1493</v>
      </c>
      <c r="AR31" t="s">
        <v>1493</v>
      </c>
      <c r="AS31" t="s">
        <v>1493</v>
      </c>
      <c r="AT31" t="s">
        <v>1493</v>
      </c>
      <c r="AU31" t="s">
        <v>1493</v>
      </c>
      <c r="AV31" t="s">
        <v>1493</v>
      </c>
      <c r="AW31" t="s">
        <v>1493</v>
      </c>
      <c r="AX31" t="s">
        <v>1493</v>
      </c>
      <c r="AY31" t="s">
        <v>1493</v>
      </c>
      <c r="AZ31" t="s">
        <v>1493</v>
      </c>
      <c r="BA31" t="s">
        <v>1493</v>
      </c>
      <c r="BB31" t="s">
        <v>1493</v>
      </c>
      <c r="BC31" t="s">
        <v>1493</v>
      </c>
      <c r="BD31" t="s">
        <v>1493</v>
      </c>
      <c r="BE31" t="s">
        <v>1493</v>
      </c>
      <c r="BF31" t="s">
        <v>1493</v>
      </c>
      <c r="BG31" t="s">
        <v>1493</v>
      </c>
      <c r="BH31">
        <v>3</v>
      </c>
      <c r="BI31">
        <v>1</v>
      </c>
      <c r="BJ31">
        <v>1</v>
      </c>
      <c r="BK31" t="s">
        <v>1493</v>
      </c>
      <c r="BL31" t="s">
        <v>1493</v>
      </c>
      <c r="BM31" t="s">
        <v>1493</v>
      </c>
      <c r="BN31" t="s">
        <v>1493</v>
      </c>
      <c r="BO31" s="12" t="s">
        <v>949</v>
      </c>
      <c r="BP31" s="23" t="s">
        <v>1001</v>
      </c>
      <c r="BQ31">
        <v>254</v>
      </c>
      <c r="BR31">
        <v>0</v>
      </c>
      <c r="BS31" t="s">
        <v>1493</v>
      </c>
      <c r="BT31">
        <v>0</v>
      </c>
      <c r="BU31" t="s">
        <v>1493</v>
      </c>
      <c r="BV31" s="4">
        <v>2.0750000000000002</v>
      </c>
      <c r="BW31">
        <v>1</v>
      </c>
      <c r="BX31">
        <v>31</v>
      </c>
      <c r="BY31">
        <v>2</v>
      </c>
      <c r="BZ31" t="s">
        <v>1493</v>
      </c>
      <c r="CA31">
        <v>2</v>
      </c>
      <c r="CB31" t="s">
        <v>1493</v>
      </c>
      <c r="CC31">
        <v>2</v>
      </c>
      <c r="CD31" t="s">
        <v>1493</v>
      </c>
      <c r="CE31" s="12" t="s">
        <v>1002</v>
      </c>
      <c r="CF31">
        <v>1</v>
      </c>
      <c r="CG31">
        <v>0</v>
      </c>
      <c r="CH31" t="s">
        <v>1493</v>
      </c>
      <c r="CI31" t="s">
        <v>1493</v>
      </c>
      <c r="CJ31" t="s">
        <v>1493</v>
      </c>
      <c r="CK31" t="s">
        <v>1493</v>
      </c>
      <c r="CL31" t="s">
        <v>1493</v>
      </c>
      <c r="CM31" t="s">
        <v>1493</v>
      </c>
      <c r="CN31" t="s">
        <v>1493</v>
      </c>
      <c r="CO31" t="s">
        <v>1493</v>
      </c>
      <c r="CP31">
        <v>1</v>
      </c>
      <c r="CQ31" s="22">
        <v>1</v>
      </c>
      <c r="CR31" t="s">
        <v>1493</v>
      </c>
      <c r="CS31" s="12" t="s">
        <v>462</v>
      </c>
      <c r="CT31">
        <v>2</v>
      </c>
      <c r="CU31">
        <v>0</v>
      </c>
      <c r="CV31" t="s">
        <v>1493</v>
      </c>
      <c r="CW31" t="s">
        <v>1493</v>
      </c>
      <c r="CX31">
        <v>0</v>
      </c>
      <c r="CY31" t="s">
        <v>1493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</row>
    <row r="32" spans="1:109" x14ac:dyDescent="0.25">
      <c r="A32" s="12" t="s">
        <v>1493</v>
      </c>
      <c r="B32" s="4">
        <v>2.0289999999999999</v>
      </c>
      <c r="C32" t="s">
        <v>1493</v>
      </c>
      <c r="D32">
        <v>20</v>
      </c>
      <c r="E32">
        <v>1</v>
      </c>
      <c r="F32" t="s">
        <v>1493</v>
      </c>
      <c r="G32">
        <v>0</v>
      </c>
      <c r="H32" t="s">
        <v>1493</v>
      </c>
      <c r="I32" t="s">
        <v>1493</v>
      </c>
      <c r="J32">
        <v>0</v>
      </c>
      <c r="K32" t="s">
        <v>1493</v>
      </c>
      <c r="L32" t="s">
        <v>1493</v>
      </c>
      <c r="M32" t="s">
        <v>1493</v>
      </c>
      <c r="N32" t="s">
        <v>1493</v>
      </c>
      <c r="O32" t="s">
        <v>1493</v>
      </c>
      <c r="P32" t="s">
        <v>1493</v>
      </c>
      <c r="Q32" t="s">
        <v>1493</v>
      </c>
      <c r="R32" t="s">
        <v>1493</v>
      </c>
      <c r="S32" t="s">
        <v>1493</v>
      </c>
      <c r="T32" t="s">
        <v>1493</v>
      </c>
      <c r="U32" t="s">
        <v>1493</v>
      </c>
      <c r="V32" t="s">
        <v>1493</v>
      </c>
      <c r="W32" t="s">
        <v>1493</v>
      </c>
      <c r="X32" t="s">
        <v>1493</v>
      </c>
      <c r="Y32" t="s">
        <v>1493</v>
      </c>
      <c r="Z32" t="s">
        <v>1493</v>
      </c>
      <c r="AA32" t="s">
        <v>1493</v>
      </c>
      <c r="AB32" t="s">
        <v>1493</v>
      </c>
      <c r="AC32" t="s">
        <v>1493</v>
      </c>
      <c r="AD32" t="s">
        <v>1493</v>
      </c>
      <c r="AE32" t="s">
        <v>1493</v>
      </c>
      <c r="AF32" t="s">
        <v>1493</v>
      </c>
      <c r="AG32" t="s">
        <v>1493</v>
      </c>
      <c r="AH32" t="s">
        <v>1493</v>
      </c>
      <c r="AI32" t="s">
        <v>1493</v>
      </c>
      <c r="AJ32" t="s">
        <v>1493</v>
      </c>
      <c r="AK32" t="s">
        <v>1493</v>
      </c>
      <c r="AL32" t="s">
        <v>1493</v>
      </c>
      <c r="AM32" t="s">
        <v>1493</v>
      </c>
      <c r="AN32" t="s">
        <v>1493</v>
      </c>
      <c r="AO32" t="s">
        <v>1493</v>
      </c>
      <c r="AP32" t="s">
        <v>1493</v>
      </c>
      <c r="AQ32" t="s">
        <v>1493</v>
      </c>
      <c r="AR32" t="s">
        <v>1493</v>
      </c>
      <c r="AS32" t="s">
        <v>1493</v>
      </c>
      <c r="AT32" t="s">
        <v>1493</v>
      </c>
      <c r="AU32" t="s">
        <v>1493</v>
      </c>
      <c r="AV32" t="s">
        <v>1493</v>
      </c>
      <c r="AW32" t="s">
        <v>1493</v>
      </c>
      <c r="AX32" t="s">
        <v>1493</v>
      </c>
      <c r="AY32" t="s">
        <v>1493</v>
      </c>
      <c r="AZ32" t="s">
        <v>1493</v>
      </c>
      <c r="BA32" t="s">
        <v>1493</v>
      </c>
      <c r="BB32" t="s">
        <v>1493</v>
      </c>
      <c r="BC32" t="s">
        <v>1493</v>
      </c>
      <c r="BD32" t="s">
        <v>1493</v>
      </c>
      <c r="BE32" t="s">
        <v>1493</v>
      </c>
      <c r="BF32" t="s">
        <v>1493</v>
      </c>
      <c r="BG32" t="s">
        <v>1493</v>
      </c>
      <c r="BH32">
        <v>1</v>
      </c>
      <c r="BI32" t="s">
        <v>1493</v>
      </c>
      <c r="BJ32" t="s">
        <v>1493</v>
      </c>
      <c r="BK32" t="s">
        <v>1493</v>
      </c>
      <c r="BL32" t="s">
        <v>1493</v>
      </c>
      <c r="BM32" t="s">
        <v>1493</v>
      </c>
      <c r="BN32" t="s">
        <v>1493</v>
      </c>
      <c r="BO32" s="12" t="s">
        <v>467</v>
      </c>
      <c r="BP32" s="23" t="s">
        <v>1003</v>
      </c>
      <c r="BQ32">
        <v>191</v>
      </c>
      <c r="BR32">
        <v>0</v>
      </c>
      <c r="BS32" t="s">
        <v>1493</v>
      </c>
      <c r="BT32">
        <v>0</v>
      </c>
      <c r="BU32" t="s">
        <v>1493</v>
      </c>
      <c r="BV32" s="4">
        <v>0.82499999999999996</v>
      </c>
      <c r="BW32">
        <v>1</v>
      </c>
      <c r="BX32">
        <v>20</v>
      </c>
      <c r="BY32">
        <v>1</v>
      </c>
      <c r="BZ32" t="s">
        <v>1493</v>
      </c>
      <c r="CA32">
        <v>1</v>
      </c>
      <c r="CB32" t="s">
        <v>1493</v>
      </c>
      <c r="CC32">
        <v>2</v>
      </c>
      <c r="CD32" t="s">
        <v>1493</v>
      </c>
      <c r="CE32" s="12" t="s">
        <v>482</v>
      </c>
      <c r="CF32" t="s">
        <v>1493</v>
      </c>
      <c r="CG32">
        <v>0</v>
      </c>
      <c r="CH32" t="s">
        <v>1493</v>
      </c>
      <c r="CI32" t="s">
        <v>1493</v>
      </c>
      <c r="CJ32" t="s">
        <v>1493</v>
      </c>
      <c r="CK32" t="s">
        <v>1493</v>
      </c>
      <c r="CL32" t="s">
        <v>1493</v>
      </c>
      <c r="CM32" t="s">
        <v>1493</v>
      </c>
      <c r="CN32" t="s">
        <v>1493</v>
      </c>
      <c r="CO32" t="s">
        <v>1493</v>
      </c>
      <c r="CP32">
        <v>1</v>
      </c>
      <c r="CQ32" s="23" t="s">
        <v>461</v>
      </c>
      <c r="CR32" t="s">
        <v>1493</v>
      </c>
      <c r="CS32" s="12" t="s">
        <v>462</v>
      </c>
      <c r="CT32">
        <v>2</v>
      </c>
      <c r="CU32">
        <v>0</v>
      </c>
      <c r="CV32" t="s">
        <v>1493</v>
      </c>
      <c r="CW32" t="s">
        <v>1493</v>
      </c>
      <c r="CX32">
        <v>0</v>
      </c>
      <c r="CY32" t="s">
        <v>1493</v>
      </c>
      <c r="CZ32">
        <v>0</v>
      </c>
      <c r="DA32" t="s">
        <v>1493</v>
      </c>
      <c r="DB32" t="s">
        <v>1493</v>
      </c>
      <c r="DC32" t="s">
        <v>1493</v>
      </c>
      <c r="DD32" t="s">
        <v>1493</v>
      </c>
      <c r="DE32" t="s">
        <v>1493</v>
      </c>
    </row>
    <row r="33" spans="1:109" x14ac:dyDescent="0.25">
      <c r="A33" s="12" t="s">
        <v>989</v>
      </c>
      <c r="B33" s="4">
        <v>2.0299999999999998</v>
      </c>
      <c r="C33" t="s">
        <v>1493</v>
      </c>
      <c r="D33">
        <v>42</v>
      </c>
      <c r="E33">
        <v>1</v>
      </c>
      <c r="F33" t="s">
        <v>1493</v>
      </c>
      <c r="G33">
        <v>1</v>
      </c>
      <c r="H33">
        <v>1</v>
      </c>
      <c r="I33" s="12" t="s">
        <v>1008</v>
      </c>
      <c r="J33">
        <v>1</v>
      </c>
      <c r="K33">
        <v>1998</v>
      </c>
      <c r="L33" t="s">
        <v>1493</v>
      </c>
      <c r="M33" t="s">
        <v>1493</v>
      </c>
      <c r="N33">
        <v>0</v>
      </c>
      <c r="O33">
        <v>287</v>
      </c>
      <c r="P33">
        <v>3.15</v>
      </c>
      <c r="Q33" t="s">
        <v>1493</v>
      </c>
      <c r="R33">
        <v>2001</v>
      </c>
      <c r="S33" t="s">
        <v>1493</v>
      </c>
      <c r="T33" t="s">
        <v>1493</v>
      </c>
      <c r="U33">
        <v>0</v>
      </c>
      <c r="V33">
        <v>280</v>
      </c>
      <c r="W33">
        <v>3.36</v>
      </c>
      <c r="X33" t="s">
        <v>1493</v>
      </c>
      <c r="Y33" t="s">
        <v>1493</v>
      </c>
      <c r="Z33" t="s">
        <v>1493</v>
      </c>
      <c r="AA33" t="s">
        <v>1493</v>
      </c>
      <c r="AB33" t="s">
        <v>1493</v>
      </c>
      <c r="AC33" t="s">
        <v>1493</v>
      </c>
      <c r="AD33" t="s">
        <v>1493</v>
      </c>
      <c r="AE33" t="s">
        <v>1493</v>
      </c>
      <c r="AF33" t="s">
        <v>1493</v>
      </c>
      <c r="AG33" t="s">
        <v>1493</v>
      </c>
      <c r="AH33" t="s">
        <v>1493</v>
      </c>
      <c r="AI33" t="s">
        <v>1493</v>
      </c>
      <c r="AJ33" t="s">
        <v>1493</v>
      </c>
      <c r="AK33" t="s">
        <v>1493</v>
      </c>
      <c r="AL33" t="s">
        <v>1493</v>
      </c>
      <c r="AM33" t="s">
        <v>1493</v>
      </c>
      <c r="AN33" t="s">
        <v>1493</v>
      </c>
      <c r="AO33" t="s">
        <v>1493</v>
      </c>
      <c r="AP33" t="s">
        <v>1493</v>
      </c>
      <c r="AQ33" t="s">
        <v>1493</v>
      </c>
      <c r="AR33" t="s">
        <v>1493</v>
      </c>
      <c r="AS33" t="s">
        <v>1493</v>
      </c>
      <c r="AT33" t="s">
        <v>1493</v>
      </c>
      <c r="AU33" t="s">
        <v>1493</v>
      </c>
      <c r="AV33" t="s">
        <v>1493</v>
      </c>
      <c r="AW33" t="s">
        <v>1493</v>
      </c>
      <c r="AX33" t="s">
        <v>1493</v>
      </c>
      <c r="AY33" t="s">
        <v>1493</v>
      </c>
      <c r="AZ33" t="s">
        <v>1493</v>
      </c>
      <c r="BA33" t="s">
        <v>1493</v>
      </c>
      <c r="BB33" t="s">
        <v>1493</v>
      </c>
      <c r="BC33" t="s">
        <v>1493</v>
      </c>
      <c r="BD33" t="s">
        <v>1493</v>
      </c>
      <c r="BE33" t="s">
        <v>1493</v>
      </c>
      <c r="BF33" t="s">
        <v>1493</v>
      </c>
      <c r="BG33" t="s">
        <v>1493</v>
      </c>
      <c r="BH33">
        <v>3</v>
      </c>
      <c r="BI33">
        <v>2</v>
      </c>
      <c r="BJ33" t="s">
        <v>1493</v>
      </c>
      <c r="BK33" t="s">
        <v>1493</v>
      </c>
      <c r="BL33" t="s">
        <v>1493</v>
      </c>
      <c r="BM33" t="s">
        <v>1493</v>
      </c>
      <c r="BN33" t="s">
        <v>1493</v>
      </c>
      <c r="BO33" s="12" t="s">
        <v>1009</v>
      </c>
      <c r="BP33" s="23" t="s">
        <v>1010</v>
      </c>
      <c r="BQ33">
        <v>208</v>
      </c>
      <c r="BR33">
        <v>1</v>
      </c>
      <c r="BS33" s="12" t="s">
        <v>1011</v>
      </c>
      <c r="BT33">
        <v>1</v>
      </c>
      <c r="BU33" s="12" t="s">
        <v>1012</v>
      </c>
      <c r="BV33" s="4">
        <v>0.93</v>
      </c>
      <c r="BW33">
        <v>1</v>
      </c>
      <c r="BX33">
        <v>42</v>
      </c>
      <c r="BY33">
        <v>1</v>
      </c>
      <c r="BZ33" t="s">
        <v>1493</v>
      </c>
      <c r="CA33">
        <v>2</v>
      </c>
      <c r="CB33" t="s">
        <v>1493</v>
      </c>
      <c r="CC33">
        <v>2</v>
      </c>
      <c r="CD33" t="s">
        <v>1493</v>
      </c>
      <c r="CE33" s="12" t="s">
        <v>1013</v>
      </c>
      <c r="CF33">
        <v>1</v>
      </c>
      <c r="CG33" t="s">
        <v>1493</v>
      </c>
      <c r="CH33" t="s">
        <v>1493</v>
      </c>
      <c r="CI33" t="s">
        <v>1493</v>
      </c>
      <c r="CJ33" t="s">
        <v>1493</v>
      </c>
      <c r="CK33" t="s">
        <v>1493</v>
      </c>
      <c r="CL33" t="s">
        <v>1493</v>
      </c>
      <c r="CM33" t="s">
        <v>1493</v>
      </c>
      <c r="CN33" t="s">
        <v>1493</v>
      </c>
      <c r="CO33" t="s">
        <v>1493</v>
      </c>
      <c r="CP33">
        <v>1</v>
      </c>
      <c r="CQ33" s="23">
        <v>1</v>
      </c>
      <c r="CR33" t="s">
        <v>1493</v>
      </c>
      <c r="CS33" s="12" t="s">
        <v>462</v>
      </c>
      <c r="CT33">
        <v>2</v>
      </c>
      <c r="CU33">
        <v>0</v>
      </c>
      <c r="CV33" t="s">
        <v>1493</v>
      </c>
      <c r="CW33" t="s">
        <v>1493</v>
      </c>
      <c r="CX33">
        <v>0</v>
      </c>
      <c r="CY33" t="s">
        <v>1493</v>
      </c>
      <c r="CZ33">
        <v>0</v>
      </c>
      <c r="DA33" t="s">
        <v>1493</v>
      </c>
      <c r="DB33" t="s">
        <v>1493</v>
      </c>
      <c r="DC33" t="s">
        <v>1493</v>
      </c>
      <c r="DD33" t="s">
        <v>1493</v>
      </c>
      <c r="DE33" t="s">
        <v>1493</v>
      </c>
    </row>
    <row r="34" spans="1:109" x14ac:dyDescent="0.25">
      <c r="A34" s="12" t="s">
        <v>937</v>
      </c>
      <c r="B34" s="4">
        <v>2.0310000000000001</v>
      </c>
      <c r="C34" t="s">
        <v>1493</v>
      </c>
      <c r="D34">
        <v>32</v>
      </c>
      <c r="E34">
        <v>2</v>
      </c>
      <c r="F34" t="s">
        <v>1493</v>
      </c>
      <c r="G34">
        <v>0</v>
      </c>
      <c r="H34" t="s">
        <v>1493</v>
      </c>
      <c r="I34" t="s">
        <v>1493</v>
      </c>
      <c r="J34">
        <v>0</v>
      </c>
      <c r="K34" t="s">
        <v>1493</v>
      </c>
      <c r="L34" t="s">
        <v>1493</v>
      </c>
      <c r="M34" t="s">
        <v>1493</v>
      </c>
      <c r="N34" t="s">
        <v>1493</v>
      </c>
      <c r="O34" t="s">
        <v>1493</v>
      </c>
      <c r="P34" t="s">
        <v>1493</v>
      </c>
      <c r="Q34" t="s">
        <v>1493</v>
      </c>
      <c r="R34" t="s">
        <v>1493</v>
      </c>
      <c r="S34" t="s">
        <v>1493</v>
      </c>
      <c r="T34" t="s">
        <v>1493</v>
      </c>
      <c r="U34" t="s">
        <v>1493</v>
      </c>
      <c r="V34" t="s">
        <v>1493</v>
      </c>
      <c r="W34" t="s">
        <v>1493</v>
      </c>
      <c r="X34" t="s">
        <v>1493</v>
      </c>
      <c r="Y34" t="s">
        <v>1493</v>
      </c>
      <c r="Z34" t="s">
        <v>1493</v>
      </c>
      <c r="AA34" t="s">
        <v>1493</v>
      </c>
      <c r="AB34" t="s">
        <v>1493</v>
      </c>
      <c r="AC34" t="s">
        <v>1493</v>
      </c>
      <c r="AD34" t="s">
        <v>1493</v>
      </c>
      <c r="AE34" t="s">
        <v>1493</v>
      </c>
      <c r="AF34" t="s">
        <v>1493</v>
      </c>
      <c r="AG34" t="s">
        <v>1493</v>
      </c>
      <c r="AH34" t="s">
        <v>1493</v>
      </c>
      <c r="AI34" t="s">
        <v>1493</v>
      </c>
      <c r="AJ34" t="s">
        <v>1493</v>
      </c>
      <c r="AK34" t="s">
        <v>1493</v>
      </c>
      <c r="AL34" t="s">
        <v>1493</v>
      </c>
      <c r="AM34" t="s">
        <v>1493</v>
      </c>
      <c r="AN34" t="s">
        <v>1493</v>
      </c>
      <c r="AO34" t="s">
        <v>1493</v>
      </c>
      <c r="AP34" t="s">
        <v>1493</v>
      </c>
      <c r="AQ34" t="s">
        <v>1493</v>
      </c>
      <c r="AR34" t="s">
        <v>1493</v>
      </c>
      <c r="AS34" t="s">
        <v>1493</v>
      </c>
      <c r="AT34" t="s">
        <v>1493</v>
      </c>
      <c r="AU34" t="s">
        <v>1493</v>
      </c>
      <c r="AV34" t="s">
        <v>1493</v>
      </c>
      <c r="AW34" t="s">
        <v>1493</v>
      </c>
      <c r="AX34" t="s">
        <v>1493</v>
      </c>
      <c r="AY34" t="s">
        <v>1493</v>
      </c>
      <c r="AZ34" t="s">
        <v>1493</v>
      </c>
      <c r="BA34" t="s">
        <v>1493</v>
      </c>
      <c r="BB34" t="s">
        <v>1493</v>
      </c>
      <c r="BC34" t="s">
        <v>1493</v>
      </c>
      <c r="BD34" t="s">
        <v>1493</v>
      </c>
      <c r="BE34" t="s">
        <v>1493</v>
      </c>
      <c r="BF34" t="s">
        <v>1493</v>
      </c>
      <c r="BG34" t="s">
        <v>1493</v>
      </c>
      <c r="BH34">
        <v>1</v>
      </c>
      <c r="BI34" t="s">
        <v>1493</v>
      </c>
      <c r="BJ34">
        <v>1</v>
      </c>
      <c r="BK34" t="s">
        <v>1493</v>
      </c>
      <c r="BL34" t="s">
        <v>1493</v>
      </c>
      <c r="BM34" t="s">
        <v>1493</v>
      </c>
      <c r="BN34" t="s">
        <v>1493</v>
      </c>
      <c r="BO34" s="12" t="s">
        <v>522</v>
      </c>
      <c r="BP34" s="23" t="s">
        <v>1016</v>
      </c>
      <c r="BQ34">
        <v>227</v>
      </c>
      <c r="BR34">
        <v>0</v>
      </c>
      <c r="BS34" t="s">
        <v>1493</v>
      </c>
      <c r="BT34">
        <v>0</v>
      </c>
      <c r="BU34" t="s">
        <v>1493</v>
      </c>
      <c r="BV34" s="4">
        <v>2.12</v>
      </c>
      <c r="BW34">
        <v>1</v>
      </c>
      <c r="BX34">
        <v>32</v>
      </c>
      <c r="BY34">
        <v>1</v>
      </c>
      <c r="BZ34" t="s">
        <v>1493</v>
      </c>
      <c r="CA34">
        <v>3</v>
      </c>
      <c r="CB34" t="s">
        <v>1493</v>
      </c>
      <c r="CC34">
        <v>2</v>
      </c>
      <c r="CD34" t="s">
        <v>1493</v>
      </c>
      <c r="CE34" s="12" t="s">
        <v>1017</v>
      </c>
      <c r="CF34">
        <v>1</v>
      </c>
      <c r="CG34">
        <v>0</v>
      </c>
      <c r="CH34" t="s">
        <v>1493</v>
      </c>
      <c r="CI34" t="s">
        <v>1493</v>
      </c>
      <c r="CJ34" t="s">
        <v>1493</v>
      </c>
      <c r="CK34" t="s">
        <v>1493</v>
      </c>
      <c r="CL34" t="s">
        <v>1493</v>
      </c>
      <c r="CM34" t="s">
        <v>1493</v>
      </c>
      <c r="CN34" t="s">
        <v>1493</v>
      </c>
      <c r="CO34" t="s">
        <v>1493</v>
      </c>
      <c r="CP34">
        <v>1</v>
      </c>
      <c r="CQ34" s="23">
        <v>3</v>
      </c>
      <c r="CR34" t="s">
        <v>1493</v>
      </c>
      <c r="CS34" s="12" t="s">
        <v>462</v>
      </c>
      <c r="CT34">
        <v>2</v>
      </c>
      <c r="CU34">
        <v>0</v>
      </c>
      <c r="CV34" t="s">
        <v>1493</v>
      </c>
      <c r="CW34" t="s">
        <v>1493</v>
      </c>
      <c r="CX34">
        <v>0</v>
      </c>
      <c r="CY34" t="s">
        <v>1493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2</v>
      </c>
    </row>
    <row r="35" spans="1:109" x14ac:dyDescent="0.25">
      <c r="A35" s="12" t="s">
        <v>1493</v>
      </c>
      <c r="B35" s="4">
        <v>2.032</v>
      </c>
      <c r="C35" t="s">
        <v>1493</v>
      </c>
      <c r="D35">
        <v>28</v>
      </c>
      <c r="E35">
        <v>2</v>
      </c>
      <c r="F35" t="s">
        <v>1493</v>
      </c>
      <c r="G35">
        <v>1</v>
      </c>
      <c r="H35">
        <v>1</v>
      </c>
      <c r="I35" s="12" t="s">
        <v>1439</v>
      </c>
      <c r="J35">
        <v>0</v>
      </c>
      <c r="K35" t="s">
        <v>1493</v>
      </c>
      <c r="L35" t="s">
        <v>1493</v>
      </c>
      <c r="M35" t="s">
        <v>1493</v>
      </c>
      <c r="N35" t="s">
        <v>1493</v>
      </c>
      <c r="O35" t="s">
        <v>1493</v>
      </c>
      <c r="P35" t="s">
        <v>1493</v>
      </c>
      <c r="Q35" t="s">
        <v>1493</v>
      </c>
      <c r="R35" t="s">
        <v>1493</v>
      </c>
      <c r="S35" t="s">
        <v>1493</v>
      </c>
      <c r="T35" t="s">
        <v>1493</v>
      </c>
      <c r="U35" t="s">
        <v>1493</v>
      </c>
      <c r="V35" t="s">
        <v>1493</v>
      </c>
      <c r="W35" t="s">
        <v>1493</v>
      </c>
      <c r="X35" t="s">
        <v>1493</v>
      </c>
      <c r="Y35" t="s">
        <v>1493</v>
      </c>
      <c r="Z35" t="s">
        <v>1493</v>
      </c>
      <c r="AA35" t="s">
        <v>1493</v>
      </c>
      <c r="AB35" t="s">
        <v>1493</v>
      </c>
      <c r="AC35" t="s">
        <v>1493</v>
      </c>
      <c r="AD35" t="s">
        <v>1493</v>
      </c>
      <c r="AE35" t="s">
        <v>1493</v>
      </c>
      <c r="AF35" t="s">
        <v>1493</v>
      </c>
      <c r="AG35" t="s">
        <v>1493</v>
      </c>
      <c r="AH35" t="s">
        <v>1493</v>
      </c>
      <c r="AI35" t="s">
        <v>1493</v>
      </c>
      <c r="AJ35" t="s">
        <v>1493</v>
      </c>
      <c r="AK35" t="s">
        <v>1493</v>
      </c>
      <c r="AL35" t="s">
        <v>1493</v>
      </c>
      <c r="AM35" t="s">
        <v>1493</v>
      </c>
      <c r="AN35" t="s">
        <v>1493</v>
      </c>
      <c r="AO35" t="s">
        <v>1493</v>
      </c>
      <c r="AP35" t="s">
        <v>1493</v>
      </c>
      <c r="AQ35" t="s">
        <v>1493</v>
      </c>
      <c r="AR35" t="s">
        <v>1493</v>
      </c>
      <c r="AS35" t="s">
        <v>1493</v>
      </c>
      <c r="AT35" t="s">
        <v>1493</v>
      </c>
      <c r="AU35" t="s">
        <v>1493</v>
      </c>
      <c r="AV35" t="s">
        <v>1493</v>
      </c>
      <c r="AW35" t="s">
        <v>1493</v>
      </c>
      <c r="AX35" t="s">
        <v>1493</v>
      </c>
      <c r="AY35" t="s">
        <v>1493</v>
      </c>
      <c r="AZ35" t="s">
        <v>1493</v>
      </c>
      <c r="BA35" t="s">
        <v>1493</v>
      </c>
      <c r="BB35" t="s">
        <v>1493</v>
      </c>
      <c r="BC35" t="s">
        <v>1493</v>
      </c>
      <c r="BD35" t="s">
        <v>1493</v>
      </c>
      <c r="BE35" t="s">
        <v>1493</v>
      </c>
      <c r="BF35" t="s">
        <v>1493</v>
      </c>
      <c r="BG35" t="s">
        <v>1493</v>
      </c>
      <c r="BH35">
        <v>1</v>
      </c>
      <c r="BI35" t="s">
        <v>1493</v>
      </c>
      <c r="BJ35" t="s">
        <v>1493</v>
      </c>
      <c r="BK35" t="s">
        <v>1493</v>
      </c>
      <c r="BL35" t="s">
        <v>1493</v>
      </c>
      <c r="BM35" t="s">
        <v>1493</v>
      </c>
      <c r="BN35" t="s">
        <v>1493</v>
      </c>
      <c r="BO35" s="12" t="s">
        <v>1275</v>
      </c>
      <c r="BP35" s="23" t="s">
        <v>1440</v>
      </c>
      <c r="BQ35">
        <v>190</v>
      </c>
      <c r="BR35">
        <v>1</v>
      </c>
      <c r="BS35" t="s">
        <v>1011</v>
      </c>
      <c r="BT35">
        <v>0</v>
      </c>
      <c r="BU35" t="s">
        <v>1493</v>
      </c>
      <c r="BV35" s="24">
        <v>0.82</v>
      </c>
      <c r="BW35">
        <v>1</v>
      </c>
      <c r="BX35">
        <v>28</v>
      </c>
      <c r="BY35">
        <v>1</v>
      </c>
      <c r="BZ35" t="s">
        <v>1493</v>
      </c>
      <c r="CA35">
        <v>1</v>
      </c>
      <c r="CB35" t="s">
        <v>1493</v>
      </c>
      <c r="CC35">
        <v>3</v>
      </c>
      <c r="CD35">
        <v>15</v>
      </c>
      <c r="CE35" s="12" t="s">
        <v>1391</v>
      </c>
      <c r="CF35">
        <v>2</v>
      </c>
      <c r="CG35">
        <v>0</v>
      </c>
      <c r="CH35" t="s">
        <v>1493</v>
      </c>
      <c r="CI35" t="s">
        <v>1493</v>
      </c>
      <c r="CJ35" t="s">
        <v>1493</v>
      </c>
      <c r="CK35" t="s">
        <v>1493</v>
      </c>
      <c r="CL35" t="s">
        <v>1493</v>
      </c>
      <c r="CM35" t="s">
        <v>1493</v>
      </c>
      <c r="CN35" t="s">
        <v>1493</v>
      </c>
      <c r="CO35" t="s">
        <v>1493</v>
      </c>
      <c r="CP35">
        <v>2</v>
      </c>
      <c r="CQ35" s="22" t="s">
        <v>461</v>
      </c>
      <c r="CR35" t="s">
        <v>1493</v>
      </c>
      <c r="CS35" s="12" t="s">
        <v>1493</v>
      </c>
      <c r="CT35">
        <v>2</v>
      </c>
      <c r="CU35">
        <v>0</v>
      </c>
      <c r="CV35" t="s">
        <v>1493</v>
      </c>
      <c r="CW35" t="s">
        <v>1493</v>
      </c>
      <c r="CX35">
        <v>0</v>
      </c>
      <c r="CY35" t="s">
        <v>1493</v>
      </c>
      <c r="CZ35">
        <v>0</v>
      </c>
      <c r="DA35" t="s">
        <v>1493</v>
      </c>
      <c r="DB35" t="s">
        <v>1493</v>
      </c>
      <c r="DC35" t="s">
        <v>1493</v>
      </c>
      <c r="DD35" t="s">
        <v>1493</v>
      </c>
      <c r="DE35" t="s">
        <v>1493</v>
      </c>
    </row>
    <row r="36" spans="1:109" x14ac:dyDescent="0.25">
      <c r="A36" s="12" t="s">
        <v>937</v>
      </c>
      <c r="B36" s="4">
        <v>2.0329999999999999</v>
      </c>
      <c r="C36" t="s">
        <v>1493</v>
      </c>
      <c r="D36">
        <v>24</v>
      </c>
      <c r="E36">
        <v>1</v>
      </c>
      <c r="F36" t="s">
        <v>1493</v>
      </c>
      <c r="G36">
        <v>0</v>
      </c>
      <c r="H36" t="s">
        <v>1493</v>
      </c>
      <c r="I36" t="s">
        <v>1493</v>
      </c>
      <c r="J36">
        <v>0</v>
      </c>
      <c r="K36">
        <v>2008</v>
      </c>
      <c r="L36" t="s">
        <v>1493</v>
      </c>
      <c r="M36" t="s">
        <v>1493</v>
      </c>
      <c r="N36">
        <v>1</v>
      </c>
      <c r="O36">
        <v>224</v>
      </c>
      <c r="P36">
        <v>1.92</v>
      </c>
      <c r="Q36" t="s">
        <v>1493</v>
      </c>
      <c r="R36" t="s">
        <v>1493</v>
      </c>
      <c r="S36" t="s">
        <v>1493</v>
      </c>
      <c r="T36" t="s">
        <v>1493</v>
      </c>
      <c r="U36" t="s">
        <v>1493</v>
      </c>
      <c r="V36" t="s">
        <v>1493</v>
      </c>
      <c r="W36" t="s">
        <v>1493</v>
      </c>
      <c r="X36" t="s">
        <v>1493</v>
      </c>
      <c r="Y36" t="s">
        <v>1493</v>
      </c>
      <c r="Z36" t="s">
        <v>1493</v>
      </c>
      <c r="AA36" t="s">
        <v>1493</v>
      </c>
      <c r="AB36" t="s">
        <v>1493</v>
      </c>
      <c r="AC36" t="s">
        <v>1493</v>
      </c>
      <c r="AD36" t="s">
        <v>1493</v>
      </c>
      <c r="AE36" t="s">
        <v>1493</v>
      </c>
      <c r="AF36" t="s">
        <v>1493</v>
      </c>
      <c r="AG36" t="s">
        <v>1493</v>
      </c>
      <c r="AH36" t="s">
        <v>1493</v>
      </c>
      <c r="AI36" t="s">
        <v>1493</v>
      </c>
      <c r="AJ36" t="s">
        <v>1493</v>
      </c>
      <c r="AK36" t="s">
        <v>1493</v>
      </c>
      <c r="AL36" t="s">
        <v>1493</v>
      </c>
      <c r="AM36" t="s">
        <v>1493</v>
      </c>
      <c r="AN36" t="s">
        <v>1493</v>
      </c>
      <c r="AO36" t="s">
        <v>1493</v>
      </c>
      <c r="AP36" t="s">
        <v>1493</v>
      </c>
      <c r="AQ36" t="s">
        <v>1493</v>
      </c>
      <c r="AR36" t="s">
        <v>1493</v>
      </c>
      <c r="AS36" t="s">
        <v>1493</v>
      </c>
      <c r="AT36" t="s">
        <v>1493</v>
      </c>
      <c r="AU36" t="s">
        <v>1493</v>
      </c>
      <c r="AV36" t="s">
        <v>1493</v>
      </c>
      <c r="AW36" t="s">
        <v>1493</v>
      </c>
      <c r="AX36" t="s">
        <v>1493</v>
      </c>
      <c r="AY36" t="s">
        <v>1493</v>
      </c>
      <c r="AZ36" t="s">
        <v>1493</v>
      </c>
      <c r="BA36" t="s">
        <v>1493</v>
      </c>
      <c r="BB36" t="s">
        <v>1493</v>
      </c>
      <c r="BC36" t="s">
        <v>1493</v>
      </c>
      <c r="BD36" t="s">
        <v>1493</v>
      </c>
      <c r="BE36" t="s">
        <v>1493</v>
      </c>
      <c r="BF36" t="s">
        <v>1493</v>
      </c>
      <c r="BG36" t="s">
        <v>1493</v>
      </c>
      <c r="BH36">
        <v>2</v>
      </c>
      <c r="BI36">
        <v>1</v>
      </c>
      <c r="BJ36" t="s">
        <v>1493</v>
      </c>
      <c r="BK36" t="s">
        <v>1493</v>
      </c>
      <c r="BL36" t="s">
        <v>1493</v>
      </c>
      <c r="BM36" t="s">
        <v>1493</v>
      </c>
      <c r="BN36" t="s">
        <v>1493</v>
      </c>
      <c r="BO36" s="12" t="s">
        <v>1007</v>
      </c>
      <c r="BP36" s="22">
        <v>33</v>
      </c>
      <c r="BQ36">
        <v>231</v>
      </c>
      <c r="BR36">
        <v>0</v>
      </c>
      <c r="BS36" t="s">
        <v>1493</v>
      </c>
      <c r="BT36">
        <v>0</v>
      </c>
      <c r="BU36" t="s">
        <v>1493</v>
      </c>
      <c r="BV36" s="4">
        <v>2.08</v>
      </c>
      <c r="BW36">
        <v>1</v>
      </c>
      <c r="BX36">
        <v>24</v>
      </c>
      <c r="BY36">
        <v>4</v>
      </c>
      <c r="BZ36" t="s">
        <v>1493</v>
      </c>
      <c r="CA36">
        <v>1</v>
      </c>
      <c r="CB36" t="s">
        <v>1493</v>
      </c>
      <c r="CC36">
        <v>2</v>
      </c>
      <c r="CD36" t="s">
        <v>1493</v>
      </c>
      <c r="CE36" s="12" t="s">
        <v>482</v>
      </c>
      <c r="CF36" t="s">
        <v>1493</v>
      </c>
      <c r="CG36">
        <v>0</v>
      </c>
      <c r="CH36" t="s">
        <v>1493</v>
      </c>
      <c r="CI36" t="s">
        <v>1493</v>
      </c>
      <c r="CJ36" t="s">
        <v>1493</v>
      </c>
      <c r="CK36" t="s">
        <v>1493</v>
      </c>
      <c r="CL36" t="s">
        <v>1493</v>
      </c>
      <c r="CM36" t="s">
        <v>1493</v>
      </c>
      <c r="CN36" t="s">
        <v>1493</v>
      </c>
      <c r="CO36" t="s">
        <v>1493</v>
      </c>
      <c r="CP36">
        <v>2</v>
      </c>
      <c r="CQ36" s="22">
        <v>1</v>
      </c>
      <c r="CR36" t="s">
        <v>1493</v>
      </c>
      <c r="CS36" s="12" t="s">
        <v>1493</v>
      </c>
      <c r="CT36" t="s">
        <v>1493</v>
      </c>
      <c r="CU36">
        <v>0</v>
      </c>
      <c r="CV36" t="s">
        <v>1493</v>
      </c>
      <c r="CW36" t="s">
        <v>1493</v>
      </c>
      <c r="CX36">
        <v>0</v>
      </c>
      <c r="CY36" t="s">
        <v>1493</v>
      </c>
      <c r="CZ36">
        <v>0</v>
      </c>
      <c r="DA36" t="s">
        <v>1493</v>
      </c>
      <c r="DB36" t="s">
        <v>1493</v>
      </c>
      <c r="DC36" t="s">
        <v>1493</v>
      </c>
      <c r="DD36" t="s">
        <v>1493</v>
      </c>
      <c r="DE36" t="s">
        <v>1493</v>
      </c>
    </row>
    <row r="37" spans="1:109" x14ac:dyDescent="0.25">
      <c r="A37" s="12" t="s">
        <v>1018</v>
      </c>
      <c r="B37" s="4">
        <v>2.0339999999999998</v>
      </c>
      <c r="C37" t="s">
        <v>1493</v>
      </c>
      <c r="D37">
        <v>24</v>
      </c>
      <c r="E37">
        <v>1</v>
      </c>
      <c r="F37" t="s">
        <v>1493</v>
      </c>
      <c r="G37">
        <v>0</v>
      </c>
      <c r="H37" t="s">
        <v>1493</v>
      </c>
      <c r="I37" s="12" t="s">
        <v>1493</v>
      </c>
      <c r="J37">
        <v>0</v>
      </c>
      <c r="K37" t="s">
        <v>1493</v>
      </c>
      <c r="L37" t="s">
        <v>1493</v>
      </c>
      <c r="M37" t="s">
        <v>1493</v>
      </c>
      <c r="N37" t="s">
        <v>1493</v>
      </c>
      <c r="O37" t="s">
        <v>1493</v>
      </c>
      <c r="P37" t="s">
        <v>1493</v>
      </c>
      <c r="Q37" t="s">
        <v>1493</v>
      </c>
      <c r="R37" t="s">
        <v>1493</v>
      </c>
      <c r="S37" t="s">
        <v>1493</v>
      </c>
      <c r="T37" t="s">
        <v>1493</v>
      </c>
      <c r="U37" t="s">
        <v>1493</v>
      </c>
      <c r="V37" t="s">
        <v>1493</v>
      </c>
      <c r="W37" t="s">
        <v>1493</v>
      </c>
      <c r="X37" t="s">
        <v>1493</v>
      </c>
      <c r="Y37" t="s">
        <v>1493</v>
      </c>
      <c r="Z37" t="s">
        <v>1493</v>
      </c>
      <c r="AA37" t="s">
        <v>1493</v>
      </c>
      <c r="AB37" t="s">
        <v>1493</v>
      </c>
      <c r="AC37" t="s">
        <v>1493</v>
      </c>
      <c r="AD37" t="s">
        <v>1493</v>
      </c>
      <c r="AE37" t="s">
        <v>1493</v>
      </c>
      <c r="AF37" t="s">
        <v>1493</v>
      </c>
      <c r="AG37" t="s">
        <v>1493</v>
      </c>
      <c r="AH37" t="s">
        <v>1493</v>
      </c>
      <c r="AI37" t="s">
        <v>1493</v>
      </c>
      <c r="AJ37" t="s">
        <v>1493</v>
      </c>
      <c r="AK37" t="s">
        <v>1493</v>
      </c>
      <c r="AL37" t="s">
        <v>1493</v>
      </c>
      <c r="AM37" t="s">
        <v>1493</v>
      </c>
      <c r="AN37" t="s">
        <v>1493</v>
      </c>
      <c r="AO37" t="s">
        <v>1493</v>
      </c>
      <c r="AP37" t="s">
        <v>1493</v>
      </c>
      <c r="AQ37" t="s">
        <v>1493</v>
      </c>
      <c r="AR37" t="s">
        <v>1493</v>
      </c>
      <c r="AS37" t="s">
        <v>1493</v>
      </c>
      <c r="AT37" t="s">
        <v>1493</v>
      </c>
      <c r="AU37" t="s">
        <v>1493</v>
      </c>
      <c r="AV37" t="s">
        <v>1493</v>
      </c>
      <c r="AW37" t="s">
        <v>1493</v>
      </c>
      <c r="AX37" t="s">
        <v>1493</v>
      </c>
      <c r="AY37" t="s">
        <v>1493</v>
      </c>
      <c r="AZ37" t="s">
        <v>1493</v>
      </c>
      <c r="BA37" t="s">
        <v>1493</v>
      </c>
      <c r="BB37" t="s">
        <v>1493</v>
      </c>
      <c r="BC37" t="s">
        <v>1493</v>
      </c>
      <c r="BD37" t="s">
        <v>1493</v>
      </c>
      <c r="BE37" t="s">
        <v>1493</v>
      </c>
      <c r="BF37" t="s">
        <v>1493</v>
      </c>
      <c r="BG37" t="s">
        <v>1493</v>
      </c>
      <c r="BH37">
        <v>1</v>
      </c>
      <c r="BI37" t="s">
        <v>1493</v>
      </c>
      <c r="BJ37" t="s">
        <v>1493</v>
      </c>
      <c r="BK37" t="s">
        <v>1493</v>
      </c>
      <c r="BL37" t="s">
        <v>1493</v>
      </c>
      <c r="BM37" t="s">
        <v>1493</v>
      </c>
      <c r="BN37" t="s">
        <v>1493</v>
      </c>
      <c r="BO37" s="12" t="s">
        <v>813</v>
      </c>
      <c r="BP37" s="23" t="s">
        <v>1019</v>
      </c>
      <c r="BQ37">
        <v>241</v>
      </c>
      <c r="BR37">
        <v>0</v>
      </c>
      <c r="BS37" t="s">
        <v>1493</v>
      </c>
      <c r="BT37">
        <v>0</v>
      </c>
      <c r="BU37" s="4" t="s">
        <v>1493</v>
      </c>
      <c r="BV37" s="4">
        <v>2.5099999999999998</v>
      </c>
      <c r="BW37">
        <v>1</v>
      </c>
      <c r="BX37">
        <v>24</v>
      </c>
      <c r="BY37">
        <v>3</v>
      </c>
      <c r="BZ37" t="s">
        <v>1493</v>
      </c>
      <c r="CA37">
        <v>2</v>
      </c>
      <c r="CB37" t="s">
        <v>1493</v>
      </c>
      <c r="CC37">
        <v>2</v>
      </c>
      <c r="CD37" t="s">
        <v>1493</v>
      </c>
      <c r="CE37" s="12" t="s">
        <v>482</v>
      </c>
      <c r="CF37" t="s">
        <v>1493</v>
      </c>
      <c r="CG37">
        <v>0</v>
      </c>
      <c r="CH37" t="s">
        <v>1493</v>
      </c>
      <c r="CI37" t="s">
        <v>1493</v>
      </c>
      <c r="CJ37" t="s">
        <v>1493</v>
      </c>
      <c r="CK37" t="s">
        <v>1493</v>
      </c>
      <c r="CL37" t="s">
        <v>1493</v>
      </c>
      <c r="CM37" t="s">
        <v>1493</v>
      </c>
      <c r="CN37" t="s">
        <v>1493</v>
      </c>
      <c r="CO37" t="s">
        <v>1493</v>
      </c>
      <c r="CP37">
        <v>2</v>
      </c>
      <c r="CQ37" s="22">
        <v>1</v>
      </c>
      <c r="CR37" t="s">
        <v>1493</v>
      </c>
      <c r="CS37" s="12" t="s">
        <v>1493</v>
      </c>
      <c r="CT37">
        <v>2</v>
      </c>
      <c r="CU37">
        <v>0</v>
      </c>
      <c r="CV37" t="s">
        <v>1493</v>
      </c>
      <c r="CW37" t="s">
        <v>1493</v>
      </c>
      <c r="CX37">
        <v>0</v>
      </c>
      <c r="CY37" t="s">
        <v>1493</v>
      </c>
      <c r="CZ37">
        <v>0</v>
      </c>
      <c r="DA37" t="s">
        <v>1493</v>
      </c>
      <c r="DB37" t="s">
        <v>1493</v>
      </c>
      <c r="DC37" t="s">
        <v>1493</v>
      </c>
      <c r="DD37" t="s">
        <v>1493</v>
      </c>
      <c r="DE37" t="s">
        <v>1493</v>
      </c>
    </row>
    <row r="38" spans="1:109" x14ac:dyDescent="0.25">
      <c r="A38" s="12" t="s">
        <v>1493</v>
      </c>
      <c r="B38" s="4">
        <v>2.0350000000000001</v>
      </c>
      <c r="C38" t="s">
        <v>1493</v>
      </c>
      <c r="D38">
        <v>34</v>
      </c>
      <c r="E38">
        <v>1</v>
      </c>
      <c r="F38" t="s">
        <v>1493</v>
      </c>
      <c r="G38">
        <v>0</v>
      </c>
      <c r="H38" t="s">
        <v>1493</v>
      </c>
      <c r="I38" t="s">
        <v>1493</v>
      </c>
      <c r="J38">
        <v>0</v>
      </c>
      <c r="K38">
        <v>1998</v>
      </c>
      <c r="L38">
        <v>2</v>
      </c>
      <c r="M38" t="s">
        <v>1493</v>
      </c>
      <c r="N38">
        <v>1</v>
      </c>
      <c r="O38">
        <v>252</v>
      </c>
      <c r="P38">
        <v>2</v>
      </c>
      <c r="Q38" t="s">
        <v>1493</v>
      </c>
      <c r="R38">
        <v>1999</v>
      </c>
      <c r="S38">
        <v>2</v>
      </c>
      <c r="T38" t="s">
        <v>1493</v>
      </c>
      <c r="U38">
        <v>1</v>
      </c>
      <c r="V38">
        <v>238</v>
      </c>
      <c r="W38">
        <v>1.6</v>
      </c>
      <c r="X38" t="s">
        <v>1493</v>
      </c>
      <c r="Y38" t="s">
        <v>1493</v>
      </c>
      <c r="Z38" t="s">
        <v>1493</v>
      </c>
      <c r="AA38" t="s">
        <v>1493</v>
      </c>
      <c r="AB38" t="s">
        <v>1493</v>
      </c>
      <c r="AC38" t="s">
        <v>1493</v>
      </c>
      <c r="AD38" t="s">
        <v>1493</v>
      </c>
      <c r="AE38" t="s">
        <v>1493</v>
      </c>
      <c r="AF38" t="s">
        <v>1493</v>
      </c>
      <c r="AG38" t="s">
        <v>1493</v>
      </c>
      <c r="AH38" t="s">
        <v>1493</v>
      </c>
      <c r="AI38" t="s">
        <v>1493</v>
      </c>
      <c r="AJ38" t="s">
        <v>1493</v>
      </c>
      <c r="AK38" t="s">
        <v>1493</v>
      </c>
      <c r="AL38" t="s">
        <v>1493</v>
      </c>
      <c r="AM38" t="s">
        <v>1493</v>
      </c>
      <c r="AN38" t="s">
        <v>1493</v>
      </c>
      <c r="AO38" t="s">
        <v>1493</v>
      </c>
      <c r="AP38" t="s">
        <v>1493</v>
      </c>
      <c r="AQ38" t="s">
        <v>1493</v>
      </c>
      <c r="AR38" t="s">
        <v>1493</v>
      </c>
      <c r="AS38" t="s">
        <v>1493</v>
      </c>
      <c r="AT38" t="s">
        <v>1493</v>
      </c>
      <c r="AU38" t="s">
        <v>1493</v>
      </c>
      <c r="AV38" t="s">
        <v>1493</v>
      </c>
      <c r="AW38" t="s">
        <v>1493</v>
      </c>
      <c r="AX38" t="s">
        <v>1493</v>
      </c>
      <c r="AY38" t="s">
        <v>1493</v>
      </c>
      <c r="AZ38" t="s">
        <v>1493</v>
      </c>
      <c r="BA38" t="s">
        <v>1493</v>
      </c>
      <c r="BB38" t="s">
        <v>1493</v>
      </c>
      <c r="BC38" t="s">
        <v>1493</v>
      </c>
      <c r="BD38" t="s">
        <v>1493</v>
      </c>
      <c r="BE38" t="s">
        <v>1493</v>
      </c>
      <c r="BF38" t="s">
        <v>1493</v>
      </c>
      <c r="BG38" t="s">
        <v>1493</v>
      </c>
      <c r="BH38">
        <v>3</v>
      </c>
      <c r="BI38">
        <v>2</v>
      </c>
      <c r="BJ38" t="s">
        <v>1493</v>
      </c>
      <c r="BK38" t="s">
        <v>1493</v>
      </c>
      <c r="BL38" t="s">
        <v>1493</v>
      </c>
      <c r="BM38" t="s">
        <v>1493</v>
      </c>
      <c r="BN38" t="s">
        <v>1493</v>
      </c>
      <c r="BO38" s="12" t="s">
        <v>792</v>
      </c>
      <c r="BP38" s="23" t="s">
        <v>1022</v>
      </c>
      <c r="BQ38">
        <v>209</v>
      </c>
      <c r="BR38">
        <v>0</v>
      </c>
      <c r="BS38" t="s">
        <v>1493</v>
      </c>
      <c r="BT38">
        <v>0</v>
      </c>
      <c r="BU38" s="4" t="s">
        <v>1493</v>
      </c>
      <c r="BV38" s="4">
        <v>0.89</v>
      </c>
      <c r="BW38">
        <v>1</v>
      </c>
      <c r="BX38">
        <v>34</v>
      </c>
      <c r="BY38">
        <v>2</v>
      </c>
      <c r="BZ38" t="s">
        <v>1493</v>
      </c>
      <c r="CA38">
        <v>2</v>
      </c>
      <c r="CB38" t="s">
        <v>1493</v>
      </c>
      <c r="CC38">
        <v>2</v>
      </c>
      <c r="CD38" t="s">
        <v>1493</v>
      </c>
      <c r="CE38" s="12" t="s">
        <v>1023</v>
      </c>
      <c r="CF38">
        <v>1</v>
      </c>
      <c r="CG38">
        <v>0</v>
      </c>
      <c r="CH38" t="s">
        <v>1493</v>
      </c>
      <c r="CI38" t="s">
        <v>1493</v>
      </c>
      <c r="CJ38" t="s">
        <v>1493</v>
      </c>
      <c r="CK38" t="s">
        <v>1493</v>
      </c>
      <c r="CL38" t="s">
        <v>1493</v>
      </c>
      <c r="CM38" t="s">
        <v>1493</v>
      </c>
      <c r="CN38" t="s">
        <v>1493</v>
      </c>
      <c r="CO38" t="s">
        <v>1493</v>
      </c>
      <c r="CP38">
        <v>2</v>
      </c>
      <c r="CQ38" s="22">
        <v>1</v>
      </c>
      <c r="CR38" t="s">
        <v>1493</v>
      </c>
      <c r="CS38" s="12" t="s">
        <v>1493</v>
      </c>
      <c r="CT38">
        <v>2</v>
      </c>
      <c r="CU38">
        <v>0</v>
      </c>
      <c r="CV38" t="s">
        <v>1493</v>
      </c>
      <c r="CW38" t="s">
        <v>1493</v>
      </c>
      <c r="CX38">
        <v>0</v>
      </c>
      <c r="CY38" t="s">
        <v>1493</v>
      </c>
      <c r="CZ38">
        <v>0</v>
      </c>
      <c r="DA38" t="s">
        <v>1493</v>
      </c>
      <c r="DB38" t="s">
        <v>1493</v>
      </c>
      <c r="DC38" t="s">
        <v>1493</v>
      </c>
      <c r="DD38" t="s">
        <v>1493</v>
      </c>
      <c r="DE38" t="s">
        <v>1493</v>
      </c>
    </row>
    <row r="39" spans="1:109" x14ac:dyDescent="0.25">
      <c r="A39" s="12" t="s">
        <v>1493</v>
      </c>
      <c r="B39" s="4">
        <v>2.036</v>
      </c>
      <c r="C39" t="s">
        <v>1493</v>
      </c>
      <c r="D39">
        <v>27</v>
      </c>
      <c r="E39">
        <v>2</v>
      </c>
      <c r="F39" t="s">
        <v>1493</v>
      </c>
      <c r="G39">
        <v>0</v>
      </c>
      <c r="H39" t="s">
        <v>1493</v>
      </c>
      <c r="I39" s="12" t="s">
        <v>1493</v>
      </c>
      <c r="J39">
        <v>0</v>
      </c>
      <c r="K39">
        <v>2007</v>
      </c>
      <c r="L39">
        <v>2</v>
      </c>
      <c r="M39" t="s">
        <v>1493</v>
      </c>
      <c r="N39">
        <v>1</v>
      </c>
      <c r="O39">
        <v>248</v>
      </c>
      <c r="P39">
        <v>2.54</v>
      </c>
      <c r="Q39" t="s">
        <v>1493</v>
      </c>
      <c r="R39" t="s">
        <v>1493</v>
      </c>
      <c r="S39" t="s">
        <v>1493</v>
      </c>
      <c r="T39" t="s">
        <v>1493</v>
      </c>
      <c r="U39" t="s">
        <v>1493</v>
      </c>
      <c r="V39" t="s">
        <v>1493</v>
      </c>
      <c r="W39" t="s">
        <v>1493</v>
      </c>
      <c r="X39" t="s">
        <v>1493</v>
      </c>
      <c r="Y39" t="s">
        <v>1493</v>
      </c>
      <c r="Z39" t="s">
        <v>1493</v>
      </c>
      <c r="AA39" t="s">
        <v>1493</v>
      </c>
      <c r="AB39" t="s">
        <v>1493</v>
      </c>
      <c r="AC39" t="s">
        <v>1493</v>
      </c>
      <c r="AD39" t="s">
        <v>1493</v>
      </c>
      <c r="AE39" t="s">
        <v>1493</v>
      </c>
      <c r="AF39" t="s">
        <v>1493</v>
      </c>
      <c r="AG39" t="s">
        <v>1493</v>
      </c>
      <c r="AH39" t="s">
        <v>1493</v>
      </c>
      <c r="AI39" t="s">
        <v>1493</v>
      </c>
      <c r="AJ39" t="s">
        <v>1493</v>
      </c>
      <c r="AK39" t="s">
        <v>1493</v>
      </c>
      <c r="AL39" t="s">
        <v>1493</v>
      </c>
      <c r="AM39" t="s">
        <v>1493</v>
      </c>
      <c r="AN39" t="s">
        <v>1493</v>
      </c>
      <c r="AO39" t="s">
        <v>1493</v>
      </c>
      <c r="AP39" t="s">
        <v>1493</v>
      </c>
      <c r="AQ39" t="s">
        <v>1493</v>
      </c>
      <c r="AR39" t="s">
        <v>1493</v>
      </c>
      <c r="AS39" t="s">
        <v>1493</v>
      </c>
      <c r="AT39" t="s">
        <v>1493</v>
      </c>
      <c r="AU39" t="s">
        <v>1493</v>
      </c>
      <c r="AV39" t="s">
        <v>1493</v>
      </c>
      <c r="AW39" t="s">
        <v>1493</v>
      </c>
      <c r="AX39" t="s">
        <v>1493</v>
      </c>
      <c r="AY39" t="s">
        <v>1493</v>
      </c>
      <c r="AZ39" t="s">
        <v>1493</v>
      </c>
      <c r="BA39" t="s">
        <v>1493</v>
      </c>
      <c r="BB39" t="s">
        <v>1493</v>
      </c>
      <c r="BC39" t="s">
        <v>1493</v>
      </c>
      <c r="BD39" t="s">
        <v>1493</v>
      </c>
      <c r="BE39" t="s">
        <v>1493</v>
      </c>
      <c r="BF39" t="s">
        <v>1493</v>
      </c>
      <c r="BG39" t="s">
        <v>1493</v>
      </c>
      <c r="BH39">
        <v>2</v>
      </c>
      <c r="BI39">
        <v>1</v>
      </c>
      <c r="BJ39" t="s">
        <v>1493</v>
      </c>
      <c r="BK39" t="s">
        <v>1493</v>
      </c>
      <c r="BL39" t="s">
        <v>1493</v>
      </c>
      <c r="BM39" t="s">
        <v>1493</v>
      </c>
      <c r="BN39" t="s">
        <v>1493</v>
      </c>
      <c r="BO39" s="12" t="s">
        <v>520</v>
      </c>
      <c r="BP39" s="23" t="s">
        <v>826</v>
      </c>
      <c r="BQ39">
        <v>244</v>
      </c>
      <c r="BR39">
        <v>0</v>
      </c>
      <c r="BS39" t="s">
        <v>1493</v>
      </c>
      <c r="BT39">
        <v>0</v>
      </c>
      <c r="BU39" t="s">
        <v>1493</v>
      </c>
      <c r="BV39" s="4">
        <v>2.56</v>
      </c>
      <c r="BW39">
        <v>1</v>
      </c>
      <c r="BX39">
        <v>28</v>
      </c>
      <c r="BY39">
        <v>1</v>
      </c>
      <c r="BZ39" t="s">
        <v>1493</v>
      </c>
      <c r="CA39">
        <v>3</v>
      </c>
      <c r="CB39" t="s">
        <v>1493</v>
      </c>
      <c r="CC39">
        <v>2</v>
      </c>
      <c r="CD39" t="s">
        <v>1493</v>
      </c>
      <c r="CE39" s="12" t="s">
        <v>870</v>
      </c>
      <c r="CF39" t="s">
        <v>1493</v>
      </c>
      <c r="CG39">
        <v>0</v>
      </c>
      <c r="CH39" t="s">
        <v>1493</v>
      </c>
      <c r="CI39" t="s">
        <v>1493</v>
      </c>
      <c r="CJ39" t="s">
        <v>1493</v>
      </c>
      <c r="CK39" t="s">
        <v>1493</v>
      </c>
      <c r="CL39" t="s">
        <v>1493</v>
      </c>
      <c r="CM39" t="s">
        <v>1493</v>
      </c>
      <c r="CN39" t="s">
        <v>1493</v>
      </c>
      <c r="CO39" t="s">
        <v>1493</v>
      </c>
      <c r="CP39">
        <v>2</v>
      </c>
      <c r="CQ39" s="22">
        <v>1</v>
      </c>
      <c r="CR39" t="s">
        <v>1493</v>
      </c>
      <c r="CS39" s="12" t="s">
        <v>1493</v>
      </c>
      <c r="CT39">
        <v>2</v>
      </c>
      <c r="CU39">
        <v>0</v>
      </c>
      <c r="CV39" t="s">
        <v>1493</v>
      </c>
      <c r="CW39" t="s">
        <v>1493</v>
      </c>
      <c r="CX39">
        <v>0</v>
      </c>
      <c r="CY39" t="s">
        <v>1493</v>
      </c>
      <c r="CZ39">
        <v>0</v>
      </c>
      <c r="DA39" t="s">
        <v>1493</v>
      </c>
      <c r="DB39" t="s">
        <v>1493</v>
      </c>
      <c r="DC39" t="s">
        <v>1493</v>
      </c>
      <c r="DD39" t="s">
        <v>1493</v>
      </c>
      <c r="DE39" t="s">
        <v>1493</v>
      </c>
    </row>
    <row r="40" spans="1:109" x14ac:dyDescent="0.25">
      <c r="A40" s="12" t="s">
        <v>1493</v>
      </c>
      <c r="B40" s="4">
        <v>2.0369999999999999</v>
      </c>
      <c r="C40" t="s">
        <v>1493</v>
      </c>
      <c r="D40">
        <v>36</v>
      </c>
      <c r="E40">
        <v>1</v>
      </c>
      <c r="F40" t="s">
        <v>1493</v>
      </c>
      <c r="G40">
        <v>0</v>
      </c>
      <c r="H40" t="s">
        <v>1493</v>
      </c>
      <c r="I40" t="s">
        <v>1493</v>
      </c>
      <c r="J40">
        <v>0</v>
      </c>
      <c r="K40" t="s">
        <v>1493</v>
      </c>
      <c r="L40" t="s">
        <v>1493</v>
      </c>
      <c r="M40" t="s">
        <v>1493</v>
      </c>
      <c r="N40" t="s">
        <v>1493</v>
      </c>
      <c r="O40" t="s">
        <v>1493</v>
      </c>
      <c r="P40" t="s">
        <v>1493</v>
      </c>
      <c r="Q40" t="s">
        <v>1493</v>
      </c>
      <c r="R40" t="s">
        <v>1493</v>
      </c>
      <c r="S40" t="s">
        <v>1493</v>
      </c>
      <c r="T40" t="s">
        <v>1493</v>
      </c>
      <c r="U40" t="s">
        <v>1493</v>
      </c>
      <c r="V40" t="s">
        <v>1493</v>
      </c>
      <c r="W40" t="s">
        <v>1493</v>
      </c>
      <c r="X40" t="s">
        <v>1493</v>
      </c>
      <c r="Y40" t="s">
        <v>1493</v>
      </c>
      <c r="Z40" t="s">
        <v>1493</v>
      </c>
      <c r="AA40" t="s">
        <v>1493</v>
      </c>
      <c r="AB40" t="s">
        <v>1493</v>
      </c>
      <c r="AC40" t="s">
        <v>1493</v>
      </c>
      <c r="AD40" t="s">
        <v>1493</v>
      </c>
      <c r="AE40" t="s">
        <v>1493</v>
      </c>
      <c r="AF40" t="s">
        <v>1493</v>
      </c>
      <c r="AG40" t="s">
        <v>1493</v>
      </c>
      <c r="AH40" t="s">
        <v>1493</v>
      </c>
      <c r="AI40" t="s">
        <v>1493</v>
      </c>
      <c r="AJ40" t="s">
        <v>1493</v>
      </c>
      <c r="AK40" t="s">
        <v>1493</v>
      </c>
      <c r="AL40" t="s">
        <v>1493</v>
      </c>
      <c r="AM40" t="s">
        <v>1493</v>
      </c>
      <c r="AN40" t="s">
        <v>1493</v>
      </c>
      <c r="AO40" t="s">
        <v>1493</v>
      </c>
      <c r="AP40" t="s">
        <v>1493</v>
      </c>
      <c r="AQ40" t="s">
        <v>1493</v>
      </c>
      <c r="AR40" t="s">
        <v>1493</v>
      </c>
      <c r="AS40" t="s">
        <v>1493</v>
      </c>
      <c r="AT40" t="s">
        <v>1493</v>
      </c>
      <c r="AU40" t="s">
        <v>1493</v>
      </c>
      <c r="AV40" t="s">
        <v>1493</v>
      </c>
      <c r="AW40" t="s">
        <v>1493</v>
      </c>
      <c r="AX40" t="s">
        <v>1493</v>
      </c>
      <c r="AY40" t="s">
        <v>1493</v>
      </c>
      <c r="AZ40" t="s">
        <v>1493</v>
      </c>
      <c r="BA40" t="s">
        <v>1493</v>
      </c>
      <c r="BB40" t="s">
        <v>1493</v>
      </c>
      <c r="BC40" t="s">
        <v>1493</v>
      </c>
      <c r="BD40" t="s">
        <v>1493</v>
      </c>
      <c r="BE40" t="s">
        <v>1493</v>
      </c>
      <c r="BF40" t="s">
        <v>1493</v>
      </c>
      <c r="BG40" t="s">
        <v>1493</v>
      </c>
      <c r="BH40">
        <v>1</v>
      </c>
      <c r="BI40" t="s">
        <v>1493</v>
      </c>
      <c r="BJ40" t="s">
        <v>1493</v>
      </c>
      <c r="BK40" t="s">
        <v>1493</v>
      </c>
      <c r="BL40" t="s">
        <v>1493</v>
      </c>
      <c r="BM40" t="s">
        <v>1493</v>
      </c>
      <c r="BN40" t="s">
        <v>1493</v>
      </c>
      <c r="BO40" s="12" t="s">
        <v>478</v>
      </c>
      <c r="BP40" s="23" t="s">
        <v>1024</v>
      </c>
      <c r="BQ40">
        <v>247</v>
      </c>
      <c r="BR40">
        <v>0</v>
      </c>
      <c r="BS40" t="s">
        <v>1493</v>
      </c>
      <c r="BT40">
        <v>0</v>
      </c>
      <c r="BU40" t="s">
        <v>1493</v>
      </c>
      <c r="BV40" s="4">
        <v>2.1549999999999998</v>
      </c>
      <c r="BW40">
        <v>1</v>
      </c>
      <c r="BX40">
        <v>36</v>
      </c>
      <c r="BY40">
        <v>1</v>
      </c>
      <c r="BZ40" t="s">
        <v>1493</v>
      </c>
      <c r="CA40">
        <v>3</v>
      </c>
      <c r="CB40" t="s">
        <v>1493</v>
      </c>
      <c r="CC40">
        <v>2</v>
      </c>
      <c r="CD40" t="s">
        <v>1493</v>
      </c>
      <c r="CE40" s="12" t="s">
        <v>870</v>
      </c>
      <c r="CF40" t="s">
        <v>1493</v>
      </c>
      <c r="CG40">
        <v>0</v>
      </c>
      <c r="CH40" t="s">
        <v>1493</v>
      </c>
      <c r="CI40" t="s">
        <v>1493</v>
      </c>
      <c r="CJ40" t="s">
        <v>1493</v>
      </c>
      <c r="CK40" t="s">
        <v>1493</v>
      </c>
      <c r="CL40" t="s">
        <v>1493</v>
      </c>
      <c r="CM40" t="s">
        <v>1493</v>
      </c>
      <c r="CN40" t="s">
        <v>1493</v>
      </c>
      <c r="CO40" t="s">
        <v>1493</v>
      </c>
      <c r="CP40">
        <v>2</v>
      </c>
      <c r="CQ40" s="23" t="s">
        <v>461</v>
      </c>
      <c r="CR40" t="s">
        <v>1493</v>
      </c>
      <c r="CS40" s="12" t="s">
        <v>1493</v>
      </c>
      <c r="CT40">
        <v>2</v>
      </c>
      <c r="CU40">
        <v>0</v>
      </c>
      <c r="CV40" t="s">
        <v>1493</v>
      </c>
      <c r="CW40" t="s">
        <v>1493</v>
      </c>
      <c r="CX40">
        <v>0</v>
      </c>
      <c r="CY40" t="s">
        <v>1493</v>
      </c>
      <c r="CZ40">
        <v>0</v>
      </c>
      <c r="DA40" t="s">
        <v>1493</v>
      </c>
      <c r="DB40" t="s">
        <v>1493</v>
      </c>
      <c r="DC40" t="s">
        <v>1493</v>
      </c>
      <c r="DD40" t="s">
        <v>1493</v>
      </c>
      <c r="DE40" t="s">
        <v>1493</v>
      </c>
    </row>
    <row r="41" spans="1:109" x14ac:dyDescent="0.25">
      <c r="A41" s="12" t="s">
        <v>1493</v>
      </c>
      <c r="B41" s="4">
        <v>2.0379999999999998</v>
      </c>
      <c r="C41" t="s">
        <v>1493</v>
      </c>
      <c r="D41">
        <v>31</v>
      </c>
      <c r="E41">
        <v>1</v>
      </c>
      <c r="F41" t="s">
        <v>1493</v>
      </c>
      <c r="G41">
        <v>0</v>
      </c>
      <c r="H41" t="s">
        <v>1493</v>
      </c>
      <c r="I41" s="12" t="s">
        <v>1493</v>
      </c>
      <c r="J41">
        <v>0</v>
      </c>
      <c r="K41">
        <v>2007</v>
      </c>
      <c r="L41" t="s">
        <v>1493</v>
      </c>
      <c r="M41" t="s">
        <v>1493</v>
      </c>
      <c r="N41">
        <v>0</v>
      </c>
      <c r="O41">
        <v>273</v>
      </c>
      <c r="P41">
        <v>2.355</v>
      </c>
      <c r="Q41" t="s">
        <v>1493</v>
      </c>
      <c r="R41" t="s">
        <v>1493</v>
      </c>
      <c r="S41" t="s">
        <v>1493</v>
      </c>
      <c r="T41" t="s">
        <v>1493</v>
      </c>
      <c r="U41" t="s">
        <v>1493</v>
      </c>
      <c r="V41" t="s">
        <v>1493</v>
      </c>
      <c r="W41" t="s">
        <v>1493</v>
      </c>
      <c r="X41" t="s">
        <v>1493</v>
      </c>
      <c r="Y41" t="s">
        <v>1493</v>
      </c>
      <c r="Z41" t="s">
        <v>1493</v>
      </c>
      <c r="AA41" t="s">
        <v>1493</v>
      </c>
      <c r="AB41" t="s">
        <v>1493</v>
      </c>
      <c r="AC41" t="s">
        <v>1493</v>
      </c>
      <c r="AD41" t="s">
        <v>1493</v>
      </c>
      <c r="AE41" t="s">
        <v>1493</v>
      </c>
      <c r="AF41" t="s">
        <v>1493</v>
      </c>
      <c r="AG41" t="s">
        <v>1493</v>
      </c>
      <c r="AH41" t="s">
        <v>1493</v>
      </c>
      <c r="AI41" t="s">
        <v>1493</v>
      </c>
      <c r="AJ41" t="s">
        <v>1493</v>
      </c>
      <c r="AK41" t="s">
        <v>1493</v>
      </c>
      <c r="AL41" t="s">
        <v>1493</v>
      </c>
      <c r="AM41" t="s">
        <v>1493</v>
      </c>
      <c r="AN41" t="s">
        <v>1493</v>
      </c>
      <c r="AO41" t="s">
        <v>1493</v>
      </c>
      <c r="AP41" t="s">
        <v>1493</v>
      </c>
      <c r="AQ41" t="s">
        <v>1493</v>
      </c>
      <c r="AR41" t="s">
        <v>1493</v>
      </c>
      <c r="AS41" t="s">
        <v>1493</v>
      </c>
      <c r="AT41" t="s">
        <v>1493</v>
      </c>
      <c r="AU41" t="s">
        <v>1493</v>
      </c>
      <c r="AV41" t="s">
        <v>1493</v>
      </c>
      <c r="AW41" t="s">
        <v>1493</v>
      </c>
      <c r="AX41" t="s">
        <v>1493</v>
      </c>
      <c r="AY41" t="s">
        <v>1493</v>
      </c>
      <c r="AZ41" t="s">
        <v>1493</v>
      </c>
      <c r="BA41" t="s">
        <v>1493</v>
      </c>
      <c r="BB41" t="s">
        <v>1493</v>
      </c>
      <c r="BC41" t="s">
        <v>1493</v>
      </c>
      <c r="BD41" t="s">
        <v>1493</v>
      </c>
      <c r="BE41" t="s">
        <v>1493</v>
      </c>
      <c r="BF41" t="s">
        <v>1493</v>
      </c>
      <c r="BG41" t="s">
        <v>1493</v>
      </c>
      <c r="BH41">
        <v>4</v>
      </c>
      <c r="BI41">
        <v>1</v>
      </c>
      <c r="BJ41">
        <v>1</v>
      </c>
      <c r="BK41">
        <v>1</v>
      </c>
      <c r="BL41" t="s">
        <v>1493</v>
      </c>
      <c r="BM41" t="s">
        <v>1493</v>
      </c>
      <c r="BN41" t="s">
        <v>1493</v>
      </c>
      <c r="BO41" s="12" t="s">
        <v>986</v>
      </c>
      <c r="BP41" s="23" t="s">
        <v>1019</v>
      </c>
      <c r="BQ41">
        <v>241</v>
      </c>
      <c r="BR41">
        <v>0</v>
      </c>
      <c r="BS41" t="s">
        <v>1493</v>
      </c>
      <c r="BT41">
        <v>0</v>
      </c>
      <c r="BU41" t="s">
        <v>1493</v>
      </c>
      <c r="BV41" s="4">
        <v>1.4950000000000001</v>
      </c>
      <c r="BW41">
        <v>1</v>
      </c>
      <c r="BX41">
        <v>31</v>
      </c>
      <c r="BY41">
        <v>1</v>
      </c>
      <c r="BZ41" t="s">
        <v>1493</v>
      </c>
      <c r="CA41">
        <v>3</v>
      </c>
      <c r="CB41" t="s">
        <v>1493</v>
      </c>
      <c r="CC41">
        <v>2</v>
      </c>
      <c r="CD41" t="s">
        <v>1493</v>
      </c>
      <c r="CE41" s="12" t="s">
        <v>966</v>
      </c>
      <c r="CF41">
        <v>1</v>
      </c>
      <c r="CG41">
        <v>0</v>
      </c>
      <c r="CH41" t="s">
        <v>1493</v>
      </c>
      <c r="CI41" t="s">
        <v>1493</v>
      </c>
      <c r="CJ41" t="s">
        <v>1493</v>
      </c>
      <c r="CK41" t="s">
        <v>1493</v>
      </c>
      <c r="CL41" t="s">
        <v>1493</v>
      </c>
      <c r="CM41" t="s">
        <v>1493</v>
      </c>
      <c r="CN41" t="s">
        <v>1493</v>
      </c>
      <c r="CO41" t="s">
        <v>1493</v>
      </c>
      <c r="CP41">
        <v>1</v>
      </c>
      <c r="CQ41" s="23" t="s">
        <v>461</v>
      </c>
      <c r="CR41" t="s">
        <v>1493</v>
      </c>
      <c r="CS41" s="12" t="s">
        <v>1493</v>
      </c>
      <c r="CT41">
        <v>2</v>
      </c>
      <c r="CU41">
        <v>0</v>
      </c>
      <c r="CV41" t="s">
        <v>1493</v>
      </c>
      <c r="CW41" t="s">
        <v>1493</v>
      </c>
      <c r="CX41">
        <v>0</v>
      </c>
      <c r="CY41" t="s">
        <v>1493</v>
      </c>
      <c r="CZ41">
        <v>0</v>
      </c>
      <c r="DA41" t="s">
        <v>1493</v>
      </c>
      <c r="DB41" t="s">
        <v>1493</v>
      </c>
      <c r="DC41" t="s">
        <v>1493</v>
      </c>
      <c r="DD41" t="s">
        <v>1493</v>
      </c>
      <c r="DE41" t="s">
        <v>1493</v>
      </c>
    </row>
    <row r="42" spans="1:109" x14ac:dyDescent="0.25">
      <c r="A42" s="12" t="s">
        <v>1493</v>
      </c>
      <c r="B42" s="4">
        <v>2.0390000000000001</v>
      </c>
      <c r="C42" t="s">
        <v>1493</v>
      </c>
      <c r="D42">
        <v>36</v>
      </c>
      <c r="E42">
        <v>1</v>
      </c>
      <c r="F42" t="s">
        <v>1493</v>
      </c>
      <c r="G42">
        <v>1</v>
      </c>
      <c r="H42">
        <v>3</v>
      </c>
      <c r="I42" s="28" t="s">
        <v>1482</v>
      </c>
      <c r="J42">
        <v>1</v>
      </c>
      <c r="K42">
        <v>2000</v>
      </c>
      <c r="L42" t="s">
        <v>1493</v>
      </c>
      <c r="M42" t="s">
        <v>1493</v>
      </c>
      <c r="N42" t="s">
        <v>1493</v>
      </c>
      <c r="O42" t="s">
        <v>1493</v>
      </c>
      <c r="P42" t="s">
        <v>1493</v>
      </c>
      <c r="Q42" t="s">
        <v>1493</v>
      </c>
      <c r="R42">
        <v>2005</v>
      </c>
      <c r="S42" t="s">
        <v>1493</v>
      </c>
      <c r="T42" t="s">
        <v>1493</v>
      </c>
      <c r="U42" t="s">
        <v>1493</v>
      </c>
      <c r="V42" t="s">
        <v>1493</v>
      </c>
      <c r="W42" t="s">
        <v>1493</v>
      </c>
      <c r="X42" t="s">
        <v>1493</v>
      </c>
      <c r="Y42" t="s">
        <v>1493</v>
      </c>
      <c r="Z42" t="s">
        <v>1493</v>
      </c>
      <c r="AA42" t="s">
        <v>1493</v>
      </c>
      <c r="AB42" t="s">
        <v>1493</v>
      </c>
      <c r="AC42" t="s">
        <v>1493</v>
      </c>
      <c r="AD42" t="s">
        <v>1493</v>
      </c>
      <c r="AE42" t="s">
        <v>1493</v>
      </c>
      <c r="AF42" t="s">
        <v>1493</v>
      </c>
      <c r="AG42" t="s">
        <v>1493</v>
      </c>
      <c r="AH42" t="s">
        <v>1493</v>
      </c>
      <c r="AI42" t="s">
        <v>1493</v>
      </c>
      <c r="AJ42" t="s">
        <v>1493</v>
      </c>
      <c r="AK42" t="s">
        <v>1493</v>
      </c>
      <c r="AL42" t="s">
        <v>1493</v>
      </c>
      <c r="AM42" t="s">
        <v>1493</v>
      </c>
      <c r="AN42" t="s">
        <v>1493</v>
      </c>
      <c r="AO42" t="s">
        <v>1493</v>
      </c>
      <c r="AP42" t="s">
        <v>1493</v>
      </c>
      <c r="AQ42" t="s">
        <v>1493</v>
      </c>
      <c r="AR42" t="s">
        <v>1493</v>
      </c>
      <c r="AS42" t="s">
        <v>1493</v>
      </c>
      <c r="AT42" t="s">
        <v>1493</v>
      </c>
      <c r="AU42" t="s">
        <v>1493</v>
      </c>
      <c r="AV42" t="s">
        <v>1493</v>
      </c>
      <c r="AW42" t="s">
        <v>1493</v>
      </c>
      <c r="AX42" t="s">
        <v>1493</v>
      </c>
      <c r="AY42" t="s">
        <v>1493</v>
      </c>
      <c r="AZ42" t="s">
        <v>1493</v>
      </c>
      <c r="BA42" t="s">
        <v>1493</v>
      </c>
      <c r="BB42" t="s">
        <v>1493</v>
      </c>
      <c r="BC42" t="s">
        <v>1493</v>
      </c>
      <c r="BD42" t="s">
        <v>1493</v>
      </c>
      <c r="BE42" t="s">
        <v>1493</v>
      </c>
      <c r="BF42" t="s">
        <v>1493</v>
      </c>
      <c r="BG42" t="s">
        <v>1493</v>
      </c>
      <c r="BH42">
        <v>3</v>
      </c>
      <c r="BI42">
        <v>2</v>
      </c>
      <c r="BJ42" t="s">
        <v>1493</v>
      </c>
      <c r="BK42" t="s">
        <v>1493</v>
      </c>
      <c r="BL42" t="s">
        <v>1493</v>
      </c>
      <c r="BM42" t="s">
        <v>1493</v>
      </c>
      <c r="BN42" t="s">
        <v>1493</v>
      </c>
      <c r="BO42" s="12" t="s">
        <v>558</v>
      </c>
      <c r="BP42" s="23" t="s">
        <v>984</v>
      </c>
      <c r="BQ42">
        <v>250</v>
      </c>
      <c r="BR42">
        <v>0</v>
      </c>
      <c r="BS42" t="s">
        <v>1493</v>
      </c>
      <c r="BT42">
        <v>1</v>
      </c>
      <c r="BU42" s="12" t="s">
        <v>1026</v>
      </c>
      <c r="BV42" s="4">
        <v>2.61</v>
      </c>
      <c r="BW42">
        <v>1</v>
      </c>
      <c r="BX42">
        <v>36</v>
      </c>
      <c r="BY42">
        <v>1</v>
      </c>
      <c r="BZ42" t="s">
        <v>1493</v>
      </c>
      <c r="CA42">
        <v>3</v>
      </c>
      <c r="CB42" t="s">
        <v>1493</v>
      </c>
      <c r="CC42">
        <v>2</v>
      </c>
      <c r="CD42" t="s">
        <v>1493</v>
      </c>
      <c r="CE42" s="12" t="s">
        <v>870</v>
      </c>
      <c r="CF42">
        <v>1</v>
      </c>
      <c r="CG42">
        <v>0</v>
      </c>
      <c r="CH42" t="s">
        <v>1493</v>
      </c>
      <c r="CI42" t="s">
        <v>1493</v>
      </c>
      <c r="CJ42" t="s">
        <v>1493</v>
      </c>
      <c r="CK42" t="s">
        <v>1493</v>
      </c>
      <c r="CL42" t="s">
        <v>1493</v>
      </c>
      <c r="CM42" t="s">
        <v>1493</v>
      </c>
      <c r="CN42" t="s">
        <v>1493</v>
      </c>
      <c r="CO42" t="s">
        <v>1493</v>
      </c>
      <c r="CP42">
        <v>2</v>
      </c>
      <c r="CQ42" s="23" t="s">
        <v>461</v>
      </c>
      <c r="CR42" t="s">
        <v>1493</v>
      </c>
      <c r="CS42" s="12" t="s">
        <v>1493</v>
      </c>
      <c r="CT42">
        <v>2</v>
      </c>
      <c r="CU42">
        <v>0</v>
      </c>
      <c r="CV42" t="s">
        <v>1493</v>
      </c>
      <c r="CW42" t="s">
        <v>1493</v>
      </c>
      <c r="CX42">
        <v>0</v>
      </c>
      <c r="CY42" t="s">
        <v>1493</v>
      </c>
      <c r="CZ42">
        <v>0</v>
      </c>
      <c r="DA42" t="s">
        <v>1493</v>
      </c>
      <c r="DB42" t="s">
        <v>1493</v>
      </c>
      <c r="DC42" t="s">
        <v>1493</v>
      </c>
      <c r="DD42" t="s">
        <v>1493</v>
      </c>
      <c r="DE42" t="s">
        <v>1493</v>
      </c>
    </row>
    <row r="43" spans="1:109" x14ac:dyDescent="0.25">
      <c r="A43" s="12" t="s">
        <v>1028</v>
      </c>
      <c r="B43" s="4">
        <v>2.04</v>
      </c>
      <c r="C43" t="s">
        <v>1493</v>
      </c>
      <c r="D43">
        <v>31</v>
      </c>
      <c r="E43">
        <v>1</v>
      </c>
      <c r="F43" t="s">
        <v>1493</v>
      </c>
      <c r="G43">
        <v>0</v>
      </c>
      <c r="H43" t="s">
        <v>1493</v>
      </c>
      <c r="I43" t="s">
        <v>1493</v>
      </c>
      <c r="J43">
        <v>0</v>
      </c>
      <c r="K43">
        <v>2001</v>
      </c>
      <c r="L43" t="s">
        <v>1493</v>
      </c>
      <c r="M43" t="s">
        <v>1493</v>
      </c>
      <c r="N43">
        <v>0</v>
      </c>
      <c r="O43">
        <v>273</v>
      </c>
      <c r="P43">
        <v>1.65</v>
      </c>
      <c r="Q43" t="s">
        <v>1493</v>
      </c>
      <c r="R43" t="s">
        <v>1493</v>
      </c>
      <c r="S43" t="s">
        <v>1493</v>
      </c>
      <c r="T43" t="s">
        <v>1493</v>
      </c>
      <c r="U43" t="s">
        <v>1493</v>
      </c>
      <c r="V43" t="s">
        <v>1493</v>
      </c>
      <c r="W43" t="s">
        <v>1493</v>
      </c>
      <c r="X43" t="s">
        <v>1493</v>
      </c>
      <c r="Y43" t="s">
        <v>1493</v>
      </c>
      <c r="Z43" t="s">
        <v>1493</v>
      </c>
      <c r="AA43" t="s">
        <v>1493</v>
      </c>
      <c r="AB43" t="s">
        <v>1493</v>
      </c>
      <c r="AC43" t="s">
        <v>1493</v>
      </c>
      <c r="AD43" t="s">
        <v>1493</v>
      </c>
      <c r="AE43" t="s">
        <v>1493</v>
      </c>
      <c r="AF43" t="s">
        <v>1493</v>
      </c>
      <c r="AG43" t="s">
        <v>1493</v>
      </c>
      <c r="AH43" t="s">
        <v>1493</v>
      </c>
      <c r="AI43" t="s">
        <v>1493</v>
      </c>
      <c r="AJ43" t="s">
        <v>1493</v>
      </c>
      <c r="AK43" t="s">
        <v>1493</v>
      </c>
      <c r="AL43" t="s">
        <v>1493</v>
      </c>
      <c r="AM43" t="s">
        <v>1493</v>
      </c>
      <c r="AN43" t="s">
        <v>1493</v>
      </c>
      <c r="AO43" t="s">
        <v>1493</v>
      </c>
      <c r="AP43" t="s">
        <v>1493</v>
      </c>
      <c r="AQ43" t="s">
        <v>1493</v>
      </c>
      <c r="AR43" t="s">
        <v>1493</v>
      </c>
      <c r="AS43" t="s">
        <v>1493</v>
      </c>
      <c r="AT43" t="s">
        <v>1493</v>
      </c>
      <c r="AU43" t="s">
        <v>1493</v>
      </c>
      <c r="AV43" t="s">
        <v>1493</v>
      </c>
      <c r="AW43" t="s">
        <v>1493</v>
      </c>
      <c r="AX43" t="s">
        <v>1493</v>
      </c>
      <c r="AY43" t="s">
        <v>1493</v>
      </c>
      <c r="AZ43" t="s">
        <v>1493</v>
      </c>
      <c r="BA43" t="s">
        <v>1493</v>
      </c>
      <c r="BB43" t="s">
        <v>1493</v>
      </c>
      <c r="BC43" t="s">
        <v>1493</v>
      </c>
      <c r="BD43" t="s">
        <v>1493</v>
      </c>
      <c r="BE43" t="s">
        <v>1493</v>
      </c>
      <c r="BF43" t="s">
        <v>1493</v>
      </c>
      <c r="BG43" t="s">
        <v>1493</v>
      </c>
      <c r="BH43">
        <v>3</v>
      </c>
      <c r="BI43">
        <v>1</v>
      </c>
      <c r="BJ43">
        <v>1</v>
      </c>
      <c r="BK43" t="s">
        <v>1493</v>
      </c>
      <c r="BL43" t="s">
        <v>1493</v>
      </c>
      <c r="BM43" t="s">
        <v>1493</v>
      </c>
      <c r="BN43" t="s">
        <v>1493</v>
      </c>
      <c r="BO43" s="12" t="s">
        <v>986</v>
      </c>
      <c r="BP43" s="22">
        <v>33</v>
      </c>
      <c r="BQ43">
        <v>231</v>
      </c>
      <c r="BR43">
        <v>2</v>
      </c>
      <c r="BS43" s="12" t="s">
        <v>1011</v>
      </c>
      <c r="BT43">
        <v>0</v>
      </c>
      <c r="BU43" t="s">
        <v>1493</v>
      </c>
      <c r="BV43" s="4">
        <v>1.9</v>
      </c>
      <c r="BW43">
        <v>1</v>
      </c>
      <c r="BX43">
        <v>31</v>
      </c>
      <c r="BY43">
        <v>1</v>
      </c>
      <c r="BZ43" t="s">
        <v>1493</v>
      </c>
      <c r="CA43">
        <v>1</v>
      </c>
      <c r="CB43" t="s">
        <v>1493</v>
      </c>
      <c r="CC43">
        <v>3</v>
      </c>
      <c r="CD43" t="s">
        <v>1493</v>
      </c>
      <c r="CE43" s="12" t="s">
        <v>694</v>
      </c>
      <c r="CF43">
        <v>1</v>
      </c>
      <c r="CG43">
        <v>0</v>
      </c>
      <c r="CH43" t="s">
        <v>1493</v>
      </c>
      <c r="CI43" t="s">
        <v>1493</v>
      </c>
      <c r="CJ43" t="s">
        <v>1493</v>
      </c>
      <c r="CK43" t="s">
        <v>1493</v>
      </c>
      <c r="CL43" t="s">
        <v>1493</v>
      </c>
      <c r="CM43" t="s">
        <v>1493</v>
      </c>
      <c r="CN43" t="s">
        <v>1493</v>
      </c>
      <c r="CO43" t="s">
        <v>1493</v>
      </c>
      <c r="CP43">
        <v>1</v>
      </c>
      <c r="CQ43" s="23" t="s">
        <v>461</v>
      </c>
      <c r="CR43" t="s">
        <v>1493</v>
      </c>
      <c r="CS43" s="12" t="s">
        <v>1493</v>
      </c>
      <c r="CT43">
        <v>2</v>
      </c>
      <c r="CU43">
        <v>0</v>
      </c>
      <c r="CV43" t="s">
        <v>1493</v>
      </c>
      <c r="CW43" t="s">
        <v>1493</v>
      </c>
      <c r="CX43">
        <v>0</v>
      </c>
      <c r="CY43" t="s">
        <v>1493</v>
      </c>
      <c r="CZ43">
        <v>0</v>
      </c>
      <c r="DA43" t="s">
        <v>1493</v>
      </c>
      <c r="DB43" t="s">
        <v>1493</v>
      </c>
      <c r="DC43" t="s">
        <v>1493</v>
      </c>
      <c r="DD43" t="s">
        <v>1493</v>
      </c>
      <c r="DE43" t="s">
        <v>1493</v>
      </c>
    </row>
    <row r="44" spans="1:109" ht="19.5" customHeight="1" x14ac:dyDescent="0.25">
      <c r="A44" s="12" t="s">
        <v>1029</v>
      </c>
      <c r="B44" s="4">
        <v>2.0409999999999999</v>
      </c>
      <c r="C44" t="s">
        <v>1493</v>
      </c>
      <c r="D44">
        <v>33</v>
      </c>
      <c r="E44">
        <v>1</v>
      </c>
      <c r="F44" t="s">
        <v>1493</v>
      </c>
      <c r="G44">
        <v>0</v>
      </c>
      <c r="H44" t="s">
        <v>1493</v>
      </c>
      <c r="I44" t="s">
        <v>1493</v>
      </c>
      <c r="J44">
        <v>0</v>
      </c>
      <c r="K44">
        <v>2000</v>
      </c>
      <c r="L44" t="s">
        <v>1493</v>
      </c>
      <c r="M44" t="s">
        <v>1493</v>
      </c>
      <c r="N44">
        <v>0</v>
      </c>
      <c r="O44">
        <v>259</v>
      </c>
      <c r="P44">
        <v>2.64</v>
      </c>
      <c r="Q44" t="s">
        <v>1493</v>
      </c>
      <c r="R44">
        <v>2001</v>
      </c>
      <c r="S44">
        <v>2</v>
      </c>
      <c r="T44" t="s">
        <v>1493</v>
      </c>
      <c r="U44">
        <v>1</v>
      </c>
      <c r="V44">
        <v>210</v>
      </c>
      <c r="W44" s="12" t="s">
        <v>1030</v>
      </c>
      <c r="X44" s="12" t="s">
        <v>1031</v>
      </c>
      <c r="Y44">
        <v>2002</v>
      </c>
      <c r="Z44">
        <v>2</v>
      </c>
      <c r="AA44" t="s">
        <v>1493</v>
      </c>
      <c r="AB44">
        <v>1</v>
      </c>
      <c r="AC44">
        <v>203</v>
      </c>
      <c r="AD44">
        <v>1.292</v>
      </c>
      <c r="AE44" t="s">
        <v>1493</v>
      </c>
      <c r="AF44">
        <v>2004</v>
      </c>
      <c r="AG44">
        <v>2</v>
      </c>
      <c r="AH44" t="s">
        <v>1493</v>
      </c>
      <c r="AI44">
        <v>1</v>
      </c>
      <c r="AJ44">
        <v>252</v>
      </c>
      <c r="AK44">
        <v>2.286</v>
      </c>
      <c r="AL44" t="s">
        <v>1493</v>
      </c>
      <c r="AM44">
        <v>2007</v>
      </c>
      <c r="AN44" t="s">
        <v>1493</v>
      </c>
      <c r="AO44" t="s">
        <v>1493</v>
      </c>
      <c r="AP44">
        <v>0</v>
      </c>
      <c r="AQ44">
        <v>280</v>
      </c>
      <c r="AR44">
        <v>2.7</v>
      </c>
      <c r="AS44" t="s">
        <v>1493</v>
      </c>
      <c r="AT44">
        <v>2010</v>
      </c>
      <c r="AU44">
        <v>2</v>
      </c>
      <c r="AV44" t="s">
        <v>1493</v>
      </c>
      <c r="AW44">
        <v>1</v>
      </c>
      <c r="AX44">
        <v>247</v>
      </c>
      <c r="AY44">
        <v>2.36</v>
      </c>
      <c r="AZ44" t="s">
        <v>1493</v>
      </c>
      <c r="BA44" t="s">
        <v>1493</v>
      </c>
      <c r="BB44" t="s">
        <v>1493</v>
      </c>
      <c r="BC44" t="s">
        <v>1493</v>
      </c>
      <c r="BD44" t="s">
        <v>1493</v>
      </c>
      <c r="BE44" t="s">
        <v>1493</v>
      </c>
      <c r="BF44" t="s">
        <v>1493</v>
      </c>
      <c r="BG44" t="s">
        <v>1493</v>
      </c>
      <c r="BH44">
        <v>7</v>
      </c>
      <c r="BI44">
        <v>6</v>
      </c>
      <c r="BJ44" t="s">
        <v>1493</v>
      </c>
      <c r="BK44" t="s">
        <v>1493</v>
      </c>
      <c r="BL44" t="s">
        <v>1493</v>
      </c>
      <c r="BM44" t="s">
        <v>1493</v>
      </c>
      <c r="BN44" t="s">
        <v>1493</v>
      </c>
      <c r="BO44" s="12" t="s">
        <v>779</v>
      </c>
      <c r="BP44" s="23" t="s">
        <v>1024</v>
      </c>
      <c r="BQ44">
        <v>247</v>
      </c>
      <c r="BR44">
        <v>0</v>
      </c>
      <c r="BS44" t="s">
        <v>1493</v>
      </c>
      <c r="BT44">
        <v>0</v>
      </c>
      <c r="BU44" t="s">
        <v>1493</v>
      </c>
      <c r="BV44" s="4">
        <v>2.11</v>
      </c>
      <c r="BW44">
        <v>1</v>
      </c>
      <c r="BX44">
        <v>33</v>
      </c>
      <c r="BY44">
        <v>1</v>
      </c>
      <c r="BZ44" t="s">
        <v>1493</v>
      </c>
      <c r="CA44">
        <v>1</v>
      </c>
      <c r="CB44" t="s">
        <v>1493</v>
      </c>
      <c r="CC44">
        <v>2</v>
      </c>
      <c r="CD44" t="s">
        <v>1493</v>
      </c>
      <c r="CE44" s="12" t="s">
        <v>482</v>
      </c>
      <c r="CF44" t="s">
        <v>1493</v>
      </c>
      <c r="CG44">
        <v>0</v>
      </c>
      <c r="CH44" t="s">
        <v>1493</v>
      </c>
      <c r="CI44" t="s">
        <v>1493</v>
      </c>
      <c r="CJ44" t="s">
        <v>1493</v>
      </c>
      <c r="CK44" t="s">
        <v>1493</v>
      </c>
      <c r="CL44" t="s">
        <v>1493</v>
      </c>
      <c r="CM44" t="s">
        <v>1493</v>
      </c>
      <c r="CN44" t="s">
        <v>1493</v>
      </c>
      <c r="CO44" t="s">
        <v>1493</v>
      </c>
      <c r="CP44">
        <v>2</v>
      </c>
      <c r="CQ44" s="23" t="s">
        <v>461</v>
      </c>
      <c r="CR44" t="s">
        <v>1493</v>
      </c>
      <c r="CS44" s="12" t="s">
        <v>1493</v>
      </c>
      <c r="CT44">
        <v>2</v>
      </c>
      <c r="CU44">
        <v>0</v>
      </c>
      <c r="CV44" t="s">
        <v>1493</v>
      </c>
      <c r="CW44" t="s">
        <v>1493</v>
      </c>
      <c r="CX44">
        <v>0</v>
      </c>
      <c r="CY44" t="s">
        <v>1493</v>
      </c>
      <c r="CZ44">
        <v>0</v>
      </c>
      <c r="DA44" t="s">
        <v>1493</v>
      </c>
      <c r="DB44" t="s">
        <v>1493</v>
      </c>
      <c r="DC44" t="s">
        <v>1493</v>
      </c>
      <c r="DD44" t="s">
        <v>1493</v>
      </c>
      <c r="DE44" t="s">
        <v>1493</v>
      </c>
    </row>
    <row r="45" spans="1:109" x14ac:dyDescent="0.25">
      <c r="A45" s="12" t="s">
        <v>1493</v>
      </c>
      <c r="B45" s="4">
        <v>2.0419999999999998</v>
      </c>
      <c r="C45" t="s">
        <v>1493</v>
      </c>
      <c r="D45">
        <v>27</v>
      </c>
      <c r="E45">
        <v>2</v>
      </c>
      <c r="F45" t="s">
        <v>1493</v>
      </c>
      <c r="G45">
        <v>0</v>
      </c>
      <c r="H45" t="s">
        <v>1493</v>
      </c>
      <c r="I45" t="s">
        <v>1493</v>
      </c>
      <c r="J45">
        <v>0</v>
      </c>
      <c r="K45" t="s">
        <v>1493</v>
      </c>
      <c r="L45" t="s">
        <v>1493</v>
      </c>
      <c r="M45" t="s">
        <v>1493</v>
      </c>
      <c r="N45" t="s">
        <v>1493</v>
      </c>
      <c r="O45" t="s">
        <v>1493</v>
      </c>
      <c r="P45" t="s">
        <v>1493</v>
      </c>
      <c r="Q45" t="s">
        <v>1493</v>
      </c>
      <c r="R45" t="s">
        <v>1493</v>
      </c>
      <c r="S45" t="s">
        <v>1493</v>
      </c>
      <c r="T45" t="s">
        <v>1493</v>
      </c>
      <c r="U45" t="s">
        <v>1493</v>
      </c>
      <c r="V45" t="s">
        <v>1493</v>
      </c>
      <c r="W45" t="s">
        <v>1493</v>
      </c>
      <c r="X45" t="s">
        <v>1493</v>
      </c>
      <c r="Y45" t="s">
        <v>1493</v>
      </c>
      <c r="Z45" t="s">
        <v>1493</v>
      </c>
      <c r="AA45" t="s">
        <v>1493</v>
      </c>
      <c r="AB45" t="s">
        <v>1493</v>
      </c>
      <c r="AC45" t="s">
        <v>1493</v>
      </c>
      <c r="AD45" t="s">
        <v>1493</v>
      </c>
      <c r="AE45" t="s">
        <v>1493</v>
      </c>
      <c r="AF45" t="s">
        <v>1493</v>
      </c>
      <c r="AG45" t="s">
        <v>1493</v>
      </c>
      <c r="AH45" t="s">
        <v>1493</v>
      </c>
      <c r="AI45" t="s">
        <v>1493</v>
      </c>
      <c r="AJ45" t="s">
        <v>1493</v>
      </c>
      <c r="AK45" t="s">
        <v>1493</v>
      </c>
      <c r="AL45" t="s">
        <v>1493</v>
      </c>
      <c r="AM45" t="s">
        <v>1493</v>
      </c>
      <c r="AN45" t="s">
        <v>1493</v>
      </c>
      <c r="AO45" t="s">
        <v>1493</v>
      </c>
      <c r="AP45" t="s">
        <v>1493</v>
      </c>
      <c r="AQ45" t="s">
        <v>1493</v>
      </c>
      <c r="AR45" t="s">
        <v>1493</v>
      </c>
      <c r="AS45" t="s">
        <v>1493</v>
      </c>
      <c r="AT45" t="s">
        <v>1493</v>
      </c>
      <c r="AU45" t="s">
        <v>1493</v>
      </c>
      <c r="AV45" t="s">
        <v>1493</v>
      </c>
      <c r="AW45" t="s">
        <v>1493</v>
      </c>
      <c r="AX45" t="s">
        <v>1493</v>
      </c>
      <c r="AY45" t="s">
        <v>1493</v>
      </c>
      <c r="AZ45" t="s">
        <v>1493</v>
      </c>
      <c r="BA45" t="s">
        <v>1493</v>
      </c>
      <c r="BB45" t="s">
        <v>1493</v>
      </c>
      <c r="BC45" t="s">
        <v>1493</v>
      </c>
      <c r="BD45" t="s">
        <v>1493</v>
      </c>
      <c r="BE45" t="s">
        <v>1493</v>
      </c>
      <c r="BF45" t="s">
        <v>1493</v>
      </c>
      <c r="BG45" t="s">
        <v>1493</v>
      </c>
      <c r="BH45">
        <v>1</v>
      </c>
      <c r="BI45" t="s">
        <v>1493</v>
      </c>
      <c r="BJ45" t="s">
        <v>1493</v>
      </c>
      <c r="BK45" t="s">
        <v>1493</v>
      </c>
      <c r="BL45" t="s">
        <v>1493</v>
      </c>
      <c r="BM45" t="s">
        <v>1493</v>
      </c>
      <c r="BN45" t="s">
        <v>1493</v>
      </c>
      <c r="BO45" s="12" t="s">
        <v>646</v>
      </c>
      <c r="BP45" s="23" t="s">
        <v>1061</v>
      </c>
      <c r="BQ45">
        <v>246</v>
      </c>
      <c r="BR45">
        <v>0</v>
      </c>
      <c r="BS45" t="s">
        <v>1493</v>
      </c>
      <c r="BT45">
        <v>0</v>
      </c>
      <c r="BU45" t="s">
        <v>1493</v>
      </c>
      <c r="BV45" s="24">
        <v>1.9350000000000001</v>
      </c>
      <c r="BW45">
        <v>1</v>
      </c>
      <c r="BX45">
        <v>27</v>
      </c>
      <c r="BY45">
        <v>1</v>
      </c>
      <c r="BZ45" t="s">
        <v>1493</v>
      </c>
      <c r="CA45">
        <v>3</v>
      </c>
      <c r="CB45" t="s">
        <v>1493</v>
      </c>
      <c r="CC45">
        <v>3</v>
      </c>
      <c r="CD45" t="s">
        <v>1493</v>
      </c>
      <c r="CE45" s="12" t="s">
        <v>639</v>
      </c>
      <c r="CF45">
        <v>1</v>
      </c>
      <c r="CG45">
        <v>0</v>
      </c>
      <c r="CH45" t="s">
        <v>1493</v>
      </c>
      <c r="CI45" t="s">
        <v>1493</v>
      </c>
      <c r="CJ45" t="s">
        <v>1493</v>
      </c>
      <c r="CK45" t="s">
        <v>1493</v>
      </c>
      <c r="CL45" t="s">
        <v>1493</v>
      </c>
      <c r="CM45" t="s">
        <v>1493</v>
      </c>
      <c r="CN45" t="s">
        <v>1493</v>
      </c>
      <c r="CO45" t="s">
        <v>1493</v>
      </c>
      <c r="CP45">
        <v>2</v>
      </c>
      <c r="CQ45" s="22" t="s">
        <v>461</v>
      </c>
      <c r="CR45" t="s">
        <v>1493</v>
      </c>
      <c r="CS45" s="12" t="s">
        <v>1493</v>
      </c>
      <c r="CT45">
        <v>2</v>
      </c>
      <c r="CU45">
        <v>0</v>
      </c>
      <c r="CV45" t="s">
        <v>1493</v>
      </c>
      <c r="CW45" t="s">
        <v>1493</v>
      </c>
      <c r="CX45">
        <v>0</v>
      </c>
      <c r="CY45" t="s">
        <v>1493</v>
      </c>
      <c r="CZ45">
        <v>0</v>
      </c>
      <c r="DA45" t="s">
        <v>1493</v>
      </c>
      <c r="DB45" t="s">
        <v>1493</v>
      </c>
      <c r="DC45" t="s">
        <v>1493</v>
      </c>
      <c r="DD45" t="s">
        <v>1493</v>
      </c>
      <c r="DE45" t="s">
        <v>1493</v>
      </c>
    </row>
    <row r="46" spans="1:109" x14ac:dyDescent="0.25">
      <c r="A46" s="12" t="s">
        <v>1446</v>
      </c>
      <c r="B46" s="4">
        <v>2.0430000000000001</v>
      </c>
      <c r="C46" t="s">
        <v>1493</v>
      </c>
      <c r="D46">
        <v>29</v>
      </c>
      <c r="E46">
        <v>1</v>
      </c>
      <c r="F46" t="s">
        <v>1493</v>
      </c>
      <c r="G46">
        <v>0</v>
      </c>
      <c r="H46" t="s">
        <v>1493</v>
      </c>
      <c r="I46" t="s">
        <v>1493</v>
      </c>
      <c r="J46">
        <v>0</v>
      </c>
      <c r="K46" t="s">
        <v>1493</v>
      </c>
      <c r="L46" t="s">
        <v>1493</v>
      </c>
      <c r="M46" t="s">
        <v>1493</v>
      </c>
      <c r="N46" t="s">
        <v>1493</v>
      </c>
      <c r="O46" t="s">
        <v>1493</v>
      </c>
      <c r="P46" t="s">
        <v>1493</v>
      </c>
      <c r="Q46" t="s">
        <v>1493</v>
      </c>
      <c r="R46" t="s">
        <v>1493</v>
      </c>
      <c r="S46" t="s">
        <v>1493</v>
      </c>
      <c r="T46" t="s">
        <v>1493</v>
      </c>
      <c r="U46" t="s">
        <v>1493</v>
      </c>
      <c r="V46" t="s">
        <v>1493</v>
      </c>
      <c r="W46" t="s">
        <v>1493</v>
      </c>
      <c r="X46" t="s">
        <v>1493</v>
      </c>
      <c r="Y46" t="s">
        <v>1493</v>
      </c>
      <c r="Z46" t="s">
        <v>1493</v>
      </c>
      <c r="AA46" t="s">
        <v>1493</v>
      </c>
      <c r="AB46" t="s">
        <v>1493</v>
      </c>
      <c r="AC46" t="s">
        <v>1493</v>
      </c>
      <c r="AD46" t="s">
        <v>1493</v>
      </c>
      <c r="AE46" t="s">
        <v>1493</v>
      </c>
      <c r="AF46" t="s">
        <v>1493</v>
      </c>
      <c r="AG46" t="s">
        <v>1493</v>
      </c>
      <c r="AH46" t="s">
        <v>1493</v>
      </c>
      <c r="AI46" t="s">
        <v>1493</v>
      </c>
      <c r="AJ46" t="s">
        <v>1493</v>
      </c>
      <c r="AK46" t="s">
        <v>1493</v>
      </c>
      <c r="AL46" t="s">
        <v>1493</v>
      </c>
      <c r="AM46" t="s">
        <v>1493</v>
      </c>
      <c r="AN46" t="s">
        <v>1493</v>
      </c>
      <c r="AO46" t="s">
        <v>1493</v>
      </c>
      <c r="AP46" t="s">
        <v>1493</v>
      </c>
      <c r="AQ46" t="s">
        <v>1493</v>
      </c>
      <c r="AR46" t="s">
        <v>1493</v>
      </c>
      <c r="AS46" t="s">
        <v>1493</v>
      </c>
      <c r="AT46" t="s">
        <v>1493</v>
      </c>
      <c r="AU46" t="s">
        <v>1493</v>
      </c>
      <c r="AV46" t="s">
        <v>1493</v>
      </c>
      <c r="AW46" t="s">
        <v>1493</v>
      </c>
      <c r="AX46" t="s">
        <v>1493</v>
      </c>
      <c r="AY46" t="s">
        <v>1493</v>
      </c>
      <c r="AZ46" t="s">
        <v>1493</v>
      </c>
      <c r="BA46" t="s">
        <v>1493</v>
      </c>
      <c r="BB46" t="s">
        <v>1493</v>
      </c>
      <c r="BC46" t="s">
        <v>1493</v>
      </c>
      <c r="BD46" t="s">
        <v>1493</v>
      </c>
      <c r="BE46" t="s">
        <v>1493</v>
      </c>
      <c r="BF46" t="s">
        <v>1493</v>
      </c>
      <c r="BG46" t="s">
        <v>1493</v>
      </c>
      <c r="BH46">
        <v>1</v>
      </c>
      <c r="BI46" t="s">
        <v>1493</v>
      </c>
      <c r="BJ46" t="s">
        <v>1493</v>
      </c>
      <c r="BK46" t="s">
        <v>1493</v>
      </c>
      <c r="BL46" t="s">
        <v>1493</v>
      </c>
      <c r="BM46" t="s">
        <v>1493</v>
      </c>
      <c r="BN46" t="s">
        <v>1493</v>
      </c>
      <c r="BO46" s="12" t="s">
        <v>853</v>
      </c>
      <c r="BP46" s="22">
        <v>34</v>
      </c>
      <c r="BQ46">
        <v>238</v>
      </c>
      <c r="BR46">
        <v>0</v>
      </c>
      <c r="BS46" s="12" t="s">
        <v>1493</v>
      </c>
      <c r="BT46">
        <v>0</v>
      </c>
      <c r="BU46" s="12" t="s">
        <v>1493</v>
      </c>
      <c r="BV46" s="24">
        <v>2.3199999999999998</v>
      </c>
      <c r="BW46">
        <v>1</v>
      </c>
      <c r="BX46">
        <v>29</v>
      </c>
      <c r="BY46">
        <v>2</v>
      </c>
      <c r="BZ46" t="s">
        <v>1493</v>
      </c>
      <c r="CA46">
        <v>1</v>
      </c>
      <c r="CB46" t="s">
        <v>1493</v>
      </c>
      <c r="CC46">
        <v>3</v>
      </c>
      <c r="CD46" t="s">
        <v>1493</v>
      </c>
      <c r="CE46" t="s">
        <v>615</v>
      </c>
      <c r="CF46">
        <v>2</v>
      </c>
      <c r="CG46">
        <v>0</v>
      </c>
      <c r="CH46" t="s">
        <v>1493</v>
      </c>
      <c r="CI46" t="s">
        <v>1493</v>
      </c>
      <c r="CJ46" t="s">
        <v>1493</v>
      </c>
      <c r="CK46" t="s">
        <v>1493</v>
      </c>
      <c r="CL46" t="s">
        <v>1493</v>
      </c>
      <c r="CM46" t="s">
        <v>1493</v>
      </c>
      <c r="CN46" t="s">
        <v>1493</v>
      </c>
      <c r="CO46" t="s">
        <v>1493</v>
      </c>
      <c r="CP46">
        <v>2</v>
      </c>
      <c r="CQ46" s="23" t="s">
        <v>461</v>
      </c>
      <c r="CR46" t="s">
        <v>1493</v>
      </c>
      <c r="CS46" s="12" t="s">
        <v>1493</v>
      </c>
      <c r="CT46">
        <v>2</v>
      </c>
      <c r="CU46">
        <v>0</v>
      </c>
      <c r="CV46" t="s">
        <v>1493</v>
      </c>
      <c r="CW46" t="s">
        <v>1493</v>
      </c>
      <c r="CX46">
        <v>0</v>
      </c>
      <c r="CY46" t="s">
        <v>1493</v>
      </c>
      <c r="CZ46">
        <v>0</v>
      </c>
      <c r="DA46" t="s">
        <v>1493</v>
      </c>
      <c r="DB46" t="s">
        <v>1493</v>
      </c>
      <c r="DC46" t="s">
        <v>1493</v>
      </c>
      <c r="DD46" t="s">
        <v>1493</v>
      </c>
      <c r="DE46" t="s">
        <v>1493</v>
      </c>
    </row>
    <row r="47" spans="1:109" x14ac:dyDescent="0.25">
      <c r="A47" s="12" t="s">
        <v>1493</v>
      </c>
      <c r="B47" s="4">
        <v>2.044</v>
      </c>
      <c r="C47" t="s">
        <v>1493</v>
      </c>
      <c r="D47">
        <v>23</v>
      </c>
      <c r="E47">
        <v>1</v>
      </c>
      <c r="F47" t="s">
        <v>1493</v>
      </c>
      <c r="G47">
        <v>0</v>
      </c>
      <c r="H47" t="s">
        <v>1493</v>
      </c>
      <c r="I47" t="s">
        <v>1493</v>
      </c>
      <c r="J47">
        <v>0</v>
      </c>
      <c r="K47">
        <v>2010</v>
      </c>
      <c r="L47" t="s">
        <v>1493</v>
      </c>
      <c r="M47" t="s">
        <v>1493</v>
      </c>
      <c r="N47">
        <v>0</v>
      </c>
      <c r="O47">
        <v>273</v>
      </c>
      <c r="P47">
        <v>2.93</v>
      </c>
      <c r="Q47" t="s">
        <v>1493</v>
      </c>
      <c r="R47" t="s">
        <v>1493</v>
      </c>
      <c r="S47" t="s">
        <v>1493</v>
      </c>
      <c r="T47" t="s">
        <v>1493</v>
      </c>
      <c r="U47" t="s">
        <v>1493</v>
      </c>
      <c r="V47" t="s">
        <v>1493</v>
      </c>
      <c r="W47" t="s">
        <v>1493</v>
      </c>
      <c r="X47" t="s">
        <v>1493</v>
      </c>
      <c r="Y47" t="s">
        <v>1493</v>
      </c>
      <c r="Z47" t="s">
        <v>1493</v>
      </c>
      <c r="AA47" t="s">
        <v>1493</v>
      </c>
      <c r="AB47" t="s">
        <v>1493</v>
      </c>
      <c r="AC47" t="s">
        <v>1493</v>
      </c>
      <c r="AD47" t="s">
        <v>1493</v>
      </c>
      <c r="AE47" t="s">
        <v>1493</v>
      </c>
      <c r="AF47" t="s">
        <v>1493</v>
      </c>
      <c r="AG47" t="s">
        <v>1493</v>
      </c>
      <c r="AH47" t="s">
        <v>1493</v>
      </c>
      <c r="AI47" t="s">
        <v>1493</v>
      </c>
      <c r="AJ47" t="s">
        <v>1493</v>
      </c>
      <c r="AK47" t="s">
        <v>1493</v>
      </c>
      <c r="AL47" t="s">
        <v>1493</v>
      </c>
      <c r="AM47" t="s">
        <v>1493</v>
      </c>
      <c r="AN47" t="s">
        <v>1493</v>
      </c>
      <c r="AO47" t="s">
        <v>1493</v>
      </c>
      <c r="AP47" t="s">
        <v>1493</v>
      </c>
      <c r="AQ47" t="s">
        <v>1493</v>
      </c>
      <c r="AR47" t="s">
        <v>1493</v>
      </c>
      <c r="AS47" t="s">
        <v>1493</v>
      </c>
      <c r="AT47" t="s">
        <v>1493</v>
      </c>
      <c r="AU47" t="s">
        <v>1493</v>
      </c>
      <c r="AV47" t="s">
        <v>1493</v>
      </c>
      <c r="AW47" t="s">
        <v>1493</v>
      </c>
      <c r="AX47" t="s">
        <v>1493</v>
      </c>
      <c r="AY47" t="s">
        <v>1493</v>
      </c>
      <c r="AZ47" t="s">
        <v>1493</v>
      </c>
      <c r="BA47" t="s">
        <v>1493</v>
      </c>
      <c r="BB47" t="s">
        <v>1493</v>
      </c>
      <c r="BC47" t="s">
        <v>1493</v>
      </c>
      <c r="BD47" t="s">
        <v>1493</v>
      </c>
      <c r="BE47" t="s">
        <v>1493</v>
      </c>
      <c r="BF47" t="s">
        <v>1493</v>
      </c>
      <c r="BG47" t="s">
        <v>1493</v>
      </c>
      <c r="BH47">
        <v>2</v>
      </c>
      <c r="BI47">
        <v>1</v>
      </c>
      <c r="BJ47" t="s">
        <v>1493</v>
      </c>
      <c r="BK47" t="s">
        <v>1493</v>
      </c>
      <c r="BL47" t="s">
        <v>1493</v>
      </c>
      <c r="BM47" t="s">
        <v>1493</v>
      </c>
      <c r="BN47" t="s">
        <v>1493</v>
      </c>
      <c r="BO47" s="12" t="s">
        <v>804</v>
      </c>
      <c r="BP47" s="22">
        <v>34</v>
      </c>
      <c r="BQ47">
        <v>238</v>
      </c>
      <c r="BR47">
        <v>0</v>
      </c>
      <c r="BS47" t="s">
        <v>1493</v>
      </c>
      <c r="BT47">
        <v>0</v>
      </c>
      <c r="BU47" t="s">
        <v>1493</v>
      </c>
      <c r="BV47" s="4">
        <v>2.1850000000000001</v>
      </c>
      <c r="BW47">
        <v>1</v>
      </c>
      <c r="BX47">
        <v>23</v>
      </c>
      <c r="BY47">
        <v>2</v>
      </c>
      <c r="BZ47" t="s">
        <v>1493</v>
      </c>
      <c r="CA47">
        <v>2</v>
      </c>
      <c r="CB47" t="s">
        <v>1493</v>
      </c>
      <c r="CC47">
        <v>2</v>
      </c>
      <c r="CD47" t="s">
        <v>1493</v>
      </c>
      <c r="CE47" s="12" t="s">
        <v>482</v>
      </c>
      <c r="CF47" t="s">
        <v>1493</v>
      </c>
      <c r="CG47">
        <v>0</v>
      </c>
      <c r="CH47" t="s">
        <v>1493</v>
      </c>
      <c r="CI47" t="s">
        <v>1493</v>
      </c>
      <c r="CJ47" t="s">
        <v>1493</v>
      </c>
      <c r="CK47" t="s">
        <v>1493</v>
      </c>
      <c r="CL47" t="s">
        <v>1493</v>
      </c>
      <c r="CM47" t="s">
        <v>1493</v>
      </c>
      <c r="CN47" t="s">
        <v>1493</v>
      </c>
      <c r="CO47" t="s">
        <v>1493</v>
      </c>
      <c r="CP47">
        <v>2</v>
      </c>
      <c r="CQ47" s="23" t="s">
        <v>461</v>
      </c>
      <c r="CR47" t="s">
        <v>1493</v>
      </c>
      <c r="CS47" s="12" t="s">
        <v>1493</v>
      </c>
      <c r="CT47">
        <v>2</v>
      </c>
      <c r="CU47">
        <v>0</v>
      </c>
      <c r="CV47" t="s">
        <v>1493</v>
      </c>
      <c r="CW47" t="s">
        <v>1493</v>
      </c>
      <c r="CX47">
        <v>0</v>
      </c>
      <c r="CY47" t="s">
        <v>1493</v>
      </c>
      <c r="CZ47">
        <v>0</v>
      </c>
      <c r="DA47" t="s">
        <v>1493</v>
      </c>
      <c r="DB47" t="s">
        <v>1493</v>
      </c>
      <c r="DC47" t="s">
        <v>1493</v>
      </c>
      <c r="DD47" t="s">
        <v>1493</v>
      </c>
      <c r="DE47" t="s">
        <v>1493</v>
      </c>
    </row>
    <row r="48" spans="1:109" x14ac:dyDescent="0.25">
      <c r="A48" s="12" t="s">
        <v>1035</v>
      </c>
      <c r="B48" s="4">
        <v>2.0449999999999999</v>
      </c>
      <c r="C48" t="s">
        <v>1493</v>
      </c>
      <c r="D48">
        <v>32</v>
      </c>
      <c r="E48">
        <v>1</v>
      </c>
      <c r="F48" t="s">
        <v>1493</v>
      </c>
      <c r="G48">
        <v>0</v>
      </c>
      <c r="H48" t="s">
        <v>1493</v>
      </c>
      <c r="I48" t="s">
        <v>1493</v>
      </c>
      <c r="J48">
        <v>0</v>
      </c>
      <c r="K48">
        <v>2009</v>
      </c>
      <c r="L48" t="s">
        <v>1493</v>
      </c>
      <c r="M48" t="s">
        <v>1493</v>
      </c>
      <c r="N48">
        <v>0</v>
      </c>
      <c r="O48">
        <v>266</v>
      </c>
      <c r="P48">
        <v>2.8</v>
      </c>
      <c r="Q48" t="s">
        <v>1493</v>
      </c>
      <c r="R48" t="s">
        <v>1493</v>
      </c>
      <c r="S48" t="s">
        <v>1493</v>
      </c>
      <c r="T48" t="s">
        <v>1493</v>
      </c>
      <c r="U48" t="s">
        <v>1493</v>
      </c>
      <c r="V48" t="s">
        <v>1493</v>
      </c>
      <c r="W48" t="s">
        <v>1493</v>
      </c>
      <c r="X48" t="s">
        <v>1493</v>
      </c>
      <c r="Y48" t="s">
        <v>1493</v>
      </c>
      <c r="Z48" t="s">
        <v>1493</v>
      </c>
      <c r="AA48" t="s">
        <v>1493</v>
      </c>
      <c r="AB48" t="s">
        <v>1493</v>
      </c>
      <c r="AC48" t="s">
        <v>1493</v>
      </c>
      <c r="AD48" t="s">
        <v>1493</v>
      </c>
      <c r="AE48" t="s">
        <v>1493</v>
      </c>
      <c r="AF48" t="s">
        <v>1493</v>
      </c>
      <c r="AG48" t="s">
        <v>1493</v>
      </c>
      <c r="AH48" t="s">
        <v>1493</v>
      </c>
      <c r="AI48" t="s">
        <v>1493</v>
      </c>
      <c r="AJ48" t="s">
        <v>1493</v>
      </c>
      <c r="AK48" t="s">
        <v>1493</v>
      </c>
      <c r="AL48" t="s">
        <v>1493</v>
      </c>
      <c r="AM48" t="s">
        <v>1493</v>
      </c>
      <c r="AN48" t="s">
        <v>1493</v>
      </c>
      <c r="AO48" t="s">
        <v>1493</v>
      </c>
      <c r="AP48" t="s">
        <v>1493</v>
      </c>
      <c r="AQ48" t="s">
        <v>1493</v>
      </c>
      <c r="AR48" t="s">
        <v>1493</v>
      </c>
      <c r="AS48" t="s">
        <v>1493</v>
      </c>
      <c r="AT48" t="s">
        <v>1493</v>
      </c>
      <c r="AU48" t="s">
        <v>1493</v>
      </c>
      <c r="AV48" t="s">
        <v>1493</v>
      </c>
      <c r="AW48" t="s">
        <v>1493</v>
      </c>
      <c r="AX48" t="s">
        <v>1493</v>
      </c>
      <c r="AY48" t="s">
        <v>1493</v>
      </c>
      <c r="AZ48" t="s">
        <v>1493</v>
      </c>
      <c r="BA48" t="s">
        <v>1493</v>
      </c>
      <c r="BB48" t="s">
        <v>1493</v>
      </c>
      <c r="BC48" t="s">
        <v>1493</v>
      </c>
      <c r="BD48" t="s">
        <v>1493</v>
      </c>
      <c r="BE48" t="s">
        <v>1493</v>
      </c>
      <c r="BF48" t="s">
        <v>1493</v>
      </c>
      <c r="BG48" t="s">
        <v>1493</v>
      </c>
      <c r="BH48">
        <v>2</v>
      </c>
      <c r="BI48">
        <v>1</v>
      </c>
      <c r="BJ48" t="s">
        <v>1493</v>
      </c>
      <c r="BK48" t="s">
        <v>1493</v>
      </c>
      <c r="BL48" t="s">
        <v>1493</v>
      </c>
      <c r="BM48" t="s">
        <v>1493</v>
      </c>
      <c r="BN48" t="s">
        <v>1493</v>
      </c>
      <c r="BO48" s="12" t="s">
        <v>816</v>
      </c>
      <c r="BP48" s="23" t="s">
        <v>874</v>
      </c>
      <c r="BQ48">
        <v>218</v>
      </c>
      <c r="BR48">
        <v>0</v>
      </c>
      <c r="BS48" t="s">
        <v>1493</v>
      </c>
      <c r="BT48">
        <v>0</v>
      </c>
      <c r="BU48" t="s">
        <v>1493</v>
      </c>
      <c r="BV48" s="4">
        <v>1.7</v>
      </c>
      <c r="BW48">
        <v>1</v>
      </c>
      <c r="BX48">
        <v>31</v>
      </c>
      <c r="BY48">
        <v>1</v>
      </c>
      <c r="BZ48" t="s">
        <v>1493</v>
      </c>
      <c r="CA48">
        <v>2</v>
      </c>
      <c r="CB48" t="s">
        <v>1493</v>
      </c>
      <c r="CC48">
        <v>3</v>
      </c>
      <c r="CD48">
        <v>15</v>
      </c>
      <c r="CE48" s="12" t="s">
        <v>694</v>
      </c>
      <c r="CF48">
        <v>1</v>
      </c>
      <c r="CG48">
        <v>0</v>
      </c>
      <c r="CH48" t="s">
        <v>1493</v>
      </c>
      <c r="CI48" t="s">
        <v>1493</v>
      </c>
      <c r="CJ48" t="s">
        <v>1493</v>
      </c>
      <c r="CK48" t="s">
        <v>1493</v>
      </c>
      <c r="CL48" t="s">
        <v>1493</v>
      </c>
      <c r="CM48" t="s">
        <v>1493</v>
      </c>
      <c r="CN48" t="s">
        <v>1493</v>
      </c>
      <c r="CO48" t="s">
        <v>1493</v>
      </c>
      <c r="CP48">
        <v>2</v>
      </c>
      <c r="CQ48" s="23" t="s">
        <v>461</v>
      </c>
      <c r="CR48" t="s">
        <v>1493</v>
      </c>
      <c r="CS48" s="12" t="s">
        <v>1493</v>
      </c>
      <c r="CT48">
        <v>2</v>
      </c>
      <c r="CU48">
        <v>0</v>
      </c>
      <c r="CV48" t="s">
        <v>1493</v>
      </c>
      <c r="CW48" t="s">
        <v>1493</v>
      </c>
      <c r="CX48">
        <v>0</v>
      </c>
      <c r="CY48" t="s">
        <v>1493</v>
      </c>
      <c r="CZ48">
        <v>0</v>
      </c>
      <c r="DA48" t="s">
        <v>1493</v>
      </c>
      <c r="DB48" t="s">
        <v>1493</v>
      </c>
      <c r="DC48" t="s">
        <v>1493</v>
      </c>
      <c r="DD48" t="s">
        <v>1493</v>
      </c>
      <c r="DE48" t="s">
        <v>1493</v>
      </c>
    </row>
    <row r="49" spans="1:109" x14ac:dyDescent="0.25">
      <c r="A49" s="12" t="s">
        <v>1493</v>
      </c>
      <c r="B49" s="4">
        <v>2.0459999999999998</v>
      </c>
      <c r="C49" t="s">
        <v>1493</v>
      </c>
      <c r="D49">
        <v>35</v>
      </c>
      <c r="E49">
        <v>2</v>
      </c>
      <c r="F49" t="s">
        <v>1493</v>
      </c>
      <c r="G49">
        <v>0</v>
      </c>
      <c r="H49" t="s">
        <v>1493</v>
      </c>
      <c r="I49" t="s">
        <v>1493</v>
      </c>
      <c r="J49">
        <v>0</v>
      </c>
      <c r="K49">
        <v>1996</v>
      </c>
      <c r="L49" t="s">
        <v>1493</v>
      </c>
      <c r="M49" t="s">
        <v>1493</v>
      </c>
      <c r="N49">
        <v>0</v>
      </c>
      <c r="O49" t="s">
        <v>1493</v>
      </c>
      <c r="P49">
        <v>3.3</v>
      </c>
      <c r="Q49" t="s">
        <v>1493</v>
      </c>
      <c r="R49">
        <v>2002</v>
      </c>
      <c r="S49" t="s">
        <v>1493</v>
      </c>
      <c r="T49" t="s">
        <v>1493</v>
      </c>
      <c r="U49">
        <v>0</v>
      </c>
      <c r="V49">
        <v>259</v>
      </c>
      <c r="W49">
        <v>3</v>
      </c>
      <c r="X49" t="s">
        <v>1493</v>
      </c>
      <c r="Y49" t="s">
        <v>1493</v>
      </c>
      <c r="Z49" t="s">
        <v>1493</v>
      </c>
      <c r="AA49" t="s">
        <v>1493</v>
      </c>
      <c r="AB49" t="s">
        <v>1493</v>
      </c>
      <c r="AC49" t="s">
        <v>1493</v>
      </c>
      <c r="AD49" t="s">
        <v>1493</v>
      </c>
      <c r="AE49" t="s">
        <v>1493</v>
      </c>
      <c r="AF49" t="s">
        <v>1493</v>
      </c>
      <c r="AG49" t="s">
        <v>1493</v>
      </c>
      <c r="AH49" t="s">
        <v>1493</v>
      </c>
      <c r="AI49" t="s">
        <v>1493</v>
      </c>
      <c r="AJ49" t="s">
        <v>1493</v>
      </c>
      <c r="AK49" t="s">
        <v>1493</v>
      </c>
      <c r="AL49" t="s">
        <v>1493</v>
      </c>
      <c r="AM49" t="s">
        <v>1493</v>
      </c>
      <c r="AN49" t="s">
        <v>1493</v>
      </c>
      <c r="AO49" t="s">
        <v>1493</v>
      </c>
      <c r="AP49" t="s">
        <v>1493</v>
      </c>
      <c r="AQ49" t="s">
        <v>1493</v>
      </c>
      <c r="AR49" t="s">
        <v>1493</v>
      </c>
      <c r="AS49" t="s">
        <v>1493</v>
      </c>
      <c r="AT49" t="s">
        <v>1493</v>
      </c>
      <c r="AU49" t="s">
        <v>1493</v>
      </c>
      <c r="AV49" t="s">
        <v>1493</v>
      </c>
      <c r="AW49" t="s">
        <v>1493</v>
      </c>
      <c r="AX49" t="s">
        <v>1493</v>
      </c>
      <c r="AY49" t="s">
        <v>1493</v>
      </c>
      <c r="AZ49" t="s">
        <v>1493</v>
      </c>
      <c r="BA49" t="s">
        <v>1493</v>
      </c>
      <c r="BB49" t="s">
        <v>1493</v>
      </c>
      <c r="BC49" t="s">
        <v>1493</v>
      </c>
      <c r="BD49" t="s">
        <v>1493</v>
      </c>
      <c r="BE49" t="s">
        <v>1493</v>
      </c>
      <c r="BF49" t="s">
        <v>1493</v>
      </c>
      <c r="BG49" t="s">
        <v>1493</v>
      </c>
      <c r="BH49">
        <v>6</v>
      </c>
      <c r="BI49">
        <v>2</v>
      </c>
      <c r="BJ49" t="s">
        <v>1493</v>
      </c>
      <c r="BK49">
        <v>3</v>
      </c>
      <c r="BL49" t="s">
        <v>1493</v>
      </c>
      <c r="BM49" t="s">
        <v>1493</v>
      </c>
      <c r="BN49" t="s">
        <v>1493</v>
      </c>
      <c r="BO49" s="12" t="s">
        <v>736</v>
      </c>
      <c r="BP49" s="23" t="s">
        <v>849</v>
      </c>
      <c r="BQ49">
        <v>243</v>
      </c>
      <c r="BR49">
        <v>0</v>
      </c>
      <c r="BS49" t="s">
        <v>1493</v>
      </c>
      <c r="BT49">
        <v>0</v>
      </c>
      <c r="BU49" t="s">
        <v>1493</v>
      </c>
      <c r="BV49" s="24">
        <v>2.125</v>
      </c>
      <c r="BW49">
        <v>1</v>
      </c>
      <c r="BX49">
        <v>35</v>
      </c>
      <c r="BY49">
        <v>1</v>
      </c>
      <c r="BZ49" t="s">
        <v>1493</v>
      </c>
      <c r="CA49">
        <v>3</v>
      </c>
      <c r="CB49" t="s">
        <v>1493</v>
      </c>
      <c r="CC49">
        <v>2</v>
      </c>
      <c r="CD49" t="s">
        <v>1493</v>
      </c>
      <c r="CE49" s="12" t="s">
        <v>555</v>
      </c>
      <c r="CF49">
        <v>1</v>
      </c>
      <c r="CG49">
        <v>0</v>
      </c>
      <c r="CH49" t="s">
        <v>1493</v>
      </c>
      <c r="CI49" t="s">
        <v>1493</v>
      </c>
      <c r="CJ49" t="s">
        <v>1493</v>
      </c>
      <c r="CK49" t="s">
        <v>1493</v>
      </c>
      <c r="CL49" t="s">
        <v>1493</v>
      </c>
      <c r="CM49" t="s">
        <v>1493</v>
      </c>
      <c r="CN49" t="s">
        <v>1493</v>
      </c>
      <c r="CO49" t="s">
        <v>1493</v>
      </c>
      <c r="CP49">
        <v>2</v>
      </c>
      <c r="CQ49" s="23" t="s">
        <v>461</v>
      </c>
      <c r="CR49" t="s">
        <v>1493</v>
      </c>
      <c r="CS49" s="12" t="s">
        <v>1493</v>
      </c>
      <c r="CT49">
        <v>2</v>
      </c>
      <c r="CU49">
        <v>0</v>
      </c>
      <c r="CV49" t="s">
        <v>1493</v>
      </c>
      <c r="CW49" t="s">
        <v>1493</v>
      </c>
      <c r="CX49">
        <v>0</v>
      </c>
      <c r="CY49" t="s">
        <v>1493</v>
      </c>
      <c r="CZ49">
        <v>0</v>
      </c>
      <c r="DA49" t="s">
        <v>1493</v>
      </c>
      <c r="DB49" t="s">
        <v>1493</v>
      </c>
      <c r="DC49" t="s">
        <v>1493</v>
      </c>
      <c r="DD49" t="s">
        <v>1493</v>
      </c>
      <c r="DE49" t="s">
        <v>1493</v>
      </c>
    </row>
    <row r="50" spans="1:109" x14ac:dyDescent="0.25">
      <c r="A50" s="12" t="s">
        <v>1035</v>
      </c>
      <c r="B50" s="4">
        <v>2.0470000000000002</v>
      </c>
      <c r="C50" t="s">
        <v>1493</v>
      </c>
      <c r="D50">
        <v>28</v>
      </c>
      <c r="E50">
        <v>1</v>
      </c>
      <c r="F50" t="s">
        <v>1493</v>
      </c>
      <c r="G50">
        <v>0</v>
      </c>
      <c r="H50" t="s">
        <v>1493</v>
      </c>
      <c r="I50" t="s">
        <v>1493</v>
      </c>
      <c r="J50">
        <v>0</v>
      </c>
      <c r="K50" t="s">
        <v>1493</v>
      </c>
      <c r="L50" t="s">
        <v>1493</v>
      </c>
      <c r="M50" t="s">
        <v>1493</v>
      </c>
      <c r="N50" t="s">
        <v>1493</v>
      </c>
      <c r="O50" t="s">
        <v>1493</v>
      </c>
      <c r="P50" t="s">
        <v>1493</v>
      </c>
      <c r="Q50" t="s">
        <v>1493</v>
      </c>
      <c r="R50" t="s">
        <v>1493</v>
      </c>
      <c r="S50" t="s">
        <v>1493</v>
      </c>
      <c r="T50" t="s">
        <v>1493</v>
      </c>
      <c r="U50" t="s">
        <v>1493</v>
      </c>
      <c r="V50" t="s">
        <v>1493</v>
      </c>
      <c r="W50" t="s">
        <v>1493</v>
      </c>
      <c r="X50" t="s">
        <v>1493</v>
      </c>
      <c r="Y50" t="s">
        <v>1493</v>
      </c>
      <c r="Z50" t="s">
        <v>1493</v>
      </c>
      <c r="AA50" t="s">
        <v>1493</v>
      </c>
      <c r="AB50" t="s">
        <v>1493</v>
      </c>
      <c r="AC50" t="s">
        <v>1493</v>
      </c>
      <c r="AD50" t="s">
        <v>1493</v>
      </c>
      <c r="AE50" t="s">
        <v>1493</v>
      </c>
      <c r="AF50" t="s">
        <v>1493</v>
      </c>
      <c r="AG50" t="s">
        <v>1493</v>
      </c>
      <c r="AH50" t="s">
        <v>1493</v>
      </c>
      <c r="AI50" t="s">
        <v>1493</v>
      </c>
      <c r="AJ50" t="s">
        <v>1493</v>
      </c>
      <c r="AK50" t="s">
        <v>1493</v>
      </c>
      <c r="AL50" t="s">
        <v>1493</v>
      </c>
      <c r="AM50" t="s">
        <v>1493</v>
      </c>
      <c r="AN50" t="s">
        <v>1493</v>
      </c>
      <c r="AO50" t="s">
        <v>1493</v>
      </c>
      <c r="AP50" t="s">
        <v>1493</v>
      </c>
      <c r="AQ50" t="s">
        <v>1493</v>
      </c>
      <c r="AR50" t="s">
        <v>1493</v>
      </c>
      <c r="AS50" t="s">
        <v>1493</v>
      </c>
      <c r="AT50" t="s">
        <v>1493</v>
      </c>
      <c r="AU50" t="s">
        <v>1493</v>
      </c>
      <c r="AV50" t="s">
        <v>1493</v>
      </c>
      <c r="AW50" t="s">
        <v>1493</v>
      </c>
      <c r="AX50" t="s">
        <v>1493</v>
      </c>
      <c r="AY50" t="s">
        <v>1493</v>
      </c>
      <c r="AZ50" t="s">
        <v>1493</v>
      </c>
      <c r="BA50" t="s">
        <v>1493</v>
      </c>
      <c r="BB50" t="s">
        <v>1493</v>
      </c>
      <c r="BC50" t="s">
        <v>1493</v>
      </c>
      <c r="BD50" t="s">
        <v>1493</v>
      </c>
      <c r="BE50" t="s">
        <v>1493</v>
      </c>
      <c r="BF50" t="s">
        <v>1493</v>
      </c>
      <c r="BG50" t="s">
        <v>1493</v>
      </c>
      <c r="BH50">
        <v>1</v>
      </c>
      <c r="BI50" t="s">
        <v>1493</v>
      </c>
      <c r="BJ50" t="s">
        <v>1493</v>
      </c>
      <c r="BK50" t="s">
        <v>1493</v>
      </c>
      <c r="BL50" t="s">
        <v>1493</v>
      </c>
      <c r="BM50" t="s">
        <v>1493</v>
      </c>
      <c r="BN50" t="s">
        <v>1493</v>
      </c>
      <c r="BO50" s="12" t="s">
        <v>1040</v>
      </c>
      <c r="BP50" s="23" t="s">
        <v>839</v>
      </c>
      <c r="BQ50">
        <v>256</v>
      </c>
      <c r="BR50">
        <v>0</v>
      </c>
      <c r="BS50" t="s">
        <v>1493</v>
      </c>
      <c r="BT50">
        <v>0</v>
      </c>
      <c r="BU50" t="s">
        <v>1493</v>
      </c>
      <c r="BV50" s="4">
        <v>2.645</v>
      </c>
      <c r="BW50">
        <v>1</v>
      </c>
      <c r="BX50">
        <v>28</v>
      </c>
      <c r="BY50">
        <v>1</v>
      </c>
      <c r="BZ50" t="s">
        <v>1493</v>
      </c>
      <c r="CA50">
        <v>3</v>
      </c>
      <c r="CB50" t="s">
        <v>1493</v>
      </c>
      <c r="CC50">
        <v>2</v>
      </c>
      <c r="CD50" t="s">
        <v>1493</v>
      </c>
      <c r="CE50" s="12" t="s">
        <v>639</v>
      </c>
      <c r="CF50">
        <v>1</v>
      </c>
      <c r="CG50">
        <v>0</v>
      </c>
      <c r="CH50" t="s">
        <v>1493</v>
      </c>
      <c r="CI50" t="s">
        <v>1493</v>
      </c>
      <c r="CJ50" t="s">
        <v>1493</v>
      </c>
      <c r="CK50" t="s">
        <v>1493</v>
      </c>
      <c r="CL50" t="s">
        <v>1493</v>
      </c>
      <c r="CM50" t="s">
        <v>1493</v>
      </c>
      <c r="CN50" t="s">
        <v>1493</v>
      </c>
      <c r="CO50" t="s">
        <v>1493</v>
      </c>
      <c r="CP50">
        <v>2</v>
      </c>
      <c r="CQ50" s="23" t="s">
        <v>461</v>
      </c>
      <c r="CR50" t="s">
        <v>1493</v>
      </c>
      <c r="CS50" s="12" t="s">
        <v>1493</v>
      </c>
      <c r="CT50">
        <v>2</v>
      </c>
      <c r="CU50" t="s">
        <v>1493</v>
      </c>
      <c r="CV50" t="s">
        <v>1493</v>
      </c>
      <c r="CW50" t="s">
        <v>1493</v>
      </c>
      <c r="CX50" t="s">
        <v>1493</v>
      </c>
      <c r="CY50" t="s">
        <v>1493</v>
      </c>
      <c r="CZ50" t="s">
        <v>1493</v>
      </c>
      <c r="DA50" t="s">
        <v>1493</v>
      </c>
      <c r="DB50" t="s">
        <v>1493</v>
      </c>
      <c r="DC50" t="s">
        <v>1493</v>
      </c>
      <c r="DD50" t="s">
        <v>1493</v>
      </c>
      <c r="DE50" t="s">
        <v>1493</v>
      </c>
    </row>
    <row r="51" spans="1:109" x14ac:dyDescent="0.25">
      <c r="A51" s="12" t="s">
        <v>1042</v>
      </c>
      <c r="B51" s="4">
        <v>2.048</v>
      </c>
      <c r="C51" t="s">
        <v>1493</v>
      </c>
      <c r="D51">
        <v>26</v>
      </c>
      <c r="E51">
        <v>1</v>
      </c>
      <c r="F51" t="s">
        <v>1493</v>
      </c>
      <c r="G51">
        <v>0</v>
      </c>
      <c r="H51" t="s">
        <v>1493</v>
      </c>
      <c r="I51" t="s">
        <v>1493</v>
      </c>
      <c r="J51">
        <v>0</v>
      </c>
      <c r="K51" t="s">
        <v>1493</v>
      </c>
      <c r="L51" t="s">
        <v>1493</v>
      </c>
      <c r="M51" t="s">
        <v>1493</v>
      </c>
      <c r="N51" t="s">
        <v>1493</v>
      </c>
      <c r="O51" t="s">
        <v>1493</v>
      </c>
      <c r="P51" t="s">
        <v>1493</v>
      </c>
      <c r="Q51" t="s">
        <v>1493</v>
      </c>
      <c r="R51" t="s">
        <v>1493</v>
      </c>
      <c r="S51" t="s">
        <v>1493</v>
      </c>
      <c r="T51" t="s">
        <v>1493</v>
      </c>
      <c r="U51" t="s">
        <v>1493</v>
      </c>
      <c r="V51" t="s">
        <v>1493</v>
      </c>
      <c r="W51" t="s">
        <v>1493</v>
      </c>
      <c r="X51" t="s">
        <v>1493</v>
      </c>
      <c r="Y51" t="s">
        <v>1493</v>
      </c>
      <c r="Z51" t="s">
        <v>1493</v>
      </c>
      <c r="AA51" t="s">
        <v>1493</v>
      </c>
      <c r="AB51" t="s">
        <v>1493</v>
      </c>
      <c r="AC51" t="s">
        <v>1493</v>
      </c>
      <c r="AD51" t="s">
        <v>1493</v>
      </c>
      <c r="AE51" t="s">
        <v>1493</v>
      </c>
      <c r="AF51" t="s">
        <v>1493</v>
      </c>
      <c r="AG51" t="s">
        <v>1493</v>
      </c>
      <c r="AH51" t="s">
        <v>1493</v>
      </c>
      <c r="AI51" t="s">
        <v>1493</v>
      </c>
      <c r="AJ51" t="s">
        <v>1493</v>
      </c>
      <c r="AK51" t="s">
        <v>1493</v>
      </c>
      <c r="AL51" t="s">
        <v>1493</v>
      </c>
      <c r="AM51" t="s">
        <v>1493</v>
      </c>
      <c r="AN51" t="s">
        <v>1493</v>
      </c>
      <c r="AO51" t="s">
        <v>1493</v>
      </c>
      <c r="AP51" t="s">
        <v>1493</v>
      </c>
      <c r="AQ51" t="s">
        <v>1493</v>
      </c>
      <c r="AR51" t="s">
        <v>1493</v>
      </c>
      <c r="AS51" t="s">
        <v>1493</v>
      </c>
      <c r="AT51" t="s">
        <v>1493</v>
      </c>
      <c r="AU51" t="s">
        <v>1493</v>
      </c>
      <c r="AV51" t="s">
        <v>1493</v>
      </c>
      <c r="AW51" t="s">
        <v>1493</v>
      </c>
      <c r="AX51" t="s">
        <v>1493</v>
      </c>
      <c r="AY51" t="s">
        <v>1493</v>
      </c>
      <c r="AZ51" t="s">
        <v>1493</v>
      </c>
      <c r="BA51" t="s">
        <v>1493</v>
      </c>
      <c r="BB51" t="s">
        <v>1493</v>
      </c>
      <c r="BC51" t="s">
        <v>1493</v>
      </c>
      <c r="BD51" t="s">
        <v>1493</v>
      </c>
      <c r="BE51" t="s">
        <v>1493</v>
      </c>
      <c r="BF51" t="s">
        <v>1493</v>
      </c>
      <c r="BG51" t="s">
        <v>1493</v>
      </c>
      <c r="BH51">
        <v>1</v>
      </c>
      <c r="BI51" t="s">
        <v>1493</v>
      </c>
      <c r="BJ51" t="s">
        <v>1493</v>
      </c>
      <c r="BK51" t="s">
        <v>1493</v>
      </c>
      <c r="BL51" t="s">
        <v>1493</v>
      </c>
      <c r="BM51" t="s">
        <v>1493</v>
      </c>
      <c r="BN51" t="s">
        <v>1493</v>
      </c>
      <c r="BO51" s="12" t="s">
        <v>630</v>
      </c>
      <c r="BP51" s="23" t="s">
        <v>1043</v>
      </c>
      <c r="BQ51">
        <v>186</v>
      </c>
      <c r="BR51">
        <v>0</v>
      </c>
      <c r="BS51" t="s">
        <v>1493</v>
      </c>
      <c r="BT51">
        <v>0</v>
      </c>
      <c r="BU51" t="s">
        <v>1493</v>
      </c>
      <c r="BV51" s="4">
        <v>0.77</v>
      </c>
      <c r="BW51">
        <v>1</v>
      </c>
      <c r="BX51">
        <v>26</v>
      </c>
      <c r="BY51">
        <v>1</v>
      </c>
      <c r="BZ51" t="s">
        <v>1493</v>
      </c>
      <c r="CA51">
        <v>2</v>
      </c>
      <c r="CB51" t="s">
        <v>1493</v>
      </c>
      <c r="CC51">
        <v>2</v>
      </c>
      <c r="CD51" t="s">
        <v>1493</v>
      </c>
      <c r="CE51" s="12" t="s">
        <v>1044</v>
      </c>
      <c r="CF51">
        <v>1</v>
      </c>
      <c r="CG51">
        <v>0</v>
      </c>
      <c r="CH51" t="s">
        <v>1493</v>
      </c>
      <c r="CI51" t="s">
        <v>1493</v>
      </c>
      <c r="CJ51" t="s">
        <v>1493</v>
      </c>
      <c r="CK51" t="s">
        <v>1493</v>
      </c>
      <c r="CL51" t="s">
        <v>1493</v>
      </c>
      <c r="CM51" t="s">
        <v>1493</v>
      </c>
      <c r="CN51" t="s">
        <v>1493</v>
      </c>
      <c r="CO51" t="s">
        <v>1493</v>
      </c>
      <c r="CP51">
        <v>1</v>
      </c>
      <c r="CQ51" s="22">
        <v>1</v>
      </c>
      <c r="CR51" t="s">
        <v>1493</v>
      </c>
      <c r="CS51" s="12" t="s">
        <v>1493</v>
      </c>
      <c r="CT51">
        <v>2</v>
      </c>
      <c r="CU51">
        <v>0</v>
      </c>
      <c r="CV51" t="s">
        <v>1493</v>
      </c>
      <c r="CW51" t="s">
        <v>1493</v>
      </c>
      <c r="CX51">
        <v>0</v>
      </c>
      <c r="CY51" t="s">
        <v>1493</v>
      </c>
      <c r="CZ51">
        <v>0</v>
      </c>
      <c r="DA51" t="s">
        <v>1493</v>
      </c>
      <c r="DB51" t="s">
        <v>1493</v>
      </c>
      <c r="DC51" t="s">
        <v>1493</v>
      </c>
      <c r="DD51" t="s">
        <v>1493</v>
      </c>
      <c r="DE51" t="s">
        <v>1493</v>
      </c>
    </row>
    <row r="52" spans="1:109" x14ac:dyDescent="0.25">
      <c r="A52" s="12" t="s">
        <v>1493</v>
      </c>
      <c r="B52" s="4">
        <v>2.0489999999999999</v>
      </c>
      <c r="C52" t="s">
        <v>1493</v>
      </c>
      <c r="D52">
        <v>27</v>
      </c>
      <c r="E52">
        <v>2</v>
      </c>
      <c r="F52" t="s">
        <v>1493</v>
      </c>
      <c r="G52">
        <v>0</v>
      </c>
      <c r="H52" t="s">
        <v>1493</v>
      </c>
      <c r="I52" t="s">
        <v>1493</v>
      </c>
      <c r="J52">
        <v>0</v>
      </c>
      <c r="K52" t="s">
        <v>1493</v>
      </c>
      <c r="L52" t="s">
        <v>1493</v>
      </c>
      <c r="M52" t="s">
        <v>1493</v>
      </c>
      <c r="N52" t="s">
        <v>1493</v>
      </c>
      <c r="O52" t="s">
        <v>1493</v>
      </c>
      <c r="P52" t="s">
        <v>1493</v>
      </c>
      <c r="Q52" t="s">
        <v>1493</v>
      </c>
      <c r="R52" t="s">
        <v>1493</v>
      </c>
      <c r="S52" t="s">
        <v>1493</v>
      </c>
      <c r="T52" t="s">
        <v>1493</v>
      </c>
      <c r="U52" t="s">
        <v>1493</v>
      </c>
      <c r="V52" t="s">
        <v>1493</v>
      </c>
      <c r="W52" t="s">
        <v>1493</v>
      </c>
      <c r="X52" t="s">
        <v>1493</v>
      </c>
      <c r="Y52" t="s">
        <v>1493</v>
      </c>
      <c r="Z52" t="s">
        <v>1493</v>
      </c>
      <c r="AA52" t="s">
        <v>1493</v>
      </c>
      <c r="AB52" t="s">
        <v>1493</v>
      </c>
      <c r="AC52" t="s">
        <v>1493</v>
      </c>
      <c r="AD52" t="s">
        <v>1493</v>
      </c>
      <c r="AE52" t="s">
        <v>1493</v>
      </c>
      <c r="AF52" t="s">
        <v>1493</v>
      </c>
      <c r="AG52" t="s">
        <v>1493</v>
      </c>
      <c r="AH52" t="s">
        <v>1493</v>
      </c>
      <c r="AI52" t="s">
        <v>1493</v>
      </c>
      <c r="AJ52" t="s">
        <v>1493</v>
      </c>
      <c r="AK52" t="s">
        <v>1493</v>
      </c>
      <c r="AL52" t="s">
        <v>1493</v>
      </c>
      <c r="AM52" t="s">
        <v>1493</v>
      </c>
      <c r="AN52" t="s">
        <v>1493</v>
      </c>
      <c r="AO52" t="s">
        <v>1493</v>
      </c>
      <c r="AP52" t="s">
        <v>1493</v>
      </c>
      <c r="AQ52" t="s">
        <v>1493</v>
      </c>
      <c r="AR52" t="s">
        <v>1493</v>
      </c>
      <c r="AS52" t="s">
        <v>1493</v>
      </c>
      <c r="AT52" t="s">
        <v>1493</v>
      </c>
      <c r="AU52" t="s">
        <v>1493</v>
      </c>
      <c r="AV52" t="s">
        <v>1493</v>
      </c>
      <c r="AW52" t="s">
        <v>1493</v>
      </c>
      <c r="AX52" t="s">
        <v>1493</v>
      </c>
      <c r="AY52" t="s">
        <v>1493</v>
      </c>
      <c r="AZ52" t="s">
        <v>1493</v>
      </c>
      <c r="BA52" t="s">
        <v>1493</v>
      </c>
      <c r="BB52" t="s">
        <v>1493</v>
      </c>
      <c r="BC52" t="s">
        <v>1493</v>
      </c>
      <c r="BD52" t="s">
        <v>1493</v>
      </c>
      <c r="BE52" t="s">
        <v>1493</v>
      </c>
      <c r="BF52" t="s">
        <v>1493</v>
      </c>
      <c r="BG52" t="s">
        <v>1493</v>
      </c>
      <c r="BH52">
        <v>1</v>
      </c>
      <c r="BI52" t="s">
        <v>1493</v>
      </c>
      <c r="BJ52" t="s">
        <v>1493</v>
      </c>
      <c r="BK52" t="s">
        <v>1493</v>
      </c>
      <c r="BL52" t="s">
        <v>1493</v>
      </c>
      <c r="BM52" t="s">
        <v>1493</v>
      </c>
      <c r="BN52" t="s">
        <v>1493</v>
      </c>
      <c r="BO52" s="12" t="s">
        <v>541</v>
      </c>
      <c r="BP52" s="23" t="s">
        <v>1045</v>
      </c>
      <c r="BQ52">
        <v>255</v>
      </c>
      <c r="BR52">
        <v>0</v>
      </c>
      <c r="BS52" t="s">
        <v>1493</v>
      </c>
      <c r="BT52">
        <v>0</v>
      </c>
      <c r="BU52" t="s">
        <v>1493</v>
      </c>
      <c r="BV52" s="4">
        <v>3.2</v>
      </c>
      <c r="BW52">
        <v>1</v>
      </c>
      <c r="BX52">
        <v>27</v>
      </c>
      <c r="BY52">
        <v>1</v>
      </c>
      <c r="BZ52" t="s">
        <v>1493</v>
      </c>
      <c r="CA52">
        <v>3</v>
      </c>
      <c r="CB52" t="s">
        <v>1493</v>
      </c>
      <c r="CC52">
        <v>3</v>
      </c>
      <c r="CD52">
        <v>14</v>
      </c>
      <c r="CE52" s="12" t="s">
        <v>626</v>
      </c>
      <c r="CF52" t="s">
        <v>1493</v>
      </c>
      <c r="CG52">
        <v>0</v>
      </c>
      <c r="CH52" t="s">
        <v>1493</v>
      </c>
      <c r="CI52" t="s">
        <v>1493</v>
      </c>
      <c r="CJ52" t="s">
        <v>1493</v>
      </c>
      <c r="CK52" t="s">
        <v>1493</v>
      </c>
      <c r="CL52" t="s">
        <v>1493</v>
      </c>
      <c r="CM52" t="s">
        <v>1493</v>
      </c>
      <c r="CN52" t="s">
        <v>1493</v>
      </c>
      <c r="CO52" t="s">
        <v>1493</v>
      </c>
      <c r="CP52">
        <v>1</v>
      </c>
      <c r="CQ52" s="23" t="s">
        <v>564</v>
      </c>
      <c r="CR52" t="s">
        <v>1493</v>
      </c>
      <c r="CS52" s="12" t="s">
        <v>1493</v>
      </c>
      <c r="CT52">
        <v>2</v>
      </c>
      <c r="CU52">
        <v>0</v>
      </c>
      <c r="CV52" t="s">
        <v>1493</v>
      </c>
      <c r="CW52" t="s">
        <v>1493</v>
      </c>
      <c r="CX52">
        <v>0</v>
      </c>
      <c r="CY52" t="s">
        <v>1493</v>
      </c>
      <c r="CZ52">
        <v>0</v>
      </c>
      <c r="DA52" t="s">
        <v>1493</v>
      </c>
      <c r="DB52" t="s">
        <v>1493</v>
      </c>
      <c r="DC52" t="s">
        <v>1493</v>
      </c>
      <c r="DD52" t="s">
        <v>1493</v>
      </c>
      <c r="DE52" t="s">
        <v>1493</v>
      </c>
    </row>
    <row r="53" spans="1:109" x14ac:dyDescent="0.25">
      <c r="A53" s="12" t="s">
        <v>1493</v>
      </c>
      <c r="B53" s="4">
        <v>2.0499999999999998</v>
      </c>
      <c r="C53" t="s">
        <v>1493</v>
      </c>
      <c r="D53">
        <v>34</v>
      </c>
      <c r="E53">
        <v>2</v>
      </c>
      <c r="F53" t="s">
        <v>1493</v>
      </c>
      <c r="G53">
        <v>0</v>
      </c>
      <c r="H53" t="s">
        <v>1493</v>
      </c>
      <c r="I53" t="s">
        <v>1493</v>
      </c>
      <c r="J53">
        <v>0</v>
      </c>
      <c r="K53" t="s">
        <v>1493</v>
      </c>
      <c r="L53" t="s">
        <v>1493</v>
      </c>
      <c r="M53" t="s">
        <v>1493</v>
      </c>
      <c r="N53" t="s">
        <v>1493</v>
      </c>
      <c r="O53" t="s">
        <v>1493</v>
      </c>
      <c r="P53" t="s">
        <v>1493</v>
      </c>
      <c r="Q53" t="s">
        <v>1493</v>
      </c>
      <c r="R53" t="s">
        <v>1493</v>
      </c>
      <c r="S53" t="s">
        <v>1493</v>
      </c>
      <c r="T53" t="s">
        <v>1493</v>
      </c>
      <c r="U53" t="s">
        <v>1493</v>
      </c>
      <c r="V53" t="s">
        <v>1493</v>
      </c>
      <c r="W53" t="s">
        <v>1493</v>
      </c>
      <c r="X53" t="s">
        <v>1493</v>
      </c>
      <c r="Y53" t="s">
        <v>1493</v>
      </c>
      <c r="Z53" t="s">
        <v>1493</v>
      </c>
      <c r="AA53" t="s">
        <v>1493</v>
      </c>
      <c r="AB53" t="s">
        <v>1493</v>
      </c>
      <c r="AC53" t="s">
        <v>1493</v>
      </c>
      <c r="AD53" t="s">
        <v>1493</v>
      </c>
      <c r="AE53" t="s">
        <v>1493</v>
      </c>
      <c r="AF53" t="s">
        <v>1493</v>
      </c>
      <c r="AG53" t="s">
        <v>1493</v>
      </c>
      <c r="AH53" t="s">
        <v>1493</v>
      </c>
      <c r="AI53" t="s">
        <v>1493</v>
      </c>
      <c r="AJ53" t="s">
        <v>1493</v>
      </c>
      <c r="AK53" t="s">
        <v>1493</v>
      </c>
      <c r="AL53" t="s">
        <v>1493</v>
      </c>
      <c r="AM53" t="s">
        <v>1493</v>
      </c>
      <c r="AN53" t="s">
        <v>1493</v>
      </c>
      <c r="AO53" t="s">
        <v>1493</v>
      </c>
      <c r="AP53" t="s">
        <v>1493</v>
      </c>
      <c r="AQ53" t="s">
        <v>1493</v>
      </c>
      <c r="AR53" t="s">
        <v>1493</v>
      </c>
      <c r="AS53" t="s">
        <v>1493</v>
      </c>
      <c r="AT53" t="s">
        <v>1493</v>
      </c>
      <c r="AU53" t="s">
        <v>1493</v>
      </c>
      <c r="AV53" t="s">
        <v>1493</v>
      </c>
      <c r="AW53" t="s">
        <v>1493</v>
      </c>
      <c r="AX53" t="s">
        <v>1493</v>
      </c>
      <c r="AY53" t="s">
        <v>1493</v>
      </c>
      <c r="AZ53" t="s">
        <v>1493</v>
      </c>
      <c r="BA53" t="s">
        <v>1493</v>
      </c>
      <c r="BB53" t="s">
        <v>1493</v>
      </c>
      <c r="BC53" t="s">
        <v>1493</v>
      </c>
      <c r="BD53" t="s">
        <v>1493</v>
      </c>
      <c r="BE53" t="s">
        <v>1493</v>
      </c>
      <c r="BF53" t="s">
        <v>1493</v>
      </c>
      <c r="BG53" t="s">
        <v>1493</v>
      </c>
      <c r="BH53">
        <v>2</v>
      </c>
      <c r="BI53" t="s">
        <v>1493</v>
      </c>
      <c r="BJ53">
        <v>1</v>
      </c>
      <c r="BK53" t="s">
        <v>1493</v>
      </c>
      <c r="BL53" t="s">
        <v>1493</v>
      </c>
      <c r="BM53" t="s">
        <v>1493</v>
      </c>
      <c r="BN53" t="s">
        <v>1493</v>
      </c>
      <c r="BO53" s="12" t="s">
        <v>1449</v>
      </c>
      <c r="BP53" s="23">
        <v>29</v>
      </c>
      <c r="BQ53">
        <v>203</v>
      </c>
      <c r="BR53">
        <v>0</v>
      </c>
      <c r="BS53" t="s">
        <v>1493</v>
      </c>
      <c r="BT53">
        <v>0</v>
      </c>
      <c r="BU53" t="s">
        <v>1493</v>
      </c>
      <c r="BV53" s="24">
        <v>1.29</v>
      </c>
      <c r="BW53">
        <v>1</v>
      </c>
      <c r="BX53">
        <v>34</v>
      </c>
      <c r="BY53">
        <v>1</v>
      </c>
      <c r="BZ53" t="s">
        <v>1493</v>
      </c>
      <c r="CA53">
        <v>3</v>
      </c>
      <c r="CB53" t="s">
        <v>1493</v>
      </c>
      <c r="CC53">
        <v>3</v>
      </c>
      <c r="CD53" t="s">
        <v>1493</v>
      </c>
      <c r="CE53" s="12" t="s">
        <v>857</v>
      </c>
      <c r="CF53">
        <v>2</v>
      </c>
      <c r="CG53">
        <v>0</v>
      </c>
      <c r="CH53" t="s">
        <v>1493</v>
      </c>
      <c r="CI53" t="s">
        <v>1493</v>
      </c>
      <c r="CJ53" t="s">
        <v>1493</v>
      </c>
      <c r="CK53" t="s">
        <v>1493</v>
      </c>
      <c r="CL53" t="s">
        <v>1493</v>
      </c>
      <c r="CM53" t="s">
        <v>1493</v>
      </c>
      <c r="CN53" t="s">
        <v>1493</v>
      </c>
      <c r="CO53" t="s">
        <v>1493</v>
      </c>
      <c r="CP53">
        <v>2</v>
      </c>
      <c r="CQ53" s="22" t="s">
        <v>461</v>
      </c>
      <c r="CR53" t="s">
        <v>1493</v>
      </c>
      <c r="CS53" s="12" t="s">
        <v>1493</v>
      </c>
      <c r="CT53">
        <v>2</v>
      </c>
      <c r="CU53">
        <v>0</v>
      </c>
      <c r="CV53" t="s">
        <v>1493</v>
      </c>
      <c r="CW53" t="s">
        <v>1493</v>
      </c>
      <c r="CX53">
        <v>0</v>
      </c>
      <c r="CY53" t="s">
        <v>1493</v>
      </c>
      <c r="CZ53">
        <v>0</v>
      </c>
      <c r="DA53" t="s">
        <v>1493</v>
      </c>
      <c r="DB53" t="s">
        <v>1493</v>
      </c>
      <c r="DC53" t="s">
        <v>1493</v>
      </c>
      <c r="DD53" t="s">
        <v>1493</v>
      </c>
      <c r="DE53" t="s">
        <v>1493</v>
      </c>
    </row>
    <row r="54" spans="1:109" x14ac:dyDescent="0.25">
      <c r="A54" s="12" t="s">
        <v>1048</v>
      </c>
      <c r="B54" s="4">
        <v>2.0510000000000002</v>
      </c>
      <c r="C54" t="s">
        <v>1493</v>
      </c>
      <c r="D54">
        <v>29</v>
      </c>
      <c r="E54">
        <v>2</v>
      </c>
      <c r="F54" t="s">
        <v>1493</v>
      </c>
      <c r="G54">
        <v>0</v>
      </c>
      <c r="H54" t="s">
        <v>1493</v>
      </c>
      <c r="I54" t="s">
        <v>1493</v>
      </c>
      <c r="J54">
        <v>0</v>
      </c>
      <c r="K54">
        <v>2005</v>
      </c>
      <c r="L54" t="s">
        <v>1493</v>
      </c>
      <c r="M54" t="s">
        <v>1493</v>
      </c>
      <c r="N54">
        <v>1</v>
      </c>
      <c r="O54">
        <v>248</v>
      </c>
      <c r="P54">
        <v>2.2450000000000001</v>
      </c>
      <c r="Q54" t="s">
        <v>1493</v>
      </c>
      <c r="R54" t="s">
        <v>1493</v>
      </c>
      <c r="S54" t="s">
        <v>1493</v>
      </c>
      <c r="T54" t="s">
        <v>1493</v>
      </c>
      <c r="U54" t="s">
        <v>1493</v>
      </c>
      <c r="V54" t="s">
        <v>1493</v>
      </c>
      <c r="W54" t="s">
        <v>1493</v>
      </c>
      <c r="X54" t="s">
        <v>1493</v>
      </c>
      <c r="Y54" t="s">
        <v>1493</v>
      </c>
      <c r="Z54" t="s">
        <v>1493</v>
      </c>
      <c r="AA54" t="s">
        <v>1493</v>
      </c>
      <c r="AB54" t="s">
        <v>1493</v>
      </c>
      <c r="AC54" t="s">
        <v>1493</v>
      </c>
      <c r="AD54" t="s">
        <v>1493</v>
      </c>
      <c r="AE54" t="s">
        <v>1493</v>
      </c>
      <c r="AF54" t="s">
        <v>1493</v>
      </c>
      <c r="AG54" t="s">
        <v>1493</v>
      </c>
      <c r="AH54" t="s">
        <v>1493</v>
      </c>
      <c r="AI54" t="s">
        <v>1493</v>
      </c>
      <c r="AJ54" t="s">
        <v>1493</v>
      </c>
      <c r="AK54" t="s">
        <v>1493</v>
      </c>
      <c r="AL54" t="s">
        <v>1493</v>
      </c>
      <c r="AM54" t="s">
        <v>1493</v>
      </c>
      <c r="AN54" t="s">
        <v>1493</v>
      </c>
      <c r="AO54" t="s">
        <v>1493</v>
      </c>
      <c r="AP54" t="s">
        <v>1493</v>
      </c>
      <c r="AQ54" t="s">
        <v>1493</v>
      </c>
      <c r="AR54" t="s">
        <v>1493</v>
      </c>
      <c r="AS54" t="s">
        <v>1493</v>
      </c>
      <c r="AT54" t="s">
        <v>1493</v>
      </c>
      <c r="AU54" t="s">
        <v>1493</v>
      </c>
      <c r="AV54" t="s">
        <v>1493</v>
      </c>
      <c r="AW54" t="s">
        <v>1493</v>
      </c>
      <c r="AX54" t="s">
        <v>1493</v>
      </c>
      <c r="AY54" t="s">
        <v>1493</v>
      </c>
      <c r="AZ54" t="s">
        <v>1493</v>
      </c>
      <c r="BA54" t="s">
        <v>1493</v>
      </c>
      <c r="BB54" t="s">
        <v>1493</v>
      </c>
      <c r="BC54" t="s">
        <v>1493</v>
      </c>
      <c r="BD54" t="s">
        <v>1493</v>
      </c>
      <c r="BE54" t="s">
        <v>1493</v>
      </c>
      <c r="BF54" t="s">
        <v>1493</v>
      </c>
      <c r="BG54" t="s">
        <v>1493</v>
      </c>
      <c r="BH54">
        <v>2</v>
      </c>
      <c r="BI54">
        <v>1</v>
      </c>
      <c r="BJ54" t="s">
        <v>1493</v>
      </c>
      <c r="BK54" t="s">
        <v>1493</v>
      </c>
      <c r="BL54" t="s">
        <v>1493</v>
      </c>
      <c r="BM54" t="s">
        <v>1493</v>
      </c>
      <c r="BN54" t="s">
        <v>1493</v>
      </c>
      <c r="BO54" s="12" t="s">
        <v>676</v>
      </c>
      <c r="BP54" s="23" t="s">
        <v>984</v>
      </c>
      <c r="BQ54">
        <v>250</v>
      </c>
      <c r="BR54">
        <v>0</v>
      </c>
      <c r="BS54" t="s">
        <v>1493</v>
      </c>
      <c r="BT54">
        <v>0</v>
      </c>
      <c r="BU54" t="s">
        <v>1493</v>
      </c>
      <c r="BV54" s="4">
        <v>2.2949999999999999</v>
      </c>
      <c r="BW54">
        <v>1</v>
      </c>
      <c r="BX54">
        <v>28</v>
      </c>
      <c r="BY54">
        <v>1</v>
      </c>
      <c r="BZ54" t="s">
        <v>1493</v>
      </c>
      <c r="CA54">
        <v>3</v>
      </c>
      <c r="CB54" t="s">
        <v>1493</v>
      </c>
      <c r="CC54">
        <v>2</v>
      </c>
      <c r="CD54" t="s">
        <v>1493</v>
      </c>
      <c r="CE54" s="12" t="s">
        <v>1049</v>
      </c>
      <c r="CF54">
        <v>1</v>
      </c>
      <c r="CG54">
        <v>0</v>
      </c>
      <c r="CH54" t="s">
        <v>1493</v>
      </c>
      <c r="CI54" t="s">
        <v>1493</v>
      </c>
      <c r="CJ54" t="s">
        <v>1493</v>
      </c>
      <c r="CK54" t="s">
        <v>1493</v>
      </c>
      <c r="CL54" t="s">
        <v>1493</v>
      </c>
      <c r="CM54" t="s">
        <v>1493</v>
      </c>
      <c r="CN54" t="s">
        <v>1493</v>
      </c>
      <c r="CO54" t="s">
        <v>1493</v>
      </c>
      <c r="CP54">
        <v>2</v>
      </c>
      <c r="CQ54" s="23" t="s">
        <v>461</v>
      </c>
      <c r="CR54" t="s">
        <v>1493</v>
      </c>
      <c r="CS54" s="12" t="s">
        <v>1493</v>
      </c>
      <c r="CT54">
        <v>2</v>
      </c>
      <c r="CU54">
        <v>0</v>
      </c>
      <c r="CV54" t="s">
        <v>1493</v>
      </c>
      <c r="CW54" t="s">
        <v>1493</v>
      </c>
      <c r="CX54">
        <v>0</v>
      </c>
      <c r="CY54" t="s">
        <v>1493</v>
      </c>
      <c r="CZ54">
        <v>0</v>
      </c>
      <c r="DA54" t="s">
        <v>1493</v>
      </c>
      <c r="DB54" t="s">
        <v>1493</v>
      </c>
      <c r="DC54" t="s">
        <v>1493</v>
      </c>
      <c r="DD54" t="s">
        <v>1493</v>
      </c>
      <c r="DE54" t="s">
        <v>1493</v>
      </c>
    </row>
    <row r="55" spans="1:109" x14ac:dyDescent="0.25">
      <c r="A55" s="12" t="s">
        <v>1053</v>
      </c>
      <c r="B55" s="4">
        <v>2.052</v>
      </c>
      <c r="C55" t="s">
        <v>1493</v>
      </c>
      <c r="D55">
        <v>33</v>
      </c>
      <c r="E55">
        <v>1</v>
      </c>
      <c r="F55" t="s">
        <v>1493</v>
      </c>
      <c r="G55">
        <v>0</v>
      </c>
      <c r="H55" t="s">
        <v>1493</v>
      </c>
      <c r="I55" t="s">
        <v>1493</v>
      </c>
      <c r="J55">
        <v>0</v>
      </c>
      <c r="K55">
        <v>2007</v>
      </c>
      <c r="L55" t="s">
        <v>1493</v>
      </c>
      <c r="M55" t="s">
        <v>1493</v>
      </c>
      <c r="N55">
        <v>0</v>
      </c>
      <c r="O55">
        <v>266</v>
      </c>
      <c r="P55">
        <v>3.4</v>
      </c>
      <c r="Q55" t="s">
        <v>1493</v>
      </c>
      <c r="R55" t="s">
        <v>1493</v>
      </c>
      <c r="S55" t="s">
        <v>1493</v>
      </c>
      <c r="T55" t="s">
        <v>1493</v>
      </c>
      <c r="U55" t="s">
        <v>1493</v>
      </c>
      <c r="V55" t="s">
        <v>1493</v>
      </c>
      <c r="W55" t="s">
        <v>1493</v>
      </c>
      <c r="X55" t="s">
        <v>1493</v>
      </c>
      <c r="Y55" t="s">
        <v>1493</v>
      </c>
      <c r="Z55" t="s">
        <v>1493</v>
      </c>
      <c r="AA55" t="s">
        <v>1493</v>
      </c>
      <c r="AB55" t="s">
        <v>1493</v>
      </c>
      <c r="AC55" t="s">
        <v>1493</v>
      </c>
      <c r="AD55" t="s">
        <v>1493</v>
      </c>
      <c r="AE55" t="s">
        <v>1493</v>
      </c>
      <c r="AF55" t="s">
        <v>1493</v>
      </c>
      <c r="AG55" t="s">
        <v>1493</v>
      </c>
      <c r="AH55" t="s">
        <v>1493</v>
      </c>
      <c r="AI55" t="s">
        <v>1493</v>
      </c>
      <c r="AJ55" t="s">
        <v>1493</v>
      </c>
      <c r="AK55" t="s">
        <v>1493</v>
      </c>
      <c r="AL55" t="s">
        <v>1493</v>
      </c>
      <c r="AM55" t="s">
        <v>1493</v>
      </c>
      <c r="AN55" t="s">
        <v>1493</v>
      </c>
      <c r="AO55" t="s">
        <v>1493</v>
      </c>
      <c r="AP55" t="s">
        <v>1493</v>
      </c>
      <c r="AQ55" t="s">
        <v>1493</v>
      </c>
      <c r="AR55" t="s">
        <v>1493</v>
      </c>
      <c r="AS55" t="s">
        <v>1493</v>
      </c>
      <c r="AT55" t="s">
        <v>1493</v>
      </c>
      <c r="AU55" t="s">
        <v>1493</v>
      </c>
      <c r="AV55" t="s">
        <v>1493</v>
      </c>
      <c r="AW55" t="s">
        <v>1493</v>
      </c>
      <c r="AX55" t="s">
        <v>1493</v>
      </c>
      <c r="AY55" t="s">
        <v>1493</v>
      </c>
      <c r="AZ55" t="s">
        <v>1493</v>
      </c>
      <c r="BA55" t="s">
        <v>1493</v>
      </c>
      <c r="BB55" t="s">
        <v>1493</v>
      </c>
      <c r="BC55" t="s">
        <v>1493</v>
      </c>
      <c r="BD55" t="s">
        <v>1493</v>
      </c>
      <c r="BE55" t="s">
        <v>1493</v>
      </c>
      <c r="BF55" t="s">
        <v>1493</v>
      </c>
      <c r="BG55" t="s">
        <v>1493</v>
      </c>
      <c r="BH55">
        <v>2</v>
      </c>
      <c r="BI55">
        <v>1</v>
      </c>
      <c r="BJ55" t="s">
        <v>1493</v>
      </c>
      <c r="BK55" t="s">
        <v>1493</v>
      </c>
      <c r="BL55" t="s">
        <v>1493</v>
      </c>
      <c r="BM55" t="s">
        <v>1493</v>
      </c>
      <c r="BN55" t="s">
        <v>1493</v>
      </c>
      <c r="BO55" s="12" t="s">
        <v>1051</v>
      </c>
      <c r="BP55" s="23" t="s">
        <v>984</v>
      </c>
      <c r="BQ55">
        <v>250</v>
      </c>
      <c r="BR55">
        <v>0</v>
      </c>
      <c r="BS55" t="s">
        <v>1493</v>
      </c>
      <c r="BT55">
        <v>0</v>
      </c>
      <c r="BU55" t="s">
        <v>1493</v>
      </c>
      <c r="BV55" s="4">
        <v>2.88</v>
      </c>
      <c r="BW55">
        <v>1</v>
      </c>
      <c r="BX55">
        <v>33</v>
      </c>
      <c r="BY55">
        <v>1</v>
      </c>
      <c r="BZ55" t="s">
        <v>1493</v>
      </c>
      <c r="CA55">
        <v>3</v>
      </c>
      <c r="CB55" t="s">
        <v>1493</v>
      </c>
      <c r="CC55">
        <v>3</v>
      </c>
      <c r="CD55" t="s">
        <v>1493</v>
      </c>
      <c r="CE55" s="12" t="s">
        <v>1052</v>
      </c>
      <c r="CF55" t="s">
        <v>1493</v>
      </c>
      <c r="CG55">
        <v>0</v>
      </c>
      <c r="CH55" t="s">
        <v>1493</v>
      </c>
      <c r="CI55" t="s">
        <v>1493</v>
      </c>
      <c r="CJ55" t="s">
        <v>1493</v>
      </c>
      <c r="CK55" t="s">
        <v>1493</v>
      </c>
      <c r="CL55" t="s">
        <v>1493</v>
      </c>
      <c r="CM55" t="s">
        <v>1493</v>
      </c>
      <c r="CN55" t="s">
        <v>1493</v>
      </c>
      <c r="CO55" t="s">
        <v>1493</v>
      </c>
      <c r="CP55">
        <v>1</v>
      </c>
      <c r="CQ55" s="23" t="s">
        <v>461</v>
      </c>
      <c r="CR55" t="s">
        <v>1493</v>
      </c>
      <c r="CS55" s="12" t="s">
        <v>1493</v>
      </c>
      <c r="CT55">
        <v>2</v>
      </c>
      <c r="CU55">
        <v>0</v>
      </c>
      <c r="CV55" t="s">
        <v>1493</v>
      </c>
      <c r="CW55" t="s">
        <v>1493</v>
      </c>
      <c r="CX55">
        <v>0</v>
      </c>
      <c r="CY55" t="s">
        <v>1493</v>
      </c>
      <c r="CZ55">
        <v>0</v>
      </c>
      <c r="DA55" t="s">
        <v>1493</v>
      </c>
      <c r="DB55" t="s">
        <v>1493</v>
      </c>
      <c r="DC55" t="s">
        <v>1493</v>
      </c>
      <c r="DD55" t="s">
        <v>1493</v>
      </c>
      <c r="DE55" t="s">
        <v>1493</v>
      </c>
    </row>
    <row r="56" spans="1:109" x14ac:dyDescent="0.25">
      <c r="A56" s="12" t="s">
        <v>1060</v>
      </c>
      <c r="B56" s="4">
        <v>2.0529999999999999</v>
      </c>
      <c r="C56" t="s">
        <v>1493</v>
      </c>
      <c r="D56">
        <v>28</v>
      </c>
      <c r="E56">
        <v>1</v>
      </c>
      <c r="F56" t="s">
        <v>1493</v>
      </c>
      <c r="G56">
        <v>0</v>
      </c>
      <c r="H56" t="s">
        <v>1493</v>
      </c>
      <c r="I56" t="s">
        <v>1493</v>
      </c>
      <c r="J56">
        <v>0</v>
      </c>
      <c r="K56" t="s">
        <v>1493</v>
      </c>
      <c r="L56" t="s">
        <v>1493</v>
      </c>
      <c r="M56" t="s">
        <v>1493</v>
      </c>
      <c r="N56" t="s">
        <v>1493</v>
      </c>
      <c r="O56" t="s">
        <v>1493</v>
      </c>
      <c r="P56" t="s">
        <v>1493</v>
      </c>
      <c r="Q56" t="s">
        <v>1493</v>
      </c>
      <c r="R56" t="s">
        <v>1493</v>
      </c>
      <c r="S56" t="s">
        <v>1493</v>
      </c>
      <c r="T56" t="s">
        <v>1493</v>
      </c>
      <c r="U56" t="s">
        <v>1493</v>
      </c>
      <c r="V56" t="s">
        <v>1493</v>
      </c>
      <c r="W56" t="s">
        <v>1493</v>
      </c>
      <c r="X56" t="s">
        <v>1493</v>
      </c>
      <c r="Y56" t="s">
        <v>1493</v>
      </c>
      <c r="Z56" t="s">
        <v>1493</v>
      </c>
      <c r="AA56" t="s">
        <v>1493</v>
      </c>
      <c r="AB56" t="s">
        <v>1493</v>
      </c>
      <c r="AC56" t="s">
        <v>1493</v>
      </c>
      <c r="AD56" t="s">
        <v>1493</v>
      </c>
      <c r="AE56" t="s">
        <v>1493</v>
      </c>
      <c r="AF56" t="s">
        <v>1493</v>
      </c>
      <c r="AG56" t="s">
        <v>1493</v>
      </c>
      <c r="AH56" t="s">
        <v>1493</v>
      </c>
      <c r="AI56" t="s">
        <v>1493</v>
      </c>
      <c r="AJ56" t="s">
        <v>1493</v>
      </c>
      <c r="AK56" t="s">
        <v>1493</v>
      </c>
      <c r="AL56" t="s">
        <v>1493</v>
      </c>
      <c r="AM56" t="s">
        <v>1493</v>
      </c>
      <c r="AN56" t="s">
        <v>1493</v>
      </c>
      <c r="AO56" t="s">
        <v>1493</v>
      </c>
      <c r="AP56" t="s">
        <v>1493</v>
      </c>
      <c r="AQ56" t="s">
        <v>1493</v>
      </c>
      <c r="AR56" t="s">
        <v>1493</v>
      </c>
      <c r="AS56" t="s">
        <v>1493</v>
      </c>
      <c r="AT56" t="s">
        <v>1493</v>
      </c>
      <c r="AU56" t="s">
        <v>1493</v>
      </c>
      <c r="AV56" t="s">
        <v>1493</v>
      </c>
      <c r="AW56" t="s">
        <v>1493</v>
      </c>
      <c r="AX56" t="s">
        <v>1493</v>
      </c>
      <c r="AY56" t="s">
        <v>1493</v>
      </c>
      <c r="AZ56" t="s">
        <v>1493</v>
      </c>
      <c r="BA56" t="s">
        <v>1493</v>
      </c>
      <c r="BB56" t="s">
        <v>1493</v>
      </c>
      <c r="BC56" t="s">
        <v>1493</v>
      </c>
      <c r="BD56" t="s">
        <v>1493</v>
      </c>
      <c r="BE56" t="s">
        <v>1493</v>
      </c>
      <c r="BF56" t="s">
        <v>1493</v>
      </c>
      <c r="BG56" t="s">
        <v>1493</v>
      </c>
      <c r="BH56">
        <v>2</v>
      </c>
      <c r="BI56" t="s">
        <v>1493</v>
      </c>
      <c r="BJ56">
        <v>1</v>
      </c>
      <c r="BK56" t="s">
        <v>1493</v>
      </c>
      <c r="BL56" t="s">
        <v>1493</v>
      </c>
      <c r="BM56" t="s">
        <v>1493</v>
      </c>
      <c r="BN56" t="s">
        <v>1493</v>
      </c>
      <c r="BO56" s="12" t="s">
        <v>816</v>
      </c>
      <c r="BP56" s="23" t="s">
        <v>1061</v>
      </c>
      <c r="BQ56">
        <v>246</v>
      </c>
      <c r="BR56">
        <v>0</v>
      </c>
      <c r="BS56" t="s">
        <v>1493</v>
      </c>
      <c r="BT56">
        <v>0</v>
      </c>
      <c r="BU56" t="s">
        <v>1493</v>
      </c>
      <c r="BV56" s="4">
        <v>2.39</v>
      </c>
      <c r="BW56">
        <v>1</v>
      </c>
      <c r="BX56">
        <v>28</v>
      </c>
      <c r="BY56">
        <v>1</v>
      </c>
      <c r="BZ56" t="s">
        <v>1493</v>
      </c>
      <c r="CA56">
        <v>3</v>
      </c>
      <c r="CB56" t="s">
        <v>1493</v>
      </c>
      <c r="CC56">
        <v>3</v>
      </c>
      <c r="CD56" t="s">
        <v>1493</v>
      </c>
      <c r="CE56" s="12" t="s">
        <v>615</v>
      </c>
      <c r="CF56">
        <v>2</v>
      </c>
      <c r="CG56">
        <v>0</v>
      </c>
      <c r="CH56" t="s">
        <v>1493</v>
      </c>
      <c r="CI56" t="s">
        <v>1493</v>
      </c>
      <c r="CJ56" t="s">
        <v>1493</v>
      </c>
      <c r="CK56" t="s">
        <v>1493</v>
      </c>
      <c r="CL56" t="s">
        <v>1493</v>
      </c>
      <c r="CM56" t="s">
        <v>1493</v>
      </c>
      <c r="CN56" t="s">
        <v>1493</v>
      </c>
      <c r="CO56" t="s">
        <v>1493</v>
      </c>
      <c r="CP56">
        <v>1</v>
      </c>
      <c r="CQ56" s="23" t="s">
        <v>461</v>
      </c>
      <c r="CR56" t="s">
        <v>1493</v>
      </c>
      <c r="CS56" s="12" t="s">
        <v>1493</v>
      </c>
      <c r="CT56">
        <v>2</v>
      </c>
      <c r="CU56">
        <v>0</v>
      </c>
      <c r="CV56" t="s">
        <v>1493</v>
      </c>
      <c r="CW56" t="s">
        <v>1493</v>
      </c>
      <c r="CX56">
        <v>0</v>
      </c>
      <c r="CY56" t="s">
        <v>1493</v>
      </c>
      <c r="CZ56">
        <v>0</v>
      </c>
      <c r="DA56" t="s">
        <v>1493</v>
      </c>
      <c r="DB56" t="s">
        <v>1493</v>
      </c>
      <c r="DC56" t="s">
        <v>1493</v>
      </c>
      <c r="DD56" t="s">
        <v>1493</v>
      </c>
      <c r="DE56" t="s">
        <v>1493</v>
      </c>
    </row>
    <row r="57" spans="1:109" x14ac:dyDescent="0.25">
      <c r="A57" s="12" t="s">
        <v>1493</v>
      </c>
      <c r="B57" s="4">
        <v>2.0539999999999998</v>
      </c>
      <c r="C57" t="s">
        <v>1493</v>
      </c>
      <c r="D57">
        <v>26</v>
      </c>
      <c r="E57">
        <v>1</v>
      </c>
      <c r="F57" t="s">
        <v>1493</v>
      </c>
      <c r="G57">
        <v>0</v>
      </c>
      <c r="H57" t="s">
        <v>1493</v>
      </c>
      <c r="I57" t="s">
        <v>1493</v>
      </c>
      <c r="J57">
        <v>0</v>
      </c>
      <c r="K57" t="s">
        <v>1493</v>
      </c>
      <c r="L57" t="s">
        <v>1493</v>
      </c>
      <c r="M57" t="s">
        <v>1493</v>
      </c>
      <c r="N57" t="s">
        <v>1493</v>
      </c>
      <c r="O57" t="s">
        <v>1493</v>
      </c>
      <c r="P57" t="s">
        <v>1493</v>
      </c>
      <c r="Q57" t="s">
        <v>1493</v>
      </c>
      <c r="R57" t="s">
        <v>1493</v>
      </c>
      <c r="S57" t="s">
        <v>1493</v>
      </c>
      <c r="T57" t="s">
        <v>1493</v>
      </c>
      <c r="U57" t="s">
        <v>1493</v>
      </c>
      <c r="V57" t="s">
        <v>1493</v>
      </c>
      <c r="W57" t="s">
        <v>1493</v>
      </c>
      <c r="X57" t="s">
        <v>1493</v>
      </c>
      <c r="Y57" t="s">
        <v>1493</v>
      </c>
      <c r="Z57" t="s">
        <v>1493</v>
      </c>
      <c r="AA57" t="s">
        <v>1493</v>
      </c>
      <c r="AB57" t="s">
        <v>1493</v>
      </c>
      <c r="AC57" t="s">
        <v>1493</v>
      </c>
      <c r="AD57" t="s">
        <v>1493</v>
      </c>
      <c r="AE57" t="s">
        <v>1493</v>
      </c>
      <c r="AF57" t="s">
        <v>1493</v>
      </c>
      <c r="AG57" t="s">
        <v>1493</v>
      </c>
      <c r="AH57" t="s">
        <v>1493</v>
      </c>
      <c r="AI57" t="s">
        <v>1493</v>
      </c>
      <c r="AJ57" t="s">
        <v>1493</v>
      </c>
      <c r="AK57" t="s">
        <v>1493</v>
      </c>
      <c r="AL57" t="s">
        <v>1493</v>
      </c>
      <c r="AM57" t="s">
        <v>1493</v>
      </c>
      <c r="AN57" t="s">
        <v>1493</v>
      </c>
      <c r="AO57" t="s">
        <v>1493</v>
      </c>
      <c r="AP57" t="s">
        <v>1493</v>
      </c>
      <c r="AQ57" t="s">
        <v>1493</v>
      </c>
      <c r="AR57" t="s">
        <v>1493</v>
      </c>
      <c r="AS57" t="s">
        <v>1493</v>
      </c>
      <c r="AT57" t="s">
        <v>1493</v>
      </c>
      <c r="AU57" t="s">
        <v>1493</v>
      </c>
      <c r="AV57" t="s">
        <v>1493</v>
      </c>
      <c r="AW57" t="s">
        <v>1493</v>
      </c>
      <c r="AX57" t="s">
        <v>1493</v>
      </c>
      <c r="AY57" t="s">
        <v>1493</v>
      </c>
      <c r="AZ57" t="s">
        <v>1493</v>
      </c>
      <c r="BA57" t="s">
        <v>1493</v>
      </c>
      <c r="BB57" t="s">
        <v>1493</v>
      </c>
      <c r="BC57" t="s">
        <v>1493</v>
      </c>
      <c r="BD57" t="s">
        <v>1493</v>
      </c>
      <c r="BE57" t="s">
        <v>1493</v>
      </c>
      <c r="BF57" t="s">
        <v>1493</v>
      </c>
      <c r="BG57" t="s">
        <v>1493</v>
      </c>
      <c r="BH57">
        <v>1</v>
      </c>
      <c r="BI57" t="s">
        <v>1493</v>
      </c>
      <c r="BJ57" t="s">
        <v>1493</v>
      </c>
      <c r="BK57" t="s">
        <v>1493</v>
      </c>
      <c r="BL57" t="s">
        <v>1493</v>
      </c>
      <c r="BM57" t="s">
        <v>1493</v>
      </c>
      <c r="BN57" t="s">
        <v>1493</v>
      </c>
      <c r="BO57" s="12" t="s">
        <v>1059</v>
      </c>
      <c r="BP57" s="23" t="s">
        <v>1280</v>
      </c>
      <c r="BQ57">
        <v>249</v>
      </c>
      <c r="BR57">
        <v>0</v>
      </c>
      <c r="BS57" t="s">
        <v>1493</v>
      </c>
      <c r="BT57">
        <v>0</v>
      </c>
      <c r="BU57" t="s">
        <v>1493</v>
      </c>
      <c r="BV57" s="24">
        <v>2.4700000000000002</v>
      </c>
      <c r="BW57">
        <v>1</v>
      </c>
      <c r="BX57">
        <v>26</v>
      </c>
      <c r="BY57">
        <v>1</v>
      </c>
      <c r="BZ57" t="s">
        <v>1493</v>
      </c>
      <c r="CA57">
        <v>1</v>
      </c>
      <c r="CB57" t="s">
        <v>1493</v>
      </c>
      <c r="CC57">
        <v>2</v>
      </c>
      <c r="CD57" t="s">
        <v>1493</v>
      </c>
      <c r="CE57" s="12" t="s">
        <v>482</v>
      </c>
      <c r="CF57" t="s">
        <v>1493</v>
      </c>
      <c r="CG57">
        <v>0</v>
      </c>
      <c r="CH57" t="s">
        <v>1493</v>
      </c>
      <c r="CI57" t="s">
        <v>1493</v>
      </c>
      <c r="CJ57" t="s">
        <v>1493</v>
      </c>
      <c r="CK57" t="s">
        <v>1493</v>
      </c>
      <c r="CL57" t="s">
        <v>1493</v>
      </c>
      <c r="CM57" t="s">
        <v>1493</v>
      </c>
      <c r="CN57" t="s">
        <v>1493</v>
      </c>
      <c r="CO57" t="s">
        <v>1493</v>
      </c>
      <c r="CP57">
        <v>2</v>
      </c>
      <c r="CQ57" s="22" t="s">
        <v>461</v>
      </c>
      <c r="CR57" t="s">
        <v>1493</v>
      </c>
      <c r="CS57" s="12" t="s">
        <v>1493</v>
      </c>
      <c r="CT57">
        <v>2</v>
      </c>
      <c r="CU57">
        <v>0</v>
      </c>
      <c r="CV57" t="s">
        <v>1493</v>
      </c>
      <c r="CW57" t="s">
        <v>1493</v>
      </c>
      <c r="CX57">
        <v>0</v>
      </c>
      <c r="CY57" t="s">
        <v>1493</v>
      </c>
      <c r="CZ57">
        <v>0</v>
      </c>
      <c r="DA57" t="s">
        <v>1493</v>
      </c>
      <c r="DB57" t="s">
        <v>1493</v>
      </c>
      <c r="DC57" t="s">
        <v>1493</v>
      </c>
      <c r="DD57" t="s">
        <v>1493</v>
      </c>
      <c r="DE57" t="s">
        <v>1493</v>
      </c>
    </row>
    <row r="58" spans="1:109" x14ac:dyDescent="0.25">
      <c r="A58" s="12" t="s">
        <v>1493</v>
      </c>
      <c r="B58" s="4">
        <v>2.0550000000000002</v>
      </c>
      <c r="C58" t="s">
        <v>1493</v>
      </c>
      <c r="D58">
        <v>35</v>
      </c>
      <c r="E58">
        <v>1</v>
      </c>
      <c r="F58" t="s">
        <v>1493</v>
      </c>
      <c r="G58">
        <v>0</v>
      </c>
      <c r="H58" t="s">
        <v>1493</v>
      </c>
      <c r="I58" t="s">
        <v>1493</v>
      </c>
      <c r="J58">
        <v>0</v>
      </c>
      <c r="K58">
        <v>2006</v>
      </c>
      <c r="L58" t="s">
        <v>1493</v>
      </c>
      <c r="M58" t="s">
        <v>1493</v>
      </c>
      <c r="N58">
        <v>0</v>
      </c>
      <c r="O58" t="s">
        <v>1493</v>
      </c>
      <c r="P58">
        <v>3.73</v>
      </c>
      <c r="Q58" t="s">
        <v>1493</v>
      </c>
      <c r="R58" t="s">
        <v>1493</v>
      </c>
      <c r="S58" t="s">
        <v>1493</v>
      </c>
      <c r="T58" t="s">
        <v>1493</v>
      </c>
      <c r="U58" t="s">
        <v>1493</v>
      </c>
      <c r="V58" t="s">
        <v>1493</v>
      </c>
      <c r="W58" t="s">
        <v>1493</v>
      </c>
      <c r="X58" t="s">
        <v>1493</v>
      </c>
      <c r="Y58" t="s">
        <v>1493</v>
      </c>
      <c r="Z58" t="s">
        <v>1493</v>
      </c>
      <c r="AA58" t="s">
        <v>1493</v>
      </c>
      <c r="AB58" t="s">
        <v>1493</v>
      </c>
      <c r="AC58" t="s">
        <v>1493</v>
      </c>
      <c r="AD58" t="s">
        <v>1493</v>
      </c>
      <c r="AE58" t="s">
        <v>1493</v>
      </c>
      <c r="AF58" t="s">
        <v>1493</v>
      </c>
      <c r="AG58" t="s">
        <v>1493</v>
      </c>
      <c r="AH58" t="s">
        <v>1493</v>
      </c>
      <c r="AI58" t="s">
        <v>1493</v>
      </c>
      <c r="AJ58" t="s">
        <v>1493</v>
      </c>
      <c r="AK58" t="s">
        <v>1493</v>
      </c>
      <c r="AL58" t="s">
        <v>1493</v>
      </c>
      <c r="AM58" t="s">
        <v>1493</v>
      </c>
      <c r="AN58" t="s">
        <v>1493</v>
      </c>
      <c r="AO58" t="s">
        <v>1493</v>
      </c>
      <c r="AP58" t="s">
        <v>1493</v>
      </c>
      <c r="AQ58" t="s">
        <v>1493</v>
      </c>
      <c r="AR58" t="s">
        <v>1493</v>
      </c>
      <c r="AS58" t="s">
        <v>1493</v>
      </c>
      <c r="AT58" t="s">
        <v>1493</v>
      </c>
      <c r="AU58" t="s">
        <v>1493</v>
      </c>
      <c r="AV58" t="s">
        <v>1493</v>
      </c>
      <c r="AW58" t="s">
        <v>1493</v>
      </c>
      <c r="AX58" t="s">
        <v>1493</v>
      </c>
      <c r="AY58" t="s">
        <v>1493</v>
      </c>
      <c r="AZ58" t="s">
        <v>1493</v>
      </c>
      <c r="BA58" t="s">
        <v>1493</v>
      </c>
      <c r="BB58" t="s">
        <v>1493</v>
      </c>
      <c r="BC58" t="s">
        <v>1493</v>
      </c>
      <c r="BD58" t="s">
        <v>1493</v>
      </c>
      <c r="BE58" t="s">
        <v>1493</v>
      </c>
      <c r="BF58" t="s">
        <v>1493</v>
      </c>
      <c r="BG58" t="s">
        <v>1493</v>
      </c>
      <c r="BH58">
        <v>2</v>
      </c>
      <c r="BI58">
        <v>1</v>
      </c>
      <c r="BJ58" t="s">
        <v>1493</v>
      </c>
      <c r="BK58" t="s">
        <v>1493</v>
      </c>
      <c r="BL58" t="s">
        <v>1493</v>
      </c>
      <c r="BM58" t="s">
        <v>1493</v>
      </c>
      <c r="BN58" t="s">
        <v>1493</v>
      </c>
      <c r="BO58" s="12" t="s">
        <v>523</v>
      </c>
      <c r="BP58" s="23" t="s">
        <v>1278</v>
      </c>
      <c r="BQ58">
        <v>181</v>
      </c>
      <c r="BR58">
        <v>0</v>
      </c>
      <c r="BS58" t="s">
        <v>1493</v>
      </c>
      <c r="BT58">
        <v>0</v>
      </c>
      <c r="BU58" t="s">
        <v>1493</v>
      </c>
      <c r="BV58" s="4">
        <v>0.95</v>
      </c>
      <c r="BW58">
        <v>1</v>
      </c>
      <c r="BX58">
        <v>35</v>
      </c>
      <c r="BY58">
        <v>1</v>
      </c>
      <c r="BZ58" t="s">
        <v>1493</v>
      </c>
      <c r="CA58">
        <v>1</v>
      </c>
      <c r="CB58" t="s">
        <v>1493</v>
      </c>
      <c r="CC58">
        <v>3</v>
      </c>
      <c r="CD58" t="s">
        <v>1493</v>
      </c>
      <c r="CE58" s="12" t="s">
        <v>1118</v>
      </c>
      <c r="CF58">
        <v>2</v>
      </c>
      <c r="CG58">
        <v>0</v>
      </c>
      <c r="CH58" t="s">
        <v>1493</v>
      </c>
      <c r="CI58" t="s">
        <v>1493</v>
      </c>
      <c r="CJ58" t="s">
        <v>1493</v>
      </c>
      <c r="CK58" t="s">
        <v>1493</v>
      </c>
      <c r="CL58" t="s">
        <v>1493</v>
      </c>
      <c r="CM58" t="s">
        <v>1493</v>
      </c>
      <c r="CN58" t="s">
        <v>1493</v>
      </c>
      <c r="CO58" t="s">
        <v>1493</v>
      </c>
      <c r="CP58">
        <v>2</v>
      </c>
      <c r="CQ58" s="23" t="s">
        <v>461</v>
      </c>
      <c r="CR58" t="s">
        <v>1493</v>
      </c>
      <c r="CS58" s="12" t="s">
        <v>1493</v>
      </c>
      <c r="CT58">
        <v>2</v>
      </c>
      <c r="CU58">
        <v>0</v>
      </c>
      <c r="CV58" t="s">
        <v>1493</v>
      </c>
      <c r="CW58" t="s">
        <v>1493</v>
      </c>
      <c r="CX58">
        <v>0</v>
      </c>
      <c r="CY58" t="s">
        <v>1493</v>
      </c>
      <c r="CZ58">
        <v>0</v>
      </c>
      <c r="DA58" t="s">
        <v>1493</v>
      </c>
      <c r="DB58" t="s">
        <v>1493</v>
      </c>
      <c r="DC58" t="s">
        <v>1493</v>
      </c>
      <c r="DD58" t="s">
        <v>1493</v>
      </c>
      <c r="DE58" t="s">
        <v>1493</v>
      </c>
    </row>
    <row r="59" spans="1:109" x14ac:dyDescent="0.25">
      <c r="A59" s="12" t="s">
        <v>1224</v>
      </c>
      <c r="B59" s="4">
        <v>2.056</v>
      </c>
      <c r="C59" t="s">
        <v>1493</v>
      </c>
      <c r="D59">
        <v>28</v>
      </c>
      <c r="E59">
        <v>1</v>
      </c>
      <c r="F59" t="s">
        <v>1493</v>
      </c>
      <c r="G59">
        <v>0</v>
      </c>
      <c r="H59" t="s">
        <v>1493</v>
      </c>
      <c r="I59" t="s">
        <v>1493</v>
      </c>
      <c r="J59">
        <v>0</v>
      </c>
      <c r="K59" t="s">
        <v>1493</v>
      </c>
      <c r="L59" t="s">
        <v>1493</v>
      </c>
      <c r="M59" t="s">
        <v>1493</v>
      </c>
      <c r="N59" t="s">
        <v>1493</v>
      </c>
      <c r="O59" t="s">
        <v>1493</v>
      </c>
      <c r="P59" t="s">
        <v>1493</v>
      </c>
      <c r="Q59" t="s">
        <v>1493</v>
      </c>
      <c r="R59" t="s">
        <v>1493</v>
      </c>
      <c r="S59" t="s">
        <v>1493</v>
      </c>
      <c r="T59" t="s">
        <v>1493</v>
      </c>
      <c r="U59" t="s">
        <v>1493</v>
      </c>
      <c r="V59" t="s">
        <v>1493</v>
      </c>
      <c r="W59" t="s">
        <v>1493</v>
      </c>
      <c r="X59" t="s">
        <v>1493</v>
      </c>
      <c r="Y59" t="s">
        <v>1493</v>
      </c>
      <c r="Z59" t="s">
        <v>1493</v>
      </c>
      <c r="AA59" t="s">
        <v>1493</v>
      </c>
      <c r="AB59" t="s">
        <v>1493</v>
      </c>
      <c r="AC59" t="s">
        <v>1493</v>
      </c>
      <c r="AD59" t="s">
        <v>1493</v>
      </c>
      <c r="AE59" t="s">
        <v>1493</v>
      </c>
      <c r="AF59" t="s">
        <v>1493</v>
      </c>
      <c r="AG59" t="s">
        <v>1493</v>
      </c>
      <c r="AH59" t="s">
        <v>1493</v>
      </c>
      <c r="AI59" t="s">
        <v>1493</v>
      </c>
      <c r="AJ59" t="s">
        <v>1493</v>
      </c>
      <c r="AK59" t="s">
        <v>1493</v>
      </c>
      <c r="AL59" t="s">
        <v>1493</v>
      </c>
      <c r="AM59" t="s">
        <v>1493</v>
      </c>
      <c r="AN59" t="s">
        <v>1493</v>
      </c>
      <c r="AO59" t="s">
        <v>1493</v>
      </c>
      <c r="AP59" t="s">
        <v>1493</v>
      </c>
      <c r="AQ59" t="s">
        <v>1493</v>
      </c>
      <c r="AR59" t="s">
        <v>1493</v>
      </c>
      <c r="AS59" t="s">
        <v>1493</v>
      </c>
      <c r="AT59" t="s">
        <v>1493</v>
      </c>
      <c r="AU59" t="s">
        <v>1493</v>
      </c>
      <c r="AV59" t="s">
        <v>1493</v>
      </c>
      <c r="AW59" t="s">
        <v>1493</v>
      </c>
      <c r="AX59" t="s">
        <v>1493</v>
      </c>
      <c r="AY59" t="s">
        <v>1493</v>
      </c>
      <c r="AZ59" t="s">
        <v>1493</v>
      </c>
      <c r="BA59" t="s">
        <v>1493</v>
      </c>
      <c r="BB59" t="s">
        <v>1493</v>
      </c>
      <c r="BC59" t="s">
        <v>1493</v>
      </c>
      <c r="BD59" t="s">
        <v>1493</v>
      </c>
      <c r="BE59" t="s">
        <v>1493</v>
      </c>
      <c r="BF59" t="s">
        <v>1493</v>
      </c>
      <c r="BG59" t="s">
        <v>1493</v>
      </c>
      <c r="BH59">
        <v>3</v>
      </c>
      <c r="BI59" t="s">
        <v>1493</v>
      </c>
      <c r="BJ59">
        <v>1</v>
      </c>
      <c r="BK59">
        <v>1</v>
      </c>
      <c r="BL59" t="s">
        <v>1493</v>
      </c>
      <c r="BM59" t="s">
        <v>1493</v>
      </c>
      <c r="BN59" t="s">
        <v>1493</v>
      </c>
      <c r="BO59" s="12" t="s">
        <v>1051</v>
      </c>
      <c r="BP59" s="23" t="s">
        <v>839</v>
      </c>
      <c r="BQ59">
        <v>256</v>
      </c>
      <c r="BR59">
        <v>0</v>
      </c>
      <c r="BS59" t="s">
        <v>1493</v>
      </c>
      <c r="BT59">
        <v>0</v>
      </c>
      <c r="BU59" t="s">
        <v>1493</v>
      </c>
      <c r="BV59" s="4">
        <v>1.61</v>
      </c>
      <c r="BW59">
        <v>1</v>
      </c>
      <c r="BX59">
        <v>28</v>
      </c>
      <c r="BY59">
        <v>1</v>
      </c>
      <c r="BZ59" t="s">
        <v>1493</v>
      </c>
      <c r="CA59">
        <v>2</v>
      </c>
      <c r="CB59" t="s">
        <v>1493</v>
      </c>
      <c r="CC59">
        <v>2</v>
      </c>
      <c r="CD59" t="s">
        <v>1493</v>
      </c>
      <c r="CE59" s="12" t="s">
        <v>1044</v>
      </c>
      <c r="CF59" t="s">
        <v>1493</v>
      </c>
      <c r="CG59">
        <v>0</v>
      </c>
      <c r="CH59" t="s">
        <v>1493</v>
      </c>
      <c r="CI59" t="s">
        <v>1493</v>
      </c>
      <c r="CJ59" t="s">
        <v>1493</v>
      </c>
      <c r="CK59" t="s">
        <v>1493</v>
      </c>
      <c r="CL59" t="s">
        <v>1493</v>
      </c>
      <c r="CM59" t="s">
        <v>1493</v>
      </c>
      <c r="CN59" t="s">
        <v>1493</v>
      </c>
      <c r="CO59" t="s">
        <v>1493</v>
      </c>
      <c r="CP59">
        <v>1</v>
      </c>
      <c r="CQ59" s="22">
        <v>1</v>
      </c>
      <c r="CR59" t="s">
        <v>1493</v>
      </c>
      <c r="CS59" s="12" t="s">
        <v>1493</v>
      </c>
      <c r="CT59">
        <v>2</v>
      </c>
      <c r="CU59">
        <v>0</v>
      </c>
      <c r="CV59" t="s">
        <v>1493</v>
      </c>
      <c r="CW59" t="s">
        <v>1493</v>
      </c>
      <c r="CX59">
        <v>0</v>
      </c>
      <c r="CY59" t="s">
        <v>1493</v>
      </c>
      <c r="CZ59">
        <v>1</v>
      </c>
      <c r="DA59">
        <v>0</v>
      </c>
      <c r="DB59">
        <v>0</v>
      </c>
      <c r="DC59" t="s">
        <v>1493</v>
      </c>
      <c r="DD59">
        <v>0</v>
      </c>
      <c r="DE59">
        <v>4</v>
      </c>
    </row>
    <row r="60" spans="1:109" x14ac:dyDescent="0.25">
      <c r="A60" s="12" t="s">
        <v>1224</v>
      </c>
      <c r="B60" s="4">
        <v>2.0569999999999999</v>
      </c>
      <c r="C60" t="s">
        <v>1493</v>
      </c>
      <c r="D60">
        <v>25</v>
      </c>
      <c r="E60">
        <v>1</v>
      </c>
      <c r="F60" t="s">
        <v>1493</v>
      </c>
      <c r="G60">
        <v>0</v>
      </c>
      <c r="H60" t="s">
        <v>1493</v>
      </c>
      <c r="I60" t="s">
        <v>1493</v>
      </c>
      <c r="J60">
        <v>0</v>
      </c>
      <c r="K60">
        <v>2006</v>
      </c>
      <c r="L60">
        <v>2</v>
      </c>
      <c r="M60" t="s">
        <v>1493</v>
      </c>
      <c r="N60">
        <v>1</v>
      </c>
      <c r="O60">
        <v>203</v>
      </c>
      <c r="P60">
        <v>0.64</v>
      </c>
      <c r="Q60" t="s">
        <v>1493</v>
      </c>
      <c r="R60">
        <v>2008</v>
      </c>
      <c r="S60">
        <v>2</v>
      </c>
      <c r="T60" t="s">
        <v>1493</v>
      </c>
      <c r="U60">
        <v>1</v>
      </c>
      <c r="V60">
        <v>224</v>
      </c>
      <c r="W60">
        <v>1.675</v>
      </c>
      <c r="X60" t="s">
        <v>1493</v>
      </c>
      <c r="Y60" t="s">
        <v>1493</v>
      </c>
      <c r="Z60" t="s">
        <v>1493</v>
      </c>
      <c r="AA60" t="s">
        <v>1493</v>
      </c>
      <c r="AB60" t="s">
        <v>1493</v>
      </c>
      <c r="AC60" t="s">
        <v>1493</v>
      </c>
      <c r="AD60" t="s">
        <v>1493</v>
      </c>
      <c r="AE60" t="s">
        <v>1493</v>
      </c>
      <c r="AF60" t="s">
        <v>1493</v>
      </c>
      <c r="AG60" t="s">
        <v>1493</v>
      </c>
      <c r="AH60" t="s">
        <v>1493</v>
      </c>
      <c r="AI60" t="s">
        <v>1493</v>
      </c>
      <c r="AJ60" t="s">
        <v>1493</v>
      </c>
      <c r="AK60" t="s">
        <v>1493</v>
      </c>
      <c r="AL60" t="s">
        <v>1493</v>
      </c>
      <c r="AM60" t="s">
        <v>1493</v>
      </c>
      <c r="AN60" t="s">
        <v>1493</v>
      </c>
      <c r="AO60" t="s">
        <v>1493</v>
      </c>
      <c r="AP60" t="s">
        <v>1493</v>
      </c>
      <c r="AQ60" t="s">
        <v>1493</v>
      </c>
      <c r="AR60" t="s">
        <v>1493</v>
      </c>
      <c r="AS60" t="s">
        <v>1493</v>
      </c>
      <c r="AT60" t="s">
        <v>1493</v>
      </c>
      <c r="AU60" t="s">
        <v>1493</v>
      </c>
      <c r="AV60" t="s">
        <v>1493</v>
      </c>
      <c r="AW60" t="s">
        <v>1493</v>
      </c>
      <c r="AX60" t="s">
        <v>1493</v>
      </c>
      <c r="AY60" t="s">
        <v>1493</v>
      </c>
      <c r="AZ60" t="s">
        <v>1493</v>
      </c>
      <c r="BA60" t="s">
        <v>1493</v>
      </c>
      <c r="BB60" t="s">
        <v>1493</v>
      </c>
      <c r="BC60" t="s">
        <v>1493</v>
      </c>
      <c r="BD60" t="s">
        <v>1493</v>
      </c>
      <c r="BE60" t="s">
        <v>1493</v>
      </c>
      <c r="BF60" t="s">
        <v>1493</v>
      </c>
      <c r="BG60" t="s">
        <v>1493</v>
      </c>
      <c r="BH60">
        <v>3</v>
      </c>
      <c r="BI60">
        <v>2</v>
      </c>
      <c r="BJ60" t="s">
        <v>1493</v>
      </c>
      <c r="BK60" t="s">
        <v>1493</v>
      </c>
      <c r="BL60" t="s">
        <v>1493</v>
      </c>
      <c r="BM60" t="s">
        <v>1493</v>
      </c>
      <c r="BN60" t="s">
        <v>1493</v>
      </c>
      <c r="BO60" s="12" t="s">
        <v>731</v>
      </c>
      <c r="BP60" s="23" t="s">
        <v>1280</v>
      </c>
      <c r="BQ60">
        <v>249</v>
      </c>
      <c r="BR60">
        <v>0</v>
      </c>
      <c r="BS60" t="s">
        <v>1493</v>
      </c>
      <c r="BT60">
        <v>0</v>
      </c>
      <c r="BU60" t="s">
        <v>1493</v>
      </c>
      <c r="BV60" s="4">
        <v>2.895</v>
      </c>
      <c r="BW60">
        <v>1</v>
      </c>
      <c r="BX60">
        <v>25</v>
      </c>
      <c r="BY60">
        <v>2</v>
      </c>
      <c r="BZ60" t="s">
        <v>1493</v>
      </c>
      <c r="CA60">
        <v>1</v>
      </c>
      <c r="CB60" t="s">
        <v>1493</v>
      </c>
      <c r="CC60">
        <v>1</v>
      </c>
      <c r="CD60" t="s">
        <v>1493</v>
      </c>
      <c r="CE60" s="12" t="s">
        <v>482</v>
      </c>
      <c r="CF60" t="s">
        <v>1493</v>
      </c>
      <c r="CG60">
        <v>0</v>
      </c>
      <c r="CH60" t="s">
        <v>1493</v>
      </c>
      <c r="CI60" t="s">
        <v>1493</v>
      </c>
      <c r="CJ60" t="s">
        <v>1493</v>
      </c>
      <c r="CK60" t="s">
        <v>1493</v>
      </c>
      <c r="CL60" t="s">
        <v>1493</v>
      </c>
      <c r="CM60" t="s">
        <v>1493</v>
      </c>
      <c r="CN60" t="s">
        <v>1493</v>
      </c>
      <c r="CO60" t="s">
        <v>1493</v>
      </c>
      <c r="CP60">
        <v>3</v>
      </c>
      <c r="CQ60" s="23" t="s">
        <v>461</v>
      </c>
      <c r="CR60" t="s">
        <v>1493</v>
      </c>
      <c r="CS60" s="12" t="s">
        <v>1493</v>
      </c>
      <c r="CT60">
        <v>2</v>
      </c>
      <c r="CU60">
        <v>0</v>
      </c>
      <c r="CV60" t="s">
        <v>1493</v>
      </c>
      <c r="CW60" t="s">
        <v>1493</v>
      </c>
      <c r="CX60">
        <v>0</v>
      </c>
      <c r="CY60" t="s">
        <v>1493</v>
      </c>
      <c r="CZ60">
        <v>0</v>
      </c>
      <c r="DA60" t="s">
        <v>1493</v>
      </c>
      <c r="DB60" t="s">
        <v>1493</v>
      </c>
      <c r="DC60" t="s">
        <v>1493</v>
      </c>
      <c r="DD60" t="s">
        <v>1493</v>
      </c>
      <c r="DE60" t="s">
        <v>1493</v>
      </c>
    </row>
    <row r="61" spans="1:109" x14ac:dyDescent="0.25">
      <c r="A61" s="12" t="s">
        <v>1493</v>
      </c>
      <c r="B61" s="4">
        <v>2.0579999999999998</v>
      </c>
      <c r="C61" t="s">
        <v>1493</v>
      </c>
      <c r="D61">
        <v>35</v>
      </c>
      <c r="E61">
        <v>1</v>
      </c>
      <c r="F61" t="s">
        <v>1493</v>
      </c>
      <c r="G61">
        <v>0</v>
      </c>
      <c r="H61" t="s">
        <v>1493</v>
      </c>
      <c r="I61" t="s">
        <v>1493</v>
      </c>
      <c r="J61">
        <v>0</v>
      </c>
      <c r="K61">
        <v>2007</v>
      </c>
      <c r="L61" t="s">
        <v>1493</v>
      </c>
      <c r="M61" t="s">
        <v>1493</v>
      </c>
      <c r="N61">
        <v>0</v>
      </c>
      <c r="O61">
        <v>273</v>
      </c>
      <c r="P61">
        <v>3.07</v>
      </c>
      <c r="Q61" t="s">
        <v>1493</v>
      </c>
      <c r="R61">
        <v>2008</v>
      </c>
      <c r="S61" t="s">
        <v>1493</v>
      </c>
      <c r="T61" t="s">
        <v>1493</v>
      </c>
      <c r="U61">
        <v>0</v>
      </c>
      <c r="V61">
        <v>274</v>
      </c>
      <c r="W61">
        <v>2.89</v>
      </c>
      <c r="X61" t="s">
        <v>1493</v>
      </c>
      <c r="Y61" t="s">
        <v>1493</v>
      </c>
      <c r="Z61" t="s">
        <v>1493</v>
      </c>
      <c r="AA61" t="s">
        <v>1493</v>
      </c>
      <c r="AB61" t="s">
        <v>1493</v>
      </c>
      <c r="AC61" t="s">
        <v>1493</v>
      </c>
      <c r="AD61" t="s">
        <v>1493</v>
      </c>
      <c r="AE61" t="s">
        <v>1493</v>
      </c>
      <c r="AF61" t="s">
        <v>1493</v>
      </c>
      <c r="AG61" t="s">
        <v>1493</v>
      </c>
      <c r="AH61" t="s">
        <v>1493</v>
      </c>
      <c r="AI61" t="s">
        <v>1493</v>
      </c>
      <c r="AJ61" t="s">
        <v>1493</v>
      </c>
      <c r="AK61" t="s">
        <v>1493</v>
      </c>
      <c r="AL61" t="s">
        <v>1493</v>
      </c>
      <c r="AM61" t="s">
        <v>1493</v>
      </c>
      <c r="AN61" t="s">
        <v>1493</v>
      </c>
      <c r="AO61" t="s">
        <v>1493</v>
      </c>
      <c r="AP61" t="s">
        <v>1493</v>
      </c>
      <c r="AQ61" t="s">
        <v>1493</v>
      </c>
      <c r="AR61" t="s">
        <v>1493</v>
      </c>
      <c r="AS61" t="s">
        <v>1493</v>
      </c>
      <c r="AT61" t="s">
        <v>1493</v>
      </c>
      <c r="AU61" t="s">
        <v>1493</v>
      </c>
      <c r="AV61" t="s">
        <v>1493</v>
      </c>
      <c r="AW61" t="s">
        <v>1493</v>
      </c>
      <c r="AX61" t="s">
        <v>1493</v>
      </c>
      <c r="AY61" t="s">
        <v>1493</v>
      </c>
      <c r="AZ61" t="s">
        <v>1493</v>
      </c>
      <c r="BA61" t="s">
        <v>1493</v>
      </c>
      <c r="BB61" t="s">
        <v>1493</v>
      </c>
      <c r="BC61" t="s">
        <v>1493</v>
      </c>
      <c r="BD61" t="s">
        <v>1493</v>
      </c>
      <c r="BE61" t="s">
        <v>1493</v>
      </c>
      <c r="BF61" t="s">
        <v>1493</v>
      </c>
      <c r="BG61" t="s">
        <v>1493</v>
      </c>
      <c r="BH61">
        <v>3</v>
      </c>
      <c r="BI61">
        <v>2</v>
      </c>
      <c r="BJ61" t="s">
        <v>1493</v>
      </c>
      <c r="BK61" t="s">
        <v>1493</v>
      </c>
      <c r="BL61" t="s">
        <v>1493</v>
      </c>
      <c r="BM61" t="s">
        <v>1493</v>
      </c>
      <c r="BN61" t="s">
        <v>1493</v>
      </c>
      <c r="BO61" s="12" t="s">
        <v>909</v>
      </c>
      <c r="BP61" s="23" t="s">
        <v>890</v>
      </c>
      <c r="BQ61">
        <v>218</v>
      </c>
      <c r="BR61">
        <v>0</v>
      </c>
      <c r="BS61" t="s">
        <v>1493</v>
      </c>
      <c r="BT61">
        <v>0</v>
      </c>
      <c r="BU61" t="s">
        <v>1493</v>
      </c>
      <c r="BV61" s="4">
        <v>1.91</v>
      </c>
      <c r="BW61">
        <v>1</v>
      </c>
      <c r="BX61">
        <v>35</v>
      </c>
      <c r="BY61">
        <v>1</v>
      </c>
      <c r="BZ61" t="s">
        <v>1493</v>
      </c>
      <c r="CA61">
        <v>3</v>
      </c>
      <c r="CB61" t="s">
        <v>1493</v>
      </c>
      <c r="CC61">
        <v>3</v>
      </c>
      <c r="CD61" t="s">
        <v>1493</v>
      </c>
      <c r="CE61" s="12" t="s">
        <v>1453</v>
      </c>
      <c r="CF61">
        <v>2</v>
      </c>
      <c r="CG61">
        <v>0</v>
      </c>
      <c r="CH61" t="s">
        <v>1493</v>
      </c>
      <c r="CI61" t="s">
        <v>1493</v>
      </c>
      <c r="CJ61" t="s">
        <v>1493</v>
      </c>
      <c r="CK61" t="s">
        <v>1493</v>
      </c>
      <c r="CL61" t="s">
        <v>1493</v>
      </c>
      <c r="CM61" t="s">
        <v>1493</v>
      </c>
      <c r="CN61" t="s">
        <v>1493</v>
      </c>
      <c r="CO61" t="s">
        <v>1493</v>
      </c>
      <c r="CP61">
        <v>1</v>
      </c>
      <c r="CQ61" s="22" t="s">
        <v>461</v>
      </c>
      <c r="CR61" t="s">
        <v>1493</v>
      </c>
      <c r="CS61" s="12" t="s">
        <v>1493</v>
      </c>
      <c r="CT61">
        <v>2</v>
      </c>
      <c r="CU61">
        <v>0</v>
      </c>
      <c r="CV61" t="s">
        <v>1493</v>
      </c>
      <c r="CW61" t="s">
        <v>1493</v>
      </c>
      <c r="CX61">
        <v>0</v>
      </c>
      <c r="CY61" t="s">
        <v>1493</v>
      </c>
      <c r="CZ61">
        <v>0</v>
      </c>
      <c r="DA61" t="s">
        <v>1493</v>
      </c>
      <c r="DB61" t="s">
        <v>1493</v>
      </c>
      <c r="DC61" t="s">
        <v>1493</v>
      </c>
      <c r="DD61" t="s">
        <v>1493</v>
      </c>
      <c r="DE61" t="s">
        <v>1493</v>
      </c>
    </row>
    <row r="62" spans="1:109" x14ac:dyDescent="0.25">
      <c r="A62" s="12" t="s">
        <v>1493</v>
      </c>
      <c r="B62" s="4">
        <v>2.0590000000000002</v>
      </c>
      <c r="C62" t="s">
        <v>1493</v>
      </c>
      <c r="D62">
        <v>30</v>
      </c>
      <c r="E62">
        <v>1</v>
      </c>
      <c r="F62" t="s">
        <v>1493</v>
      </c>
      <c r="G62">
        <v>0</v>
      </c>
      <c r="H62" t="s">
        <v>1493</v>
      </c>
      <c r="I62" t="s">
        <v>1493</v>
      </c>
      <c r="J62">
        <v>0</v>
      </c>
      <c r="K62" t="s">
        <v>1493</v>
      </c>
      <c r="L62" t="s">
        <v>1493</v>
      </c>
      <c r="M62" t="s">
        <v>1493</v>
      </c>
      <c r="N62" t="s">
        <v>1493</v>
      </c>
      <c r="O62" t="s">
        <v>1493</v>
      </c>
      <c r="P62" t="s">
        <v>1493</v>
      </c>
      <c r="Q62" t="s">
        <v>1493</v>
      </c>
      <c r="R62" t="s">
        <v>1493</v>
      </c>
      <c r="S62" t="s">
        <v>1493</v>
      </c>
      <c r="T62" t="s">
        <v>1493</v>
      </c>
      <c r="U62" t="s">
        <v>1493</v>
      </c>
      <c r="V62" t="s">
        <v>1493</v>
      </c>
      <c r="W62" t="s">
        <v>1493</v>
      </c>
      <c r="X62" t="s">
        <v>1493</v>
      </c>
      <c r="Y62" t="s">
        <v>1493</v>
      </c>
      <c r="Z62" t="s">
        <v>1493</v>
      </c>
      <c r="AA62" t="s">
        <v>1493</v>
      </c>
      <c r="AB62" t="s">
        <v>1493</v>
      </c>
      <c r="AC62" t="s">
        <v>1493</v>
      </c>
      <c r="AD62" t="s">
        <v>1493</v>
      </c>
      <c r="AE62" t="s">
        <v>1493</v>
      </c>
      <c r="AF62" t="s">
        <v>1493</v>
      </c>
      <c r="AG62" t="s">
        <v>1493</v>
      </c>
      <c r="AH62" t="s">
        <v>1493</v>
      </c>
      <c r="AI62" t="s">
        <v>1493</v>
      </c>
      <c r="AJ62" t="s">
        <v>1493</v>
      </c>
      <c r="AK62" t="s">
        <v>1493</v>
      </c>
      <c r="AL62" t="s">
        <v>1493</v>
      </c>
      <c r="AM62" t="s">
        <v>1493</v>
      </c>
      <c r="AN62" t="s">
        <v>1493</v>
      </c>
      <c r="AO62" t="s">
        <v>1493</v>
      </c>
      <c r="AP62" t="s">
        <v>1493</v>
      </c>
      <c r="AQ62" t="s">
        <v>1493</v>
      </c>
      <c r="AR62" t="s">
        <v>1493</v>
      </c>
      <c r="AS62" t="s">
        <v>1493</v>
      </c>
      <c r="AT62" t="s">
        <v>1493</v>
      </c>
      <c r="AU62" t="s">
        <v>1493</v>
      </c>
      <c r="AV62" t="s">
        <v>1493</v>
      </c>
      <c r="AW62" t="s">
        <v>1493</v>
      </c>
      <c r="AX62" t="s">
        <v>1493</v>
      </c>
      <c r="AY62" t="s">
        <v>1493</v>
      </c>
      <c r="AZ62" t="s">
        <v>1493</v>
      </c>
      <c r="BA62" t="s">
        <v>1493</v>
      </c>
      <c r="BB62" t="s">
        <v>1493</v>
      </c>
      <c r="BC62" t="s">
        <v>1493</v>
      </c>
      <c r="BD62" t="s">
        <v>1493</v>
      </c>
      <c r="BE62" t="s">
        <v>1493</v>
      </c>
      <c r="BF62" t="s">
        <v>1493</v>
      </c>
      <c r="BG62" t="s">
        <v>1493</v>
      </c>
      <c r="BH62">
        <v>1</v>
      </c>
      <c r="BI62" t="s">
        <v>1493</v>
      </c>
      <c r="BJ62" t="s">
        <v>1493</v>
      </c>
      <c r="BK62" t="s">
        <v>1493</v>
      </c>
      <c r="BL62" t="s">
        <v>1493</v>
      </c>
      <c r="BM62" t="s">
        <v>1493</v>
      </c>
      <c r="BN62" t="s">
        <v>1493</v>
      </c>
      <c r="BO62" s="12" t="s">
        <v>1074</v>
      </c>
      <c r="BP62" s="23" t="s">
        <v>1456</v>
      </c>
      <c r="BQ62">
        <v>242</v>
      </c>
      <c r="BR62">
        <v>0</v>
      </c>
      <c r="BS62" t="s">
        <v>1493</v>
      </c>
      <c r="BT62">
        <v>0</v>
      </c>
      <c r="BU62" t="s">
        <v>1493</v>
      </c>
      <c r="BV62" s="4">
        <v>2.81</v>
      </c>
      <c r="BW62">
        <v>1</v>
      </c>
      <c r="BX62">
        <v>30</v>
      </c>
      <c r="BY62">
        <v>2</v>
      </c>
      <c r="BZ62" t="s">
        <v>1493</v>
      </c>
      <c r="CA62">
        <v>2</v>
      </c>
      <c r="CB62" t="s">
        <v>1493</v>
      </c>
      <c r="CC62">
        <v>2</v>
      </c>
      <c r="CD62" t="s">
        <v>1493</v>
      </c>
      <c r="CE62" s="12" t="s">
        <v>482</v>
      </c>
      <c r="CF62" t="s">
        <v>1493</v>
      </c>
      <c r="CG62">
        <v>1</v>
      </c>
      <c r="CH62" t="s">
        <v>1493</v>
      </c>
      <c r="CI62" t="s">
        <v>1493</v>
      </c>
      <c r="CJ62">
        <v>3</v>
      </c>
      <c r="CK62" t="s">
        <v>1493</v>
      </c>
      <c r="CL62" t="s">
        <v>1493</v>
      </c>
      <c r="CM62" t="s">
        <v>1493</v>
      </c>
      <c r="CN62" t="s">
        <v>1493</v>
      </c>
      <c r="CO62" t="s">
        <v>1493</v>
      </c>
      <c r="CP62">
        <v>2</v>
      </c>
      <c r="CQ62" s="23" t="s">
        <v>461</v>
      </c>
      <c r="CR62" t="s">
        <v>1493</v>
      </c>
      <c r="CS62" s="12" t="s">
        <v>1493</v>
      </c>
      <c r="CT62">
        <v>2</v>
      </c>
      <c r="CU62">
        <v>0</v>
      </c>
      <c r="CV62" t="s">
        <v>1493</v>
      </c>
      <c r="CW62" t="s">
        <v>1493</v>
      </c>
      <c r="CX62">
        <v>0</v>
      </c>
      <c r="CY62" t="s">
        <v>1493</v>
      </c>
      <c r="CZ62">
        <v>0</v>
      </c>
      <c r="DA62" t="s">
        <v>1493</v>
      </c>
      <c r="DB62" t="s">
        <v>1493</v>
      </c>
      <c r="DC62" t="s">
        <v>1493</v>
      </c>
      <c r="DD62" t="s">
        <v>1493</v>
      </c>
      <c r="DE62" t="s">
        <v>1493</v>
      </c>
    </row>
    <row r="63" spans="1:109" x14ac:dyDescent="0.25">
      <c r="A63" s="12" t="s">
        <v>1493</v>
      </c>
      <c r="B63" s="4">
        <v>2.06</v>
      </c>
      <c r="C63" t="s">
        <v>1493</v>
      </c>
      <c r="D63">
        <v>40</v>
      </c>
      <c r="E63">
        <v>1</v>
      </c>
      <c r="F63" t="s">
        <v>1493</v>
      </c>
      <c r="G63">
        <v>1</v>
      </c>
      <c r="H63">
        <v>3</v>
      </c>
      <c r="I63" t="s">
        <v>1458</v>
      </c>
      <c r="J63">
        <v>1</v>
      </c>
      <c r="K63">
        <v>2001</v>
      </c>
      <c r="L63">
        <v>2</v>
      </c>
      <c r="M63" t="s">
        <v>1493</v>
      </c>
      <c r="N63">
        <v>1</v>
      </c>
      <c r="O63">
        <v>224</v>
      </c>
      <c r="P63">
        <v>1.97</v>
      </c>
      <c r="Q63" t="s">
        <v>1493</v>
      </c>
      <c r="R63">
        <v>2003</v>
      </c>
      <c r="S63">
        <v>2</v>
      </c>
      <c r="T63" t="s">
        <v>1493</v>
      </c>
      <c r="U63">
        <v>1</v>
      </c>
      <c r="V63">
        <v>208</v>
      </c>
      <c r="W63">
        <v>1.42</v>
      </c>
      <c r="X63" t="s">
        <v>1493</v>
      </c>
      <c r="Y63">
        <v>2007</v>
      </c>
      <c r="Z63">
        <v>2</v>
      </c>
      <c r="AA63" t="s">
        <v>1493</v>
      </c>
      <c r="AB63">
        <v>1</v>
      </c>
      <c r="AC63">
        <v>245</v>
      </c>
      <c r="AD63">
        <v>3.04</v>
      </c>
      <c r="AE63" t="s">
        <v>1493</v>
      </c>
      <c r="AF63" t="s">
        <v>1493</v>
      </c>
      <c r="AG63" t="s">
        <v>1493</v>
      </c>
      <c r="AH63" t="s">
        <v>1493</v>
      </c>
      <c r="AI63" t="s">
        <v>1493</v>
      </c>
      <c r="AJ63" t="s">
        <v>1493</v>
      </c>
      <c r="AK63" t="s">
        <v>1493</v>
      </c>
      <c r="AL63" t="s">
        <v>1493</v>
      </c>
      <c r="AM63" t="s">
        <v>1493</v>
      </c>
      <c r="AN63" t="s">
        <v>1493</v>
      </c>
      <c r="AO63" t="s">
        <v>1493</v>
      </c>
      <c r="AP63" t="s">
        <v>1493</v>
      </c>
      <c r="AQ63" t="s">
        <v>1493</v>
      </c>
      <c r="AR63" t="s">
        <v>1493</v>
      </c>
      <c r="AS63" t="s">
        <v>1493</v>
      </c>
      <c r="AT63" t="s">
        <v>1493</v>
      </c>
      <c r="AU63" t="s">
        <v>1493</v>
      </c>
      <c r="AV63" t="s">
        <v>1493</v>
      </c>
      <c r="AW63" t="s">
        <v>1493</v>
      </c>
      <c r="AX63" t="s">
        <v>1493</v>
      </c>
      <c r="AY63" t="s">
        <v>1493</v>
      </c>
      <c r="AZ63" t="s">
        <v>1493</v>
      </c>
      <c r="BA63" t="s">
        <v>1493</v>
      </c>
      <c r="BB63" t="s">
        <v>1493</v>
      </c>
      <c r="BC63" t="s">
        <v>1493</v>
      </c>
      <c r="BD63" t="s">
        <v>1493</v>
      </c>
      <c r="BE63" t="s">
        <v>1493</v>
      </c>
      <c r="BF63" t="s">
        <v>1493</v>
      </c>
      <c r="BG63" t="s">
        <v>1493</v>
      </c>
      <c r="BH63">
        <v>6</v>
      </c>
      <c r="BI63" t="s">
        <v>1493</v>
      </c>
      <c r="BJ63">
        <v>2</v>
      </c>
      <c r="BK63" t="s">
        <v>1493</v>
      </c>
      <c r="BL63" t="s">
        <v>1493</v>
      </c>
      <c r="BM63">
        <v>3</v>
      </c>
      <c r="BN63">
        <v>3</v>
      </c>
      <c r="BO63" s="12" t="s">
        <v>922</v>
      </c>
      <c r="BP63" s="23" t="s">
        <v>1459</v>
      </c>
      <c r="BQ63">
        <v>234</v>
      </c>
      <c r="BR63">
        <v>0</v>
      </c>
      <c r="BS63" t="s">
        <v>1493</v>
      </c>
      <c r="BT63">
        <v>1</v>
      </c>
      <c r="BU63" t="s">
        <v>1460</v>
      </c>
      <c r="BV63" s="4">
        <v>2.8</v>
      </c>
      <c r="BW63">
        <v>1</v>
      </c>
      <c r="BX63">
        <v>40</v>
      </c>
      <c r="BY63">
        <v>4</v>
      </c>
      <c r="BZ63" t="s">
        <v>1493</v>
      </c>
      <c r="CA63">
        <v>1</v>
      </c>
      <c r="CB63" t="s">
        <v>1493</v>
      </c>
      <c r="CC63">
        <v>2</v>
      </c>
      <c r="CD63" t="s">
        <v>1493</v>
      </c>
      <c r="CE63" s="12" t="s">
        <v>482</v>
      </c>
      <c r="CF63" t="s">
        <v>1493</v>
      </c>
      <c r="CG63">
        <v>0</v>
      </c>
      <c r="CH63" t="s">
        <v>1493</v>
      </c>
      <c r="CI63" t="s">
        <v>1493</v>
      </c>
      <c r="CJ63" t="s">
        <v>1493</v>
      </c>
      <c r="CK63" t="s">
        <v>1493</v>
      </c>
      <c r="CL63" t="s">
        <v>1493</v>
      </c>
      <c r="CM63" t="s">
        <v>1493</v>
      </c>
      <c r="CN63" t="s">
        <v>1493</v>
      </c>
      <c r="CO63" t="s">
        <v>1493</v>
      </c>
      <c r="CP63">
        <v>2</v>
      </c>
      <c r="CQ63" s="22" t="s">
        <v>461</v>
      </c>
      <c r="CR63" t="s">
        <v>1493</v>
      </c>
      <c r="CS63" s="12" t="s">
        <v>1493</v>
      </c>
      <c r="CT63">
        <v>2</v>
      </c>
      <c r="CU63">
        <v>0</v>
      </c>
      <c r="CV63" t="s">
        <v>1493</v>
      </c>
      <c r="CW63" t="s">
        <v>1493</v>
      </c>
      <c r="CX63">
        <v>0</v>
      </c>
      <c r="CY63" t="s">
        <v>1493</v>
      </c>
      <c r="CZ63">
        <v>0</v>
      </c>
      <c r="DA63" t="s">
        <v>1493</v>
      </c>
      <c r="DB63" t="s">
        <v>1493</v>
      </c>
      <c r="DC63" t="s">
        <v>1493</v>
      </c>
      <c r="DD63" t="s">
        <v>1493</v>
      </c>
      <c r="DE63" t="s">
        <v>1493</v>
      </c>
    </row>
    <row r="64" spans="1:109" x14ac:dyDescent="0.25">
      <c r="A64" s="12" t="s">
        <v>1277</v>
      </c>
      <c r="B64" s="4">
        <v>2.0609999999999999</v>
      </c>
      <c r="C64" t="s">
        <v>1493</v>
      </c>
      <c r="D64">
        <v>31</v>
      </c>
      <c r="E64">
        <v>1</v>
      </c>
      <c r="F64" t="s">
        <v>1493</v>
      </c>
      <c r="G64">
        <v>0</v>
      </c>
      <c r="H64" t="s">
        <v>1493</v>
      </c>
      <c r="I64" t="s">
        <v>1493</v>
      </c>
      <c r="J64">
        <v>0</v>
      </c>
      <c r="K64">
        <v>2007</v>
      </c>
      <c r="L64">
        <v>2</v>
      </c>
      <c r="M64" t="s">
        <v>1493</v>
      </c>
      <c r="N64">
        <v>1</v>
      </c>
      <c r="O64">
        <v>251</v>
      </c>
      <c r="P64">
        <v>2.5</v>
      </c>
      <c r="Q64" t="s">
        <v>1281</v>
      </c>
      <c r="R64" t="s">
        <v>1493</v>
      </c>
      <c r="S64" t="s">
        <v>1493</v>
      </c>
      <c r="T64" t="s">
        <v>1493</v>
      </c>
      <c r="U64" t="s">
        <v>1493</v>
      </c>
      <c r="V64" t="s">
        <v>1493</v>
      </c>
      <c r="W64" t="s">
        <v>1493</v>
      </c>
      <c r="X64" t="s">
        <v>1493</v>
      </c>
      <c r="Y64" t="s">
        <v>1493</v>
      </c>
      <c r="Z64" t="s">
        <v>1493</v>
      </c>
      <c r="AA64" t="s">
        <v>1493</v>
      </c>
      <c r="AB64" t="s">
        <v>1493</v>
      </c>
      <c r="AC64" t="s">
        <v>1493</v>
      </c>
      <c r="AD64" t="s">
        <v>1493</v>
      </c>
      <c r="AE64" t="s">
        <v>1493</v>
      </c>
      <c r="AF64" t="s">
        <v>1493</v>
      </c>
      <c r="AG64" t="s">
        <v>1493</v>
      </c>
      <c r="AH64" t="s">
        <v>1493</v>
      </c>
      <c r="AI64" t="s">
        <v>1493</v>
      </c>
      <c r="AJ64" t="s">
        <v>1493</v>
      </c>
      <c r="AK64" t="s">
        <v>1493</v>
      </c>
      <c r="AL64" t="s">
        <v>1493</v>
      </c>
      <c r="AM64" t="s">
        <v>1493</v>
      </c>
      <c r="AN64" t="s">
        <v>1493</v>
      </c>
      <c r="AO64" t="s">
        <v>1493</v>
      </c>
      <c r="AP64" t="s">
        <v>1493</v>
      </c>
      <c r="AQ64" t="s">
        <v>1493</v>
      </c>
      <c r="AR64" t="s">
        <v>1493</v>
      </c>
      <c r="AS64" t="s">
        <v>1493</v>
      </c>
      <c r="AT64" t="s">
        <v>1493</v>
      </c>
      <c r="AU64" t="s">
        <v>1493</v>
      </c>
      <c r="AV64" t="s">
        <v>1493</v>
      </c>
      <c r="AW64" t="s">
        <v>1493</v>
      </c>
      <c r="AX64" t="s">
        <v>1493</v>
      </c>
      <c r="AY64" t="s">
        <v>1493</v>
      </c>
      <c r="AZ64" t="s">
        <v>1493</v>
      </c>
      <c r="BA64" t="s">
        <v>1493</v>
      </c>
      <c r="BB64" t="s">
        <v>1493</v>
      </c>
      <c r="BC64" t="s">
        <v>1493</v>
      </c>
      <c r="BD64" t="s">
        <v>1493</v>
      </c>
      <c r="BE64" t="s">
        <v>1493</v>
      </c>
      <c r="BF64" t="s">
        <v>1493</v>
      </c>
      <c r="BG64" t="s">
        <v>1493</v>
      </c>
      <c r="BH64">
        <v>3</v>
      </c>
      <c r="BI64">
        <v>1</v>
      </c>
      <c r="BJ64">
        <v>1</v>
      </c>
      <c r="BK64" t="s">
        <v>1493</v>
      </c>
      <c r="BL64" t="s">
        <v>1493</v>
      </c>
      <c r="BM64" t="s">
        <v>1493</v>
      </c>
      <c r="BN64" t="s">
        <v>1493</v>
      </c>
      <c r="BO64" s="12" t="s">
        <v>725</v>
      </c>
      <c r="BP64" s="23" t="s">
        <v>900</v>
      </c>
      <c r="BQ64">
        <v>232</v>
      </c>
      <c r="BR64">
        <v>0</v>
      </c>
      <c r="BS64" t="s">
        <v>1493</v>
      </c>
      <c r="BT64">
        <v>0</v>
      </c>
      <c r="BU64" t="s">
        <v>1493</v>
      </c>
      <c r="BV64" s="4">
        <v>2.2000000000000002</v>
      </c>
      <c r="BW64">
        <v>1</v>
      </c>
      <c r="BX64">
        <v>31</v>
      </c>
      <c r="BY64">
        <v>1</v>
      </c>
      <c r="BZ64" t="s">
        <v>1493</v>
      </c>
      <c r="CA64">
        <v>3</v>
      </c>
      <c r="CB64" t="s">
        <v>1493</v>
      </c>
      <c r="CC64">
        <v>2</v>
      </c>
      <c r="CD64" t="s">
        <v>1493</v>
      </c>
      <c r="CE64" s="12" t="s">
        <v>615</v>
      </c>
      <c r="CF64">
        <v>1</v>
      </c>
      <c r="CG64">
        <v>0</v>
      </c>
      <c r="CH64" t="s">
        <v>1493</v>
      </c>
      <c r="CI64" t="s">
        <v>1493</v>
      </c>
      <c r="CJ64" t="s">
        <v>1493</v>
      </c>
      <c r="CK64" t="s">
        <v>1493</v>
      </c>
      <c r="CL64" t="s">
        <v>1493</v>
      </c>
      <c r="CM64" t="s">
        <v>1493</v>
      </c>
      <c r="CN64" t="s">
        <v>1493</v>
      </c>
      <c r="CO64" t="s">
        <v>1493</v>
      </c>
      <c r="CP64">
        <v>2</v>
      </c>
      <c r="CQ64" s="22" t="s">
        <v>461</v>
      </c>
      <c r="CR64" t="s">
        <v>1493</v>
      </c>
      <c r="CS64" s="12" t="s">
        <v>1493</v>
      </c>
      <c r="CT64">
        <v>2</v>
      </c>
      <c r="CU64">
        <v>0</v>
      </c>
      <c r="CV64" t="s">
        <v>1493</v>
      </c>
      <c r="CW64" t="s">
        <v>1493</v>
      </c>
      <c r="CX64">
        <v>0</v>
      </c>
      <c r="CY64" t="s">
        <v>1493</v>
      </c>
      <c r="CZ64">
        <v>0</v>
      </c>
      <c r="DA64" t="s">
        <v>1493</v>
      </c>
      <c r="DB64" t="s">
        <v>1493</v>
      </c>
      <c r="DC64" t="s">
        <v>1493</v>
      </c>
      <c r="DD64" t="s">
        <v>1493</v>
      </c>
      <c r="DE64" t="s">
        <v>1493</v>
      </c>
    </row>
    <row r="65" spans="1:109" x14ac:dyDescent="0.25">
      <c r="A65" s="12" t="s">
        <v>1277</v>
      </c>
      <c r="B65" s="4">
        <v>2.0619999999999998</v>
      </c>
      <c r="C65" t="s">
        <v>1493</v>
      </c>
      <c r="D65">
        <v>27</v>
      </c>
      <c r="E65">
        <v>1</v>
      </c>
      <c r="F65" t="s">
        <v>1493</v>
      </c>
      <c r="G65">
        <v>0</v>
      </c>
      <c r="H65" t="s">
        <v>1493</v>
      </c>
      <c r="I65" t="s">
        <v>1493</v>
      </c>
      <c r="J65">
        <v>0</v>
      </c>
      <c r="K65" t="s">
        <v>1493</v>
      </c>
      <c r="L65" t="s">
        <v>1493</v>
      </c>
      <c r="M65" t="s">
        <v>1493</v>
      </c>
      <c r="N65" t="s">
        <v>1493</v>
      </c>
      <c r="O65" t="s">
        <v>1493</v>
      </c>
      <c r="P65" t="s">
        <v>1493</v>
      </c>
      <c r="Q65" t="s">
        <v>1493</v>
      </c>
      <c r="R65" t="s">
        <v>1493</v>
      </c>
      <c r="S65" t="s">
        <v>1493</v>
      </c>
      <c r="T65" t="s">
        <v>1493</v>
      </c>
      <c r="U65" t="s">
        <v>1493</v>
      </c>
      <c r="V65" t="s">
        <v>1493</v>
      </c>
      <c r="W65" t="s">
        <v>1493</v>
      </c>
      <c r="X65" t="s">
        <v>1493</v>
      </c>
      <c r="Y65" t="s">
        <v>1493</v>
      </c>
      <c r="Z65" t="s">
        <v>1493</v>
      </c>
      <c r="AA65" t="s">
        <v>1493</v>
      </c>
      <c r="AB65" t="s">
        <v>1493</v>
      </c>
      <c r="AC65" t="s">
        <v>1493</v>
      </c>
      <c r="AD65" t="s">
        <v>1493</v>
      </c>
      <c r="AE65" t="s">
        <v>1493</v>
      </c>
      <c r="AF65" t="s">
        <v>1493</v>
      </c>
      <c r="AG65" t="s">
        <v>1493</v>
      </c>
      <c r="AH65" t="s">
        <v>1493</v>
      </c>
      <c r="AI65" t="s">
        <v>1493</v>
      </c>
      <c r="AJ65" t="s">
        <v>1493</v>
      </c>
      <c r="AK65" t="s">
        <v>1493</v>
      </c>
      <c r="AL65" t="s">
        <v>1493</v>
      </c>
      <c r="AM65" t="s">
        <v>1493</v>
      </c>
      <c r="AN65" t="s">
        <v>1493</v>
      </c>
      <c r="AO65" t="s">
        <v>1493</v>
      </c>
      <c r="AP65" t="s">
        <v>1493</v>
      </c>
      <c r="AQ65" t="s">
        <v>1493</v>
      </c>
      <c r="AR65" t="s">
        <v>1493</v>
      </c>
      <c r="AS65" t="s">
        <v>1493</v>
      </c>
      <c r="AT65" t="s">
        <v>1493</v>
      </c>
      <c r="AU65" t="s">
        <v>1493</v>
      </c>
      <c r="AV65" t="s">
        <v>1493</v>
      </c>
      <c r="AW65" t="s">
        <v>1493</v>
      </c>
      <c r="AX65" t="s">
        <v>1493</v>
      </c>
      <c r="AY65" t="s">
        <v>1493</v>
      </c>
      <c r="AZ65" t="s">
        <v>1493</v>
      </c>
      <c r="BA65" t="s">
        <v>1493</v>
      </c>
      <c r="BB65" t="s">
        <v>1493</v>
      </c>
      <c r="BC65" t="s">
        <v>1493</v>
      </c>
      <c r="BD65" t="s">
        <v>1493</v>
      </c>
      <c r="BE65" t="s">
        <v>1493</v>
      </c>
      <c r="BF65" t="s">
        <v>1493</v>
      </c>
      <c r="BG65" t="s">
        <v>1493</v>
      </c>
      <c r="BH65">
        <v>1</v>
      </c>
      <c r="BI65" t="s">
        <v>1493</v>
      </c>
      <c r="BJ65" t="s">
        <v>1493</v>
      </c>
      <c r="BK65" t="s">
        <v>1493</v>
      </c>
      <c r="BL65" t="s">
        <v>1493</v>
      </c>
      <c r="BM65" t="s">
        <v>1493</v>
      </c>
      <c r="BN65" t="s">
        <v>1493</v>
      </c>
      <c r="BO65" s="12" t="s">
        <v>882</v>
      </c>
      <c r="BP65" s="23" t="s">
        <v>1061</v>
      </c>
      <c r="BQ65">
        <v>246</v>
      </c>
      <c r="BR65">
        <v>0</v>
      </c>
      <c r="BS65" t="s">
        <v>1493</v>
      </c>
      <c r="BT65">
        <v>0</v>
      </c>
      <c r="BU65" t="s">
        <v>1493</v>
      </c>
      <c r="BV65" s="4">
        <v>2.6</v>
      </c>
      <c r="BW65">
        <v>1</v>
      </c>
      <c r="BX65">
        <v>27</v>
      </c>
      <c r="BY65">
        <v>1</v>
      </c>
      <c r="BZ65" t="s">
        <v>1493</v>
      </c>
      <c r="CA65">
        <v>3</v>
      </c>
      <c r="CB65" t="s">
        <v>1493</v>
      </c>
      <c r="CC65">
        <v>3</v>
      </c>
      <c r="CD65">
        <v>15</v>
      </c>
      <c r="CE65" s="12" t="s">
        <v>1282</v>
      </c>
      <c r="CF65">
        <v>2</v>
      </c>
      <c r="CG65">
        <v>0</v>
      </c>
      <c r="CH65" t="s">
        <v>1493</v>
      </c>
      <c r="CI65" t="s">
        <v>1493</v>
      </c>
      <c r="CJ65" t="s">
        <v>1493</v>
      </c>
      <c r="CK65" t="s">
        <v>1493</v>
      </c>
      <c r="CL65" t="s">
        <v>1493</v>
      </c>
      <c r="CM65" t="s">
        <v>1493</v>
      </c>
      <c r="CN65" t="s">
        <v>1493</v>
      </c>
      <c r="CO65" t="s">
        <v>1493</v>
      </c>
      <c r="CP65">
        <v>2</v>
      </c>
      <c r="CQ65" s="22" t="s">
        <v>461</v>
      </c>
      <c r="CR65" t="s">
        <v>1493</v>
      </c>
      <c r="CS65" s="12" t="s">
        <v>1493</v>
      </c>
      <c r="CT65">
        <v>2</v>
      </c>
      <c r="CU65">
        <v>0</v>
      </c>
      <c r="CV65" t="s">
        <v>1493</v>
      </c>
      <c r="CW65" t="s">
        <v>1493</v>
      </c>
      <c r="CX65">
        <v>0</v>
      </c>
      <c r="CY65" t="s">
        <v>1493</v>
      </c>
      <c r="CZ65">
        <v>0</v>
      </c>
      <c r="DA65" t="s">
        <v>1493</v>
      </c>
      <c r="DB65" t="s">
        <v>1493</v>
      </c>
      <c r="DC65" t="s">
        <v>1493</v>
      </c>
      <c r="DD65" t="s">
        <v>1493</v>
      </c>
      <c r="DE65" t="s">
        <v>1493</v>
      </c>
    </row>
    <row r="66" spans="1:109" x14ac:dyDescent="0.25">
      <c r="A66" s="12" t="s">
        <v>1493</v>
      </c>
      <c r="B66" s="4">
        <v>2.0630000000000002</v>
      </c>
      <c r="C66" t="s">
        <v>1493</v>
      </c>
      <c r="D66">
        <v>29</v>
      </c>
      <c r="E66">
        <v>1</v>
      </c>
      <c r="F66" t="s">
        <v>1493</v>
      </c>
      <c r="G66">
        <v>0</v>
      </c>
      <c r="H66" t="s">
        <v>1493</v>
      </c>
      <c r="I66" t="s">
        <v>1493</v>
      </c>
      <c r="J66">
        <v>0</v>
      </c>
      <c r="K66" t="s">
        <v>1493</v>
      </c>
      <c r="L66" t="s">
        <v>1493</v>
      </c>
      <c r="M66" t="s">
        <v>1493</v>
      </c>
      <c r="N66" t="s">
        <v>1493</v>
      </c>
      <c r="O66" t="s">
        <v>1493</v>
      </c>
      <c r="P66" t="s">
        <v>1493</v>
      </c>
      <c r="Q66" t="s">
        <v>1493</v>
      </c>
      <c r="R66" t="s">
        <v>1493</v>
      </c>
      <c r="S66" t="s">
        <v>1493</v>
      </c>
      <c r="T66" t="s">
        <v>1493</v>
      </c>
      <c r="U66" t="s">
        <v>1493</v>
      </c>
      <c r="V66" t="s">
        <v>1493</v>
      </c>
      <c r="W66" t="s">
        <v>1493</v>
      </c>
      <c r="X66" t="s">
        <v>1493</v>
      </c>
      <c r="Y66" t="s">
        <v>1493</v>
      </c>
      <c r="Z66" t="s">
        <v>1493</v>
      </c>
      <c r="AA66" t="s">
        <v>1493</v>
      </c>
      <c r="AB66" t="s">
        <v>1493</v>
      </c>
      <c r="AC66" t="s">
        <v>1493</v>
      </c>
      <c r="AD66" t="s">
        <v>1493</v>
      </c>
      <c r="AE66" t="s">
        <v>1493</v>
      </c>
      <c r="AF66" t="s">
        <v>1493</v>
      </c>
      <c r="AG66" t="s">
        <v>1493</v>
      </c>
      <c r="AH66" t="s">
        <v>1493</v>
      </c>
      <c r="AI66" t="s">
        <v>1493</v>
      </c>
      <c r="AJ66" t="s">
        <v>1493</v>
      </c>
      <c r="AK66" t="s">
        <v>1493</v>
      </c>
      <c r="AL66" t="s">
        <v>1493</v>
      </c>
      <c r="AM66" t="s">
        <v>1493</v>
      </c>
      <c r="AN66" t="s">
        <v>1493</v>
      </c>
      <c r="AO66" t="s">
        <v>1493</v>
      </c>
      <c r="AP66" t="s">
        <v>1493</v>
      </c>
      <c r="AQ66" t="s">
        <v>1493</v>
      </c>
      <c r="AR66" t="s">
        <v>1493</v>
      </c>
      <c r="AS66" t="s">
        <v>1493</v>
      </c>
      <c r="AT66" t="s">
        <v>1493</v>
      </c>
      <c r="AU66" t="s">
        <v>1493</v>
      </c>
      <c r="AV66" t="s">
        <v>1493</v>
      </c>
      <c r="AW66" t="s">
        <v>1493</v>
      </c>
      <c r="AX66" t="s">
        <v>1493</v>
      </c>
      <c r="AY66" t="s">
        <v>1493</v>
      </c>
      <c r="AZ66" t="s">
        <v>1493</v>
      </c>
      <c r="BA66" t="s">
        <v>1493</v>
      </c>
      <c r="BB66" t="s">
        <v>1493</v>
      </c>
      <c r="BC66" t="s">
        <v>1493</v>
      </c>
      <c r="BD66" t="s">
        <v>1493</v>
      </c>
      <c r="BE66" t="s">
        <v>1493</v>
      </c>
      <c r="BF66" t="s">
        <v>1493</v>
      </c>
      <c r="BG66" t="s">
        <v>1493</v>
      </c>
      <c r="BH66">
        <v>2</v>
      </c>
      <c r="BI66" t="s">
        <v>1493</v>
      </c>
      <c r="BJ66">
        <v>1</v>
      </c>
      <c r="BK66" t="s">
        <v>1493</v>
      </c>
      <c r="BL66" t="s">
        <v>1493</v>
      </c>
      <c r="BM66" t="s">
        <v>1493</v>
      </c>
      <c r="BN66" t="s">
        <v>1493</v>
      </c>
      <c r="BO66" t="s">
        <v>1070</v>
      </c>
      <c r="BP66" s="22" t="s">
        <v>994</v>
      </c>
      <c r="BQ66">
        <v>236</v>
      </c>
      <c r="BR66">
        <v>0</v>
      </c>
      <c r="BS66" t="s">
        <v>1493</v>
      </c>
      <c r="BT66">
        <v>0</v>
      </c>
      <c r="BU66" t="s">
        <v>1493</v>
      </c>
      <c r="BV66" s="4">
        <v>2.2599999999999998</v>
      </c>
      <c r="BW66">
        <v>1</v>
      </c>
      <c r="BX66">
        <v>29</v>
      </c>
      <c r="BY66">
        <v>5</v>
      </c>
      <c r="BZ66" t="s">
        <v>1493</v>
      </c>
      <c r="CA66">
        <v>1</v>
      </c>
      <c r="CB66" t="s">
        <v>1493</v>
      </c>
      <c r="CC66">
        <v>1</v>
      </c>
      <c r="CD66" t="s">
        <v>1493</v>
      </c>
      <c r="CE66" t="s">
        <v>482</v>
      </c>
      <c r="CF66" t="s">
        <v>1493</v>
      </c>
      <c r="CG66">
        <v>0</v>
      </c>
      <c r="CH66" t="s">
        <v>1493</v>
      </c>
      <c r="CI66" t="s">
        <v>1493</v>
      </c>
      <c r="CJ66" t="s">
        <v>1493</v>
      </c>
      <c r="CK66" t="s">
        <v>1493</v>
      </c>
      <c r="CL66" t="s">
        <v>1493</v>
      </c>
      <c r="CM66" t="s">
        <v>1493</v>
      </c>
      <c r="CN66" t="s">
        <v>1493</v>
      </c>
      <c r="CO66" t="s">
        <v>1493</v>
      </c>
      <c r="CP66">
        <v>3</v>
      </c>
      <c r="CQ66" s="22" t="s">
        <v>461</v>
      </c>
      <c r="CR66" t="s">
        <v>1493</v>
      </c>
      <c r="CS66" s="12" t="s">
        <v>1493</v>
      </c>
      <c r="CT66">
        <v>2</v>
      </c>
      <c r="CU66">
        <v>0</v>
      </c>
      <c r="CV66" t="s">
        <v>1493</v>
      </c>
      <c r="CW66" t="s">
        <v>1493</v>
      </c>
      <c r="CX66">
        <v>0</v>
      </c>
      <c r="CY66" t="s">
        <v>1493</v>
      </c>
      <c r="CZ66">
        <v>0</v>
      </c>
      <c r="DA66" t="s">
        <v>1493</v>
      </c>
      <c r="DB66" t="s">
        <v>1493</v>
      </c>
      <c r="DC66" t="s">
        <v>1493</v>
      </c>
      <c r="DD66" t="s">
        <v>1493</v>
      </c>
      <c r="DE66" t="s">
        <v>1493</v>
      </c>
    </row>
    <row r="67" spans="1:109" x14ac:dyDescent="0.25">
      <c r="A67" s="12" t="s">
        <v>1493</v>
      </c>
      <c r="B67" s="4">
        <v>2.0640000000000001</v>
      </c>
      <c r="C67" t="s">
        <v>1493</v>
      </c>
      <c r="D67">
        <v>34</v>
      </c>
      <c r="E67">
        <v>1</v>
      </c>
      <c r="F67" t="s">
        <v>1493</v>
      </c>
      <c r="G67">
        <v>0</v>
      </c>
      <c r="H67" t="s">
        <v>1493</v>
      </c>
      <c r="I67" t="s">
        <v>1493</v>
      </c>
      <c r="J67">
        <v>0</v>
      </c>
      <c r="K67">
        <v>2009</v>
      </c>
      <c r="L67" t="s">
        <v>1493</v>
      </c>
      <c r="M67" t="s">
        <v>1493</v>
      </c>
      <c r="N67">
        <v>0</v>
      </c>
      <c r="O67" t="s">
        <v>1493</v>
      </c>
      <c r="P67">
        <v>2.2949999999999999</v>
      </c>
      <c r="Q67" t="s">
        <v>1493</v>
      </c>
      <c r="R67" t="s">
        <v>1493</v>
      </c>
      <c r="S67" t="s">
        <v>1493</v>
      </c>
      <c r="T67" t="s">
        <v>1493</v>
      </c>
      <c r="U67" t="s">
        <v>1493</v>
      </c>
      <c r="V67" t="s">
        <v>1493</v>
      </c>
      <c r="W67" t="s">
        <v>1493</v>
      </c>
      <c r="X67" t="s">
        <v>1493</v>
      </c>
      <c r="Y67" t="s">
        <v>1493</v>
      </c>
      <c r="Z67" t="s">
        <v>1493</v>
      </c>
      <c r="AA67" t="s">
        <v>1493</v>
      </c>
      <c r="AB67" t="s">
        <v>1493</v>
      </c>
      <c r="AC67" t="s">
        <v>1493</v>
      </c>
      <c r="AD67" t="s">
        <v>1493</v>
      </c>
      <c r="AE67" t="s">
        <v>1493</v>
      </c>
      <c r="AF67" t="s">
        <v>1493</v>
      </c>
      <c r="AG67" t="s">
        <v>1493</v>
      </c>
      <c r="AH67" t="s">
        <v>1493</v>
      </c>
      <c r="AI67" t="s">
        <v>1493</v>
      </c>
      <c r="AJ67" t="s">
        <v>1493</v>
      </c>
      <c r="AK67" t="s">
        <v>1493</v>
      </c>
      <c r="AL67" t="s">
        <v>1493</v>
      </c>
      <c r="AM67" t="s">
        <v>1493</v>
      </c>
      <c r="AN67" t="s">
        <v>1493</v>
      </c>
      <c r="AO67" t="s">
        <v>1493</v>
      </c>
      <c r="AP67" t="s">
        <v>1493</v>
      </c>
      <c r="AQ67" t="s">
        <v>1493</v>
      </c>
      <c r="AR67" t="s">
        <v>1493</v>
      </c>
      <c r="AS67" t="s">
        <v>1493</v>
      </c>
      <c r="AT67" t="s">
        <v>1493</v>
      </c>
      <c r="AU67" t="s">
        <v>1493</v>
      </c>
      <c r="AV67" t="s">
        <v>1493</v>
      </c>
      <c r="AW67" t="s">
        <v>1493</v>
      </c>
      <c r="AX67" t="s">
        <v>1493</v>
      </c>
      <c r="AY67" t="s">
        <v>1493</v>
      </c>
      <c r="AZ67" t="s">
        <v>1493</v>
      </c>
      <c r="BA67" t="s">
        <v>1493</v>
      </c>
      <c r="BB67" t="s">
        <v>1493</v>
      </c>
      <c r="BC67" t="s">
        <v>1493</v>
      </c>
      <c r="BD67" t="s">
        <v>1493</v>
      </c>
      <c r="BE67" t="s">
        <v>1493</v>
      </c>
      <c r="BF67" t="s">
        <v>1493</v>
      </c>
      <c r="BG67" t="s">
        <v>1493</v>
      </c>
      <c r="BH67">
        <v>2</v>
      </c>
      <c r="BI67">
        <v>1</v>
      </c>
      <c r="BJ67" t="s">
        <v>1493</v>
      </c>
      <c r="BK67" t="s">
        <v>1493</v>
      </c>
      <c r="BL67" t="s">
        <v>1493</v>
      </c>
      <c r="BM67" t="s">
        <v>1493</v>
      </c>
      <c r="BN67" t="s">
        <v>1493</v>
      </c>
      <c r="BO67" t="s">
        <v>1145</v>
      </c>
      <c r="BP67" s="22">
        <v>35</v>
      </c>
      <c r="BQ67">
        <v>245</v>
      </c>
      <c r="BR67">
        <v>0</v>
      </c>
      <c r="BS67" t="s">
        <v>1493</v>
      </c>
      <c r="BT67">
        <v>0</v>
      </c>
      <c r="BU67" t="s">
        <v>1493</v>
      </c>
      <c r="BV67" s="4">
        <v>2.2999999999999998</v>
      </c>
      <c r="BW67">
        <v>1</v>
      </c>
      <c r="BX67">
        <v>34</v>
      </c>
      <c r="BY67">
        <v>1</v>
      </c>
      <c r="BZ67" t="s">
        <v>1493</v>
      </c>
      <c r="CA67">
        <v>3</v>
      </c>
      <c r="CB67" t="s">
        <v>1493</v>
      </c>
      <c r="CC67">
        <v>3</v>
      </c>
      <c r="CD67">
        <v>20</v>
      </c>
      <c r="CE67" t="s">
        <v>563</v>
      </c>
      <c r="CF67">
        <v>2</v>
      </c>
      <c r="CG67">
        <v>0</v>
      </c>
      <c r="CH67" t="s">
        <v>1493</v>
      </c>
      <c r="CI67" t="s">
        <v>1493</v>
      </c>
      <c r="CJ67" t="s">
        <v>1493</v>
      </c>
      <c r="CK67" t="s">
        <v>1493</v>
      </c>
      <c r="CL67" t="s">
        <v>1493</v>
      </c>
      <c r="CM67" t="s">
        <v>1493</v>
      </c>
      <c r="CN67" t="s">
        <v>1493</v>
      </c>
      <c r="CO67" t="s">
        <v>1493</v>
      </c>
      <c r="CP67">
        <v>2</v>
      </c>
      <c r="CQ67" s="22" t="s">
        <v>461</v>
      </c>
      <c r="CR67" t="s">
        <v>1493</v>
      </c>
      <c r="CS67" s="12" t="s">
        <v>1493</v>
      </c>
      <c r="CT67">
        <v>2</v>
      </c>
      <c r="CU67">
        <v>0</v>
      </c>
      <c r="CV67" t="s">
        <v>1493</v>
      </c>
      <c r="CW67" t="s">
        <v>1493</v>
      </c>
      <c r="CX67">
        <v>0</v>
      </c>
      <c r="CY67" t="s">
        <v>1493</v>
      </c>
      <c r="CZ67">
        <v>0</v>
      </c>
      <c r="DA67" t="s">
        <v>1493</v>
      </c>
      <c r="DB67" t="s">
        <v>1493</v>
      </c>
      <c r="DC67" t="s">
        <v>1493</v>
      </c>
      <c r="DD67" t="s">
        <v>1493</v>
      </c>
      <c r="DE67" t="s">
        <v>1493</v>
      </c>
    </row>
    <row r="68" spans="1:109" x14ac:dyDescent="0.25">
      <c r="A68" s="12" t="s">
        <v>1285</v>
      </c>
      <c r="B68" s="4">
        <v>2.0649999999999999</v>
      </c>
      <c r="C68" t="s">
        <v>1493</v>
      </c>
      <c r="D68">
        <v>37</v>
      </c>
      <c r="E68">
        <v>2</v>
      </c>
      <c r="F68" t="s">
        <v>1493</v>
      </c>
      <c r="G68">
        <v>0</v>
      </c>
      <c r="H68" t="s">
        <v>1493</v>
      </c>
      <c r="I68" t="s">
        <v>1493</v>
      </c>
      <c r="J68">
        <v>0</v>
      </c>
      <c r="K68">
        <v>1995</v>
      </c>
      <c r="L68" t="s">
        <v>1493</v>
      </c>
      <c r="M68" t="s">
        <v>1493</v>
      </c>
      <c r="N68">
        <v>0</v>
      </c>
      <c r="O68" t="s">
        <v>1493</v>
      </c>
      <c r="P68">
        <v>3.3</v>
      </c>
      <c r="Q68" t="s">
        <v>1493</v>
      </c>
      <c r="R68">
        <v>1999</v>
      </c>
      <c r="S68" t="s">
        <v>1493</v>
      </c>
      <c r="T68" t="s">
        <v>1493</v>
      </c>
      <c r="U68">
        <v>0</v>
      </c>
      <c r="V68" t="s">
        <v>1493</v>
      </c>
      <c r="W68">
        <v>3.1</v>
      </c>
      <c r="X68" t="s">
        <v>1493</v>
      </c>
      <c r="Y68">
        <v>2009</v>
      </c>
      <c r="Z68" t="s">
        <v>1493</v>
      </c>
      <c r="AA68" t="s">
        <v>1493</v>
      </c>
      <c r="AB68">
        <v>0</v>
      </c>
      <c r="AC68" t="s">
        <v>1493</v>
      </c>
      <c r="AD68">
        <v>3.15</v>
      </c>
      <c r="AE68" t="s">
        <v>1493</v>
      </c>
      <c r="AF68" t="s">
        <v>1493</v>
      </c>
      <c r="AG68" t="s">
        <v>1493</v>
      </c>
      <c r="AH68" t="s">
        <v>1493</v>
      </c>
      <c r="AI68" t="s">
        <v>1493</v>
      </c>
      <c r="AJ68" t="s">
        <v>1493</v>
      </c>
      <c r="AK68" t="s">
        <v>1493</v>
      </c>
      <c r="AL68" t="s">
        <v>1493</v>
      </c>
      <c r="AM68" t="s">
        <v>1493</v>
      </c>
      <c r="AN68" t="s">
        <v>1493</v>
      </c>
      <c r="AO68" t="s">
        <v>1493</v>
      </c>
      <c r="AP68" t="s">
        <v>1493</v>
      </c>
      <c r="AQ68" t="s">
        <v>1493</v>
      </c>
      <c r="AR68" t="s">
        <v>1493</v>
      </c>
      <c r="AS68" t="s">
        <v>1493</v>
      </c>
      <c r="AT68" t="s">
        <v>1493</v>
      </c>
      <c r="AU68" t="s">
        <v>1493</v>
      </c>
      <c r="AV68" t="s">
        <v>1493</v>
      </c>
      <c r="AW68" t="s">
        <v>1493</v>
      </c>
      <c r="AX68" t="s">
        <v>1493</v>
      </c>
      <c r="AY68" t="s">
        <v>1493</v>
      </c>
      <c r="AZ68" t="s">
        <v>1493</v>
      </c>
      <c r="BA68" t="s">
        <v>1493</v>
      </c>
      <c r="BB68" t="s">
        <v>1493</v>
      </c>
      <c r="BC68" t="s">
        <v>1493</v>
      </c>
      <c r="BD68" t="s">
        <v>1493</v>
      </c>
      <c r="BE68" t="s">
        <v>1493</v>
      </c>
      <c r="BF68" t="s">
        <v>1493</v>
      </c>
      <c r="BG68" t="s">
        <v>1493</v>
      </c>
      <c r="BH68">
        <v>5</v>
      </c>
      <c r="BI68">
        <v>3</v>
      </c>
      <c r="BJ68">
        <v>1</v>
      </c>
      <c r="BK68" t="s">
        <v>1493</v>
      </c>
      <c r="BL68" t="s">
        <v>1493</v>
      </c>
      <c r="BM68" t="s">
        <v>1493</v>
      </c>
      <c r="BN68" t="s">
        <v>1493</v>
      </c>
      <c r="BO68" s="12" t="s">
        <v>1283</v>
      </c>
      <c r="BP68" s="22">
        <v>35</v>
      </c>
      <c r="BQ68">
        <v>245</v>
      </c>
      <c r="BR68">
        <v>0</v>
      </c>
      <c r="BS68" t="s">
        <v>1493</v>
      </c>
      <c r="BT68">
        <v>0</v>
      </c>
      <c r="BU68" t="s">
        <v>1493</v>
      </c>
      <c r="BV68" s="4">
        <v>2.75</v>
      </c>
      <c r="BW68">
        <v>1</v>
      </c>
      <c r="BX68">
        <v>37</v>
      </c>
      <c r="BY68">
        <v>1</v>
      </c>
      <c r="BZ68" t="s">
        <v>1493</v>
      </c>
      <c r="CA68">
        <v>2</v>
      </c>
      <c r="CB68" t="s">
        <v>1493</v>
      </c>
      <c r="CC68">
        <v>3</v>
      </c>
      <c r="CD68">
        <v>15</v>
      </c>
      <c r="CE68" s="12" t="s">
        <v>1284</v>
      </c>
      <c r="CF68">
        <v>2</v>
      </c>
      <c r="CG68">
        <v>0</v>
      </c>
      <c r="CH68" t="s">
        <v>1493</v>
      </c>
      <c r="CI68" t="s">
        <v>1493</v>
      </c>
      <c r="CJ68" t="s">
        <v>1493</v>
      </c>
      <c r="CK68" t="s">
        <v>1493</v>
      </c>
      <c r="CL68" t="s">
        <v>1493</v>
      </c>
      <c r="CM68" t="s">
        <v>1493</v>
      </c>
      <c r="CN68" t="s">
        <v>1493</v>
      </c>
      <c r="CO68" t="s">
        <v>1493</v>
      </c>
      <c r="CP68">
        <v>2</v>
      </c>
      <c r="CQ68" s="23" t="s">
        <v>461</v>
      </c>
      <c r="CR68" t="s">
        <v>1493</v>
      </c>
      <c r="CS68" s="12" t="s">
        <v>1493</v>
      </c>
      <c r="CT68">
        <v>2</v>
      </c>
      <c r="CU68">
        <v>0</v>
      </c>
      <c r="CV68" t="s">
        <v>1493</v>
      </c>
      <c r="CW68" t="s">
        <v>1493</v>
      </c>
      <c r="CX68">
        <v>0</v>
      </c>
      <c r="CY68" t="s">
        <v>1493</v>
      </c>
      <c r="CZ68">
        <v>0</v>
      </c>
      <c r="DA68" t="s">
        <v>1493</v>
      </c>
      <c r="DB68" t="s">
        <v>1493</v>
      </c>
      <c r="DC68" t="s">
        <v>1493</v>
      </c>
      <c r="DD68" t="s">
        <v>1493</v>
      </c>
      <c r="DE68" t="s">
        <v>1493</v>
      </c>
    </row>
    <row r="69" spans="1:109" x14ac:dyDescent="0.25">
      <c r="A69" s="12" t="s">
        <v>1493</v>
      </c>
      <c r="B69" s="4">
        <v>2.0659999999999998</v>
      </c>
      <c r="C69" t="s">
        <v>1493</v>
      </c>
      <c r="D69">
        <v>22</v>
      </c>
      <c r="E69">
        <v>1</v>
      </c>
      <c r="F69" t="s">
        <v>1493</v>
      </c>
      <c r="G69">
        <v>0</v>
      </c>
      <c r="H69" t="s">
        <v>1493</v>
      </c>
      <c r="I69" t="s">
        <v>1493</v>
      </c>
      <c r="J69">
        <v>0</v>
      </c>
      <c r="K69">
        <v>2010</v>
      </c>
      <c r="L69">
        <v>2</v>
      </c>
      <c r="M69" t="s">
        <v>1493</v>
      </c>
      <c r="N69">
        <v>1</v>
      </c>
      <c r="O69">
        <v>202</v>
      </c>
      <c r="P69">
        <v>1.44</v>
      </c>
      <c r="Q69" t="s">
        <v>1493</v>
      </c>
      <c r="R69" t="s">
        <v>1493</v>
      </c>
      <c r="S69" t="s">
        <v>1493</v>
      </c>
      <c r="T69" t="s">
        <v>1493</v>
      </c>
      <c r="U69" t="s">
        <v>1493</v>
      </c>
      <c r="V69" t="s">
        <v>1493</v>
      </c>
      <c r="W69" t="s">
        <v>1493</v>
      </c>
      <c r="X69" t="s">
        <v>1493</v>
      </c>
      <c r="Y69" t="s">
        <v>1493</v>
      </c>
      <c r="Z69" t="s">
        <v>1493</v>
      </c>
      <c r="AA69" t="s">
        <v>1493</v>
      </c>
      <c r="AB69" t="s">
        <v>1493</v>
      </c>
      <c r="AC69" t="s">
        <v>1493</v>
      </c>
      <c r="AD69" t="s">
        <v>1493</v>
      </c>
      <c r="AE69" t="s">
        <v>1493</v>
      </c>
      <c r="AF69" t="s">
        <v>1493</v>
      </c>
      <c r="AG69" t="s">
        <v>1493</v>
      </c>
      <c r="AH69" t="s">
        <v>1493</v>
      </c>
      <c r="AI69" t="s">
        <v>1493</v>
      </c>
      <c r="AJ69" t="s">
        <v>1493</v>
      </c>
      <c r="AK69" t="s">
        <v>1493</v>
      </c>
      <c r="AL69" t="s">
        <v>1493</v>
      </c>
      <c r="AM69" t="s">
        <v>1493</v>
      </c>
      <c r="AN69" t="s">
        <v>1493</v>
      </c>
      <c r="AO69" t="s">
        <v>1493</v>
      </c>
      <c r="AP69" t="s">
        <v>1493</v>
      </c>
      <c r="AQ69" t="s">
        <v>1493</v>
      </c>
      <c r="AR69" t="s">
        <v>1493</v>
      </c>
      <c r="AS69" t="s">
        <v>1493</v>
      </c>
      <c r="AT69" t="s">
        <v>1493</v>
      </c>
      <c r="AU69" t="s">
        <v>1493</v>
      </c>
      <c r="AV69" t="s">
        <v>1493</v>
      </c>
      <c r="AW69" t="s">
        <v>1493</v>
      </c>
      <c r="AX69" t="s">
        <v>1493</v>
      </c>
      <c r="AY69" t="s">
        <v>1493</v>
      </c>
      <c r="AZ69" t="s">
        <v>1493</v>
      </c>
      <c r="BA69" t="s">
        <v>1493</v>
      </c>
      <c r="BB69" t="s">
        <v>1493</v>
      </c>
      <c r="BC69" t="s">
        <v>1493</v>
      </c>
      <c r="BD69" t="s">
        <v>1493</v>
      </c>
      <c r="BE69" t="s">
        <v>1493</v>
      </c>
      <c r="BF69" t="s">
        <v>1493</v>
      </c>
      <c r="BG69" t="s">
        <v>1493</v>
      </c>
      <c r="BH69">
        <v>2</v>
      </c>
      <c r="BI69">
        <v>1</v>
      </c>
      <c r="BJ69" t="s">
        <v>1493</v>
      </c>
      <c r="BK69" t="s">
        <v>1493</v>
      </c>
      <c r="BL69" t="s">
        <v>1493</v>
      </c>
      <c r="BM69" t="s">
        <v>1493</v>
      </c>
      <c r="BN69" t="s">
        <v>1493</v>
      </c>
      <c r="BO69" t="s">
        <v>1039</v>
      </c>
      <c r="BP69" s="22">
        <v>28</v>
      </c>
      <c r="BQ69">
        <v>196</v>
      </c>
      <c r="BR69">
        <v>0</v>
      </c>
      <c r="BS69" t="s">
        <v>1493</v>
      </c>
      <c r="BT69">
        <v>0</v>
      </c>
      <c r="BU69" t="s">
        <v>1493</v>
      </c>
      <c r="BV69" s="4">
        <v>1.095</v>
      </c>
      <c r="BW69">
        <v>1</v>
      </c>
      <c r="BX69">
        <v>21</v>
      </c>
      <c r="BY69">
        <v>1</v>
      </c>
      <c r="BZ69" t="s">
        <v>1493</v>
      </c>
      <c r="CA69">
        <v>1</v>
      </c>
      <c r="CB69" t="s">
        <v>1493</v>
      </c>
      <c r="CC69">
        <v>2</v>
      </c>
      <c r="CD69" t="s">
        <v>1493</v>
      </c>
      <c r="CE69" t="s">
        <v>482</v>
      </c>
      <c r="CF69" t="s">
        <v>1493</v>
      </c>
      <c r="CG69">
        <v>0</v>
      </c>
      <c r="CH69" t="s">
        <v>1493</v>
      </c>
      <c r="CI69" t="s">
        <v>1493</v>
      </c>
      <c r="CJ69" t="s">
        <v>1493</v>
      </c>
      <c r="CK69" t="s">
        <v>1493</v>
      </c>
      <c r="CL69" t="s">
        <v>1493</v>
      </c>
      <c r="CM69" t="s">
        <v>1493</v>
      </c>
      <c r="CN69" t="s">
        <v>1493</v>
      </c>
      <c r="CO69" t="s">
        <v>1493</v>
      </c>
      <c r="CP69">
        <v>2</v>
      </c>
      <c r="CQ69" s="22" t="s">
        <v>461</v>
      </c>
      <c r="CR69" t="s">
        <v>1493</v>
      </c>
      <c r="CS69" s="12" t="s">
        <v>1493</v>
      </c>
      <c r="CT69">
        <v>2</v>
      </c>
      <c r="CU69">
        <v>0</v>
      </c>
      <c r="CV69" t="s">
        <v>1493</v>
      </c>
      <c r="CW69" t="s">
        <v>1493</v>
      </c>
      <c r="CX69">
        <v>0</v>
      </c>
      <c r="CY69" t="s">
        <v>1493</v>
      </c>
      <c r="CZ69">
        <v>0</v>
      </c>
      <c r="DA69" t="s">
        <v>1493</v>
      </c>
      <c r="DB69" t="s">
        <v>1493</v>
      </c>
      <c r="DC69" t="s">
        <v>1493</v>
      </c>
      <c r="DD69" t="s">
        <v>1493</v>
      </c>
      <c r="DE69" t="s">
        <v>1493</v>
      </c>
    </row>
    <row r="70" spans="1:109" x14ac:dyDescent="0.25">
      <c r="A70" s="12" t="s">
        <v>1493</v>
      </c>
      <c r="B70" s="4">
        <v>2.0670000000000002</v>
      </c>
      <c r="C70" t="s">
        <v>1493</v>
      </c>
      <c r="D70">
        <v>23</v>
      </c>
      <c r="E70">
        <v>1</v>
      </c>
      <c r="F70" t="s">
        <v>1493</v>
      </c>
      <c r="G70">
        <v>0</v>
      </c>
      <c r="H70" t="s">
        <v>1493</v>
      </c>
      <c r="I70" t="s">
        <v>1493</v>
      </c>
      <c r="J70">
        <v>0</v>
      </c>
      <c r="K70" t="s">
        <v>1493</v>
      </c>
      <c r="L70" t="s">
        <v>1493</v>
      </c>
      <c r="M70" t="s">
        <v>1493</v>
      </c>
      <c r="N70" t="s">
        <v>1493</v>
      </c>
      <c r="O70" t="s">
        <v>1493</v>
      </c>
      <c r="P70" t="s">
        <v>1493</v>
      </c>
      <c r="Q70" t="s">
        <v>1493</v>
      </c>
      <c r="R70" t="s">
        <v>1493</v>
      </c>
      <c r="S70" t="s">
        <v>1493</v>
      </c>
      <c r="T70" t="s">
        <v>1493</v>
      </c>
      <c r="U70" t="s">
        <v>1493</v>
      </c>
      <c r="V70" t="s">
        <v>1493</v>
      </c>
      <c r="W70" t="s">
        <v>1493</v>
      </c>
      <c r="X70" t="s">
        <v>1493</v>
      </c>
      <c r="Y70" t="s">
        <v>1493</v>
      </c>
      <c r="Z70" t="s">
        <v>1493</v>
      </c>
      <c r="AA70" t="s">
        <v>1493</v>
      </c>
      <c r="AB70" t="s">
        <v>1493</v>
      </c>
      <c r="AC70" t="s">
        <v>1493</v>
      </c>
      <c r="AD70" t="s">
        <v>1493</v>
      </c>
      <c r="AE70" t="s">
        <v>1493</v>
      </c>
      <c r="AF70" t="s">
        <v>1493</v>
      </c>
      <c r="AG70" t="s">
        <v>1493</v>
      </c>
      <c r="AH70" t="s">
        <v>1493</v>
      </c>
      <c r="AI70" t="s">
        <v>1493</v>
      </c>
      <c r="AJ70" t="s">
        <v>1493</v>
      </c>
      <c r="AK70" t="s">
        <v>1493</v>
      </c>
      <c r="AL70" t="s">
        <v>1493</v>
      </c>
      <c r="AM70" t="s">
        <v>1493</v>
      </c>
      <c r="AN70" t="s">
        <v>1493</v>
      </c>
      <c r="AO70" t="s">
        <v>1493</v>
      </c>
      <c r="AP70" t="s">
        <v>1493</v>
      </c>
      <c r="AQ70" t="s">
        <v>1493</v>
      </c>
      <c r="AR70" t="s">
        <v>1493</v>
      </c>
      <c r="AS70" t="s">
        <v>1493</v>
      </c>
      <c r="AT70" t="s">
        <v>1493</v>
      </c>
      <c r="AU70" t="s">
        <v>1493</v>
      </c>
      <c r="AV70" t="s">
        <v>1493</v>
      </c>
      <c r="AW70" t="s">
        <v>1493</v>
      </c>
      <c r="AX70" t="s">
        <v>1493</v>
      </c>
      <c r="AY70" t="s">
        <v>1493</v>
      </c>
      <c r="AZ70" t="s">
        <v>1493</v>
      </c>
      <c r="BA70" t="s">
        <v>1493</v>
      </c>
      <c r="BB70" t="s">
        <v>1493</v>
      </c>
      <c r="BC70" t="s">
        <v>1493</v>
      </c>
      <c r="BD70" t="s">
        <v>1493</v>
      </c>
      <c r="BE70" t="s">
        <v>1493</v>
      </c>
      <c r="BF70" t="s">
        <v>1493</v>
      </c>
      <c r="BG70" t="s">
        <v>1493</v>
      </c>
      <c r="BH70">
        <v>1</v>
      </c>
      <c r="BI70" t="s">
        <v>1493</v>
      </c>
      <c r="BJ70" t="s">
        <v>1493</v>
      </c>
      <c r="BK70" t="s">
        <v>1493</v>
      </c>
      <c r="BL70" t="s">
        <v>1493</v>
      </c>
      <c r="BM70" t="s">
        <v>1493</v>
      </c>
      <c r="BN70" t="s">
        <v>1493</v>
      </c>
      <c r="BO70" s="12" t="s">
        <v>1265</v>
      </c>
      <c r="BP70" s="22">
        <v>34</v>
      </c>
      <c r="BQ70">
        <v>238</v>
      </c>
      <c r="BR70">
        <v>0</v>
      </c>
      <c r="BS70" t="s">
        <v>1493</v>
      </c>
      <c r="BT70">
        <v>0</v>
      </c>
      <c r="BU70" t="s">
        <v>1493</v>
      </c>
      <c r="BV70" s="4">
        <v>2</v>
      </c>
      <c r="BW70">
        <v>1</v>
      </c>
      <c r="BX70">
        <v>23</v>
      </c>
      <c r="BY70">
        <v>1</v>
      </c>
      <c r="BZ70" t="s">
        <v>1493</v>
      </c>
      <c r="CA70">
        <v>3</v>
      </c>
      <c r="CB70" t="s">
        <v>1493</v>
      </c>
      <c r="CC70">
        <v>2</v>
      </c>
      <c r="CD70" t="s">
        <v>1493</v>
      </c>
      <c r="CE70" s="12" t="s">
        <v>626</v>
      </c>
      <c r="CF70" t="s">
        <v>1493</v>
      </c>
      <c r="CG70">
        <v>0</v>
      </c>
      <c r="CH70" t="s">
        <v>1493</v>
      </c>
      <c r="CI70" t="s">
        <v>1493</v>
      </c>
      <c r="CJ70" t="s">
        <v>1493</v>
      </c>
      <c r="CK70" t="s">
        <v>1493</v>
      </c>
      <c r="CL70" t="s">
        <v>1493</v>
      </c>
      <c r="CM70" t="s">
        <v>1493</v>
      </c>
      <c r="CN70" t="s">
        <v>1493</v>
      </c>
      <c r="CO70" t="s">
        <v>1493</v>
      </c>
      <c r="CP70">
        <v>1</v>
      </c>
      <c r="CQ70" s="23" t="s">
        <v>461</v>
      </c>
      <c r="CR70" t="s">
        <v>1493</v>
      </c>
      <c r="CS70" s="12" t="s">
        <v>1493</v>
      </c>
      <c r="CT70">
        <v>2</v>
      </c>
      <c r="CU70" t="s">
        <v>1493</v>
      </c>
      <c r="CV70" t="s">
        <v>1493</v>
      </c>
      <c r="CW70" t="s">
        <v>1493</v>
      </c>
      <c r="CX70" t="s">
        <v>1493</v>
      </c>
      <c r="CY70" t="s">
        <v>1493</v>
      </c>
      <c r="CZ70" t="s">
        <v>1493</v>
      </c>
      <c r="DA70" t="s">
        <v>1493</v>
      </c>
      <c r="DB70" t="s">
        <v>1493</v>
      </c>
      <c r="DC70" t="s">
        <v>1493</v>
      </c>
      <c r="DD70" t="s">
        <v>1493</v>
      </c>
      <c r="DE70" t="s">
        <v>1493</v>
      </c>
    </row>
    <row r="71" spans="1:109" x14ac:dyDescent="0.25">
      <c r="A71" s="12" t="s">
        <v>1493</v>
      </c>
      <c r="B71" s="4">
        <v>2.0680000000000001</v>
      </c>
      <c r="C71" t="s">
        <v>1493</v>
      </c>
      <c r="D71">
        <v>28</v>
      </c>
      <c r="E71">
        <v>1</v>
      </c>
      <c r="F71" t="s">
        <v>1493</v>
      </c>
      <c r="G71">
        <v>0</v>
      </c>
      <c r="H71" t="s">
        <v>1493</v>
      </c>
      <c r="I71" t="s">
        <v>1493</v>
      </c>
      <c r="J71">
        <v>0</v>
      </c>
      <c r="K71" t="s">
        <v>1493</v>
      </c>
      <c r="L71" t="s">
        <v>1493</v>
      </c>
      <c r="M71" t="s">
        <v>1493</v>
      </c>
      <c r="N71" t="s">
        <v>1493</v>
      </c>
      <c r="O71" t="s">
        <v>1493</v>
      </c>
      <c r="P71" t="s">
        <v>1493</v>
      </c>
      <c r="Q71" t="s">
        <v>1493</v>
      </c>
      <c r="R71" t="s">
        <v>1493</v>
      </c>
      <c r="S71" t="s">
        <v>1493</v>
      </c>
      <c r="T71" t="s">
        <v>1493</v>
      </c>
      <c r="U71" t="s">
        <v>1493</v>
      </c>
      <c r="V71" t="s">
        <v>1493</v>
      </c>
      <c r="W71" t="s">
        <v>1493</v>
      </c>
      <c r="X71" t="s">
        <v>1493</v>
      </c>
      <c r="Y71" t="s">
        <v>1493</v>
      </c>
      <c r="Z71" t="s">
        <v>1493</v>
      </c>
      <c r="AA71" t="s">
        <v>1493</v>
      </c>
      <c r="AB71" t="s">
        <v>1493</v>
      </c>
      <c r="AC71" t="s">
        <v>1493</v>
      </c>
      <c r="AD71" t="s">
        <v>1493</v>
      </c>
      <c r="AE71" t="s">
        <v>1493</v>
      </c>
      <c r="AF71" t="s">
        <v>1493</v>
      </c>
      <c r="AG71" t="s">
        <v>1493</v>
      </c>
      <c r="AH71" t="s">
        <v>1493</v>
      </c>
      <c r="AI71" t="s">
        <v>1493</v>
      </c>
      <c r="AJ71" t="s">
        <v>1493</v>
      </c>
      <c r="AK71" t="s">
        <v>1493</v>
      </c>
      <c r="AL71" t="s">
        <v>1493</v>
      </c>
      <c r="AM71" t="s">
        <v>1493</v>
      </c>
      <c r="AN71" t="s">
        <v>1493</v>
      </c>
      <c r="AO71" t="s">
        <v>1493</v>
      </c>
      <c r="AP71" t="s">
        <v>1493</v>
      </c>
      <c r="AQ71" t="s">
        <v>1493</v>
      </c>
      <c r="AR71" t="s">
        <v>1493</v>
      </c>
      <c r="AS71" t="s">
        <v>1493</v>
      </c>
      <c r="AT71" t="s">
        <v>1493</v>
      </c>
      <c r="AU71" t="s">
        <v>1493</v>
      </c>
      <c r="AV71" t="s">
        <v>1493</v>
      </c>
      <c r="AW71" t="s">
        <v>1493</v>
      </c>
      <c r="AX71" t="s">
        <v>1493</v>
      </c>
      <c r="AY71" t="s">
        <v>1493</v>
      </c>
      <c r="AZ71" t="s">
        <v>1493</v>
      </c>
      <c r="BA71" t="s">
        <v>1493</v>
      </c>
      <c r="BB71" t="s">
        <v>1493</v>
      </c>
      <c r="BC71" t="s">
        <v>1493</v>
      </c>
      <c r="BD71" t="s">
        <v>1493</v>
      </c>
      <c r="BE71" t="s">
        <v>1493</v>
      </c>
      <c r="BF71" t="s">
        <v>1493</v>
      </c>
      <c r="BG71" t="s">
        <v>1493</v>
      </c>
      <c r="BH71">
        <v>1</v>
      </c>
      <c r="BI71" t="s">
        <v>1493</v>
      </c>
      <c r="BJ71" t="s">
        <v>1493</v>
      </c>
      <c r="BK71" t="s">
        <v>1493</v>
      </c>
      <c r="BL71" t="s">
        <v>1493</v>
      </c>
      <c r="BM71" t="s">
        <v>1493</v>
      </c>
      <c r="BN71" t="s">
        <v>1493</v>
      </c>
      <c r="BO71" s="12" t="s">
        <v>861</v>
      </c>
      <c r="BP71" s="23" t="s">
        <v>1287</v>
      </c>
      <c r="BQ71">
        <v>239</v>
      </c>
      <c r="BR71">
        <v>0</v>
      </c>
      <c r="BS71" t="s">
        <v>1493</v>
      </c>
      <c r="BT71">
        <v>0</v>
      </c>
      <c r="BU71" t="s">
        <v>1493</v>
      </c>
      <c r="BV71" s="4">
        <v>2.4249999999999998</v>
      </c>
      <c r="BW71">
        <v>1</v>
      </c>
      <c r="BX71">
        <v>28</v>
      </c>
      <c r="BY71">
        <v>1</v>
      </c>
      <c r="BZ71" t="s">
        <v>1493</v>
      </c>
      <c r="CA71">
        <v>3</v>
      </c>
      <c r="CB71" t="s">
        <v>1493</v>
      </c>
      <c r="CC71">
        <v>3</v>
      </c>
      <c r="CD71">
        <v>14</v>
      </c>
      <c r="CE71" s="12" t="s">
        <v>880</v>
      </c>
      <c r="CF71">
        <v>2</v>
      </c>
      <c r="CG71">
        <v>0</v>
      </c>
      <c r="CH71" t="s">
        <v>1493</v>
      </c>
      <c r="CI71" t="s">
        <v>1493</v>
      </c>
      <c r="CJ71" t="s">
        <v>1493</v>
      </c>
      <c r="CK71" t="s">
        <v>1493</v>
      </c>
      <c r="CL71" t="s">
        <v>1493</v>
      </c>
      <c r="CM71" t="s">
        <v>1493</v>
      </c>
      <c r="CN71" t="s">
        <v>1493</v>
      </c>
      <c r="CO71" t="s">
        <v>1493</v>
      </c>
      <c r="CP71">
        <v>1</v>
      </c>
      <c r="CQ71" s="22">
        <v>3</v>
      </c>
      <c r="CR71" t="s">
        <v>1493</v>
      </c>
      <c r="CS71" s="12" t="s">
        <v>1493</v>
      </c>
      <c r="CT71">
        <v>2</v>
      </c>
      <c r="CU71">
        <v>0</v>
      </c>
      <c r="CV71" t="s">
        <v>1493</v>
      </c>
      <c r="CW71" t="s">
        <v>1493</v>
      </c>
      <c r="CX71">
        <v>0</v>
      </c>
      <c r="CY71" t="s">
        <v>1493</v>
      </c>
      <c r="CZ71">
        <v>0</v>
      </c>
      <c r="DA71" t="s">
        <v>1493</v>
      </c>
      <c r="DB71" t="s">
        <v>1493</v>
      </c>
      <c r="DC71" t="s">
        <v>1493</v>
      </c>
      <c r="DD71" t="s">
        <v>1493</v>
      </c>
      <c r="DE71" t="s">
        <v>1493</v>
      </c>
    </row>
    <row r="72" spans="1:109" x14ac:dyDescent="0.25">
      <c r="A72" s="12" t="s">
        <v>1493</v>
      </c>
      <c r="B72" s="4">
        <v>2.069</v>
      </c>
      <c r="C72" t="s">
        <v>1493</v>
      </c>
      <c r="D72">
        <v>25</v>
      </c>
      <c r="E72">
        <v>1</v>
      </c>
      <c r="F72" t="s">
        <v>1493</v>
      </c>
      <c r="G72">
        <v>0</v>
      </c>
      <c r="H72" t="s">
        <v>1493</v>
      </c>
      <c r="I72" t="s">
        <v>1493</v>
      </c>
      <c r="J72">
        <v>0</v>
      </c>
      <c r="K72" t="s">
        <v>1493</v>
      </c>
      <c r="L72" t="s">
        <v>1493</v>
      </c>
      <c r="M72" t="s">
        <v>1493</v>
      </c>
      <c r="N72" t="s">
        <v>1493</v>
      </c>
      <c r="O72" t="s">
        <v>1493</v>
      </c>
      <c r="P72" t="s">
        <v>1493</v>
      </c>
      <c r="Q72" t="s">
        <v>1493</v>
      </c>
      <c r="R72" t="s">
        <v>1493</v>
      </c>
      <c r="S72" t="s">
        <v>1493</v>
      </c>
      <c r="T72" t="s">
        <v>1493</v>
      </c>
      <c r="U72" t="s">
        <v>1493</v>
      </c>
      <c r="V72" t="s">
        <v>1493</v>
      </c>
      <c r="W72" t="s">
        <v>1493</v>
      </c>
      <c r="X72" t="s">
        <v>1493</v>
      </c>
      <c r="Y72" t="s">
        <v>1493</v>
      </c>
      <c r="Z72" t="s">
        <v>1493</v>
      </c>
      <c r="AA72" t="s">
        <v>1493</v>
      </c>
      <c r="AB72" t="s">
        <v>1493</v>
      </c>
      <c r="AC72" t="s">
        <v>1493</v>
      </c>
      <c r="AD72" t="s">
        <v>1493</v>
      </c>
      <c r="AE72" t="s">
        <v>1493</v>
      </c>
      <c r="AF72" t="s">
        <v>1493</v>
      </c>
      <c r="AG72" t="s">
        <v>1493</v>
      </c>
      <c r="AH72" t="s">
        <v>1493</v>
      </c>
      <c r="AI72" t="s">
        <v>1493</v>
      </c>
      <c r="AJ72" t="s">
        <v>1493</v>
      </c>
      <c r="AK72" t="s">
        <v>1493</v>
      </c>
      <c r="AL72" t="s">
        <v>1493</v>
      </c>
      <c r="AM72" t="s">
        <v>1493</v>
      </c>
      <c r="AN72" t="s">
        <v>1493</v>
      </c>
      <c r="AO72" t="s">
        <v>1493</v>
      </c>
      <c r="AP72" t="s">
        <v>1493</v>
      </c>
      <c r="AQ72" t="s">
        <v>1493</v>
      </c>
      <c r="AR72" t="s">
        <v>1493</v>
      </c>
      <c r="AS72" t="s">
        <v>1493</v>
      </c>
      <c r="AT72" t="s">
        <v>1493</v>
      </c>
      <c r="AU72" t="s">
        <v>1493</v>
      </c>
      <c r="AV72" t="s">
        <v>1493</v>
      </c>
      <c r="AW72" t="s">
        <v>1493</v>
      </c>
      <c r="AX72" t="s">
        <v>1493</v>
      </c>
      <c r="AY72" t="s">
        <v>1493</v>
      </c>
      <c r="AZ72" t="s">
        <v>1493</v>
      </c>
      <c r="BA72" t="s">
        <v>1493</v>
      </c>
      <c r="BB72" t="s">
        <v>1493</v>
      </c>
      <c r="BC72" t="s">
        <v>1493</v>
      </c>
      <c r="BD72" t="s">
        <v>1493</v>
      </c>
      <c r="BE72" t="s">
        <v>1493</v>
      </c>
      <c r="BF72" t="s">
        <v>1493</v>
      </c>
      <c r="BG72" t="s">
        <v>1493</v>
      </c>
      <c r="BH72">
        <v>1</v>
      </c>
      <c r="BI72" t="s">
        <v>1493</v>
      </c>
      <c r="BJ72" t="s">
        <v>1493</v>
      </c>
      <c r="BK72" t="s">
        <v>1493</v>
      </c>
      <c r="BL72" t="s">
        <v>1493</v>
      </c>
      <c r="BM72" t="s">
        <v>1493</v>
      </c>
      <c r="BN72" t="s">
        <v>1493</v>
      </c>
      <c r="BO72" s="12" t="s">
        <v>510</v>
      </c>
      <c r="BP72" s="23" t="s">
        <v>1288</v>
      </c>
      <c r="BQ72">
        <v>222</v>
      </c>
      <c r="BR72">
        <v>0</v>
      </c>
      <c r="BS72" t="s">
        <v>1493</v>
      </c>
      <c r="BT72">
        <v>0</v>
      </c>
      <c r="BU72" t="s">
        <v>1493</v>
      </c>
      <c r="BV72" s="4">
        <v>2.0049999999999999</v>
      </c>
      <c r="BW72">
        <v>1</v>
      </c>
      <c r="BX72">
        <v>25</v>
      </c>
      <c r="BY72">
        <v>2</v>
      </c>
      <c r="BZ72" t="s">
        <v>1493</v>
      </c>
      <c r="CA72">
        <v>1</v>
      </c>
      <c r="CB72" t="s">
        <v>1493</v>
      </c>
      <c r="CC72">
        <v>2</v>
      </c>
      <c r="CD72" t="s">
        <v>1493</v>
      </c>
      <c r="CE72" s="12" t="s">
        <v>482</v>
      </c>
      <c r="CF72" t="s">
        <v>1493</v>
      </c>
      <c r="CG72">
        <v>0</v>
      </c>
      <c r="CH72" t="s">
        <v>1493</v>
      </c>
      <c r="CI72" t="s">
        <v>1493</v>
      </c>
      <c r="CJ72" t="s">
        <v>1493</v>
      </c>
      <c r="CK72" t="s">
        <v>1493</v>
      </c>
      <c r="CL72" t="s">
        <v>1493</v>
      </c>
      <c r="CM72" t="s">
        <v>1493</v>
      </c>
      <c r="CN72" t="s">
        <v>1493</v>
      </c>
      <c r="CO72" t="s">
        <v>1493</v>
      </c>
      <c r="CP72">
        <v>2</v>
      </c>
      <c r="CQ72" s="23" t="s">
        <v>461</v>
      </c>
      <c r="CR72" t="s">
        <v>1493</v>
      </c>
      <c r="CS72" s="12" t="s">
        <v>1493</v>
      </c>
      <c r="CT72">
        <v>2</v>
      </c>
      <c r="CU72">
        <v>0</v>
      </c>
      <c r="CV72" t="s">
        <v>1493</v>
      </c>
      <c r="CW72" t="s">
        <v>1493</v>
      </c>
      <c r="CX72">
        <v>0</v>
      </c>
      <c r="CY72" t="s">
        <v>1493</v>
      </c>
      <c r="CZ72">
        <v>0</v>
      </c>
      <c r="DA72" t="s">
        <v>1493</v>
      </c>
      <c r="DB72" t="s">
        <v>1493</v>
      </c>
      <c r="DC72" t="s">
        <v>1493</v>
      </c>
      <c r="DD72" t="s">
        <v>1493</v>
      </c>
      <c r="DE72" t="s">
        <v>1493</v>
      </c>
    </row>
    <row r="73" spans="1:109" x14ac:dyDescent="0.25">
      <c r="A73" s="12" t="s">
        <v>1493</v>
      </c>
      <c r="B73" s="4">
        <v>2.0699999999999998</v>
      </c>
      <c r="C73" t="s">
        <v>1493</v>
      </c>
      <c r="D73">
        <v>31</v>
      </c>
      <c r="E73">
        <v>2</v>
      </c>
      <c r="F73" t="s">
        <v>1493</v>
      </c>
      <c r="G73">
        <v>0</v>
      </c>
      <c r="H73" t="s">
        <v>1493</v>
      </c>
      <c r="I73" t="s">
        <v>1493</v>
      </c>
      <c r="J73">
        <v>0</v>
      </c>
      <c r="K73" t="s">
        <v>1493</v>
      </c>
      <c r="L73" t="s">
        <v>1493</v>
      </c>
      <c r="M73" t="s">
        <v>1493</v>
      </c>
      <c r="N73" t="s">
        <v>1493</v>
      </c>
      <c r="O73" t="s">
        <v>1493</v>
      </c>
      <c r="P73" t="s">
        <v>1493</v>
      </c>
      <c r="Q73" t="s">
        <v>1493</v>
      </c>
      <c r="R73" t="s">
        <v>1493</v>
      </c>
      <c r="S73" t="s">
        <v>1493</v>
      </c>
      <c r="T73" t="s">
        <v>1493</v>
      </c>
      <c r="U73" t="s">
        <v>1493</v>
      </c>
      <c r="V73" t="s">
        <v>1493</v>
      </c>
      <c r="W73" t="s">
        <v>1493</v>
      </c>
      <c r="X73" t="s">
        <v>1493</v>
      </c>
      <c r="Y73" t="s">
        <v>1493</v>
      </c>
      <c r="Z73" t="s">
        <v>1493</v>
      </c>
      <c r="AA73" t="s">
        <v>1493</v>
      </c>
      <c r="AB73" t="s">
        <v>1493</v>
      </c>
      <c r="AC73" t="s">
        <v>1493</v>
      </c>
      <c r="AD73" t="s">
        <v>1493</v>
      </c>
      <c r="AE73" t="s">
        <v>1493</v>
      </c>
      <c r="AF73" t="s">
        <v>1493</v>
      </c>
      <c r="AG73" t="s">
        <v>1493</v>
      </c>
      <c r="AH73" t="s">
        <v>1493</v>
      </c>
      <c r="AI73" t="s">
        <v>1493</v>
      </c>
      <c r="AJ73" t="s">
        <v>1493</v>
      </c>
      <c r="AK73" t="s">
        <v>1493</v>
      </c>
      <c r="AL73" t="s">
        <v>1493</v>
      </c>
      <c r="AM73" t="s">
        <v>1493</v>
      </c>
      <c r="AN73" t="s">
        <v>1493</v>
      </c>
      <c r="AO73" t="s">
        <v>1493</v>
      </c>
      <c r="AP73" t="s">
        <v>1493</v>
      </c>
      <c r="AQ73" t="s">
        <v>1493</v>
      </c>
      <c r="AR73" t="s">
        <v>1493</v>
      </c>
      <c r="AS73" t="s">
        <v>1493</v>
      </c>
      <c r="AT73" t="s">
        <v>1493</v>
      </c>
      <c r="AU73" t="s">
        <v>1493</v>
      </c>
      <c r="AV73" t="s">
        <v>1493</v>
      </c>
      <c r="AW73" t="s">
        <v>1493</v>
      </c>
      <c r="AX73" t="s">
        <v>1493</v>
      </c>
      <c r="AY73" t="s">
        <v>1493</v>
      </c>
      <c r="AZ73" t="s">
        <v>1493</v>
      </c>
      <c r="BA73" t="s">
        <v>1493</v>
      </c>
      <c r="BB73" t="s">
        <v>1493</v>
      </c>
      <c r="BC73" t="s">
        <v>1493</v>
      </c>
      <c r="BD73" t="s">
        <v>1493</v>
      </c>
      <c r="BE73" t="s">
        <v>1493</v>
      </c>
      <c r="BF73" t="s">
        <v>1493</v>
      </c>
      <c r="BG73" t="s">
        <v>1493</v>
      </c>
      <c r="BH73">
        <v>1</v>
      </c>
      <c r="BI73" t="s">
        <v>1493</v>
      </c>
      <c r="BJ73" t="s">
        <v>1493</v>
      </c>
      <c r="BK73" t="s">
        <v>1493</v>
      </c>
      <c r="BL73" t="s">
        <v>1493</v>
      </c>
      <c r="BM73" t="s">
        <v>1493</v>
      </c>
      <c r="BN73" t="s">
        <v>1493</v>
      </c>
      <c r="BO73" t="s">
        <v>1067</v>
      </c>
      <c r="BP73" s="22" t="s">
        <v>886</v>
      </c>
      <c r="BQ73">
        <v>248</v>
      </c>
      <c r="BR73">
        <v>0</v>
      </c>
      <c r="BS73" t="s">
        <v>1493</v>
      </c>
      <c r="BT73">
        <v>0</v>
      </c>
      <c r="BU73" t="s">
        <v>1493</v>
      </c>
      <c r="BV73" s="4">
        <v>2.69</v>
      </c>
      <c r="BW73">
        <v>1</v>
      </c>
      <c r="BX73">
        <v>31</v>
      </c>
      <c r="BY73">
        <v>1</v>
      </c>
      <c r="BZ73" t="s">
        <v>1493</v>
      </c>
      <c r="CA73">
        <v>3</v>
      </c>
      <c r="CB73" t="s">
        <v>1493</v>
      </c>
      <c r="CC73">
        <v>2</v>
      </c>
      <c r="CD73" t="s">
        <v>1493</v>
      </c>
      <c r="CE73" t="s">
        <v>555</v>
      </c>
      <c r="CF73">
        <v>1</v>
      </c>
      <c r="CG73">
        <v>0</v>
      </c>
      <c r="CH73" t="s">
        <v>1493</v>
      </c>
      <c r="CI73" t="s">
        <v>1493</v>
      </c>
      <c r="CJ73" t="s">
        <v>1493</v>
      </c>
      <c r="CK73" t="s">
        <v>1493</v>
      </c>
      <c r="CL73" t="s">
        <v>1493</v>
      </c>
      <c r="CM73" t="s">
        <v>1493</v>
      </c>
      <c r="CN73" t="s">
        <v>1493</v>
      </c>
      <c r="CO73" t="s">
        <v>1493</v>
      </c>
      <c r="CP73">
        <v>2</v>
      </c>
      <c r="CQ73" s="22" t="s">
        <v>461</v>
      </c>
      <c r="CR73" t="s">
        <v>1493</v>
      </c>
      <c r="CS73" s="12" t="s">
        <v>1493</v>
      </c>
      <c r="CT73">
        <v>2</v>
      </c>
      <c r="CU73">
        <v>0</v>
      </c>
      <c r="CV73" t="s">
        <v>1493</v>
      </c>
      <c r="CW73" t="s">
        <v>1493</v>
      </c>
      <c r="CX73">
        <v>0</v>
      </c>
      <c r="CY73" t="s">
        <v>1493</v>
      </c>
      <c r="CZ73">
        <v>0</v>
      </c>
      <c r="DA73" t="s">
        <v>1493</v>
      </c>
      <c r="DB73" t="s">
        <v>1493</v>
      </c>
      <c r="DC73" t="s">
        <v>1493</v>
      </c>
      <c r="DD73" t="s">
        <v>1493</v>
      </c>
      <c r="DE73" t="s">
        <v>1493</v>
      </c>
    </row>
    <row r="74" spans="1:109" x14ac:dyDescent="0.25">
      <c r="A74" s="12" t="s">
        <v>1493</v>
      </c>
      <c r="B74" s="4">
        <v>2.0710000000000002</v>
      </c>
      <c r="C74" t="s">
        <v>1493</v>
      </c>
      <c r="D74">
        <v>28</v>
      </c>
      <c r="E74">
        <v>1</v>
      </c>
      <c r="F74" t="s">
        <v>1493</v>
      </c>
      <c r="G74">
        <v>0</v>
      </c>
      <c r="H74" t="s">
        <v>1493</v>
      </c>
      <c r="I74" t="s">
        <v>1493</v>
      </c>
      <c r="J74">
        <v>0</v>
      </c>
      <c r="K74" t="s">
        <v>1493</v>
      </c>
      <c r="L74" t="s">
        <v>1493</v>
      </c>
      <c r="M74" t="s">
        <v>1493</v>
      </c>
      <c r="N74" t="s">
        <v>1493</v>
      </c>
      <c r="O74" t="s">
        <v>1493</v>
      </c>
      <c r="P74" t="s">
        <v>1493</v>
      </c>
      <c r="Q74" t="s">
        <v>1493</v>
      </c>
      <c r="R74" t="s">
        <v>1493</v>
      </c>
      <c r="S74" t="s">
        <v>1493</v>
      </c>
      <c r="T74" t="s">
        <v>1493</v>
      </c>
      <c r="U74" t="s">
        <v>1493</v>
      </c>
      <c r="V74" t="s">
        <v>1493</v>
      </c>
      <c r="W74" t="s">
        <v>1493</v>
      </c>
      <c r="X74" t="s">
        <v>1493</v>
      </c>
      <c r="Y74" t="s">
        <v>1493</v>
      </c>
      <c r="Z74" t="s">
        <v>1493</v>
      </c>
      <c r="AA74" t="s">
        <v>1493</v>
      </c>
      <c r="AB74" t="s">
        <v>1493</v>
      </c>
      <c r="AC74" t="s">
        <v>1493</v>
      </c>
      <c r="AD74" t="s">
        <v>1493</v>
      </c>
      <c r="AE74" t="s">
        <v>1493</v>
      </c>
      <c r="AF74" t="s">
        <v>1493</v>
      </c>
      <c r="AG74" t="s">
        <v>1493</v>
      </c>
      <c r="AH74" t="s">
        <v>1493</v>
      </c>
      <c r="AI74" t="s">
        <v>1493</v>
      </c>
      <c r="AJ74" t="s">
        <v>1493</v>
      </c>
      <c r="AK74" t="s">
        <v>1493</v>
      </c>
      <c r="AL74" t="s">
        <v>1493</v>
      </c>
      <c r="AM74" t="s">
        <v>1493</v>
      </c>
      <c r="AN74" t="s">
        <v>1493</v>
      </c>
      <c r="AO74" t="s">
        <v>1493</v>
      </c>
      <c r="AP74" t="s">
        <v>1493</v>
      </c>
      <c r="AQ74" t="s">
        <v>1493</v>
      </c>
      <c r="AR74" t="s">
        <v>1493</v>
      </c>
      <c r="AS74" t="s">
        <v>1493</v>
      </c>
      <c r="AT74" t="s">
        <v>1493</v>
      </c>
      <c r="AU74" t="s">
        <v>1493</v>
      </c>
      <c r="AV74" t="s">
        <v>1493</v>
      </c>
      <c r="AW74" t="s">
        <v>1493</v>
      </c>
      <c r="AX74" t="s">
        <v>1493</v>
      </c>
      <c r="AY74" t="s">
        <v>1493</v>
      </c>
      <c r="AZ74" t="s">
        <v>1493</v>
      </c>
      <c r="BA74" t="s">
        <v>1493</v>
      </c>
      <c r="BB74" t="s">
        <v>1493</v>
      </c>
      <c r="BC74" t="s">
        <v>1493</v>
      </c>
      <c r="BD74" t="s">
        <v>1493</v>
      </c>
      <c r="BE74" t="s">
        <v>1493</v>
      </c>
      <c r="BF74" t="s">
        <v>1493</v>
      </c>
      <c r="BG74" t="s">
        <v>1493</v>
      </c>
      <c r="BH74">
        <v>1</v>
      </c>
      <c r="BI74" t="s">
        <v>1493</v>
      </c>
      <c r="BJ74" t="s">
        <v>1493</v>
      </c>
      <c r="BK74" t="s">
        <v>1493</v>
      </c>
      <c r="BL74" t="s">
        <v>1493</v>
      </c>
      <c r="BM74" t="s">
        <v>1493</v>
      </c>
      <c r="BN74" t="s">
        <v>1493</v>
      </c>
      <c r="BO74" s="12" t="s">
        <v>677</v>
      </c>
      <c r="BP74" s="23" t="s">
        <v>839</v>
      </c>
      <c r="BQ74">
        <v>256</v>
      </c>
      <c r="BR74">
        <v>0</v>
      </c>
      <c r="BS74" t="s">
        <v>1493</v>
      </c>
      <c r="BT74">
        <v>0</v>
      </c>
      <c r="BU74" t="s">
        <v>1493</v>
      </c>
      <c r="BV74" s="4">
        <v>2.5649999999999999</v>
      </c>
      <c r="BW74">
        <v>1</v>
      </c>
      <c r="BX74">
        <v>28</v>
      </c>
      <c r="BY74">
        <v>1</v>
      </c>
      <c r="BZ74" t="s">
        <v>1493</v>
      </c>
      <c r="CA74">
        <v>3</v>
      </c>
      <c r="CB74" t="s">
        <v>1493</v>
      </c>
      <c r="CC74">
        <v>3</v>
      </c>
      <c r="CD74" t="s">
        <v>1493</v>
      </c>
      <c r="CE74" s="12" t="s">
        <v>1290</v>
      </c>
      <c r="CF74">
        <v>2</v>
      </c>
      <c r="CG74">
        <v>0</v>
      </c>
      <c r="CH74" t="s">
        <v>1493</v>
      </c>
      <c r="CI74" t="s">
        <v>1493</v>
      </c>
      <c r="CJ74" t="s">
        <v>1493</v>
      </c>
      <c r="CK74" t="s">
        <v>1493</v>
      </c>
      <c r="CL74" t="s">
        <v>1493</v>
      </c>
      <c r="CM74" t="s">
        <v>1493</v>
      </c>
      <c r="CN74" t="s">
        <v>1493</v>
      </c>
      <c r="CO74" t="s">
        <v>1493</v>
      </c>
      <c r="CP74">
        <v>1</v>
      </c>
      <c r="CQ74" s="23" t="s">
        <v>461</v>
      </c>
      <c r="CR74" t="s">
        <v>1493</v>
      </c>
      <c r="CS74" s="12" t="s">
        <v>1493</v>
      </c>
      <c r="CT74">
        <v>2</v>
      </c>
      <c r="CU74">
        <v>0</v>
      </c>
      <c r="CV74" t="s">
        <v>1493</v>
      </c>
      <c r="CW74" t="s">
        <v>1493</v>
      </c>
      <c r="CX74">
        <v>0</v>
      </c>
      <c r="CY74" t="s">
        <v>1493</v>
      </c>
      <c r="CZ74">
        <v>0</v>
      </c>
      <c r="DA74" t="s">
        <v>1493</v>
      </c>
      <c r="DB74" t="s">
        <v>1493</v>
      </c>
      <c r="DC74" t="s">
        <v>1493</v>
      </c>
      <c r="DD74" t="s">
        <v>1493</v>
      </c>
      <c r="DE74" t="s">
        <v>1493</v>
      </c>
    </row>
    <row r="75" spans="1:109" x14ac:dyDescent="0.25">
      <c r="A75" s="12" t="s">
        <v>1493</v>
      </c>
      <c r="B75" s="4">
        <v>2.0720000000000001</v>
      </c>
      <c r="C75" t="s">
        <v>1493</v>
      </c>
      <c r="D75">
        <v>21</v>
      </c>
      <c r="E75">
        <v>1</v>
      </c>
      <c r="F75" t="s">
        <v>1493</v>
      </c>
      <c r="G75">
        <v>0</v>
      </c>
      <c r="H75" t="s">
        <v>1493</v>
      </c>
      <c r="I75" t="s">
        <v>1493</v>
      </c>
      <c r="J75">
        <v>0</v>
      </c>
      <c r="K75" t="s">
        <v>1493</v>
      </c>
      <c r="L75" t="s">
        <v>1493</v>
      </c>
      <c r="M75" t="s">
        <v>1493</v>
      </c>
      <c r="N75" t="s">
        <v>1493</v>
      </c>
      <c r="O75" t="s">
        <v>1493</v>
      </c>
      <c r="P75" t="s">
        <v>1493</v>
      </c>
      <c r="Q75" t="s">
        <v>1493</v>
      </c>
      <c r="R75" t="s">
        <v>1493</v>
      </c>
      <c r="S75" t="s">
        <v>1493</v>
      </c>
      <c r="T75" t="s">
        <v>1493</v>
      </c>
      <c r="U75" t="s">
        <v>1493</v>
      </c>
      <c r="V75" t="s">
        <v>1493</v>
      </c>
      <c r="W75" t="s">
        <v>1493</v>
      </c>
      <c r="X75" t="s">
        <v>1493</v>
      </c>
      <c r="Y75" t="s">
        <v>1493</v>
      </c>
      <c r="Z75" t="s">
        <v>1493</v>
      </c>
      <c r="AA75" t="s">
        <v>1493</v>
      </c>
      <c r="AB75" t="s">
        <v>1493</v>
      </c>
      <c r="AC75" t="s">
        <v>1493</v>
      </c>
      <c r="AD75" t="s">
        <v>1493</v>
      </c>
      <c r="AE75" t="s">
        <v>1493</v>
      </c>
      <c r="AF75" t="s">
        <v>1493</v>
      </c>
      <c r="AG75" t="s">
        <v>1493</v>
      </c>
      <c r="AH75" t="s">
        <v>1493</v>
      </c>
      <c r="AI75" t="s">
        <v>1493</v>
      </c>
      <c r="AJ75" t="s">
        <v>1493</v>
      </c>
      <c r="AK75" t="s">
        <v>1493</v>
      </c>
      <c r="AL75" t="s">
        <v>1493</v>
      </c>
      <c r="AM75" t="s">
        <v>1493</v>
      </c>
      <c r="AN75" t="s">
        <v>1493</v>
      </c>
      <c r="AO75" t="s">
        <v>1493</v>
      </c>
      <c r="AP75" t="s">
        <v>1493</v>
      </c>
      <c r="AQ75" t="s">
        <v>1493</v>
      </c>
      <c r="AR75" t="s">
        <v>1493</v>
      </c>
      <c r="AS75" t="s">
        <v>1493</v>
      </c>
      <c r="AT75" t="s">
        <v>1493</v>
      </c>
      <c r="AU75" t="s">
        <v>1493</v>
      </c>
      <c r="AV75" t="s">
        <v>1493</v>
      </c>
      <c r="AW75" t="s">
        <v>1493</v>
      </c>
      <c r="AX75" t="s">
        <v>1493</v>
      </c>
      <c r="AY75" t="s">
        <v>1493</v>
      </c>
      <c r="AZ75" t="s">
        <v>1493</v>
      </c>
      <c r="BA75" t="s">
        <v>1493</v>
      </c>
      <c r="BB75" t="s">
        <v>1493</v>
      </c>
      <c r="BC75" t="s">
        <v>1493</v>
      </c>
      <c r="BD75" t="s">
        <v>1493</v>
      </c>
      <c r="BE75" t="s">
        <v>1493</v>
      </c>
      <c r="BF75" t="s">
        <v>1493</v>
      </c>
      <c r="BG75" t="s">
        <v>1493</v>
      </c>
      <c r="BH75">
        <v>1</v>
      </c>
      <c r="BI75" t="s">
        <v>1493</v>
      </c>
      <c r="BJ75" t="s">
        <v>1493</v>
      </c>
      <c r="BK75" t="s">
        <v>1493</v>
      </c>
      <c r="BL75" t="s">
        <v>1493</v>
      </c>
      <c r="BM75" t="s">
        <v>1493</v>
      </c>
      <c r="BN75" t="s">
        <v>1493</v>
      </c>
      <c r="BO75" s="12" t="s">
        <v>797</v>
      </c>
      <c r="BP75" s="23" t="s">
        <v>868</v>
      </c>
      <c r="BQ75">
        <v>257</v>
      </c>
      <c r="BR75">
        <v>0</v>
      </c>
      <c r="BS75" t="s">
        <v>1493</v>
      </c>
      <c r="BT75">
        <v>0</v>
      </c>
      <c r="BU75" t="s">
        <v>1493</v>
      </c>
      <c r="BV75" s="4">
        <v>2.1349999999999998</v>
      </c>
      <c r="BW75">
        <v>1</v>
      </c>
      <c r="BX75">
        <v>21</v>
      </c>
      <c r="BY75">
        <v>2</v>
      </c>
      <c r="BZ75" t="s">
        <v>1493</v>
      </c>
      <c r="CA75">
        <v>1</v>
      </c>
      <c r="CB75" t="s">
        <v>1493</v>
      </c>
      <c r="CC75">
        <v>2</v>
      </c>
      <c r="CD75" t="s">
        <v>1493</v>
      </c>
      <c r="CE75" s="12" t="s">
        <v>482</v>
      </c>
      <c r="CF75" t="s">
        <v>1493</v>
      </c>
      <c r="CG75">
        <v>0</v>
      </c>
      <c r="CH75" t="s">
        <v>1493</v>
      </c>
      <c r="CI75" t="s">
        <v>1493</v>
      </c>
      <c r="CJ75" t="s">
        <v>1493</v>
      </c>
      <c r="CK75" t="s">
        <v>1493</v>
      </c>
      <c r="CL75" t="s">
        <v>1493</v>
      </c>
      <c r="CM75" t="s">
        <v>1493</v>
      </c>
      <c r="CN75" t="s">
        <v>1493</v>
      </c>
      <c r="CO75" t="s">
        <v>1493</v>
      </c>
      <c r="CP75">
        <v>2</v>
      </c>
      <c r="CQ75" s="23" t="s">
        <v>461</v>
      </c>
      <c r="CR75" t="s">
        <v>1493</v>
      </c>
      <c r="CS75" s="12" t="s">
        <v>1493</v>
      </c>
      <c r="CT75">
        <v>2</v>
      </c>
      <c r="CU75">
        <v>0</v>
      </c>
      <c r="CV75" t="s">
        <v>1493</v>
      </c>
      <c r="CW75" t="s">
        <v>1493</v>
      </c>
      <c r="CX75">
        <v>0</v>
      </c>
      <c r="CY75" t="s">
        <v>1493</v>
      </c>
      <c r="CZ75">
        <v>0</v>
      </c>
      <c r="DA75" t="s">
        <v>1493</v>
      </c>
      <c r="DB75" t="s">
        <v>1493</v>
      </c>
      <c r="DC75" t="s">
        <v>1493</v>
      </c>
      <c r="DD75" t="s">
        <v>1493</v>
      </c>
      <c r="DE75" t="s">
        <v>1493</v>
      </c>
    </row>
    <row r="76" spans="1:109" x14ac:dyDescent="0.25">
      <c r="A76" s="12" t="s">
        <v>1493</v>
      </c>
      <c r="B76" s="4">
        <v>2.073</v>
      </c>
      <c r="C76" t="s">
        <v>1493</v>
      </c>
      <c r="D76">
        <v>20</v>
      </c>
      <c r="E76">
        <v>1</v>
      </c>
      <c r="F76" t="s">
        <v>1493</v>
      </c>
      <c r="G76">
        <v>0</v>
      </c>
      <c r="H76" t="s">
        <v>1493</v>
      </c>
      <c r="I76" t="s">
        <v>1493</v>
      </c>
      <c r="J76">
        <v>0</v>
      </c>
      <c r="K76" t="s">
        <v>1493</v>
      </c>
      <c r="L76" t="s">
        <v>1493</v>
      </c>
      <c r="M76" t="s">
        <v>1493</v>
      </c>
      <c r="N76" t="s">
        <v>1493</v>
      </c>
      <c r="O76" t="s">
        <v>1493</v>
      </c>
      <c r="P76" t="s">
        <v>1493</v>
      </c>
      <c r="Q76" t="s">
        <v>1493</v>
      </c>
      <c r="R76" t="s">
        <v>1493</v>
      </c>
      <c r="S76" t="s">
        <v>1493</v>
      </c>
      <c r="T76" t="s">
        <v>1493</v>
      </c>
      <c r="U76" t="s">
        <v>1493</v>
      </c>
      <c r="V76" t="s">
        <v>1493</v>
      </c>
      <c r="W76" t="s">
        <v>1493</v>
      </c>
      <c r="X76" t="s">
        <v>1493</v>
      </c>
      <c r="Y76" t="s">
        <v>1493</v>
      </c>
      <c r="Z76" t="s">
        <v>1493</v>
      </c>
      <c r="AA76" t="s">
        <v>1493</v>
      </c>
      <c r="AB76" t="s">
        <v>1493</v>
      </c>
      <c r="AC76" t="s">
        <v>1493</v>
      </c>
      <c r="AD76" t="s">
        <v>1493</v>
      </c>
      <c r="AE76" t="s">
        <v>1493</v>
      </c>
      <c r="AF76" t="s">
        <v>1493</v>
      </c>
      <c r="AG76" t="s">
        <v>1493</v>
      </c>
      <c r="AH76" t="s">
        <v>1493</v>
      </c>
      <c r="AI76" t="s">
        <v>1493</v>
      </c>
      <c r="AJ76" t="s">
        <v>1493</v>
      </c>
      <c r="AK76" t="s">
        <v>1493</v>
      </c>
      <c r="AL76" t="s">
        <v>1493</v>
      </c>
      <c r="AM76" t="s">
        <v>1493</v>
      </c>
      <c r="AN76" t="s">
        <v>1493</v>
      </c>
      <c r="AO76" t="s">
        <v>1493</v>
      </c>
      <c r="AP76" t="s">
        <v>1493</v>
      </c>
      <c r="AQ76" t="s">
        <v>1493</v>
      </c>
      <c r="AR76" t="s">
        <v>1493</v>
      </c>
      <c r="AS76" t="s">
        <v>1493</v>
      </c>
      <c r="AT76" t="s">
        <v>1493</v>
      </c>
      <c r="AU76" t="s">
        <v>1493</v>
      </c>
      <c r="AV76" t="s">
        <v>1493</v>
      </c>
      <c r="AW76" t="s">
        <v>1493</v>
      </c>
      <c r="AX76" t="s">
        <v>1493</v>
      </c>
      <c r="AY76" t="s">
        <v>1493</v>
      </c>
      <c r="AZ76" t="s">
        <v>1493</v>
      </c>
      <c r="BA76" t="s">
        <v>1493</v>
      </c>
      <c r="BB76" t="s">
        <v>1493</v>
      </c>
      <c r="BC76" t="s">
        <v>1493</v>
      </c>
      <c r="BD76" t="s">
        <v>1493</v>
      </c>
      <c r="BE76" t="s">
        <v>1493</v>
      </c>
      <c r="BF76" t="s">
        <v>1493</v>
      </c>
      <c r="BG76" t="s">
        <v>1493</v>
      </c>
      <c r="BH76">
        <v>1</v>
      </c>
      <c r="BI76" t="s">
        <v>1493</v>
      </c>
      <c r="BJ76" t="s">
        <v>1493</v>
      </c>
      <c r="BK76" t="s">
        <v>1493</v>
      </c>
      <c r="BL76" t="s">
        <v>1493</v>
      </c>
      <c r="BM76" t="s">
        <v>1493</v>
      </c>
      <c r="BN76" t="s">
        <v>1493</v>
      </c>
      <c r="BO76" s="12" t="s">
        <v>471</v>
      </c>
      <c r="BP76" s="23" t="s">
        <v>868</v>
      </c>
      <c r="BQ76">
        <v>257</v>
      </c>
      <c r="BR76">
        <v>0</v>
      </c>
      <c r="BS76" t="s">
        <v>1493</v>
      </c>
      <c r="BT76">
        <v>0</v>
      </c>
      <c r="BU76" t="s">
        <v>1493</v>
      </c>
      <c r="BV76" s="4">
        <v>2.86</v>
      </c>
      <c r="BW76">
        <v>1</v>
      </c>
      <c r="BX76">
        <v>20</v>
      </c>
      <c r="BY76">
        <v>1</v>
      </c>
      <c r="BZ76" t="s">
        <v>1493</v>
      </c>
      <c r="CA76">
        <v>1</v>
      </c>
      <c r="CB76" t="s">
        <v>1493</v>
      </c>
      <c r="CC76">
        <v>2</v>
      </c>
      <c r="CD76" t="s">
        <v>1493</v>
      </c>
      <c r="CE76" s="12" t="s">
        <v>482</v>
      </c>
      <c r="CF76" t="s">
        <v>1493</v>
      </c>
      <c r="CG76">
        <v>0</v>
      </c>
      <c r="CH76" t="s">
        <v>1493</v>
      </c>
      <c r="CI76" t="s">
        <v>1493</v>
      </c>
      <c r="CJ76" t="s">
        <v>1493</v>
      </c>
      <c r="CK76" t="s">
        <v>1493</v>
      </c>
      <c r="CL76" t="s">
        <v>1493</v>
      </c>
      <c r="CM76" t="s">
        <v>1493</v>
      </c>
      <c r="CN76" t="s">
        <v>1493</v>
      </c>
      <c r="CO76" t="s">
        <v>1493</v>
      </c>
      <c r="CP76">
        <v>3</v>
      </c>
      <c r="CQ76" s="23" t="s">
        <v>461</v>
      </c>
      <c r="CR76" t="s">
        <v>1493</v>
      </c>
      <c r="CS76" s="12" t="s">
        <v>1493</v>
      </c>
      <c r="CT76">
        <v>2</v>
      </c>
      <c r="CU76">
        <v>0</v>
      </c>
      <c r="CV76" t="s">
        <v>1493</v>
      </c>
      <c r="CW76" t="s">
        <v>1493</v>
      </c>
      <c r="CX76">
        <v>0</v>
      </c>
      <c r="CY76" t="s">
        <v>1493</v>
      </c>
      <c r="CZ76">
        <v>0</v>
      </c>
      <c r="DA76" t="s">
        <v>1493</v>
      </c>
      <c r="DB76" t="s">
        <v>1493</v>
      </c>
      <c r="DC76" t="s">
        <v>1493</v>
      </c>
      <c r="DD76" t="s">
        <v>1493</v>
      </c>
      <c r="DE76" t="s">
        <v>1493</v>
      </c>
    </row>
    <row r="77" spans="1:109" x14ac:dyDescent="0.25">
      <c r="A77" s="12" t="s">
        <v>1493</v>
      </c>
      <c r="B77" s="4">
        <v>2.0739999999999998</v>
      </c>
      <c r="C77" t="s">
        <v>1493</v>
      </c>
      <c r="D77">
        <v>42</v>
      </c>
      <c r="E77">
        <v>1</v>
      </c>
      <c r="F77" t="s">
        <v>1493</v>
      </c>
      <c r="G77">
        <v>0</v>
      </c>
      <c r="H77" t="s">
        <v>1493</v>
      </c>
      <c r="I77" t="s">
        <v>1493</v>
      </c>
      <c r="J77">
        <v>0</v>
      </c>
      <c r="K77">
        <v>2008</v>
      </c>
      <c r="L77">
        <v>2</v>
      </c>
      <c r="M77" t="s">
        <v>1493</v>
      </c>
      <c r="N77">
        <v>1</v>
      </c>
      <c r="O77">
        <v>252</v>
      </c>
      <c r="P77">
        <v>1.88</v>
      </c>
      <c r="Q77" t="s">
        <v>1493</v>
      </c>
      <c r="R77" t="s">
        <v>1493</v>
      </c>
      <c r="S77" t="s">
        <v>1493</v>
      </c>
      <c r="T77" t="s">
        <v>1493</v>
      </c>
      <c r="U77" t="s">
        <v>1493</v>
      </c>
      <c r="V77" t="s">
        <v>1493</v>
      </c>
      <c r="W77" t="s">
        <v>1493</v>
      </c>
      <c r="X77" t="s">
        <v>1493</v>
      </c>
      <c r="Y77" t="s">
        <v>1493</v>
      </c>
      <c r="Z77" t="s">
        <v>1493</v>
      </c>
      <c r="AA77" t="s">
        <v>1493</v>
      </c>
      <c r="AB77" t="s">
        <v>1493</v>
      </c>
      <c r="AC77" t="s">
        <v>1493</v>
      </c>
      <c r="AD77" t="s">
        <v>1493</v>
      </c>
      <c r="AE77" t="s">
        <v>1493</v>
      </c>
      <c r="AF77" t="s">
        <v>1493</v>
      </c>
      <c r="AG77" t="s">
        <v>1493</v>
      </c>
      <c r="AH77" t="s">
        <v>1493</v>
      </c>
      <c r="AI77" t="s">
        <v>1493</v>
      </c>
      <c r="AJ77" t="s">
        <v>1493</v>
      </c>
      <c r="AK77" t="s">
        <v>1493</v>
      </c>
      <c r="AL77" t="s">
        <v>1493</v>
      </c>
      <c r="AM77" t="s">
        <v>1493</v>
      </c>
      <c r="AN77" t="s">
        <v>1493</v>
      </c>
      <c r="AO77" t="s">
        <v>1493</v>
      </c>
      <c r="AP77" t="s">
        <v>1493</v>
      </c>
      <c r="AQ77" t="s">
        <v>1493</v>
      </c>
      <c r="AR77" t="s">
        <v>1493</v>
      </c>
      <c r="AS77" t="s">
        <v>1493</v>
      </c>
      <c r="AT77" t="s">
        <v>1493</v>
      </c>
      <c r="AU77" t="s">
        <v>1493</v>
      </c>
      <c r="AV77" t="s">
        <v>1493</v>
      </c>
      <c r="AW77" t="s">
        <v>1493</v>
      </c>
      <c r="AX77" t="s">
        <v>1493</v>
      </c>
      <c r="AY77" t="s">
        <v>1493</v>
      </c>
      <c r="AZ77" t="s">
        <v>1493</v>
      </c>
      <c r="BA77" t="s">
        <v>1493</v>
      </c>
      <c r="BB77" t="s">
        <v>1493</v>
      </c>
      <c r="BC77" t="s">
        <v>1493</v>
      </c>
      <c r="BD77" t="s">
        <v>1493</v>
      </c>
      <c r="BE77" t="s">
        <v>1493</v>
      </c>
      <c r="BF77" t="s">
        <v>1493</v>
      </c>
      <c r="BG77" t="s">
        <v>1493</v>
      </c>
      <c r="BH77">
        <v>4</v>
      </c>
      <c r="BI77">
        <v>1</v>
      </c>
      <c r="BJ77">
        <v>2</v>
      </c>
      <c r="BK77" t="s">
        <v>1493</v>
      </c>
      <c r="BL77" t="s">
        <v>1493</v>
      </c>
      <c r="BM77" t="s">
        <v>1493</v>
      </c>
      <c r="BN77" t="s">
        <v>1493</v>
      </c>
      <c r="BO77" s="12" t="s">
        <v>677</v>
      </c>
      <c r="BP77" s="22">
        <v>36</v>
      </c>
      <c r="BQ77">
        <v>252</v>
      </c>
      <c r="BR77">
        <v>0</v>
      </c>
      <c r="BS77" t="s">
        <v>1493</v>
      </c>
      <c r="BT77">
        <v>0</v>
      </c>
      <c r="BU77" t="s">
        <v>1493</v>
      </c>
      <c r="BV77" s="4">
        <v>2.36</v>
      </c>
      <c r="BW77">
        <v>1</v>
      </c>
      <c r="BX77">
        <v>42</v>
      </c>
      <c r="BY77">
        <v>1</v>
      </c>
      <c r="BZ77" t="s">
        <v>1493</v>
      </c>
      <c r="CA77">
        <v>3</v>
      </c>
      <c r="CB77" t="s">
        <v>1493</v>
      </c>
      <c r="CC77">
        <v>3</v>
      </c>
      <c r="CD77">
        <v>15</v>
      </c>
      <c r="CE77" s="19" t="s">
        <v>1493</v>
      </c>
      <c r="CF77">
        <v>2</v>
      </c>
      <c r="CG77">
        <v>0</v>
      </c>
      <c r="CH77" t="s">
        <v>1493</v>
      </c>
      <c r="CI77" t="s">
        <v>1493</v>
      </c>
      <c r="CJ77" t="s">
        <v>1493</v>
      </c>
      <c r="CK77" t="s">
        <v>1493</v>
      </c>
      <c r="CL77" t="s">
        <v>1493</v>
      </c>
      <c r="CM77" t="s">
        <v>1493</v>
      </c>
      <c r="CN77" t="s">
        <v>1493</v>
      </c>
      <c r="CO77" t="s">
        <v>1493</v>
      </c>
      <c r="CP77">
        <v>2</v>
      </c>
      <c r="CQ77" s="23" t="s">
        <v>461</v>
      </c>
      <c r="CR77" t="s">
        <v>1493</v>
      </c>
      <c r="CS77" s="12" t="s">
        <v>1493</v>
      </c>
      <c r="CT77">
        <v>2</v>
      </c>
      <c r="CU77">
        <v>0</v>
      </c>
      <c r="CV77" t="s">
        <v>1493</v>
      </c>
      <c r="CW77" t="s">
        <v>1493</v>
      </c>
      <c r="CX77">
        <v>0</v>
      </c>
      <c r="CY77" t="s">
        <v>1493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3</v>
      </c>
    </row>
    <row r="78" spans="1:109" x14ac:dyDescent="0.25">
      <c r="A78" s="12" t="s">
        <v>1493</v>
      </c>
      <c r="B78" s="4">
        <v>2.0750000000000002</v>
      </c>
      <c r="C78" t="s">
        <v>1493</v>
      </c>
      <c r="D78">
        <v>28</v>
      </c>
      <c r="E78">
        <v>1</v>
      </c>
      <c r="F78" t="s">
        <v>1493</v>
      </c>
      <c r="G78">
        <v>0</v>
      </c>
      <c r="H78" t="s">
        <v>1493</v>
      </c>
      <c r="I78" t="s">
        <v>1493</v>
      </c>
      <c r="J78">
        <v>0</v>
      </c>
      <c r="K78" t="s">
        <v>1493</v>
      </c>
      <c r="L78" t="s">
        <v>1493</v>
      </c>
      <c r="M78" t="s">
        <v>1493</v>
      </c>
      <c r="N78" t="s">
        <v>1493</v>
      </c>
      <c r="O78" t="s">
        <v>1493</v>
      </c>
      <c r="P78" t="s">
        <v>1493</v>
      </c>
      <c r="Q78" t="s">
        <v>1493</v>
      </c>
      <c r="R78" t="s">
        <v>1493</v>
      </c>
      <c r="S78" t="s">
        <v>1493</v>
      </c>
      <c r="T78" t="s">
        <v>1493</v>
      </c>
      <c r="U78" t="s">
        <v>1493</v>
      </c>
      <c r="V78" t="s">
        <v>1493</v>
      </c>
      <c r="W78" t="s">
        <v>1493</v>
      </c>
      <c r="X78" t="s">
        <v>1493</v>
      </c>
      <c r="Y78" t="s">
        <v>1493</v>
      </c>
      <c r="Z78" t="s">
        <v>1493</v>
      </c>
      <c r="AA78" t="s">
        <v>1493</v>
      </c>
      <c r="AB78" t="s">
        <v>1493</v>
      </c>
      <c r="AC78" t="s">
        <v>1493</v>
      </c>
      <c r="AD78" t="s">
        <v>1493</v>
      </c>
      <c r="AE78" t="s">
        <v>1493</v>
      </c>
      <c r="AF78" t="s">
        <v>1493</v>
      </c>
      <c r="AG78" t="s">
        <v>1493</v>
      </c>
      <c r="AH78" t="s">
        <v>1493</v>
      </c>
      <c r="AI78" t="s">
        <v>1493</v>
      </c>
      <c r="AJ78" t="s">
        <v>1493</v>
      </c>
      <c r="AK78" t="s">
        <v>1493</v>
      </c>
      <c r="AL78" t="s">
        <v>1493</v>
      </c>
      <c r="AM78" t="s">
        <v>1493</v>
      </c>
      <c r="AN78" t="s">
        <v>1493</v>
      </c>
      <c r="AO78" t="s">
        <v>1493</v>
      </c>
      <c r="AP78" t="s">
        <v>1493</v>
      </c>
      <c r="AQ78" t="s">
        <v>1493</v>
      </c>
      <c r="AR78" t="s">
        <v>1493</v>
      </c>
      <c r="AS78" t="s">
        <v>1493</v>
      </c>
      <c r="AT78" t="s">
        <v>1493</v>
      </c>
      <c r="AU78" t="s">
        <v>1493</v>
      </c>
      <c r="AV78" t="s">
        <v>1493</v>
      </c>
      <c r="AW78" t="s">
        <v>1493</v>
      </c>
      <c r="AX78" t="s">
        <v>1493</v>
      </c>
      <c r="AY78" t="s">
        <v>1493</v>
      </c>
      <c r="AZ78" t="s">
        <v>1493</v>
      </c>
      <c r="BA78" t="s">
        <v>1493</v>
      </c>
      <c r="BB78" t="s">
        <v>1493</v>
      </c>
      <c r="BC78" t="s">
        <v>1493</v>
      </c>
      <c r="BD78" t="s">
        <v>1493</v>
      </c>
      <c r="BE78" t="s">
        <v>1493</v>
      </c>
      <c r="BF78" t="s">
        <v>1493</v>
      </c>
      <c r="BG78" t="s">
        <v>1493</v>
      </c>
      <c r="BH78">
        <v>1</v>
      </c>
      <c r="BI78" t="s">
        <v>1493</v>
      </c>
      <c r="BJ78" t="s">
        <v>1493</v>
      </c>
      <c r="BK78" t="s">
        <v>1493</v>
      </c>
      <c r="BL78" t="s">
        <v>1493</v>
      </c>
      <c r="BM78" t="s">
        <v>1493</v>
      </c>
      <c r="BN78" t="s">
        <v>1493</v>
      </c>
      <c r="BO78" s="12" t="s">
        <v>677</v>
      </c>
      <c r="BP78" s="23" t="s">
        <v>1001</v>
      </c>
      <c r="BQ78">
        <v>254</v>
      </c>
      <c r="BR78">
        <v>0</v>
      </c>
      <c r="BS78" t="s">
        <v>1493</v>
      </c>
      <c r="BT78">
        <v>0</v>
      </c>
      <c r="BU78" t="s">
        <v>1493</v>
      </c>
      <c r="BV78" s="4">
        <v>2.7</v>
      </c>
      <c r="BW78">
        <v>1</v>
      </c>
      <c r="BX78">
        <v>28</v>
      </c>
      <c r="BY78">
        <v>1</v>
      </c>
      <c r="BZ78" t="s">
        <v>1493</v>
      </c>
      <c r="CA78">
        <v>3</v>
      </c>
      <c r="CB78" t="s">
        <v>1493</v>
      </c>
      <c r="CC78">
        <v>3</v>
      </c>
      <c r="CD78">
        <v>16</v>
      </c>
      <c r="CE78" s="12" t="s">
        <v>626</v>
      </c>
      <c r="CF78" t="s">
        <v>1493</v>
      </c>
      <c r="CG78">
        <v>0</v>
      </c>
      <c r="CH78" t="s">
        <v>1493</v>
      </c>
      <c r="CI78" t="s">
        <v>1493</v>
      </c>
      <c r="CJ78" t="s">
        <v>1493</v>
      </c>
      <c r="CK78" t="s">
        <v>1493</v>
      </c>
      <c r="CL78" t="s">
        <v>1493</v>
      </c>
      <c r="CM78" t="s">
        <v>1493</v>
      </c>
      <c r="CN78" t="s">
        <v>1493</v>
      </c>
      <c r="CO78" t="s">
        <v>1493</v>
      </c>
      <c r="CP78">
        <v>1</v>
      </c>
      <c r="CQ78" s="23" t="s">
        <v>461</v>
      </c>
      <c r="CR78" t="s">
        <v>1493</v>
      </c>
      <c r="CS78" s="12" t="s">
        <v>1493</v>
      </c>
      <c r="CT78">
        <v>2</v>
      </c>
      <c r="CU78">
        <v>0</v>
      </c>
      <c r="CV78" t="s">
        <v>1493</v>
      </c>
      <c r="CW78" t="s">
        <v>1493</v>
      </c>
      <c r="CX78">
        <v>0</v>
      </c>
      <c r="CY78" t="s">
        <v>1493</v>
      </c>
      <c r="CZ78">
        <v>0</v>
      </c>
      <c r="DA78" t="s">
        <v>1493</v>
      </c>
      <c r="DB78" t="s">
        <v>1493</v>
      </c>
      <c r="DC78" t="s">
        <v>1493</v>
      </c>
      <c r="DD78" t="s">
        <v>1493</v>
      </c>
      <c r="DE78" t="s">
        <v>1493</v>
      </c>
    </row>
    <row r="79" spans="1:109" x14ac:dyDescent="0.25">
      <c r="A79" s="12" t="s">
        <v>1493</v>
      </c>
      <c r="B79" s="4">
        <v>2.0760000000000001</v>
      </c>
      <c r="C79" t="s">
        <v>1493</v>
      </c>
      <c r="D79">
        <v>33</v>
      </c>
      <c r="E79">
        <v>1</v>
      </c>
      <c r="F79" t="s">
        <v>1493</v>
      </c>
      <c r="G79">
        <v>0</v>
      </c>
      <c r="H79" t="s">
        <v>1493</v>
      </c>
      <c r="I79" t="s">
        <v>1493</v>
      </c>
      <c r="J79">
        <v>0</v>
      </c>
      <c r="K79" t="s">
        <v>1493</v>
      </c>
      <c r="L79" t="s">
        <v>1493</v>
      </c>
      <c r="M79" t="s">
        <v>1493</v>
      </c>
      <c r="N79" t="s">
        <v>1493</v>
      </c>
      <c r="O79" t="s">
        <v>1493</v>
      </c>
      <c r="P79" t="s">
        <v>1493</v>
      </c>
      <c r="Q79" t="s">
        <v>1493</v>
      </c>
      <c r="R79" t="s">
        <v>1493</v>
      </c>
      <c r="S79" t="s">
        <v>1493</v>
      </c>
      <c r="T79" t="s">
        <v>1493</v>
      </c>
      <c r="U79" t="s">
        <v>1493</v>
      </c>
      <c r="V79" t="s">
        <v>1493</v>
      </c>
      <c r="W79" t="s">
        <v>1493</v>
      </c>
      <c r="X79" t="s">
        <v>1493</v>
      </c>
      <c r="Y79" t="s">
        <v>1493</v>
      </c>
      <c r="Z79" t="s">
        <v>1493</v>
      </c>
      <c r="AA79" t="s">
        <v>1493</v>
      </c>
      <c r="AB79" t="s">
        <v>1493</v>
      </c>
      <c r="AC79" t="s">
        <v>1493</v>
      </c>
      <c r="AD79" t="s">
        <v>1493</v>
      </c>
      <c r="AE79" t="s">
        <v>1493</v>
      </c>
      <c r="AF79" t="s">
        <v>1493</v>
      </c>
      <c r="AG79" t="s">
        <v>1493</v>
      </c>
      <c r="AH79" t="s">
        <v>1493</v>
      </c>
      <c r="AI79" t="s">
        <v>1493</v>
      </c>
      <c r="AJ79" t="s">
        <v>1493</v>
      </c>
      <c r="AK79" t="s">
        <v>1493</v>
      </c>
      <c r="AL79" t="s">
        <v>1493</v>
      </c>
      <c r="AM79" t="s">
        <v>1493</v>
      </c>
      <c r="AN79" t="s">
        <v>1493</v>
      </c>
      <c r="AO79" t="s">
        <v>1493</v>
      </c>
      <c r="AP79" t="s">
        <v>1493</v>
      </c>
      <c r="AQ79" t="s">
        <v>1493</v>
      </c>
      <c r="AR79" t="s">
        <v>1493</v>
      </c>
      <c r="AS79" t="s">
        <v>1493</v>
      </c>
      <c r="AT79" t="s">
        <v>1493</v>
      </c>
      <c r="AU79" t="s">
        <v>1493</v>
      </c>
      <c r="AV79" t="s">
        <v>1493</v>
      </c>
      <c r="AW79" t="s">
        <v>1493</v>
      </c>
      <c r="AX79" t="s">
        <v>1493</v>
      </c>
      <c r="AY79" t="s">
        <v>1493</v>
      </c>
      <c r="AZ79" t="s">
        <v>1493</v>
      </c>
      <c r="BA79" t="s">
        <v>1493</v>
      </c>
      <c r="BB79" t="s">
        <v>1493</v>
      </c>
      <c r="BC79" t="s">
        <v>1493</v>
      </c>
      <c r="BD79" t="s">
        <v>1493</v>
      </c>
      <c r="BE79" t="s">
        <v>1493</v>
      </c>
      <c r="BF79" t="s">
        <v>1493</v>
      </c>
      <c r="BG79" t="s">
        <v>1493</v>
      </c>
      <c r="BH79">
        <v>1</v>
      </c>
      <c r="BI79" t="s">
        <v>1493</v>
      </c>
      <c r="BJ79" t="s">
        <v>1493</v>
      </c>
      <c r="BK79" t="s">
        <v>1493</v>
      </c>
      <c r="BL79" t="s">
        <v>1493</v>
      </c>
      <c r="BM79" t="s">
        <v>1493</v>
      </c>
      <c r="BN79" t="s">
        <v>1493</v>
      </c>
      <c r="BO79" s="12" t="s">
        <v>616</v>
      </c>
      <c r="BP79" s="23" t="s">
        <v>1019</v>
      </c>
      <c r="BQ79">
        <v>242</v>
      </c>
      <c r="BR79">
        <v>0</v>
      </c>
      <c r="BS79" t="s">
        <v>1493</v>
      </c>
      <c r="BT79">
        <v>0</v>
      </c>
      <c r="BU79" t="s">
        <v>1493</v>
      </c>
      <c r="BV79" s="4">
        <v>1.65</v>
      </c>
      <c r="BW79">
        <v>1</v>
      </c>
      <c r="BX79">
        <v>32</v>
      </c>
      <c r="BY79">
        <v>1</v>
      </c>
      <c r="BZ79" t="s">
        <v>1493</v>
      </c>
      <c r="CA79">
        <v>3</v>
      </c>
      <c r="CB79" t="s">
        <v>1493</v>
      </c>
      <c r="CC79">
        <v>3</v>
      </c>
      <c r="CD79">
        <v>15</v>
      </c>
      <c r="CE79" s="12" t="s">
        <v>626</v>
      </c>
      <c r="CF79" t="s">
        <v>1493</v>
      </c>
      <c r="CG79">
        <v>0</v>
      </c>
      <c r="CH79" t="s">
        <v>1493</v>
      </c>
      <c r="CI79" t="s">
        <v>1493</v>
      </c>
      <c r="CJ79" t="s">
        <v>1493</v>
      </c>
      <c r="CK79" t="s">
        <v>1493</v>
      </c>
      <c r="CL79" t="s">
        <v>1493</v>
      </c>
      <c r="CM79" t="s">
        <v>1493</v>
      </c>
      <c r="CN79" t="s">
        <v>1493</v>
      </c>
      <c r="CO79" t="s">
        <v>1493</v>
      </c>
      <c r="CP79">
        <v>2</v>
      </c>
      <c r="CQ79" s="23" t="s">
        <v>461</v>
      </c>
      <c r="CR79" t="s">
        <v>1493</v>
      </c>
      <c r="CS79" s="12" t="s">
        <v>1493</v>
      </c>
      <c r="CT79">
        <v>2</v>
      </c>
      <c r="CU79">
        <v>0</v>
      </c>
      <c r="CV79" t="s">
        <v>1493</v>
      </c>
      <c r="CW79" t="s">
        <v>1493</v>
      </c>
      <c r="CX79">
        <v>0</v>
      </c>
      <c r="CY79" t="s">
        <v>1493</v>
      </c>
      <c r="CZ79">
        <v>0</v>
      </c>
      <c r="DA79" t="s">
        <v>1493</v>
      </c>
      <c r="DB79" t="s">
        <v>1493</v>
      </c>
      <c r="DC79" t="s">
        <v>1493</v>
      </c>
      <c r="DD79" t="s">
        <v>1493</v>
      </c>
      <c r="DE79" t="s">
        <v>1493</v>
      </c>
    </row>
    <row r="80" spans="1:109" x14ac:dyDescent="0.25">
      <c r="A80" t="s">
        <v>1400</v>
      </c>
      <c r="B80" s="4">
        <v>2.077</v>
      </c>
      <c r="C80" t="s">
        <v>1493</v>
      </c>
      <c r="D80">
        <v>29</v>
      </c>
      <c r="E80">
        <v>1</v>
      </c>
      <c r="F80" t="s">
        <v>1493</v>
      </c>
      <c r="G80">
        <v>0</v>
      </c>
      <c r="H80" t="s">
        <v>1493</v>
      </c>
      <c r="I80" t="s">
        <v>1493</v>
      </c>
      <c r="J80">
        <v>0</v>
      </c>
      <c r="K80" t="s">
        <v>1493</v>
      </c>
      <c r="L80" t="s">
        <v>1493</v>
      </c>
      <c r="M80" t="s">
        <v>1493</v>
      </c>
      <c r="N80" t="s">
        <v>1493</v>
      </c>
      <c r="O80" t="s">
        <v>1493</v>
      </c>
      <c r="P80" t="s">
        <v>1493</v>
      </c>
      <c r="Q80" t="s">
        <v>1493</v>
      </c>
      <c r="R80" t="s">
        <v>1493</v>
      </c>
      <c r="S80" t="s">
        <v>1493</v>
      </c>
      <c r="T80" t="s">
        <v>1493</v>
      </c>
      <c r="U80" t="s">
        <v>1493</v>
      </c>
      <c r="V80" t="s">
        <v>1493</v>
      </c>
      <c r="W80" t="s">
        <v>1493</v>
      </c>
      <c r="X80" t="s">
        <v>1493</v>
      </c>
      <c r="Y80" t="s">
        <v>1493</v>
      </c>
      <c r="Z80" t="s">
        <v>1493</v>
      </c>
      <c r="AA80" t="s">
        <v>1493</v>
      </c>
      <c r="AB80" t="s">
        <v>1493</v>
      </c>
      <c r="AC80" t="s">
        <v>1493</v>
      </c>
      <c r="AD80" t="s">
        <v>1493</v>
      </c>
      <c r="AE80" t="s">
        <v>1493</v>
      </c>
      <c r="AF80" t="s">
        <v>1493</v>
      </c>
      <c r="AG80" t="s">
        <v>1493</v>
      </c>
      <c r="AH80" t="s">
        <v>1493</v>
      </c>
      <c r="AI80" t="s">
        <v>1493</v>
      </c>
      <c r="AJ80" t="s">
        <v>1493</v>
      </c>
      <c r="AK80" t="s">
        <v>1493</v>
      </c>
      <c r="AL80" t="s">
        <v>1493</v>
      </c>
      <c r="AM80" t="s">
        <v>1493</v>
      </c>
      <c r="AN80" t="s">
        <v>1493</v>
      </c>
      <c r="AO80" t="s">
        <v>1493</v>
      </c>
      <c r="AP80" t="s">
        <v>1493</v>
      </c>
      <c r="AQ80" t="s">
        <v>1493</v>
      </c>
      <c r="AR80" t="s">
        <v>1493</v>
      </c>
      <c r="AS80" t="s">
        <v>1493</v>
      </c>
      <c r="AT80" t="s">
        <v>1493</v>
      </c>
      <c r="AU80" t="s">
        <v>1493</v>
      </c>
      <c r="AV80" t="s">
        <v>1493</v>
      </c>
      <c r="AW80" t="s">
        <v>1493</v>
      </c>
      <c r="AX80" t="s">
        <v>1493</v>
      </c>
      <c r="AY80" t="s">
        <v>1493</v>
      </c>
      <c r="AZ80" t="s">
        <v>1493</v>
      </c>
      <c r="BA80" t="s">
        <v>1493</v>
      </c>
      <c r="BB80" t="s">
        <v>1493</v>
      </c>
      <c r="BC80" t="s">
        <v>1493</v>
      </c>
      <c r="BD80" t="s">
        <v>1493</v>
      </c>
      <c r="BE80" t="s">
        <v>1493</v>
      </c>
      <c r="BF80" t="s">
        <v>1493</v>
      </c>
      <c r="BG80" t="s">
        <v>1493</v>
      </c>
      <c r="BH80">
        <v>1</v>
      </c>
      <c r="BI80" t="s">
        <v>1493</v>
      </c>
      <c r="BJ80" t="s">
        <v>1493</v>
      </c>
      <c r="BK80" t="s">
        <v>1493</v>
      </c>
      <c r="BL80" t="s">
        <v>1493</v>
      </c>
      <c r="BM80" t="s">
        <v>1493</v>
      </c>
      <c r="BN80" t="s">
        <v>1493</v>
      </c>
      <c r="BO80" s="12" t="s">
        <v>797</v>
      </c>
      <c r="BP80" s="22" t="s">
        <v>1401</v>
      </c>
      <c r="BQ80">
        <v>233</v>
      </c>
      <c r="BR80">
        <v>0</v>
      </c>
      <c r="BS80" t="s">
        <v>1493</v>
      </c>
      <c r="BT80">
        <v>0</v>
      </c>
      <c r="BU80" t="s">
        <v>1493</v>
      </c>
      <c r="BV80" s="4">
        <v>2.1749999999999998</v>
      </c>
      <c r="BW80">
        <v>1</v>
      </c>
      <c r="BX80">
        <v>29</v>
      </c>
      <c r="BY80">
        <v>1</v>
      </c>
      <c r="BZ80" t="s">
        <v>1493</v>
      </c>
      <c r="CA80">
        <v>3</v>
      </c>
      <c r="CB80" t="s">
        <v>1493</v>
      </c>
      <c r="CC80">
        <v>3</v>
      </c>
      <c r="CD80">
        <v>18</v>
      </c>
      <c r="CE80" s="12" t="s">
        <v>915</v>
      </c>
      <c r="CF80">
        <v>2</v>
      </c>
      <c r="CG80">
        <v>0</v>
      </c>
      <c r="CH80" t="s">
        <v>1493</v>
      </c>
      <c r="CI80" t="s">
        <v>1493</v>
      </c>
      <c r="CJ80" t="s">
        <v>1493</v>
      </c>
      <c r="CK80" t="s">
        <v>1493</v>
      </c>
      <c r="CL80" t="s">
        <v>1493</v>
      </c>
      <c r="CM80" t="s">
        <v>1493</v>
      </c>
      <c r="CN80" t="s">
        <v>1493</v>
      </c>
      <c r="CO80" t="s">
        <v>1493</v>
      </c>
      <c r="CP80">
        <v>1</v>
      </c>
      <c r="CQ80" s="22" t="s">
        <v>461</v>
      </c>
      <c r="CR80" t="s">
        <v>1493</v>
      </c>
      <c r="CS80" t="s">
        <v>462</v>
      </c>
      <c r="CT80">
        <v>2</v>
      </c>
      <c r="CU80">
        <v>0</v>
      </c>
      <c r="CV80" t="s">
        <v>1493</v>
      </c>
      <c r="CW80" t="s">
        <v>1493</v>
      </c>
      <c r="CX80">
        <v>0</v>
      </c>
      <c r="CY80" t="s">
        <v>1493</v>
      </c>
      <c r="CZ80">
        <v>0</v>
      </c>
      <c r="DA80" t="s">
        <v>1493</v>
      </c>
      <c r="DB80" t="s">
        <v>1493</v>
      </c>
      <c r="DC80" t="s">
        <v>1493</v>
      </c>
      <c r="DD80" t="s">
        <v>1493</v>
      </c>
      <c r="DE80" t="s">
        <v>1493</v>
      </c>
    </row>
    <row r="81" spans="1:109" x14ac:dyDescent="0.25">
      <c r="A81" s="12" t="s">
        <v>1493</v>
      </c>
      <c r="B81" s="4">
        <v>2.0779999999999998</v>
      </c>
      <c r="C81" t="s">
        <v>1493</v>
      </c>
      <c r="D81">
        <v>33</v>
      </c>
      <c r="E81">
        <v>1</v>
      </c>
      <c r="F81" t="s">
        <v>1493</v>
      </c>
      <c r="G81">
        <v>0</v>
      </c>
      <c r="H81" t="s">
        <v>1493</v>
      </c>
      <c r="I81" t="s">
        <v>1493</v>
      </c>
      <c r="J81">
        <v>0</v>
      </c>
      <c r="K81" t="s">
        <v>1493</v>
      </c>
      <c r="L81" t="s">
        <v>1493</v>
      </c>
      <c r="M81" t="s">
        <v>1493</v>
      </c>
      <c r="N81" t="s">
        <v>1493</v>
      </c>
      <c r="O81" t="s">
        <v>1493</v>
      </c>
      <c r="P81" t="s">
        <v>1493</v>
      </c>
      <c r="Q81" t="s">
        <v>1493</v>
      </c>
      <c r="R81" t="s">
        <v>1493</v>
      </c>
      <c r="S81" t="s">
        <v>1493</v>
      </c>
      <c r="T81" t="s">
        <v>1493</v>
      </c>
      <c r="U81" t="s">
        <v>1493</v>
      </c>
      <c r="V81" t="s">
        <v>1493</v>
      </c>
      <c r="W81" t="s">
        <v>1493</v>
      </c>
      <c r="X81" t="s">
        <v>1493</v>
      </c>
      <c r="Y81" t="s">
        <v>1493</v>
      </c>
      <c r="Z81" t="s">
        <v>1493</v>
      </c>
      <c r="AA81" t="s">
        <v>1493</v>
      </c>
      <c r="AB81" t="s">
        <v>1493</v>
      </c>
      <c r="AC81" t="s">
        <v>1493</v>
      </c>
      <c r="AD81" t="s">
        <v>1493</v>
      </c>
      <c r="AE81" t="s">
        <v>1493</v>
      </c>
      <c r="AF81" t="s">
        <v>1493</v>
      </c>
      <c r="AG81" t="s">
        <v>1493</v>
      </c>
      <c r="AH81" t="s">
        <v>1493</v>
      </c>
      <c r="AI81" t="s">
        <v>1493</v>
      </c>
      <c r="AJ81" t="s">
        <v>1493</v>
      </c>
      <c r="AK81" t="s">
        <v>1493</v>
      </c>
      <c r="AL81" t="s">
        <v>1493</v>
      </c>
      <c r="AM81" t="s">
        <v>1493</v>
      </c>
      <c r="AN81" t="s">
        <v>1493</v>
      </c>
      <c r="AO81" t="s">
        <v>1493</v>
      </c>
      <c r="AP81" t="s">
        <v>1493</v>
      </c>
      <c r="AQ81" t="s">
        <v>1493</v>
      </c>
      <c r="AR81" t="s">
        <v>1493</v>
      </c>
      <c r="AS81" t="s">
        <v>1493</v>
      </c>
      <c r="AT81" t="s">
        <v>1493</v>
      </c>
      <c r="AU81" t="s">
        <v>1493</v>
      </c>
      <c r="AV81" t="s">
        <v>1493</v>
      </c>
      <c r="AW81" t="s">
        <v>1493</v>
      </c>
      <c r="AX81" t="s">
        <v>1493</v>
      </c>
      <c r="AY81" t="s">
        <v>1493</v>
      </c>
      <c r="AZ81" t="s">
        <v>1493</v>
      </c>
      <c r="BA81" t="s">
        <v>1493</v>
      </c>
      <c r="BB81" t="s">
        <v>1493</v>
      </c>
      <c r="BC81" t="s">
        <v>1493</v>
      </c>
      <c r="BD81" t="s">
        <v>1493</v>
      </c>
      <c r="BE81" t="s">
        <v>1493</v>
      </c>
      <c r="BF81" t="s">
        <v>1493</v>
      </c>
      <c r="BG81" t="s">
        <v>1493</v>
      </c>
      <c r="BH81">
        <v>1</v>
      </c>
      <c r="BI81" t="s">
        <v>1493</v>
      </c>
      <c r="BJ81" t="s">
        <v>1493</v>
      </c>
      <c r="BK81" t="s">
        <v>1493</v>
      </c>
      <c r="BL81" t="s">
        <v>1493</v>
      </c>
      <c r="BM81" t="s">
        <v>1493</v>
      </c>
      <c r="BN81" t="s">
        <v>1493</v>
      </c>
      <c r="BO81" s="12" t="s">
        <v>644</v>
      </c>
      <c r="BP81" s="22" t="s">
        <v>1403</v>
      </c>
      <c r="BQ81">
        <v>200</v>
      </c>
      <c r="BR81">
        <v>0</v>
      </c>
      <c r="BS81" t="s">
        <v>1493</v>
      </c>
      <c r="BT81">
        <v>0</v>
      </c>
      <c r="BU81" t="s">
        <v>1493</v>
      </c>
      <c r="BV81" s="4">
        <v>0.82</v>
      </c>
      <c r="BW81">
        <v>1</v>
      </c>
      <c r="BX81">
        <v>33</v>
      </c>
      <c r="BY81">
        <v>3</v>
      </c>
      <c r="BZ81" t="s">
        <v>1493</v>
      </c>
      <c r="CA81">
        <v>2</v>
      </c>
      <c r="CB81" t="s">
        <v>1493</v>
      </c>
      <c r="CC81">
        <v>2</v>
      </c>
      <c r="CD81" t="s">
        <v>1493</v>
      </c>
      <c r="CE81" s="12" t="s">
        <v>482</v>
      </c>
      <c r="CF81" t="s">
        <v>1493</v>
      </c>
      <c r="CG81">
        <v>0</v>
      </c>
      <c r="CH81" t="s">
        <v>1493</v>
      </c>
      <c r="CI81" t="s">
        <v>1493</v>
      </c>
      <c r="CJ81" t="s">
        <v>1493</v>
      </c>
      <c r="CK81" t="s">
        <v>1493</v>
      </c>
      <c r="CL81" t="s">
        <v>1493</v>
      </c>
      <c r="CM81" t="s">
        <v>1493</v>
      </c>
      <c r="CN81" t="s">
        <v>1493</v>
      </c>
      <c r="CO81" t="s">
        <v>1493</v>
      </c>
      <c r="CP81">
        <v>2</v>
      </c>
      <c r="CQ81" s="22" t="s">
        <v>461</v>
      </c>
      <c r="CR81" t="s">
        <v>1493</v>
      </c>
      <c r="CS81" s="12" t="s">
        <v>1493</v>
      </c>
      <c r="CT81">
        <v>2</v>
      </c>
      <c r="CU81">
        <v>0</v>
      </c>
      <c r="CV81" t="s">
        <v>1493</v>
      </c>
      <c r="CW81" t="s">
        <v>1493</v>
      </c>
      <c r="CX81">
        <v>0</v>
      </c>
      <c r="CY81" t="s">
        <v>1493</v>
      </c>
      <c r="CZ81">
        <v>0</v>
      </c>
      <c r="DA81" t="s">
        <v>1493</v>
      </c>
      <c r="DB81" t="s">
        <v>1493</v>
      </c>
      <c r="DC81" t="s">
        <v>1493</v>
      </c>
      <c r="DD81" t="s">
        <v>1493</v>
      </c>
      <c r="DE81" t="s">
        <v>1493</v>
      </c>
    </row>
    <row r="82" spans="1:109" x14ac:dyDescent="0.25">
      <c r="A82" s="12" t="s">
        <v>1493</v>
      </c>
      <c r="B82" s="4">
        <v>2.0790000000000002</v>
      </c>
      <c r="C82" t="s">
        <v>1493</v>
      </c>
      <c r="D82">
        <v>27</v>
      </c>
      <c r="E82">
        <v>1</v>
      </c>
      <c r="F82" t="s">
        <v>1493</v>
      </c>
      <c r="G82">
        <v>0</v>
      </c>
      <c r="H82" t="s">
        <v>1493</v>
      </c>
      <c r="I82" t="s">
        <v>1493</v>
      </c>
      <c r="J82">
        <v>0</v>
      </c>
      <c r="K82">
        <v>2006</v>
      </c>
      <c r="L82" t="s">
        <v>1493</v>
      </c>
      <c r="M82" t="s">
        <v>1493</v>
      </c>
      <c r="N82">
        <v>0</v>
      </c>
      <c r="O82" t="s">
        <v>1493</v>
      </c>
      <c r="P82">
        <v>2.8</v>
      </c>
      <c r="Q82" t="s">
        <v>1493</v>
      </c>
      <c r="R82">
        <v>2009</v>
      </c>
      <c r="S82" t="s">
        <v>1493</v>
      </c>
      <c r="T82" t="s">
        <v>1493</v>
      </c>
      <c r="U82">
        <v>0</v>
      </c>
      <c r="V82" t="s">
        <v>1493</v>
      </c>
      <c r="W82">
        <v>2.9</v>
      </c>
      <c r="X82" t="s">
        <v>1493</v>
      </c>
      <c r="Y82" t="s">
        <v>1493</v>
      </c>
      <c r="Z82" t="s">
        <v>1493</v>
      </c>
      <c r="AA82" t="s">
        <v>1493</v>
      </c>
      <c r="AB82" t="s">
        <v>1493</v>
      </c>
      <c r="AC82" t="s">
        <v>1493</v>
      </c>
      <c r="AD82" t="s">
        <v>1493</v>
      </c>
      <c r="AE82" t="s">
        <v>1493</v>
      </c>
      <c r="AF82" t="s">
        <v>1493</v>
      </c>
      <c r="AG82" t="s">
        <v>1493</v>
      </c>
      <c r="AH82" t="s">
        <v>1493</v>
      </c>
      <c r="AI82" t="s">
        <v>1493</v>
      </c>
      <c r="AJ82" t="s">
        <v>1493</v>
      </c>
      <c r="AK82" t="s">
        <v>1493</v>
      </c>
      <c r="AL82" t="s">
        <v>1493</v>
      </c>
      <c r="AM82" t="s">
        <v>1493</v>
      </c>
      <c r="AN82" t="s">
        <v>1493</v>
      </c>
      <c r="AO82" t="s">
        <v>1493</v>
      </c>
      <c r="AP82" t="s">
        <v>1493</v>
      </c>
      <c r="AQ82" t="s">
        <v>1493</v>
      </c>
      <c r="AR82" t="s">
        <v>1493</v>
      </c>
      <c r="AS82" t="s">
        <v>1493</v>
      </c>
      <c r="AT82" t="s">
        <v>1493</v>
      </c>
      <c r="AU82" t="s">
        <v>1493</v>
      </c>
      <c r="AV82" t="s">
        <v>1493</v>
      </c>
      <c r="AW82" t="s">
        <v>1493</v>
      </c>
      <c r="AX82" t="s">
        <v>1493</v>
      </c>
      <c r="AY82" t="s">
        <v>1493</v>
      </c>
      <c r="AZ82" t="s">
        <v>1493</v>
      </c>
      <c r="BA82" t="s">
        <v>1493</v>
      </c>
      <c r="BB82" t="s">
        <v>1493</v>
      </c>
      <c r="BC82" t="s">
        <v>1493</v>
      </c>
      <c r="BD82" t="s">
        <v>1493</v>
      </c>
      <c r="BE82" t="s">
        <v>1493</v>
      </c>
      <c r="BF82" t="s">
        <v>1493</v>
      </c>
      <c r="BG82" t="s">
        <v>1493</v>
      </c>
      <c r="BH82">
        <v>5</v>
      </c>
      <c r="BI82">
        <v>2</v>
      </c>
      <c r="BJ82">
        <v>1</v>
      </c>
      <c r="BK82">
        <v>1</v>
      </c>
      <c r="BL82" t="s">
        <v>1493</v>
      </c>
      <c r="BM82" t="s">
        <v>1493</v>
      </c>
      <c r="BN82" t="s">
        <v>1493</v>
      </c>
      <c r="BO82" s="12" t="s">
        <v>1406</v>
      </c>
      <c r="BP82" s="22" t="s">
        <v>984</v>
      </c>
      <c r="BQ82">
        <v>250</v>
      </c>
      <c r="BR82">
        <v>0</v>
      </c>
      <c r="BS82" t="s">
        <v>1493</v>
      </c>
      <c r="BT82">
        <v>0</v>
      </c>
      <c r="BU82" t="s">
        <v>1493</v>
      </c>
      <c r="BV82" s="4">
        <v>2.35</v>
      </c>
      <c r="BW82">
        <v>1</v>
      </c>
      <c r="BX82">
        <v>27</v>
      </c>
      <c r="BY82">
        <v>2</v>
      </c>
      <c r="BZ82" t="s">
        <v>1493</v>
      </c>
      <c r="CA82">
        <v>2</v>
      </c>
      <c r="CB82" t="s">
        <v>1493</v>
      </c>
      <c r="CC82">
        <v>2</v>
      </c>
      <c r="CD82" t="s">
        <v>1493</v>
      </c>
      <c r="CE82" s="12" t="s">
        <v>482</v>
      </c>
      <c r="CF82" t="s">
        <v>1493</v>
      </c>
      <c r="CG82">
        <v>0</v>
      </c>
      <c r="CH82" t="s">
        <v>1493</v>
      </c>
      <c r="CI82" t="s">
        <v>1493</v>
      </c>
      <c r="CJ82" t="s">
        <v>1493</v>
      </c>
      <c r="CK82" t="s">
        <v>1493</v>
      </c>
      <c r="CL82" t="s">
        <v>1493</v>
      </c>
      <c r="CM82" t="s">
        <v>1493</v>
      </c>
      <c r="CN82" t="s">
        <v>1493</v>
      </c>
      <c r="CO82" t="s">
        <v>1493</v>
      </c>
      <c r="CP82">
        <v>2</v>
      </c>
      <c r="CQ82" s="22" t="s">
        <v>461</v>
      </c>
      <c r="CR82" t="s">
        <v>1493</v>
      </c>
      <c r="CS82" s="12" t="s">
        <v>1493</v>
      </c>
      <c r="CT82">
        <v>2</v>
      </c>
      <c r="CU82">
        <v>0</v>
      </c>
      <c r="CV82" t="s">
        <v>1493</v>
      </c>
      <c r="CW82" t="s">
        <v>1493</v>
      </c>
      <c r="CX82">
        <v>0</v>
      </c>
      <c r="CY82" t="s">
        <v>1493</v>
      </c>
      <c r="CZ82">
        <v>0</v>
      </c>
      <c r="DA82" t="s">
        <v>1493</v>
      </c>
      <c r="DB82" t="s">
        <v>1493</v>
      </c>
      <c r="DC82" t="s">
        <v>1493</v>
      </c>
      <c r="DD82" t="s">
        <v>1493</v>
      </c>
      <c r="DE82" t="s">
        <v>1493</v>
      </c>
    </row>
    <row r="83" spans="1:109" x14ac:dyDescent="0.25">
      <c r="A83" t="s">
        <v>1400</v>
      </c>
      <c r="B83" s="4">
        <v>2.08</v>
      </c>
      <c r="C83" t="s">
        <v>1493</v>
      </c>
      <c r="D83">
        <v>30</v>
      </c>
      <c r="E83">
        <v>1</v>
      </c>
      <c r="F83" t="s">
        <v>1493</v>
      </c>
      <c r="G83">
        <v>0</v>
      </c>
      <c r="H83" t="s">
        <v>1493</v>
      </c>
      <c r="I83" t="s">
        <v>1493</v>
      </c>
      <c r="J83">
        <v>0</v>
      </c>
      <c r="K83" t="s">
        <v>1493</v>
      </c>
      <c r="L83" t="s">
        <v>1493</v>
      </c>
      <c r="M83" t="s">
        <v>1493</v>
      </c>
      <c r="N83" t="s">
        <v>1493</v>
      </c>
      <c r="O83" t="s">
        <v>1493</v>
      </c>
      <c r="P83" t="s">
        <v>1493</v>
      </c>
      <c r="Q83" t="s">
        <v>1493</v>
      </c>
      <c r="R83" t="s">
        <v>1493</v>
      </c>
      <c r="S83" t="s">
        <v>1493</v>
      </c>
      <c r="T83" t="s">
        <v>1493</v>
      </c>
      <c r="U83" t="s">
        <v>1493</v>
      </c>
      <c r="V83" t="s">
        <v>1493</v>
      </c>
      <c r="W83" t="s">
        <v>1493</v>
      </c>
      <c r="X83" t="s">
        <v>1493</v>
      </c>
      <c r="Y83" t="s">
        <v>1493</v>
      </c>
      <c r="Z83" t="s">
        <v>1493</v>
      </c>
      <c r="AA83" t="s">
        <v>1493</v>
      </c>
      <c r="AB83" t="s">
        <v>1493</v>
      </c>
      <c r="AC83" t="s">
        <v>1493</v>
      </c>
      <c r="AD83" t="s">
        <v>1493</v>
      </c>
      <c r="AE83" t="s">
        <v>1493</v>
      </c>
      <c r="AF83" t="s">
        <v>1493</v>
      </c>
      <c r="AG83" t="s">
        <v>1493</v>
      </c>
      <c r="AH83" t="s">
        <v>1493</v>
      </c>
      <c r="AI83" t="s">
        <v>1493</v>
      </c>
      <c r="AJ83" t="s">
        <v>1493</v>
      </c>
      <c r="AK83" t="s">
        <v>1493</v>
      </c>
      <c r="AL83" t="s">
        <v>1493</v>
      </c>
      <c r="AM83" t="s">
        <v>1493</v>
      </c>
      <c r="AN83" t="s">
        <v>1493</v>
      </c>
      <c r="AO83" t="s">
        <v>1493</v>
      </c>
      <c r="AP83" t="s">
        <v>1493</v>
      </c>
      <c r="AQ83" t="s">
        <v>1493</v>
      </c>
      <c r="AR83" t="s">
        <v>1493</v>
      </c>
      <c r="AS83" t="s">
        <v>1493</v>
      </c>
      <c r="AT83" t="s">
        <v>1493</v>
      </c>
      <c r="AU83" t="s">
        <v>1493</v>
      </c>
      <c r="AV83" t="s">
        <v>1493</v>
      </c>
      <c r="AW83" t="s">
        <v>1493</v>
      </c>
      <c r="AX83" t="s">
        <v>1493</v>
      </c>
      <c r="AY83" t="s">
        <v>1493</v>
      </c>
      <c r="AZ83" t="s">
        <v>1493</v>
      </c>
      <c r="BA83" t="s">
        <v>1493</v>
      </c>
      <c r="BB83" t="s">
        <v>1493</v>
      </c>
      <c r="BC83" t="s">
        <v>1493</v>
      </c>
      <c r="BD83" t="s">
        <v>1493</v>
      </c>
      <c r="BE83" t="s">
        <v>1493</v>
      </c>
      <c r="BF83" t="s">
        <v>1493</v>
      </c>
      <c r="BG83" t="s">
        <v>1493</v>
      </c>
      <c r="BH83">
        <v>1</v>
      </c>
      <c r="BI83">
        <v>1</v>
      </c>
      <c r="BJ83" t="s">
        <v>1493</v>
      </c>
      <c r="BK83" t="s">
        <v>1493</v>
      </c>
      <c r="BL83" t="s">
        <v>1493</v>
      </c>
      <c r="BM83" t="s">
        <v>1493</v>
      </c>
      <c r="BN83" t="s">
        <v>1493</v>
      </c>
      <c r="BO83" s="12" t="s">
        <v>1407</v>
      </c>
      <c r="BP83" s="22" t="s">
        <v>868</v>
      </c>
      <c r="BQ83">
        <v>257</v>
      </c>
      <c r="BR83">
        <v>0</v>
      </c>
      <c r="BS83" t="s">
        <v>1493</v>
      </c>
      <c r="BT83">
        <v>0</v>
      </c>
      <c r="BU83" t="s">
        <v>1493</v>
      </c>
      <c r="BV83" s="4">
        <v>2.76</v>
      </c>
      <c r="BW83">
        <v>1</v>
      </c>
      <c r="BX83">
        <v>30</v>
      </c>
      <c r="BY83">
        <v>3</v>
      </c>
      <c r="BZ83" t="s">
        <v>1493</v>
      </c>
      <c r="CA83">
        <v>3</v>
      </c>
      <c r="CB83" t="s">
        <v>1493</v>
      </c>
      <c r="CC83">
        <v>2</v>
      </c>
      <c r="CD83">
        <v>12</v>
      </c>
      <c r="CE83" s="12" t="s">
        <v>857</v>
      </c>
      <c r="CF83">
        <v>2</v>
      </c>
      <c r="CG83">
        <v>0</v>
      </c>
      <c r="CH83" t="s">
        <v>1493</v>
      </c>
      <c r="CI83" t="s">
        <v>1493</v>
      </c>
      <c r="CJ83" t="s">
        <v>1493</v>
      </c>
      <c r="CK83" t="s">
        <v>1493</v>
      </c>
      <c r="CL83" t="s">
        <v>1493</v>
      </c>
      <c r="CM83" t="s">
        <v>1493</v>
      </c>
      <c r="CN83" t="s">
        <v>1493</v>
      </c>
      <c r="CO83" t="s">
        <v>1493</v>
      </c>
      <c r="CP83">
        <v>1</v>
      </c>
      <c r="CQ83" s="22">
        <v>3</v>
      </c>
      <c r="CR83" t="s">
        <v>1493</v>
      </c>
      <c r="CS83" s="12" t="s">
        <v>1493</v>
      </c>
      <c r="CT83">
        <v>2</v>
      </c>
      <c r="CU83">
        <v>0</v>
      </c>
      <c r="CV83" t="s">
        <v>1493</v>
      </c>
      <c r="CW83" t="s">
        <v>1493</v>
      </c>
      <c r="CX83">
        <v>0</v>
      </c>
      <c r="CY83" t="s">
        <v>1493</v>
      </c>
      <c r="CZ83">
        <v>0</v>
      </c>
      <c r="DA83" t="s">
        <v>1493</v>
      </c>
      <c r="DB83" t="s">
        <v>1493</v>
      </c>
      <c r="DC83" t="s">
        <v>1493</v>
      </c>
      <c r="DD83" t="s">
        <v>1493</v>
      </c>
      <c r="DE83" t="s">
        <v>1493</v>
      </c>
    </row>
    <row r="84" spans="1:109" x14ac:dyDescent="0.25">
      <c r="A84" s="12" t="s">
        <v>1493</v>
      </c>
      <c r="B84" s="4">
        <v>2.081</v>
      </c>
      <c r="C84" t="s">
        <v>1493</v>
      </c>
      <c r="D84">
        <v>35</v>
      </c>
      <c r="E84">
        <v>1</v>
      </c>
      <c r="F84" t="s">
        <v>1493</v>
      </c>
      <c r="G84">
        <v>0</v>
      </c>
      <c r="H84" t="s">
        <v>1493</v>
      </c>
      <c r="I84" t="s">
        <v>1493</v>
      </c>
      <c r="J84">
        <v>0</v>
      </c>
      <c r="K84">
        <v>2004</v>
      </c>
      <c r="L84" t="s">
        <v>1493</v>
      </c>
      <c r="M84" t="s">
        <v>1493</v>
      </c>
      <c r="N84">
        <v>0</v>
      </c>
      <c r="O84">
        <v>263</v>
      </c>
      <c r="P84">
        <v>3.24</v>
      </c>
      <c r="Q84" t="s">
        <v>1493</v>
      </c>
      <c r="R84" t="s">
        <v>1493</v>
      </c>
      <c r="S84" t="s">
        <v>1493</v>
      </c>
      <c r="T84" t="s">
        <v>1493</v>
      </c>
      <c r="U84" t="s">
        <v>1493</v>
      </c>
      <c r="V84" t="s">
        <v>1493</v>
      </c>
      <c r="W84" t="s">
        <v>1493</v>
      </c>
      <c r="X84" t="s">
        <v>1493</v>
      </c>
      <c r="Y84" t="s">
        <v>1493</v>
      </c>
      <c r="Z84" t="s">
        <v>1493</v>
      </c>
      <c r="AA84" t="s">
        <v>1493</v>
      </c>
      <c r="AB84" t="s">
        <v>1493</v>
      </c>
      <c r="AC84" t="s">
        <v>1493</v>
      </c>
      <c r="AD84" t="s">
        <v>1493</v>
      </c>
      <c r="AE84" t="s">
        <v>1493</v>
      </c>
      <c r="AF84" t="s">
        <v>1493</v>
      </c>
      <c r="AG84" t="s">
        <v>1493</v>
      </c>
      <c r="AH84" t="s">
        <v>1493</v>
      </c>
      <c r="AI84" t="s">
        <v>1493</v>
      </c>
      <c r="AJ84" t="s">
        <v>1493</v>
      </c>
      <c r="AK84" t="s">
        <v>1493</v>
      </c>
      <c r="AL84" t="s">
        <v>1493</v>
      </c>
      <c r="AM84" t="s">
        <v>1493</v>
      </c>
      <c r="AN84" t="s">
        <v>1493</v>
      </c>
      <c r="AO84" t="s">
        <v>1493</v>
      </c>
      <c r="AP84" t="s">
        <v>1493</v>
      </c>
      <c r="AQ84" t="s">
        <v>1493</v>
      </c>
      <c r="AR84" t="s">
        <v>1493</v>
      </c>
      <c r="AS84" t="s">
        <v>1493</v>
      </c>
      <c r="AT84" t="s">
        <v>1493</v>
      </c>
      <c r="AU84" t="s">
        <v>1493</v>
      </c>
      <c r="AV84" t="s">
        <v>1493</v>
      </c>
      <c r="AW84" t="s">
        <v>1493</v>
      </c>
      <c r="AX84" t="s">
        <v>1493</v>
      </c>
      <c r="AY84" t="s">
        <v>1493</v>
      </c>
      <c r="AZ84" t="s">
        <v>1493</v>
      </c>
      <c r="BA84" t="s">
        <v>1493</v>
      </c>
      <c r="BB84" t="s">
        <v>1493</v>
      </c>
      <c r="BC84" t="s">
        <v>1493</v>
      </c>
      <c r="BD84" t="s">
        <v>1493</v>
      </c>
      <c r="BE84" t="s">
        <v>1493</v>
      </c>
      <c r="BF84" t="s">
        <v>1493</v>
      </c>
      <c r="BG84" t="s">
        <v>1493</v>
      </c>
      <c r="BH84">
        <v>2</v>
      </c>
      <c r="BI84">
        <v>1</v>
      </c>
      <c r="BJ84" t="s">
        <v>1493</v>
      </c>
      <c r="BK84" t="s">
        <v>1493</v>
      </c>
      <c r="BL84" t="s">
        <v>1493</v>
      </c>
      <c r="BM84" t="s">
        <v>1493</v>
      </c>
      <c r="BN84" t="s">
        <v>1493</v>
      </c>
      <c r="BO84" s="12" t="s">
        <v>512</v>
      </c>
      <c r="BP84" s="22" t="s">
        <v>1024</v>
      </c>
      <c r="BQ84">
        <v>247</v>
      </c>
      <c r="BR84">
        <v>0</v>
      </c>
      <c r="BS84" t="s">
        <v>1493</v>
      </c>
      <c r="BT84">
        <v>0</v>
      </c>
      <c r="BU84" t="s">
        <v>1493</v>
      </c>
      <c r="BV84" s="4">
        <v>3.145</v>
      </c>
      <c r="BW84">
        <v>1</v>
      </c>
      <c r="BX84">
        <v>35</v>
      </c>
      <c r="BY84">
        <v>1</v>
      </c>
      <c r="BZ84" t="s">
        <v>1493</v>
      </c>
      <c r="CA84">
        <v>1</v>
      </c>
      <c r="CB84" t="s">
        <v>1493</v>
      </c>
      <c r="CC84">
        <v>2</v>
      </c>
      <c r="CD84" t="s">
        <v>1493</v>
      </c>
      <c r="CE84" s="12" t="s">
        <v>966</v>
      </c>
      <c r="CF84">
        <v>1</v>
      </c>
      <c r="CG84">
        <v>0</v>
      </c>
      <c r="CH84" t="s">
        <v>1493</v>
      </c>
      <c r="CI84" t="s">
        <v>1493</v>
      </c>
      <c r="CJ84" t="s">
        <v>1493</v>
      </c>
      <c r="CK84" t="s">
        <v>1493</v>
      </c>
      <c r="CL84" t="s">
        <v>1493</v>
      </c>
      <c r="CM84" t="s">
        <v>1493</v>
      </c>
      <c r="CN84" t="s">
        <v>1493</v>
      </c>
      <c r="CO84" t="s">
        <v>1493</v>
      </c>
      <c r="CP84">
        <v>3</v>
      </c>
      <c r="CQ84" s="22" t="s">
        <v>461</v>
      </c>
      <c r="CR84" t="s">
        <v>1493</v>
      </c>
      <c r="CS84" s="12" t="s">
        <v>1493</v>
      </c>
      <c r="CT84">
        <v>2</v>
      </c>
      <c r="CU84">
        <v>0</v>
      </c>
      <c r="CV84" t="s">
        <v>1493</v>
      </c>
      <c r="CW84" t="s">
        <v>1493</v>
      </c>
      <c r="CX84">
        <v>0</v>
      </c>
      <c r="CY84" t="s">
        <v>1493</v>
      </c>
      <c r="CZ84">
        <v>0</v>
      </c>
      <c r="DA84" t="s">
        <v>1493</v>
      </c>
      <c r="DB84" t="s">
        <v>1493</v>
      </c>
      <c r="DC84" t="s">
        <v>1493</v>
      </c>
      <c r="DD84" t="s">
        <v>1493</v>
      </c>
      <c r="DE84" t="s">
        <v>1493</v>
      </c>
    </row>
    <row r="85" spans="1:109" x14ac:dyDescent="0.25">
      <c r="A85" s="12" t="s">
        <v>1493</v>
      </c>
      <c r="B85" s="4">
        <v>2.0819999999999999</v>
      </c>
      <c r="C85" t="s">
        <v>1493</v>
      </c>
      <c r="D85">
        <v>33</v>
      </c>
      <c r="E85">
        <v>1</v>
      </c>
      <c r="F85" t="s">
        <v>1493</v>
      </c>
      <c r="G85">
        <v>0</v>
      </c>
      <c r="H85" t="s">
        <v>1493</v>
      </c>
      <c r="I85" t="s">
        <v>1493</v>
      </c>
      <c r="J85">
        <v>0</v>
      </c>
      <c r="K85">
        <v>2001</v>
      </c>
      <c r="L85" t="s">
        <v>1493</v>
      </c>
      <c r="M85" t="s">
        <v>1493</v>
      </c>
      <c r="N85">
        <v>0</v>
      </c>
      <c r="O85">
        <v>273</v>
      </c>
      <c r="P85">
        <v>3</v>
      </c>
      <c r="Q85" t="s">
        <v>1493</v>
      </c>
      <c r="R85">
        <v>2004</v>
      </c>
      <c r="S85" t="s">
        <v>1493</v>
      </c>
      <c r="T85" t="s">
        <v>1493</v>
      </c>
      <c r="U85">
        <v>0</v>
      </c>
      <c r="V85">
        <v>273</v>
      </c>
      <c r="W85">
        <v>3.26</v>
      </c>
      <c r="X85" t="s">
        <v>1493</v>
      </c>
      <c r="Y85">
        <v>2006</v>
      </c>
      <c r="Z85" t="s">
        <v>1493</v>
      </c>
      <c r="AA85" t="s">
        <v>1493</v>
      </c>
      <c r="AB85">
        <v>0</v>
      </c>
      <c r="AC85">
        <v>273</v>
      </c>
      <c r="AD85">
        <v>3.2</v>
      </c>
      <c r="AE85" t="s">
        <v>1493</v>
      </c>
      <c r="AF85" t="s">
        <v>1493</v>
      </c>
      <c r="AG85" t="s">
        <v>1493</v>
      </c>
      <c r="AH85" t="s">
        <v>1493</v>
      </c>
      <c r="AI85" t="s">
        <v>1493</v>
      </c>
      <c r="AJ85" t="s">
        <v>1493</v>
      </c>
      <c r="AK85" t="s">
        <v>1493</v>
      </c>
      <c r="AL85" t="s">
        <v>1493</v>
      </c>
      <c r="AM85" t="s">
        <v>1493</v>
      </c>
      <c r="AN85" t="s">
        <v>1493</v>
      </c>
      <c r="AO85" t="s">
        <v>1493</v>
      </c>
      <c r="AP85" t="s">
        <v>1493</v>
      </c>
      <c r="AQ85" t="s">
        <v>1493</v>
      </c>
      <c r="AR85" t="s">
        <v>1493</v>
      </c>
      <c r="AS85" t="s">
        <v>1493</v>
      </c>
      <c r="AT85" t="s">
        <v>1493</v>
      </c>
      <c r="AU85" t="s">
        <v>1493</v>
      </c>
      <c r="AV85" t="s">
        <v>1493</v>
      </c>
      <c r="AW85" t="s">
        <v>1493</v>
      </c>
      <c r="AX85" t="s">
        <v>1493</v>
      </c>
      <c r="AY85" t="s">
        <v>1493</v>
      </c>
      <c r="AZ85" t="s">
        <v>1493</v>
      </c>
      <c r="BA85" t="s">
        <v>1493</v>
      </c>
      <c r="BB85" t="s">
        <v>1493</v>
      </c>
      <c r="BC85" t="s">
        <v>1493</v>
      </c>
      <c r="BD85" t="s">
        <v>1493</v>
      </c>
      <c r="BE85" t="s">
        <v>1493</v>
      </c>
      <c r="BF85" t="s">
        <v>1493</v>
      </c>
      <c r="BG85" t="s">
        <v>1493</v>
      </c>
      <c r="BH85">
        <v>4</v>
      </c>
      <c r="BI85">
        <v>3</v>
      </c>
      <c r="BJ85" t="s">
        <v>1493</v>
      </c>
      <c r="BK85" t="s">
        <v>1493</v>
      </c>
      <c r="BL85" t="s">
        <v>1493</v>
      </c>
      <c r="BM85" t="s">
        <v>1493</v>
      </c>
      <c r="BN85" t="s">
        <v>1493</v>
      </c>
      <c r="BO85" s="12" t="s">
        <v>754</v>
      </c>
      <c r="BP85" s="22" t="s">
        <v>886</v>
      </c>
      <c r="BQ85">
        <v>248</v>
      </c>
      <c r="BR85">
        <v>0</v>
      </c>
      <c r="BS85" t="s">
        <v>1493</v>
      </c>
      <c r="BT85">
        <v>0</v>
      </c>
      <c r="BU85" t="s">
        <v>1493</v>
      </c>
      <c r="BV85" s="4">
        <v>3.01</v>
      </c>
      <c r="BW85">
        <v>1</v>
      </c>
      <c r="BX85">
        <v>33</v>
      </c>
      <c r="BY85">
        <v>2</v>
      </c>
      <c r="BZ85" t="s">
        <v>1493</v>
      </c>
      <c r="CA85">
        <v>1</v>
      </c>
      <c r="CB85" t="s">
        <v>1493</v>
      </c>
      <c r="CC85">
        <v>1</v>
      </c>
      <c r="CD85" t="s">
        <v>1493</v>
      </c>
      <c r="CE85" s="12" t="s">
        <v>482</v>
      </c>
      <c r="CF85" t="s">
        <v>1493</v>
      </c>
      <c r="CG85">
        <v>0</v>
      </c>
      <c r="CH85" t="s">
        <v>1493</v>
      </c>
      <c r="CI85" t="s">
        <v>1493</v>
      </c>
      <c r="CJ85" t="s">
        <v>1493</v>
      </c>
      <c r="CK85" t="s">
        <v>1493</v>
      </c>
      <c r="CL85" t="s">
        <v>1493</v>
      </c>
      <c r="CM85" t="s">
        <v>1493</v>
      </c>
      <c r="CN85" t="s">
        <v>1493</v>
      </c>
      <c r="CO85" t="s">
        <v>1493</v>
      </c>
      <c r="CP85">
        <v>3</v>
      </c>
      <c r="CQ85" s="22" t="s">
        <v>461</v>
      </c>
      <c r="CR85" t="s">
        <v>1493</v>
      </c>
      <c r="CS85" s="12" t="s">
        <v>1493</v>
      </c>
      <c r="CT85">
        <v>2</v>
      </c>
      <c r="CU85">
        <v>0</v>
      </c>
      <c r="CV85" t="s">
        <v>1493</v>
      </c>
      <c r="CW85" t="s">
        <v>1493</v>
      </c>
      <c r="CX85">
        <v>0</v>
      </c>
      <c r="CY85" t="s">
        <v>1493</v>
      </c>
      <c r="CZ85">
        <v>0</v>
      </c>
      <c r="DA85" t="s">
        <v>1493</v>
      </c>
      <c r="DB85" t="s">
        <v>1493</v>
      </c>
      <c r="DC85" t="s">
        <v>1493</v>
      </c>
      <c r="DD85" t="s">
        <v>1493</v>
      </c>
      <c r="DE85" t="s">
        <v>1493</v>
      </c>
    </row>
    <row r="86" spans="1:109" x14ac:dyDescent="0.25">
      <c r="A86" s="12" t="s">
        <v>1493</v>
      </c>
      <c r="B86" s="4">
        <v>2.0830000000000002</v>
      </c>
      <c r="C86" t="s">
        <v>1493</v>
      </c>
      <c r="D86">
        <v>32</v>
      </c>
      <c r="E86">
        <v>1</v>
      </c>
      <c r="F86" t="s">
        <v>1493</v>
      </c>
      <c r="G86">
        <v>0</v>
      </c>
      <c r="H86" t="s">
        <v>1493</v>
      </c>
      <c r="I86" t="s">
        <v>1493</v>
      </c>
      <c r="J86">
        <v>0</v>
      </c>
      <c r="K86" t="s">
        <v>1493</v>
      </c>
      <c r="L86" t="s">
        <v>1493</v>
      </c>
      <c r="M86" t="s">
        <v>1493</v>
      </c>
      <c r="N86" t="s">
        <v>1493</v>
      </c>
      <c r="O86" t="s">
        <v>1493</v>
      </c>
      <c r="P86" t="s">
        <v>1493</v>
      </c>
      <c r="Q86" t="s">
        <v>1493</v>
      </c>
      <c r="R86" t="s">
        <v>1493</v>
      </c>
      <c r="S86" t="s">
        <v>1493</v>
      </c>
      <c r="T86" t="s">
        <v>1493</v>
      </c>
      <c r="U86" t="s">
        <v>1493</v>
      </c>
      <c r="V86" t="s">
        <v>1493</v>
      </c>
      <c r="W86" t="s">
        <v>1493</v>
      </c>
      <c r="X86" t="s">
        <v>1493</v>
      </c>
      <c r="Y86" t="s">
        <v>1493</v>
      </c>
      <c r="Z86" t="s">
        <v>1493</v>
      </c>
      <c r="AA86" t="s">
        <v>1493</v>
      </c>
      <c r="AB86" t="s">
        <v>1493</v>
      </c>
      <c r="AC86" t="s">
        <v>1493</v>
      </c>
      <c r="AD86" t="s">
        <v>1493</v>
      </c>
      <c r="AE86" t="s">
        <v>1493</v>
      </c>
      <c r="AF86" t="s">
        <v>1493</v>
      </c>
      <c r="AG86" t="s">
        <v>1493</v>
      </c>
      <c r="AH86" t="s">
        <v>1493</v>
      </c>
      <c r="AI86" t="s">
        <v>1493</v>
      </c>
      <c r="AJ86" t="s">
        <v>1493</v>
      </c>
      <c r="AK86" t="s">
        <v>1493</v>
      </c>
      <c r="AL86" t="s">
        <v>1493</v>
      </c>
      <c r="AM86" t="s">
        <v>1493</v>
      </c>
      <c r="AN86" t="s">
        <v>1493</v>
      </c>
      <c r="AO86" t="s">
        <v>1493</v>
      </c>
      <c r="AP86" t="s">
        <v>1493</v>
      </c>
      <c r="AQ86" t="s">
        <v>1493</v>
      </c>
      <c r="AR86" t="s">
        <v>1493</v>
      </c>
      <c r="AS86" t="s">
        <v>1493</v>
      </c>
      <c r="AT86" t="s">
        <v>1493</v>
      </c>
      <c r="AU86" t="s">
        <v>1493</v>
      </c>
      <c r="AV86" t="s">
        <v>1493</v>
      </c>
      <c r="AW86" t="s">
        <v>1493</v>
      </c>
      <c r="AX86" t="s">
        <v>1493</v>
      </c>
      <c r="AY86" t="s">
        <v>1493</v>
      </c>
      <c r="AZ86" t="s">
        <v>1493</v>
      </c>
      <c r="BA86" t="s">
        <v>1493</v>
      </c>
      <c r="BB86" t="s">
        <v>1493</v>
      </c>
      <c r="BC86" t="s">
        <v>1493</v>
      </c>
      <c r="BD86" t="s">
        <v>1493</v>
      </c>
      <c r="BE86" t="s">
        <v>1493</v>
      </c>
      <c r="BF86" t="s">
        <v>1493</v>
      </c>
      <c r="BG86" t="s">
        <v>1493</v>
      </c>
      <c r="BH86">
        <v>2</v>
      </c>
      <c r="BI86" t="s">
        <v>1493</v>
      </c>
      <c r="BJ86">
        <v>1</v>
      </c>
      <c r="BK86" t="s">
        <v>1493</v>
      </c>
      <c r="BL86" t="s">
        <v>1493</v>
      </c>
      <c r="BM86" t="s">
        <v>1493</v>
      </c>
      <c r="BN86" t="s">
        <v>1493</v>
      </c>
      <c r="BO86" s="12" t="s">
        <v>644</v>
      </c>
      <c r="BP86" s="22" t="s">
        <v>994</v>
      </c>
      <c r="BQ86">
        <v>236</v>
      </c>
      <c r="BR86">
        <v>2</v>
      </c>
      <c r="BS86" t="s">
        <v>1410</v>
      </c>
      <c r="BT86">
        <v>0</v>
      </c>
      <c r="BU86" t="s">
        <v>1493</v>
      </c>
      <c r="BV86" s="4">
        <v>3.13</v>
      </c>
      <c r="BW86">
        <v>1</v>
      </c>
      <c r="BX86">
        <v>32</v>
      </c>
      <c r="BY86">
        <v>2</v>
      </c>
      <c r="BZ86" t="s">
        <v>1493</v>
      </c>
      <c r="CA86">
        <v>1</v>
      </c>
      <c r="CB86" t="s">
        <v>1493</v>
      </c>
      <c r="CC86">
        <v>2</v>
      </c>
      <c r="CD86" t="s">
        <v>1493</v>
      </c>
      <c r="CE86" s="12" t="s">
        <v>482</v>
      </c>
      <c r="CF86" t="s">
        <v>1493</v>
      </c>
      <c r="CG86">
        <v>0</v>
      </c>
      <c r="CH86" t="s">
        <v>1493</v>
      </c>
      <c r="CI86" t="s">
        <v>1493</v>
      </c>
      <c r="CJ86" t="s">
        <v>1493</v>
      </c>
      <c r="CK86" t="s">
        <v>1493</v>
      </c>
      <c r="CL86" t="s">
        <v>1493</v>
      </c>
      <c r="CM86" t="s">
        <v>1493</v>
      </c>
      <c r="CN86" t="s">
        <v>1493</v>
      </c>
      <c r="CO86" t="s">
        <v>1493</v>
      </c>
      <c r="CP86">
        <v>2</v>
      </c>
      <c r="CQ86" s="22" t="s">
        <v>461</v>
      </c>
      <c r="CR86" t="s">
        <v>1493</v>
      </c>
      <c r="CS86" s="12" t="s">
        <v>1493</v>
      </c>
      <c r="CT86">
        <v>2</v>
      </c>
      <c r="CU86">
        <v>0</v>
      </c>
      <c r="CV86" t="s">
        <v>1493</v>
      </c>
      <c r="CW86" t="s">
        <v>1493</v>
      </c>
      <c r="CX86">
        <v>0</v>
      </c>
      <c r="CY86" t="s">
        <v>1493</v>
      </c>
      <c r="CZ86">
        <v>0</v>
      </c>
      <c r="DA86" t="s">
        <v>1493</v>
      </c>
      <c r="DB86" t="s">
        <v>1493</v>
      </c>
      <c r="DC86" t="s">
        <v>1493</v>
      </c>
      <c r="DD86" t="s">
        <v>1493</v>
      </c>
      <c r="DE86" t="s">
        <v>1493</v>
      </c>
    </row>
    <row r="87" spans="1:109" x14ac:dyDescent="0.25">
      <c r="A87" s="12" t="s">
        <v>1493</v>
      </c>
      <c r="B87" s="4">
        <v>2.0840000000000001</v>
      </c>
      <c r="C87" t="s">
        <v>1493</v>
      </c>
      <c r="D87">
        <v>30</v>
      </c>
      <c r="E87">
        <v>1</v>
      </c>
      <c r="F87" t="s">
        <v>1493</v>
      </c>
      <c r="G87">
        <v>0</v>
      </c>
      <c r="H87" t="s">
        <v>1493</v>
      </c>
      <c r="I87" t="s">
        <v>1493</v>
      </c>
      <c r="J87">
        <v>0</v>
      </c>
      <c r="K87" t="s">
        <v>1493</v>
      </c>
      <c r="L87" t="s">
        <v>1493</v>
      </c>
      <c r="M87" t="s">
        <v>1493</v>
      </c>
      <c r="N87" t="s">
        <v>1493</v>
      </c>
      <c r="O87" t="s">
        <v>1493</v>
      </c>
      <c r="P87" t="s">
        <v>1493</v>
      </c>
      <c r="Q87" t="s">
        <v>1493</v>
      </c>
      <c r="R87" t="s">
        <v>1493</v>
      </c>
      <c r="S87" t="s">
        <v>1493</v>
      </c>
      <c r="T87" t="s">
        <v>1493</v>
      </c>
      <c r="U87" t="s">
        <v>1493</v>
      </c>
      <c r="V87" t="s">
        <v>1493</v>
      </c>
      <c r="W87" t="s">
        <v>1493</v>
      </c>
      <c r="X87" t="s">
        <v>1493</v>
      </c>
      <c r="Y87" t="s">
        <v>1493</v>
      </c>
      <c r="Z87" t="s">
        <v>1493</v>
      </c>
      <c r="AA87" t="s">
        <v>1493</v>
      </c>
      <c r="AB87" t="s">
        <v>1493</v>
      </c>
      <c r="AC87" t="s">
        <v>1493</v>
      </c>
      <c r="AD87" t="s">
        <v>1493</v>
      </c>
      <c r="AE87" t="s">
        <v>1493</v>
      </c>
      <c r="AF87" t="s">
        <v>1493</v>
      </c>
      <c r="AG87" t="s">
        <v>1493</v>
      </c>
      <c r="AH87" t="s">
        <v>1493</v>
      </c>
      <c r="AI87" t="s">
        <v>1493</v>
      </c>
      <c r="AJ87" t="s">
        <v>1493</v>
      </c>
      <c r="AK87" t="s">
        <v>1493</v>
      </c>
      <c r="AL87" t="s">
        <v>1493</v>
      </c>
      <c r="AM87" t="s">
        <v>1493</v>
      </c>
      <c r="AN87" t="s">
        <v>1493</v>
      </c>
      <c r="AO87" t="s">
        <v>1493</v>
      </c>
      <c r="AP87" t="s">
        <v>1493</v>
      </c>
      <c r="AQ87" t="s">
        <v>1493</v>
      </c>
      <c r="AR87" t="s">
        <v>1493</v>
      </c>
      <c r="AS87" t="s">
        <v>1493</v>
      </c>
      <c r="AT87" t="s">
        <v>1493</v>
      </c>
      <c r="AU87" t="s">
        <v>1493</v>
      </c>
      <c r="AV87" t="s">
        <v>1493</v>
      </c>
      <c r="AW87" t="s">
        <v>1493</v>
      </c>
      <c r="AX87" t="s">
        <v>1493</v>
      </c>
      <c r="AY87" t="s">
        <v>1493</v>
      </c>
      <c r="AZ87" t="s">
        <v>1493</v>
      </c>
      <c r="BA87" t="s">
        <v>1493</v>
      </c>
      <c r="BB87" t="s">
        <v>1493</v>
      </c>
      <c r="BC87" t="s">
        <v>1493</v>
      </c>
      <c r="BD87" t="s">
        <v>1493</v>
      </c>
      <c r="BE87" t="s">
        <v>1493</v>
      </c>
      <c r="BF87" t="s">
        <v>1493</v>
      </c>
      <c r="BG87" t="s">
        <v>1493</v>
      </c>
      <c r="BH87">
        <v>4</v>
      </c>
      <c r="BI87">
        <v>3</v>
      </c>
      <c r="BJ87" t="s">
        <v>1493</v>
      </c>
      <c r="BK87" t="s">
        <v>1493</v>
      </c>
      <c r="BL87" t="s">
        <v>1493</v>
      </c>
      <c r="BM87" t="s">
        <v>1493</v>
      </c>
      <c r="BN87" t="s">
        <v>1493</v>
      </c>
      <c r="BO87" s="12" t="s">
        <v>537</v>
      </c>
      <c r="BP87" s="22" t="s">
        <v>1061</v>
      </c>
      <c r="BQ87">
        <v>246</v>
      </c>
      <c r="BR87">
        <v>0</v>
      </c>
      <c r="BS87" t="s">
        <v>1493</v>
      </c>
      <c r="BT87">
        <v>0</v>
      </c>
      <c r="BU87" t="s">
        <v>1493</v>
      </c>
      <c r="BV87" s="4">
        <v>2</v>
      </c>
      <c r="BW87">
        <v>1</v>
      </c>
      <c r="BX87">
        <v>30</v>
      </c>
      <c r="BY87">
        <v>4</v>
      </c>
      <c r="BZ87" t="s">
        <v>1493</v>
      </c>
      <c r="CA87">
        <v>2</v>
      </c>
      <c r="CB87" t="s">
        <v>1493</v>
      </c>
      <c r="CC87">
        <v>2</v>
      </c>
      <c r="CD87" t="s">
        <v>1493</v>
      </c>
      <c r="CE87" s="12" t="s">
        <v>482</v>
      </c>
      <c r="CF87" t="s">
        <v>1493</v>
      </c>
      <c r="CG87">
        <v>0</v>
      </c>
      <c r="CH87" t="s">
        <v>1493</v>
      </c>
      <c r="CI87" t="s">
        <v>1493</v>
      </c>
      <c r="CJ87" t="s">
        <v>1493</v>
      </c>
      <c r="CK87" t="s">
        <v>1493</v>
      </c>
      <c r="CL87" t="s">
        <v>1493</v>
      </c>
      <c r="CM87" t="s">
        <v>1493</v>
      </c>
      <c r="CN87" t="s">
        <v>1493</v>
      </c>
      <c r="CO87" t="s">
        <v>1493</v>
      </c>
      <c r="CP87">
        <v>2</v>
      </c>
      <c r="CQ87" s="22" t="s">
        <v>461</v>
      </c>
      <c r="CR87" t="s">
        <v>1493</v>
      </c>
      <c r="CS87" s="12" t="s">
        <v>1493</v>
      </c>
      <c r="CT87">
        <v>2</v>
      </c>
      <c r="CU87">
        <v>0</v>
      </c>
      <c r="CV87" t="s">
        <v>1493</v>
      </c>
      <c r="CW87" t="s">
        <v>1493</v>
      </c>
      <c r="CX87">
        <v>0</v>
      </c>
      <c r="CY87" t="s">
        <v>1493</v>
      </c>
      <c r="CZ87">
        <v>0</v>
      </c>
      <c r="DA87" t="s">
        <v>1493</v>
      </c>
      <c r="DB87" t="s">
        <v>1493</v>
      </c>
      <c r="DC87" t="s">
        <v>1493</v>
      </c>
      <c r="DD87" t="s">
        <v>1493</v>
      </c>
      <c r="DE87" t="s">
        <v>1493</v>
      </c>
    </row>
    <row r="88" spans="1:109" x14ac:dyDescent="0.25">
      <c r="A88" s="12" t="s">
        <v>1493</v>
      </c>
      <c r="B88" s="4">
        <v>2.085</v>
      </c>
      <c r="C88" t="s">
        <v>1493</v>
      </c>
      <c r="D88">
        <v>20</v>
      </c>
      <c r="E88">
        <v>1</v>
      </c>
      <c r="F88" t="s">
        <v>1493</v>
      </c>
      <c r="G88">
        <v>0</v>
      </c>
      <c r="H88" t="s">
        <v>1493</v>
      </c>
      <c r="I88" t="s">
        <v>1493</v>
      </c>
      <c r="J88">
        <v>0</v>
      </c>
      <c r="K88" t="s">
        <v>1493</v>
      </c>
      <c r="L88" t="s">
        <v>1493</v>
      </c>
      <c r="M88" t="s">
        <v>1493</v>
      </c>
      <c r="N88" t="s">
        <v>1493</v>
      </c>
      <c r="O88" t="s">
        <v>1493</v>
      </c>
      <c r="P88" t="s">
        <v>1493</v>
      </c>
      <c r="Q88" t="s">
        <v>1493</v>
      </c>
      <c r="R88" t="s">
        <v>1493</v>
      </c>
      <c r="S88" t="s">
        <v>1493</v>
      </c>
      <c r="T88" t="s">
        <v>1493</v>
      </c>
      <c r="U88" t="s">
        <v>1493</v>
      </c>
      <c r="V88" t="s">
        <v>1493</v>
      </c>
      <c r="W88" t="s">
        <v>1493</v>
      </c>
      <c r="X88" t="s">
        <v>1493</v>
      </c>
      <c r="Y88" t="s">
        <v>1493</v>
      </c>
      <c r="Z88" t="s">
        <v>1493</v>
      </c>
      <c r="AA88" t="s">
        <v>1493</v>
      </c>
      <c r="AB88" t="s">
        <v>1493</v>
      </c>
      <c r="AC88" t="s">
        <v>1493</v>
      </c>
      <c r="AD88" t="s">
        <v>1493</v>
      </c>
      <c r="AE88" t="s">
        <v>1493</v>
      </c>
      <c r="AF88" t="s">
        <v>1493</v>
      </c>
      <c r="AG88" t="s">
        <v>1493</v>
      </c>
      <c r="AH88" t="s">
        <v>1493</v>
      </c>
      <c r="AI88" t="s">
        <v>1493</v>
      </c>
      <c r="AJ88" t="s">
        <v>1493</v>
      </c>
      <c r="AK88" t="s">
        <v>1493</v>
      </c>
      <c r="AL88" t="s">
        <v>1493</v>
      </c>
      <c r="AM88" t="s">
        <v>1493</v>
      </c>
      <c r="AN88" t="s">
        <v>1493</v>
      </c>
      <c r="AO88" t="s">
        <v>1493</v>
      </c>
      <c r="AP88" t="s">
        <v>1493</v>
      </c>
      <c r="AQ88" t="s">
        <v>1493</v>
      </c>
      <c r="AR88" t="s">
        <v>1493</v>
      </c>
      <c r="AS88" t="s">
        <v>1493</v>
      </c>
      <c r="AT88" t="s">
        <v>1493</v>
      </c>
      <c r="AU88" t="s">
        <v>1493</v>
      </c>
      <c r="AV88" t="s">
        <v>1493</v>
      </c>
      <c r="AW88" t="s">
        <v>1493</v>
      </c>
      <c r="AX88" t="s">
        <v>1493</v>
      </c>
      <c r="AY88" t="s">
        <v>1493</v>
      </c>
      <c r="AZ88" t="s">
        <v>1493</v>
      </c>
      <c r="BA88" t="s">
        <v>1493</v>
      </c>
      <c r="BB88" t="s">
        <v>1493</v>
      </c>
      <c r="BC88" t="s">
        <v>1493</v>
      </c>
      <c r="BD88" t="s">
        <v>1493</v>
      </c>
      <c r="BE88" t="s">
        <v>1493</v>
      </c>
      <c r="BF88" t="s">
        <v>1493</v>
      </c>
      <c r="BG88" t="s">
        <v>1493</v>
      </c>
      <c r="BH88">
        <v>1</v>
      </c>
      <c r="BI88" t="s">
        <v>1493</v>
      </c>
      <c r="BJ88" t="s">
        <v>1493</v>
      </c>
      <c r="BK88" t="s">
        <v>1493</v>
      </c>
      <c r="BL88" t="s">
        <v>1493</v>
      </c>
      <c r="BM88" t="s">
        <v>1493</v>
      </c>
      <c r="BN88" t="s">
        <v>1493</v>
      </c>
      <c r="BO88" s="12" t="s">
        <v>561</v>
      </c>
      <c r="BP88" s="22" t="s">
        <v>886</v>
      </c>
      <c r="BQ88">
        <v>248</v>
      </c>
      <c r="BR88">
        <v>0</v>
      </c>
      <c r="BS88" t="s">
        <v>1493</v>
      </c>
      <c r="BT88">
        <v>0</v>
      </c>
      <c r="BU88" t="s">
        <v>1493</v>
      </c>
      <c r="BV88" s="4">
        <v>2.4900000000000002</v>
      </c>
      <c r="BW88">
        <v>1</v>
      </c>
      <c r="BX88">
        <v>20</v>
      </c>
      <c r="BY88">
        <v>1</v>
      </c>
      <c r="BZ88" t="s">
        <v>1493</v>
      </c>
      <c r="CA88">
        <v>3</v>
      </c>
      <c r="CB88" t="s">
        <v>1493</v>
      </c>
      <c r="CC88">
        <v>2</v>
      </c>
      <c r="CD88" t="s">
        <v>1493</v>
      </c>
      <c r="CE88" s="12" t="s">
        <v>870</v>
      </c>
      <c r="CF88" t="s">
        <v>1493</v>
      </c>
      <c r="CG88">
        <v>0</v>
      </c>
      <c r="CH88" t="s">
        <v>1493</v>
      </c>
      <c r="CI88" t="s">
        <v>1493</v>
      </c>
      <c r="CJ88" t="s">
        <v>1493</v>
      </c>
      <c r="CK88" t="s">
        <v>1493</v>
      </c>
      <c r="CL88" t="s">
        <v>1493</v>
      </c>
      <c r="CM88" t="s">
        <v>1493</v>
      </c>
      <c r="CN88" t="s">
        <v>1493</v>
      </c>
      <c r="CO88" t="s">
        <v>1493</v>
      </c>
      <c r="CP88">
        <v>2</v>
      </c>
      <c r="CQ88" s="22" t="s">
        <v>461</v>
      </c>
      <c r="CR88" t="s">
        <v>1493</v>
      </c>
      <c r="CS88" s="12" t="s">
        <v>1493</v>
      </c>
      <c r="CT88">
        <v>2</v>
      </c>
      <c r="CU88">
        <v>0</v>
      </c>
      <c r="CV88" t="s">
        <v>1493</v>
      </c>
      <c r="CW88" t="s">
        <v>1493</v>
      </c>
      <c r="CX88">
        <v>0</v>
      </c>
      <c r="CY88" t="s">
        <v>1493</v>
      </c>
      <c r="CZ88">
        <v>0</v>
      </c>
      <c r="DA88" t="s">
        <v>1493</v>
      </c>
      <c r="DB88" t="s">
        <v>1493</v>
      </c>
      <c r="DC88" t="s">
        <v>1493</v>
      </c>
      <c r="DD88" t="s">
        <v>1493</v>
      </c>
      <c r="DE88" t="s">
        <v>1493</v>
      </c>
    </row>
    <row r="89" spans="1:109" x14ac:dyDescent="0.25">
      <c r="A89" s="12" t="s">
        <v>1493</v>
      </c>
      <c r="B89" s="4">
        <v>2.0859999999999999</v>
      </c>
      <c r="C89" t="s">
        <v>1493</v>
      </c>
      <c r="D89">
        <v>26</v>
      </c>
      <c r="E89">
        <v>1</v>
      </c>
      <c r="F89" t="s">
        <v>1493</v>
      </c>
      <c r="G89">
        <v>0</v>
      </c>
      <c r="H89" t="s">
        <v>1493</v>
      </c>
      <c r="I89" t="s">
        <v>1493</v>
      </c>
      <c r="J89">
        <v>0</v>
      </c>
      <c r="K89">
        <v>2009</v>
      </c>
      <c r="L89" t="s">
        <v>1493</v>
      </c>
      <c r="M89" t="s">
        <v>1493</v>
      </c>
      <c r="N89">
        <v>0</v>
      </c>
      <c r="O89" t="s">
        <v>1493</v>
      </c>
      <c r="P89">
        <v>3</v>
      </c>
      <c r="Q89" t="s">
        <v>1493</v>
      </c>
      <c r="R89" t="s">
        <v>1493</v>
      </c>
      <c r="S89" t="s">
        <v>1493</v>
      </c>
      <c r="T89" t="s">
        <v>1493</v>
      </c>
      <c r="U89" t="s">
        <v>1493</v>
      </c>
      <c r="V89" t="s">
        <v>1493</v>
      </c>
      <c r="W89" t="s">
        <v>1493</v>
      </c>
      <c r="X89" t="s">
        <v>1493</v>
      </c>
      <c r="Y89" t="s">
        <v>1493</v>
      </c>
      <c r="Z89" t="s">
        <v>1493</v>
      </c>
      <c r="AA89" t="s">
        <v>1493</v>
      </c>
      <c r="AB89" t="s">
        <v>1493</v>
      </c>
      <c r="AC89" t="s">
        <v>1493</v>
      </c>
      <c r="AD89" t="s">
        <v>1493</v>
      </c>
      <c r="AE89" t="s">
        <v>1493</v>
      </c>
      <c r="AF89" t="s">
        <v>1493</v>
      </c>
      <c r="AG89" t="s">
        <v>1493</v>
      </c>
      <c r="AH89" t="s">
        <v>1493</v>
      </c>
      <c r="AI89" t="s">
        <v>1493</v>
      </c>
      <c r="AJ89" t="s">
        <v>1493</v>
      </c>
      <c r="AK89" t="s">
        <v>1493</v>
      </c>
      <c r="AL89" t="s">
        <v>1493</v>
      </c>
      <c r="AM89" t="s">
        <v>1493</v>
      </c>
      <c r="AN89" t="s">
        <v>1493</v>
      </c>
      <c r="AO89" t="s">
        <v>1493</v>
      </c>
      <c r="AP89" t="s">
        <v>1493</v>
      </c>
      <c r="AQ89" t="s">
        <v>1493</v>
      </c>
      <c r="AR89" t="s">
        <v>1493</v>
      </c>
      <c r="AS89" t="s">
        <v>1493</v>
      </c>
      <c r="AT89" t="s">
        <v>1493</v>
      </c>
      <c r="AU89" t="s">
        <v>1493</v>
      </c>
      <c r="AV89" t="s">
        <v>1493</v>
      </c>
      <c r="AW89" t="s">
        <v>1493</v>
      </c>
      <c r="AX89" t="s">
        <v>1493</v>
      </c>
      <c r="AY89" t="s">
        <v>1493</v>
      </c>
      <c r="AZ89" t="s">
        <v>1493</v>
      </c>
      <c r="BA89" t="s">
        <v>1493</v>
      </c>
      <c r="BB89" t="s">
        <v>1493</v>
      </c>
      <c r="BC89" t="s">
        <v>1493</v>
      </c>
      <c r="BD89" t="s">
        <v>1493</v>
      </c>
      <c r="BE89" t="s">
        <v>1493</v>
      </c>
      <c r="BF89" t="s">
        <v>1493</v>
      </c>
      <c r="BG89" t="s">
        <v>1493</v>
      </c>
      <c r="BH89">
        <v>2</v>
      </c>
      <c r="BI89">
        <v>1</v>
      </c>
      <c r="BJ89" t="s">
        <v>1493</v>
      </c>
      <c r="BK89" t="s">
        <v>1493</v>
      </c>
      <c r="BL89" t="s">
        <v>1493</v>
      </c>
      <c r="BM89" t="s">
        <v>1493</v>
      </c>
      <c r="BN89" t="s">
        <v>1493</v>
      </c>
      <c r="BO89" s="12" t="s">
        <v>1413</v>
      </c>
      <c r="BP89" s="22" t="s">
        <v>1414</v>
      </c>
      <c r="BQ89">
        <v>229</v>
      </c>
      <c r="BR89">
        <v>0</v>
      </c>
      <c r="BS89" t="s">
        <v>1493</v>
      </c>
      <c r="BT89">
        <v>0</v>
      </c>
      <c r="BU89" t="s">
        <v>1493</v>
      </c>
      <c r="BV89" s="4">
        <v>1.89</v>
      </c>
      <c r="BW89">
        <v>1</v>
      </c>
      <c r="BX89">
        <v>26</v>
      </c>
      <c r="BY89">
        <v>1</v>
      </c>
      <c r="BZ89" t="s">
        <v>1493</v>
      </c>
      <c r="CA89">
        <v>1</v>
      </c>
      <c r="CB89" t="s">
        <v>1493</v>
      </c>
      <c r="CC89">
        <v>2</v>
      </c>
      <c r="CD89" t="s">
        <v>1493</v>
      </c>
      <c r="CE89" s="12" t="s">
        <v>915</v>
      </c>
      <c r="CF89">
        <v>1</v>
      </c>
      <c r="CG89">
        <v>0</v>
      </c>
      <c r="CH89" t="s">
        <v>1493</v>
      </c>
      <c r="CI89" t="s">
        <v>1493</v>
      </c>
      <c r="CJ89" t="s">
        <v>1493</v>
      </c>
      <c r="CK89" t="s">
        <v>1493</v>
      </c>
      <c r="CL89" t="s">
        <v>1493</v>
      </c>
      <c r="CM89" t="s">
        <v>1493</v>
      </c>
      <c r="CN89" t="s">
        <v>1493</v>
      </c>
      <c r="CO89" t="s">
        <v>1493</v>
      </c>
      <c r="CP89">
        <v>2</v>
      </c>
      <c r="CQ89" s="22" t="s">
        <v>461</v>
      </c>
      <c r="CR89" t="s">
        <v>1493</v>
      </c>
      <c r="CS89" s="12" t="s">
        <v>1493</v>
      </c>
      <c r="CT89">
        <v>2</v>
      </c>
      <c r="CU89">
        <v>0</v>
      </c>
      <c r="CV89" t="s">
        <v>1493</v>
      </c>
      <c r="CW89" t="s">
        <v>1493</v>
      </c>
      <c r="CX89">
        <v>0</v>
      </c>
      <c r="CY89" t="s">
        <v>1493</v>
      </c>
      <c r="CZ89">
        <v>0</v>
      </c>
      <c r="DA89" t="s">
        <v>1493</v>
      </c>
      <c r="DB89" t="s">
        <v>1493</v>
      </c>
      <c r="DC89" t="s">
        <v>1493</v>
      </c>
      <c r="DD89" t="s">
        <v>1493</v>
      </c>
      <c r="DE89" t="s">
        <v>1493</v>
      </c>
    </row>
    <row r="90" spans="1:109" x14ac:dyDescent="0.25">
      <c r="A90" s="12" t="s">
        <v>1493</v>
      </c>
      <c r="B90" s="4">
        <v>2.0870000000000002</v>
      </c>
      <c r="C90" t="s">
        <v>1493</v>
      </c>
      <c r="D90">
        <v>33</v>
      </c>
      <c r="E90">
        <v>1</v>
      </c>
      <c r="F90" t="s">
        <v>1493</v>
      </c>
      <c r="G90">
        <v>0</v>
      </c>
      <c r="H90" t="s">
        <v>1493</v>
      </c>
      <c r="I90" t="s">
        <v>1493</v>
      </c>
      <c r="J90">
        <v>0</v>
      </c>
      <c r="K90">
        <v>2010</v>
      </c>
      <c r="L90">
        <v>2</v>
      </c>
      <c r="M90" t="s">
        <v>1493</v>
      </c>
      <c r="N90">
        <v>1</v>
      </c>
      <c r="O90">
        <v>248</v>
      </c>
      <c r="P90">
        <v>1.55</v>
      </c>
      <c r="Q90" t="s">
        <v>1493</v>
      </c>
      <c r="R90" t="s">
        <v>1493</v>
      </c>
      <c r="S90" t="s">
        <v>1493</v>
      </c>
      <c r="T90" t="s">
        <v>1493</v>
      </c>
      <c r="U90" t="s">
        <v>1493</v>
      </c>
      <c r="V90" t="s">
        <v>1493</v>
      </c>
      <c r="W90" t="s">
        <v>1493</v>
      </c>
      <c r="X90" t="s">
        <v>1493</v>
      </c>
      <c r="Y90" t="s">
        <v>1493</v>
      </c>
      <c r="Z90" t="s">
        <v>1493</v>
      </c>
      <c r="AA90" t="s">
        <v>1493</v>
      </c>
      <c r="AB90" t="s">
        <v>1493</v>
      </c>
      <c r="AC90" t="s">
        <v>1493</v>
      </c>
      <c r="AD90" t="s">
        <v>1493</v>
      </c>
      <c r="AE90" t="s">
        <v>1493</v>
      </c>
      <c r="AF90" t="s">
        <v>1493</v>
      </c>
      <c r="AG90" t="s">
        <v>1493</v>
      </c>
      <c r="AH90" t="s">
        <v>1493</v>
      </c>
      <c r="AI90" t="s">
        <v>1493</v>
      </c>
      <c r="AJ90" t="s">
        <v>1493</v>
      </c>
      <c r="AK90" t="s">
        <v>1493</v>
      </c>
      <c r="AL90" t="s">
        <v>1493</v>
      </c>
      <c r="AM90" t="s">
        <v>1493</v>
      </c>
      <c r="AN90" t="s">
        <v>1493</v>
      </c>
      <c r="AO90" t="s">
        <v>1493</v>
      </c>
      <c r="AP90" t="s">
        <v>1493</v>
      </c>
      <c r="AQ90" t="s">
        <v>1493</v>
      </c>
      <c r="AR90" t="s">
        <v>1493</v>
      </c>
      <c r="AS90" t="s">
        <v>1493</v>
      </c>
      <c r="AT90" t="s">
        <v>1493</v>
      </c>
      <c r="AU90" t="s">
        <v>1493</v>
      </c>
      <c r="AV90" t="s">
        <v>1493</v>
      </c>
      <c r="AW90" t="s">
        <v>1493</v>
      </c>
      <c r="AX90" t="s">
        <v>1493</v>
      </c>
      <c r="AY90" t="s">
        <v>1493</v>
      </c>
      <c r="AZ90" t="s">
        <v>1493</v>
      </c>
      <c r="BA90" t="s">
        <v>1493</v>
      </c>
      <c r="BB90" t="s">
        <v>1493</v>
      </c>
      <c r="BC90" t="s">
        <v>1493</v>
      </c>
      <c r="BD90" t="s">
        <v>1493</v>
      </c>
      <c r="BE90" t="s">
        <v>1493</v>
      </c>
      <c r="BF90" t="s">
        <v>1493</v>
      </c>
      <c r="BG90" t="s">
        <v>1493</v>
      </c>
      <c r="BH90">
        <v>2</v>
      </c>
      <c r="BI90">
        <v>1</v>
      </c>
      <c r="BJ90" t="s">
        <v>1493</v>
      </c>
      <c r="BK90" t="s">
        <v>1493</v>
      </c>
      <c r="BL90" t="s">
        <v>1493</v>
      </c>
      <c r="BM90" t="s">
        <v>1493</v>
      </c>
      <c r="BN90" t="s">
        <v>1493</v>
      </c>
      <c r="BO90" s="12" t="s">
        <v>574</v>
      </c>
      <c r="BP90" s="22" t="s">
        <v>886</v>
      </c>
      <c r="BQ90">
        <v>248</v>
      </c>
      <c r="BR90">
        <v>0</v>
      </c>
      <c r="BS90" t="s">
        <v>1493</v>
      </c>
      <c r="BT90">
        <v>0</v>
      </c>
      <c r="BU90" t="s">
        <v>1493</v>
      </c>
      <c r="BV90" s="4">
        <v>2.31</v>
      </c>
      <c r="BW90">
        <v>1</v>
      </c>
      <c r="BX90">
        <v>33</v>
      </c>
      <c r="BY90">
        <v>1</v>
      </c>
      <c r="BZ90" t="s">
        <v>1493</v>
      </c>
      <c r="CA90">
        <v>3</v>
      </c>
      <c r="CB90" t="s">
        <v>1493</v>
      </c>
      <c r="CC90">
        <v>2</v>
      </c>
      <c r="CD90" t="s">
        <v>1493</v>
      </c>
      <c r="CE90" s="12" t="s">
        <v>639</v>
      </c>
      <c r="CF90">
        <v>1</v>
      </c>
      <c r="CG90">
        <v>0</v>
      </c>
      <c r="CH90" t="s">
        <v>1493</v>
      </c>
      <c r="CI90" t="s">
        <v>1493</v>
      </c>
      <c r="CJ90" t="s">
        <v>1493</v>
      </c>
      <c r="CK90" t="s">
        <v>1493</v>
      </c>
      <c r="CL90" t="s">
        <v>1493</v>
      </c>
      <c r="CM90" t="s">
        <v>1493</v>
      </c>
      <c r="CN90" t="s">
        <v>1493</v>
      </c>
      <c r="CO90" t="s">
        <v>1493</v>
      </c>
      <c r="CP90">
        <v>2</v>
      </c>
      <c r="CQ90" s="22" t="s">
        <v>461</v>
      </c>
      <c r="CR90" t="s">
        <v>1493</v>
      </c>
      <c r="CS90" s="12" t="s">
        <v>1493</v>
      </c>
      <c r="CT90">
        <v>2</v>
      </c>
      <c r="CU90">
        <v>0</v>
      </c>
      <c r="CV90" t="s">
        <v>1493</v>
      </c>
      <c r="CW90" t="s">
        <v>1493</v>
      </c>
      <c r="CX90">
        <v>0</v>
      </c>
      <c r="CY90" t="s">
        <v>1493</v>
      </c>
      <c r="CZ90">
        <v>0</v>
      </c>
      <c r="DA90" t="s">
        <v>1493</v>
      </c>
      <c r="DB90" t="s">
        <v>1493</v>
      </c>
      <c r="DC90" t="s">
        <v>1493</v>
      </c>
      <c r="DD90" t="s">
        <v>1493</v>
      </c>
      <c r="DE90" t="s">
        <v>1493</v>
      </c>
    </row>
    <row r="91" spans="1:109" x14ac:dyDescent="0.25">
      <c r="A91" s="12" t="s">
        <v>1493</v>
      </c>
      <c r="B91" s="4">
        <v>2.0880000000000001</v>
      </c>
      <c r="C91" t="s">
        <v>1493</v>
      </c>
      <c r="D91">
        <v>29</v>
      </c>
      <c r="E91">
        <v>1</v>
      </c>
      <c r="F91" t="s">
        <v>1493</v>
      </c>
      <c r="G91">
        <v>0</v>
      </c>
      <c r="H91" t="s">
        <v>1493</v>
      </c>
      <c r="I91" t="s">
        <v>1493</v>
      </c>
      <c r="J91">
        <v>0</v>
      </c>
      <c r="K91" t="s">
        <v>1493</v>
      </c>
      <c r="L91" t="s">
        <v>1493</v>
      </c>
      <c r="M91" t="s">
        <v>1493</v>
      </c>
      <c r="N91" t="s">
        <v>1493</v>
      </c>
      <c r="O91" t="s">
        <v>1493</v>
      </c>
      <c r="P91" t="s">
        <v>1493</v>
      </c>
      <c r="Q91" t="s">
        <v>1493</v>
      </c>
      <c r="R91" t="s">
        <v>1493</v>
      </c>
      <c r="S91" t="s">
        <v>1493</v>
      </c>
      <c r="T91" t="s">
        <v>1493</v>
      </c>
      <c r="U91" t="s">
        <v>1493</v>
      </c>
      <c r="V91" t="s">
        <v>1493</v>
      </c>
      <c r="W91" t="s">
        <v>1493</v>
      </c>
      <c r="X91" t="s">
        <v>1493</v>
      </c>
      <c r="Y91" t="s">
        <v>1493</v>
      </c>
      <c r="Z91" t="s">
        <v>1493</v>
      </c>
      <c r="AA91" t="s">
        <v>1493</v>
      </c>
      <c r="AB91" t="s">
        <v>1493</v>
      </c>
      <c r="AC91" t="s">
        <v>1493</v>
      </c>
      <c r="AD91" t="s">
        <v>1493</v>
      </c>
      <c r="AE91" t="s">
        <v>1493</v>
      </c>
      <c r="AF91" t="s">
        <v>1493</v>
      </c>
      <c r="AG91" t="s">
        <v>1493</v>
      </c>
      <c r="AH91" t="s">
        <v>1493</v>
      </c>
      <c r="AI91" t="s">
        <v>1493</v>
      </c>
      <c r="AJ91" t="s">
        <v>1493</v>
      </c>
      <c r="AK91" t="s">
        <v>1493</v>
      </c>
      <c r="AL91" t="s">
        <v>1493</v>
      </c>
      <c r="AM91" t="s">
        <v>1493</v>
      </c>
      <c r="AN91" t="s">
        <v>1493</v>
      </c>
      <c r="AO91" t="s">
        <v>1493</v>
      </c>
      <c r="AP91" t="s">
        <v>1493</v>
      </c>
      <c r="AQ91" t="s">
        <v>1493</v>
      </c>
      <c r="AR91" t="s">
        <v>1493</v>
      </c>
      <c r="AS91" t="s">
        <v>1493</v>
      </c>
      <c r="AT91" t="s">
        <v>1493</v>
      </c>
      <c r="AU91" t="s">
        <v>1493</v>
      </c>
      <c r="AV91" t="s">
        <v>1493</v>
      </c>
      <c r="AW91" t="s">
        <v>1493</v>
      </c>
      <c r="AX91" t="s">
        <v>1493</v>
      </c>
      <c r="AY91" t="s">
        <v>1493</v>
      </c>
      <c r="AZ91" t="s">
        <v>1493</v>
      </c>
      <c r="BA91" t="s">
        <v>1493</v>
      </c>
      <c r="BB91" t="s">
        <v>1493</v>
      </c>
      <c r="BC91" t="s">
        <v>1493</v>
      </c>
      <c r="BD91" t="s">
        <v>1493</v>
      </c>
      <c r="BE91" t="s">
        <v>1493</v>
      </c>
      <c r="BF91" t="s">
        <v>1493</v>
      </c>
      <c r="BG91" t="s">
        <v>1493</v>
      </c>
      <c r="BH91">
        <v>2</v>
      </c>
      <c r="BI91" t="s">
        <v>1493</v>
      </c>
      <c r="BJ91" t="s">
        <v>1493</v>
      </c>
      <c r="BK91">
        <v>1</v>
      </c>
      <c r="BL91" t="s">
        <v>1493</v>
      </c>
      <c r="BM91" t="s">
        <v>1493</v>
      </c>
      <c r="BN91" t="s">
        <v>1493</v>
      </c>
      <c r="BO91" s="12" t="s">
        <v>1417</v>
      </c>
      <c r="BP91" s="22" t="s">
        <v>984</v>
      </c>
      <c r="BQ91">
        <v>250</v>
      </c>
      <c r="BR91">
        <v>0</v>
      </c>
      <c r="BS91" t="s">
        <v>1493</v>
      </c>
      <c r="BT91">
        <v>0</v>
      </c>
      <c r="BU91" t="s">
        <v>1493</v>
      </c>
      <c r="BV91" s="4">
        <v>2.34</v>
      </c>
      <c r="BW91">
        <v>1</v>
      </c>
      <c r="BX91">
        <v>29</v>
      </c>
      <c r="BY91">
        <v>1</v>
      </c>
      <c r="BZ91" t="s">
        <v>1493</v>
      </c>
      <c r="CA91">
        <v>3</v>
      </c>
      <c r="CB91" t="s">
        <v>1493</v>
      </c>
      <c r="CC91">
        <v>3</v>
      </c>
      <c r="CD91" t="s">
        <v>1493</v>
      </c>
      <c r="CE91" s="12" t="s">
        <v>1282</v>
      </c>
      <c r="CF91">
        <v>2</v>
      </c>
      <c r="CG91">
        <v>0</v>
      </c>
      <c r="CH91" t="s">
        <v>1493</v>
      </c>
      <c r="CI91" t="s">
        <v>1493</v>
      </c>
      <c r="CJ91" t="s">
        <v>1493</v>
      </c>
      <c r="CK91" t="s">
        <v>1493</v>
      </c>
      <c r="CL91" t="s">
        <v>1493</v>
      </c>
      <c r="CM91" t="s">
        <v>1493</v>
      </c>
      <c r="CN91" t="s">
        <v>1493</v>
      </c>
      <c r="CO91" t="s">
        <v>1493</v>
      </c>
      <c r="CP91">
        <v>2</v>
      </c>
      <c r="CQ91" s="22" t="s">
        <v>461</v>
      </c>
      <c r="CR91" t="s">
        <v>1493</v>
      </c>
      <c r="CS91" s="12" t="s">
        <v>1493</v>
      </c>
      <c r="CT91">
        <v>2</v>
      </c>
      <c r="CU91">
        <v>0</v>
      </c>
      <c r="CV91" t="s">
        <v>1493</v>
      </c>
      <c r="CW91" t="s">
        <v>1493</v>
      </c>
      <c r="CX91">
        <v>0</v>
      </c>
      <c r="CY91" t="s">
        <v>1493</v>
      </c>
      <c r="CZ91">
        <v>0</v>
      </c>
      <c r="DA91" t="s">
        <v>1493</v>
      </c>
      <c r="DB91" t="s">
        <v>1493</v>
      </c>
      <c r="DC91" t="s">
        <v>1493</v>
      </c>
      <c r="DD91" t="s">
        <v>1493</v>
      </c>
      <c r="DE91" t="s">
        <v>1493</v>
      </c>
    </row>
    <row r="92" spans="1:109" x14ac:dyDescent="0.25">
      <c r="A92" s="12" t="s">
        <v>1493</v>
      </c>
      <c r="B92" s="4">
        <v>2.089</v>
      </c>
      <c r="C92" t="s">
        <v>1493</v>
      </c>
      <c r="D92">
        <v>34</v>
      </c>
      <c r="E92">
        <v>1</v>
      </c>
      <c r="F92" t="s">
        <v>1493</v>
      </c>
      <c r="G92">
        <v>0</v>
      </c>
      <c r="H92" t="s">
        <v>1493</v>
      </c>
      <c r="I92" t="s">
        <v>1493</v>
      </c>
      <c r="J92">
        <v>0</v>
      </c>
      <c r="K92" t="s">
        <v>1493</v>
      </c>
      <c r="L92" t="s">
        <v>1493</v>
      </c>
      <c r="M92" t="s">
        <v>1493</v>
      </c>
      <c r="N92" t="s">
        <v>1493</v>
      </c>
      <c r="O92" t="s">
        <v>1493</v>
      </c>
      <c r="P92" t="s">
        <v>1493</v>
      </c>
      <c r="Q92" t="s">
        <v>1493</v>
      </c>
      <c r="R92" t="s">
        <v>1493</v>
      </c>
      <c r="S92" t="s">
        <v>1493</v>
      </c>
      <c r="T92" t="s">
        <v>1493</v>
      </c>
      <c r="U92" t="s">
        <v>1493</v>
      </c>
      <c r="V92" t="s">
        <v>1493</v>
      </c>
      <c r="W92" t="s">
        <v>1493</v>
      </c>
      <c r="X92" t="s">
        <v>1493</v>
      </c>
      <c r="Y92" t="s">
        <v>1493</v>
      </c>
      <c r="Z92" t="s">
        <v>1493</v>
      </c>
      <c r="AA92" t="s">
        <v>1493</v>
      </c>
      <c r="AB92" t="s">
        <v>1493</v>
      </c>
      <c r="AC92" t="s">
        <v>1493</v>
      </c>
      <c r="AD92" t="s">
        <v>1493</v>
      </c>
      <c r="AE92" t="s">
        <v>1493</v>
      </c>
      <c r="AF92" t="s">
        <v>1493</v>
      </c>
      <c r="AG92" t="s">
        <v>1493</v>
      </c>
      <c r="AH92" t="s">
        <v>1493</v>
      </c>
      <c r="AI92" t="s">
        <v>1493</v>
      </c>
      <c r="AJ92" t="s">
        <v>1493</v>
      </c>
      <c r="AK92" t="s">
        <v>1493</v>
      </c>
      <c r="AL92" t="s">
        <v>1493</v>
      </c>
      <c r="AM92" t="s">
        <v>1493</v>
      </c>
      <c r="AN92" t="s">
        <v>1493</v>
      </c>
      <c r="AO92" t="s">
        <v>1493</v>
      </c>
      <c r="AP92" t="s">
        <v>1493</v>
      </c>
      <c r="AQ92" t="s">
        <v>1493</v>
      </c>
      <c r="AR92" t="s">
        <v>1493</v>
      </c>
      <c r="AS92" t="s">
        <v>1493</v>
      </c>
      <c r="AT92" t="s">
        <v>1493</v>
      </c>
      <c r="AU92" t="s">
        <v>1493</v>
      </c>
      <c r="AV92" t="s">
        <v>1493</v>
      </c>
      <c r="AW92" t="s">
        <v>1493</v>
      </c>
      <c r="AX92" t="s">
        <v>1493</v>
      </c>
      <c r="AY92" t="s">
        <v>1493</v>
      </c>
      <c r="AZ92" t="s">
        <v>1493</v>
      </c>
      <c r="BA92" t="s">
        <v>1493</v>
      </c>
      <c r="BB92" t="s">
        <v>1493</v>
      </c>
      <c r="BC92" t="s">
        <v>1493</v>
      </c>
      <c r="BD92" t="s">
        <v>1493</v>
      </c>
      <c r="BE92" t="s">
        <v>1493</v>
      </c>
      <c r="BF92" t="s">
        <v>1493</v>
      </c>
      <c r="BG92" t="s">
        <v>1493</v>
      </c>
      <c r="BH92">
        <v>1</v>
      </c>
      <c r="BI92" t="s">
        <v>1493</v>
      </c>
      <c r="BJ92" t="s">
        <v>1493</v>
      </c>
      <c r="BK92" t="s">
        <v>1493</v>
      </c>
      <c r="BL92" t="s">
        <v>1493</v>
      </c>
      <c r="BM92" t="s">
        <v>1493</v>
      </c>
      <c r="BN92" t="s">
        <v>1493</v>
      </c>
      <c r="BO92" s="12" t="s">
        <v>917</v>
      </c>
      <c r="BP92" s="22" t="s">
        <v>1016</v>
      </c>
      <c r="BQ92">
        <v>227</v>
      </c>
      <c r="BR92">
        <v>0</v>
      </c>
      <c r="BS92" t="s">
        <v>1493</v>
      </c>
      <c r="BT92">
        <v>0</v>
      </c>
      <c r="BU92" t="s">
        <v>1493</v>
      </c>
      <c r="BV92" s="4">
        <v>2.78</v>
      </c>
      <c r="BW92">
        <v>1</v>
      </c>
      <c r="BX92">
        <v>34</v>
      </c>
      <c r="BY92">
        <v>2</v>
      </c>
      <c r="BZ92" t="s">
        <v>1493</v>
      </c>
      <c r="CA92">
        <v>2</v>
      </c>
      <c r="CB92" t="s">
        <v>1493</v>
      </c>
      <c r="CC92">
        <v>3</v>
      </c>
      <c r="CD92">
        <v>16</v>
      </c>
      <c r="CE92" s="12" t="s">
        <v>1424</v>
      </c>
      <c r="CF92">
        <v>3</v>
      </c>
      <c r="CG92">
        <v>0</v>
      </c>
      <c r="CH92" t="s">
        <v>1493</v>
      </c>
      <c r="CI92" t="s">
        <v>1493</v>
      </c>
      <c r="CJ92" t="s">
        <v>1493</v>
      </c>
      <c r="CK92" t="s">
        <v>1493</v>
      </c>
      <c r="CL92" t="s">
        <v>1493</v>
      </c>
      <c r="CM92" t="s">
        <v>1493</v>
      </c>
      <c r="CN92" t="s">
        <v>1493</v>
      </c>
      <c r="CO92" t="s">
        <v>1493</v>
      </c>
      <c r="CP92">
        <v>2</v>
      </c>
      <c r="CQ92" s="22" t="s">
        <v>461</v>
      </c>
      <c r="CR92" t="s">
        <v>1493</v>
      </c>
      <c r="CS92" s="12" t="s">
        <v>1493</v>
      </c>
      <c r="CT92">
        <v>2</v>
      </c>
      <c r="CU92">
        <v>0</v>
      </c>
      <c r="CV92" t="s">
        <v>1493</v>
      </c>
      <c r="CW92" t="s">
        <v>1493</v>
      </c>
      <c r="CX92">
        <v>0</v>
      </c>
      <c r="CY92" t="s">
        <v>1493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2</v>
      </c>
    </row>
    <row r="93" spans="1:109" x14ac:dyDescent="0.25">
      <c r="A93" s="12" t="s">
        <v>1493</v>
      </c>
      <c r="B93" s="4">
        <v>2.09</v>
      </c>
      <c r="C93" t="s">
        <v>1493</v>
      </c>
      <c r="D93">
        <v>31</v>
      </c>
      <c r="E93">
        <v>1</v>
      </c>
      <c r="F93" t="s">
        <v>1493</v>
      </c>
      <c r="G93">
        <v>0</v>
      </c>
      <c r="H93" t="s">
        <v>1493</v>
      </c>
      <c r="I93" t="s">
        <v>1493</v>
      </c>
      <c r="J93">
        <v>0</v>
      </c>
      <c r="K93" t="s">
        <v>1493</v>
      </c>
      <c r="L93" t="s">
        <v>1493</v>
      </c>
      <c r="M93" t="s">
        <v>1493</v>
      </c>
      <c r="N93" t="s">
        <v>1493</v>
      </c>
      <c r="O93" t="s">
        <v>1493</v>
      </c>
      <c r="P93" t="s">
        <v>1493</v>
      </c>
      <c r="Q93" t="s">
        <v>1493</v>
      </c>
      <c r="R93" t="s">
        <v>1493</v>
      </c>
      <c r="S93" t="s">
        <v>1493</v>
      </c>
      <c r="T93" t="s">
        <v>1493</v>
      </c>
      <c r="U93" t="s">
        <v>1493</v>
      </c>
      <c r="V93" t="s">
        <v>1493</v>
      </c>
      <c r="W93" t="s">
        <v>1493</v>
      </c>
      <c r="X93" t="s">
        <v>1493</v>
      </c>
      <c r="Y93" t="s">
        <v>1493</v>
      </c>
      <c r="Z93" t="s">
        <v>1493</v>
      </c>
      <c r="AA93" t="s">
        <v>1493</v>
      </c>
      <c r="AB93" t="s">
        <v>1493</v>
      </c>
      <c r="AC93" t="s">
        <v>1493</v>
      </c>
      <c r="AD93" t="s">
        <v>1493</v>
      </c>
      <c r="AE93" t="s">
        <v>1493</v>
      </c>
      <c r="AF93" t="s">
        <v>1493</v>
      </c>
      <c r="AG93" t="s">
        <v>1493</v>
      </c>
      <c r="AH93" t="s">
        <v>1493</v>
      </c>
      <c r="AI93" t="s">
        <v>1493</v>
      </c>
      <c r="AJ93" t="s">
        <v>1493</v>
      </c>
      <c r="AK93" t="s">
        <v>1493</v>
      </c>
      <c r="AL93" t="s">
        <v>1493</v>
      </c>
      <c r="AM93" t="s">
        <v>1493</v>
      </c>
      <c r="AN93" t="s">
        <v>1493</v>
      </c>
      <c r="AO93" t="s">
        <v>1493</v>
      </c>
      <c r="AP93" t="s">
        <v>1493</v>
      </c>
      <c r="AQ93" t="s">
        <v>1493</v>
      </c>
      <c r="AR93" t="s">
        <v>1493</v>
      </c>
      <c r="AS93" t="s">
        <v>1493</v>
      </c>
      <c r="AT93" t="s">
        <v>1493</v>
      </c>
      <c r="AU93" t="s">
        <v>1493</v>
      </c>
      <c r="AV93" t="s">
        <v>1493</v>
      </c>
      <c r="AW93" t="s">
        <v>1493</v>
      </c>
      <c r="AX93" t="s">
        <v>1493</v>
      </c>
      <c r="AY93" t="s">
        <v>1493</v>
      </c>
      <c r="AZ93" t="s">
        <v>1493</v>
      </c>
      <c r="BA93" t="s">
        <v>1493</v>
      </c>
      <c r="BB93" t="s">
        <v>1493</v>
      </c>
      <c r="BC93" t="s">
        <v>1493</v>
      </c>
      <c r="BD93" t="s">
        <v>1493</v>
      </c>
      <c r="BE93" t="s">
        <v>1493</v>
      </c>
      <c r="BF93" t="s">
        <v>1493</v>
      </c>
      <c r="BG93" t="s">
        <v>1493</v>
      </c>
      <c r="BH93">
        <v>1</v>
      </c>
      <c r="BI93" t="s">
        <v>1493</v>
      </c>
      <c r="BJ93" t="s">
        <v>1493</v>
      </c>
      <c r="BK93" t="s">
        <v>1493</v>
      </c>
      <c r="BL93" t="s">
        <v>1493</v>
      </c>
      <c r="BM93" t="s">
        <v>1493</v>
      </c>
      <c r="BN93" t="s">
        <v>1493</v>
      </c>
      <c r="BO93" s="12" t="s">
        <v>925</v>
      </c>
      <c r="BP93" s="22" t="s">
        <v>1429</v>
      </c>
      <c r="BQ93">
        <v>258</v>
      </c>
      <c r="BR93">
        <v>0</v>
      </c>
      <c r="BS93" t="s">
        <v>1493</v>
      </c>
      <c r="BT93">
        <v>0</v>
      </c>
      <c r="BU93" t="s">
        <v>1493</v>
      </c>
      <c r="BV93" s="4">
        <v>2.15</v>
      </c>
      <c r="BW93">
        <v>1</v>
      </c>
      <c r="BX93">
        <v>31</v>
      </c>
      <c r="BY93">
        <v>1</v>
      </c>
      <c r="BZ93" t="s">
        <v>1493</v>
      </c>
      <c r="CA93">
        <v>2</v>
      </c>
      <c r="CB93" t="s">
        <v>1493</v>
      </c>
      <c r="CC93">
        <v>3</v>
      </c>
      <c r="CD93">
        <v>16</v>
      </c>
      <c r="CE93" s="12" t="s">
        <v>1430</v>
      </c>
      <c r="CF93">
        <v>2</v>
      </c>
      <c r="CG93">
        <v>0</v>
      </c>
      <c r="CH93" t="s">
        <v>1493</v>
      </c>
      <c r="CI93" t="s">
        <v>1493</v>
      </c>
      <c r="CJ93" t="s">
        <v>1493</v>
      </c>
      <c r="CK93" t="s">
        <v>1493</v>
      </c>
      <c r="CL93" t="s">
        <v>1493</v>
      </c>
      <c r="CM93" t="s">
        <v>1493</v>
      </c>
      <c r="CN93" t="s">
        <v>1493</v>
      </c>
      <c r="CO93" t="s">
        <v>1493</v>
      </c>
      <c r="CP93">
        <v>1</v>
      </c>
      <c r="CQ93" s="22" t="s">
        <v>461</v>
      </c>
      <c r="CR93" t="s">
        <v>1493</v>
      </c>
      <c r="CS93" s="12" t="s">
        <v>1493</v>
      </c>
      <c r="CT93">
        <v>2</v>
      </c>
      <c r="CU93">
        <v>0</v>
      </c>
      <c r="CV93" t="s">
        <v>1493</v>
      </c>
      <c r="CW93" t="s">
        <v>1493</v>
      </c>
      <c r="CX93">
        <v>0</v>
      </c>
      <c r="CY93" t="s">
        <v>1493</v>
      </c>
      <c r="CZ93">
        <v>0</v>
      </c>
      <c r="DA93" t="s">
        <v>1493</v>
      </c>
      <c r="DB93" t="s">
        <v>1493</v>
      </c>
      <c r="DC93" t="s">
        <v>1493</v>
      </c>
      <c r="DD93" t="s">
        <v>1493</v>
      </c>
      <c r="DE93" t="s">
        <v>1493</v>
      </c>
    </row>
    <row r="94" spans="1:109" x14ac:dyDescent="0.25">
      <c r="A94" s="12" t="s">
        <v>1493</v>
      </c>
      <c r="B94" s="4">
        <v>2.0910000000000002</v>
      </c>
      <c r="C94" t="s">
        <v>1493</v>
      </c>
      <c r="D94">
        <v>39</v>
      </c>
      <c r="E94">
        <v>1</v>
      </c>
      <c r="F94" t="s">
        <v>1493</v>
      </c>
      <c r="G94">
        <v>0</v>
      </c>
      <c r="H94" t="s">
        <v>1493</v>
      </c>
      <c r="I94" t="s">
        <v>1493</v>
      </c>
      <c r="J94">
        <v>0</v>
      </c>
      <c r="K94">
        <v>2005</v>
      </c>
      <c r="L94" t="s">
        <v>1493</v>
      </c>
      <c r="M94" t="s">
        <v>1493</v>
      </c>
      <c r="N94">
        <v>0</v>
      </c>
      <c r="O94" t="s">
        <v>1493</v>
      </c>
      <c r="P94">
        <v>2.6</v>
      </c>
      <c r="Q94" t="s">
        <v>1493</v>
      </c>
      <c r="R94" t="s">
        <v>1493</v>
      </c>
      <c r="S94" t="s">
        <v>1493</v>
      </c>
      <c r="T94" t="s">
        <v>1493</v>
      </c>
      <c r="U94" t="s">
        <v>1493</v>
      </c>
      <c r="V94" t="s">
        <v>1493</v>
      </c>
      <c r="W94" t="s">
        <v>1493</v>
      </c>
      <c r="X94" t="s">
        <v>1493</v>
      </c>
      <c r="Y94" t="s">
        <v>1493</v>
      </c>
      <c r="Z94" t="s">
        <v>1493</v>
      </c>
      <c r="AA94" t="s">
        <v>1493</v>
      </c>
      <c r="AB94" t="s">
        <v>1493</v>
      </c>
      <c r="AC94" t="s">
        <v>1493</v>
      </c>
      <c r="AD94" t="s">
        <v>1493</v>
      </c>
      <c r="AE94" t="s">
        <v>1493</v>
      </c>
      <c r="AF94" t="s">
        <v>1493</v>
      </c>
      <c r="AG94" t="s">
        <v>1493</v>
      </c>
      <c r="AH94" t="s">
        <v>1493</v>
      </c>
      <c r="AI94" t="s">
        <v>1493</v>
      </c>
      <c r="AJ94" t="s">
        <v>1493</v>
      </c>
      <c r="AK94" t="s">
        <v>1493</v>
      </c>
      <c r="AL94" t="s">
        <v>1493</v>
      </c>
      <c r="AM94" t="s">
        <v>1493</v>
      </c>
      <c r="AN94" t="s">
        <v>1493</v>
      </c>
      <c r="AO94" t="s">
        <v>1493</v>
      </c>
      <c r="AP94" t="s">
        <v>1493</v>
      </c>
      <c r="AQ94" t="s">
        <v>1493</v>
      </c>
      <c r="AR94" t="s">
        <v>1493</v>
      </c>
      <c r="AS94" t="s">
        <v>1493</v>
      </c>
      <c r="AT94" t="s">
        <v>1493</v>
      </c>
      <c r="AU94" t="s">
        <v>1493</v>
      </c>
      <c r="AV94" t="s">
        <v>1493</v>
      </c>
      <c r="AW94" t="s">
        <v>1493</v>
      </c>
      <c r="AX94" t="s">
        <v>1493</v>
      </c>
      <c r="AY94" t="s">
        <v>1493</v>
      </c>
      <c r="AZ94" t="s">
        <v>1493</v>
      </c>
      <c r="BA94" t="s">
        <v>1493</v>
      </c>
      <c r="BB94" t="s">
        <v>1493</v>
      </c>
      <c r="BC94" t="s">
        <v>1493</v>
      </c>
      <c r="BD94" t="s">
        <v>1493</v>
      </c>
      <c r="BE94" t="s">
        <v>1493</v>
      </c>
      <c r="BF94" t="s">
        <v>1493</v>
      </c>
      <c r="BG94" t="s">
        <v>1493</v>
      </c>
      <c r="BH94">
        <v>9</v>
      </c>
      <c r="BI94">
        <v>2</v>
      </c>
      <c r="BJ94">
        <v>6</v>
      </c>
      <c r="BK94" t="s">
        <v>1493</v>
      </c>
      <c r="BL94" t="s">
        <v>1493</v>
      </c>
      <c r="BM94" t="s">
        <v>1493</v>
      </c>
      <c r="BN94" t="s">
        <v>1493</v>
      </c>
      <c r="BO94" s="12" t="s">
        <v>634</v>
      </c>
      <c r="BP94" s="22" t="s">
        <v>839</v>
      </c>
      <c r="BQ94">
        <v>256</v>
      </c>
      <c r="BR94">
        <v>0</v>
      </c>
      <c r="BS94" t="s">
        <v>1493</v>
      </c>
      <c r="BT94">
        <v>0</v>
      </c>
      <c r="BU94" t="s">
        <v>1493</v>
      </c>
      <c r="BV94" s="4">
        <v>2.5</v>
      </c>
      <c r="BW94">
        <v>1</v>
      </c>
      <c r="BX94">
        <v>39</v>
      </c>
      <c r="BY94">
        <v>1</v>
      </c>
      <c r="BZ94" t="s">
        <v>1493</v>
      </c>
      <c r="CA94">
        <v>3</v>
      </c>
      <c r="CB94" t="s">
        <v>1493</v>
      </c>
      <c r="CC94">
        <v>3</v>
      </c>
      <c r="CD94">
        <v>13</v>
      </c>
      <c r="CE94" s="12" t="s">
        <v>639</v>
      </c>
      <c r="CF94">
        <v>2</v>
      </c>
      <c r="CG94">
        <v>0</v>
      </c>
      <c r="CH94" t="s">
        <v>1493</v>
      </c>
      <c r="CI94" t="s">
        <v>1493</v>
      </c>
      <c r="CJ94" t="s">
        <v>1493</v>
      </c>
      <c r="CK94" t="s">
        <v>1493</v>
      </c>
      <c r="CL94" t="s">
        <v>1493</v>
      </c>
      <c r="CM94" t="s">
        <v>1493</v>
      </c>
      <c r="CN94" t="s">
        <v>1493</v>
      </c>
      <c r="CO94" t="s">
        <v>1493</v>
      </c>
      <c r="CP94">
        <v>2</v>
      </c>
      <c r="CQ94" s="22" t="s">
        <v>461</v>
      </c>
      <c r="CR94" t="s">
        <v>1493</v>
      </c>
      <c r="CS94" s="12" t="s">
        <v>1493</v>
      </c>
      <c r="CT94">
        <v>2</v>
      </c>
      <c r="CU94">
        <v>0</v>
      </c>
      <c r="CV94" t="s">
        <v>1493</v>
      </c>
      <c r="CW94" t="s">
        <v>1493</v>
      </c>
      <c r="CX94">
        <v>0</v>
      </c>
      <c r="CY94" t="s">
        <v>1493</v>
      </c>
      <c r="CZ94">
        <v>0</v>
      </c>
      <c r="DA94" t="s">
        <v>1493</v>
      </c>
      <c r="DB94" t="s">
        <v>1493</v>
      </c>
      <c r="DC94" t="s">
        <v>1493</v>
      </c>
      <c r="DD94" t="s">
        <v>1493</v>
      </c>
      <c r="DE94" t="s">
        <v>1493</v>
      </c>
    </row>
    <row r="95" spans="1:109" x14ac:dyDescent="0.25">
      <c r="A95" s="12" t="s">
        <v>1493</v>
      </c>
      <c r="B95" s="4">
        <v>2.0920000000000001</v>
      </c>
      <c r="C95" t="s">
        <v>1493</v>
      </c>
      <c r="D95">
        <v>33</v>
      </c>
      <c r="E95">
        <v>1</v>
      </c>
      <c r="F95" t="s">
        <v>1493</v>
      </c>
      <c r="G95">
        <v>0</v>
      </c>
      <c r="H95" t="s">
        <v>1493</v>
      </c>
      <c r="I95" t="s">
        <v>1493</v>
      </c>
      <c r="J95">
        <v>0</v>
      </c>
      <c r="K95">
        <v>2006</v>
      </c>
      <c r="L95" t="s">
        <v>1493</v>
      </c>
      <c r="M95" t="s">
        <v>1493</v>
      </c>
      <c r="N95">
        <v>0</v>
      </c>
      <c r="O95" t="s">
        <v>1493</v>
      </c>
      <c r="P95">
        <v>3</v>
      </c>
      <c r="Q95" t="s">
        <v>1493</v>
      </c>
      <c r="R95">
        <v>2008</v>
      </c>
      <c r="S95" t="s">
        <v>1493</v>
      </c>
      <c r="T95" t="s">
        <v>1493</v>
      </c>
      <c r="U95">
        <v>0</v>
      </c>
      <c r="V95" t="s">
        <v>1493</v>
      </c>
      <c r="W95">
        <v>2.6</v>
      </c>
      <c r="X95" t="s">
        <v>1493</v>
      </c>
      <c r="Y95" t="s">
        <v>1493</v>
      </c>
      <c r="Z95" t="s">
        <v>1493</v>
      </c>
      <c r="AA95" t="s">
        <v>1493</v>
      </c>
      <c r="AB95" t="s">
        <v>1493</v>
      </c>
      <c r="AC95" t="s">
        <v>1493</v>
      </c>
      <c r="AD95" t="s">
        <v>1493</v>
      </c>
      <c r="AE95" t="s">
        <v>1493</v>
      </c>
      <c r="AF95" t="s">
        <v>1493</v>
      </c>
      <c r="AG95" t="s">
        <v>1493</v>
      </c>
      <c r="AH95" t="s">
        <v>1493</v>
      </c>
      <c r="AI95" t="s">
        <v>1493</v>
      </c>
      <c r="AJ95" t="s">
        <v>1493</v>
      </c>
      <c r="AK95" t="s">
        <v>1493</v>
      </c>
      <c r="AL95" t="s">
        <v>1493</v>
      </c>
      <c r="AM95" t="s">
        <v>1493</v>
      </c>
      <c r="AN95" t="s">
        <v>1493</v>
      </c>
      <c r="AO95" t="s">
        <v>1493</v>
      </c>
      <c r="AP95" t="s">
        <v>1493</v>
      </c>
      <c r="AQ95" t="s">
        <v>1493</v>
      </c>
      <c r="AR95" t="s">
        <v>1493</v>
      </c>
      <c r="AS95" t="s">
        <v>1493</v>
      </c>
      <c r="AT95" t="s">
        <v>1493</v>
      </c>
      <c r="AU95" t="s">
        <v>1493</v>
      </c>
      <c r="AV95" t="s">
        <v>1493</v>
      </c>
      <c r="AW95" t="s">
        <v>1493</v>
      </c>
      <c r="AX95" t="s">
        <v>1493</v>
      </c>
      <c r="AY95" t="s">
        <v>1493</v>
      </c>
      <c r="AZ95" t="s">
        <v>1493</v>
      </c>
      <c r="BA95" t="s">
        <v>1493</v>
      </c>
      <c r="BB95" t="s">
        <v>1493</v>
      </c>
      <c r="BC95" t="s">
        <v>1493</v>
      </c>
      <c r="BD95" t="s">
        <v>1493</v>
      </c>
      <c r="BE95" t="s">
        <v>1493</v>
      </c>
      <c r="BF95" t="s">
        <v>1493</v>
      </c>
      <c r="BG95" t="s">
        <v>1493</v>
      </c>
      <c r="BH95">
        <v>3</v>
      </c>
      <c r="BI95">
        <v>2</v>
      </c>
      <c r="BJ95" t="s">
        <v>1493</v>
      </c>
      <c r="BK95" t="s">
        <v>1493</v>
      </c>
      <c r="BL95" t="s">
        <v>1493</v>
      </c>
      <c r="BM95" t="s">
        <v>1493</v>
      </c>
      <c r="BN95" t="s">
        <v>1493</v>
      </c>
      <c r="BO95" s="12" t="s">
        <v>1069</v>
      </c>
      <c r="BP95" s="22">
        <v>34</v>
      </c>
      <c r="BQ95">
        <v>238</v>
      </c>
      <c r="BR95">
        <v>0</v>
      </c>
      <c r="BS95" t="s">
        <v>1493</v>
      </c>
      <c r="BT95">
        <v>0</v>
      </c>
      <c r="BU95" t="s">
        <v>1493</v>
      </c>
      <c r="BV95" s="4">
        <v>1.51</v>
      </c>
      <c r="BW95">
        <v>1</v>
      </c>
      <c r="BX95">
        <v>33</v>
      </c>
      <c r="BY95">
        <v>2</v>
      </c>
      <c r="BZ95" t="s">
        <v>1493</v>
      </c>
      <c r="CA95">
        <v>2</v>
      </c>
      <c r="CB95" t="s">
        <v>1493</v>
      </c>
      <c r="CC95">
        <v>1</v>
      </c>
      <c r="CD95" t="s">
        <v>1493</v>
      </c>
      <c r="CE95" s="12" t="s">
        <v>482</v>
      </c>
      <c r="CF95" t="s">
        <v>1493</v>
      </c>
      <c r="CG95">
        <v>0</v>
      </c>
      <c r="CH95" t="s">
        <v>1493</v>
      </c>
      <c r="CI95" t="s">
        <v>1493</v>
      </c>
      <c r="CJ95" t="s">
        <v>1493</v>
      </c>
      <c r="CK95" t="s">
        <v>1493</v>
      </c>
      <c r="CL95" t="s">
        <v>1493</v>
      </c>
      <c r="CM95" t="s">
        <v>1493</v>
      </c>
      <c r="CN95" t="s">
        <v>1493</v>
      </c>
      <c r="CO95" t="s">
        <v>1493</v>
      </c>
      <c r="CP95">
        <v>3</v>
      </c>
      <c r="CQ95" s="22" t="s">
        <v>461</v>
      </c>
      <c r="CR95" t="s">
        <v>1493</v>
      </c>
      <c r="CS95" s="12" t="s">
        <v>1493</v>
      </c>
      <c r="CT95">
        <v>2</v>
      </c>
      <c r="CU95">
        <v>0</v>
      </c>
      <c r="CV95" t="s">
        <v>1493</v>
      </c>
      <c r="CW95" t="s">
        <v>1493</v>
      </c>
      <c r="CX95">
        <v>0</v>
      </c>
      <c r="CY95" t="s">
        <v>1493</v>
      </c>
      <c r="CZ95">
        <v>0</v>
      </c>
      <c r="DA95" t="s">
        <v>1493</v>
      </c>
      <c r="DB95" t="s">
        <v>1493</v>
      </c>
      <c r="DC95" t="s">
        <v>1493</v>
      </c>
      <c r="DD95" t="s">
        <v>1493</v>
      </c>
      <c r="DE95" t="s">
        <v>1493</v>
      </c>
    </row>
    <row r="96" spans="1:109" x14ac:dyDescent="0.25">
      <c r="A96" s="12" t="s">
        <v>1493</v>
      </c>
      <c r="B96" s="4">
        <v>2.093</v>
      </c>
      <c r="C96" t="s">
        <v>1493</v>
      </c>
      <c r="D96">
        <v>28</v>
      </c>
      <c r="E96">
        <v>2</v>
      </c>
      <c r="F96" t="s">
        <v>1493</v>
      </c>
      <c r="G96">
        <v>0</v>
      </c>
      <c r="H96" t="s">
        <v>1493</v>
      </c>
      <c r="I96" t="s">
        <v>1493</v>
      </c>
      <c r="J96">
        <v>0</v>
      </c>
      <c r="K96" t="s">
        <v>1493</v>
      </c>
      <c r="L96" t="s">
        <v>1493</v>
      </c>
      <c r="M96" t="s">
        <v>1493</v>
      </c>
      <c r="N96" t="s">
        <v>1493</v>
      </c>
      <c r="O96" t="s">
        <v>1493</v>
      </c>
      <c r="P96" t="s">
        <v>1493</v>
      </c>
      <c r="Q96" t="s">
        <v>1493</v>
      </c>
      <c r="R96" t="s">
        <v>1493</v>
      </c>
      <c r="S96" t="s">
        <v>1493</v>
      </c>
      <c r="T96" t="s">
        <v>1493</v>
      </c>
      <c r="U96" t="s">
        <v>1493</v>
      </c>
      <c r="V96" t="s">
        <v>1493</v>
      </c>
      <c r="W96" t="s">
        <v>1493</v>
      </c>
      <c r="X96" t="s">
        <v>1493</v>
      </c>
      <c r="Y96" t="s">
        <v>1493</v>
      </c>
      <c r="Z96" t="s">
        <v>1493</v>
      </c>
      <c r="AA96" t="s">
        <v>1493</v>
      </c>
      <c r="AB96" t="s">
        <v>1493</v>
      </c>
      <c r="AC96" t="s">
        <v>1493</v>
      </c>
      <c r="AD96" t="s">
        <v>1493</v>
      </c>
      <c r="AE96" t="s">
        <v>1493</v>
      </c>
      <c r="AF96" t="s">
        <v>1493</v>
      </c>
      <c r="AG96" t="s">
        <v>1493</v>
      </c>
      <c r="AH96" t="s">
        <v>1493</v>
      </c>
      <c r="AI96" t="s">
        <v>1493</v>
      </c>
      <c r="AJ96" t="s">
        <v>1493</v>
      </c>
      <c r="AK96" t="s">
        <v>1493</v>
      </c>
      <c r="AL96" t="s">
        <v>1493</v>
      </c>
      <c r="AM96" t="s">
        <v>1493</v>
      </c>
      <c r="AN96" t="s">
        <v>1493</v>
      </c>
      <c r="AO96" t="s">
        <v>1493</v>
      </c>
      <c r="AP96" t="s">
        <v>1493</v>
      </c>
      <c r="AQ96" t="s">
        <v>1493</v>
      </c>
      <c r="AR96" t="s">
        <v>1493</v>
      </c>
      <c r="AS96" t="s">
        <v>1493</v>
      </c>
      <c r="AT96" t="s">
        <v>1493</v>
      </c>
      <c r="AU96" t="s">
        <v>1493</v>
      </c>
      <c r="AV96" t="s">
        <v>1493</v>
      </c>
      <c r="AW96" t="s">
        <v>1493</v>
      </c>
      <c r="AX96" t="s">
        <v>1493</v>
      </c>
      <c r="AY96" t="s">
        <v>1493</v>
      </c>
      <c r="AZ96" t="s">
        <v>1493</v>
      </c>
      <c r="BA96" t="s">
        <v>1493</v>
      </c>
      <c r="BB96" t="s">
        <v>1493</v>
      </c>
      <c r="BC96" t="s">
        <v>1493</v>
      </c>
      <c r="BD96" t="s">
        <v>1493</v>
      </c>
      <c r="BE96" t="s">
        <v>1493</v>
      </c>
      <c r="BF96" t="s">
        <v>1493</v>
      </c>
      <c r="BG96" t="s">
        <v>1493</v>
      </c>
      <c r="BH96">
        <v>3</v>
      </c>
      <c r="BI96" t="s">
        <v>1493</v>
      </c>
      <c r="BJ96">
        <v>2</v>
      </c>
      <c r="BK96" t="s">
        <v>1493</v>
      </c>
      <c r="BL96" t="s">
        <v>1493</v>
      </c>
      <c r="BM96" t="s">
        <v>1493</v>
      </c>
      <c r="BN96" t="s">
        <v>1493</v>
      </c>
      <c r="BO96" s="12" t="s">
        <v>756</v>
      </c>
      <c r="BP96" s="22" t="s">
        <v>1024</v>
      </c>
      <c r="BQ96">
        <v>247</v>
      </c>
      <c r="BR96">
        <v>0</v>
      </c>
      <c r="BS96" t="s">
        <v>1493</v>
      </c>
      <c r="BT96">
        <v>0</v>
      </c>
      <c r="BU96" t="s">
        <v>1493</v>
      </c>
      <c r="BV96" s="4">
        <v>1.7</v>
      </c>
      <c r="BW96">
        <v>1</v>
      </c>
      <c r="BX96">
        <v>28</v>
      </c>
      <c r="BY96">
        <v>6</v>
      </c>
      <c r="BZ96" t="s">
        <v>1493</v>
      </c>
      <c r="CA96">
        <v>3</v>
      </c>
      <c r="CB96" t="s">
        <v>1493</v>
      </c>
      <c r="CC96">
        <v>2</v>
      </c>
      <c r="CD96" t="s">
        <v>1493</v>
      </c>
      <c r="CE96" s="12" t="s">
        <v>870</v>
      </c>
      <c r="CF96" t="s">
        <v>1493</v>
      </c>
      <c r="CG96">
        <v>0</v>
      </c>
      <c r="CH96" t="s">
        <v>1493</v>
      </c>
      <c r="CI96" t="s">
        <v>1493</v>
      </c>
      <c r="CJ96" t="s">
        <v>1493</v>
      </c>
      <c r="CK96" t="s">
        <v>1493</v>
      </c>
      <c r="CL96" t="s">
        <v>1493</v>
      </c>
      <c r="CM96" t="s">
        <v>1493</v>
      </c>
      <c r="CN96" t="s">
        <v>1493</v>
      </c>
      <c r="CO96" t="s">
        <v>1493</v>
      </c>
      <c r="CP96">
        <v>3</v>
      </c>
      <c r="CQ96" s="22" t="s">
        <v>461</v>
      </c>
      <c r="CR96" t="s">
        <v>1493</v>
      </c>
      <c r="CS96" s="12" t="s">
        <v>1493</v>
      </c>
      <c r="CT96">
        <v>2</v>
      </c>
      <c r="CU96">
        <v>0</v>
      </c>
      <c r="CV96" t="s">
        <v>1493</v>
      </c>
      <c r="CW96" t="s">
        <v>1493</v>
      </c>
      <c r="CX96">
        <v>0</v>
      </c>
      <c r="CY96" t="s">
        <v>1493</v>
      </c>
      <c r="CZ96">
        <v>0</v>
      </c>
      <c r="DA96" t="s">
        <v>1493</v>
      </c>
      <c r="DB96" t="s">
        <v>1493</v>
      </c>
      <c r="DC96" t="s">
        <v>1493</v>
      </c>
      <c r="DD96" t="s">
        <v>1493</v>
      </c>
      <c r="DE96" t="s">
        <v>1493</v>
      </c>
    </row>
    <row r="97" spans="1:109" x14ac:dyDescent="0.25">
      <c r="A97" s="12" t="s">
        <v>1493</v>
      </c>
      <c r="B97" s="4">
        <v>2.0939999999999999</v>
      </c>
      <c r="C97" t="s">
        <v>1493</v>
      </c>
      <c r="D97">
        <v>29</v>
      </c>
      <c r="E97">
        <v>1</v>
      </c>
      <c r="F97" t="s">
        <v>1493</v>
      </c>
      <c r="G97">
        <v>0</v>
      </c>
      <c r="H97" t="s">
        <v>1493</v>
      </c>
      <c r="I97" t="s">
        <v>1493</v>
      </c>
      <c r="J97">
        <v>0</v>
      </c>
      <c r="K97" t="s">
        <v>1493</v>
      </c>
      <c r="L97" t="s">
        <v>1493</v>
      </c>
      <c r="M97" t="s">
        <v>1493</v>
      </c>
      <c r="N97" t="s">
        <v>1493</v>
      </c>
      <c r="O97" t="s">
        <v>1493</v>
      </c>
      <c r="P97" t="s">
        <v>1493</v>
      </c>
      <c r="Q97" t="s">
        <v>1493</v>
      </c>
      <c r="R97" t="s">
        <v>1493</v>
      </c>
      <c r="S97" t="s">
        <v>1493</v>
      </c>
      <c r="T97" t="s">
        <v>1493</v>
      </c>
      <c r="U97" t="s">
        <v>1493</v>
      </c>
      <c r="V97" t="s">
        <v>1493</v>
      </c>
      <c r="W97" t="s">
        <v>1493</v>
      </c>
      <c r="X97" t="s">
        <v>1493</v>
      </c>
      <c r="Y97" t="s">
        <v>1493</v>
      </c>
      <c r="Z97" t="s">
        <v>1493</v>
      </c>
      <c r="AA97" t="s">
        <v>1493</v>
      </c>
      <c r="AB97" t="s">
        <v>1493</v>
      </c>
      <c r="AC97" t="s">
        <v>1493</v>
      </c>
      <c r="AD97" t="s">
        <v>1493</v>
      </c>
      <c r="AE97" t="s">
        <v>1493</v>
      </c>
      <c r="AF97" t="s">
        <v>1493</v>
      </c>
      <c r="AG97" t="s">
        <v>1493</v>
      </c>
      <c r="AH97" t="s">
        <v>1493</v>
      </c>
      <c r="AI97" t="s">
        <v>1493</v>
      </c>
      <c r="AJ97" t="s">
        <v>1493</v>
      </c>
      <c r="AK97" t="s">
        <v>1493</v>
      </c>
      <c r="AL97" t="s">
        <v>1493</v>
      </c>
      <c r="AM97" t="s">
        <v>1493</v>
      </c>
      <c r="AN97" t="s">
        <v>1493</v>
      </c>
      <c r="AO97" t="s">
        <v>1493</v>
      </c>
      <c r="AP97" t="s">
        <v>1493</v>
      </c>
      <c r="AQ97" t="s">
        <v>1493</v>
      </c>
      <c r="AR97" t="s">
        <v>1493</v>
      </c>
      <c r="AS97" t="s">
        <v>1493</v>
      </c>
      <c r="AT97" t="s">
        <v>1493</v>
      </c>
      <c r="AU97" t="s">
        <v>1493</v>
      </c>
      <c r="AV97" t="s">
        <v>1493</v>
      </c>
      <c r="AW97" t="s">
        <v>1493</v>
      </c>
      <c r="AX97" t="s">
        <v>1493</v>
      </c>
      <c r="AY97" t="s">
        <v>1493</v>
      </c>
      <c r="AZ97" t="s">
        <v>1493</v>
      </c>
      <c r="BA97" t="s">
        <v>1493</v>
      </c>
      <c r="BB97" t="s">
        <v>1493</v>
      </c>
      <c r="BC97" t="s">
        <v>1493</v>
      </c>
      <c r="BD97" t="s">
        <v>1493</v>
      </c>
      <c r="BE97" t="s">
        <v>1493</v>
      </c>
      <c r="BF97" t="s">
        <v>1493</v>
      </c>
      <c r="BG97" t="s">
        <v>1493</v>
      </c>
      <c r="BH97">
        <v>2</v>
      </c>
      <c r="BI97" t="s">
        <v>1493</v>
      </c>
      <c r="BJ97" t="s">
        <v>1493</v>
      </c>
      <c r="BK97">
        <v>1</v>
      </c>
      <c r="BL97" t="s">
        <v>1493</v>
      </c>
      <c r="BM97" t="s">
        <v>1493</v>
      </c>
      <c r="BN97" t="s">
        <v>1493</v>
      </c>
      <c r="BO97" s="12" t="s">
        <v>1417</v>
      </c>
      <c r="BP97" s="22" t="s">
        <v>984</v>
      </c>
      <c r="BQ97">
        <v>250</v>
      </c>
      <c r="BR97">
        <v>0</v>
      </c>
      <c r="BS97" t="s">
        <v>1493</v>
      </c>
      <c r="BT97">
        <v>0</v>
      </c>
      <c r="BU97" t="s">
        <v>1493</v>
      </c>
      <c r="BV97" s="4">
        <v>2.34</v>
      </c>
      <c r="BW97">
        <v>1</v>
      </c>
      <c r="BX97">
        <v>29</v>
      </c>
      <c r="BY97">
        <v>1</v>
      </c>
      <c r="BZ97" t="s">
        <v>1493</v>
      </c>
      <c r="CA97">
        <v>3</v>
      </c>
      <c r="CB97" t="s">
        <v>1493</v>
      </c>
      <c r="CC97">
        <v>3</v>
      </c>
      <c r="CD97" t="s">
        <v>1493</v>
      </c>
      <c r="CE97" s="12" t="s">
        <v>1432</v>
      </c>
      <c r="CF97">
        <v>2</v>
      </c>
      <c r="CG97">
        <v>0</v>
      </c>
      <c r="CH97" t="s">
        <v>1493</v>
      </c>
      <c r="CI97" t="s">
        <v>1493</v>
      </c>
      <c r="CJ97" t="s">
        <v>1493</v>
      </c>
      <c r="CK97" t="s">
        <v>1493</v>
      </c>
      <c r="CL97" t="s">
        <v>1493</v>
      </c>
      <c r="CM97" t="s">
        <v>1493</v>
      </c>
      <c r="CN97" t="s">
        <v>1493</v>
      </c>
      <c r="CO97" t="s">
        <v>1493</v>
      </c>
      <c r="CP97">
        <v>2</v>
      </c>
      <c r="CQ97" s="22" t="s">
        <v>461</v>
      </c>
      <c r="CR97" t="s">
        <v>1493</v>
      </c>
      <c r="CS97" s="12" t="s">
        <v>1493</v>
      </c>
      <c r="CT97">
        <v>2</v>
      </c>
      <c r="CU97">
        <v>0</v>
      </c>
      <c r="CV97" t="s">
        <v>1493</v>
      </c>
      <c r="CW97" t="s">
        <v>1493</v>
      </c>
      <c r="CX97">
        <v>0</v>
      </c>
      <c r="CY97" t="s">
        <v>1493</v>
      </c>
      <c r="CZ97">
        <v>0</v>
      </c>
      <c r="DA97" t="s">
        <v>1493</v>
      </c>
      <c r="DB97" t="s">
        <v>1493</v>
      </c>
      <c r="DC97" t="s">
        <v>1493</v>
      </c>
      <c r="DD97" t="s">
        <v>1493</v>
      </c>
      <c r="DE97" t="s">
        <v>1493</v>
      </c>
    </row>
    <row r="98" spans="1:109" x14ac:dyDescent="0.25">
      <c r="A98" s="12" t="s">
        <v>1493</v>
      </c>
      <c r="B98" s="4">
        <v>1.0009999999999999</v>
      </c>
      <c r="C98" t="s">
        <v>1493</v>
      </c>
      <c r="D98">
        <v>28</v>
      </c>
      <c r="E98">
        <v>1</v>
      </c>
      <c r="F98" t="s">
        <v>1493</v>
      </c>
      <c r="G98">
        <v>0</v>
      </c>
      <c r="H98" t="s">
        <v>1493</v>
      </c>
      <c r="I98" t="s">
        <v>1493</v>
      </c>
      <c r="J98">
        <v>0</v>
      </c>
      <c r="K98" t="s">
        <v>1493</v>
      </c>
      <c r="L98" t="s">
        <v>1493</v>
      </c>
      <c r="M98" t="s">
        <v>1493</v>
      </c>
      <c r="N98" t="s">
        <v>1493</v>
      </c>
      <c r="O98" t="s">
        <v>1493</v>
      </c>
      <c r="P98" t="s">
        <v>1493</v>
      </c>
      <c r="Q98" t="s">
        <v>1493</v>
      </c>
      <c r="R98" t="s">
        <v>1493</v>
      </c>
      <c r="S98" t="s">
        <v>1493</v>
      </c>
      <c r="T98" t="s">
        <v>1493</v>
      </c>
      <c r="U98" t="s">
        <v>1493</v>
      </c>
      <c r="V98" t="s">
        <v>1493</v>
      </c>
      <c r="W98" t="s">
        <v>1493</v>
      </c>
      <c r="X98" t="s">
        <v>1493</v>
      </c>
      <c r="Y98" t="s">
        <v>1493</v>
      </c>
      <c r="Z98" t="s">
        <v>1493</v>
      </c>
      <c r="AA98" t="s">
        <v>1493</v>
      </c>
      <c r="AB98" t="s">
        <v>1493</v>
      </c>
      <c r="AC98" t="s">
        <v>1493</v>
      </c>
      <c r="AD98" t="s">
        <v>1493</v>
      </c>
      <c r="AE98" t="s">
        <v>1493</v>
      </c>
      <c r="AF98" t="s">
        <v>1493</v>
      </c>
      <c r="AG98" t="s">
        <v>1493</v>
      </c>
      <c r="AH98" t="s">
        <v>1493</v>
      </c>
      <c r="AI98" t="s">
        <v>1493</v>
      </c>
      <c r="AJ98" t="s">
        <v>1493</v>
      </c>
      <c r="AK98" t="s">
        <v>1493</v>
      </c>
      <c r="AL98" t="s">
        <v>1493</v>
      </c>
      <c r="AM98" t="s">
        <v>1493</v>
      </c>
      <c r="AN98" t="s">
        <v>1493</v>
      </c>
      <c r="AO98" t="s">
        <v>1493</v>
      </c>
      <c r="AP98" t="s">
        <v>1493</v>
      </c>
      <c r="AQ98" t="s">
        <v>1493</v>
      </c>
      <c r="AR98" t="s">
        <v>1493</v>
      </c>
      <c r="AS98" t="s">
        <v>1493</v>
      </c>
      <c r="AT98" t="s">
        <v>1493</v>
      </c>
      <c r="AU98" t="s">
        <v>1493</v>
      </c>
      <c r="AV98" t="s">
        <v>1493</v>
      </c>
      <c r="AW98" t="s">
        <v>1493</v>
      </c>
      <c r="AX98" t="s">
        <v>1493</v>
      </c>
      <c r="AY98" t="s">
        <v>1493</v>
      </c>
      <c r="AZ98" t="s">
        <v>1493</v>
      </c>
      <c r="BA98" t="s">
        <v>1493</v>
      </c>
      <c r="BB98" t="s">
        <v>1493</v>
      </c>
      <c r="BC98" t="s">
        <v>1493</v>
      </c>
      <c r="BD98" t="s">
        <v>1493</v>
      </c>
      <c r="BE98" t="s">
        <v>1493</v>
      </c>
      <c r="BF98" t="s">
        <v>1493</v>
      </c>
      <c r="BG98" t="s">
        <v>1493</v>
      </c>
      <c r="BH98">
        <v>2</v>
      </c>
      <c r="BI98">
        <v>1</v>
      </c>
      <c r="BJ98" t="s">
        <v>1493</v>
      </c>
      <c r="BK98" t="s">
        <v>1493</v>
      </c>
      <c r="BL98" t="s">
        <v>1493</v>
      </c>
      <c r="BM98" t="s">
        <v>1493</v>
      </c>
      <c r="BN98" t="s">
        <v>1493</v>
      </c>
      <c r="BO98" t="s">
        <v>459</v>
      </c>
      <c r="BP98" s="22">
        <v>40</v>
      </c>
      <c r="BQ98">
        <v>280</v>
      </c>
      <c r="BR98">
        <v>0</v>
      </c>
      <c r="BS98" t="s">
        <v>1493</v>
      </c>
      <c r="BT98">
        <v>0</v>
      </c>
      <c r="BU98" t="s">
        <v>1493</v>
      </c>
      <c r="BV98" s="4">
        <v>3.4350000000000001</v>
      </c>
      <c r="BW98">
        <v>0</v>
      </c>
      <c r="BX98">
        <v>28</v>
      </c>
      <c r="BY98">
        <v>1</v>
      </c>
      <c r="BZ98" t="s">
        <v>1493</v>
      </c>
      <c r="CA98">
        <v>3</v>
      </c>
      <c r="CB98" t="s">
        <v>1493</v>
      </c>
      <c r="CC98">
        <v>3</v>
      </c>
      <c r="CD98" t="s">
        <v>1493</v>
      </c>
      <c r="CE98" t="s">
        <v>460</v>
      </c>
      <c r="CF98">
        <v>2</v>
      </c>
      <c r="CG98" t="s">
        <v>1493</v>
      </c>
      <c r="CH98" t="s">
        <v>1493</v>
      </c>
      <c r="CI98" t="s">
        <v>1493</v>
      </c>
      <c r="CJ98" t="s">
        <v>1493</v>
      </c>
      <c r="CK98" t="s">
        <v>1493</v>
      </c>
      <c r="CL98" t="s">
        <v>1493</v>
      </c>
      <c r="CM98" t="s">
        <v>1493</v>
      </c>
      <c r="CN98" t="s">
        <v>1493</v>
      </c>
      <c r="CO98" t="s">
        <v>1493</v>
      </c>
      <c r="CP98">
        <v>1</v>
      </c>
      <c r="CQ98" s="22" t="s">
        <v>461</v>
      </c>
      <c r="CR98" t="s">
        <v>1493</v>
      </c>
      <c r="CS98" t="s">
        <v>462</v>
      </c>
      <c r="CT98">
        <v>2</v>
      </c>
      <c r="CU98">
        <v>0</v>
      </c>
      <c r="CV98" t="s">
        <v>1493</v>
      </c>
      <c r="CW98" t="s">
        <v>1493</v>
      </c>
      <c r="CX98">
        <v>0</v>
      </c>
      <c r="CY98" t="s">
        <v>1493</v>
      </c>
      <c r="CZ98">
        <v>0</v>
      </c>
      <c r="DA98" t="s">
        <v>1493</v>
      </c>
      <c r="DB98" t="s">
        <v>1493</v>
      </c>
      <c r="DC98" t="s">
        <v>1493</v>
      </c>
      <c r="DD98" t="s">
        <v>1493</v>
      </c>
      <c r="DE98" t="s">
        <v>1493</v>
      </c>
    </row>
    <row r="99" spans="1:109" x14ac:dyDescent="0.25">
      <c r="A99" s="12" t="s">
        <v>1493</v>
      </c>
      <c r="B99" s="4">
        <v>1.002</v>
      </c>
      <c r="C99" t="s">
        <v>1493</v>
      </c>
      <c r="D99">
        <v>37</v>
      </c>
      <c r="E99">
        <v>1</v>
      </c>
      <c r="F99" t="s">
        <v>1493</v>
      </c>
      <c r="G99">
        <v>0</v>
      </c>
      <c r="H99" t="s">
        <v>1493</v>
      </c>
      <c r="I99" t="s">
        <v>1493</v>
      </c>
      <c r="J99">
        <v>0</v>
      </c>
      <c r="K99">
        <v>2004</v>
      </c>
      <c r="L99" t="s">
        <v>1493</v>
      </c>
      <c r="M99" t="s">
        <v>1493</v>
      </c>
      <c r="N99">
        <v>0</v>
      </c>
      <c r="O99">
        <v>294</v>
      </c>
      <c r="P99">
        <v>3.105</v>
      </c>
      <c r="Q99" t="s">
        <v>1493</v>
      </c>
      <c r="R99">
        <v>2005</v>
      </c>
      <c r="S99" t="s">
        <v>1493</v>
      </c>
      <c r="T99" t="s">
        <v>1493</v>
      </c>
      <c r="U99">
        <v>0</v>
      </c>
      <c r="V99">
        <v>296</v>
      </c>
      <c r="W99">
        <v>3.34</v>
      </c>
      <c r="X99" t="s">
        <v>1493</v>
      </c>
      <c r="Y99">
        <v>2008</v>
      </c>
      <c r="Z99" t="s">
        <v>1493</v>
      </c>
      <c r="AA99" t="s">
        <v>1493</v>
      </c>
      <c r="AB99">
        <v>0</v>
      </c>
      <c r="AC99" t="s">
        <v>1493</v>
      </c>
      <c r="AD99">
        <v>3.3</v>
      </c>
      <c r="AE99" t="s">
        <v>1493</v>
      </c>
      <c r="AF99" t="s">
        <v>1493</v>
      </c>
      <c r="AG99" t="s">
        <v>1493</v>
      </c>
      <c r="AH99" t="s">
        <v>1493</v>
      </c>
      <c r="AI99" t="s">
        <v>1493</v>
      </c>
      <c r="AJ99" t="s">
        <v>1493</v>
      </c>
      <c r="AK99" t="s">
        <v>1493</v>
      </c>
      <c r="AL99" t="s">
        <v>1493</v>
      </c>
      <c r="AM99" t="s">
        <v>1493</v>
      </c>
      <c r="AN99" t="s">
        <v>1493</v>
      </c>
      <c r="AO99" t="s">
        <v>1493</v>
      </c>
      <c r="AP99" t="s">
        <v>1493</v>
      </c>
      <c r="AQ99" t="s">
        <v>1493</v>
      </c>
      <c r="AR99" t="s">
        <v>1493</v>
      </c>
      <c r="AS99" t="s">
        <v>1493</v>
      </c>
      <c r="AT99" t="s">
        <v>1493</v>
      </c>
      <c r="AU99" t="s">
        <v>1493</v>
      </c>
      <c r="AV99" t="s">
        <v>1493</v>
      </c>
      <c r="AW99" t="s">
        <v>1493</v>
      </c>
      <c r="AX99" t="s">
        <v>1493</v>
      </c>
      <c r="AY99" t="s">
        <v>1493</v>
      </c>
      <c r="AZ99" t="s">
        <v>1493</v>
      </c>
      <c r="BA99" t="s">
        <v>1493</v>
      </c>
      <c r="BB99" t="s">
        <v>1493</v>
      </c>
      <c r="BC99" t="s">
        <v>1493</v>
      </c>
      <c r="BD99" t="s">
        <v>1493</v>
      </c>
      <c r="BE99" t="s">
        <v>1493</v>
      </c>
      <c r="BF99" t="s">
        <v>1493</v>
      </c>
      <c r="BG99" t="s">
        <v>1493</v>
      </c>
      <c r="BH99">
        <v>4</v>
      </c>
      <c r="BI99">
        <v>3</v>
      </c>
      <c r="BJ99" t="s">
        <v>1493</v>
      </c>
      <c r="BK99" t="s">
        <v>1493</v>
      </c>
      <c r="BL99" t="s">
        <v>1493</v>
      </c>
      <c r="BM99" t="s">
        <v>1493</v>
      </c>
      <c r="BN99" t="s">
        <v>1493</v>
      </c>
      <c r="BO99" t="s">
        <v>480</v>
      </c>
      <c r="BP99" s="22" t="s">
        <v>481</v>
      </c>
      <c r="BQ99">
        <v>277</v>
      </c>
      <c r="BR99">
        <v>0</v>
      </c>
      <c r="BS99" t="s">
        <v>1493</v>
      </c>
      <c r="BT99">
        <v>0</v>
      </c>
      <c r="BU99" t="s">
        <v>1493</v>
      </c>
      <c r="BV99" s="4">
        <v>2.14</v>
      </c>
      <c r="BW99">
        <v>0</v>
      </c>
      <c r="BX99">
        <v>37</v>
      </c>
      <c r="BY99">
        <v>2</v>
      </c>
      <c r="BZ99" t="s">
        <v>1493</v>
      </c>
      <c r="CA99">
        <v>1</v>
      </c>
      <c r="CB99" t="s">
        <v>1493</v>
      </c>
      <c r="CC99">
        <v>1</v>
      </c>
      <c r="CD99" t="s">
        <v>1493</v>
      </c>
      <c r="CE99" t="s">
        <v>482</v>
      </c>
      <c r="CF99" t="s">
        <v>1493</v>
      </c>
      <c r="CG99" t="s">
        <v>1493</v>
      </c>
      <c r="CH99" t="s">
        <v>1493</v>
      </c>
      <c r="CI99" t="s">
        <v>1493</v>
      </c>
      <c r="CJ99" t="s">
        <v>1493</v>
      </c>
      <c r="CK99" t="s">
        <v>1493</v>
      </c>
      <c r="CL99" t="s">
        <v>1493</v>
      </c>
      <c r="CM99" t="s">
        <v>1493</v>
      </c>
      <c r="CN99" t="s">
        <v>1493</v>
      </c>
      <c r="CO99" t="s">
        <v>1493</v>
      </c>
      <c r="CP99">
        <v>1</v>
      </c>
      <c r="CQ99" s="22">
        <v>1</v>
      </c>
      <c r="CR99" t="s">
        <v>1493</v>
      </c>
      <c r="CS99" s="12" t="s">
        <v>1493</v>
      </c>
      <c r="CT99" t="s">
        <v>1493</v>
      </c>
      <c r="CU99">
        <v>0</v>
      </c>
      <c r="CV99" t="s">
        <v>1493</v>
      </c>
      <c r="CW99" t="s">
        <v>1493</v>
      </c>
      <c r="CX99">
        <v>0</v>
      </c>
      <c r="CY99" t="s">
        <v>1493</v>
      </c>
      <c r="CZ99">
        <v>0</v>
      </c>
      <c r="DA99" t="s">
        <v>1493</v>
      </c>
      <c r="DB99" t="s">
        <v>1493</v>
      </c>
      <c r="DC99" t="s">
        <v>1493</v>
      </c>
      <c r="DD99" t="s">
        <v>1493</v>
      </c>
      <c r="DE99" t="s">
        <v>1493</v>
      </c>
    </row>
    <row r="100" spans="1:109" x14ac:dyDescent="0.25">
      <c r="A100" t="s">
        <v>674</v>
      </c>
      <c r="B100" s="4">
        <v>1.0029999999999999</v>
      </c>
      <c r="C100" t="s">
        <v>1493</v>
      </c>
      <c r="D100">
        <v>25</v>
      </c>
      <c r="E100">
        <v>1</v>
      </c>
      <c r="F100" t="s">
        <v>1493</v>
      </c>
      <c r="G100">
        <v>0</v>
      </c>
      <c r="H100" t="s">
        <v>1493</v>
      </c>
      <c r="I100" t="s">
        <v>1493</v>
      </c>
      <c r="J100">
        <v>0</v>
      </c>
      <c r="K100">
        <v>2009</v>
      </c>
      <c r="L100" t="s">
        <v>1493</v>
      </c>
      <c r="M100" t="s">
        <v>1493</v>
      </c>
      <c r="N100" t="s">
        <v>1493</v>
      </c>
      <c r="O100" t="s">
        <v>1493</v>
      </c>
      <c r="P100" t="s">
        <v>1493</v>
      </c>
      <c r="Q100" t="s">
        <v>1493</v>
      </c>
      <c r="R100" t="s">
        <v>1493</v>
      </c>
      <c r="S100" t="s">
        <v>1493</v>
      </c>
      <c r="T100" t="s">
        <v>1493</v>
      </c>
      <c r="U100" t="s">
        <v>1493</v>
      </c>
      <c r="V100" t="s">
        <v>1493</v>
      </c>
      <c r="W100" t="s">
        <v>1493</v>
      </c>
      <c r="X100" t="s">
        <v>1493</v>
      </c>
      <c r="Y100" t="s">
        <v>1493</v>
      </c>
      <c r="Z100" t="s">
        <v>1493</v>
      </c>
      <c r="AA100" t="s">
        <v>1493</v>
      </c>
      <c r="AB100" t="s">
        <v>1493</v>
      </c>
      <c r="AC100" t="s">
        <v>1493</v>
      </c>
      <c r="AD100" t="s">
        <v>1493</v>
      </c>
      <c r="AE100" t="s">
        <v>1493</v>
      </c>
      <c r="AF100" t="s">
        <v>1493</v>
      </c>
      <c r="AG100" t="s">
        <v>1493</v>
      </c>
      <c r="AH100" t="s">
        <v>1493</v>
      </c>
      <c r="AI100" t="s">
        <v>1493</v>
      </c>
      <c r="AJ100" t="s">
        <v>1493</v>
      </c>
      <c r="AK100" t="s">
        <v>1493</v>
      </c>
      <c r="AL100" t="s">
        <v>1493</v>
      </c>
      <c r="AM100" t="s">
        <v>1493</v>
      </c>
      <c r="AN100" t="s">
        <v>1493</v>
      </c>
      <c r="AO100" t="s">
        <v>1493</v>
      </c>
      <c r="AP100" t="s">
        <v>1493</v>
      </c>
      <c r="AQ100" t="s">
        <v>1493</v>
      </c>
      <c r="AR100" t="s">
        <v>1493</v>
      </c>
      <c r="AS100" t="s">
        <v>1493</v>
      </c>
      <c r="AT100" t="s">
        <v>1493</v>
      </c>
      <c r="AU100" t="s">
        <v>1493</v>
      </c>
      <c r="AV100" t="s">
        <v>1493</v>
      </c>
      <c r="AW100" t="s">
        <v>1493</v>
      </c>
      <c r="AX100" t="s">
        <v>1493</v>
      </c>
      <c r="AY100" t="s">
        <v>1493</v>
      </c>
      <c r="AZ100" t="s">
        <v>1493</v>
      </c>
      <c r="BA100" t="s">
        <v>1493</v>
      </c>
      <c r="BB100" t="s">
        <v>1493</v>
      </c>
      <c r="BC100" t="s">
        <v>1493</v>
      </c>
      <c r="BD100" t="s">
        <v>1493</v>
      </c>
      <c r="BE100" t="s">
        <v>1493</v>
      </c>
      <c r="BF100" t="s">
        <v>1493</v>
      </c>
      <c r="BG100" t="s">
        <v>1493</v>
      </c>
      <c r="BH100">
        <v>2</v>
      </c>
      <c r="BI100" t="s">
        <v>1493</v>
      </c>
      <c r="BJ100">
        <v>1</v>
      </c>
      <c r="BK100" t="s">
        <v>1493</v>
      </c>
      <c r="BL100" t="s">
        <v>1493</v>
      </c>
      <c r="BM100" t="s">
        <v>1493</v>
      </c>
      <c r="BN100" t="s">
        <v>1493</v>
      </c>
      <c r="BO100" t="s">
        <v>487</v>
      </c>
      <c r="BP100" s="22" t="s">
        <v>488</v>
      </c>
      <c r="BQ100">
        <v>268</v>
      </c>
      <c r="BR100">
        <v>0</v>
      </c>
      <c r="BS100" t="s">
        <v>1493</v>
      </c>
      <c r="BT100">
        <v>0</v>
      </c>
      <c r="BU100" t="s">
        <v>1493</v>
      </c>
      <c r="BV100" s="4">
        <v>3</v>
      </c>
      <c r="BW100">
        <v>0</v>
      </c>
      <c r="BX100">
        <v>25</v>
      </c>
      <c r="BY100">
        <v>1</v>
      </c>
      <c r="BZ100" t="s">
        <v>1493</v>
      </c>
      <c r="CA100">
        <v>2</v>
      </c>
      <c r="CB100" t="s">
        <v>1493</v>
      </c>
      <c r="CC100">
        <v>2</v>
      </c>
      <c r="CD100" t="s">
        <v>1493</v>
      </c>
      <c r="CE100" t="s">
        <v>489</v>
      </c>
      <c r="CF100">
        <v>1</v>
      </c>
      <c r="CG100" t="s">
        <v>1493</v>
      </c>
      <c r="CH100" t="s">
        <v>1493</v>
      </c>
      <c r="CI100" t="s">
        <v>1493</v>
      </c>
      <c r="CJ100" t="s">
        <v>1493</v>
      </c>
      <c r="CK100" t="s">
        <v>1493</v>
      </c>
      <c r="CL100" t="s">
        <v>1493</v>
      </c>
      <c r="CM100" t="s">
        <v>1493</v>
      </c>
      <c r="CN100" t="s">
        <v>1493</v>
      </c>
      <c r="CO100" t="s">
        <v>1493</v>
      </c>
      <c r="CP100">
        <v>1</v>
      </c>
      <c r="CQ100" s="22" t="s">
        <v>1493</v>
      </c>
      <c r="CR100" t="s">
        <v>1493</v>
      </c>
      <c r="CS100" t="s">
        <v>462</v>
      </c>
      <c r="CT100">
        <v>2</v>
      </c>
      <c r="CU100">
        <v>0</v>
      </c>
      <c r="CV100" t="s">
        <v>1493</v>
      </c>
      <c r="CW100" t="s">
        <v>1493</v>
      </c>
      <c r="CX100">
        <v>0</v>
      </c>
      <c r="CY100" t="s">
        <v>1493</v>
      </c>
      <c r="CZ100">
        <v>0</v>
      </c>
      <c r="DA100" t="s">
        <v>1493</v>
      </c>
      <c r="DB100" t="s">
        <v>1493</v>
      </c>
      <c r="DC100" t="s">
        <v>1493</v>
      </c>
      <c r="DD100" t="s">
        <v>1493</v>
      </c>
      <c r="DE100" t="s">
        <v>1493</v>
      </c>
    </row>
    <row r="101" spans="1:109" x14ac:dyDescent="0.25">
      <c r="A101" t="s">
        <v>855</v>
      </c>
      <c r="B101" s="4">
        <v>1.004</v>
      </c>
      <c r="C101" t="s">
        <v>1493</v>
      </c>
      <c r="D101">
        <v>30</v>
      </c>
      <c r="E101">
        <v>1</v>
      </c>
      <c r="F101" t="s">
        <v>1493</v>
      </c>
      <c r="G101">
        <v>0</v>
      </c>
      <c r="H101" t="s">
        <v>1493</v>
      </c>
      <c r="I101" t="s">
        <v>1493</v>
      </c>
      <c r="J101">
        <v>0</v>
      </c>
      <c r="K101" t="s">
        <v>1493</v>
      </c>
      <c r="L101" t="s">
        <v>1493</v>
      </c>
      <c r="M101" t="s">
        <v>1493</v>
      </c>
      <c r="N101" t="s">
        <v>1493</v>
      </c>
      <c r="O101" t="s">
        <v>1493</v>
      </c>
      <c r="P101" t="s">
        <v>1493</v>
      </c>
      <c r="Q101" t="s">
        <v>1493</v>
      </c>
      <c r="R101" t="s">
        <v>1493</v>
      </c>
      <c r="S101" t="s">
        <v>1493</v>
      </c>
      <c r="T101" t="s">
        <v>1493</v>
      </c>
      <c r="U101" t="s">
        <v>1493</v>
      </c>
      <c r="V101" t="s">
        <v>1493</v>
      </c>
      <c r="W101" t="s">
        <v>1493</v>
      </c>
      <c r="X101" t="s">
        <v>1493</v>
      </c>
      <c r="Y101" t="s">
        <v>1493</v>
      </c>
      <c r="Z101" t="s">
        <v>1493</v>
      </c>
      <c r="AA101" t="s">
        <v>1493</v>
      </c>
      <c r="AB101" t="s">
        <v>1493</v>
      </c>
      <c r="AC101" t="s">
        <v>1493</v>
      </c>
      <c r="AD101" t="s">
        <v>1493</v>
      </c>
      <c r="AE101" t="s">
        <v>1493</v>
      </c>
      <c r="AF101" t="s">
        <v>1493</v>
      </c>
      <c r="AG101" t="s">
        <v>1493</v>
      </c>
      <c r="AH101" t="s">
        <v>1493</v>
      </c>
      <c r="AI101" t="s">
        <v>1493</v>
      </c>
      <c r="AJ101" t="s">
        <v>1493</v>
      </c>
      <c r="AK101" t="s">
        <v>1493</v>
      </c>
      <c r="AL101" t="s">
        <v>1493</v>
      </c>
      <c r="AM101" t="s">
        <v>1493</v>
      </c>
      <c r="AN101" t="s">
        <v>1493</v>
      </c>
      <c r="AO101" t="s">
        <v>1493</v>
      </c>
      <c r="AP101" t="s">
        <v>1493</v>
      </c>
      <c r="AQ101" t="s">
        <v>1493</v>
      </c>
      <c r="AR101" t="s">
        <v>1493</v>
      </c>
      <c r="AS101" t="s">
        <v>1493</v>
      </c>
      <c r="AT101" t="s">
        <v>1493</v>
      </c>
      <c r="AU101" t="s">
        <v>1493</v>
      </c>
      <c r="AV101" t="s">
        <v>1493</v>
      </c>
      <c r="AW101" t="s">
        <v>1493</v>
      </c>
      <c r="AX101" t="s">
        <v>1493</v>
      </c>
      <c r="AY101" t="s">
        <v>1493</v>
      </c>
      <c r="AZ101" t="s">
        <v>1493</v>
      </c>
      <c r="BA101" t="s">
        <v>1493</v>
      </c>
      <c r="BB101" t="s">
        <v>1493</v>
      </c>
      <c r="BC101" t="s">
        <v>1493</v>
      </c>
      <c r="BD101" t="s">
        <v>1493</v>
      </c>
      <c r="BE101" t="s">
        <v>1493</v>
      </c>
      <c r="BF101" t="s">
        <v>1493</v>
      </c>
      <c r="BG101" t="s">
        <v>1493</v>
      </c>
      <c r="BH101">
        <v>1</v>
      </c>
      <c r="BI101" t="s">
        <v>1493</v>
      </c>
      <c r="BJ101" t="s">
        <v>1493</v>
      </c>
      <c r="BK101" t="s">
        <v>1493</v>
      </c>
      <c r="BL101" t="s">
        <v>1493</v>
      </c>
      <c r="BM101" t="s">
        <v>1493</v>
      </c>
      <c r="BN101" t="s">
        <v>1493</v>
      </c>
      <c r="BO101" t="s">
        <v>504</v>
      </c>
      <c r="BP101" s="22" t="s">
        <v>505</v>
      </c>
      <c r="BQ101">
        <v>286</v>
      </c>
      <c r="BR101">
        <v>0</v>
      </c>
      <c r="BS101" t="s">
        <v>1493</v>
      </c>
      <c r="BT101">
        <v>0</v>
      </c>
      <c r="BU101" t="s">
        <v>1493</v>
      </c>
      <c r="BV101" s="4">
        <v>3.1</v>
      </c>
      <c r="BW101">
        <v>0</v>
      </c>
      <c r="BX101">
        <v>30</v>
      </c>
      <c r="BY101">
        <v>1</v>
      </c>
      <c r="BZ101" t="s">
        <v>1493</v>
      </c>
      <c r="CA101">
        <v>2</v>
      </c>
      <c r="CB101" t="s">
        <v>1493</v>
      </c>
      <c r="CC101">
        <v>2</v>
      </c>
      <c r="CD101" t="s">
        <v>1493</v>
      </c>
      <c r="CE101" t="s">
        <v>1483</v>
      </c>
      <c r="CF101">
        <v>1</v>
      </c>
      <c r="CG101" t="s">
        <v>1493</v>
      </c>
      <c r="CH101" t="s">
        <v>1493</v>
      </c>
      <c r="CI101" t="s">
        <v>1493</v>
      </c>
      <c r="CJ101" t="s">
        <v>1493</v>
      </c>
      <c r="CK101" t="s">
        <v>1493</v>
      </c>
      <c r="CL101" t="s">
        <v>1493</v>
      </c>
      <c r="CM101" t="s">
        <v>1493</v>
      </c>
      <c r="CN101" t="s">
        <v>1493</v>
      </c>
      <c r="CO101" t="s">
        <v>1493</v>
      </c>
      <c r="CP101">
        <v>1</v>
      </c>
      <c r="CQ101" s="22" t="s">
        <v>461</v>
      </c>
      <c r="CR101" t="s">
        <v>1493</v>
      </c>
      <c r="CS101" t="s">
        <v>462</v>
      </c>
      <c r="CT101">
        <v>2</v>
      </c>
      <c r="CU101">
        <v>0</v>
      </c>
      <c r="CV101" t="s">
        <v>1493</v>
      </c>
      <c r="CW101" t="s">
        <v>1493</v>
      </c>
      <c r="CX101">
        <v>0</v>
      </c>
      <c r="CY101" t="s">
        <v>1493</v>
      </c>
      <c r="CZ101">
        <v>0</v>
      </c>
      <c r="DA101" t="s">
        <v>1493</v>
      </c>
      <c r="DB101" t="s">
        <v>1493</v>
      </c>
      <c r="DC101" t="s">
        <v>1493</v>
      </c>
      <c r="DD101" t="s">
        <v>1493</v>
      </c>
      <c r="DE101" t="s">
        <v>1493</v>
      </c>
    </row>
    <row r="102" spans="1:109" x14ac:dyDescent="0.25">
      <c r="A102" s="12" t="s">
        <v>1493</v>
      </c>
      <c r="B102" s="4">
        <v>1.0049999999999999</v>
      </c>
      <c r="C102" t="s">
        <v>1493</v>
      </c>
      <c r="D102">
        <v>40</v>
      </c>
      <c r="E102">
        <v>1</v>
      </c>
      <c r="F102" t="s">
        <v>1493</v>
      </c>
      <c r="G102">
        <v>0</v>
      </c>
      <c r="H102" t="s">
        <v>1493</v>
      </c>
      <c r="I102" t="s">
        <v>1493</v>
      </c>
      <c r="J102">
        <v>0</v>
      </c>
      <c r="K102">
        <v>2001</v>
      </c>
      <c r="L102" t="s">
        <v>1493</v>
      </c>
      <c r="M102" t="s">
        <v>1493</v>
      </c>
      <c r="N102">
        <v>0</v>
      </c>
      <c r="O102">
        <v>275</v>
      </c>
      <c r="P102">
        <v>3.78</v>
      </c>
      <c r="Q102" t="s">
        <v>1493</v>
      </c>
      <c r="R102">
        <v>2002</v>
      </c>
      <c r="S102" t="s">
        <v>1493</v>
      </c>
      <c r="T102" t="s">
        <v>1493</v>
      </c>
      <c r="U102">
        <v>0</v>
      </c>
      <c r="V102">
        <v>262</v>
      </c>
      <c r="W102">
        <v>3.25</v>
      </c>
      <c r="X102" t="s">
        <v>1493</v>
      </c>
      <c r="Y102" t="s">
        <v>1493</v>
      </c>
      <c r="Z102" t="s">
        <v>1493</v>
      </c>
      <c r="AA102" t="s">
        <v>1493</v>
      </c>
      <c r="AB102" t="s">
        <v>1493</v>
      </c>
      <c r="AC102" t="s">
        <v>1493</v>
      </c>
      <c r="AD102" t="s">
        <v>1493</v>
      </c>
      <c r="AE102" t="s">
        <v>1493</v>
      </c>
      <c r="AF102" t="s">
        <v>1493</v>
      </c>
      <c r="AG102" t="s">
        <v>1493</v>
      </c>
      <c r="AH102" t="s">
        <v>1493</v>
      </c>
      <c r="AI102" t="s">
        <v>1493</v>
      </c>
      <c r="AJ102" t="s">
        <v>1493</v>
      </c>
      <c r="AK102" t="s">
        <v>1493</v>
      </c>
      <c r="AL102" t="s">
        <v>1493</v>
      </c>
      <c r="AM102" t="s">
        <v>1493</v>
      </c>
      <c r="AN102" t="s">
        <v>1493</v>
      </c>
      <c r="AO102" t="s">
        <v>1493</v>
      </c>
      <c r="AP102" t="s">
        <v>1493</v>
      </c>
      <c r="AQ102" t="s">
        <v>1493</v>
      </c>
      <c r="AR102" t="s">
        <v>1493</v>
      </c>
      <c r="AS102" t="s">
        <v>1493</v>
      </c>
      <c r="AT102" t="s">
        <v>1493</v>
      </c>
      <c r="AU102" t="s">
        <v>1493</v>
      </c>
      <c r="AV102" t="s">
        <v>1493</v>
      </c>
      <c r="AW102" t="s">
        <v>1493</v>
      </c>
      <c r="AX102" t="s">
        <v>1493</v>
      </c>
      <c r="AY102" t="s">
        <v>1493</v>
      </c>
      <c r="AZ102" t="s">
        <v>1493</v>
      </c>
      <c r="BA102" t="s">
        <v>1493</v>
      </c>
      <c r="BB102" t="s">
        <v>1493</v>
      </c>
      <c r="BC102" t="s">
        <v>1493</v>
      </c>
      <c r="BD102" t="s">
        <v>1493</v>
      </c>
      <c r="BE102" t="s">
        <v>1493</v>
      </c>
      <c r="BF102" t="s">
        <v>1493</v>
      </c>
      <c r="BG102" t="s">
        <v>1493</v>
      </c>
      <c r="BH102">
        <v>5</v>
      </c>
      <c r="BI102">
        <v>2</v>
      </c>
      <c r="BJ102">
        <v>2</v>
      </c>
      <c r="BK102" t="s">
        <v>1493</v>
      </c>
      <c r="BL102" t="s">
        <v>1493</v>
      </c>
      <c r="BM102" t="s">
        <v>1493</v>
      </c>
      <c r="BN102" t="s">
        <v>1493</v>
      </c>
      <c r="BO102" t="s">
        <v>524</v>
      </c>
      <c r="BP102" s="22" t="s">
        <v>525</v>
      </c>
      <c r="BQ102">
        <v>274</v>
      </c>
      <c r="BR102">
        <v>0</v>
      </c>
      <c r="BS102" t="s">
        <v>1493</v>
      </c>
      <c r="BT102">
        <v>0</v>
      </c>
      <c r="BU102" t="s">
        <v>1493</v>
      </c>
      <c r="BV102" s="4">
        <v>4</v>
      </c>
      <c r="BW102">
        <v>0</v>
      </c>
      <c r="BX102">
        <v>40</v>
      </c>
      <c r="BY102">
        <v>3</v>
      </c>
      <c r="BZ102" t="s">
        <v>1493</v>
      </c>
      <c r="CA102">
        <v>3</v>
      </c>
      <c r="CB102" t="s">
        <v>1493</v>
      </c>
      <c r="CC102">
        <v>3</v>
      </c>
      <c r="CD102" t="s">
        <v>1493</v>
      </c>
      <c r="CE102" t="s">
        <v>526</v>
      </c>
      <c r="CF102">
        <v>1</v>
      </c>
      <c r="CG102" t="s">
        <v>1493</v>
      </c>
      <c r="CH102" t="s">
        <v>1493</v>
      </c>
      <c r="CI102" t="s">
        <v>1493</v>
      </c>
      <c r="CJ102" t="s">
        <v>1493</v>
      </c>
      <c r="CK102" t="s">
        <v>1493</v>
      </c>
      <c r="CL102" t="s">
        <v>1493</v>
      </c>
      <c r="CM102" t="s">
        <v>1493</v>
      </c>
      <c r="CN102" t="s">
        <v>1493</v>
      </c>
      <c r="CO102" t="s">
        <v>1493</v>
      </c>
      <c r="CP102">
        <v>1</v>
      </c>
      <c r="CQ102" s="22" t="s">
        <v>461</v>
      </c>
      <c r="CR102" t="s">
        <v>1493</v>
      </c>
      <c r="CS102" t="s">
        <v>462</v>
      </c>
      <c r="CT102" t="s">
        <v>1493</v>
      </c>
      <c r="CU102">
        <v>0</v>
      </c>
      <c r="CV102" t="s">
        <v>1493</v>
      </c>
      <c r="CW102" t="s">
        <v>1493</v>
      </c>
      <c r="CX102">
        <v>0</v>
      </c>
      <c r="CY102" t="s">
        <v>1493</v>
      </c>
      <c r="CZ102">
        <v>0</v>
      </c>
      <c r="DA102" t="s">
        <v>1493</v>
      </c>
      <c r="DB102" t="s">
        <v>1493</v>
      </c>
      <c r="DC102" t="s">
        <v>1493</v>
      </c>
      <c r="DD102" t="s">
        <v>1493</v>
      </c>
      <c r="DE102" t="s">
        <v>1493</v>
      </c>
    </row>
    <row r="103" spans="1:109" s="12" customFormat="1" x14ac:dyDescent="0.25">
      <c r="A103" s="12" t="s">
        <v>1493</v>
      </c>
      <c r="B103" s="24">
        <v>1.006</v>
      </c>
      <c r="C103" s="12" t="s">
        <v>1493</v>
      </c>
      <c r="D103" s="12">
        <v>31</v>
      </c>
      <c r="E103" s="12">
        <v>1</v>
      </c>
      <c r="F103" s="12" t="s">
        <v>1493</v>
      </c>
      <c r="G103" s="12">
        <v>0</v>
      </c>
      <c r="H103" s="12" t="s">
        <v>1493</v>
      </c>
      <c r="I103" s="12" t="s">
        <v>1493</v>
      </c>
      <c r="J103" s="12">
        <v>0</v>
      </c>
      <c r="K103" s="12">
        <v>2007</v>
      </c>
      <c r="L103" s="12" t="s">
        <v>1493</v>
      </c>
      <c r="M103" s="12" t="s">
        <v>1493</v>
      </c>
      <c r="N103" s="12">
        <v>0</v>
      </c>
      <c r="O103" s="12" t="s">
        <v>1493</v>
      </c>
      <c r="P103" s="12">
        <v>3.4</v>
      </c>
      <c r="Q103" s="12" t="s">
        <v>1493</v>
      </c>
      <c r="R103" s="12" t="s">
        <v>1493</v>
      </c>
      <c r="S103" s="12" t="s">
        <v>1493</v>
      </c>
      <c r="T103" s="12" t="s">
        <v>1493</v>
      </c>
      <c r="U103" s="12" t="s">
        <v>1493</v>
      </c>
      <c r="V103" s="12" t="s">
        <v>1493</v>
      </c>
      <c r="W103" s="12" t="s">
        <v>1493</v>
      </c>
      <c r="X103" s="12" t="s">
        <v>1493</v>
      </c>
      <c r="Y103" s="12" t="s">
        <v>1493</v>
      </c>
      <c r="Z103" s="12" t="s">
        <v>1493</v>
      </c>
      <c r="AA103" s="12" t="s">
        <v>1493</v>
      </c>
      <c r="AB103" s="12" t="s">
        <v>1493</v>
      </c>
      <c r="AC103" s="12" t="s">
        <v>1493</v>
      </c>
      <c r="AD103" s="12" t="s">
        <v>1493</v>
      </c>
      <c r="AE103" s="12" t="s">
        <v>1493</v>
      </c>
      <c r="AF103" s="12" t="s">
        <v>1493</v>
      </c>
      <c r="AG103" s="12" t="s">
        <v>1493</v>
      </c>
      <c r="AH103" s="12" t="s">
        <v>1493</v>
      </c>
      <c r="AI103" s="12" t="s">
        <v>1493</v>
      </c>
      <c r="AJ103" s="12" t="s">
        <v>1493</v>
      </c>
      <c r="AK103" s="12" t="s">
        <v>1493</v>
      </c>
      <c r="AL103" s="12" t="s">
        <v>1493</v>
      </c>
      <c r="AM103" s="12" t="s">
        <v>1493</v>
      </c>
      <c r="AN103" s="12" t="s">
        <v>1493</v>
      </c>
      <c r="AO103" s="12" t="s">
        <v>1493</v>
      </c>
      <c r="AP103" s="12" t="s">
        <v>1493</v>
      </c>
      <c r="AQ103" s="12" t="s">
        <v>1493</v>
      </c>
      <c r="AR103" s="12" t="s">
        <v>1493</v>
      </c>
      <c r="AS103" s="12" t="s">
        <v>1493</v>
      </c>
      <c r="AT103" s="12" t="s">
        <v>1493</v>
      </c>
      <c r="AU103" s="12" t="s">
        <v>1493</v>
      </c>
      <c r="AV103" s="12" t="s">
        <v>1493</v>
      </c>
      <c r="AW103" s="12" t="s">
        <v>1493</v>
      </c>
      <c r="AX103" s="12" t="s">
        <v>1493</v>
      </c>
      <c r="AY103" s="12" t="s">
        <v>1493</v>
      </c>
      <c r="AZ103" s="12" t="s">
        <v>1493</v>
      </c>
      <c r="BA103" s="12" t="s">
        <v>1493</v>
      </c>
      <c r="BB103" s="12" t="s">
        <v>1493</v>
      </c>
      <c r="BC103" s="12" t="s">
        <v>1493</v>
      </c>
      <c r="BD103" s="12" t="s">
        <v>1493</v>
      </c>
      <c r="BE103" s="12" t="s">
        <v>1493</v>
      </c>
      <c r="BF103" s="12" t="s">
        <v>1493</v>
      </c>
      <c r="BG103" s="12" t="s">
        <v>1493</v>
      </c>
      <c r="BH103" s="12">
        <v>2</v>
      </c>
      <c r="BI103" s="12">
        <v>1</v>
      </c>
      <c r="BJ103" s="12" t="s">
        <v>1493</v>
      </c>
      <c r="BK103" s="12" t="s">
        <v>1493</v>
      </c>
      <c r="BL103" s="12" t="s">
        <v>1493</v>
      </c>
      <c r="BM103" s="12" t="s">
        <v>1493</v>
      </c>
      <c r="BN103" s="12" t="s">
        <v>1493</v>
      </c>
      <c r="BO103" s="12" t="s">
        <v>872</v>
      </c>
      <c r="BP103" s="23" t="s">
        <v>505</v>
      </c>
      <c r="BQ103" s="12">
        <v>286</v>
      </c>
      <c r="BR103" s="12">
        <v>0</v>
      </c>
      <c r="BS103" s="12" t="s">
        <v>1493</v>
      </c>
      <c r="BT103" s="12">
        <v>0</v>
      </c>
      <c r="BU103" s="12" t="s">
        <v>1493</v>
      </c>
      <c r="BV103" s="24">
        <v>3.4649999999999999</v>
      </c>
      <c r="BW103" s="12">
        <v>0</v>
      </c>
      <c r="BX103" s="12">
        <v>31</v>
      </c>
      <c r="BY103" s="12">
        <v>1</v>
      </c>
      <c r="BZ103" s="12" t="s">
        <v>1493</v>
      </c>
      <c r="CA103" s="12">
        <v>3</v>
      </c>
      <c r="CB103" s="12" t="s">
        <v>1493</v>
      </c>
      <c r="CC103" s="12">
        <v>2</v>
      </c>
      <c r="CD103" s="12" t="s">
        <v>1493</v>
      </c>
      <c r="CE103" s="12" t="s">
        <v>639</v>
      </c>
      <c r="CF103" s="12">
        <v>1</v>
      </c>
      <c r="CG103" s="12">
        <v>0</v>
      </c>
      <c r="CH103" s="12" t="s">
        <v>1493</v>
      </c>
      <c r="CI103" s="12" t="s">
        <v>1493</v>
      </c>
      <c r="CJ103" s="12" t="s">
        <v>1493</v>
      </c>
      <c r="CK103" s="12" t="s">
        <v>1493</v>
      </c>
      <c r="CL103" s="12" t="s">
        <v>1493</v>
      </c>
      <c r="CM103" s="12" t="s">
        <v>1493</v>
      </c>
      <c r="CN103" s="12" t="s">
        <v>1493</v>
      </c>
      <c r="CO103" s="12" t="s">
        <v>1493</v>
      </c>
      <c r="CP103" s="12">
        <v>2</v>
      </c>
      <c r="CQ103" s="23" t="s">
        <v>461</v>
      </c>
      <c r="CR103" s="12" t="s">
        <v>1493</v>
      </c>
      <c r="CS103" s="12" t="s">
        <v>1493</v>
      </c>
      <c r="CT103" s="12">
        <v>2</v>
      </c>
      <c r="CU103" s="12">
        <v>0</v>
      </c>
      <c r="CV103" s="12" t="s">
        <v>1493</v>
      </c>
      <c r="CW103" s="12" t="s">
        <v>1493</v>
      </c>
      <c r="CX103" s="12">
        <v>0</v>
      </c>
      <c r="CY103" s="12" t="s">
        <v>1493</v>
      </c>
      <c r="CZ103" s="12">
        <v>0</v>
      </c>
      <c r="DA103" s="12" t="s">
        <v>1493</v>
      </c>
      <c r="DB103" s="12" t="s">
        <v>1493</v>
      </c>
      <c r="DC103" s="12" t="s">
        <v>1493</v>
      </c>
      <c r="DD103" s="12" t="s">
        <v>1493</v>
      </c>
      <c r="DE103" s="12" t="s">
        <v>1493</v>
      </c>
    </row>
    <row r="104" spans="1:109" x14ac:dyDescent="0.25">
      <c r="A104" s="12" t="s">
        <v>1493</v>
      </c>
      <c r="B104" s="4">
        <v>1.0069999999999999</v>
      </c>
      <c r="C104" t="s">
        <v>1493</v>
      </c>
      <c r="D104">
        <v>38</v>
      </c>
      <c r="E104">
        <v>1</v>
      </c>
      <c r="F104" t="s">
        <v>1493</v>
      </c>
      <c r="G104" s="12" t="s">
        <v>1493</v>
      </c>
      <c r="H104" t="s">
        <v>1493</v>
      </c>
      <c r="I104" t="s">
        <v>1493</v>
      </c>
      <c r="J104">
        <v>0</v>
      </c>
      <c r="K104">
        <v>1997</v>
      </c>
      <c r="L104" t="s">
        <v>1493</v>
      </c>
      <c r="M104" t="s">
        <v>1493</v>
      </c>
      <c r="N104">
        <v>0</v>
      </c>
      <c r="O104">
        <v>287</v>
      </c>
      <c r="P104">
        <v>2.65</v>
      </c>
      <c r="Q104" t="s">
        <v>1493</v>
      </c>
      <c r="R104">
        <v>2001</v>
      </c>
      <c r="S104" t="s">
        <v>1493</v>
      </c>
      <c r="T104" t="s">
        <v>1493</v>
      </c>
      <c r="U104">
        <v>0</v>
      </c>
      <c r="V104">
        <v>266</v>
      </c>
      <c r="W104">
        <v>2.6850000000000001</v>
      </c>
      <c r="X104" t="s">
        <v>1493</v>
      </c>
      <c r="Y104">
        <v>2006</v>
      </c>
      <c r="Z104" t="s">
        <v>1493</v>
      </c>
      <c r="AA104" t="s">
        <v>1493</v>
      </c>
      <c r="AB104">
        <v>0</v>
      </c>
      <c r="AC104">
        <v>284</v>
      </c>
      <c r="AD104">
        <v>2.7450000000000001</v>
      </c>
      <c r="AE104" t="s">
        <v>1493</v>
      </c>
      <c r="AF104" t="s">
        <v>1493</v>
      </c>
      <c r="AG104" t="s">
        <v>1493</v>
      </c>
      <c r="AH104" t="s">
        <v>1493</v>
      </c>
      <c r="AI104" t="s">
        <v>1493</v>
      </c>
      <c r="AJ104" t="s">
        <v>1493</v>
      </c>
      <c r="AK104" t="s">
        <v>1493</v>
      </c>
      <c r="AL104" t="s">
        <v>1493</v>
      </c>
      <c r="AM104" t="s">
        <v>1493</v>
      </c>
      <c r="AN104" t="s">
        <v>1493</v>
      </c>
      <c r="AO104" t="s">
        <v>1493</v>
      </c>
      <c r="AP104" t="s">
        <v>1493</v>
      </c>
      <c r="AQ104" t="s">
        <v>1493</v>
      </c>
      <c r="AR104" t="s">
        <v>1493</v>
      </c>
      <c r="AS104" t="s">
        <v>1493</v>
      </c>
      <c r="AT104" t="s">
        <v>1493</v>
      </c>
      <c r="AU104" t="s">
        <v>1493</v>
      </c>
      <c r="AV104" t="s">
        <v>1493</v>
      </c>
      <c r="AW104" t="s">
        <v>1493</v>
      </c>
      <c r="AX104" t="s">
        <v>1493</v>
      </c>
      <c r="AY104" t="s">
        <v>1493</v>
      </c>
      <c r="AZ104" t="s">
        <v>1493</v>
      </c>
      <c r="BA104" t="s">
        <v>1493</v>
      </c>
      <c r="BB104" t="s">
        <v>1493</v>
      </c>
      <c r="BC104" t="s">
        <v>1493</v>
      </c>
      <c r="BD104" t="s">
        <v>1493</v>
      </c>
      <c r="BE104" t="s">
        <v>1493</v>
      </c>
      <c r="BF104" t="s">
        <v>1493</v>
      </c>
      <c r="BG104" t="s">
        <v>1493</v>
      </c>
      <c r="BH104">
        <v>6</v>
      </c>
      <c r="BI104">
        <v>3</v>
      </c>
      <c r="BJ104">
        <v>2</v>
      </c>
      <c r="BK104" t="s">
        <v>1493</v>
      </c>
      <c r="BL104" t="s">
        <v>1493</v>
      </c>
      <c r="BM104" t="s">
        <v>1493</v>
      </c>
      <c r="BN104" t="s">
        <v>1493</v>
      </c>
      <c r="BO104" t="s">
        <v>553</v>
      </c>
      <c r="BP104" s="22" t="s">
        <v>554</v>
      </c>
      <c r="BQ104">
        <v>276</v>
      </c>
      <c r="BR104">
        <v>0</v>
      </c>
      <c r="BS104" t="s">
        <v>1493</v>
      </c>
      <c r="BT104">
        <v>0</v>
      </c>
      <c r="BU104" t="s">
        <v>1493</v>
      </c>
      <c r="BV104" s="4">
        <v>2.94</v>
      </c>
      <c r="BW104">
        <v>0</v>
      </c>
      <c r="BX104">
        <v>38</v>
      </c>
      <c r="BY104">
        <v>1</v>
      </c>
      <c r="BZ104" t="s">
        <v>1493</v>
      </c>
      <c r="CA104">
        <v>3</v>
      </c>
      <c r="CB104" t="s">
        <v>1493</v>
      </c>
      <c r="CC104">
        <v>2</v>
      </c>
      <c r="CD104" t="s">
        <v>1493</v>
      </c>
      <c r="CE104" t="s">
        <v>555</v>
      </c>
      <c r="CF104">
        <v>1</v>
      </c>
      <c r="CG104" t="s">
        <v>1493</v>
      </c>
      <c r="CH104" t="s">
        <v>1493</v>
      </c>
      <c r="CI104" t="s">
        <v>1493</v>
      </c>
      <c r="CJ104" t="s">
        <v>1493</v>
      </c>
      <c r="CK104" t="s">
        <v>1493</v>
      </c>
      <c r="CL104" t="s">
        <v>1493</v>
      </c>
      <c r="CM104" t="s">
        <v>1493</v>
      </c>
      <c r="CN104" t="s">
        <v>1493</v>
      </c>
      <c r="CO104" t="s">
        <v>1493</v>
      </c>
      <c r="CP104">
        <v>2</v>
      </c>
      <c r="CQ104" s="22" t="s">
        <v>1493</v>
      </c>
      <c r="CR104" t="s">
        <v>1493</v>
      </c>
      <c r="CS104" t="s">
        <v>462</v>
      </c>
      <c r="CT104">
        <v>2</v>
      </c>
      <c r="CU104">
        <v>0</v>
      </c>
      <c r="CV104" t="s">
        <v>1493</v>
      </c>
      <c r="CW104" t="s">
        <v>1493</v>
      </c>
      <c r="CX104">
        <v>0</v>
      </c>
      <c r="CY104" t="s">
        <v>1493</v>
      </c>
      <c r="CZ104">
        <v>0</v>
      </c>
      <c r="DA104" t="s">
        <v>1493</v>
      </c>
      <c r="DB104" t="s">
        <v>1493</v>
      </c>
      <c r="DC104" t="s">
        <v>1493</v>
      </c>
      <c r="DD104" t="s">
        <v>1493</v>
      </c>
      <c r="DE104" t="s">
        <v>1493</v>
      </c>
    </row>
    <row r="105" spans="1:109" x14ac:dyDescent="0.25">
      <c r="A105" s="12" t="s">
        <v>1493</v>
      </c>
      <c r="B105" s="4">
        <v>1.008</v>
      </c>
      <c r="C105" t="s">
        <v>1493</v>
      </c>
      <c r="D105">
        <v>29</v>
      </c>
      <c r="E105">
        <v>2</v>
      </c>
      <c r="F105" t="s">
        <v>1493</v>
      </c>
      <c r="G105">
        <v>0</v>
      </c>
      <c r="H105" t="s">
        <v>1493</v>
      </c>
      <c r="I105" t="s">
        <v>1493</v>
      </c>
      <c r="J105">
        <v>0</v>
      </c>
      <c r="K105">
        <v>2009</v>
      </c>
      <c r="L105" t="s">
        <v>1493</v>
      </c>
      <c r="M105" t="s">
        <v>1493</v>
      </c>
      <c r="N105">
        <v>0</v>
      </c>
      <c r="O105">
        <v>272</v>
      </c>
      <c r="P105">
        <v>2.57</v>
      </c>
      <c r="Q105" t="s">
        <v>1493</v>
      </c>
      <c r="R105" t="s">
        <v>1493</v>
      </c>
      <c r="S105" t="s">
        <v>1493</v>
      </c>
      <c r="T105" t="s">
        <v>1493</v>
      </c>
      <c r="U105" t="s">
        <v>1493</v>
      </c>
      <c r="V105" t="s">
        <v>1493</v>
      </c>
      <c r="W105" t="s">
        <v>1493</v>
      </c>
      <c r="X105" t="s">
        <v>1493</v>
      </c>
      <c r="Y105" t="s">
        <v>1493</v>
      </c>
      <c r="Z105" t="s">
        <v>1493</v>
      </c>
      <c r="AA105" t="s">
        <v>1493</v>
      </c>
      <c r="AB105" t="s">
        <v>1493</v>
      </c>
      <c r="AC105" t="s">
        <v>1493</v>
      </c>
      <c r="AD105" t="s">
        <v>1493</v>
      </c>
      <c r="AE105" t="s">
        <v>1493</v>
      </c>
      <c r="AF105" t="s">
        <v>1493</v>
      </c>
      <c r="AG105" t="s">
        <v>1493</v>
      </c>
      <c r="AH105" t="s">
        <v>1493</v>
      </c>
      <c r="AI105" t="s">
        <v>1493</v>
      </c>
      <c r="AJ105" t="s">
        <v>1493</v>
      </c>
      <c r="AK105" t="s">
        <v>1493</v>
      </c>
      <c r="AL105" t="s">
        <v>1493</v>
      </c>
      <c r="AM105" t="s">
        <v>1493</v>
      </c>
      <c r="AN105" t="s">
        <v>1493</v>
      </c>
      <c r="AO105" t="s">
        <v>1493</v>
      </c>
      <c r="AP105" t="s">
        <v>1493</v>
      </c>
      <c r="AQ105" t="s">
        <v>1493</v>
      </c>
      <c r="AR105" t="s">
        <v>1493</v>
      </c>
      <c r="AS105" t="s">
        <v>1493</v>
      </c>
      <c r="AT105" t="s">
        <v>1493</v>
      </c>
      <c r="AU105" t="s">
        <v>1493</v>
      </c>
      <c r="AV105" t="s">
        <v>1493</v>
      </c>
      <c r="AW105" t="s">
        <v>1493</v>
      </c>
      <c r="AX105" t="s">
        <v>1493</v>
      </c>
      <c r="AY105" t="s">
        <v>1493</v>
      </c>
      <c r="AZ105" t="s">
        <v>1493</v>
      </c>
      <c r="BA105" t="s">
        <v>1493</v>
      </c>
      <c r="BB105" t="s">
        <v>1493</v>
      </c>
      <c r="BC105" t="s">
        <v>1493</v>
      </c>
      <c r="BD105" t="s">
        <v>1493</v>
      </c>
      <c r="BE105" t="s">
        <v>1493</v>
      </c>
      <c r="BF105" t="s">
        <v>1493</v>
      </c>
      <c r="BG105" t="s">
        <v>1493</v>
      </c>
      <c r="BH105">
        <v>2</v>
      </c>
      <c r="BI105">
        <v>1</v>
      </c>
      <c r="BJ105" t="s">
        <v>1493</v>
      </c>
      <c r="BK105" t="s">
        <v>1493</v>
      </c>
      <c r="BL105" t="s">
        <v>1493</v>
      </c>
      <c r="BM105" t="s">
        <v>1493</v>
      </c>
      <c r="BN105" t="s">
        <v>1493</v>
      </c>
      <c r="BO105" t="s">
        <v>562</v>
      </c>
      <c r="BP105" s="22">
        <v>40</v>
      </c>
      <c r="BQ105">
        <v>280</v>
      </c>
      <c r="BR105">
        <v>0</v>
      </c>
      <c r="BS105" t="s">
        <v>1493</v>
      </c>
      <c r="BT105">
        <v>0</v>
      </c>
      <c r="BU105" t="s">
        <v>1493</v>
      </c>
      <c r="BV105" s="4">
        <v>3</v>
      </c>
      <c r="BW105">
        <v>0</v>
      </c>
      <c r="BX105">
        <v>29</v>
      </c>
      <c r="BY105">
        <v>1</v>
      </c>
      <c r="BZ105" t="s">
        <v>1493</v>
      </c>
      <c r="CA105">
        <v>3</v>
      </c>
      <c r="CB105" t="s">
        <v>1493</v>
      </c>
      <c r="CC105">
        <v>3</v>
      </c>
      <c r="CD105" t="s">
        <v>1493</v>
      </c>
      <c r="CE105" t="s">
        <v>563</v>
      </c>
      <c r="CF105">
        <v>1</v>
      </c>
      <c r="CG105" t="s">
        <v>1493</v>
      </c>
      <c r="CH105" t="s">
        <v>1493</v>
      </c>
      <c r="CI105" t="s">
        <v>1493</v>
      </c>
      <c r="CJ105" t="s">
        <v>1493</v>
      </c>
      <c r="CK105" t="s">
        <v>1493</v>
      </c>
      <c r="CL105" t="s">
        <v>1493</v>
      </c>
      <c r="CM105" t="s">
        <v>1493</v>
      </c>
      <c r="CN105" t="s">
        <v>1493</v>
      </c>
      <c r="CO105" t="s">
        <v>1493</v>
      </c>
      <c r="CP105">
        <v>1</v>
      </c>
      <c r="CQ105" s="22" t="s">
        <v>564</v>
      </c>
      <c r="CR105" t="s">
        <v>1493</v>
      </c>
      <c r="CS105" t="s">
        <v>462</v>
      </c>
      <c r="CT105" t="s">
        <v>1493</v>
      </c>
      <c r="CU105">
        <v>0</v>
      </c>
      <c r="CV105" t="s">
        <v>1493</v>
      </c>
      <c r="CW105" t="s">
        <v>1493</v>
      </c>
      <c r="CX105">
        <v>0</v>
      </c>
      <c r="CY105" t="s">
        <v>1493</v>
      </c>
      <c r="CZ105">
        <v>0</v>
      </c>
      <c r="DA105" t="s">
        <v>1493</v>
      </c>
      <c r="DB105" t="s">
        <v>1493</v>
      </c>
      <c r="DC105" t="s">
        <v>1493</v>
      </c>
      <c r="DD105" t="s">
        <v>1493</v>
      </c>
      <c r="DE105" t="s">
        <v>1493</v>
      </c>
    </row>
    <row r="106" spans="1:109" x14ac:dyDescent="0.25">
      <c r="A106" s="12" t="s">
        <v>1493</v>
      </c>
      <c r="B106" s="4">
        <v>1.0089999999999999</v>
      </c>
      <c r="C106" t="s">
        <v>1493</v>
      </c>
      <c r="D106">
        <v>19</v>
      </c>
      <c r="E106">
        <v>1</v>
      </c>
      <c r="F106" t="s">
        <v>1493</v>
      </c>
      <c r="G106">
        <v>0</v>
      </c>
      <c r="H106" t="s">
        <v>1493</v>
      </c>
      <c r="I106" t="s">
        <v>1493</v>
      </c>
      <c r="J106">
        <v>0</v>
      </c>
      <c r="K106" t="s">
        <v>1493</v>
      </c>
      <c r="L106" t="s">
        <v>1493</v>
      </c>
      <c r="M106" t="s">
        <v>1493</v>
      </c>
      <c r="N106" t="s">
        <v>1493</v>
      </c>
      <c r="O106" t="s">
        <v>1493</v>
      </c>
      <c r="P106" t="s">
        <v>1493</v>
      </c>
      <c r="Q106" t="s">
        <v>1493</v>
      </c>
      <c r="R106" t="s">
        <v>1493</v>
      </c>
      <c r="S106" t="s">
        <v>1493</v>
      </c>
      <c r="T106" t="s">
        <v>1493</v>
      </c>
      <c r="U106" t="s">
        <v>1493</v>
      </c>
      <c r="V106" t="s">
        <v>1493</v>
      </c>
      <c r="W106" t="s">
        <v>1493</v>
      </c>
      <c r="X106" t="s">
        <v>1493</v>
      </c>
      <c r="Y106" t="s">
        <v>1493</v>
      </c>
      <c r="Z106" t="s">
        <v>1493</v>
      </c>
      <c r="AA106" t="s">
        <v>1493</v>
      </c>
      <c r="AB106" t="s">
        <v>1493</v>
      </c>
      <c r="AC106" t="s">
        <v>1493</v>
      </c>
      <c r="AD106" t="s">
        <v>1493</v>
      </c>
      <c r="AE106" t="s">
        <v>1493</v>
      </c>
      <c r="AF106" t="s">
        <v>1493</v>
      </c>
      <c r="AG106" t="s">
        <v>1493</v>
      </c>
      <c r="AH106" t="s">
        <v>1493</v>
      </c>
      <c r="AI106" t="s">
        <v>1493</v>
      </c>
      <c r="AJ106" t="s">
        <v>1493</v>
      </c>
      <c r="AK106" t="s">
        <v>1493</v>
      </c>
      <c r="AL106" t="s">
        <v>1493</v>
      </c>
      <c r="AM106" t="s">
        <v>1493</v>
      </c>
      <c r="AN106" t="s">
        <v>1493</v>
      </c>
      <c r="AO106" t="s">
        <v>1493</v>
      </c>
      <c r="AP106" t="s">
        <v>1493</v>
      </c>
      <c r="AQ106" t="s">
        <v>1493</v>
      </c>
      <c r="AR106" t="s">
        <v>1493</v>
      </c>
      <c r="AS106" t="s">
        <v>1493</v>
      </c>
      <c r="AT106" t="s">
        <v>1493</v>
      </c>
      <c r="AU106" t="s">
        <v>1493</v>
      </c>
      <c r="AV106" t="s">
        <v>1493</v>
      </c>
      <c r="AW106" t="s">
        <v>1493</v>
      </c>
      <c r="AX106" t="s">
        <v>1493</v>
      </c>
      <c r="AY106" t="s">
        <v>1493</v>
      </c>
      <c r="AZ106" t="s">
        <v>1493</v>
      </c>
      <c r="BA106" t="s">
        <v>1493</v>
      </c>
      <c r="BB106" t="s">
        <v>1493</v>
      </c>
      <c r="BC106" t="s">
        <v>1493</v>
      </c>
      <c r="BD106" t="s">
        <v>1493</v>
      </c>
      <c r="BE106" t="s">
        <v>1493</v>
      </c>
      <c r="BF106" t="s">
        <v>1493</v>
      </c>
      <c r="BG106" t="s">
        <v>1493</v>
      </c>
      <c r="BH106">
        <v>1</v>
      </c>
      <c r="BI106" t="s">
        <v>1493</v>
      </c>
      <c r="BJ106" t="s">
        <v>1493</v>
      </c>
      <c r="BK106" t="s">
        <v>1493</v>
      </c>
      <c r="BL106" t="s">
        <v>1493</v>
      </c>
      <c r="BM106" t="s">
        <v>1493</v>
      </c>
      <c r="BN106" t="s">
        <v>1493</v>
      </c>
      <c r="BO106" t="s">
        <v>577</v>
      </c>
      <c r="BP106" s="22" t="s">
        <v>578</v>
      </c>
      <c r="BQ106">
        <v>282</v>
      </c>
      <c r="BR106">
        <v>0</v>
      </c>
      <c r="BS106" t="s">
        <v>1493</v>
      </c>
      <c r="BT106">
        <v>0</v>
      </c>
      <c r="BU106" t="s">
        <v>1493</v>
      </c>
      <c r="BV106" s="4">
        <v>3.85</v>
      </c>
      <c r="BW106">
        <v>0</v>
      </c>
      <c r="BX106">
        <v>19</v>
      </c>
      <c r="BY106">
        <v>1</v>
      </c>
      <c r="BZ106" t="s">
        <v>1493</v>
      </c>
      <c r="CA106">
        <v>3</v>
      </c>
      <c r="CB106" t="s">
        <v>1493</v>
      </c>
      <c r="CC106">
        <v>1</v>
      </c>
      <c r="CD106" t="s">
        <v>1493</v>
      </c>
      <c r="CE106" t="s">
        <v>482</v>
      </c>
      <c r="CF106" t="s">
        <v>1493</v>
      </c>
      <c r="CG106" t="s">
        <v>1493</v>
      </c>
      <c r="CH106" t="s">
        <v>1493</v>
      </c>
      <c r="CI106" t="s">
        <v>1493</v>
      </c>
      <c r="CJ106" t="s">
        <v>1493</v>
      </c>
      <c r="CK106" t="s">
        <v>1493</v>
      </c>
      <c r="CL106" t="s">
        <v>1493</v>
      </c>
      <c r="CM106" t="s">
        <v>1493</v>
      </c>
      <c r="CN106" t="s">
        <v>1493</v>
      </c>
      <c r="CO106" t="s">
        <v>1493</v>
      </c>
      <c r="CP106">
        <v>1</v>
      </c>
      <c r="CQ106" s="22" t="s">
        <v>1493</v>
      </c>
      <c r="CR106" t="s">
        <v>1493</v>
      </c>
      <c r="CS106" t="s">
        <v>462</v>
      </c>
      <c r="CT106" t="s">
        <v>1493</v>
      </c>
      <c r="CU106">
        <v>0</v>
      </c>
      <c r="CV106" t="s">
        <v>1493</v>
      </c>
      <c r="CW106" t="s">
        <v>1493</v>
      </c>
      <c r="CX106">
        <v>0</v>
      </c>
      <c r="CY106" t="s">
        <v>1493</v>
      </c>
      <c r="CZ106">
        <v>0</v>
      </c>
      <c r="DA106" t="s">
        <v>1493</v>
      </c>
      <c r="DB106" t="s">
        <v>1493</v>
      </c>
      <c r="DC106" t="s">
        <v>1493</v>
      </c>
      <c r="DD106" t="s">
        <v>1493</v>
      </c>
      <c r="DE106" t="s">
        <v>1493</v>
      </c>
    </row>
    <row r="107" spans="1:109" x14ac:dyDescent="0.25">
      <c r="A107" s="12" t="s">
        <v>1493</v>
      </c>
      <c r="B107" s="4">
        <v>1.01</v>
      </c>
      <c r="C107" t="s">
        <v>1493</v>
      </c>
      <c r="D107">
        <v>38</v>
      </c>
      <c r="E107">
        <v>1</v>
      </c>
      <c r="F107" t="s">
        <v>1493</v>
      </c>
      <c r="G107">
        <v>1</v>
      </c>
      <c r="H107">
        <v>3</v>
      </c>
      <c r="I107" s="27" t="s">
        <v>1471</v>
      </c>
      <c r="J107">
        <v>0</v>
      </c>
      <c r="K107">
        <v>1997</v>
      </c>
      <c r="L107">
        <v>1</v>
      </c>
      <c r="M107" t="s">
        <v>1493</v>
      </c>
      <c r="N107" t="s">
        <v>1493</v>
      </c>
      <c r="O107">
        <v>203</v>
      </c>
      <c r="P107" t="s">
        <v>1493</v>
      </c>
      <c r="Q107" t="s">
        <v>1493</v>
      </c>
      <c r="R107">
        <v>1998</v>
      </c>
      <c r="S107" t="s">
        <v>1493</v>
      </c>
      <c r="T107" t="s">
        <v>1493</v>
      </c>
      <c r="U107">
        <v>0</v>
      </c>
      <c r="V107">
        <v>294</v>
      </c>
      <c r="W107">
        <v>3.4</v>
      </c>
      <c r="X107" t="s">
        <v>1493</v>
      </c>
      <c r="Y107">
        <v>2001</v>
      </c>
      <c r="Z107" t="s">
        <v>1493</v>
      </c>
      <c r="AA107" t="s">
        <v>1493</v>
      </c>
      <c r="AB107">
        <v>2</v>
      </c>
      <c r="AC107">
        <v>290</v>
      </c>
      <c r="AD107">
        <v>4.2699999999999996</v>
      </c>
      <c r="AE107" t="s">
        <v>1493</v>
      </c>
      <c r="AF107">
        <v>2007</v>
      </c>
      <c r="AG107" t="s">
        <v>1493</v>
      </c>
      <c r="AH107" t="s">
        <v>1493</v>
      </c>
      <c r="AI107">
        <v>0</v>
      </c>
      <c r="AJ107">
        <v>279</v>
      </c>
      <c r="AK107">
        <v>4.2699999999999996</v>
      </c>
      <c r="AL107" t="s">
        <v>1493</v>
      </c>
      <c r="AM107" t="s">
        <v>1493</v>
      </c>
      <c r="AN107" t="s">
        <v>1493</v>
      </c>
      <c r="AO107" t="s">
        <v>1493</v>
      </c>
      <c r="AP107" t="s">
        <v>1493</v>
      </c>
      <c r="AQ107" t="s">
        <v>1493</v>
      </c>
      <c r="AR107" t="s">
        <v>1493</v>
      </c>
      <c r="AS107" t="s">
        <v>1493</v>
      </c>
      <c r="AT107" t="s">
        <v>1493</v>
      </c>
      <c r="AU107" t="s">
        <v>1493</v>
      </c>
      <c r="AV107" t="s">
        <v>1493</v>
      </c>
      <c r="AW107" t="s">
        <v>1493</v>
      </c>
      <c r="AX107" t="s">
        <v>1493</v>
      </c>
      <c r="AY107" t="s">
        <v>1493</v>
      </c>
      <c r="AZ107" t="s">
        <v>1493</v>
      </c>
      <c r="BA107" t="s">
        <v>1493</v>
      </c>
      <c r="BB107" t="s">
        <v>1493</v>
      </c>
      <c r="BC107" t="s">
        <v>1493</v>
      </c>
      <c r="BD107" t="s">
        <v>1493</v>
      </c>
      <c r="BE107" t="s">
        <v>1493</v>
      </c>
      <c r="BF107" t="s">
        <v>1493</v>
      </c>
      <c r="BG107" t="s">
        <v>1493</v>
      </c>
      <c r="BH107">
        <v>9</v>
      </c>
      <c r="BI107">
        <v>4</v>
      </c>
      <c r="BJ107">
        <v>3</v>
      </c>
      <c r="BK107">
        <v>1</v>
      </c>
      <c r="BL107" t="s">
        <v>1493</v>
      </c>
      <c r="BM107" t="s">
        <v>1493</v>
      </c>
      <c r="BN107" t="s">
        <v>1493</v>
      </c>
      <c r="BO107" t="s">
        <v>591</v>
      </c>
      <c r="BP107" s="22" t="s">
        <v>592</v>
      </c>
      <c r="BQ107">
        <v>264</v>
      </c>
      <c r="BR107">
        <v>0</v>
      </c>
      <c r="BS107" t="s">
        <v>1493</v>
      </c>
      <c r="BT107">
        <v>0</v>
      </c>
      <c r="BU107" t="s">
        <v>1493</v>
      </c>
      <c r="BV107" s="4">
        <v>3.6</v>
      </c>
      <c r="BW107">
        <v>0</v>
      </c>
      <c r="BX107">
        <v>38</v>
      </c>
      <c r="BY107">
        <v>1</v>
      </c>
      <c r="BZ107" t="s">
        <v>1493</v>
      </c>
      <c r="CA107">
        <v>3</v>
      </c>
      <c r="CB107" t="s">
        <v>1493</v>
      </c>
      <c r="CC107">
        <v>1</v>
      </c>
      <c r="CD107" t="s">
        <v>1493</v>
      </c>
      <c r="CE107" t="s">
        <v>482</v>
      </c>
      <c r="CF107" t="s">
        <v>1493</v>
      </c>
      <c r="CG107">
        <v>0</v>
      </c>
      <c r="CH107" t="s">
        <v>1493</v>
      </c>
      <c r="CI107" t="s">
        <v>1493</v>
      </c>
      <c r="CJ107" t="s">
        <v>1493</v>
      </c>
      <c r="CK107" t="s">
        <v>1493</v>
      </c>
      <c r="CL107" t="s">
        <v>1493</v>
      </c>
      <c r="CM107" t="s">
        <v>1493</v>
      </c>
      <c r="CN107" t="s">
        <v>1493</v>
      </c>
      <c r="CO107" t="s">
        <v>1493</v>
      </c>
      <c r="CP107">
        <v>1</v>
      </c>
      <c r="CQ107" s="22">
        <v>1</v>
      </c>
      <c r="CR107" t="s">
        <v>1493</v>
      </c>
      <c r="CS107" t="s">
        <v>462</v>
      </c>
      <c r="CT107" t="s">
        <v>1493</v>
      </c>
      <c r="CU107">
        <v>1</v>
      </c>
      <c r="CV107">
        <v>15</v>
      </c>
      <c r="CW107">
        <v>3</v>
      </c>
      <c r="CX107">
        <v>0</v>
      </c>
      <c r="CY107" t="s">
        <v>1493</v>
      </c>
      <c r="CZ107">
        <v>0</v>
      </c>
      <c r="DA107" t="s">
        <v>1493</v>
      </c>
      <c r="DB107" t="s">
        <v>1493</v>
      </c>
      <c r="DC107" t="s">
        <v>1493</v>
      </c>
      <c r="DD107" t="s">
        <v>1493</v>
      </c>
      <c r="DE107" t="s">
        <v>1493</v>
      </c>
    </row>
    <row r="108" spans="1:109" x14ac:dyDescent="0.25">
      <c r="A108" t="s">
        <v>855</v>
      </c>
      <c r="B108" s="4">
        <v>1.0109999999999999</v>
      </c>
      <c r="C108" t="s">
        <v>1493</v>
      </c>
      <c r="D108">
        <v>34</v>
      </c>
      <c r="E108">
        <v>2</v>
      </c>
      <c r="F108" t="s">
        <v>1493</v>
      </c>
      <c r="G108">
        <v>0</v>
      </c>
      <c r="H108" t="s">
        <v>1493</v>
      </c>
      <c r="I108" t="s">
        <v>1493</v>
      </c>
      <c r="J108">
        <v>0</v>
      </c>
      <c r="K108">
        <v>2000</v>
      </c>
      <c r="L108" t="s">
        <v>1493</v>
      </c>
      <c r="M108" t="s">
        <v>1493</v>
      </c>
      <c r="N108">
        <v>0</v>
      </c>
      <c r="O108">
        <v>278</v>
      </c>
      <c r="P108">
        <v>3.3</v>
      </c>
      <c r="Q108" t="s">
        <v>1493</v>
      </c>
      <c r="R108" t="s">
        <v>1493</v>
      </c>
      <c r="S108" t="s">
        <v>1493</v>
      </c>
      <c r="T108" t="s">
        <v>1493</v>
      </c>
      <c r="U108" t="s">
        <v>1493</v>
      </c>
      <c r="V108" t="s">
        <v>1493</v>
      </c>
      <c r="W108" t="s">
        <v>1493</v>
      </c>
      <c r="X108" t="s">
        <v>1493</v>
      </c>
      <c r="Y108" t="s">
        <v>1493</v>
      </c>
      <c r="Z108" t="s">
        <v>1493</v>
      </c>
      <c r="AA108" t="s">
        <v>1493</v>
      </c>
      <c r="AB108" t="s">
        <v>1493</v>
      </c>
      <c r="AC108" t="s">
        <v>1493</v>
      </c>
      <c r="AD108" t="s">
        <v>1493</v>
      </c>
      <c r="AE108" t="s">
        <v>1493</v>
      </c>
      <c r="AF108" t="s">
        <v>1493</v>
      </c>
      <c r="AG108" t="s">
        <v>1493</v>
      </c>
      <c r="AH108" t="s">
        <v>1493</v>
      </c>
      <c r="AI108" t="s">
        <v>1493</v>
      </c>
      <c r="AJ108" t="s">
        <v>1493</v>
      </c>
      <c r="AK108" t="s">
        <v>1493</v>
      </c>
      <c r="AL108" t="s">
        <v>1493</v>
      </c>
      <c r="AM108" t="s">
        <v>1493</v>
      </c>
      <c r="AN108" t="s">
        <v>1493</v>
      </c>
      <c r="AO108" t="s">
        <v>1493</v>
      </c>
      <c r="AP108" t="s">
        <v>1493</v>
      </c>
      <c r="AQ108" t="s">
        <v>1493</v>
      </c>
      <c r="AR108" t="s">
        <v>1493</v>
      </c>
      <c r="AS108" t="s">
        <v>1493</v>
      </c>
      <c r="AT108" t="s">
        <v>1493</v>
      </c>
      <c r="AU108" t="s">
        <v>1493</v>
      </c>
      <c r="AV108" t="s">
        <v>1493</v>
      </c>
      <c r="AW108" t="s">
        <v>1493</v>
      </c>
      <c r="AX108" t="s">
        <v>1493</v>
      </c>
      <c r="AY108" t="s">
        <v>1493</v>
      </c>
      <c r="AZ108" t="s">
        <v>1493</v>
      </c>
      <c r="BA108" t="s">
        <v>1493</v>
      </c>
      <c r="BB108" t="s">
        <v>1493</v>
      </c>
      <c r="BC108" t="s">
        <v>1493</v>
      </c>
      <c r="BD108" t="s">
        <v>1493</v>
      </c>
      <c r="BE108" t="s">
        <v>1493</v>
      </c>
      <c r="BF108" t="s">
        <v>1493</v>
      </c>
      <c r="BG108" t="s">
        <v>1493</v>
      </c>
      <c r="BH108">
        <v>2</v>
      </c>
      <c r="BI108">
        <v>1</v>
      </c>
      <c r="BJ108" t="s">
        <v>1493</v>
      </c>
      <c r="BK108" t="s">
        <v>1493</v>
      </c>
      <c r="BL108" t="s">
        <v>1493</v>
      </c>
      <c r="BM108" t="s">
        <v>1493</v>
      </c>
      <c r="BN108" t="s">
        <v>1493</v>
      </c>
      <c r="BO108" t="s">
        <v>604</v>
      </c>
      <c r="BP108" s="22" t="s">
        <v>525</v>
      </c>
      <c r="BQ108">
        <v>274</v>
      </c>
      <c r="BR108">
        <v>0</v>
      </c>
      <c r="BS108" t="s">
        <v>1493</v>
      </c>
      <c r="BT108">
        <v>1</v>
      </c>
      <c r="BU108" s="12" t="s">
        <v>1474</v>
      </c>
      <c r="BV108" s="4">
        <v>3.1</v>
      </c>
      <c r="BW108">
        <v>0</v>
      </c>
      <c r="BX108">
        <v>34</v>
      </c>
      <c r="BY108">
        <v>1</v>
      </c>
      <c r="BZ108" t="s">
        <v>1493</v>
      </c>
      <c r="CA108">
        <v>3</v>
      </c>
      <c r="CB108" t="s">
        <v>1493</v>
      </c>
      <c r="CC108">
        <v>3</v>
      </c>
      <c r="CD108" t="s">
        <v>1493</v>
      </c>
      <c r="CE108" t="s">
        <v>605</v>
      </c>
      <c r="CF108">
        <v>1</v>
      </c>
      <c r="CG108" t="s">
        <v>1493</v>
      </c>
      <c r="CH108" t="s">
        <v>1493</v>
      </c>
      <c r="CI108" t="s">
        <v>1493</v>
      </c>
      <c r="CJ108" t="s">
        <v>1493</v>
      </c>
      <c r="CK108" t="s">
        <v>1493</v>
      </c>
      <c r="CL108" t="s">
        <v>1493</v>
      </c>
      <c r="CM108" t="s">
        <v>1493</v>
      </c>
      <c r="CN108" t="s">
        <v>1493</v>
      </c>
      <c r="CO108" t="s">
        <v>1493</v>
      </c>
      <c r="CP108">
        <v>1</v>
      </c>
      <c r="CQ108" s="22" t="s">
        <v>461</v>
      </c>
      <c r="CR108" t="s">
        <v>1493</v>
      </c>
      <c r="CS108" t="s">
        <v>462</v>
      </c>
      <c r="CT108">
        <v>2</v>
      </c>
      <c r="CU108">
        <v>0</v>
      </c>
      <c r="CV108" t="s">
        <v>1493</v>
      </c>
      <c r="CW108" t="s">
        <v>1493</v>
      </c>
      <c r="CX108">
        <v>0</v>
      </c>
      <c r="CY108" t="s">
        <v>1493</v>
      </c>
      <c r="CZ108">
        <v>1</v>
      </c>
      <c r="DA108">
        <v>0</v>
      </c>
      <c r="DB108">
        <v>0</v>
      </c>
      <c r="DC108" t="s">
        <v>1493</v>
      </c>
      <c r="DD108">
        <v>0</v>
      </c>
      <c r="DE108" t="s">
        <v>1493</v>
      </c>
    </row>
    <row r="109" spans="1:109" x14ac:dyDescent="0.25">
      <c r="A109" s="12" t="s">
        <v>1493</v>
      </c>
      <c r="B109" s="4">
        <v>1.012</v>
      </c>
      <c r="C109" t="s">
        <v>1493</v>
      </c>
      <c r="D109">
        <v>25</v>
      </c>
      <c r="E109">
        <v>1</v>
      </c>
      <c r="F109" t="s">
        <v>1493</v>
      </c>
      <c r="G109">
        <v>0</v>
      </c>
      <c r="H109" t="s">
        <v>1493</v>
      </c>
      <c r="I109" t="s">
        <v>1493</v>
      </c>
      <c r="J109">
        <v>0</v>
      </c>
      <c r="K109">
        <v>2008</v>
      </c>
      <c r="L109" t="s">
        <v>1493</v>
      </c>
      <c r="M109" t="s">
        <v>1493</v>
      </c>
      <c r="N109">
        <v>0</v>
      </c>
      <c r="O109">
        <v>285</v>
      </c>
      <c r="P109">
        <v>3.59</v>
      </c>
      <c r="Q109" t="s">
        <v>1493</v>
      </c>
      <c r="R109" t="s">
        <v>1493</v>
      </c>
      <c r="S109" t="s">
        <v>1493</v>
      </c>
      <c r="T109" t="s">
        <v>1493</v>
      </c>
      <c r="U109" t="s">
        <v>1493</v>
      </c>
      <c r="V109" t="s">
        <v>1493</v>
      </c>
      <c r="W109" t="s">
        <v>1493</v>
      </c>
      <c r="X109" t="s">
        <v>1493</v>
      </c>
      <c r="Y109" t="s">
        <v>1493</v>
      </c>
      <c r="Z109" t="s">
        <v>1493</v>
      </c>
      <c r="AA109" t="s">
        <v>1493</v>
      </c>
      <c r="AB109" t="s">
        <v>1493</v>
      </c>
      <c r="AC109" t="s">
        <v>1493</v>
      </c>
      <c r="AD109" t="s">
        <v>1493</v>
      </c>
      <c r="AE109" t="s">
        <v>1493</v>
      </c>
      <c r="AF109" t="s">
        <v>1493</v>
      </c>
      <c r="AG109" t="s">
        <v>1493</v>
      </c>
      <c r="AH109" t="s">
        <v>1493</v>
      </c>
      <c r="AI109" t="s">
        <v>1493</v>
      </c>
      <c r="AJ109" t="s">
        <v>1493</v>
      </c>
      <c r="AK109" t="s">
        <v>1493</v>
      </c>
      <c r="AL109" t="s">
        <v>1493</v>
      </c>
      <c r="AM109" t="s">
        <v>1493</v>
      </c>
      <c r="AN109" t="s">
        <v>1493</v>
      </c>
      <c r="AO109" t="s">
        <v>1493</v>
      </c>
      <c r="AP109" t="s">
        <v>1493</v>
      </c>
      <c r="AQ109" t="s">
        <v>1493</v>
      </c>
      <c r="AR109" t="s">
        <v>1493</v>
      </c>
      <c r="AS109" t="s">
        <v>1493</v>
      </c>
      <c r="AT109" t="s">
        <v>1493</v>
      </c>
      <c r="AU109" t="s">
        <v>1493</v>
      </c>
      <c r="AV109" t="s">
        <v>1493</v>
      </c>
      <c r="AW109" t="s">
        <v>1493</v>
      </c>
      <c r="AX109" t="s">
        <v>1493</v>
      </c>
      <c r="AY109" t="s">
        <v>1493</v>
      </c>
      <c r="AZ109" t="s">
        <v>1493</v>
      </c>
      <c r="BA109" t="s">
        <v>1493</v>
      </c>
      <c r="BB109" t="s">
        <v>1493</v>
      </c>
      <c r="BC109" t="s">
        <v>1493</v>
      </c>
      <c r="BD109" t="s">
        <v>1493</v>
      </c>
      <c r="BE109" t="s">
        <v>1493</v>
      </c>
      <c r="BF109" t="s">
        <v>1493</v>
      </c>
      <c r="BG109" t="s">
        <v>1493</v>
      </c>
      <c r="BH109">
        <v>2</v>
      </c>
      <c r="BI109">
        <v>1</v>
      </c>
      <c r="BJ109" t="s">
        <v>1493</v>
      </c>
      <c r="BK109" t="s">
        <v>1493</v>
      </c>
      <c r="BL109" t="s">
        <v>1493</v>
      </c>
      <c r="BM109" t="s">
        <v>1493</v>
      </c>
      <c r="BN109" t="s">
        <v>1493</v>
      </c>
      <c r="BO109" t="s">
        <v>614</v>
      </c>
      <c r="BP109" s="22">
        <v>42</v>
      </c>
      <c r="BQ109">
        <v>294</v>
      </c>
      <c r="BR109">
        <v>0</v>
      </c>
      <c r="BS109" t="s">
        <v>1493</v>
      </c>
      <c r="BT109">
        <v>0</v>
      </c>
      <c r="BU109" t="s">
        <v>1493</v>
      </c>
      <c r="BV109" s="4">
        <v>3.5</v>
      </c>
      <c r="BW109">
        <v>0</v>
      </c>
      <c r="BX109">
        <v>25</v>
      </c>
      <c r="BY109">
        <v>1</v>
      </c>
      <c r="BZ109" t="s">
        <v>1493</v>
      </c>
      <c r="CA109">
        <v>3</v>
      </c>
      <c r="CB109" t="s">
        <v>1493</v>
      </c>
      <c r="CC109">
        <v>2</v>
      </c>
      <c r="CD109" t="s">
        <v>1493</v>
      </c>
      <c r="CE109" t="s">
        <v>615</v>
      </c>
      <c r="CF109">
        <v>1</v>
      </c>
      <c r="CG109" t="s">
        <v>1493</v>
      </c>
      <c r="CH109" t="s">
        <v>1493</v>
      </c>
      <c r="CI109" t="s">
        <v>1493</v>
      </c>
      <c r="CJ109" t="s">
        <v>1493</v>
      </c>
      <c r="CK109" t="s">
        <v>1493</v>
      </c>
      <c r="CL109" t="s">
        <v>1493</v>
      </c>
      <c r="CM109" t="s">
        <v>1493</v>
      </c>
      <c r="CN109" t="s">
        <v>1493</v>
      </c>
      <c r="CO109" t="s">
        <v>1493</v>
      </c>
      <c r="CP109">
        <v>1</v>
      </c>
      <c r="CQ109" s="22" t="s">
        <v>461</v>
      </c>
      <c r="CR109" t="s">
        <v>1493</v>
      </c>
      <c r="CS109" t="s">
        <v>1493</v>
      </c>
      <c r="CT109" t="s">
        <v>1493</v>
      </c>
      <c r="CU109">
        <v>0</v>
      </c>
      <c r="CV109" t="s">
        <v>1493</v>
      </c>
      <c r="CW109" t="s">
        <v>1493</v>
      </c>
      <c r="CX109">
        <v>0</v>
      </c>
      <c r="CY109" t="s">
        <v>1493</v>
      </c>
      <c r="CZ109">
        <v>0</v>
      </c>
      <c r="DA109" t="s">
        <v>1493</v>
      </c>
      <c r="DB109" t="s">
        <v>1493</v>
      </c>
      <c r="DC109" t="s">
        <v>1493</v>
      </c>
      <c r="DD109" t="s">
        <v>1493</v>
      </c>
      <c r="DE109" t="s">
        <v>1493</v>
      </c>
    </row>
    <row r="110" spans="1:109" x14ac:dyDescent="0.25">
      <c r="A110" s="12" t="s">
        <v>1493</v>
      </c>
      <c r="B110" s="4">
        <v>1.0129999999999999</v>
      </c>
      <c r="C110" t="s">
        <v>1493</v>
      </c>
      <c r="D110">
        <v>29</v>
      </c>
      <c r="E110">
        <v>1</v>
      </c>
      <c r="F110" t="s">
        <v>1493</v>
      </c>
      <c r="G110">
        <v>0</v>
      </c>
      <c r="H110" t="s">
        <v>1493</v>
      </c>
      <c r="I110" t="s">
        <v>1493</v>
      </c>
      <c r="J110">
        <v>0</v>
      </c>
      <c r="K110" t="s">
        <v>1493</v>
      </c>
      <c r="L110" t="s">
        <v>1493</v>
      </c>
      <c r="M110" t="s">
        <v>1493</v>
      </c>
      <c r="N110" t="s">
        <v>1493</v>
      </c>
      <c r="O110" t="s">
        <v>1493</v>
      </c>
      <c r="P110" t="s">
        <v>1493</v>
      </c>
      <c r="Q110" t="s">
        <v>1493</v>
      </c>
      <c r="R110" t="s">
        <v>1493</v>
      </c>
      <c r="S110" t="s">
        <v>1493</v>
      </c>
      <c r="T110" t="s">
        <v>1493</v>
      </c>
      <c r="U110" t="s">
        <v>1493</v>
      </c>
      <c r="V110" t="s">
        <v>1493</v>
      </c>
      <c r="W110" t="s">
        <v>1493</v>
      </c>
      <c r="X110" t="s">
        <v>1493</v>
      </c>
      <c r="Y110" t="s">
        <v>1493</v>
      </c>
      <c r="Z110" t="s">
        <v>1493</v>
      </c>
      <c r="AA110" t="s">
        <v>1493</v>
      </c>
      <c r="AB110" t="s">
        <v>1493</v>
      </c>
      <c r="AC110" t="s">
        <v>1493</v>
      </c>
      <c r="AD110" t="s">
        <v>1493</v>
      </c>
      <c r="AE110" t="s">
        <v>1493</v>
      </c>
      <c r="AF110" t="s">
        <v>1493</v>
      </c>
      <c r="AG110" t="s">
        <v>1493</v>
      </c>
      <c r="AH110" t="s">
        <v>1493</v>
      </c>
      <c r="AI110" t="s">
        <v>1493</v>
      </c>
      <c r="AJ110" t="s">
        <v>1493</v>
      </c>
      <c r="AK110" t="s">
        <v>1493</v>
      </c>
      <c r="AL110" t="s">
        <v>1493</v>
      </c>
      <c r="AM110" t="s">
        <v>1493</v>
      </c>
      <c r="AN110" t="s">
        <v>1493</v>
      </c>
      <c r="AO110" t="s">
        <v>1493</v>
      </c>
      <c r="AP110" t="s">
        <v>1493</v>
      </c>
      <c r="AQ110" t="s">
        <v>1493</v>
      </c>
      <c r="AR110" t="s">
        <v>1493</v>
      </c>
      <c r="AS110" t="s">
        <v>1493</v>
      </c>
      <c r="AT110" t="s">
        <v>1493</v>
      </c>
      <c r="AU110" t="s">
        <v>1493</v>
      </c>
      <c r="AV110" t="s">
        <v>1493</v>
      </c>
      <c r="AW110" t="s">
        <v>1493</v>
      </c>
      <c r="AX110" t="s">
        <v>1493</v>
      </c>
      <c r="AY110" t="s">
        <v>1493</v>
      </c>
      <c r="AZ110" t="s">
        <v>1493</v>
      </c>
      <c r="BA110" t="s">
        <v>1493</v>
      </c>
      <c r="BB110" t="s">
        <v>1493</v>
      </c>
      <c r="BC110" t="s">
        <v>1493</v>
      </c>
      <c r="BD110" t="s">
        <v>1493</v>
      </c>
      <c r="BE110" t="s">
        <v>1493</v>
      </c>
      <c r="BF110" t="s">
        <v>1493</v>
      </c>
      <c r="BG110" t="s">
        <v>1493</v>
      </c>
      <c r="BH110">
        <v>1</v>
      </c>
      <c r="BI110" t="s">
        <v>1493</v>
      </c>
      <c r="BJ110" t="s">
        <v>1493</v>
      </c>
      <c r="BK110" t="s">
        <v>1493</v>
      </c>
      <c r="BL110" t="s">
        <v>1493</v>
      </c>
      <c r="BM110" t="s">
        <v>1493</v>
      </c>
      <c r="BN110" t="s">
        <v>1493</v>
      </c>
      <c r="BO110" t="s">
        <v>624</v>
      </c>
      <c r="BP110" s="22" t="s">
        <v>625</v>
      </c>
      <c r="BQ110">
        <v>279</v>
      </c>
      <c r="BR110">
        <v>0</v>
      </c>
      <c r="BS110" t="s">
        <v>1493</v>
      </c>
      <c r="BT110">
        <v>0</v>
      </c>
      <c r="BU110" t="s">
        <v>1493</v>
      </c>
      <c r="BV110" s="4">
        <v>3.1</v>
      </c>
      <c r="BW110">
        <v>0</v>
      </c>
      <c r="BX110">
        <v>29</v>
      </c>
      <c r="BY110">
        <v>1</v>
      </c>
      <c r="BZ110" t="s">
        <v>1493</v>
      </c>
      <c r="CA110">
        <v>3</v>
      </c>
      <c r="CB110" t="s">
        <v>1493</v>
      </c>
      <c r="CC110">
        <v>3</v>
      </c>
      <c r="CD110" t="s">
        <v>1493</v>
      </c>
      <c r="CE110" t="s">
        <v>626</v>
      </c>
      <c r="CF110" t="s">
        <v>1493</v>
      </c>
      <c r="CG110" t="s">
        <v>1493</v>
      </c>
      <c r="CH110" t="s">
        <v>1493</v>
      </c>
      <c r="CI110" t="s">
        <v>1493</v>
      </c>
      <c r="CJ110" t="s">
        <v>1493</v>
      </c>
      <c r="CK110" t="s">
        <v>1493</v>
      </c>
      <c r="CL110" t="s">
        <v>1493</v>
      </c>
      <c r="CM110" t="s">
        <v>1493</v>
      </c>
      <c r="CN110" t="s">
        <v>1493</v>
      </c>
      <c r="CO110" t="s">
        <v>1493</v>
      </c>
      <c r="CP110">
        <v>1</v>
      </c>
      <c r="CQ110" s="22">
        <v>1</v>
      </c>
      <c r="CR110" t="s">
        <v>1493</v>
      </c>
      <c r="CS110" t="s">
        <v>462</v>
      </c>
      <c r="CT110" t="s">
        <v>1493</v>
      </c>
      <c r="CU110">
        <v>0</v>
      </c>
      <c r="CV110" t="s">
        <v>1493</v>
      </c>
      <c r="CW110" t="s">
        <v>1493</v>
      </c>
      <c r="CX110">
        <v>0</v>
      </c>
      <c r="CY110" t="s">
        <v>1493</v>
      </c>
      <c r="CZ110">
        <v>0</v>
      </c>
      <c r="DA110" t="s">
        <v>1493</v>
      </c>
      <c r="DB110" t="s">
        <v>1493</v>
      </c>
      <c r="DC110" t="s">
        <v>1493</v>
      </c>
      <c r="DD110" t="s">
        <v>1493</v>
      </c>
      <c r="DE110" t="s">
        <v>1493</v>
      </c>
    </row>
    <row r="111" spans="1:109" x14ac:dyDescent="0.25">
      <c r="A111" s="12" t="s">
        <v>1493</v>
      </c>
      <c r="B111" s="4">
        <v>1.014</v>
      </c>
      <c r="C111" t="s">
        <v>1493</v>
      </c>
      <c r="D111">
        <v>35</v>
      </c>
      <c r="E111">
        <v>1</v>
      </c>
      <c r="F111" t="s">
        <v>1493</v>
      </c>
      <c r="G111">
        <v>0</v>
      </c>
      <c r="H111" t="s">
        <v>1493</v>
      </c>
      <c r="I111" t="s">
        <v>1493</v>
      </c>
      <c r="J111">
        <v>0</v>
      </c>
      <c r="K111">
        <v>2002</v>
      </c>
      <c r="L111" t="s">
        <v>1493</v>
      </c>
      <c r="M111" t="s">
        <v>1493</v>
      </c>
      <c r="N111">
        <v>0</v>
      </c>
      <c r="O111">
        <v>280</v>
      </c>
      <c r="P111">
        <v>3.2450000000000001</v>
      </c>
      <c r="Q111" t="s">
        <v>1493</v>
      </c>
      <c r="R111">
        <v>2004</v>
      </c>
      <c r="S111" t="s">
        <v>1493</v>
      </c>
      <c r="T111" t="s">
        <v>1493</v>
      </c>
      <c r="U111">
        <v>0</v>
      </c>
      <c r="V111">
        <v>284</v>
      </c>
      <c r="W111">
        <v>3.41</v>
      </c>
      <c r="X111" t="s">
        <v>1493</v>
      </c>
      <c r="Y111" t="s">
        <v>1493</v>
      </c>
      <c r="Z111" t="s">
        <v>1493</v>
      </c>
      <c r="AA111" t="s">
        <v>1493</v>
      </c>
      <c r="AB111" t="s">
        <v>1493</v>
      </c>
      <c r="AC111" t="s">
        <v>1493</v>
      </c>
      <c r="AD111" t="s">
        <v>1493</v>
      </c>
      <c r="AE111" t="s">
        <v>1493</v>
      </c>
      <c r="AF111" t="s">
        <v>1493</v>
      </c>
      <c r="AG111" t="s">
        <v>1493</v>
      </c>
      <c r="AH111" t="s">
        <v>1493</v>
      </c>
      <c r="AI111" t="s">
        <v>1493</v>
      </c>
      <c r="AJ111" t="s">
        <v>1493</v>
      </c>
      <c r="AK111" t="s">
        <v>1493</v>
      </c>
      <c r="AL111" t="s">
        <v>1493</v>
      </c>
      <c r="AM111" t="s">
        <v>1493</v>
      </c>
      <c r="AN111" t="s">
        <v>1493</v>
      </c>
      <c r="AO111" t="s">
        <v>1493</v>
      </c>
      <c r="AP111" t="s">
        <v>1493</v>
      </c>
      <c r="AQ111" t="s">
        <v>1493</v>
      </c>
      <c r="AR111" t="s">
        <v>1493</v>
      </c>
      <c r="AS111" t="s">
        <v>1493</v>
      </c>
      <c r="AT111" t="s">
        <v>1493</v>
      </c>
      <c r="AU111" t="s">
        <v>1493</v>
      </c>
      <c r="AV111" t="s">
        <v>1493</v>
      </c>
      <c r="AW111" t="s">
        <v>1493</v>
      </c>
      <c r="AX111" t="s">
        <v>1493</v>
      </c>
      <c r="AY111" t="s">
        <v>1493</v>
      </c>
      <c r="AZ111" t="s">
        <v>1493</v>
      </c>
      <c r="BA111" t="s">
        <v>1493</v>
      </c>
      <c r="BB111" t="s">
        <v>1493</v>
      </c>
      <c r="BC111" t="s">
        <v>1493</v>
      </c>
      <c r="BD111" t="s">
        <v>1493</v>
      </c>
      <c r="BE111" t="s">
        <v>1493</v>
      </c>
      <c r="BF111" t="s">
        <v>1493</v>
      </c>
      <c r="BG111" t="s">
        <v>1493</v>
      </c>
      <c r="BH111">
        <v>3</v>
      </c>
      <c r="BI111">
        <v>2</v>
      </c>
      <c r="BJ111" t="s">
        <v>1493</v>
      </c>
      <c r="BK111" t="s">
        <v>1493</v>
      </c>
      <c r="BL111" t="s">
        <v>1493</v>
      </c>
      <c r="BM111" t="s">
        <v>1493</v>
      </c>
      <c r="BN111" t="s">
        <v>1493</v>
      </c>
      <c r="BO111" t="s">
        <v>637</v>
      </c>
      <c r="BP111" s="22" t="s">
        <v>638</v>
      </c>
      <c r="BQ111">
        <v>281</v>
      </c>
      <c r="BR111">
        <v>0</v>
      </c>
      <c r="BS111" t="s">
        <v>1493</v>
      </c>
      <c r="BT111">
        <v>0</v>
      </c>
      <c r="BU111" t="s">
        <v>1493</v>
      </c>
      <c r="BV111" s="4">
        <v>3.55</v>
      </c>
      <c r="BW111">
        <v>0</v>
      </c>
      <c r="BX111">
        <v>35</v>
      </c>
      <c r="BY111">
        <v>1</v>
      </c>
      <c r="BZ111" t="s">
        <v>1493</v>
      </c>
      <c r="CA111">
        <v>3</v>
      </c>
      <c r="CB111" t="s">
        <v>1493</v>
      </c>
      <c r="CC111">
        <v>2</v>
      </c>
      <c r="CD111" t="s">
        <v>1493</v>
      </c>
      <c r="CE111" t="s">
        <v>639</v>
      </c>
      <c r="CF111">
        <v>1</v>
      </c>
      <c r="CG111" t="s">
        <v>1493</v>
      </c>
      <c r="CH111" t="s">
        <v>1493</v>
      </c>
      <c r="CI111" t="s">
        <v>1493</v>
      </c>
      <c r="CJ111" t="s">
        <v>1493</v>
      </c>
      <c r="CK111" t="s">
        <v>1493</v>
      </c>
      <c r="CL111" t="s">
        <v>1493</v>
      </c>
      <c r="CM111" t="s">
        <v>1493</v>
      </c>
      <c r="CN111" t="s">
        <v>1493</v>
      </c>
      <c r="CO111" t="s">
        <v>1493</v>
      </c>
      <c r="CP111">
        <v>1</v>
      </c>
      <c r="CQ111" s="22" t="s">
        <v>1493</v>
      </c>
      <c r="CR111" t="s">
        <v>1493</v>
      </c>
      <c r="CS111" t="s">
        <v>462</v>
      </c>
      <c r="CT111" t="s">
        <v>1493</v>
      </c>
      <c r="CU111">
        <v>0</v>
      </c>
      <c r="CV111" t="s">
        <v>1493</v>
      </c>
      <c r="CW111" t="s">
        <v>1493</v>
      </c>
      <c r="CX111">
        <v>0</v>
      </c>
      <c r="CY111" t="s">
        <v>1493</v>
      </c>
      <c r="CZ111">
        <v>0</v>
      </c>
      <c r="DA111" t="s">
        <v>1493</v>
      </c>
      <c r="DB111" t="s">
        <v>1493</v>
      </c>
      <c r="DC111" t="s">
        <v>1493</v>
      </c>
      <c r="DD111" t="s">
        <v>1493</v>
      </c>
      <c r="DE111" t="s">
        <v>1493</v>
      </c>
    </row>
    <row r="112" spans="1:109" x14ac:dyDescent="0.25">
      <c r="A112" s="12" t="s">
        <v>1493</v>
      </c>
      <c r="B112" s="4">
        <v>1.0149999999999999</v>
      </c>
      <c r="C112" t="s">
        <v>1493</v>
      </c>
      <c r="D112">
        <v>35</v>
      </c>
      <c r="E112">
        <v>1</v>
      </c>
      <c r="F112" t="s">
        <v>1493</v>
      </c>
      <c r="G112">
        <v>0</v>
      </c>
      <c r="H112" t="s">
        <v>1493</v>
      </c>
      <c r="I112" t="s">
        <v>1493</v>
      </c>
      <c r="J112">
        <v>0</v>
      </c>
      <c r="K112">
        <v>1996</v>
      </c>
      <c r="L112" t="s">
        <v>1493</v>
      </c>
      <c r="M112" t="s">
        <v>1493</v>
      </c>
      <c r="N112">
        <v>0</v>
      </c>
      <c r="O112">
        <v>280</v>
      </c>
      <c r="P112">
        <v>3.65</v>
      </c>
      <c r="Q112" t="s">
        <v>1493</v>
      </c>
      <c r="R112">
        <v>1997</v>
      </c>
      <c r="S112" t="s">
        <v>1493</v>
      </c>
      <c r="T112" t="s">
        <v>1493</v>
      </c>
      <c r="U112">
        <v>0</v>
      </c>
      <c r="V112">
        <v>280</v>
      </c>
      <c r="W112">
        <v>4.25</v>
      </c>
      <c r="X112" t="s">
        <v>1493</v>
      </c>
      <c r="Y112">
        <v>1999</v>
      </c>
      <c r="Z112" t="s">
        <v>1493</v>
      </c>
      <c r="AA112" t="s">
        <v>1493</v>
      </c>
      <c r="AB112">
        <v>0</v>
      </c>
      <c r="AC112">
        <v>280</v>
      </c>
      <c r="AD112">
        <v>4.5999999999999996</v>
      </c>
      <c r="AE112" t="s">
        <v>1493</v>
      </c>
      <c r="AF112">
        <v>2001</v>
      </c>
      <c r="AG112" t="s">
        <v>1493</v>
      </c>
      <c r="AH112" t="s">
        <v>1493</v>
      </c>
      <c r="AI112">
        <v>0</v>
      </c>
      <c r="AJ112">
        <v>276</v>
      </c>
      <c r="AK112">
        <v>4.0999999999999996</v>
      </c>
      <c r="AL112" t="s">
        <v>1493</v>
      </c>
      <c r="AM112">
        <v>2006</v>
      </c>
      <c r="AN112" t="s">
        <v>1493</v>
      </c>
      <c r="AO112" t="s">
        <v>1493</v>
      </c>
      <c r="AP112">
        <v>0</v>
      </c>
      <c r="AQ112">
        <v>266</v>
      </c>
      <c r="AR112">
        <v>3.22</v>
      </c>
      <c r="AS112" t="s">
        <v>1493</v>
      </c>
      <c r="AT112" t="s">
        <v>1493</v>
      </c>
      <c r="AU112" t="s">
        <v>1493</v>
      </c>
      <c r="AV112" t="s">
        <v>1493</v>
      </c>
      <c r="AW112" t="s">
        <v>1493</v>
      </c>
      <c r="AX112" t="s">
        <v>1493</v>
      </c>
      <c r="AY112" t="s">
        <v>1493</v>
      </c>
      <c r="AZ112" t="s">
        <v>1493</v>
      </c>
      <c r="BA112" t="s">
        <v>1493</v>
      </c>
      <c r="BB112" t="s">
        <v>1493</v>
      </c>
      <c r="BC112" t="s">
        <v>1493</v>
      </c>
      <c r="BD112" t="s">
        <v>1493</v>
      </c>
      <c r="BE112" t="s">
        <v>1493</v>
      </c>
      <c r="BF112" t="s">
        <v>1493</v>
      </c>
      <c r="BG112" t="s">
        <v>1493</v>
      </c>
      <c r="BH112">
        <v>8</v>
      </c>
      <c r="BI112">
        <v>5</v>
      </c>
      <c r="BJ112">
        <v>2</v>
      </c>
      <c r="BK112" t="s">
        <v>1493</v>
      </c>
      <c r="BL112" t="s">
        <v>1493</v>
      </c>
      <c r="BM112" t="s">
        <v>1493</v>
      </c>
      <c r="BN112" t="s">
        <v>1493</v>
      </c>
      <c r="BO112" t="s">
        <v>651</v>
      </c>
      <c r="BP112" s="22" t="s">
        <v>652</v>
      </c>
      <c r="BQ112">
        <v>263</v>
      </c>
      <c r="BR112">
        <v>0</v>
      </c>
      <c r="BS112" t="s">
        <v>1493</v>
      </c>
      <c r="BT112">
        <v>0</v>
      </c>
      <c r="BU112" t="s">
        <v>1493</v>
      </c>
      <c r="BV112" s="4">
        <v>3.97</v>
      </c>
      <c r="BW112">
        <v>0</v>
      </c>
      <c r="BX112">
        <v>35</v>
      </c>
      <c r="BY112">
        <v>2</v>
      </c>
      <c r="BZ112" t="s">
        <v>1493</v>
      </c>
      <c r="CA112">
        <v>2</v>
      </c>
      <c r="CB112" t="s">
        <v>1493</v>
      </c>
      <c r="CC112">
        <v>1</v>
      </c>
      <c r="CD112" t="s">
        <v>1493</v>
      </c>
      <c r="CE112" t="s">
        <v>482</v>
      </c>
      <c r="CF112" t="s">
        <v>1493</v>
      </c>
      <c r="CG112" t="s">
        <v>1493</v>
      </c>
      <c r="CH112" t="s">
        <v>1493</v>
      </c>
      <c r="CI112" t="s">
        <v>1493</v>
      </c>
      <c r="CJ112" t="s">
        <v>1493</v>
      </c>
      <c r="CK112" t="s">
        <v>1493</v>
      </c>
      <c r="CL112" t="s">
        <v>1493</v>
      </c>
      <c r="CM112" t="s">
        <v>1493</v>
      </c>
      <c r="CN112" t="s">
        <v>1493</v>
      </c>
      <c r="CO112" t="s">
        <v>1493</v>
      </c>
      <c r="CP112">
        <v>2</v>
      </c>
      <c r="CQ112" s="22" t="s">
        <v>461</v>
      </c>
      <c r="CR112" t="s">
        <v>1493</v>
      </c>
      <c r="CS112" t="s">
        <v>462</v>
      </c>
      <c r="CT112" t="s">
        <v>1493</v>
      </c>
      <c r="CU112">
        <v>0</v>
      </c>
      <c r="CV112" t="s">
        <v>1493</v>
      </c>
      <c r="CW112" t="s">
        <v>1493</v>
      </c>
      <c r="CX112">
        <v>0</v>
      </c>
      <c r="CY112" t="s">
        <v>1493</v>
      </c>
      <c r="CZ112">
        <v>0</v>
      </c>
      <c r="DA112" t="s">
        <v>1493</v>
      </c>
      <c r="DB112" t="s">
        <v>1493</v>
      </c>
      <c r="DC112" t="s">
        <v>1493</v>
      </c>
      <c r="DD112" t="s">
        <v>1493</v>
      </c>
      <c r="DE112" t="s">
        <v>1493</v>
      </c>
    </row>
    <row r="113" spans="1:109" x14ac:dyDescent="0.25">
      <c r="A113" s="12" t="s">
        <v>1493</v>
      </c>
      <c r="B113" s="4">
        <v>1.016</v>
      </c>
      <c r="C113" t="s">
        <v>1493</v>
      </c>
      <c r="D113">
        <v>39</v>
      </c>
      <c r="E113">
        <v>1</v>
      </c>
      <c r="F113" t="s">
        <v>1493</v>
      </c>
      <c r="G113">
        <v>0</v>
      </c>
      <c r="H113" t="s">
        <v>1493</v>
      </c>
      <c r="I113" t="s">
        <v>1493</v>
      </c>
      <c r="J113">
        <v>0</v>
      </c>
      <c r="K113">
        <v>1993</v>
      </c>
      <c r="L113" t="s">
        <v>1493</v>
      </c>
      <c r="M113" t="s">
        <v>1493</v>
      </c>
      <c r="N113">
        <v>0</v>
      </c>
      <c r="O113">
        <v>280</v>
      </c>
      <c r="P113">
        <v>3.64</v>
      </c>
      <c r="Q113" t="s">
        <v>1493</v>
      </c>
      <c r="R113">
        <v>1997</v>
      </c>
      <c r="S113" t="s">
        <v>1493</v>
      </c>
      <c r="T113" t="s">
        <v>1493</v>
      </c>
      <c r="U113">
        <v>0</v>
      </c>
      <c r="V113">
        <v>266</v>
      </c>
      <c r="W113">
        <v>3.64</v>
      </c>
      <c r="X113" t="s">
        <v>1493</v>
      </c>
      <c r="Y113" t="s">
        <v>1493</v>
      </c>
      <c r="Z113" t="s">
        <v>1493</v>
      </c>
      <c r="AA113" t="s">
        <v>1493</v>
      </c>
      <c r="AB113" t="s">
        <v>1493</v>
      </c>
      <c r="AC113" t="s">
        <v>1493</v>
      </c>
      <c r="AD113" t="s">
        <v>1493</v>
      </c>
      <c r="AE113" t="s">
        <v>1493</v>
      </c>
      <c r="AF113" t="s">
        <v>1493</v>
      </c>
      <c r="AG113" t="s">
        <v>1493</v>
      </c>
      <c r="AH113" t="s">
        <v>1493</v>
      </c>
      <c r="AI113" t="s">
        <v>1493</v>
      </c>
      <c r="AJ113" t="s">
        <v>1493</v>
      </c>
      <c r="AK113" t="s">
        <v>1493</v>
      </c>
      <c r="AL113" t="s">
        <v>1493</v>
      </c>
      <c r="AM113" t="s">
        <v>1493</v>
      </c>
      <c r="AN113" t="s">
        <v>1493</v>
      </c>
      <c r="AO113" t="s">
        <v>1493</v>
      </c>
      <c r="AP113" t="s">
        <v>1493</v>
      </c>
      <c r="AQ113" t="s">
        <v>1493</v>
      </c>
      <c r="AR113" t="s">
        <v>1493</v>
      </c>
      <c r="AS113" t="s">
        <v>1493</v>
      </c>
      <c r="AT113" t="s">
        <v>1493</v>
      </c>
      <c r="AU113" t="s">
        <v>1493</v>
      </c>
      <c r="AV113" t="s">
        <v>1493</v>
      </c>
      <c r="AW113" t="s">
        <v>1493</v>
      </c>
      <c r="AX113" t="s">
        <v>1493</v>
      </c>
      <c r="AY113" t="s">
        <v>1493</v>
      </c>
      <c r="AZ113" t="s">
        <v>1493</v>
      </c>
      <c r="BA113" t="s">
        <v>1493</v>
      </c>
      <c r="BB113" t="s">
        <v>1493</v>
      </c>
      <c r="BC113" t="s">
        <v>1493</v>
      </c>
      <c r="BD113" t="s">
        <v>1493</v>
      </c>
      <c r="BE113" t="s">
        <v>1493</v>
      </c>
      <c r="BF113" t="s">
        <v>1493</v>
      </c>
      <c r="BG113" t="s">
        <v>1493</v>
      </c>
      <c r="BH113">
        <v>4</v>
      </c>
      <c r="BI113">
        <v>2</v>
      </c>
      <c r="BJ113">
        <v>1</v>
      </c>
      <c r="BK113" t="s">
        <v>1493</v>
      </c>
      <c r="BL113" t="s">
        <v>1493</v>
      </c>
      <c r="BM113" t="s">
        <v>1493</v>
      </c>
      <c r="BN113" t="s">
        <v>1493</v>
      </c>
      <c r="BO113" t="s">
        <v>651</v>
      </c>
      <c r="BP113" s="22" t="s">
        <v>540</v>
      </c>
      <c r="BQ113">
        <v>260</v>
      </c>
      <c r="BR113">
        <v>1</v>
      </c>
      <c r="BS113" t="s">
        <v>658</v>
      </c>
      <c r="BT113">
        <v>1</v>
      </c>
      <c r="BU113" s="12" t="s">
        <v>659</v>
      </c>
      <c r="BV113" s="4">
        <v>4.26</v>
      </c>
      <c r="BW113">
        <v>0</v>
      </c>
      <c r="BX113">
        <v>39</v>
      </c>
      <c r="BY113">
        <v>2</v>
      </c>
      <c r="BZ113" t="s">
        <v>1493</v>
      </c>
      <c r="CA113">
        <v>2</v>
      </c>
      <c r="CB113" t="s">
        <v>1493</v>
      </c>
      <c r="CC113">
        <v>1</v>
      </c>
      <c r="CD113" t="s">
        <v>1493</v>
      </c>
      <c r="CE113" t="s">
        <v>482</v>
      </c>
      <c r="CF113" t="s">
        <v>1493</v>
      </c>
      <c r="CG113" t="s">
        <v>1493</v>
      </c>
      <c r="CH113" t="s">
        <v>1493</v>
      </c>
      <c r="CI113" t="s">
        <v>1493</v>
      </c>
      <c r="CJ113" t="s">
        <v>1493</v>
      </c>
      <c r="CK113" t="s">
        <v>1493</v>
      </c>
      <c r="CL113" t="s">
        <v>1493</v>
      </c>
      <c r="CM113" t="s">
        <v>1493</v>
      </c>
      <c r="CN113" t="s">
        <v>1493</v>
      </c>
      <c r="CO113" t="s">
        <v>1493</v>
      </c>
      <c r="CP113">
        <v>1</v>
      </c>
      <c r="CQ113" s="22" t="s">
        <v>461</v>
      </c>
      <c r="CR113" t="s">
        <v>1493</v>
      </c>
      <c r="CS113" t="s">
        <v>462</v>
      </c>
      <c r="CT113">
        <v>2</v>
      </c>
      <c r="CU113">
        <v>0</v>
      </c>
      <c r="CV113" t="s">
        <v>1493</v>
      </c>
      <c r="CW113" t="s">
        <v>1493</v>
      </c>
      <c r="CX113">
        <v>0</v>
      </c>
      <c r="CY113" t="s">
        <v>1493</v>
      </c>
      <c r="CZ113">
        <v>0</v>
      </c>
      <c r="DA113" t="s">
        <v>1493</v>
      </c>
      <c r="DB113" t="s">
        <v>1493</v>
      </c>
      <c r="DC113" t="s">
        <v>1493</v>
      </c>
      <c r="DD113" t="s">
        <v>1493</v>
      </c>
      <c r="DE113" t="s">
        <v>1493</v>
      </c>
    </row>
    <row r="114" spans="1:109" x14ac:dyDescent="0.25">
      <c r="A114" s="12" t="s">
        <v>1493</v>
      </c>
      <c r="B114" s="4">
        <v>1.0169999999999999</v>
      </c>
      <c r="C114" t="s">
        <v>1493</v>
      </c>
      <c r="D114">
        <v>41</v>
      </c>
      <c r="E114">
        <v>3</v>
      </c>
      <c r="F114" s="12" t="s">
        <v>1475</v>
      </c>
      <c r="G114">
        <v>0</v>
      </c>
      <c r="H114" t="s">
        <v>1493</v>
      </c>
      <c r="I114" t="s">
        <v>1493</v>
      </c>
      <c r="J114">
        <v>0</v>
      </c>
      <c r="K114">
        <v>2008</v>
      </c>
      <c r="L114" t="s">
        <v>1493</v>
      </c>
      <c r="M114" t="s">
        <v>1493</v>
      </c>
      <c r="N114">
        <v>0</v>
      </c>
      <c r="O114">
        <v>287</v>
      </c>
      <c r="P114">
        <v>3.5</v>
      </c>
      <c r="Q114" t="s">
        <v>1493</v>
      </c>
      <c r="R114" t="s">
        <v>1493</v>
      </c>
      <c r="S114" t="s">
        <v>1493</v>
      </c>
      <c r="T114" t="s">
        <v>1493</v>
      </c>
      <c r="U114" t="s">
        <v>1493</v>
      </c>
      <c r="V114" t="s">
        <v>1493</v>
      </c>
      <c r="W114" t="s">
        <v>1493</v>
      </c>
      <c r="X114" t="s">
        <v>1493</v>
      </c>
      <c r="Y114" t="s">
        <v>1493</v>
      </c>
      <c r="Z114" t="s">
        <v>1493</v>
      </c>
      <c r="AA114" t="s">
        <v>1493</v>
      </c>
      <c r="AB114" t="s">
        <v>1493</v>
      </c>
      <c r="AC114" t="s">
        <v>1493</v>
      </c>
      <c r="AD114" t="s">
        <v>1493</v>
      </c>
      <c r="AE114" t="s">
        <v>1493</v>
      </c>
      <c r="AF114" t="s">
        <v>1493</v>
      </c>
      <c r="AG114" t="s">
        <v>1493</v>
      </c>
      <c r="AH114" t="s">
        <v>1493</v>
      </c>
      <c r="AI114" t="s">
        <v>1493</v>
      </c>
      <c r="AJ114" t="s">
        <v>1493</v>
      </c>
      <c r="AK114" t="s">
        <v>1493</v>
      </c>
      <c r="AL114" t="s">
        <v>1493</v>
      </c>
      <c r="AM114" t="s">
        <v>1493</v>
      </c>
      <c r="AN114" t="s">
        <v>1493</v>
      </c>
      <c r="AO114" t="s">
        <v>1493</v>
      </c>
      <c r="AP114" t="s">
        <v>1493</v>
      </c>
      <c r="AQ114" t="s">
        <v>1493</v>
      </c>
      <c r="AR114" t="s">
        <v>1493</v>
      </c>
      <c r="AS114" t="s">
        <v>1493</v>
      </c>
      <c r="AT114" t="s">
        <v>1493</v>
      </c>
      <c r="AU114" t="s">
        <v>1493</v>
      </c>
      <c r="AV114" t="s">
        <v>1493</v>
      </c>
      <c r="AW114" t="s">
        <v>1493</v>
      </c>
      <c r="AX114" t="s">
        <v>1493</v>
      </c>
      <c r="AY114" t="s">
        <v>1493</v>
      </c>
      <c r="AZ114" t="s">
        <v>1493</v>
      </c>
      <c r="BA114" t="s">
        <v>1493</v>
      </c>
      <c r="BB114" t="s">
        <v>1493</v>
      </c>
      <c r="BC114" t="s">
        <v>1493</v>
      </c>
      <c r="BD114" t="s">
        <v>1493</v>
      </c>
      <c r="BE114" t="s">
        <v>1493</v>
      </c>
      <c r="BF114" t="s">
        <v>1493</v>
      </c>
      <c r="BG114" t="s">
        <v>1493</v>
      </c>
      <c r="BH114">
        <v>3</v>
      </c>
      <c r="BI114">
        <v>1</v>
      </c>
      <c r="BJ114">
        <v>1</v>
      </c>
      <c r="BK114" t="s">
        <v>1493</v>
      </c>
      <c r="BL114" t="s">
        <v>1493</v>
      </c>
      <c r="BM114" t="s">
        <v>1493</v>
      </c>
      <c r="BN114" t="s">
        <v>1493</v>
      </c>
      <c r="BO114" t="s">
        <v>664</v>
      </c>
      <c r="BP114" s="22">
        <v>40</v>
      </c>
      <c r="BQ114">
        <v>280</v>
      </c>
      <c r="BR114">
        <v>0</v>
      </c>
      <c r="BS114" t="s">
        <v>1493</v>
      </c>
      <c r="BT114">
        <v>0</v>
      </c>
      <c r="BU114" t="s">
        <v>1493</v>
      </c>
      <c r="BV114" s="4">
        <v>3.85</v>
      </c>
      <c r="BW114">
        <v>0</v>
      </c>
      <c r="BX114">
        <v>41</v>
      </c>
      <c r="BY114">
        <v>1</v>
      </c>
      <c r="BZ114" t="s">
        <v>1493</v>
      </c>
      <c r="CA114">
        <v>3</v>
      </c>
      <c r="CB114" t="s">
        <v>1493</v>
      </c>
      <c r="CC114">
        <v>3</v>
      </c>
      <c r="CD114" t="s">
        <v>1493</v>
      </c>
      <c r="CE114" t="s">
        <v>665</v>
      </c>
      <c r="CF114">
        <v>2</v>
      </c>
      <c r="CG114" t="s">
        <v>1493</v>
      </c>
      <c r="CH114" t="s">
        <v>1493</v>
      </c>
      <c r="CI114" t="s">
        <v>1493</v>
      </c>
      <c r="CJ114" t="s">
        <v>1493</v>
      </c>
      <c r="CK114" t="s">
        <v>1493</v>
      </c>
      <c r="CL114" t="s">
        <v>1493</v>
      </c>
      <c r="CM114" t="s">
        <v>1493</v>
      </c>
      <c r="CN114" t="s">
        <v>1493</v>
      </c>
      <c r="CO114" t="s">
        <v>1493</v>
      </c>
      <c r="CP114">
        <v>1</v>
      </c>
      <c r="CQ114" s="22" t="s">
        <v>461</v>
      </c>
      <c r="CR114" t="s">
        <v>1493</v>
      </c>
      <c r="CS114" t="s">
        <v>462</v>
      </c>
      <c r="CT114">
        <v>2</v>
      </c>
      <c r="CU114">
        <v>0</v>
      </c>
      <c r="CV114" t="s">
        <v>1493</v>
      </c>
      <c r="CW114" t="s">
        <v>1493</v>
      </c>
      <c r="CX114">
        <v>0</v>
      </c>
      <c r="CY114" t="s">
        <v>1493</v>
      </c>
      <c r="CZ114">
        <v>0</v>
      </c>
      <c r="DA114" t="s">
        <v>1493</v>
      </c>
      <c r="DB114" t="s">
        <v>1493</v>
      </c>
      <c r="DC114" t="s">
        <v>1493</v>
      </c>
      <c r="DD114" t="s">
        <v>1493</v>
      </c>
      <c r="DE114" t="s">
        <v>1493</v>
      </c>
    </row>
    <row r="115" spans="1:109" x14ac:dyDescent="0.25">
      <c r="A115" s="12" t="s">
        <v>1493</v>
      </c>
      <c r="B115" s="4">
        <v>1.018</v>
      </c>
      <c r="C115" t="s">
        <v>1493</v>
      </c>
      <c r="D115">
        <v>29</v>
      </c>
      <c r="E115">
        <v>1</v>
      </c>
      <c r="F115" t="s">
        <v>1493</v>
      </c>
      <c r="G115">
        <v>0</v>
      </c>
      <c r="H115" t="s">
        <v>1493</v>
      </c>
      <c r="I115" t="s">
        <v>1493</v>
      </c>
      <c r="J115">
        <v>0</v>
      </c>
      <c r="K115" t="s">
        <v>1493</v>
      </c>
      <c r="L115" t="s">
        <v>1493</v>
      </c>
      <c r="M115" t="s">
        <v>1493</v>
      </c>
      <c r="N115" t="s">
        <v>1493</v>
      </c>
      <c r="O115" t="s">
        <v>1493</v>
      </c>
      <c r="P115" t="s">
        <v>1493</v>
      </c>
      <c r="Q115" t="s">
        <v>1493</v>
      </c>
      <c r="R115" t="s">
        <v>1493</v>
      </c>
      <c r="S115" t="s">
        <v>1493</v>
      </c>
      <c r="T115" t="s">
        <v>1493</v>
      </c>
      <c r="U115" t="s">
        <v>1493</v>
      </c>
      <c r="V115" t="s">
        <v>1493</v>
      </c>
      <c r="W115" t="s">
        <v>1493</v>
      </c>
      <c r="X115" t="s">
        <v>1493</v>
      </c>
      <c r="Y115" t="s">
        <v>1493</v>
      </c>
      <c r="Z115" t="s">
        <v>1493</v>
      </c>
      <c r="AA115" t="s">
        <v>1493</v>
      </c>
      <c r="AB115" t="s">
        <v>1493</v>
      </c>
      <c r="AC115" t="s">
        <v>1493</v>
      </c>
      <c r="AD115" t="s">
        <v>1493</v>
      </c>
      <c r="AE115" t="s">
        <v>1493</v>
      </c>
      <c r="AF115" t="s">
        <v>1493</v>
      </c>
      <c r="AG115" t="s">
        <v>1493</v>
      </c>
      <c r="AH115" t="s">
        <v>1493</v>
      </c>
      <c r="AI115" t="s">
        <v>1493</v>
      </c>
      <c r="AJ115" t="s">
        <v>1493</v>
      </c>
      <c r="AK115" t="s">
        <v>1493</v>
      </c>
      <c r="AL115" t="s">
        <v>1493</v>
      </c>
      <c r="AM115" t="s">
        <v>1493</v>
      </c>
      <c r="AN115" t="s">
        <v>1493</v>
      </c>
      <c r="AO115" t="s">
        <v>1493</v>
      </c>
      <c r="AP115" t="s">
        <v>1493</v>
      </c>
      <c r="AQ115" t="s">
        <v>1493</v>
      </c>
      <c r="AR115" t="s">
        <v>1493</v>
      </c>
      <c r="AS115" t="s">
        <v>1493</v>
      </c>
      <c r="AT115" t="s">
        <v>1493</v>
      </c>
      <c r="AU115" t="s">
        <v>1493</v>
      </c>
      <c r="AV115" t="s">
        <v>1493</v>
      </c>
      <c r="AW115" t="s">
        <v>1493</v>
      </c>
      <c r="AX115" t="s">
        <v>1493</v>
      </c>
      <c r="AY115" t="s">
        <v>1493</v>
      </c>
      <c r="AZ115" t="s">
        <v>1493</v>
      </c>
      <c r="BA115" t="s">
        <v>1493</v>
      </c>
      <c r="BB115" t="s">
        <v>1493</v>
      </c>
      <c r="BC115" t="s">
        <v>1493</v>
      </c>
      <c r="BD115" t="s">
        <v>1493</v>
      </c>
      <c r="BE115" t="s">
        <v>1493</v>
      </c>
      <c r="BF115" t="s">
        <v>1493</v>
      </c>
      <c r="BG115" t="s">
        <v>1493</v>
      </c>
      <c r="BH115">
        <v>1</v>
      </c>
      <c r="BI115" t="s">
        <v>1493</v>
      </c>
      <c r="BJ115" t="s">
        <v>1493</v>
      </c>
      <c r="BK115" t="s">
        <v>1493</v>
      </c>
      <c r="BL115" t="s">
        <v>1493</v>
      </c>
      <c r="BM115" t="s">
        <v>1493</v>
      </c>
      <c r="BN115" t="s">
        <v>1493</v>
      </c>
      <c r="BO115" t="s">
        <v>678</v>
      </c>
      <c r="BP115" s="22" t="s">
        <v>679</v>
      </c>
      <c r="BQ115">
        <v>275</v>
      </c>
      <c r="BR115">
        <v>0</v>
      </c>
      <c r="BS115" t="s">
        <v>1493</v>
      </c>
      <c r="BT115">
        <v>0</v>
      </c>
      <c r="BU115" t="s">
        <v>1493</v>
      </c>
      <c r="BV115" s="4">
        <v>3.4</v>
      </c>
      <c r="BW115">
        <v>0</v>
      </c>
      <c r="BX115">
        <v>29</v>
      </c>
      <c r="BY115">
        <v>1</v>
      </c>
      <c r="BZ115" t="s">
        <v>1493</v>
      </c>
      <c r="CA115">
        <v>3</v>
      </c>
      <c r="CB115" t="s">
        <v>1493</v>
      </c>
      <c r="CC115">
        <v>3</v>
      </c>
      <c r="CD115" t="s">
        <v>1493</v>
      </c>
      <c r="CE115" t="s">
        <v>680</v>
      </c>
      <c r="CF115">
        <v>1</v>
      </c>
      <c r="CG115">
        <v>0</v>
      </c>
      <c r="CH115" t="s">
        <v>1493</v>
      </c>
      <c r="CI115" t="s">
        <v>1493</v>
      </c>
      <c r="CJ115" t="s">
        <v>1493</v>
      </c>
      <c r="CK115" t="s">
        <v>1493</v>
      </c>
      <c r="CL115" t="s">
        <v>1493</v>
      </c>
      <c r="CM115" t="s">
        <v>1493</v>
      </c>
      <c r="CN115" t="s">
        <v>1493</v>
      </c>
      <c r="CO115" t="s">
        <v>1493</v>
      </c>
      <c r="CP115">
        <v>1</v>
      </c>
      <c r="CQ115" s="22" t="s">
        <v>461</v>
      </c>
      <c r="CR115" t="s">
        <v>1493</v>
      </c>
      <c r="CS115" t="s">
        <v>462</v>
      </c>
      <c r="CT115">
        <v>2</v>
      </c>
      <c r="CU115">
        <v>0</v>
      </c>
      <c r="CV115" t="s">
        <v>1493</v>
      </c>
      <c r="CW115" t="s">
        <v>1493</v>
      </c>
      <c r="CX115">
        <v>0</v>
      </c>
      <c r="CY115" t="s">
        <v>1493</v>
      </c>
      <c r="CZ115">
        <v>0</v>
      </c>
      <c r="DA115" t="s">
        <v>1493</v>
      </c>
      <c r="DB115" t="s">
        <v>1493</v>
      </c>
      <c r="DC115" t="s">
        <v>1493</v>
      </c>
      <c r="DD115" t="s">
        <v>1493</v>
      </c>
      <c r="DE115" t="s">
        <v>1493</v>
      </c>
    </row>
    <row r="116" spans="1:109" x14ac:dyDescent="0.25">
      <c r="A116" s="12" t="s">
        <v>1493</v>
      </c>
      <c r="B116" s="4">
        <v>1.0189999999999999</v>
      </c>
      <c r="C116" t="s">
        <v>1493</v>
      </c>
      <c r="D116">
        <v>23</v>
      </c>
      <c r="E116">
        <v>1</v>
      </c>
      <c r="F116" t="s">
        <v>1493</v>
      </c>
      <c r="G116">
        <v>0</v>
      </c>
      <c r="H116" t="s">
        <v>1493</v>
      </c>
      <c r="I116" t="s">
        <v>1493</v>
      </c>
      <c r="J116">
        <v>0</v>
      </c>
      <c r="K116" t="s">
        <v>1493</v>
      </c>
      <c r="L116" t="s">
        <v>1493</v>
      </c>
      <c r="M116" t="s">
        <v>1493</v>
      </c>
      <c r="N116" t="s">
        <v>1493</v>
      </c>
      <c r="O116" t="s">
        <v>1493</v>
      </c>
      <c r="P116" t="s">
        <v>1493</v>
      </c>
      <c r="Q116" t="s">
        <v>1493</v>
      </c>
      <c r="R116" t="s">
        <v>1493</v>
      </c>
      <c r="S116" t="s">
        <v>1493</v>
      </c>
      <c r="T116" t="s">
        <v>1493</v>
      </c>
      <c r="U116" t="s">
        <v>1493</v>
      </c>
      <c r="V116" t="s">
        <v>1493</v>
      </c>
      <c r="W116" t="s">
        <v>1493</v>
      </c>
      <c r="X116" t="s">
        <v>1493</v>
      </c>
      <c r="Y116" t="s">
        <v>1493</v>
      </c>
      <c r="Z116" t="s">
        <v>1493</v>
      </c>
      <c r="AA116" t="s">
        <v>1493</v>
      </c>
      <c r="AB116" t="s">
        <v>1493</v>
      </c>
      <c r="AC116" t="s">
        <v>1493</v>
      </c>
      <c r="AD116" t="s">
        <v>1493</v>
      </c>
      <c r="AE116" t="s">
        <v>1493</v>
      </c>
      <c r="AF116" t="s">
        <v>1493</v>
      </c>
      <c r="AG116" t="s">
        <v>1493</v>
      </c>
      <c r="AH116" t="s">
        <v>1493</v>
      </c>
      <c r="AI116" t="s">
        <v>1493</v>
      </c>
      <c r="AJ116" t="s">
        <v>1493</v>
      </c>
      <c r="AK116" t="s">
        <v>1493</v>
      </c>
      <c r="AL116" t="s">
        <v>1493</v>
      </c>
      <c r="AM116" t="s">
        <v>1493</v>
      </c>
      <c r="AN116" t="s">
        <v>1493</v>
      </c>
      <c r="AO116" t="s">
        <v>1493</v>
      </c>
      <c r="AP116" t="s">
        <v>1493</v>
      </c>
      <c r="AQ116" t="s">
        <v>1493</v>
      </c>
      <c r="AR116" t="s">
        <v>1493</v>
      </c>
      <c r="AS116" t="s">
        <v>1493</v>
      </c>
      <c r="AT116" t="s">
        <v>1493</v>
      </c>
      <c r="AU116" t="s">
        <v>1493</v>
      </c>
      <c r="AV116" t="s">
        <v>1493</v>
      </c>
      <c r="AW116" t="s">
        <v>1493</v>
      </c>
      <c r="AX116" t="s">
        <v>1493</v>
      </c>
      <c r="AY116" t="s">
        <v>1493</v>
      </c>
      <c r="AZ116" t="s">
        <v>1493</v>
      </c>
      <c r="BA116" t="s">
        <v>1493</v>
      </c>
      <c r="BB116" t="s">
        <v>1493</v>
      </c>
      <c r="BC116" t="s">
        <v>1493</v>
      </c>
      <c r="BD116" t="s">
        <v>1493</v>
      </c>
      <c r="BE116" t="s">
        <v>1493</v>
      </c>
      <c r="BF116" t="s">
        <v>1493</v>
      </c>
      <c r="BG116" t="s">
        <v>1493</v>
      </c>
      <c r="BH116">
        <v>1</v>
      </c>
      <c r="BI116" t="s">
        <v>1493</v>
      </c>
      <c r="BJ116" t="s">
        <v>1493</v>
      </c>
      <c r="BK116" t="s">
        <v>1493</v>
      </c>
      <c r="BL116" t="s">
        <v>1493</v>
      </c>
      <c r="BM116" t="s">
        <v>1493</v>
      </c>
      <c r="BN116" t="s">
        <v>1493</v>
      </c>
      <c r="BO116" t="s">
        <v>692</v>
      </c>
      <c r="BP116" s="22" t="s">
        <v>693</v>
      </c>
      <c r="BQ116">
        <v>265</v>
      </c>
      <c r="BR116">
        <v>0</v>
      </c>
      <c r="BS116" t="s">
        <v>1493</v>
      </c>
      <c r="BT116">
        <v>0</v>
      </c>
      <c r="BU116" t="s">
        <v>1493</v>
      </c>
      <c r="BV116" s="4">
        <v>3.2</v>
      </c>
      <c r="BW116">
        <v>0</v>
      </c>
      <c r="BX116">
        <v>23</v>
      </c>
      <c r="BY116">
        <v>2</v>
      </c>
      <c r="BZ116" t="s">
        <v>1493</v>
      </c>
      <c r="CA116">
        <v>2</v>
      </c>
      <c r="CB116" t="s">
        <v>1493</v>
      </c>
      <c r="CC116">
        <v>2</v>
      </c>
      <c r="CD116" t="s">
        <v>1493</v>
      </c>
      <c r="CE116" t="s">
        <v>694</v>
      </c>
      <c r="CF116">
        <v>1</v>
      </c>
      <c r="CG116">
        <v>0</v>
      </c>
      <c r="CH116" t="s">
        <v>1493</v>
      </c>
      <c r="CI116" t="s">
        <v>1493</v>
      </c>
      <c r="CJ116" t="s">
        <v>1493</v>
      </c>
      <c r="CK116" t="s">
        <v>1493</v>
      </c>
      <c r="CL116" t="s">
        <v>1493</v>
      </c>
      <c r="CM116" t="s">
        <v>1493</v>
      </c>
      <c r="CN116" t="s">
        <v>1493</v>
      </c>
      <c r="CO116" t="s">
        <v>1493</v>
      </c>
      <c r="CP116">
        <v>2</v>
      </c>
      <c r="CQ116" s="22" t="s">
        <v>461</v>
      </c>
      <c r="CR116" t="s">
        <v>1493</v>
      </c>
      <c r="CS116" t="s">
        <v>462</v>
      </c>
      <c r="CT116">
        <v>2</v>
      </c>
      <c r="CU116">
        <v>0</v>
      </c>
      <c r="CV116" t="s">
        <v>1493</v>
      </c>
      <c r="CW116" t="s">
        <v>1493</v>
      </c>
      <c r="CX116">
        <v>0</v>
      </c>
      <c r="CY116" t="s">
        <v>1493</v>
      </c>
      <c r="CZ116">
        <v>0</v>
      </c>
      <c r="DA116" t="s">
        <v>1493</v>
      </c>
      <c r="DB116" t="s">
        <v>1493</v>
      </c>
      <c r="DC116" t="s">
        <v>1493</v>
      </c>
      <c r="DD116" t="s">
        <v>1493</v>
      </c>
      <c r="DE116" t="s">
        <v>1493</v>
      </c>
    </row>
    <row r="117" spans="1:109" x14ac:dyDescent="0.25">
      <c r="A117" s="12" t="s">
        <v>1493</v>
      </c>
      <c r="B117" s="4">
        <v>1.02</v>
      </c>
      <c r="C117" t="s">
        <v>1493</v>
      </c>
      <c r="D117">
        <v>29</v>
      </c>
      <c r="E117">
        <v>2</v>
      </c>
      <c r="F117" t="s">
        <v>1493</v>
      </c>
      <c r="G117">
        <v>0</v>
      </c>
      <c r="H117" t="s">
        <v>1493</v>
      </c>
      <c r="I117" t="s">
        <v>1493</v>
      </c>
      <c r="J117">
        <v>0</v>
      </c>
      <c r="K117" t="s">
        <v>1493</v>
      </c>
      <c r="L117" t="s">
        <v>1493</v>
      </c>
      <c r="M117" t="s">
        <v>1493</v>
      </c>
      <c r="N117" t="s">
        <v>1493</v>
      </c>
      <c r="O117" t="s">
        <v>1493</v>
      </c>
      <c r="P117" t="s">
        <v>1493</v>
      </c>
      <c r="Q117" t="s">
        <v>1493</v>
      </c>
      <c r="R117" t="s">
        <v>1493</v>
      </c>
      <c r="S117" t="s">
        <v>1493</v>
      </c>
      <c r="T117" t="s">
        <v>1493</v>
      </c>
      <c r="U117" t="s">
        <v>1493</v>
      </c>
      <c r="V117" t="s">
        <v>1493</v>
      </c>
      <c r="W117" t="s">
        <v>1493</v>
      </c>
      <c r="X117" t="s">
        <v>1493</v>
      </c>
      <c r="Y117" t="s">
        <v>1493</v>
      </c>
      <c r="Z117" t="s">
        <v>1493</v>
      </c>
      <c r="AA117" t="s">
        <v>1493</v>
      </c>
      <c r="AB117" t="s">
        <v>1493</v>
      </c>
      <c r="AC117" t="s">
        <v>1493</v>
      </c>
      <c r="AD117" t="s">
        <v>1493</v>
      </c>
      <c r="AE117" t="s">
        <v>1493</v>
      </c>
      <c r="AF117" t="s">
        <v>1493</v>
      </c>
      <c r="AG117" t="s">
        <v>1493</v>
      </c>
      <c r="AH117" t="s">
        <v>1493</v>
      </c>
      <c r="AI117" t="s">
        <v>1493</v>
      </c>
      <c r="AJ117" t="s">
        <v>1493</v>
      </c>
      <c r="AK117" t="s">
        <v>1493</v>
      </c>
      <c r="AL117" t="s">
        <v>1493</v>
      </c>
      <c r="AM117" t="s">
        <v>1493</v>
      </c>
      <c r="AN117" t="s">
        <v>1493</v>
      </c>
      <c r="AO117" t="s">
        <v>1493</v>
      </c>
      <c r="AP117" t="s">
        <v>1493</v>
      </c>
      <c r="AQ117" t="s">
        <v>1493</v>
      </c>
      <c r="AR117" t="s">
        <v>1493</v>
      </c>
      <c r="AS117" t="s">
        <v>1493</v>
      </c>
      <c r="AT117" t="s">
        <v>1493</v>
      </c>
      <c r="AU117" t="s">
        <v>1493</v>
      </c>
      <c r="AV117" t="s">
        <v>1493</v>
      </c>
      <c r="AW117" t="s">
        <v>1493</v>
      </c>
      <c r="AX117" t="s">
        <v>1493</v>
      </c>
      <c r="AY117" t="s">
        <v>1493</v>
      </c>
      <c r="AZ117" t="s">
        <v>1493</v>
      </c>
      <c r="BA117" t="s">
        <v>1493</v>
      </c>
      <c r="BB117" t="s">
        <v>1493</v>
      </c>
      <c r="BC117" t="s">
        <v>1493</v>
      </c>
      <c r="BD117" t="s">
        <v>1493</v>
      </c>
      <c r="BE117" t="s">
        <v>1493</v>
      </c>
      <c r="BF117" t="s">
        <v>1493</v>
      </c>
      <c r="BG117" t="s">
        <v>1493</v>
      </c>
      <c r="BH117">
        <v>1</v>
      </c>
      <c r="BI117" t="s">
        <v>1493</v>
      </c>
      <c r="BJ117" t="s">
        <v>1493</v>
      </c>
      <c r="BK117" t="s">
        <v>1493</v>
      </c>
      <c r="BL117" t="s">
        <v>1493</v>
      </c>
      <c r="BM117" t="s">
        <v>1493</v>
      </c>
      <c r="BN117" t="s">
        <v>1493</v>
      </c>
      <c r="BO117" t="s">
        <v>698</v>
      </c>
      <c r="BP117" s="22" t="s">
        <v>699</v>
      </c>
      <c r="BQ117">
        <v>285</v>
      </c>
      <c r="BR117">
        <v>0</v>
      </c>
      <c r="BS117" t="s">
        <v>1493</v>
      </c>
      <c r="BT117">
        <v>0</v>
      </c>
      <c r="BU117" t="s">
        <v>1493</v>
      </c>
      <c r="BV117" s="4">
        <v>2.9</v>
      </c>
      <c r="BW117">
        <v>0</v>
      </c>
      <c r="BX117">
        <v>29</v>
      </c>
      <c r="BY117">
        <v>1</v>
      </c>
      <c r="BZ117" t="s">
        <v>1493</v>
      </c>
      <c r="CA117">
        <v>3</v>
      </c>
      <c r="CB117" t="s">
        <v>1493</v>
      </c>
      <c r="CC117">
        <v>3</v>
      </c>
      <c r="CD117" t="s">
        <v>1493</v>
      </c>
      <c r="CE117" t="s">
        <v>700</v>
      </c>
      <c r="CF117">
        <v>1</v>
      </c>
      <c r="CG117" t="s">
        <v>1493</v>
      </c>
      <c r="CH117" t="s">
        <v>1493</v>
      </c>
      <c r="CI117" t="s">
        <v>1493</v>
      </c>
      <c r="CJ117" t="s">
        <v>1493</v>
      </c>
      <c r="CK117" t="s">
        <v>1493</v>
      </c>
      <c r="CL117" t="s">
        <v>1493</v>
      </c>
      <c r="CM117" t="s">
        <v>1493</v>
      </c>
      <c r="CN117" t="s">
        <v>1493</v>
      </c>
      <c r="CO117" t="s">
        <v>1493</v>
      </c>
      <c r="CP117">
        <v>1</v>
      </c>
      <c r="CQ117" s="22" t="s">
        <v>564</v>
      </c>
      <c r="CR117" t="s">
        <v>1493</v>
      </c>
      <c r="CS117" t="s">
        <v>462</v>
      </c>
      <c r="CT117">
        <v>2</v>
      </c>
      <c r="CU117">
        <v>0</v>
      </c>
      <c r="CV117" t="s">
        <v>1493</v>
      </c>
      <c r="CW117" t="s">
        <v>1493</v>
      </c>
      <c r="CX117">
        <v>0</v>
      </c>
      <c r="CY117" t="s">
        <v>1493</v>
      </c>
      <c r="CZ117">
        <v>0</v>
      </c>
      <c r="DA117" t="s">
        <v>1493</v>
      </c>
      <c r="DB117" t="s">
        <v>1493</v>
      </c>
      <c r="DC117" t="s">
        <v>1493</v>
      </c>
      <c r="DD117" t="s">
        <v>1493</v>
      </c>
      <c r="DE117" t="s">
        <v>1493</v>
      </c>
    </row>
    <row r="118" spans="1:109" x14ac:dyDescent="0.25">
      <c r="A118" s="12" t="s">
        <v>1493</v>
      </c>
      <c r="B118" s="4">
        <v>1.0209999999999999</v>
      </c>
      <c r="C118" t="s">
        <v>1493</v>
      </c>
      <c r="D118">
        <v>30</v>
      </c>
      <c r="E118">
        <v>1</v>
      </c>
      <c r="F118" t="s">
        <v>1493</v>
      </c>
      <c r="G118">
        <v>0</v>
      </c>
      <c r="H118" t="s">
        <v>1493</v>
      </c>
      <c r="I118" t="s">
        <v>1493</v>
      </c>
      <c r="J118">
        <v>0</v>
      </c>
      <c r="K118">
        <v>2009</v>
      </c>
      <c r="L118">
        <v>1</v>
      </c>
      <c r="M118" t="s">
        <v>1493</v>
      </c>
      <c r="N118" t="s">
        <v>1493</v>
      </c>
      <c r="O118">
        <v>189</v>
      </c>
      <c r="P118">
        <v>0.9</v>
      </c>
      <c r="Q118" t="s">
        <v>1493</v>
      </c>
      <c r="R118" t="s">
        <v>1493</v>
      </c>
      <c r="S118" t="s">
        <v>1493</v>
      </c>
      <c r="T118" t="s">
        <v>1493</v>
      </c>
      <c r="U118" t="s">
        <v>1493</v>
      </c>
      <c r="V118" t="s">
        <v>1493</v>
      </c>
      <c r="W118" t="s">
        <v>1493</v>
      </c>
      <c r="X118" t="s">
        <v>1493</v>
      </c>
      <c r="Y118" t="s">
        <v>1493</v>
      </c>
      <c r="Z118" t="s">
        <v>1493</v>
      </c>
      <c r="AA118" t="s">
        <v>1493</v>
      </c>
      <c r="AB118" t="s">
        <v>1493</v>
      </c>
      <c r="AC118" t="s">
        <v>1493</v>
      </c>
      <c r="AD118" t="s">
        <v>1493</v>
      </c>
      <c r="AE118" t="s">
        <v>1493</v>
      </c>
      <c r="AF118" t="s">
        <v>1493</v>
      </c>
      <c r="AG118" t="s">
        <v>1493</v>
      </c>
      <c r="AH118" t="s">
        <v>1493</v>
      </c>
      <c r="AI118" t="s">
        <v>1493</v>
      </c>
      <c r="AJ118" t="s">
        <v>1493</v>
      </c>
      <c r="AK118" t="s">
        <v>1493</v>
      </c>
      <c r="AL118" t="s">
        <v>1493</v>
      </c>
      <c r="AM118" t="s">
        <v>1493</v>
      </c>
      <c r="AN118" t="s">
        <v>1493</v>
      </c>
      <c r="AO118" t="s">
        <v>1493</v>
      </c>
      <c r="AP118" t="s">
        <v>1493</v>
      </c>
      <c r="AQ118" t="s">
        <v>1493</v>
      </c>
      <c r="AR118" t="s">
        <v>1493</v>
      </c>
      <c r="AS118" t="s">
        <v>1493</v>
      </c>
      <c r="AT118" t="s">
        <v>1493</v>
      </c>
      <c r="AU118" t="s">
        <v>1493</v>
      </c>
      <c r="AV118" t="s">
        <v>1493</v>
      </c>
      <c r="AW118" t="s">
        <v>1493</v>
      </c>
      <c r="AX118" t="s">
        <v>1493</v>
      </c>
      <c r="AY118" t="s">
        <v>1493</v>
      </c>
      <c r="AZ118" t="s">
        <v>1493</v>
      </c>
      <c r="BA118" t="s">
        <v>1493</v>
      </c>
      <c r="BB118" t="s">
        <v>1493</v>
      </c>
      <c r="BC118" t="s">
        <v>1493</v>
      </c>
      <c r="BD118" t="s">
        <v>1493</v>
      </c>
      <c r="BE118" t="s">
        <v>1493</v>
      </c>
      <c r="BF118" t="s">
        <v>1493</v>
      </c>
      <c r="BG118" t="s">
        <v>1493</v>
      </c>
      <c r="BH118">
        <v>2</v>
      </c>
      <c r="BI118">
        <v>1</v>
      </c>
      <c r="BJ118" t="s">
        <v>1493</v>
      </c>
      <c r="BK118" t="s">
        <v>1493</v>
      </c>
      <c r="BL118" t="s">
        <v>1493</v>
      </c>
      <c r="BM118" t="s">
        <v>1493</v>
      </c>
      <c r="BN118" t="s">
        <v>1493</v>
      </c>
      <c r="BO118" t="s">
        <v>692</v>
      </c>
      <c r="BP118" s="22" t="s">
        <v>693</v>
      </c>
      <c r="BQ118">
        <v>265</v>
      </c>
      <c r="BR118">
        <v>0</v>
      </c>
      <c r="BS118" t="s">
        <v>1493</v>
      </c>
      <c r="BT118">
        <v>0</v>
      </c>
      <c r="BU118" t="s">
        <v>1493</v>
      </c>
      <c r="BV118" s="4">
        <v>2.855</v>
      </c>
      <c r="BW118">
        <v>0</v>
      </c>
      <c r="BX118">
        <v>30</v>
      </c>
      <c r="BY118">
        <v>1</v>
      </c>
      <c r="BZ118" t="s">
        <v>1493</v>
      </c>
      <c r="CA118">
        <v>2</v>
      </c>
      <c r="CB118" t="s">
        <v>1493</v>
      </c>
      <c r="CC118">
        <v>3</v>
      </c>
      <c r="CD118" t="s">
        <v>1493</v>
      </c>
      <c r="CE118" t="s">
        <v>704</v>
      </c>
      <c r="CF118" t="s">
        <v>1493</v>
      </c>
      <c r="CG118">
        <v>0</v>
      </c>
      <c r="CH118" t="s">
        <v>1493</v>
      </c>
      <c r="CI118" t="s">
        <v>1493</v>
      </c>
      <c r="CJ118" t="s">
        <v>1493</v>
      </c>
      <c r="CK118" t="s">
        <v>1493</v>
      </c>
      <c r="CL118" t="s">
        <v>1493</v>
      </c>
      <c r="CM118" t="s">
        <v>1493</v>
      </c>
      <c r="CN118" t="s">
        <v>1493</v>
      </c>
      <c r="CO118" t="s">
        <v>1493</v>
      </c>
      <c r="CP118">
        <v>1</v>
      </c>
      <c r="CQ118" s="22" t="s">
        <v>461</v>
      </c>
      <c r="CR118" t="s">
        <v>1493</v>
      </c>
      <c r="CS118" t="s">
        <v>462</v>
      </c>
      <c r="CT118">
        <v>2</v>
      </c>
      <c r="CU118">
        <v>0</v>
      </c>
      <c r="CV118" t="s">
        <v>1493</v>
      </c>
      <c r="CW118" t="s">
        <v>1493</v>
      </c>
      <c r="CX118">
        <v>0</v>
      </c>
      <c r="CY118" t="s">
        <v>1493</v>
      </c>
      <c r="CZ118">
        <v>0</v>
      </c>
      <c r="DA118" t="s">
        <v>1493</v>
      </c>
      <c r="DB118" t="s">
        <v>1493</v>
      </c>
      <c r="DC118" t="s">
        <v>1493</v>
      </c>
      <c r="DD118" t="s">
        <v>1493</v>
      </c>
      <c r="DE118" t="s">
        <v>1493</v>
      </c>
    </row>
    <row r="119" spans="1:109" x14ac:dyDescent="0.25">
      <c r="A119" s="12" t="s">
        <v>1493</v>
      </c>
      <c r="B119" s="4">
        <v>1.022</v>
      </c>
      <c r="C119" t="s">
        <v>1493</v>
      </c>
      <c r="D119">
        <v>31</v>
      </c>
      <c r="E119">
        <v>2</v>
      </c>
      <c r="F119" t="s">
        <v>1493</v>
      </c>
      <c r="G119">
        <v>0</v>
      </c>
      <c r="H119" t="s">
        <v>1493</v>
      </c>
      <c r="I119" t="s">
        <v>1493</v>
      </c>
      <c r="J119">
        <v>0</v>
      </c>
      <c r="K119">
        <v>1996</v>
      </c>
      <c r="L119">
        <v>2</v>
      </c>
      <c r="M119" t="s">
        <v>1493</v>
      </c>
      <c r="N119">
        <v>1</v>
      </c>
      <c r="O119">
        <v>245</v>
      </c>
      <c r="P119">
        <v>2.1</v>
      </c>
      <c r="Q119" t="s">
        <v>1493</v>
      </c>
      <c r="R119">
        <v>1998</v>
      </c>
      <c r="S119" t="s">
        <v>1493</v>
      </c>
      <c r="T119" t="s">
        <v>1493</v>
      </c>
      <c r="U119">
        <v>0</v>
      </c>
      <c r="V119">
        <v>266</v>
      </c>
      <c r="W119">
        <v>3.4</v>
      </c>
      <c r="X119" t="s">
        <v>1493</v>
      </c>
      <c r="Y119">
        <v>2007</v>
      </c>
      <c r="Z119" t="s">
        <v>1493</v>
      </c>
      <c r="AA119" t="s">
        <v>1493</v>
      </c>
      <c r="AB119">
        <v>0</v>
      </c>
      <c r="AC119">
        <v>280</v>
      </c>
      <c r="AD119">
        <v>3.7</v>
      </c>
      <c r="AE119" t="s">
        <v>1493</v>
      </c>
      <c r="AF119" t="s">
        <v>1493</v>
      </c>
      <c r="AG119" t="s">
        <v>1493</v>
      </c>
      <c r="AH119" t="s">
        <v>1493</v>
      </c>
      <c r="AI119" t="s">
        <v>1493</v>
      </c>
      <c r="AJ119" t="s">
        <v>1493</v>
      </c>
      <c r="AK119" t="s">
        <v>1493</v>
      </c>
      <c r="AL119" t="s">
        <v>1493</v>
      </c>
      <c r="AM119" t="s">
        <v>1493</v>
      </c>
      <c r="AN119" t="s">
        <v>1493</v>
      </c>
      <c r="AO119" t="s">
        <v>1493</v>
      </c>
      <c r="AP119" t="s">
        <v>1493</v>
      </c>
      <c r="AQ119" t="s">
        <v>1493</v>
      </c>
      <c r="AR119" t="s">
        <v>1493</v>
      </c>
      <c r="AS119" t="s">
        <v>1493</v>
      </c>
      <c r="AT119" t="s">
        <v>1493</v>
      </c>
      <c r="AU119" t="s">
        <v>1493</v>
      </c>
      <c r="AV119" t="s">
        <v>1493</v>
      </c>
      <c r="AW119" t="s">
        <v>1493</v>
      </c>
      <c r="AX119" t="s">
        <v>1493</v>
      </c>
      <c r="AY119" t="s">
        <v>1493</v>
      </c>
      <c r="AZ119" t="s">
        <v>1493</v>
      </c>
      <c r="BA119" t="s">
        <v>1493</v>
      </c>
      <c r="BB119" t="s">
        <v>1493</v>
      </c>
      <c r="BC119" t="s">
        <v>1493</v>
      </c>
      <c r="BD119" t="s">
        <v>1493</v>
      </c>
      <c r="BE119" t="s">
        <v>1493</v>
      </c>
      <c r="BF119" t="s">
        <v>1493</v>
      </c>
      <c r="BG119" t="s">
        <v>1493</v>
      </c>
      <c r="BH119">
        <v>7</v>
      </c>
      <c r="BI119">
        <v>3</v>
      </c>
      <c r="BJ119" t="s">
        <v>1493</v>
      </c>
      <c r="BK119">
        <v>3</v>
      </c>
      <c r="BL119" t="s">
        <v>1493</v>
      </c>
      <c r="BM119" t="s">
        <v>1493</v>
      </c>
      <c r="BN119" t="s">
        <v>1493</v>
      </c>
      <c r="BO119" t="s">
        <v>717</v>
      </c>
      <c r="BP119" s="22" t="s">
        <v>718</v>
      </c>
      <c r="BQ119">
        <v>270</v>
      </c>
      <c r="BR119">
        <v>0</v>
      </c>
      <c r="BS119" t="s">
        <v>1493</v>
      </c>
      <c r="BT119">
        <v>0</v>
      </c>
      <c r="BU119" t="s">
        <v>1493</v>
      </c>
      <c r="BV119" s="4">
        <v>3.4</v>
      </c>
      <c r="BW119">
        <v>0</v>
      </c>
      <c r="BX119">
        <v>31</v>
      </c>
      <c r="BY119">
        <v>1</v>
      </c>
      <c r="BZ119" t="s">
        <v>1493</v>
      </c>
      <c r="CA119">
        <v>3</v>
      </c>
      <c r="CB119" t="s">
        <v>1493</v>
      </c>
      <c r="CC119">
        <v>2</v>
      </c>
      <c r="CD119" t="s">
        <v>1493</v>
      </c>
      <c r="CE119" t="s">
        <v>719</v>
      </c>
      <c r="CF119">
        <v>1</v>
      </c>
      <c r="CG119">
        <v>0</v>
      </c>
      <c r="CH119" t="s">
        <v>1493</v>
      </c>
      <c r="CI119" t="s">
        <v>1493</v>
      </c>
      <c r="CJ119" t="s">
        <v>1493</v>
      </c>
      <c r="CK119" t="s">
        <v>1493</v>
      </c>
      <c r="CL119" t="s">
        <v>1493</v>
      </c>
      <c r="CM119" t="s">
        <v>1493</v>
      </c>
      <c r="CN119" t="s">
        <v>1493</v>
      </c>
      <c r="CO119" t="s">
        <v>1493</v>
      </c>
      <c r="CP119">
        <v>2</v>
      </c>
      <c r="CQ119" s="22" t="s">
        <v>564</v>
      </c>
      <c r="CR119" t="s">
        <v>1493</v>
      </c>
      <c r="CS119" t="s">
        <v>462</v>
      </c>
      <c r="CT119">
        <v>2</v>
      </c>
      <c r="CU119">
        <v>1</v>
      </c>
      <c r="CV119">
        <v>10</v>
      </c>
      <c r="CW119">
        <v>3</v>
      </c>
      <c r="CX119">
        <v>0</v>
      </c>
      <c r="CY119" t="s">
        <v>1493</v>
      </c>
      <c r="CZ119">
        <v>0</v>
      </c>
      <c r="DA119" t="s">
        <v>1493</v>
      </c>
      <c r="DB119" t="s">
        <v>1493</v>
      </c>
      <c r="DC119" t="s">
        <v>1493</v>
      </c>
      <c r="DD119" t="s">
        <v>1493</v>
      </c>
      <c r="DE119" t="s">
        <v>1493</v>
      </c>
    </row>
    <row r="120" spans="1:109" x14ac:dyDescent="0.25">
      <c r="A120" s="12" t="s">
        <v>1493</v>
      </c>
      <c r="B120" s="4">
        <v>1.0229999999999999</v>
      </c>
      <c r="C120" t="s">
        <v>1493</v>
      </c>
      <c r="D120">
        <v>29</v>
      </c>
      <c r="E120">
        <v>1</v>
      </c>
      <c r="F120" t="s">
        <v>1493</v>
      </c>
      <c r="G120">
        <v>0</v>
      </c>
      <c r="H120" t="s">
        <v>1493</v>
      </c>
      <c r="I120" t="s">
        <v>1493</v>
      </c>
      <c r="J120">
        <v>0</v>
      </c>
      <c r="K120">
        <v>2008</v>
      </c>
      <c r="L120" t="s">
        <v>1493</v>
      </c>
      <c r="M120" t="s">
        <v>1493</v>
      </c>
      <c r="N120">
        <v>0</v>
      </c>
      <c r="O120">
        <v>281</v>
      </c>
      <c r="P120">
        <v>3.41</v>
      </c>
      <c r="Q120" t="s">
        <v>1493</v>
      </c>
      <c r="R120" t="s">
        <v>1493</v>
      </c>
      <c r="S120" t="s">
        <v>1493</v>
      </c>
      <c r="T120" t="s">
        <v>1493</v>
      </c>
      <c r="U120" t="s">
        <v>1493</v>
      </c>
      <c r="V120" t="s">
        <v>1493</v>
      </c>
      <c r="W120" t="s">
        <v>1493</v>
      </c>
      <c r="X120" t="s">
        <v>1493</v>
      </c>
      <c r="Y120" t="s">
        <v>1493</v>
      </c>
      <c r="Z120" t="s">
        <v>1493</v>
      </c>
      <c r="AA120" t="s">
        <v>1493</v>
      </c>
      <c r="AB120" t="s">
        <v>1493</v>
      </c>
      <c r="AC120" t="s">
        <v>1493</v>
      </c>
      <c r="AD120" t="s">
        <v>1493</v>
      </c>
      <c r="AE120" t="s">
        <v>1493</v>
      </c>
      <c r="AF120" t="s">
        <v>1493</v>
      </c>
      <c r="AG120" t="s">
        <v>1493</v>
      </c>
      <c r="AH120" t="s">
        <v>1493</v>
      </c>
      <c r="AI120" t="s">
        <v>1493</v>
      </c>
      <c r="AJ120" t="s">
        <v>1493</v>
      </c>
      <c r="AK120" t="s">
        <v>1493</v>
      </c>
      <c r="AL120" t="s">
        <v>1493</v>
      </c>
      <c r="AM120" t="s">
        <v>1493</v>
      </c>
      <c r="AN120" t="s">
        <v>1493</v>
      </c>
      <c r="AO120" t="s">
        <v>1493</v>
      </c>
      <c r="AP120" t="s">
        <v>1493</v>
      </c>
      <c r="AQ120" t="s">
        <v>1493</v>
      </c>
      <c r="AR120" t="s">
        <v>1493</v>
      </c>
      <c r="AS120" t="s">
        <v>1493</v>
      </c>
      <c r="AT120" t="s">
        <v>1493</v>
      </c>
      <c r="AU120" t="s">
        <v>1493</v>
      </c>
      <c r="AV120" t="s">
        <v>1493</v>
      </c>
      <c r="AW120" t="s">
        <v>1493</v>
      </c>
      <c r="AX120" t="s">
        <v>1493</v>
      </c>
      <c r="AY120" t="s">
        <v>1493</v>
      </c>
      <c r="AZ120" t="s">
        <v>1493</v>
      </c>
      <c r="BA120" t="s">
        <v>1493</v>
      </c>
      <c r="BB120" t="s">
        <v>1493</v>
      </c>
      <c r="BC120" t="s">
        <v>1493</v>
      </c>
      <c r="BD120" t="s">
        <v>1493</v>
      </c>
      <c r="BE120" t="s">
        <v>1493</v>
      </c>
      <c r="BF120" t="s">
        <v>1493</v>
      </c>
      <c r="BG120" t="s">
        <v>1493</v>
      </c>
      <c r="BH120">
        <v>2</v>
      </c>
      <c r="BI120">
        <v>1</v>
      </c>
      <c r="BJ120" t="s">
        <v>1493</v>
      </c>
      <c r="BK120" t="s">
        <v>1493</v>
      </c>
      <c r="BL120" t="s">
        <v>1493</v>
      </c>
      <c r="BM120" t="s">
        <v>1493</v>
      </c>
      <c r="BN120" t="s">
        <v>1493</v>
      </c>
      <c r="BO120" t="s">
        <v>721</v>
      </c>
      <c r="BP120" s="22" t="s">
        <v>722</v>
      </c>
      <c r="BQ120">
        <v>271</v>
      </c>
      <c r="BR120">
        <v>0</v>
      </c>
      <c r="BS120" t="s">
        <v>1493</v>
      </c>
      <c r="BT120">
        <v>0</v>
      </c>
      <c r="BU120" t="s">
        <v>1493</v>
      </c>
      <c r="BV120" s="4">
        <v>3.2</v>
      </c>
      <c r="BW120">
        <v>0</v>
      </c>
      <c r="BX120">
        <v>29</v>
      </c>
      <c r="BY120">
        <v>1</v>
      </c>
      <c r="BZ120" t="s">
        <v>1493</v>
      </c>
      <c r="CA120">
        <v>3</v>
      </c>
      <c r="CB120" t="s">
        <v>1493</v>
      </c>
      <c r="CC120">
        <v>3</v>
      </c>
      <c r="CD120" t="s">
        <v>1493</v>
      </c>
      <c r="CE120" t="s">
        <v>626</v>
      </c>
      <c r="CF120" t="s">
        <v>1493</v>
      </c>
      <c r="CG120">
        <v>0</v>
      </c>
      <c r="CH120" t="s">
        <v>1493</v>
      </c>
      <c r="CI120" t="s">
        <v>1493</v>
      </c>
      <c r="CJ120" t="s">
        <v>1493</v>
      </c>
      <c r="CK120" t="s">
        <v>1493</v>
      </c>
      <c r="CL120" t="s">
        <v>1493</v>
      </c>
      <c r="CM120" t="s">
        <v>1493</v>
      </c>
      <c r="CN120" t="s">
        <v>1493</v>
      </c>
      <c r="CO120" t="s">
        <v>1493</v>
      </c>
      <c r="CP120">
        <v>1</v>
      </c>
      <c r="CQ120" s="22" t="s">
        <v>1493</v>
      </c>
      <c r="CR120" t="s">
        <v>1493</v>
      </c>
      <c r="CS120" t="s">
        <v>1493</v>
      </c>
      <c r="CT120" t="s">
        <v>1493</v>
      </c>
      <c r="CU120">
        <v>0</v>
      </c>
      <c r="CV120" t="s">
        <v>1493</v>
      </c>
      <c r="CW120" t="s">
        <v>1493</v>
      </c>
      <c r="CX120">
        <v>0</v>
      </c>
      <c r="CY120" t="s">
        <v>1493</v>
      </c>
      <c r="CZ120">
        <v>0</v>
      </c>
      <c r="DA120" t="s">
        <v>1493</v>
      </c>
      <c r="DB120" t="s">
        <v>1493</v>
      </c>
      <c r="DC120" t="s">
        <v>1493</v>
      </c>
      <c r="DD120" t="s">
        <v>1493</v>
      </c>
      <c r="DE120" t="s">
        <v>1493</v>
      </c>
    </row>
    <row r="121" spans="1:109" x14ac:dyDescent="0.25">
      <c r="A121" s="12" t="s">
        <v>1493</v>
      </c>
      <c r="B121" s="4">
        <v>1.024</v>
      </c>
      <c r="C121" t="s">
        <v>1493</v>
      </c>
      <c r="D121">
        <v>29</v>
      </c>
      <c r="E121">
        <v>1</v>
      </c>
      <c r="F121" t="s">
        <v>1493</v>
      </c>
      <c r="G121">
        <v>0</v>
      </c>
      <c r="H121" t="s">
        <v>1493</v>
      </c>
      <c r="I121" t="s">
        <v>1493</v>
      </c>
      <c r="J121">
        <v>0</v>
      </c>
      <c r="K121" t="s">
        <v>1493</v>
      </c>
      <c r="L121" t="s">
        <v>1493</v>
      </c>
      <c r="M121" t="s">
        <v>1493</v>
      </c>
      <c r="N121" t="s">
        <v>1493</v>
      </c>
      <c r="O121" t="s">
        <v>1493</v>
      </c>
      <c r="P121" t="s">
        <v>1493</v>
      </c>
      <c r="Q121" t="s">
        <v>1493</v>
      </c>
      <c r="R121" t="s">
        <v>1493</v>
      </c>
      <c r="S121" t="s">
        <v>1493</v>
      </c>
      <c r="T121" t="s">
        <v>1493</v>
      </c>
      <c r="U121" t="s">
        <v>1493</v>
      </c>
      <c r="V121" t="s">
        <v>1493</v>
      </c>
      <c r="W121" t="s">
        <v>1493</v>
      </c>
      <c r="X121" t="s">
        <v>1493</v>
      </c>
      <c r="Y121" t="s">
        <v>1493</v>
      </c>
      <c r="Z121" t="s">
        <v>1493</v>
      </c>
      <c r="AA121" t="s">
        <v>1493</v>
      </c>
      <c r="AB121" t="s">
        <v>1493</v>
      </c>
      <c r="AC121" t="s">
        <v>1493</v>
      </c>
      <c r="AD121" t="s">
        <v>1493</v>
      </c>
      <c r="AE121" t="s">
        <v>1493</v>
      </c>
      <c r="AF121" t="s">
        <v>1493</v>
      </c>
      <c r="AG121" t="s">
        <v>1493</v>
      </c>
      <c r="AH121" t="s">
        <v>1493</v>
      </c>
      <c r="AI121" t="s">
        <v>1493</v>
      </c>
      <c r="AJ121" t="s">
        <v>1493</v>
      </c>
      <c r="AK121" t="s">
        <v>1493</v>
      </c>
      <c r="AL121" t="s">
        <v>1493</v>
      </c>
      <c r="AM121" t="s">
        <v>1493</v>
      </c>
      <c r="AN121" t="s">
        <v>1493</v>
      </c>
      <c r="AO121" t="s">
        <v>1493</v>
      </c>
      <c r="AP121" t="s">
        <v>1493</v>
      </c>
      <c r="AQ121" t="s">
        <v>1493</v>
      </c>
      <c r="AR121" t="s">
        <v>1493</v>
      </c>
      <c r="AS121" t="s">
        <v>1493</v>
      </c>
      <c r="AT121" t="s">
        <v>1493</v>
      </c>
      <c r="AU121" t="s">
        <v>1493</v>
      </c>
      <c r="AV121" t="s">
        <v>1493</v>
      </c>
      <c r="AW121" t="s">
        <v>1493</v>
      </c>
      <c r="AX121" t="s">
        <v>1493</v>
      </c>
      <c r="AY121" t="s">
        <v>1493</v>
      </c>
      <c r="AZ121" t="s">
        <v>1493</v>
      </c>
      <c r="BA121" t="s">
        <v>1493</v>
      </c>
      <c r="BB121" t="s">
        <v>1493</v>
      </c>
      <c r="BC121" t="s">
        <v>1493</v>
      </c>
      <c r="BD121" t="s">
        <v>1493</v>
      </c>
      <c r="BE121" t="s">
        <v>1493</v>
      </c>
      <c r="BF121" t="s">
        <v>1493</v>
      </c>
      <c r="BG121" t="s">
        <v>1493</v>
      </c>
      <c r="BH121">
        <v>1</v>
      </c>
      <c r="BI121" t="s">
        <v>1493</v>
      </c>
      <c r="BJ121" t="s">
        <v>1493</v>
      </c>
      <c r="BK121" t="s">
        <v>1493</v>
      </c>
      <c r="BL121" t="s">
        <v>1493</v>
      </c>
      <c r="BM121" t="s">
        <v>1493</v>
      </c>
      <c r="BN121" t="s">
        <v>1493</v>
      </c>
      <c r="BO121" t="s">
        <v>728</v>
      </c>
      <c r="BP121" s="22" t="s">
        <v>729</v>
      </c>
      <c r="BQ121">
        <v>262</v>
      </c>
      <c r="BR121">
        <v>0</v>
      </c>
      <c r="BS121" t="s">
        <v>1493</v>
      </c>
      <c r="BT121">
        <v>0</v>
      </c>
      <c r="BU121" t="s">
        <v>1493</v>
      </c>
      <c r="BV121" s="4">
        <v>3.1</v>
      </c>
      <c r="BW121">
        <v>0</v>
      </c>
      <c r="BX121">
        <v>29</v>
      </c>
      <c r="BY121">
        <v>1</v>
      </c>
      <c r="BZ121" t="s">
        <v>1493</v>
      </c>
      <c r="CA121">
        <v>3</v>
      </c>
      <c r="CB121" t="s">
        <v>1493</v>
      </c>
      <c r="CC121">
        <v>3</v>
      </c>
      <c r="CD121" t="s">
        <v>1493</v>
      </c>
      <c r="CE121" t="s">
        <v>730</v>
      </c>
      <c r="CF121">
        <v>1</v>
      </c>
      <c r="CG121">
        <v>0</v>
      </c>
      <c r="CH121" t="s">
        <v>1493</v>
      </c>
      <c r="CI121" t="s">
        <v>1493</v>
      </c>
      <c r="CJ121" t="s">
        <v>1493</v>
      </c>
      <c r="CK121" t="s">
        <v>1493</v>
      </c>
      <c r="CL121" t="s">
        <v>1493</v>
      </c>
      <c r="CM121" t="s">
        <v>1493</v>
      </c>
      <c r="CN121" t="s">
        <v>1493</v>
      </c>
      <c r="CO121" t="s">
        <v>1493</v>
      </c>
      <c r="CP121">
        <v>1</v>
      </c>
      <c r="CQ121" s="22" t="s">
        <v>461</v>
      </c>
      <c r="CR121" t="s">
        <v>1493</v>
      </c>
      <c r="CS121" t="s">
        <v>462</v>
      </c>
      <c r="CT121">
        <v>2</v>
      </c>
      <c r="CU121">
        <v>0</v>
      </c>
      <c r="CV121" t="s">
        <v>1493</v>
      </c>
      <c r="CW121" t="s">
        <v>1493</v>
      </c>
      <c r="CX121">
        <v>0</v>
      </c>
      <c r="CY121" t="s">
        <v>1493</v>
      </c>
      <c r="CZ121">
        <v>0</v>
      </c>
      <c r="DA121" t="s">
        <v>1493</v>
      </c>
      <c r="DB121" t="s">
        <v>1493</v>
      </c>
      <c r="DC121" t="s">
        <v>1493</v>
      </c>
      <c r="DD121" t="s">
        <v>1493</v>
      </c>
      <c r="DE121" t="s">
        <v>1493</v>
      </c>
    </row>
    <row r="122" spans="1:109" x14ac:dyDescent="0.25">
      <c r="A122" s="12" t="s">
        <v>1493</v>
      </c>
      <c r="B122" s="4">
        <v>1.0249999999999999</v>
      </c>
      <c r="C122" t="s">
        <v>1493</v>
      </c>
      <c r="D122">
        <v>29</v>
      </c>
      <c r="E122">
        <v>1</v>
      </c>
      <c r="F122" t="s">
        <v>1493</v>
      </c>
      <c r="G122">
        <v>0</v>
      </c>
      <c r="H122" t="s">
        <v>1493</v>
      </c>
      <c r="I122" t="s">
        <v>1493</v>
      </c>
      <c r="J122">
        <v>0</v>
      </c>
      <c r="K122">
        <v>2009</v>
      </c>
      <c r="L122">
        <v>2</v>
      </c>
      <c r="M122" t="s">
        <v>1493</v>
      </c>
      <c r="N122">
        <v>1</v>
      </c>
      <c r="O122">
        <v>241</v>
      </c>
      <c r="P122">
        <v>2.7250000000000001</v>
      </c>
      <c r="Q122" t="s">
        <v>1493</v>
      </c>
      <c r="R122" t="s">
        <v>1493</v>
      </c>
      <c r="S122" t="s">
        <v>1493</v>
      </c>
      <c r="T122" t="s">
        <v>1493</v>
      </c>
      <c r="U122" t="s">
        <v>1493</v>
      </c>
      <c r="V122" t="s">
        <v>1493</v>
      </c>
      <c r="W122" t="s">
        <v>1493</v>
      </c>
      <c r="X122" t="s">
        <v>1493</v>
      </c>
      <c r="Y122" t="s">
        <v>1493</v>
      </c>
      <c r="Z122" t="s">
        <v>1493</v>
      </c>
      <c r="AA122" t="s">
        <v>1493</v>
      </c>
      <c r="AB122" t="s">
        <v>1493</v>
      </c>
      <c r="AC122" t="s">
        <v>1493</v>
      </c>
      <c r="AD122" t="s">
        <v>1493</v>
      </c>
      <c r="AE122" t="s">
        <v>1493</v>
      </c>
      <c r="AF122" t="s">
        <v>1493</v>
      </c>
      <c r="AG122" t="s">
        <v>1493</v>
      </c>
      <c r="AH122" t="s">
        <v>1493</v>
      </c>
      <c r="AI122" t="s">
        <v>1493</v>
      </c>
      <c r="AJ122" t="s">
        <v>1493</v>
      </c>
      <c r="AK122" t="s">
        <v>1493</v>
      </c>
      <c r="AL122" t="s">
        <v>1493</v>
      </c>
      <c r="AM122" t="s">
        <v>1493</v>
      </c>
      <c r="AN122" t="s">
        <v>1493</v>
      </c>
      <c r="AO122" t="s">
        <v>1493</v>
      </c>
      <c r="AP122" t="s">
        <v>1493</v>
      </c>
      <c r="AQ122" t="s">
        <v>1493</v>
      </c>
      <c r="AR122" t="s">
        <v>1493</v>
      </c>
      <c r="AS122" t="s">
        <v>1493</v>
      </c>
      <c r="AT122" t="s">
        <v>1493</v>
      </c>
      <c r="AU122" t="s">
        <v>1493</v>
      </c>
      <c r="AV122" t="s">
        <v>1493</v>
      </c>
      <c r="AW122" t="s">
        <v>1493</v>
      </c>
      <c r="AX122" t="s">
        <v>1493</v>
      </c>
      <c r="AY122" t="s">
        <v>1493</v>
      </c>
      <c r="AZ122" t="s">
        <v>1493</v>
      </c>
      <c r="BA122" t="s">
        <v>1493</v>
      </c>
      <c r="BB122" t="s">
        <v>1493</v>
      </c>
      <c r="BC122" t="s">
        <v>1493</v>
      </c>
      <c r="BD122" t="s">
        <v>1493</v>
      </c>
      <c r="BE122" t="s">
        <v>1493</v>
      </c>
      <c r="BF122" t="s">
        <v>1493</v>
      </c>
      <c r="BG122" t="s">
        <v>1493</v>
      </c>
      <c r="BH122">
        <v>2</v>
      </c>
      <c r="BI122">
        <v>1</v>
      </c>
      <c r="BJ122" t="s">
        <v>1493</v>
      </c>
      <c r="BK122" t="s">
        <v>1493</v>
      </c>
      <c r="BL122" t="s">
        <v>1493</v>
      </c>
      <c r="BM122" t="s">
        <v>1493</v>
      </c>
      <c r="BN122" t="s">
        <v>1493</v>
      </c>
      <c r="BO122" t="s">
        <v>741</v>
      </c>
      <c r="BP122" s="22" t="s">
        <v>742</v>
      </c>
      <c r="BQ122">
        <v>278</v>
      </c>
      <c r="BR122">
        <v>0</v>
      </c>
      <c r="BS122" t="s">
        <v>1493</v>
      </c>
      <c r="BT122">
        <v>0</v>
      </c>
      <c r="BU122" t="s">
        <v>1493</v>
      </c>
      <c r="BV122" s="4">
        <v>3.68</v>
      </c>
      <c r="BW122">
        <v>0</v>
      </c>
      <c r="BX122">
        <v>29</v>
      </c>
      <c r="BY122">
        <v>2</v>
      </c>
      <c r="BZ122" t="s">
        <v>1493</v>
      </c>
      <c r="CA122">
        <v>2</v>
      </c>
      <c r="CB122" t="s">
        <v>1493</v>
      </c>
      <c r="CC122">
        <v>1</v>
      </c>
      <c r="CD122" t="s">
        <v>1493</v>
      </c>
      <c r="CE122" t="s">
        <v>482</v>
      </c>
      <c r="CF122" t="s">
        <v>1493</v>
      </c>
      <c r="CG122">
        <v>0</v>
      </c>
      <c r="CH122" t="s">
        <v>1493</v>
      </c>
      <c r="CI122" t="s">
        <v>1493</v>
      </c>
      <c r="CJ122" t="s">
        <v>1493</v>
      </c>
      <c r="CK122" t="s">
        <v>1493</v>
      </c>
      <c r="CL122" t="s">
        <v>1493</v>
      </c>
      <c r="CM122" t="s">
        <v>1493</v>
      </c>
      <c r="CN122" t="s">
        <v>1493</v>
      </c>
      <c r="CO122" t="s">
        <v>1493</v>
      </c>
      <c r="CP122">
        <v>1</v>
      </c>
      <c r="CQ122" s="22" t="s">
        <v>1493</v>
      </c>
      <c r="CR122" t="s">
        <v>1493</v>
      </c>
      <c r="CS122" t="s">
        <v>462</v>
      </c>
      <c r="CT122" t="s">
        <v>1493</v>
      </c>
      <c r="CU122">
        <v>0</v>
      </c>
      <c r="CV122" t="s">
        <v>1493</v>
      </c>
      <c r="CW122" t="s">
        <v>1493</v>
      </c>
      <c r="CX122">
        <v>0</v>
      </c>
      <c r="CY122" t="s">
        <v>1493</v>
      </c>
      <c r="CZ122">
        <v>0</v>
      </c>
      <c r="DA122" t="s">
        <v>1493</v>
      </c>
      <c r="DB122" t="s">
        <v>1493</v>
      </c>
      <c r="DC122" t="s">
        <v>1493</v>
      </c>
      <c r="DD122" t="s">
        <v>1493</v>
      </c>
      <c r="DE122" t="s">
        <v>1493</v>
      </c>
    </row>
    <row r="123" spans="1:109" x14ac:dyDescent="0.25">
      <c r="A123" s="12" t="s">
        <v>1493</v>
      </c>
      <c r="B123" s="4">
        <v>1.026</v>
      </c>
      <c r="C123" t="s">
        <v>1493</v>
      </c>
      <c r="D123">
        <v>30</v>
      </c>
      <c r="E123">
        <v>1</v>
      </c>
      <c r="F123" t="s">
        <v>1493</v>
      </c>
      <c r="G123">
        <v>0</v>
      </c>
      <c r="H123" t="s">
        <v>1493</v>
      </c>
      <c r="I123" t="s">
        <v>1493</v>
      </c>
      <c r="J123">
        <v>0</v>
      </c>
      <c r="K123" t="s">
        <v>1493</v>
      </c>
      <c r="L123" t="s">
        <v>1493</v>
      </c>
      <c r="M123" t="s">
        <v>1493</v>
      </c>
      <c r="N123" t="s">
        <v>1493</v>
      </c>
      <c r="O123" t="s">
        <v>1493</v>
      </c>
      <c r="P123" t="s">
        <v>1493</v>
      </c>
      <c r="Q123" t="s">
        <v>1493</v>
      </c>
      <c r="R123" t="s">
        <v>1493</v>
      </c>
      <c r="S123" t="s">
        <v>1493</v>
      </c>
      <c r="T123" t="s">
        <v>1493</v>
      </c>
      <c r="U123" t="s">
        <v>1493</v>
      </c>
      <c r="V123" t="s">
        <v>1493</v>
      </c>
      <c r="W123" t="s">
        <v>1493</v>
      </c>
      <c r="X123" t="s">
        <v>1493</v>
      </c>
      <c r="Y123" t="s">
        <v>1493</v>
      </c>
      <c r="Z123" t="s">
        <v>1493</v>
      </c>
      <c r="AA123" t="s">
        <v>1493</v>
      </c>
      <c r="AB123" t="s">
        <v>1493</v>
      </c>
      <c r="AC123" t="s">
        <v>1493</v>
      </c>
      <c r="AD123" t="s">
        <v>1493</v>
      </c>
      <c r="AE123" t="s">
        <v>1493</v>
      </c>
      <c r="AF123" t="s">
        <v>1493</v>
      </c>
      <c r="AG123" t="s">
        <v>1493</v>
      </c>
      <c r="AH123" t="s">
        <v>1493</v>
      </c>
      <c r="AI123" t="s">
        <v>1493</v>
      </c>
      <c r="AJ123" t="s">
        <v>1493</v>
      </c>
      <c r="AK123" t="s">
        <v>1493</v>
      </c>
      <c r="AL123" t="s">
        <v>1493</v>
      </c>
      <c r="AM123" t="s">
        <v>1493</v>
      </c>
      <c r="AN123" t="s">
        <v>1493</v>
      </c>
      <c r="AO123" t="s">
        <v>1493</v>
      </c>
      <c r="AP123" t="s">
        <v>1493</v>
      </c>
      <c r="AQ123" t="s">
        <v>1493</v>
      </c>
      <c r="AR123" t="s">
        <v>1493</v>
      </c>
      <c r="AS123" t="s">
        <v>1493</v>
      </c>
      <c r="AT123" t="s">
        <v>1493</v>
      </c>
      <c r="AU123" t="s">
        <v>1493</v>
      </c>
      <c r="AV123" t="s">
        <v>1493</v>
      </c>
      <c r="AW123" t="s">
        <v>1493</v>
      </c>
      <c r="AX123" t="s">
        <v>1493</v>
      </c>
      <c r="AY123" t="s">
        <v>1493</v>
      </c>
      <c r="AZ123" t="s">
        <v>1493</v>
      </c>
      <c r="BA123" t="s">
        <v>1493</v>
      </c>
      <c r="BB123" t="s">
        <v>1493</v>
      </c>
      <c r="BC123" t="s">
        <v>1493</v>
      </c>
      <c r="BD123" t="s">
        <v>1493</v>
      </c>
      <c r="BE123" t="s">
        <v>1493</v>
      </c>
      <c r="BF123" t="s">
        <v>1493</v>
      </c>
      <c r="BG123" t="s">
        <v>1493</v>
      </c>
      <c r="BH123">
        <v>1</v>
      </c>
      <c r="BI123" t="s">
        <v>1493</v>
      </c>
      <c r="BJ123" t="s">
        <v>1493</v>
      </c>
      <c r="BK123" t="s">
        <v>1493</v>
      </c>
      <c r="BL123" t="s">
        <v>1493</v>
      </c>
      <c r="BM123" t="s">
        <v>1493</v>
      </c>
      <c r="BN123" t="s">
        <v>1493</v>
      </c>
      <c r="BO123" t="s">
        <v>746</v>
      </c>
      <c r="BP123" s="22" t="s">
        <v>747</v>
      </c>
      <c r="BQ123">
        <v>284</v>
      </c>
      <c r="BR123">
        <v>0</v>
      </c>
      <c r="BS123" t="s">
        <v>1493</v>
      </c>
      <c r="BT123">
        <v>0</v>
      </c>
      <c r="BU123" t="s">
        <v>1493</v>
      </c>
      <c r="BV123" s="4">
        <v>3.2</v>
      </c>
      <c r="BW123">
        <v>0</v>
      </c>
      <c r="BX123">
        <v>30</v>
      </c>
      <c r="BY123">
        <v>3</v>
      </c>
      <c r="BZ123" t="s">
        <v>1493</v>
      </c>
      <c r="CA123">
        <v>3</v>
      </c>
      <c r="CB123" t="s">
        <v>1493</v>
      </c>
      <c r="CC123">
        <v>1</v>
      </c>
      <c r="CD123" t="s">
        <v>1493</v>
      </c>
      <c r="CE123" t="s">
        <v>482</v>
      </c>
      <c r="CF123" t="s">
        <v>1493</v>
      </c>
      <c r="CG123" t="s">
        <v>1493</v>
      </c>
      <c r="CH123" t="s">
        <v>1493</v>
      </c>
      <c r="CI123" t="s">
        <v>1493</v>
      </c>
      <c r="CJ123" t="s">
        <v>1493</v>
      </c>
      <c r="CK123" t="s">
        <v>1493</v>
      </c>
      <c r="CL123" t="s">
        <v>1493</v>
      </c>
      <c r="CM123" t="s">
        <v>1493</v>
      </c>
      <c r="CN123" t="s">
        <v>1493</v>
      </c>
      <c r="CO123" t="s">
        <v>1493</v>
      </c>
      <c r="CP123">
        <v>2</v>
      </c>
      <c r="CQ123" s="22" t="s">
        <v>461</v>
      </c>
      <c r="CR123" t="s">
        <v>1493</v>
      </c>
      <c r="CS123" t="s">
        <v>462</v>
      </c>
      <c r="CT123">
        <v>2</v>
      </c>
      <c r="CU123">
        <v>0</v>
      </c>
      <c r="CV123" t="s">
        <v>1493</v>
      </c>
      <c r="CW123" t="s">
        <v>1493</v>
      </c>
      <c r="CX123">
        <v>0</v>
      </c>
      <c r="CY123" t="s">
        <v>1493</v>
      </c>
      <c r="CZ123">
        <v>0</v>
      </c>
      <c r="DA123" t="s">
        <v>1493</v>
      </c>
      <c r="DB123" t="s">
        <v>1493</v>
      </c>
      <c r="DC123" t="s">
        <v>1493</v>
      </c>
      <c r="DD123" t="s">
        <v>1493</v>
      </c>
      <c r="DE123" t="s">
        <v>1493</v>
      </c>
    </row>
    <row r="124" spans="1:109" x14ac:dyDescent="0.25">
      <c r="A124" s="12" t="s">
        <v>1493</v>
      </c>
      <c r="B124" s="4">
        <v>1.0269999999999999</v>
      </c>
      <c r="C124" t="s">
        <v>1493</v>
      </c>
      <c r="D124">
        <v>25</v>
      </c>
      <c r="E124">
        <v>1</v>
      </c>
      <c r="F124" t="s">
        <v>1493</v>
      </c>
      <c r="G124">
        <v>0</v>
      </c>
      <c r="H124" t="s">
        <v>1493</v>
      </c>
      <c r="I124" t="s">
        <v>1493</v>
      </c>
      <c r="J124">
        <v>0</v>
      </c>
      <c r="K124" t="s">
        <v>1493</v>
      </c>
      <c r="L124" t="s">
        <v>1493</v>
      </c>
      <c r="M124" t="s">
        <v>1493</v>
      </c>
      <c r="N124" t="s">
        <v>1493</v>
      </c>
      <c r="O124" t="s">
        <v>1493</v>
      </c>
      <c r="P124" t="s">
        <v>1493</v>
      </c>
      <c r="Q124" t="s">
        <v>1493</v>
      </c>
      <c r="R124" t="s">
        <v>1493</v>
      </c>
      <c r="S124" t="s">
        <v>1493</v>
      </c>
      <c r="T124" t="s">
        <v>1493</v>
      </c>
      <c r="U124" t="s">
        <v>1493</v>
      </c>
      <c r="V124" t="s">
        <v>1493</v>
      </c>
      <c r="W124" t="s">
        <v>1493</v>
      </c>
      <c r="X124" t="s">
        <v>1493</v>
      </c>
      <c r="Y124" t="s">
        <v>1493</v>
      </c>
      <c r="Z124" t="s">
        <v>1493</v>
      </c>
      <c r="AA124" t="s">
        <v>1493</v>
      </c>
      <c r="AB124" t="s">
        <v>1493</v>
      </c>
      <c r="AC124" t="s">
        <v>1493</v>
      </c>
      <c r="AD124" t="s">
        <v>1493</v>
      </c>
      <c r="AE124" t="s">
        <v>1493</v>
      </c>
      <c r="AF124" t="s">
        <v>1493</v>
      </c>
      <c r="AG124" t="s">
        <v>1493</v>
      </c>
      <c r="AH124" t="s">
        <v>1493</v>
      </c>
      <c r="AI124" t="s">
        <v>1493</v>
      </c>
      <c r="AJ124" t="s">
        <v>1493</v>
      </c>
      <c r="AK124" t="s">
        <v>1493</v>
      </c>
      <c r="AL124" t="s">
        <v>1493</v>
      </c>
      <c r="AM124" t="s">
        <v>1493</v>
      </c>
      <c r="AN124" t="s">
        <v>1493</v>
      </c>
      <c r="AO124" t="s">
        <v>1493</v>
      </c>
      <c r="AP124" t="s">
        <v>1493</v>
      </c>
      <c r="AQ124" t="s">
        <v>1493</v>
      </c>
      <c r="AR124" t="s">
        <v>1493</v>
      </c>
      <c r="AS124" t="s">
        <v>1493</v>
      </c>
      <c r="AT124" t="s">
        <v>1493</v>
      </c>
      <c r="AU124" t="s">
        <v>1493</v>
      </c>
      <c r="AV124" t="s">
        <v>1493</v>
      </c>
      <c r="AW124" t="s">
        <v>1493</v>
      </c>
      <c r="AX124" t="s">
        <v>1493</v>
      </c>
      <c r="AY124" t="s">
        <v>1493</v>
      </c>
      <c r="AZ124" t="s">
        <v>1493</v>
      </c>
      <c r="BA124" t="s">
        <v>1493</v>
      </c>
      <c r="BB124" t="s">
        <v>1493</v>
      </c>
      <c r="BC124" t="s">
        <v>1493</v>
      </c>
      <c r="BD124" t="s">
        <v>1493</v>
      </c>
      <c r="BE124" t="s">
        <v>1493</v>
      </c>
      <c r="BF124" t="s">
        <v>1493</v>
      </c>
      <c r="BG124" t="s">
        <v>1493</v>
      </c>
      <c r="BH124">
        <v>1</v>
      </c>
      <c r="BI124" t="s">
        <v>1493</v>
      </c>
      <c r="BJ124" t="s">
        <v>1493</v>
      </c>
      <c r="BK124" t="s">
        <v>1493</v>
      </c>
      <c r="BL124" t="s">
        <v>1493</v>
      </c>
      <c r="BM124" t="s">
        <v>1493</v>
      </c>
      <c r="BN124" t="s">
        <v>1493</v>
      </c>
      <c r="BO124" t="s">
        <v>748</v>
      </c>
      <c r="BP124" s="22" t="s">
        <v>481</v>
      </c>
      <c r="BQ124">
        <v>277</v>
      </c>
      <c r="BR124">
        <v>0</v>
      </c>
      <c r="BS124" t="s">
        <v>1493</v>
      </c>
      <c r="BT124">
        <v>0</v>
      </c>
      <c r="BU124" t="s">
        <v>1493</v>
      </c>
      <c r="BV124" s="4">
        <v>3.13</v>
      </c>
      <c r="BW124">
        <v>0</v>
      </c>
      <c r="BX124">
        <v>25</v>
      </c>
      <c r="BY124">
        <v>1</v>
      </c>
      <c r="BZ124" t="s">
        <v>1493</v>
      </c>
      <c r="CA124">
        <v>3</v>
      </c>
      <c r="CB124" t="s">
        <v>1493</v>
      </c>
      <c r="CC124">
        <v>2</v>
      </c>
      <c r="CD124" t="s">
        <v>1493</v>
      </c>
      <c r="CE124" t="s">
        <v>555</v>
      </c>
      <c r="CF124">
        <v>1</v>
      </c>
      <c r="CG124" t="s">
        <v>1493</v>
      </c>
      <c r="CH124" t="s">
        <v>1493</v>
      </c>
      <c r="CI124" t="s">
        <v>1493</v>
      </c>
      <c r="CJ124" t="s">
        <v>1493</v>
      </c>
      <c r="CK124" t="s">
        <v>1493</v>
      </c>
      <c r="CL124" t="s">
        <v>1493</v>
      </c>
      <c r="CM124" t="s">
        <v>1493</v>
      </c>
      <c r="CN124" t="s">
        <v>1493</v>
      </c>
      <c r="CO124" t="s">
        <v>1493</v>
      </c>
      <c r="CP124">
        <v>1</v>
      </c>
      <c r="CQ124" s="22" t="s">
        <v>461</v>
      </c>
      <c r="CR124" t="s">
        <v>1493</v>
      </c>
      <c r="CS124" t="s">
        <v>462</v>
      </c>
      <c r="CT124">
        <v>2</v>
      </c>
      <c r="CU124">
        <v>1</v>
      </c>
      <c r="CV124">
        <v>4</v>
      </c>
      <c r="CW124">
        <v>3</v>
      </c>
      <c r="CX124">
        <v>0</v>
      </c>
      <c r="CY124" t="s">
        <v>1493</v>
      </c>
      <c r="CZ124">
        <v>0</v>
      </c>
      <c r="DA124" t="s">
        <v>1493</v>
      </c>
      <c r="DB124" t="s">
        <v>1493</v>
      </c>
      <c r="DC124" t="s">
        <v>1493</v>
      </c>
      <c r="DD124" t="s">
        <v>1493</v>
      </c>
      <c r="DE124" t="s">
        <v>1493</v>
      </c>
    </row>
    <row r="125" spans="1:109" x14ac:dyDescent="0.25">
      <c r="A125" s="12" t="s">
        <v>1493</v>
      </c>
      <c r="B125" s="4">
        <v>1.028</v>
      </c>
      <c r="C125" t="s">
        <v>1493</v>
      </c>
      <c r="D125">
        <v>30</v>
      </c>
      <c r="E125">
        <v>1</v>
      </c>
      <c r="F125" t="s">
        <v>1493</v>
      </c>
      <c r="G125">
        <v>0</v>
      </c>
      <c r="H125" t="s">
        <v>1493</v>
      </c>
      <c r="I125" t="s">
        <v>1493</v>
      </c>
      <c r="J125">
        <v>0</v>
      </c>
      <c r="K125">
        <v>2004</v>
      </c>
      <c r="L125" t="s">
        <v>1493</v>
      </c>
      <c r="M125" t="s">
        <v>1493</v>
      </c>
      <c r="N125">
        <v>0</v>
      </c>
      <c r="O125">
        <v>265</v>
      </c>
      <c r="P125">
        <v>2.86</v>
      </c>
      <c r="Q125" t="s">
        <v>1493</v>
      </c>
      <c r="R125">
        <v>2005</v>
      </c>
      <c r="S125" t="s">
        <v>1493</v>
      </c>
      <c r="T125" t="s">
        <v>1493</v>
      </c>
      <c r="U125">
        <v>0</v>
      </c>
      <c r="V125">
        <v>278</v>
      </c>
      <c r="W125">
        <v>2.81</v>
      </c>
      <c r="X125" t="s">
        <v>1493</v>
      </c>
      <c r="Y125" t="s">
        <v>1493</v>
      </c>
      <c r="Z125" t="s">
        <v>1493</v>
      </c>
      <c r="AA125" t="s">
        <v>1493</v>
      </c>
      <c r="AB125" t="s">
        <v>1493</v>
      </c>
      <c r="AC125" t="s">
        <v>1493</v>
      </c>
      <c r="AD125" t="s">
        <v>1493</v>
      </c>
      <c r="AE125" t="s">
        <v>1493</v>
      </c>
      <c r="AF125" t="s">
        <v>1493</v>
      </c>
      <c r="AG125" t="s">
        <v>1493</v>
      </c>
      <c r="AH125" t="s">
        <v>1493</v>
      </c>
      <c r="AI125" t="s">
        <v>1493</v>
      </c>
      <c r="AJ125" t="s">
        <v>1493</v>
      </c>
      <c r="AK125" t="s">
        <v>1493</v>
      </c>
      <c r="AL125" t="s">
        <v>1493</v>
      </c>
      <c r="AM125" t="s">
        <v>1493</v>
      </c>
      <c r="AN125" t="s">
        <v>1493</v>
      </c>
      <c r="AO125" t="s">
        <v>1493</v>
      </c>
      <c r="AP125" t="s">
        <v>1493</v>
      </c>
      <c r="AQ125" t="s">
        <v>1493</v>
      </c>
      <c r="AR125" t="s">
        <v>1493</v>
      </c>
      <c r="AS125" t="s">
        <v>1493</v>
      </c>
      <c r="AT125" t="s">
        <v>1493</v>
      </c>
      <c r="AU125" t="s">
        <v>1493</v>
      </c>
      <c r="AV125" t="s">
        <v>1493</v>
      </c>
      <c r="AW125" t="s">
        <v>1493</v>
      </c>
      <c r="AX125" t="s">
        <v>1493</v>
      </c>
      <c r="AY125" t="s">
        <v>1493</v>
      </c>
      <c r="AZ125" t="s">
        <v>1493</v>
      </c>
      <c r="BA125" t="s">
        <v>1493</v>
      </c>
      <c r="BB125" t="s">
        <v>1493</v>
      </c>
      <c r="BC125" t="s">
        <v>1493</v>
      </c>
      <c r="BD125" t="s">
        <v>1493</v>
      </c>
      <c r="BE125" t="s">
        <v>1493</v>
      </c>
      <c r="BF125" t="s">
        <v>1493</v>
      </c>
      <c r="BG125" t="s">
        <v>1493</v>
      </c>
      <c r="BH125">
        <v>3</v>
      </c>
      <c r="BI125">
        <v>2</v>
      </c>
      <c r="BJ125" t="s">
        <v>1493</v>
      </c>
      <c r="BK125" t="s">
        <v>1493</v>
      </c>
      <c r="BL125" t="s">
        <v>1493</v>
      </c>
      <c r="BM125" t="s">
        <v>1493</v>
      </c>
      <c r="BN125" t="s">
        <v>1493</v>
      </c>
      <c r="BO125" t="s">
        <v>748</v>
      </c>
      <c r="BP125" s="22" t="s">
        <v>742</v>
      </c>
      <c r="BQ125">
        <v>278</v>
      </c>
      <c r="BR125">
        <v>0</v>
      </c>
      <c r="BS125" t="s">
        <v>1493</v>
      </c>
      <c r="BT125">
        <v>0</v>
      </c>
      <c r="BU125" t="s">
        <v>1493</v>
      </c>
      <c r="BV125" s="4">
        <v>2.9</v>
      </c>
      <c r="BW125">
        <v>0</v>
      </c>
      <c r="BX125">
        <v>30</v>
      </c>
      <c r="BY125">
        <v>2</v>
      </c>
      <c r="BZ125" t="s">
        <v>1493</v>
      </c>
      <c r="CA125">
        <v>2</v>
      </c>
      <c r="CB125" t="s">
        <v>1493</v>
      </c>
      <c r="CC125">
        <v>2</v>
      </c>
      <c r="CD125" t="s">
        <v>1493</v>
      </c>
      <c r="CE125" t="s">
        <v>761</v>
      </c>
      <c r="CF125">
        <v>1</v>
      </c>
      <c r="CG125" t="s">
        <v>1493</v>
      </c>
      <c r="CH125" t="s">
        <v>1493</v>
      </c>
      <c r="CI125" t="s">
        <v>1493</v>
      </c>
      <c r="CJ125" t="s">
        <v>1493</v>
      </c>
      <c r="CK125" t="s">
        <v>1493</v>
      </c>
      <c r="CL125" t="s">
        <v>1493</v>
      </c>
      <c r="CM125" t="s">
        <v>1493</v>
      </c>
      <c r="CN125" t="s">
        <v>1493</v>
      </c>
      <c r="CO125" t="s">
        <v>1493</v>
      </c>
      <c r="CP125">
        <v>1</v>
      </c>
      <c r="CQ125" s="22">
        <v>1</v>
      </c>
      <c r="CR125" t="s">
        <v>1493</v>
      </c>
      <c r="CS125" t="s">
        <v>462</v>
      </c>
      <c r="CT125">
        <v>2</v>
      </c>
      <c r="CU125">
        <v>0</v>
      </c>
      <c r="CV125" t="s">
        <v>1493</v>
      </c>
      <c r="CW125" t="s">
        <v>1493</v>
      </c>
      <c r="CX125">
        <v>0</v>
      </c>
      <c r="CY125" t="s">
        <v>1493</v>
      </c>
      <c r="CZ125">
        <v>0</v>
      </c>
      <c r="DA125" t="s">
        <v>1493</v>
      </c>
      <c r="DB125" t="s">
        <v>1493</v>
      </c>
      <c r="DC125" t="s">
        <v>1493</v>
      </c>
      <c r="DD125" t="s">
        <v>1493</v>
      </c>
      <c r="DE125" t="s">
        <v>1493</v>
      </c>
    </row>
    <row r="126" spans="1:109" x14ac:dyDescent="0.25">
      <c r="A126" s="12" t="s">
        <v>1493</v>
      </c>
      <c r="B126" s="4">
        <v>1.0289999999999999</v>
      </c>
      <c r="C126" t="s">
        <v>1493</v>
      </c>
      <c r="D126">
        <v>29</v>
      </c>
      <c r="E126">
        <v>1</v>
      </c>
      <c r="F126" t="s">
        <v>1493</v>
      </c>
      <c r="G126">
        <v>0</v>
      </c>
      <c r="H126" t="s">
        <v>1493</v>
      </c>
      <c r="I126" t="s">
        <v>1493</v>
      </c>
      <c r="J126">
        <v>0</v>
      </c>
      <c r="K126">
        <v>2008</v>
      </c>
      <c r="L126" t="s">
        <v>1493</v>
      </c>
      <c r="M126" t="s">
        <v>1493</v>
      </c>
      <c r="N126">
        <v>0</v>
      </c>
      <c r="O126">
        <v>280</v>
      </c>
      <c r="P126">
        <v>3.06</v>
      </c>
      <c r="Q126" t="s">
        <v>1493</v>
      </c>
      <c r="R126" t="s">
        <v>1493</v>
      </c>
      <c r="S126" t="s">
        <v>1493</v>
      </c>
      <c r="T126" t="s">
        <v>1493</v>
      </c>
      <c r="U126" t="s">
        <v>1493</v>
      </c>
      <c r="V126" t="s">
        <v>1493</v>
      </c>
      <c r="W126" t="s">
        <v>1493</v>
      </c>
      <c r="X126" t="s">
        <v>1493</v>
      </c>
      <c r="Y126" t="s">
        <v>1493</v>
      </c>
      <c r="Z126" t="s">
        <v>1493</v>
      </c>
      <c r="AA126" t="s">
        <v>1493</v>
      </c>
      <c r="AB126" t="s">
        <v>1493</v>
      </c>
      <c r="AC126" t="s">
        <v>1493</v>
      </c>
      <c r="AD126" t="s">
        <v>1493</v>
      </c>
      <c r="AE126" t="s">
        <v>1493</v>
      </c>
      <c r="AF126" t="s">
        <v>1493</v>
      </c>
      <c r="AG126" t="s">
        <v>1493</v>
      </c>
      <c r="AH126" t="s">
        <v>1493</v>
      </c>
      <c r="AI126" t="s">
        <v>1493</v>
      </c>
      <c r="AJ126" t="s">
        <v>1493</v>
      </c>
      <c r="AK126" t="s">
        <v>1493</v>
      </c>
      <c r="AL126" t="s">
        <v>1493</v>
      </c>
      <c r="AM126" t="s">
        <v>1493</v>
      </c>
      <c r="AN126" t="s">
        <v>1493</v>
      </c>
      <c r="AO126" t="s">
        <v>1493</v>
      </c>
      <c r="AP126" t="s">
        <v>1493</v>
      </c>
      <c r="AQ126" t="s">
        <v>1493</v>
      </c>
      <c r="AR126" t="s">
        <v>1493</v>
      </c>
      <c r="AS126" t="s">
        <v>1493</v>
      </c>
      <c r="AT126" t="s">
        <v>1493</v>
      </c>
      <c r="AU126" t="s">
        <v>1493</v>
      </c>
      <c r="AV126" t="s">
        <v>1493</v>
      </c>
      <c r="AW126" t="s">
        <v>1493</v>
      </c>
      <c r="AX126" t="s">
        <v>1493</v>
      </c>
      <c r="AY126" t="s">
        <v>1493</v>
      </c>
      <c r="AZ126" t="s">
        <v>1493</v>
      </c>
      <c r="BA126" t="s">
        <v>1493</v>
      </c>
      <c r="BB126" t="s">
        <v>1493</v>
      </c>
      <c r="BC126" t="s">
        <v>1493</v>
      </c>
      <c r="BD126" t="s">
        <v>1493</v>
      </c>
      <c r="BE126" t="s">
        <v>1493</v>
      </c>
      <c r="BF126" t="s">
        <v>1493</v>
      </c>
      <c r="BG126" t="s">
        <v>1493</v>
      </c>
      <c r="BH126">
        <v>3</v>
      </c>
      <c r="BI126">
        <v>1</v>
      </c>
      <c r="BJ126">
        <v>1</v>
      </c>
      <c r="BK126" t="s">
        <v>1493</v>
      </c>
      <c r="BL126" t="s">
        <v>1493</v>
      </c>
      <c r="BM126" t="s">
        <v>1493</v>
      </c>
      <c r="BN126" t="s">
        <v>1493</v>
      </c>
      <c r="BO126" t="s">
        <v>487</v>
      </c>
      <c r="BP126" s="22" t="s">
        <v>766</v>
      </c>
      <c r="BQ126">
        <v>291</v>
      </c>
      <c r="BR126">
        <v>0</v>
      </c>
      <c r="BS126" t="s">
        <v>1493</v>
      </c>
      <c r="BT126">
        <v>0</v>
      </c>
      <c r="BU126" t="s">
        <v>1493</v>
      </c>
      <c r="BV126" s="4">
        <v>3.3050000000000002</v>
      </c>
      <c r="BW126">
        <v>0</v>
      </c>
      <c r="BX126">
        <v>29</v>
      </c>
      <c r="BY126">
        <v>1</v>
      </c>
      <c r="BZ126" t="s">
        <v>1493</v>
      </c>
      <c r="CA126">
        <v>3</v>
      </c>
      <c r="CB126" t="s">
        <v>1493</v>
      </c>
      <c r="CC126">
        <v>2</v>
      </c>
      <c r="CD126" t="s">
        <v>1493</v>
      </c>
      <c r="CE126" t="s">
        <v>639</v>
      </c>
      <c r="CF126">
        <v>1</v>
      </c>
      <c r="CG126" t="s">
        <v>1493</v>
      </c>
      <c r="CH126" t="s">
        <v>1493</v>
      </c>
      <c r="CI126" t="s">
        <v>1493</v>
      </c>
      <c r="CJ126" t="s">
        <v>1493</v>
      </c>
      <c r="CK126" t="s">
        <v>1493</v>
      </c>
      <c r="CL126" t="s">
        <v>1493</v>
      </c>
      <c r="CM126" t="s">
        <v>1493</v>
      </c>
      <c r="CN126" t="s">
        <v>1493</v>
      </c>
      <c r="CO126" t="s">
        <v>1493</v>
      </c>
      <c r="CP126">
        <v>1</v>
      </c>
      <c r="CQ126" s="22" t="s">
        <v>461</v>
      </c>
      <c r="CR126" t="s">
        <v>1493</v>
      </c>
      <c r="CS126" t="s">
        <v>462</v>
      </c>
      <c r="CT126">
        <v>2</v>
      </c>
      <c r="CU126">
        <v>0</v>
      </c>
      <c r="CV126" t="s">
        <v>1493</v>
      </c>
      <c r="CW126" t="s">
        <v>1493</v>
      </c>
      <c r="CX126">
        <v>0</v>
      </c>
      <c r="CY126" t="s">
        <v>1493</v>
      </c>
      <c r="CZ126">
        <v>0</v>
      </c>
      <c r="DA126" t="s">
        <v>1493</v>
      </c>
      <c r="DB126" t="s">
        <v>1493</v>
      </c>
      <c r="DC126" t="s">
        <v>1493</v>
      </c>
      <c r="DD126" t="s">
        <v>1493</v>
      </c>
      <c r="DE126" t="s">
        <v>1493</v>
      </c>
    </row>
    <row r="127" spans="1:109" x14ac:dyDescent="0.25">
      <c r="A127" s="12" t="s">
        <v>1493</v>
      </c>
      <c r="B127" s="4">
        <v>1.03</v>
      </c>
      <c r="C127" t="s">
        <v>1493</v>
      </c>
      <c r="D127">
        <v>35</v>
      </c>
      <c r="E127">
        <v>1</v>
      </c>
      <c r="F127" t="s">
        <v>1493</v>
      </c>
      <c r="G127">
        <v>0</v>
      </c>
      <c r="H127" t="s">
        <v>1493</v>
      </c>
      <c r="I127" t="s">
        <v>1493</v>
      </c>
      <c r="J127">
        <v>0</v>
      </c>
      <c r="K127">
        <v>2007</v>
      </c>
      <c r="L127" t="s">
        <v>1493</v>
      </c>
      <c r="M127" t="s">
        <v>1493</v>
      </c>
      <c r="N127">
        <v>0</v>
      </c>
      <c r="O127">
        <v>287</v>
      </c>
      <c r="P127">
        <v>3.71</v>
      </c>
      <c r="Q127" t="s">
        <v>1493</v>
      </c>
      <c r="R127">
        <v>2008</v>
      </c>
      <c r="S127" t="s">
        <v>1493</v>
      </c>
      <c r="T127" t="s">
        <v>1493</v>
      </c>
      <c r="U127">
        <v>0</v>
      </c>
      <c r="V127">
        <v>286</v>
      </c>
      <c r="W127">
        <v>3.79</v>
      </c>
      <c r="X127" t="s">
        <v>1493</v>
      </c>
      <c r="Y127" t="s">
        <v>1493</v>
      </c>
      <c r="Z127" t="s">
        <v>1493</v>
      </c>
      <c r="AA127" t="s">
        <v>1493</v>
      </c>
      <c r="AB127" t="s">
        <v>1493</v>
      </c>
      <c r="AC127" t="s">
        <v>1493</v>
      </c>
      <c r="AD127" t="s">
        <v>1493</v>
      </c>
      <c r="AE127" t="s">
        <v>1493</v>
      </c>
      <c r="AF127" t="s">
        <v>1493</v>
      </c>
      <c r="AG127" t="s">
        <v>1493</v>
      </c>
      <c r="AH127" t="s">
        <v>1493</v>
      </c>
      <c r="AI127" t="s">
        <v>1493</v>
      </c>
      <c r="AJ127" t="s">
        <v>1493</v>
      </c>
      <c r="AK127" t="s">
        <v>1493</v>
      </c>
      <c r="AL127" t="s">
        <v>1493</v>
      </c>
      <c r="AM127" t="s">
        <v>1493</v>
      </c>
      <c r="AN127" t="s">
        <v>1493</v>
      </c>
      <c r="AO127" t="s">
        <v>1493</v>
      </c>
      <c r="AP127" t="s">
        <v>1493</v>
      </c>
      <c r="AQ127" t="s">
        <v>1493</v>
      </c>
      <c r="AR127" t="s">
        <v>1493</v>
      </c>
      <c r="AS127" t="s">
        <v>1493</v>
      </c>
      <c r="AT127" t="s">
        <v>1493</v>
      </c>
      <c r="AU127" t="s">
        <v>1493</v>
      </c>
      <c r="AV127" t="s">
        <v>1493</v>
      </c>
      <c r="AW127" t="s">
        <v>1493</v>
      </c>
      <c r="AX127" t="s">
        <v>1493</v>
      </c>
      <c r="AY127" t="s">
        <v>1493</v>
      </c>
      <c r="AZ127" t="s">
        <v>1493</v>
      </c>
      <c r="BA127" t="s">
        <v>1493</v>
      </c>
      <c r="BB127" t="s">
        <v>1493</v>
      </c>
      <c r="BC127" t="s">
        <v>1493</v>
      </c>
      <c r="BD127" t="s">
        <v>1493</v>
      </c>
      <c r="BE127" t="s">
        <v>1493</v>
      </c>
      <c r="BF127" t="s">
        <v>1493</v>
      </c>
      <c r="BG127" t="s">
        <v>1493</v>
      </c>
      <c r="BH127">
        <v>3</v>
      </c>
      <c r="BI127">
        <v>2</v>
      </c>
      <c r="BJ127" t="s">
        <v>1493</v>
      </c>
      <c r="BK127" t="s">
        <v>1493</v>
      </c>
      <c r="BL127" t="s">
        <v>1493</v>
      </c>
      <c r="BM127" t="s">
        <v>1493</v>
      </c>
      <c r="BN127" t="s">
        <v>1493</v>
      </c>
      <c r="BO127" t="s">
        <v>539</v>
      </c>
      <c r="BP127" s="22" t="s">
        <v>481</v>
      </c>
      <c r="BQ127">
        <v>277</v>
      </c>
      <c r="BR127">
        <v>0</v>
      </c>
      <c r="BS127" t="s">
        <v>1493</v>
      </c>
      <c r="BT127">
        <v>0</v>
      </c>
      <c r="BU127" t="s">
        <v>1493</v>
      </c>
      <c r="BV127" s="4">
        <v>3.35</v>
      </c>
      <c r="BW127">
        <v>0</v>
      </c>
      <c r="BX127">
        <v>35</v>
      </c>
      <c r="BY127">
        <v>2</v>
      </c>
      <c r="BZ127" t="s">
        <v>1493</v>
      </c>
      <c r="CA127">
        <v>1</v>
      </c>
      <c r="CB127" t="s">
        <v>1493</v>
      </c>
      <c r="CC127">
        <v>3</v>
      </c>
      <c r="CD127">
        <v>14</v>
      </c>
      <c r="CE127" t="s">
        <v>482</v>
      </c>
      <c r="CF127" t="s">
        <v>1493</v>
      </c>
      <c r="CG127" t="s">
        <v>1493</v>
      </c>
      <c r="CH127" t="s">
        <v>1493</v>
      </c>
      <c r="CI127" t="s">
        <v>1493</v>
      </c>
      <c r="CJ127" t="s">
        <v>1493</v>
      </c>
      <c r="CK127" t="s">
        <v>1493</v>
      </c>
      <c r="CL127" t="s">
        <v>1493</v>
      </c>
      <c r="CM127" t="s">
        <v>1493</v>
      </c>
      <c r="CN127" t="s">
        <v>1493</v>
      </c>
      <c r="CO127" t="s">
        <v>1493</v>
      </c>
      <c r="CP127">
        <v>1</v>
      </c>
      <c r="CQ127" s="22">
        <v>1</v>
      </c>
      <c r="CR127" t="s">
        <v>1493</v>
      </c>
      <c r="CS127" t="s">
        <v>462</v>
      </c>
      <c r="CT127">
        <v>2</v>
      </c>
      <c r="CU127">
        <v>0</v>
      </c>
      <c r="CV127" t="s">
        <v>1493</v>
      </c>
      <c r="CW127" t="s">
        <v>1493</v>
      </c>
      <c r="CX127">
        <v>0</v>
      </c>
      <c r="CY127" t="s">
        <v>1493</v>
      </c>
      <c r="CZ127">
        <v>0</v>
      </c>
      <c r="DA127" t="s">
        <v>1493</v>
      </c>
      <c r="DB127" t="s">
        <v>1493</v>
      </c>
      <c r="DC127" t="s">
        <v>1493</v>
      </c>
      <c r="DD127" t="s">
        <v>1493</v>
      </c>
      <c r="DE127" t="s">
        <v>1493</v>
      </c>
    </row>
    <row r="128" spans="1:109" x14ac:dyDescent="0.25">
      <c r="A128" s="12" t="s">
        <v>1493</v>
      </c>
      <c r="B128" s="4">
        <v>1.0309999999999999</v>
      </c>
      <c r="C128" t="s">
        <v>1493</v>
      </c>
      <c r="D128">
        <v>41</v>
      </c>
      <c r="E128">
        <v>1</v>
      </c>
      <c r="F128" t="s">
        <v>1493</v>
      </c>
      <c r="G128">
        <v>0</v>
      </c>
      <c r="H128" t="s">
        <v>1493</v>
      </c>
      <c r="I128" t="s">
        <v>1493</v>
      </c>
      <c r="J128">
        <v>0</v>
      </c>
      <c r="K128">
        <v>2000</v>
      </c>
      <c r="L128" t="s">
        <v>1493</v>
      </c>
      <c r="M128" t="s">
        <v>1493</v>
      </c>
      <c r="N128">
        <v>0</v>
      </c>
      <c r="O128">
        <v>280</v>
      </c>
      <c r="P128">
        <v>3.0649999999999999</v>
      </c>
      <c r="Q128" t="s">
        <v>1493</v>
      </c>
      <c r="R128">
        <v>2007</v>
      </c>
      <c r="S128" t="s">
        <v>1493</v>
      </c>
      <c r="T128" t="s">
        <v>1493</v>
      </c>
      <c r="U128">
        <v>0</v>
      </c>
      <c r="V128">
        <v>282</v>
      </c>
      <c r="W128">
        <v>3.55</v>
      </c>
      <c r="X128" t="s">
        <v>1493</v>
      </c>
      <c r="Y128">
        <v>1997</v>
      </c>
      <c r="Z128" t="s">
        <v>1493</v>
      </c>
      <c r="AA128" t="s">
        <v>1493</v>
      </c>
      <c r="AB128">
        <v>0</v>
      </c>
      <c r="AC128">
        <v>280</v>
      </c>
      <c r="AD128">
        <v>3.5</v>
      </c>
      <c r="AE128" t="s">
        <v>1493</v>
      </c>
      <c r="AF128" t="s">
        <v>1493</v>
      </c>
      <c r="AG128" t="s">
        <v>1493</v>
      </c>
      <c r="AH128" t="s">
        <v>1493</v>
      </c>
      <c r="AI128" t="s">
        <v>1493</v>
      </c>
      <c r="AJ128" t="s">
        <v>1493</v>
      </c>
      <c r="AK128" t="s">
        <v>1493</v>
      </c>
      <c r="AL128" t="s">
        <v>1493</v>
      </c>
      <c r="AM128" t="s">
        <v>1493</v>
      </c>
      <c r="AN128" t="s">
        <v>1493</v>
      </c>
      <c r="AO128" t="s">
        <v>1493</v>
      </c>
      <c r="AP128" t="s">
        <v>1493</v>
      </c>
      <c r="AQ128" t="s">
        <v>1493</v>
      </c>
      <c r="AR128" t="s">
        <v>1493</v>
      </c>
      <c r="AS128" t="s">
        <v>1493</v>
      </c>
      <c r="AT128" t="s">
        <v>1493</v>
      </c>
      <c r="AU128" t="s">
        <v>1493</v>
      </c>
      <c r="AV128" t="s">
        <v>1493</v>
      </c>
      <c r="AW128" t="s">
        <v>1493</v>
      </c>
      <c r="AX128" t="s">
        <v>1493</v>
      </c>
      <c r="AY128" t="s">
        <v>1493</v>
      </c>
      <c r="AZ128" t="s">
        <v>1493</v>
      </c>
      <c r="BA128" t="s">
        <v>1493</v>
      </c>
      <c r="BB128" t="s">
        <v>1493</v>
      </c>
      <c r="BC128" t="s">
        <v>1493</v>
      </c>
      <c r="BD128" t="s">
        <v>1493</v>
      </c>
      <c r="BE128" t="s">
        <v>1493</v>
      </c>
      <c r="BF128" t="s">
        <v>1493</v>
      </c>
      <c r="BG128" t="s">
        <v>1493</v>
      </c>
      <c r="BH128">
        <v>4</v>
      </c>
      <c r="BI128">
        <v>3</v>
      </c>
      <c r="BJ128" t="s">
        <v>1493</v>
      </c>
      <c r="BK128" t="s">
        <v>1493</v>
      </c>
      <c r="BL128" t="s">
        <v>1493</v>
      </c>
      <c r="BM128" t="s">
        <v>1493</v>
      </c>
      <c r="BN128" t="s">
        <v>1493</v>
      </c>
      <c r="BO128" t="s">
        <v>778</v>
      </c>
      <c r="BP128" s="22" t="s">
        <v>638</v>
      </c>
      <c r="BQ128">
        <v>281</v>
      </c>
      <c r="BR128">
        <v>0</v>
      </c>
      <c r="BS128" t="s">
        <v>1493</v>
      </c>
      <c r="BT128">
        <v>0</v>
      </c>
      <c r="BU128" t="s">
        <v>1493</v>
      </c>
      <c r="BV128" s="4">
        <v>3.34</v>
      </c>
      <c r="BW128">
        <v>0</v>
      </c>
      <c r="BX128">
        <v>41</v>
      </c>
      <c r="BY128">
        <v>1</v>
      </c>
      <c r="BZ128" t="s">
        <v>1493</v>
      </c>
      <c r="CA128">
        <v>3</v>
      </c>
      <c r="CB128" t="s">
        <v>1493</v>
      </c>
      <c r="CC128">
        <v>2</v>
      </c>
      <c r="CD128" t="s">
        <v>1493</v>
      </c>
      <c r="CE128" t="s">
        <v>639</v>
      </c>
      <c r="CF128">
        <v>1</v>
      </c>
      <c r="CG128" t="s">
        <v>1493</v>
      </c>
      <c r="CH128" t="s">
        <v>1493</v>
      </c>
      <c r="CI128" t="s">
        <v>1493</v>
      </c>
      <c r="CJ128" t="s">
        <v>1493</v>
      </c>
      <c r="CK128" t="s">
        <v>1493</v>
      </c>
      <c r="CL128" t="s">
        <v>1493</v>
      </c>
      <c r="CM128" t="s">
        <v>1493</v>
      </c>
      <c r="CN128" t="s">
        <v>1493</v>
      </c>
      <c r="CO128" t="s">
        <v>1493</v>
      </c>
      <c r="CP128">
        <v>2</v>
      </c>
      <c r="CQ128" s="22" t="s">
        <v>461</v>
      </c>
      <c r="CR128" t="s">
        <v>1493</v>
      </c>
      <c r="CS128" t="s">
        <v>462</v>
      </c>
      <c r="CT128">
        <v>2</v>
      </c>
      <c r="CU128">
        <v>0</v>
      </c>
      <c r="CV128" t="s">
        <v>1493</v>
      </c>
      <c r="CW128" t="s">
        <v>1493</v>
      </c>
      <c r="CX128">
        <v>0</v>
      </c>
      <c r="CY128" t="s">
        <v>1493</v>
      </c>
      <c r="CZ128">
        <v>0</v>
      </c>
      <c r="DA128" t="s">
        <v>1493</v>
      </c>
      <c r="DB128" t="s">
        <v>1493</v>
      </c>
      <c r="DC128" t="s">
        <v>1493</v>
      </c>
      <c r="DD128" t="s">
        <v>1493</v>
      </c>
      <c r="DE128" t="s">
        <v>1493</v>
      </c>
    </row>
    <row r="129" spans="1:109" x14ac:dyDescent="0.25">
      <c r="A129" s="12" t="s">
        <v>1493</v>
      </c>
      <c r="B129" s="4">
        <v>1.032</v>
      </c>
      <c r="C129" t="s">
        <v>1493</v>
      </c>
      <c r="D129">
        <v>33</v>
      </c>
      <c r="E129">
        <v>2</v>
      </c>
      <c r="F129" t="s">
        <v>1493</v>
      </c>
      <c r="G129">
        <v>0</v>
      </c>
      <c r="H129" t="s">
        <v>1493</v>
      </c>
      <c r="I129" t="s">
        <v>1493</v>
      </c>
      <c r="J129">
        <v>0</v>
      </c>
      <c r="K129">
        <v>2001</v>
      </c>
      <c r="L129" t="s">
        <v>1493</v>
      </c>
      <c r="M129" t="s">
        <v>1493</v>
      </c>
      <c r="N129">
        <v>0</v>
      </c>
      <c r="O129">
        <v>280</v>
      </c>
      <c r="P129">
        <v>3.1</v>
      </c>
      <c r="Q129" t="s">
        <v>1493</v>
      </c>
      <c r="R129">
        <v>2002</v>
      </c>
      <c r="S129" t="s">
        <v>1493</v>
      </c>
      <c r="T129" t="s">
        <v>1493</v>
      </c>
      <c r="U129">
        <v>0</v>
      </c>
      <c r="V129">
        <v>277</v>
      </c>
      <c r="W129" t="s">
        <v>1493</v>
      </c>
      <c r="X129" t="s">
        <v>1493</v>
      </c>
      <c r="Y129" t="s">
        <v>1493</v>
      </c>
      <c r="Z129" t="s">
        <v>1493</v>
      </c>
      <c r="AA129" t="s">
        <v>1493</v>
      </c>
      <c r="AB129" t="s">
        <v>1493</v>
      </c>
      <c r="AC129" t="s">
        <v>1493</v>
      </c>
      <c r="AD129" t="s">
        <v>1493</v>
      </c>
      <c r="AE129" t="s">
        <v>1493</v>
      </c>
      <c r="AF129" t="s">
        <v>1493</v>
      </c>
      <c r="AG129" t="s">
        <v>1493</v>
      </c>
      <c r="AH129" t="s">
        <v>1493</v>
      </c>
      <c r="AI129" t="s">
        <v>1493</v>
      </c>
      <c r="AJ129" t="s">
        <v>1493</v>
      </c>
      <c r="AK129" t="s">
        <v>1493</v>
      </c>
      <c r="AL129" t="s">
        <v>1493</v>
      </c>
      <c r="AM129" t="s">
        <v>1493</v>
      </c>
      <c r="AN129" t="s">
        <v>1493</v>
      </c>
      <c r="AO129" t="s">
        <v>1493</v>
      </c>
      <c r="AP129" t="s">
        <v>1493</v>
      </c>
      <c r="AQ129" t="s">
        <v>1493</v>
      </c>
      <c r="AR129" t="s">
        <v>1493</v>
      </c>
      <c r="AS129" t="s">
        <v>1493</v>
      </c>
      <c r="AT129" t="s">
        <v>1493</v>
      </c>
      <c r="AU129" t="s">
        <v>1493</v>
      </c>
      <c r="AV129" t="s">
        <v>1493</v>
      </c>
      <c r="AW129" t="s">
        <v>1493</v>
      </c>
      <c r="AX129" t="s">
        <v>1493</v>
      </c>
      <c r="AY129" t="s">
        <v>1493</v>
      </c>
      <c r="AZ129" t="s">
        <v>1493</v>
      </c>
      <c r="BA129" t="s">
        <v>1493</v>
      </c>
      <c r="BB129" t="s">
        <v>1493</v>
      </c>
      <c r="BC129" t="s">
        <v>1493</v>
      </c>
      <c r="BD129" t="s">
        <v>1493</v>
      </c>
      <c r="BE129" t="s">
        <v>1493</v>
      </c>
      <c r="BF129" t="s">
        <v>1493</v>
      </c>
      <c r="BG129" t="s">
        <v>1493</v>
      </c>
      <c r="BH129">
        <v>3</v>
      </c>
      <c r="BI129">
        <v>2</v>
      </c>
      <c r="BJ129" t="s">
        <v>1493</v>
      </c>
      <c r="BK129" t="s">
        <v>1493</v>
      </c>
      <c r="BL129" t="s">
        <v>1493</v>
      </c>
      <c r="BM129" t="s">
        <v>1493</v>
      </c>
      <c r="BN129" t="s">
        <v>1493</v>
      </c>
      <c r="BO129" t="s">
        <v>780</v>
      </c>
      <c r="BP129" s="22" t="s">
        <v>742</v>
      </c>
      <c r="BQ129">
        <v>279</v>
      </c>
      <c r="BR129">
        <v>0</v>
      </c>
      <c r="BS129" t="s">
        <v>1493</v>
      </c>
      <c r="BT129">
        <v>0</v>
      </c>
      <c r="BU129" t="s">
        <v>1493</v>
      </c>
      <c r="BV129" s="4">
        <v>3.2</v>
      </c>
      <c r="BW129">
        <v>0</v>
      </c>
      <c r="BX129">
        <v>33</v>
      </c>
      <c r="BY129">
        <v>1</v>
      </c>
      <c r="BZ129" t="s">
        <v>1493</v>
      </c>
      <c r="CA129">
        <v>3</v>
      </c>
      <c r="CB129" t="s">
        <v>1493</v>
      </c>
      <c r="CC129">
        <v>3</v>
      </c>
      <c r="CD129" t="s">
        <v>1493</v>
      </c>
      <c r="CE129" t="s">
        <v>781</v>
      </c>
      <c r="CF129">
        <v>1</v>
      </c>
      <c r="CG129" t="s">
        <v>1493</v>
      </c>
      <c r="CH129" t="s">
        <v>1493</v>
      </c>
      <c r="CI129" t="s">
        <v>1493</v>
      </c>
      <c r="CJ129" t="s">
        <v>1493</v>
      </c>
      <c r="CK129" t="s">
        <v>1493</v>
      </c>
      <c r="CL129" t="s">
        <v>1493</v>
      </c>
      <c r="CM129" t="s">
        <v>1493</v>
      </c>
      <c r="CN129" t="s">
        <v>1493</v>
      </c>
      <c r="CO129" t="s">
        <v>1493</v>
      </c>
      <c r="CP129">
        <v>1</v>
      </c>
      <c r="CQ129" s="22" t="s">
        <v>461</v>
      </c>
      <c r="CR129" t="s">
        <v>1493</v>
      </c>
      <c r="CS129" t="s">
        <v>462</v>
      </c>
      <c r="CT129">
        <v>2</v>
      </c>
      <c r="CU129">
        <v>0</v>
      </c>
      <c r="CV129" t="s">
        <v>1493</v>
      </c>
      <c r="CW129" t="s">
        <v>1493</v>
      </c>
      <c r="CX129">
        <v>0</v>
      </c>
      <c r="CY129" t="s">
        <v>1493</v>
      </c>
      <c r="CZ129">
        <v>0</v>
      </c>
      <c r="DA129" t="s">
        <v>1493</v>
      </c>
      <c r="DB129" t="s">
        <v>1493</v>
      </c>
      <c r="DC129" t="s">
        <v>1493</v>
      </c>
      <c r="DD129" t="s">
        <v>1493</v>
      </c>
      <c r="DE129" t="s">
        <v>1493</v>
      </c>
    </row>
    <row r="130" spans="1:109" x14ac:dyDescent="0.25">
      <c r="A130" s="12" t="s">
        <v>1493</v>
      </c>
      <c r="B130" s="4">
        <v>1.0329999999999999</v>
      </c>
      <c r="C130" t="s">
        <v>1493</v>
      </c>
      <c r="D130">
        <v>31</v>
      </c>
      <c r="E130">
        <v>2</v>
      </c>
      <c r="F130" t="s">
        <v>1493</v>
      </c>
      <c r="G130">
        <v>0</v>
      </c>
      <c r="H130" t="s">
        <v>1493</v>
      </c>
      <c r="I130" t="s">
        <v>1493</v>
      </c>
      <c r="J130">
        <v>0</v>
      </c>
      <c r="K130" t="s">
        <v>1493</v>
      </c>
      <c r="L130" t="s">
        <v>1493</v>
      </c>
      <c r="M130" t="s">
        <v>1493</v>
      </c>
      <c r="N130" t="s">
        <v>1493</v>
      </c>
      <c r="O130" t="s">
        <v>1493</v>
      </c>
      <c r="P130" t="s">
        <v>1493</v>
      </c>
      <c r="Q130" t="s">
        <v>1493</v>
      </c>
      <c r="R130" t="s">
        <v>1493</v>
      </c>
      <c r="S130" t="s">
        <v>1493</v>
      </c>
      <c r="T130" t="s">
        <v>1493</v>
      </c>
      <c r="U130" t="s">
        <v>1493</v>
      </c>
      <c r="V130" t="s">
        <v>1493</v>
      </c>
      <c r="W130" t="s">
        <v>1493</v>
      </c>
      <c r="X130" t="s">
        <v>1493</v>
      </c>
      <c r="Y130" t="s">
        <v>1493</v>
      </c>
      <c r="Z130" t="s">
        <v>1493</v>
      </c>
      <c r="AA130" t="s">
        <v>1493</v>
      </c>
      <c r="AB130" t="s">
        <v>1493</v>
      </c>
      <c r="AC130" t="s">
        <v>1493</v>
      </c>
      <c r="AD130" t="s">
        <v>1493</v>
      </c>
      <c r="AE130" t="s">
        <v>1493</v>
      </c>
      <c r="AF130" t="s">
        <v>1493</v>
      </c>
      <c r="AG130" t="s">
        <v>1493</v>
      </c>
      <c r="AH130" t="s">
        <v>1493</v>
      </c>
      <c r="AI130" t="s">
        <v>1493</v>
      </c>
      <c r="AJ130" t="s">
        <v>1493</v>
      </c>
      <c r="AK130" t="s">
        <v>1493</v>
      </c>
      <c r="AL130" t="s">
        <v>1493</v>
      </c>
      <c r="AM130" t="s">
        <v>1493</v>
      </c>
      <c r="AN130" t="s">
        <v>1493</v>
      </c>
      <c r="AO130" t="s">
        <v>1493</v>
      </c>
      <c r="AP130" t="s">
        <v>1493</v>
      </c>
      <c r="AQ130" t="s">
        <v>1493</v>
      </c>
      <c r="AR130" t="s">
        <v>1493</v>
      </c>
      <c r="AS130" t="s">
        <v>1493</v>
      </c>
      <c r="AT130" t="s">
        <v>1493</v>
      </c>
      <c r="AU130" t="s">
        <v>1493</v>
      </c>
      <c r="AV130" t="s">
        <v>1493</v>
      </c>
      <c r="AW130" t="s">
        <v>1493</v>
      </c>
      <c r="AX130" t="s">
        <v>1493</v>
      </c>
      <c r="AY130" t="s">
        <v>1493</v>
      </c>
      <c r="AZ130" t="s">
        <v>1493</v>
      </c>
      <c r="BA130" t="s">
        <v>1493</v>
      </c>
      <c r="BB130" t="s">
        <v>1493</v>
      </c>
      <c r="BC130" t="s">
        <v>1493</v>
      </c>
      <c r="BD130" t="s">
        <v>1493</v>
      </c>
      <c r="BE130" t="s">
        <v>1493</v>
      </c>
      <c r="BF130" t="s">
        <v>1493</v>
      </c>
      <c r="BG130" t="s">
        <v>1493</v>
      </c>
      <c r="BH130">
        <v>1</v>
      </c>
      <c r="BI130" t="s">
        <v>1493</v>
      </c>
      <c r="BJ130" t="s">
        <v>1493</v>
      </c>
      <c r="BK130" t="s">
        <v>1493</v>
      </c>
      <c r="BL130" t="s">
        <v>1493</v>
      </c>
      <c r="BM130" t="s">
        <v>1493</v>
      </c>
      <c r="BN130" t="s">
        <v>1493</v>
      </c>
      <c r="BO130" t="s">
        <v>789</v>
      </c>
      <c r="BP130" s="22" t="s">
        <v>790</v>
      </c>
      <c r="BQ130">
        <v>296</v>
      </c>
      <c r="BR130">
        <v>0</v>
      </c>
      <c r="BS130" t="s">
        <v>1493</v>
      </c>
      <c r="BT130">
        <v>0</v>
      </c>
      <c r="BU130" t="s">
        <v>1493</v>
      </c>
      <c r="BV130" s="4">
        <v>3.77</v>
      </c>
      <c r="BW130">
        <v>0</v>
      </c>
      <c r="BX130">
        <v>31</v>
      </c>
      <c r="BY130">
        <v>1</v>
      </c>
      <c r="BZ130" t="s">
        <v>1493</v>
      </c>
      <c r="CA130">
        <v>3</v>
      </c>
      <c r="CB130" t="s">
        <v>1493</v>
      </c>
      <c r="CC130">
        <v>2</v>
      </c>
      <c r="CD130" t="s">
        <v>1493</v>
      </c>
      <c r="CE130" t="s">
        <v>639</v>
      </c>
      <c r="CF130">
        <v>1</v>
      </c>
      <c r="CG130" t="s">
        <v>1493</v>
      </c>
      <c r="CH130" t="s">
        <v>1493</v>
      </c>
      <c r="CI130" t="s">
        <v>1493</v>
      </c>
      <c r="CJ130" t="s">
        <v>1493</v>
      </c>
      <c r="CK130" t="s">
        <v>1493</v>
      </c>
      <c r="CL130" t="s">
        <v>1493</v>
      </c>
      <c r="CM130" t="s">
        <v>1493</v>
      </c>
      <c r="CN130" t="s">
        <v>1493</v>
      </c>
      <c r="CO130" t="s">
        <v>1493</v>
      </c>
      <c r="CP130">
        <v>1</v>
      </c>
      <c r="CQ130" s="22" t="s">
        <v>461</v>
      </c>
      <c r="CR130" t="s">
        <v>1493</v>
      </c>
      <c r="CS130" t="s">
        <v>462</v>
      </c>
      <c r="CT130">
        <v>2</v>
      </c>
      <c r="CU130">
        <v>0</v>
      </c>
      <c r="CV130" t="s">
        <v>1493</v>
      </c>
      <c r="CW130" t="s">
        <v>1493</v>
      </c>
      <c r="CX130">
        <v>0</v>
      </c>
      <c r="CY130" t="s">
        <v>1493</v>
      </c>
      <c r="CZ130">
        <v>0</v>
      </c>
      <c r="DA130" t="s">
        <v>1493</v>
      </c>
      <c r="DB130" t="s">
        <v>1493</v>
      </c>
      <c r="DC130" t="s">
        <v>1493</v>
      </c>
      <c r="DD130" t="s">
        <v>1493</v>
      </c>
      <c r="DE130" t="s">
        <v>1493</v>
      </c>
    </row>
    <row r="131" spans="1:109" x14ac:dyDescent="0.25">
      <c r="A131" s="12" t="s">
        <v>1493</v>
      </c>
      <c r="B131" s="4">
        <v>1.034</v>
      </c>
      <c r="C131" t="s">
        <v>1493</v>
      </c>
      <c r="D131">
        <v>22</v>
      </c>
      <c r="E131">
        <v>1</v>
      </c>
      <c r="F131" t="s">
        <v>1493</v>
      </c>
      <c r="G131">
        <v>0</v>
      </c>
      <c r="H131" t="s">
        <v>1493</v>
      </c>
      <c r="I131" t="s">
        <v>1493</v>
      </c>
      <c r="J131">
        <v>0</v>
      </c>
      <c r="K131">
        <v>2009</v>
      </c>
      <c r="L131" t="s">
        <v>1493</v>
      </c>
      <c r="M131" t="s">
        <v>1493</v>
      </c>
      <c r="N131">
        <v>0</v>
      </c>
      <c r="O131">
        <v>283</v>
      </c>
      <c r="P131">
        <v>3.26</v>
      </c>
      <c r="Q131" t="s">
        <v>1493</v>
      </c>
      <c r="R131" t="s">
        <v>1493</v>
      </c>
      <c r="S131" t="s">
        <v>1493</v>
      </c>
      <c r="T131" t="s">
        <v>1493</v>
      </c>
      <c r="U131" t="s">
        <v>1493</v>
      </c>
      <c r="V131" t="s">
        <v>1493</v>
      </c>
      <c r="W131" t="s">
        <v>1493</v>
      </c>
      <c r="X131" t="s">
        <v>1493</v>
      </c>
      <c r="Y131" t="s">
        <v>1493</v>
      </c>
      <c r="Z131" t="s">
        <v>1493</v>
      </c>
      <c r="AA131" t="s">
        <v>1493</v>
      </c>
      <c r="AB131" t="s">
        <v>1493</v>
      </c>
      <c r="AC131" t="s">
        <v>1493</v>
      </c>
      <c r="AD131" t="s">
        <v>1493</v>
      </c>
      <c r="AE131" t="s">
        <v>1493</v>
      </c>
      <c r="AF131" t="s">
        <v>1493</v>
      </c>
      <c r="AG131" t="s">
        <v>1493</v>
      </c>
      <c r="AH131" t="s">
        <v>1493</v>
      </c>
      <c r="AI131" t="s">
        <v>1493</v>
      </c>
      <c r="AJ131" t="s">
        <v>1493</v>
      </c>
      <c r="AK131" t="s">
        <v>1493</v>
      </c>
      <c r="AL131" t="s">
        <v>1493</v>
      </c>
      <c r="AM131" t="s">
        <v>1493</v>
      </c>
      <c r="AN131" t="s">
        <v>1493</v>
      </c>
      <c r="AO131" t="s">
        <v>1493</v>
      </c>
      <c r="AP131" t="s">
        <v>1493</v>
      </c>
      <c r="AQ131" t="s">
        <v>1493</v>
      </c>
      <c r="AR131" t="s">
        <v>1493</v>
      </c>
      <c r="AS131" t="s">
        <v>1493</v>
      </c>
      <c r="AT131" t="s">
        <v>1493</v>
      </c>
      <c r="AU131" t="s">
        <v>1493</v>
      </c>
      <c r="AV131" t="s">
        <v>1493</v>
      </c>
      <c r="AW131" t="s">
        <v>1493</v>
      </c>
      <c r="AX131" t="s">
        <v>1493</v>
      </c>
      <c r="AY131" t="s">
        <v>1493</v>
      </c>
      <c r="AZ131" t="s">
        <v>1493</v>
      </c>
      <c r="BA131" t="s">
        <v>1493</v>
      </c>
      <c r="BB131" t="s">
        <v>1493</v>
      </c>
      <c r="BC131" t="s">
        <v>1493</v>
      </c>
      <c r="BD131" t="s">
        <v>1493</v>
      </c>
      <c r="BE131" t="s">
        <v>1493</v>
      </c>
      <c r="BF131" t="s">
        <v>1493</v>
      </c>
      <c r="BG131" t="s">
        <v>1493</v>
      </c>
      <c r="BH131">
        <v>2</v>
      </c>
      <c r="BI131">
        <v>1</v>
      </c>
      <c r="BJ131" t="s">
        <v>1493</v>
      </c>
      <c r="BK131" t="s">
        <v>1493</v>
      </c>
      <c r="BL131" t="s">
        <v>1493</v>
      </c>
      <c r="BM131" t="s">
        <v>1493</v>
      </c>
      <c r="BN131" t="s">
        <v>1493</v>
      </c>
      <c r="BO131" t="s">
        <v>539</v>
      </c>
      <c r="BP131" s="22" t="s">
        <v>481</v>
      </c>
      <c r="BQ131">
        <v>277</v>
      </c>
      <c r="BR131">
        <v>0</v>
      </c>
      <c r="BS131" t="s">
        <v>1493</v>
      </c>
      <c r="BT131">
        <v>0</v>
      </c>
      <c r="BU131" t="s">
        <v>1493</v>
      </c>
      <c r="BV131" s="4">
        <v>3.0049999999999999</v>
      </c>
      <c r="BW131">
        <v>0</v>
      </c>
      <c r="BX131">
        <v>22</v>
      </c>
      <c r="BY131">
        <v>1</v>
      </c>
      <c r="BZ131" t="s">
        <v>1493</v>
      </c>
      <c r="CA131">
        <v>3</v>
      </c>
      <c r="CB131" t="s">
        <v>1493</v>
      </c>
      <c r="CC131">
        <v>2</v>
      </c>
      <c r="CD131" t="s">
        <v>1493</v>
      </c>
      <c r="CE131" t="s">
        <v>694</v>
      </c>
      <c r="CF131">
        <v>1</v>
      </c>
      <c r="CG131" t="s">
        <v>1493</v>
      </c>
      <c r="CH131" t="s">
        <v>1493</v>
      </c>
      <c r="CI131" t="s">
        <v>1493</v>
      </c>
      <c r="CJ131" t="s">
        <v>1493</v>
      </c>
      <c r="CK131" t="s">
        <v>1493</v>
      </c>
      <c r="CL131" t="s">
        <v>1493</v>
      </c>
      <c r="CM131" t="s">
        <v>1493</v>
      </c>
      <c r="CN131" t="s">
        <v>1493</v>
      </c>
      <c r="CO131" t="s">
        <v>1493</v>
      </c>
      <c r="CP131">
        <v>1</v>
      </c>
      <c r="CQ131" s="22" t="s">
        <v>461</v>
      </c>
      <c r="CR131" t="s">
        <v>1493</v>
      </c>
      <c r="CS131" t="s">
        <v>462</v>
      </c>
      <c r="CT131">
        <v>2</v>
      </c>
      <c r="CU131">
        <v>0</v>
      </c>
      <c r="CV131" t="s">
        <v>1493</v>
      </c>
      <c r="CW131" t="s">
        <v>1493</v>
      </c>
      <c r="CX131">
        <v>0</v>
      </c>
      <c r="CY131" t="s">
        <v>1493</v>
      </c>
      <c r="CZ131">
        <v>0</v>
      </c>
      <c r="DA131" t="s">
        <v>1493</v>
      </c>
      <c r="DB131" t="s">
        <v>1493</v>
      </c>
      <c r="DC131" t="s">
        <v>1493</v>
      </c>
      <c r="DD131" t="s">
        <v>1493</v>
      </c>
      <c r="DE131" t="s">
        <v>1493</v>
      </c>
    </row>
    <row r="132" spans="1:109" x14ac:dyDescent="0.25">
      <c r="A132" s="12" t="s">
        <v>1493</v>
      </c>
      <c r="B132" s="4">
        <v>1.0349999999999999</v>
      </c>
      <c r="C132" t="s">
        <v>1493</v>
      </c>
      <c r="D132">
        <v>35</v>
      </c>
      <c r="E132">
        <v>1</v>
      </c>
      <c r="F132" t="s">
        <v>1493</v>
      </c>
      <c r="G132">
        <v>0</v>
      </c>
      <c r="H132" t="s">
        <v>1493</v>
      </c>
      <c r="I132" t="s">
        <v>1493</v>
      </c>
      <c r="J132">
        <v>0</v>
      </c>
      <c r="K132">
        <v>2007</v>
      </c>
      <c r="L132" t="s">
        <v>1493</v>
      </c>
      <c r="M132" t="s">
        <v>1493</v>
      </c>
      <c r="N132">
        <v>0</v>
      </c>
      <c r="O132">
        <v>281</v>
      </c>
      <c r="P132">
        <v>3.645</v>
      </c>
      <c r="Q132" t="s">
        <v>1493</v>
      </c>
      <c r="R132" t="s">
        <v>1493</v>
      </c>
      <c r="S132" t="s">
        <v>1493</v>
      </c>
      <c r="T132" t="s">
        <v>1493</v>
      </c>
      <c r="U132" t="s">
        <v>1493</v>
      </c>
      <c r="V132" t="s">
        <v>1493</v>
      </c>
      <c r="W132" t="s">
        <v>1493</v>
      </c>
      <c r="X132" t="s">
        <v>1493</v>
      </c>
      <c r="Y132" t="s">
        <v>1493</v>
      </c>
      <c r="Z132" t="s">
        <v>1493</v>
      </c>
      <c r="AA132" t="s">
        <v>1493</v>
      </c>
      <c r="AB132" t="s">
        <v>1493</v>
      </c>
      <c r="AC132" t="s">
        <v>1493</v>
      </c>
      <c r="AD132" t="s">
        <v>1493</v>
      </c>
      <c r="AE132" t="s">
        <v>1493</v>
      </c>
      <c r="AF132" t="s">
        <v>1493</v>
      </c>
      <c r="AG132" t="s">
        <v>1493</v>
      </c>
      <c r="AH132" t="s">
        <v>1493</v>
      </c>
      <c r="AI132" t="s">
        <v>1493</v>
      </c>
      <c r="AJ132" t="s">
        <v>1493</v>
      </c>
      <c r="AK132" t="s">
        <v>1493</v>
      </c>
      <c r="AL132" t="s">
        <v>1493</v>
      </c>
      <c r="AM132" t="s">
        <v>1493</v>
      </c>
      <c r="AN132" t="s">
        <v>1493</v>
      </c>
      <c r="AO132" t="s">
        <v>1493</v>
      </c>
      <c r="AP132" t="s">
        <v>1493</v>
      </c>
      <c r="AQ132" t="s">
        <v>1493</v>
      </c>
      <c r="AR132" t="s">
        <v>1493</v>
      </c>
      <c r="AS132" t="s">
        <v>1493</v>
      </c>
      <c r="AT132" t="s">
        <v>1493</v>
      </c>
      <c r="AU132" t="s">
        <v>1493</v>
      </c>
      <c r="AV132" t="s">
        <v>1493</v>
      </c>
      <c r="AW132" t="s">
        <v>1493</v>
      </c>
      <c r="AX132" t="s">
        <v>1493</v>
      </c>
      <c r="AY132" t="s">
        <v>1493</v>
      </c>
      <c r="AZ132" t="s">
        <v>1493</v>
      </c>
      <c r="BA132" t="s">
        <v>1493</v>
      </c>
      <c r="BB132" t="s">
        <v>1493</v>
      </c>
      <c r="BC132" t="s">
        <v>1493</v>
      </c>
      <c r="BD132" t="s">
        <v>1493</v>
      </c>
      <c r="BE132" t="s">
        <v>1493</v>
      </c>
      <c r="BF132" t="s">
        <v>1493</v>
      </c>
      <c r="BG132" t="s">
        <v>1493</v>
      </c>
      <c r="BH132">
        <v>2</v>
      </c>
      <c r="BI132">
        <v>1</v>
      </c>
      <c r="BJ132" t="s">
        <v>1493</v>
      </c>
      <c r="BK132" t="s">
        <v>1493</v>
      </c>
      <c r="BL132" t="s">
        <v>1493</v>
      </c>
      <c r="BM132" t="s">
        <v>1493</v>
      </c>
      <c r="BN132" t="s">
        <v>1493</v>
      </c>
      <c r="BO132" t="s">
        <v>678</v>
      </c>
      <c r="BP132" s="22" t="s">
        <v>798</v>
      </c>
      <c r="BQ132">
        <v>269</v>
      </c>
      <c r="BR132">
        <v>0</v>
      </c>
      <c r="BS132" t="s">
        <v>1493</v>
      </c>
      <c r="BT132">
        <v>0</v>
      </c>
      <c r="BU132" t="s">
        <v>1493</v>
      </c>
      <c r="BV132" s="4">
        <v>3.4449999999999998</v>
      </c>
      <c r="BW132">
        <v>0</v>
      </c>
      <c r="BX132">
        <v>35</v>
      </c>
      <c r="BY132">
        <v>1</v>
      </c>
      <c r="BZ132" t="s">
        <v>1493</v>
      </c>
      <c r="CA132">
        <v>3</v>
      </c>
      <c r="CB132" t="s">
        <v>1493</v>
      </c>
      <c r="CC132">
        <v>3</v>
      </c>
      <c r="CD132" t="s">
        <v>1493</v>
      </c>
      <c r="CE132" t="s">
        <v>799</v>
      </c>
      <c r="CF132" t="s">
        <v>1493</v>
      </c>
      <c r="CG132" t="s">
        <v>1493</v>
      </c>
      <c r="CH132" t="s">
        <v>1493</v>
      </c>
      <c r="CI132" t="s">
        <v>1493</v>
      </c>
      <c r="CJ132" t="s">
        <v>1493</v>
      </c>
      <c r="CK132" t="s">
        <v>1493</v>
      </c>
      <c r="CL132" t="s">
        <v>1493</v>
      </c>
      <c r="CM132" t="s">
        <v>1493</v>
      </c>
      <c r="CN132" t="s">
        <v>1493</v>
      </c>
      <c r="CO132" t="s">
        <v>1493</v>
      </c>
      <c r="CP132">
        <v>1</v>
      </c>
      <c r="CQ132" s="22" t="s">
        <v>461</v>
      </c>
      <c r="CR132" t="s">
        <v>1493</v>
      </c>
      <c r="CS132" t="s">
        <v>462</v>
      </c>
      <c r="CT132">
        <v>2</v>
      </c>
      <c r="CU132">
        <v>0</v>
      </c>
      <c r="CV132" t="s">
        <v>1493</v>
      </c>
      <c r="CW132" t="s">
        <v>1493</v>
      </c>
      <c r="CX132">
        <v>0</v>
      </c>
      <c r="CY132" t="s">
        <v>1493</v>
      </c>
      <c r="CZ132">
        <v>0</v>
      </c>
      <c r="DA132" t="s">
        <v>1493</v>
      </c>
      <c r="DB132" t="s">
        <v>1493</v>
      </c>
      <c r="DC132" t="s">
        <v>1493</v>
      </c>
      <c r="DD132" t="s">
        <v>1493</v>
      </c>
      <c r="DE132" t="s">
        <v>1493</v>
      </c>
    </row>
    <row r="133" spans="1:109" x14ac:dyDescent="0.25">
      <c r="A133" s="12" t="s">
        <v>1493</v>
      </c>
      <c r="B133" s="4">
        <v>1.036</v>
      </c>
      <c r="C133" t="s">
        <v>1493</v>
      </c>
      <c r="D133">
        <v>27</v>
      </c>
      <c r="E133">
        <v>1</v>
      </c>
      <c r="F133" t="s">
        <v>1493</v>
      </c>
      <c r="G133">
        <v>0</v>
      </c>
      <c r="H133" t="s">
        <v>1493</v>
      </c>
      <c r="I133" t="s">
        <v>1493</v>
      </c>
      <c r="J133">
        <v>0</v>
      </c>
      <c r="K133">
        <v>2004</v>
      </c>
      <c r="L133" t="s">
        <v>1493</v>
      </c>
      <c r="M133" t="s">
        <v>1493</v>
      </c>
      <c r="N133">
        <v>0</v>
      </c>
      <c r="O133">
        <v>280</v>
      </c>
      <c r="P133">
        <v>3.5</v>
      </c>
      <c r="Q133" t="s">
        <v>1493</v>
      </c>
      <c r="R133">
        <v>2005</v>
      </c>
      <c r="S133" t="s">
        <v>1493</v>
      </c>
      <c r="T133" t="s">
        <v>1493</v>
      </c>
      <c r="U133">
        <v>0</v>
      </c>
      <c r="V133">
        <v>259</v>
      </c>
      <c r="W133">
        <v>3.7650000000000001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1493</v>
      </c>
      <c r="AR133" t="s">
        <v>1493</v>
      </c>
      <c r="AS133" t="s">
        <v>1493</v>
      </c>
      <c r="AT133" t="s">
        <v>1493</v>
      </c>
      <c r="AU133" t="s">
        <v>1493</v>
      </c>
      <c r="AV133" t="s">
        <v>1493</v>
      </c>
      <c r="AW133" t="s">
        <v>1493</v>
      </c>
      <c r="AX133" t="s">
        <v>1493</v>
      </c>
      <c r="AY133" t="s">
        <v>1493</v>
      </c>
      <c r="AZ133" t="s">
        <v>1493</v>
      </c>
      <c r="BA133" t="s">
        <v>1493</v>
      </c>
      <c r="BB133" t="s">
        <v>1493</v>
      </c>
      <c r="BC133" t="s">
        <v>1493</v>
      </c>
      <c r="BD133" t="s">
        <v>1493</v>
      </c>
      <c r="BE133" t="s">
        <v>1493</v>
      </c>
      <c r="BF133" t="s">
        <v>1493</v>
      </c>
      <c r="BG133" t="s">
        <v>1493</v>
      </c>
      <c r="BH133">
        <v>3</v>
      </c>
      <c r="BI133">
        <v>2</v>
      </c>
      <c r="BJ133" t="s">
        <v>1493</v>
      </c>
      <c r="BK133" t="s">
        <v>1493</v>
      </c>
      <c r="BL133" t="s">
        <v>1493</v>
      </c>
      <c r="BM133" t="s">
        <v>1493</v>
      </c>
      <c r="BN133" t="s">
        <v>1493</v>
      </c>
      <c r="BO133" t="s">
        <v>805</v>
      </c>
      <c r="BP133" s="22" t="s">
        <v>806</v>
      </c>
      <c r="BQ133">
        <v>283</v>
      </c>
      <c r="BR133">
        <v>0</v>
      </c>
      <c r="BS133" t="s">
        <v>1493</v>
      </c>
      <c r="BT133">
        <v>0</v>
      </c>
      <c r="BU133" t="s">
        <v>1493</v>
      </c>
      <c r="BV133" s="4">
        <v>3.5</v>
      </c>
      <c r="BW133">
        <v>0</v>
      </c>
      <c r="BX133">
        <v>27</v>
      </c>
      <c r="BY133">
        <v>2</v>
      </c>
      <c r="BZ133" t="s">
        <v>1493</v>
      </c>
      <c r="CA133">
        <v>2</v>
      </c>
      <c r="CB133" t="s">
        <v>1493</v>
      </c>
      <c r="CC133">
        <v>2</v>
      </c>
      <c r="CD133" t="s">
        <v>1493</v>
      </c>
      <c r="CE133" t="s">
        <v>482</v>
      </c>
      <c r="CF133" t="s">
        <v>1493</v>
      </c>
      <c r="CG133" t="s">
        <v>1493</v>
      </c>
      <c r="CH133" t="s">
        <v>1493</v>
      </c>
      <c r="CI133" t="s">
        <v>1493</v>
      </c>
      <c r="CJ133" t="s">
        <v>1493</v>
      </c>
      <c r="CK133" t="s">
        <v>1493</v>
      </c>
      <c r="CL133" t="s">
        <v>1493</v>
      </c>
      <c r="CM133" t="s">
        <v>1493</v>
      </c>
      <c r="CN133" t="s">
        <v>1493</v>
      </c>
      <c r="CO133" t="s">
        <v>1493</v>
      </c>
      <c r="CP133">
        <v>2</v>
      </c>
      <c r="CQ133" s="22">
        <v>1</v>
      </c>
      <c r="CR133" t="s">
        <v>1493</v>
      </c>
      <c r="CS133" t="s">
        <v>462</v>
      </c>
      <c r="CT133">
        <v>2</v>
      </c>
      <c r="CU133">
        <v>0</v>
      </c>
      <c r="CV133" t="s">
        <v>1493</v>
      </c>
      <c r="CW133" t="s">
        <v>1493</v>
      </c>
      <c r="CX133">
        <v>0</v>
      </c>
      <c r="CY133" t="s">
        <v>1493</v>
      </c>
      <c r="CZ133">
        <v>0</v>
      </c>
      <c r="DA133" t="s">
        <v>1493</v>
      </c>
      <c r="DB133" t="s">
        <v>1493</v>
      </c>
      <c r="DC133" t="s">
        <v>1493</v>
      </c>
      <c r="DD133" t="s">
        <v>1493</v>
      </c>
      <c r="DE133" t="s">
        <v>1493</v>
      </c>
    </row>
    <row r="134" spans="1:109" x14ac:dyDescent="0.25">
      <c r="A134" s="12" t="s">
        <v>1068</v>
      </c>
      <c r="B134" s="4">
        <v>1.0369999999999999</v>
      </c>
      <c r="C134" t="s">
        <v>1493</v>
      </c>
      <c r="D134">
        <v>24</v>
      </c>
      <c r="E134">
        <v>1</v>
      </c>
      <c r="F134" t="s">
        <v>1493</v>
      </c>
      <c r="G134">
        <v>0</v>
      </c>
      <c r="H134" t="s">
        <v>1493</v>
      </c>
      <c r="I134" t="s">
        <v>1493</v>
      </c>
      <c r="J134">
        <v>0</v>
      </c>
      <c r="K134">
        <v>2008</v>
      </c>
      <c r="L134" t="s">
        <v>1493</v>
      </c>
      <c r="M134" t="s">
        <v>1493</v>
      </c>
      <c r="N134">
        <v>0</v>
      </c>
      <c r="O134">
        <v>280</v>
      </c>
      <c r="P134">
        <v>3.456</v>
      </c>
      <c r="Q134" t="s">
        <v>1493</v>
      </c>
      <c r="R134" t="s">
        <v>1493</v>
      </c>
      <c r="S134" t="s">
        <v>1493</v>
      </c>
      <c r="T134" t="s">
        <v>1493</v>
      </c>
      <c r="U134" t="s">
        <v>1493</v>
      </c>
      <c r="V134" t="s">
        <v>1493</v>
      </c>
      <c r="W134" t="s">
        <v>1493</v>
      </c>
      <c r="X134" t="s">
        <v>1493</v>
      </c>
      <c r="Y134" t="s">
        <v>1493</v>
      </c>
      <c r="Z134" t="s">
        <v>1493</v>
      </c>
      <c r="AA134" t="s">
        <v>1493</v>
      </c>
      <c r="AB134" t="s">
        <v>1493</v>
      </c>
      <c r="AC134" t="s">
        <v>1493</v>
      </c>
      <c r="AD134" t="s">
        <v>1493</v>
      </c>
      <c r="AE134" t="s">
        <v>1493</v>
      </c>
      <c r="AF134" t="s">
        <v>1493</v>
      </c>
      <c r="AG134" t="s">
        <v>1493</v>
      </c>
      <c r="AH134" t="s">
        <v>1493</v>
      </c>
      <c r="AI134" t="s">
        <v>1493</v>
      </c>
      <c r="AJ134" t="s">
        <v>1493</v>
      </c>
      <c r="AK134" t="s">
        <v>1493</v>
      </c>
      <c r="AL134" t="s">
        <v>1493</v>
      </c>
      <c r="AM134" t="s">
        <v>1493</v>
      </c>
      <c r="AN134" t="s">
        <v>1493</v>
      </c>
      <c r="AO134" t="s">
        <v>1493</v>
      </c>
      <c r="AP134" t="s">
        <v>1493</v>
      </c>
      <c r="AQ134" t="s">
        <v>1493</v>
      </c>
      <c r="AR134" t="s">
        <v>1493</v>
      </c>
      <c r="AS134" t="s">
        <v>1493</v>
      </c>
      <c r="AT134" t="s">
        <v>1493</v>
      </c>
      <c r="AU134" t="s">
        <v>1493</v>
      </c>
      <c r="AV134" t="s">
        <v>1493</v>
      </c>
      <c r="AW134" t="s">
        <v>1493</v>
      </c>
      <c r="AX134" t="s">
        <v>1493</v>
      </c>
      <c r="AY134" t="s">
        <v>1493</v>
      </c>
      <c r="AZ134" t="s">
        <v>1493</v>
      </c>
      <c r="BA134" t="s">
        <v>1493</v>
      </c>
      <c r="BB134" t="s">
        <v>1493</v>
      </c>
      <c r="BC134" t="s">
        <v>1493</v>
      </c>
      <c r="BD134" t="s">
        <v>1493</v>
      </c>
      <c r="BE134" t="s">
        <v>1493</v>
      </c>
      <c r="BF134" t="s">
        <v>1493</v>
      </c>
      <c r="BG134" t="s">
        <v>1493</v>
      </c>
      <c r="BH134">
        <v>2</v>
      </c>
      <c r="BI134">
        <v>1</v>
      </c>
      <c r="BJ134" t="s">
        <v>1493</v>
      </c>
      <c r="BK134" t="s">
        <v>1493</v>
      </c>
      <c r="BL134" t="s">
        <v>1493</v>
      </c>
      <c r="BM134" t="s">
        <v>1493</v>
      </c>
      <c r="BN134" t="s">
        <v>1493</v>
      </c>
      <c r="BO134" s="12" t="s">
        <v>678</v>
      </c>
      <c r="BP134" s="22">
        <v>40</v>
      </c>
      <c r="BQ134">
        <v>280</v>
      </c>
      <c r="BR134">
        <v>0</v>
      </c>
      <c r="BS134" t="s">
        <v>1493</v>
      </c>
      <c r="BT134">
        <v>0</v>
      </c>
      <c r="BU134" t="s">
        <v>1493</v>
      </c>
      <c r="BV134" s="4">
        <v>3.59</v>
      </c>
      <c r="BW134">
        <v>0</v>
      </c>
      <c r="BX134">
        <v>24</v>
      </c>
      <c r="BY134">
        <v>2</v>
      </c>
      <c r="BZ134" t="s">
        <v>1493</v>
      </c>
      <c r="CA134">
        <v>2</v>
      </c>
      <c r="CB134" t="s">
        <v>1493</v>
      </c>
      <c r="CC134">
        <v>2</v>
      </c>
      <c r="CD134" t="s">
        <v>1493</v>
      </c>
      <c r="CE134" s="12" t="s">
        <v>482</v>
      </c>
      <c r="CF134" t="s">
        <v>1493</v>
      </c>
      <c r="CG134">
        <v>0</v>
      </c>
      <c r="CH134" t="s">
        <v>1493</v>
      </c>
      <c r="CI134" t="s">
        <v>1493</v>
      </c>
      <c r="CJ134" t="s">
        <v>1493</v>
      </c>
      <c r="CK134" t="s">
        <v>1493</v>
      </c>
      <c r="CL134" t="s">
        <v>1493</v>
      </c>
      <c r="CM134" t="s">
        <v>1493</v>
      </c>
      <c r="CN134" t="s">
        <v>1493</v>
      </c>
      <c r="CO134" t="s">
        <v>1493</v>
      </c>
      <c r="CP134">
        <v>1</v>
      </c>
      <c r="CQ134" s="23" t="s">
        <v>461</v>
      </c>
      <c r="CR134" t="s">
        <v>1493</v>
      </c>
      <c r="CS134" s="12" t="s">
        <v>462</v>
      </c>
      <c r="CT134">
        <v>2</v>
      </c>
      <c r="CU134">
        <v>0</v>
      </c>
      <c r="CV134" t="s">
        <v>1493</v>
      </c>
      <c r="CW134" t="s">
        <v>1493</v>
      </c>
      <c r="CX134">
        <v>0</v>
      </c>
      <c r="CY134" t="s">
        <v>1493</v>
      </c>
      <c r="CZ134">
        <v>0</v>
      </c>
      <c r="DA134" t="s">
        <v>1493</v>
      </c>
      <c r="DB134" t="s">
        <v>1493</v>
      </c>
      <c r="DC134" t="s">
        <v>1493</v>
      </c>
      <c r="DD134" t="s">
        <v>1493</v>
      </c>
      <c r="DE134" t="s">
        <v>1493</v>
      </c>
    </row>
    <row r="135" spans="1:109" x14ac:dyDescent="0.25">
      <c r="A135" s="12" t="s">
        <v>1068</v>
      </c>
      <c r="B135" s="4">
        <v>1.038</v>
      </c>
      <c r="C135" t="s">
        <v>1493</v>
      </c>
      <c r="D135">
        <v>29</v>
      </c>
      <c r="E135">
        <v>2</v>
      </c>
      <c r="F135" t="s">
        <v>1493</v>
      </c>
      <c r="G135">
        <v>0</v>
      </c>
      <c r="H135" t="s">
        <v>1493</v>
      </c>
      <c r="I135" t="s">
        <v>1493</v>
      </c>
      <c r="J135">
        <v>0</v>
      </c>
      <c r="K135" t="s">
        <v>1493</v>
      </c>
      <c r="L135" t="s">
        <v>1493</v>
      </c>
      <c r="M135" t="s">
        <v>1493</v>
      </c>
      <c r="N135" t="s">
        <v>1493</v>
      </c>
      <c r="O135" t="s">
        <v>1493</v>
      </c>
      <c r="P135" t="s">
        <v>1493</v>
      </c>
      <c r="Q135" t="s">
        <v>1493</v>
      </c>
      <c r="R135" t="s">
        <v>1493</v>
      </c>
      <c r="S135" t="s">
        <v>1493</v>
      </c>
      <c r="T135" t="s">
        <v>1493</v>
      </c>
      <c r="U135" t="s">
        <v>1493</v>
      </c>
      <c r="V135" t="s">
        <v>1493</v>
      </c>
      <c r="W135" t="s">
        <v>1493</v>
      </c>
      <c r="X135" t="s">
        <v>1493</v>
      </c>
      <c r="Y135" t="s">
        <v>1493</v>
      </c>
      <c r="Z135" t="s">
        <v>1493</v>
      </c>
      <c r="AA135" t="s">
        <v>1493</v>
      </c>
      <c r="AB135" t="s">
        <v>1493</v>
      </c>
      <c r="AC135" t="s">
        <v>1493</v>
      </c>
      <c r="AD135" t="s">
        <v>1493</v>
      </c>
      <c r="AE135" t="s">
        <v>1493</v>
      </c>
      <c r="AF135" t="s">
        <v>1493</v>
      </c>
      <c r="AG135" t="s">
        <v>1493</v>
      </c>
      <c r="AH135" t="s">
        <v>1493</v>
      </c>
      <c r="AI135" t="s">
        <v>1493</v>
      </c>
      <c r="AJ135" t="s">
        <v>1493</v>
      </c>
      <c r="AK135" t="s">
        <v>1493</v>
      </c>
      <c r="AL135" t="s">
        <v>1493</v>
      </c>
      <c r="AM135" t="s">
        <v>1493</v>
      </c>
      <c r="AN135" t="s">
        <v>1493</v>
      </c>
      <c r="AO135" t="s">
        <v>1493</v>
      </c>
      <c r="AP135" t="s">
        <v>1493</v>
      </c>
      <c r="AQ135" t="s">
        <v>1493</v>
      </c>
      <c r="AR135" t="s">
        <v>1493</v>
      </c>
      <c r="AS135" t="s">
        <v>1493</v>
      </c>
      <c r="AT135" t="s">
        <v>1493</v>
      </c>
      <c r="AU135" t="s">
        <v>1493</v>
      </c>
      <c r="AV135" t="s">
        <v>1493</v>
      </c>
      <c r="AW135" t="s">
        <v>1493</v>
      </c>
      <c r="AX135" t="s">
        <v>1493</v>
      </c>
      <c r="AY135" t="s">
        <v>1493</v>
      </c>
      <c r="AZ135" t="s">
        <v>1493</v>
      </c>
      <c r="BA135" t="s">
        <v>1493</v>
      </c>
      <c r="BB135" t="s">
        <v>1493</v>
      </c>
      <c r="BC135" t="s">
        <v>1493</v>
      </c>
      <c r="BD135" t="s">
        <v>1493</v>
      </c>
      <c r="BE135" t="s">
        <v>1493</v>
      </c>
      <c r="BF135" t="s">
        <v>1493</v>
      </c>
      <c r="BG135" t="s">
        <v>1493</v>
      </c>
      <c r="BH135">
        <v>1</v>
      </c>
      <c r="BI135" t="s">
        <v>1493</v>
      </c>
      <c r="BJ135" t="s">
        <v>1493</v>
      </c>
      <c r="BK135" t="s">
        <v>1493</v>
      </c>
      <c r="BL135" t="s">
        <v>1493</v>
      </c>
      <c r="BM135" t="s">
        <v>1493</v>
      </c>
      <c r="BN135" t="s">
        <v>1493</v>
      </c>
      <c r="BO135" s="12" t="s">
        <v>1072</v>
      </c>
      <c r="BP135" s="23" t="s">
        <v>944</v>
      </c>
      <c r="BQ135">
        <v>272</v>
      </c>
      <c r="BR135">
        <v>0</v>
      </c>
      <c r="BS135" t="s">
        <v>1493</v>
      </c>
      <c r="BT135">
        <v>0</v>
      </c>
      <c r="BU135" t="s">
        <v>1493</v>
      </c>
      <c r="BV135" s="4">
        <v>3.2</v>
      </c>
      <c r="BW135">
        <v>0</v>
      </c>
      <c r="BX135">
        <v>29</v>
      </c>
      <c r="BY135">
        <v>1</v>
      </c>
      <c r="BZ135" t="s">
        <v>1493</v>
      </c>
      <c r="CA135">
        <v>3</v>
      </c>
      <c r="CB135" t="s">
        <v>1493</v>
      </c>
      <c r="CC135">
        <v>3</v>
      </c>
      <c r="CD135" t="s">
        <v>1493</v>
      </c>
      <c r="CE135" s="12" t="s">
        <v>1073</v>
      </c>
      <c r="CF135" t="s">
        <v>1493</v>
      </c>
      <c r="CG135">
        <v>0</v>
      </c>
      <c r="CH135" t="s">
        <v>1493</v>
      </c>
      <c r="CI135" t="s">
        <v>1493</v>
      </c>
      <c r="CJ135" t="s">
        <v>1493</v>
      </c>
      <c r="CK135" t="s">
        <v>1493</v>
      </c>
      <c r="CL135" t="s">
        <v>1493</v>
      </c>
      <c r="CM135" t="s">
        <v>1493</v>
      </c>
      <c r="CN135" t="s">
        <v>1493</v>
      </c>
      <c r="CO135" t="s">
        <v>1493</v>
      </c>
      <c r="CP135">
        <v>2</v>
      </c>
      <c r="CQ135" s="23" t="s">
        <v>461</v>
      </c>
      <c r="CR135" t="s">
        <v>1493</v>
      </c>
      <c r="CS135" s="12" t="s">
        <v>462</v>
      </c>
      <c r="CT135">
        <v>2</v>
      </c>
      <c r="CU135">
        <v>0</v>
      </c>
      <c r="CV135" t="s">
        <v>1493</v>
      </c>
      <c r="CW135" t="s">
        <v>1493</v>
      </c>
      <c r="CX135">
        <v>0</v>
      </c>
      <c r="CY135" t="s">
        <v>1493</v>
      </c>
      <c r="CZ135">
        <v>0</v>
      </c>
      <c r="DA135" t="s">
        <v>1493</v>
      </c>
      <c r="DB135" t="s">
        <v>1493</v>
      </c>
      <c r="DC135" t="s">
        <v>1493</v>
      </c>
      <c r="DD135" t="s">
        <v>1493</v>
      </c>
      <c r="DE135" t="s">
        <v>1493</v>
      </c>
    </row>
    <row r="136" spans="1:109" x14ac:dyDescent="0.25">
      <c r="A136" s="12" t="s">
        <v>1068</v>
      </c>
      <c r="B136" s="4">
        <v>1.0389999999999999</v>
      </c>
      <c r="C136" t="s">
        <v>1493</v>
      </c>
      <c r="D136">
        <v>39</v>
      </c>
      <c r="E136">
        <v>1</v>
      </c>
      <c r="F136" t="s">
        <v>1493</v>
      </c>
      <c r="G136">
        <v>0</v>
      </c>
      <c r="H136" t="s">
        <v>1493</v>
      </c>
      <c r="I136" t="s">
        <v>1493</v>
      </c>
      <c r="J136">
        <v>0</v>
      </c>
      <c r="K136">
        <v>1992</v>
      </c>
      <c r="L136" t="s">
        <v>1493</v>
      </c>
      <c r="M136" t="s">
        <v>1493</v>
      </c>
      <c r="N136">
        <v>0</v>
      </c>
      <c r="O136">
        <v>266</v>
      </c>
      <c r="P136">
        <v>3.45</v>
      </c>
      <c r="Q136" t="s">
        <v>1493</v>
      </c>
      <c r="R136">
        <v>1996</v>
      </c>
      <c r="S136" t="s">
        <v>1493</v>
      </c>
      <c r="T136" t="s">
        <v>1493</v>
      </c>
      <c r="U136">
        <v>0</v>
      </c>
      <c r="V136">
        <v>294</v>
      </c>
      <c r="W136">
        <v>2.87</v>
      </c>
      <c r="X136" t="s">
        <v>1493</v>
      </c>
      <c r="Y136" t="s">
        <v>1493</v>
      </c>
      <c r="Z136" t="s">
        <v>1493</v>
      </c>
      <c r="AA136" t="s">
        <v>1493</v>
      </c>
      <c r="AB136" t="s">
        <v>1493</v>
      </c>
      <c r="AC136" t="s">
        <v>1493</v>
      </c>
      <c r="AD136" t="s">
        <v>1493</v>
      </c>
      <c r="AE136" t="s">
        <v>1493</v>
      </c>
      <c r="AF136" t="s">
        <v>1493</v>
      </c>
      <c r="AG136" t="s">
        <v>1493</v>
      </c>
      <c r="AH136" t="s">
        <v>1493</v>
      </c>
      <c r="AI136" t="s">
        <v>1493</v>
      </c>
      <c r="AJ136" t="s">
        <v>1493</v>
      </c>
      <c r="AK136" t="s">
        <v>1493</v>
      </c>
      <c r="AL136" t="s">
        <v>1493</v>
      </c>
      <c r="AM136" t="s">
        <v>1493</v>
      </c>
      <c r="AN136" t="s">
        <v>1493</v>
      </c>
      <c r="AO136" t="s">
        <v>1493</v>
      </c>
      <c r="AP136" t="s">
        <v>1493</v>
      </c>
      <c r="AQ136" t="s">
        <v>1493</v>
      </c>
      <c r="AR136" t="s">
        <v>1493</v>
      </c>
      <c r="AS136" t="s">
        <v>1493</v>
      </c>
      <c r="AT136" t="s">
        <v>1493</v>
      </c>
      <c r="AU136" t="s">
        <v>1493</v>
      </c>
      <c r="AV136" t="s">
        <v>1493</v>
      </c>
      <c r="AW136" t="s">
        <v>1493</v>
      </c>
      <c r="AX136" t="s">
        <v>1493</v>
      </c>
      <c r="AY136" t="s">
        <v>1493</v>
      </c>
      <c r="AZ136" t="s">
        <v>1493</v>
      </c>
      <c r="BA136" t="s">
        <v>1493</v>
      </c>
      <c r="BB136" t="s">
        <v>1493</v>
      </c>
      <c r="BC136" t="s">
        <v>1493</v>
      </c>
      <c r="BD136" t="s">
        <v>1493</v>
      </c>
      <c r="BE136" t="s">
        <v>1493</v>
      </c>
      <c r="BF136" t="s">
        <v>1493</v>
      </c>
      <c r="BG136" t="s">
        <v>1493</v>
      </c>
      <c r="BH136">
        <v>5</v>
      </c>
      <c r="BI136">
        <v>2</v>
      </c>
      <c r="BJ136">
        <v>1</v>
      </c>
      <c r="BK136">
        <v>1</v>
      </c>
      <c r="BL136" t="s">
        <v>1493</v>
      </c>
      <c r="BM136" t="s">
        <v>1493</v>
      </c>
      <c r="BN136" t="s">
        <v>1493</v>
      </c>
      <c r="BO136" s="12" t="s">
        <v>1075</v>
      </c>
      <c r="BP136" s="22">
        <v>39</v>
      </c>
      <c r="BQ136">
        <v>273</v>
      </c>
      <c r="BR136">
        <v>0</v>
      </c>
      <c r="BS136" t="s">
        <v>1493</v>
      </c>
      <c r="BT136">
        <v>0</v>
      </c>
      <c r="BU136" t="s">
        <v>1493</v>
      </c>
      <c r="BV136" s="4">
        <v>3.6</v>
      </c>
      <c r="BW136">
        <v>0</v>
      </c>
      <c r="BX136">
        <v>39</v>
      </c>
      <c r="BY136">
        <v>1</v>
      </c>
      <c r="BZ136" t="s">
        <v>1493</v>
      </c>
      <c r="CA136">
        <v>2</v>
      </c>
      <c r="CB136" t="s">
        <v>1493</v>
      </c>
      <c r="CC136">
        <v>2</v>
      </c>
      <c r="CD136" t="s">
        <v>1493</v>
      </c>
      <c r="CE136" s="12" t="s">
        <v>1076</v>
      </c>
      <c r="CF136">
        <v>1</v>
      </c>
      <c r="CG136">
        <v>0</v>
      </c>
      <c r="CH136" t="s">
        <v>1493</v>
      </c>
      <c r="CI136" t="s">
        <v>1493</v>
      </c>
      <c r="CJ136" t="s">
        <v>1493</v>
      </c>
      <c r="CK136" t="s">
        <v>1493</v>
      </c>
      <c r="CL136" t="s">
        <v>1493</v>
      </c>
      <c r="CM136" t="s">
        <v>1493</v>
      </c>
      <c r="CN136" t="s">
        <v>1493</v>
      </c>
      <c r="CO136" t="s">
        <v>1493</v>
      </c>
      <c r="CP136">
        <v>1</v>
      </c>
      <c r="CQ136" s="23" t="s">
        <v>461</v>
      </c>
      <c r="CR136" t="s">
        <v>1493</v>
      </c>
      <c r="CS136" s="12" t="s">
        <v>462</v>
      </c>
      <c r="CT136">
        <v>2</v>
      </c>
      <c r="CU136">
        <v>0</v>
      </c>
      <c r="CV136" t="s">
        <v>1493</v>
      </c>
      <c r="CW136" t="s">
        <v>1493</v>
      </c>
      <c r="CX136">
        <v>0</v>
      </c>
      <c r="CY136" t="s">
        <v>1493</v>
      </c>
      <c r="CZ136">
        <v>0</v>
      </c>
      <c r="DA136" t="s">
        <v>1493</v>
      </c>
      <c r="DB136" t="s">
        <v>1493</v>
      </c>
      <c r="DC136" t="s">
        <v>1493</v>
      </c>
      <c r="DD136" t="s">
        <v>1493</v>
      </c>
      <c r="DE136" t="s">
        <v>1493</v>
      </c>
    </row>
    <row r="137" spans="1:109" x14ac:dyDescent="0.25">
      <c r="A137" s="12" t="s">
        <v>1068</v>
      </c>
      <c r="B137" s="4">
        <v>1.04</v>
      </c>
      <c r="C137" t="s">
        <v>1493</v>
      </c>
      <c r="D137">
        <v>26</v>
      </c>
      <c r="E137">
        <v>2</v>
      </c>
      <c r="F137" t="s">
        <v>1493</v>
      </c>
      <c r="G137">
        <v>0</v>
      </c>
      <c r="H137" t="s">
        <v>1493</v>
      </c>
      <c r="I137" t="s">
        <v>1493</v>
      </c>
      <c r="J137">
        <v>0</v>
      </c>
      <c r="K137" t="s">
        <v>1493</v>
      </c>
      <c r="L137" t="s">
        <v>1493</v>
      </c>
      <c r="M137" t="s">
        <v>1493</v>
      </c>
      <c r="N137" t="s">
        <v>1493</v>
      </c>
      <c r="O137" t="s">
        <v>1493</v>
      </c>
      <c r="P137" t="s">
        <v>1493</v>
      </c>
      <c r="Q137" t="s">
        <v>1493</v>
      </c>
      <c r="R137" t="s">
        <v>1493</v>
      </c>
      <c r="S137" t="s">
        <v>1493</v>
      </c>
      <c r="T137" t="s">
        <v>1493</v>
      </c>
      <c r="U137" t="s">
        <v>1493</v>
      </c>
      <c r="V137" t="s">
        <v>1493</v>
      </c>
      <c r="W137" t="s">
        <v>1493</v>
      </c>
      <c r="X137" t="s">
        <v>1493</v>
      </c>
      <c r="Y137" t="s">
        <v>1493</v>
      </c>
      <c r="Z137" t="s">
        <v>1493</v>
      </c>
      <c r="AA137" t="s">
        <v>1493</v>
      </c>
      <c r="AB137" t="s">
        <v>1493</v>
      </c>
      <c r="AC137" t="s">
        <v>1493</v>
      </c>
      <c r="AD137" t="s">
        <v>1493</v>
      </c>
      <c r="AE137" t="s">
        <v>1493</v>
      </c>
      <c r="AF137" t="s">
        <v>1493</v>
      </c>
      <c r="AG137" t="s">
        <v>1493</v>
      </c>
      <c r="AH137" t="s">
        <v>1493</v>
      </c>
      <c r="AI137" t="s">
        <v>1493</v>
      </c>
      <c r="AJ137" t="s">
        <v>1493</v>
      </c>
      <c r="AK137" t="s">
        <v>1493</v>
      </c>
      <c r="AL137" t="s">
        <v>1493</v>
      </c>
      <c r="AM137" t="s">
        <v>1493</v>
      </c>
      <c r="AN137" t="s">
        <v>1493</v>
      </c>
      <c r="AO137" t="s">
        <v>1493</v>
      </c>
      <c r="AP137" t="s">
        <v>1493</v>
      </c>
      <c r="AQ137" t="s">
        <v>1493</v>
      </c>
      <c r="AR137" t="s">
        <v>1493</v>
      </c>
      <c r="AS137" t="s">
        <v>1493</v>
      </c>
      <c r="AT137" t="s">
        <v>1493</v>
      </c>
      <c r="AU137" t="s">
        <v>1493</v>
      </c>
      <c r="AV137" t="s">
        <v>1493</v>
      </c>
      <c r="AW137" t="s">
        <v>1493</v>
      </c>
      <c r="AX137" t="s">
        <v>1493</v>
      </c>
      <c r="AY137" t="s">
        <v>1493</v>
      </c>
      <c r="AZ137" t="s">
        <v>1493</v>
      </c>
      <c r="BA137" t="s">
        <v>1493</v>
      </c>
      <c r="BB137" t="s">
        <v>1493</v>
      </c>
      <c r="BC137" t="s">
        <v>1493</v>
      </c>
      <c r="BD137" t="s">
        <v>1493</v>
      </c>
      <c r="BE137" t="s">
        <v>1493</v>
      </c>
      <c r="BF137" t="s">
        <v>1493</v>
      </c>
      <c r="BG137" t="s">
        <v>1493</v>
      </c>
      <c r="BH137">
        <v>3</v>
      </c>
      <c r="BI137" t="s">
        <v>1493</v>
      </c>
      <c r="BJ137" t="s">
        <v>1493</v>
      </c>
      <c r="BK137">
        <v>2</v>
      </c>
      <c r="BL137" t="s">
        <v>1493</v>
      </c>
      <c r="BM137" t="s">
        <v>1493</v>
      </c>
      <c r="BN137" t="s">
        <v>1493</v>
      </c>
      <c r="BO137" s="12" t="s">
        <v>1080</v>
      </c>
      <c r="BP137" s="23" t="s">
        <v>798</v>
      </c>
      <c r="BQ137">
        <v>269</v>
      </c>
      <c r="BR137">
        <v>0</v>
      </c>
      <c r="BS137" t="s">
        <v>1493</v>
      </c>
      <c r="BT137">
        <v>0</v>
      </c>
      <c r="BU137" t="s">
        <v>1493</v>
      </c>
      <c r="BV137" s="4">
        <v>3</v>
      </c>
      <c r="BW137">
        <v>0</v>
      </c>
      <c r="BX137">
        <v>26</v>
      </c>
      <c r="BY137">
        <v>1</v>
      </c>
      <c r="BZ137" t="s">
        <v>1493</v>
      </c>
      <c r="CA137">
        <v>3</v>
      </c>
      <c r="CB137" t="s">
        <v>1493</v>
      </c>
      <c r="CC137">
        <v>2</v>
      </c>
      <c r="CD137" t="s">
        <v>1493</v>
      </c>
      <c r="CE137" s="12" t="s">
        <v>1081</v>
      </c>
      <c r="CF137">
        <v>1</v>
      </c>
      <c r="CG137">
        <v>0</v>
      </c>
      <c r="CH137" t="s">
        <v>1493</v>
      </c>
      <c r="CI137" t="s">
        <v>1493</v>
      </c>
      <c r="CJ137" t="s">
        <v>1493</v>
      </c>
      <c r="CK137" t="s">
        <v>1493</v>
      </c>
      <c r="CL137" t="s">
        <v>1493</v>
      </c>
      <c r="CM137" t="s">
        <v>1493</v>
      </c>
      <c r="CN137" t="s">
        <v>1493</v>
      </c>
      <c r="CO137" t="s">
        <v>1493</v>
      </c>
      <c r="CP137">
        <v>1</v>
      </c>
      <c r="CQ137" s="22">
        <v>1</v>
      </c>
      <c r="CR137" t="s">
        <v>1493</v>
      </c>
      <c r="CS137" s="12" t="s">
        <v>462</v>
      </c>
      <c r="CT137">
        <v>2</v>
      </c>
      <c r="CU137">
        <v>0</v>
      </c>
      <c r="CV137" t="s">
        <v>1493</v>
      </c>
      <c r="CW137" t="s">
        <v>1493</v>
      </c>
      <c r="CX137">
        <v>0</v>
      </c>
      <c r="CY137" t="s">
        <v>1493</v>
      </c>
      <c r="CZ137">
        <v>0</v>
      </c>
      <c r="DA137" t="s">
        <v>1493</v>
      </c>
      <c r="DB137" t="s">
        <v>1493</v>
      </c>
      <c r="DC137" t="s">
        <v>1493</v>
      </c>
      <c r="DD137" t="s">
        <v>1493</v>
      </c>
      <c r="DE137" t="s">
        <v>1493</v>
      </c>
    </row>
    <row r="138" spans="1:109" x14ac:dyDescent="0.25">
      <c r="A138" s="12" t="s">
        <v>1068</v>
      </c>
      <c r="B138" s="4">
        <v>1.0409999999999999</v>
      </c>
      <c r="C138" t="s">
        <v>1493</v>
      </c>
      <c r="D138">
        <v>24</v>
      </c>
      <c r="E138">
        <v>1</v>
      </c>
      <c r="F138" t="s">
        <v>1493</v>
      </c>
      <c r="G138">
        <v>0</v>
      </c>
      <c r="H138" t="s">
        <v>1493</v>
      </c>
      <c r="I138" t="s">
        <v>1493</v>
      </c>
      <c r="J138">
        <v>0</v>
      </c>
      <c r="K138">
        <v>2006</v>
      </c>
      <c r="L138" t="s">
        <v>1493</v>
      </c>
      <c r="M138" t="s">
        <v>1493</v>
      </c>
      <c r="N138">
        <v>0</v>
      </c>
      <c r="O138">
        <v>273</v>
      </c>
      <c r="P138">
        <v>2.0649999999999999</v>
      </c>
      <c r="Q138" t="s">
        <v>1493</v>
      </c>
      <c r="R138">
        <v>2008</v>
      </c>
      <c r="S138" t="s">
        <v>1493</v>
      </c>
      <c r="T138" t="s">
        <v>1493</v>
      </c>
      <c r="U138">
        <v>0</v>
      </c>
      <c r="V138">
        <v>259</v>
      </c>
      <c r="W138">
        <v>2.0249999999999999</v>
      </c>
      <c r="X138" t="s">
        <v>1493</v>
      </c>
      <c r="Y138" t="s">
        <v>1493</v>
      </c>
      <c r="Z138" t="s">
        <v>1493</v>
      </c>
      <c r="AA138" t="s">
        <v>1493</v>
      </c>
      <c r="AB138" t="s">
        <v>1493</v>
      </c>
      <c r="AC138" t="s">
        <v>1493</v>
      </c>
      <c r="AD138" t="s">
        <v>1493</v>
      </c>
      <c r="AE138" t="s">
        <v>1493</v>
      </c>
      <c r="AF138" t="s">
        <v>1493</v>
      </c>
      <c r="AG138" t="s">
        <v>1493</v>
      </c>
      <c r="AH138" t="s">
        <v>1493</v>
      </c>
      <c r="AI138" t="s">
        <v>1493</v>
      </c>
      <c r="AJ138" t="s">
        <v>1493</v>
      </c>
      <c r="AK138" t="s">
        <v>1493</v>
      </c>
      <c r="AL138" t="s">
        <v>1493</v>
      </c>
      <c r="AM138" t="s">
        <v>1493</v>
      </c>
      <c r="AN138" t="s">
        <v>1493</v>
      </c>
      <c r="AO138" t="s">
        <v>1493</v>
      </c>
      <c r="AP138" t="s">
        <v>1493</v>
      </c>
      <c r="AQ138" t="s">
        <v>1493</v>
      </c>
      <c r="AR138" t="s">
        <v>1493</v>
      </c>
      <c r="AS138" t="s">
        <v>1493</v>
      </c>
      <c r="AT138" t="s">
        <v>1493</v>
      </c>
      <c r="AU138" t="s">
        <v>1493</v>
      </c>
      <c r="AV138" t="s">
        <v>1493</v>
      </c>
      <c r="AW138" t="s">
        <v>1493</v>
      </c>
      <c r="AX138" t="s">
        <v>1493</v>
      </c>
      <c r="AY138" t="s">
        <v>1493</v>
      </c>
      <c r="AZ138" t="s">
        <v>1493</v>
      </c>
      <c r="BA138" t="s">
        <v>1493</v>
      </c>
      <c r="BB138" t="s">
        <v>1493</v>
      </c>
      <c r="BC138" t="s">
        <v>1493</v>
      </c>
      <c r="BD138" t="s">
        <v>1493</v>
      </c>
      <c r="BE138" t="s">
        <v>1493</v>
      </c>
      <c r="BF138" t="s">
        <v>1493</v>
      </c>
      <c r="BG138" t="s">
        <v>1493</v>
      </c>
      <c r="BH138">
        <v>3</v>
      </c>
      <c r="BI138">
        <v>2</v>
      </c>
      <c r="BJ138" t="s">
        <v>1493</v>
      </c>
      <c r="BK138" t="s">
        <v>1493</v>
      </c>
      <c r="BL138" t="s">
        <v>1493</v>
      </c>
      <c r="BM138" t="s">
        <v>1493</v>
      </c>
      <c r="BN138" t="s">
        <v>1493</v>
      </c>
      <c r="BO138" s="12" t="s">
        <v>692</v>
      </c>
      <c r="BP138" s="23" t="s">
        <v>798</v>
      </c>
      <c r="BQ138">
        <v>269</v>
      </c>
      <c r="BR138">
        <v>0</v>
      </c>
      <c r="BS138" t="s">
        <v>1493</v>
      </c>
      <c r="BT138">
        <v>0</v>
      </c>
      <c r="BU138" t="s">
        <v>1493</v>
      </c>
      <c r="BV138" s="4">
        <v>2.44</v>
      </c>
      <c r="BW138">
        <v>0</v>
      </c>
      <c r="BX138">
        <v>24</v>
      </c>
      <c r="BY138">
        <v>1</v>
      </c>
      <c r="BZ138" t="s">
        <v>1493</v>
      </c>
      <c r="CA138">
        <v>1</v>
      </c>
      <c r="CB138" t="s">
        <v>1493</v>
      </c>
      <c r="CC138">
        <v>2</v>
      </c>
      <c r="CD138" t="s">
        <v>1493</v>
      </c>
      <c r="CE138" s="12" t="s">
        <v>857</v>
      </c>
      <c r="CF138">
        <v>1</v>
      </c>
      <c r="CG138">
        <v>0</v>
      </c>
      <c r="CH138" t="s">
        <v>1493</v>
      </c>
      <c r="CI138" t="s">
        <v>1493</v>
      </c>
      <c r="CJ138" t="s">
        <v>1493</v>
      </c>
      <c r="CK138" t="s">
        <v>1493</v>
      </c>
      <c r="CL138" t="s">
        <v>1493</v>
      </c>
      <c r="CM138" t="s">
        <v>1493</v>
      </c>
      <c r="CN138" t="s">
        <v>1493</v>
      </c>
      <c r="CO138" t="s">
        <v>1493</v>
      </c>
      <c r="CP138">
        <v>1</v>
      </c>
      <c r="CQ138" s="22">
        <v>1</v>
      </c>
      <c r="CR138" t="s">
        <v>1493</v>
      </c>
      <c r="CS138" s="12" t="s">
        <v>462</v>
      </c>
      <c r="CT138">
        <v>2</v>
      </c>
      <c r="CU138">
        <v>0</v>
      </c>
      <c r="CV138" t="s">
        <v>1493</v>
      </c>
      <c r="CW138" t="s">
        <v>1493</v>
      </c>
      <c r="CX138">
        <v>0</v>
      </c>
      <c r="CY138" t="s">
        <v>1493</v>
      </c>
      <c r="CZ138">
        <v>0</v>
      </c>
      <c r="DA138" t="s">
        <v>1493</v>
      </c>
      <c r="DB138" t="s">
        <v>1493</v>
      </c>
      <c r="DC138" t="s">
        <v>1493</v>
      </c>
      <c r="DD138" t="s">
        <v>1493</v>
      </c>
      <c r="DE138" t="s">
        <v>1493</v>
      </c>
    </row>
    <row r="139" spans="1:109" x14ac:dyDescent="0.25">
      <c r="A139" s="12" t="s">
        <v>909</v>
      </c>
      <c r="B139" s="4">
        <v>1.042</v>
      </c>
      <c r="C139" t="s">
        <v>1493</v>
      </c>
      <c r="D139">
        <v>26</v>
      </c>
      <c r="E139">
        <v>1</v>
      </c>
      <c r="F139" t="s">
        <v>1493</v>
      </c>
      <c r="G139">
        <v>0</v>
      </c>
      <c r="H139" t="s">
        <v>1493</v>
      </c>
      <c r="I139" t="s">
        <v>1493</v>
      </c>
      <c r="J139">
        <v>0</v>
      </c>
      <c r="K139" t="s">
        <v>1493</v>
      </c>
      <c r="L139" t="s">
        <v>1493</v>
      </c>
      <c r="M139" t="s">
        <v>1493</v>
      </c>
      <c r="N139" t="s">
        <v>1493</v>
      </c>
      <c r="O139" t="s">
        <v>1493</v>
      </c>
      <c r="P139" t="s">
        <v>1493</v>
      </c>
      <c r="Q139" t="s">
        <v>1493</v>
      </c>
      <c r="R139" t="s">
        <v>1493</v>
      </c>
      <c r="S139" t="s">
        <v>1493</v>
      </c>
      <c r="T139" t="s">
        <v>1493</v>
      </c>
      <c r="U139" t="s">
        <v>1493</v>
      </c>
      <c r="V139" t="s">
        <v>1493</v>
      </c>
      <c r="W139" t="s">
        <v>1493</v>
      </c>
      <c r="X139" t="s">
        <v>1493</v>
      </c>
      <c r="Y139" t="s">
        <v>1493</v>
      </c>
      <c r="Z139" t="s">
        <v>1493</v>
      </c>
      <c r="AA139" t="s">
        <v>1493</v>
      </c>
      <c r="AB139" t="s">
        <v>1493</v>
      </c>
      <c r="AC139" t="s">
        <v>1493</v>
      </c>
      <c r="AD139" t="s">
        <v>1493</v>
      </c>
      <c r="AE139" t="s">
        <v>1493</v>
      </c>
      <c r="AF139" t="s">
        <v>1493</v>
      </c>
      <c r="AG139" t="s">
        <v>1493</v>
      </c>
      <c r="AH139" t="s">
        <v>1493</v>
      </c>
      <c r="AI139" t="s">
        <v>1493</v>
      </c>
      <c r="AJ139" t="s">
        <v>1493</v>
      </c>
      <c r="AK139" t="s">
        <v>1493</v>
      </c>
      <c r="AL139" t="s">
        <v>1493</v>
      </c>
      <c r="AM139" t="s">
        <v>1493</v>
      </c>
      <c r="AN139" t="s">
        <v>1493</v>
      </c>
      <c r="AO139" t="s">
        <v>1493</v>
      </c>
      <c r="AP139" t="s">
        <v>1493</v>
      </c>
      <c r="AQ139" t="s">
        <v>1493</v>
      </c>
      <c r="AR139" t="s">
        <v>1493</v>
      </c>
      <c r="AS139" t="s">
        <v>1493</v>
      </c>
      <c r="AT139" t="s">
        <v>1493</v>
      </c>
      <c r="AU139" t="s">
        <v>1493</v>
      </c>
      <c r="AV139" t="s">
        <v>1493</v>
      </c>
      <c r="AW139" t="s">
        <v>1493</v>
      </c>
      <c r="AX139" t="s">
        <v>1493</v>
      </c>
      <c r="AY139" t="s">
        <v>1493</v>
      </c>
      <c r="AZ139" t="s">
        <v>1493</v>
      </c>
      <c r="BA139" t="s">
        <v>1493</v>
      </c>
      <c r="BB139" t="s">
        <v>1493</v>
      </c>
      <c r="BC139" t="s">
        <v>1493</v>
      </c>
      <c r="BD139" t="s">
        <v>1493</v>
      </c>
      <c r="BE139" t="s">
        <v>1493</v>
      </c>
      <c r="BF139" t="s">
        <v>1493</v>
      </c>
      <c r="BG139" t="s">
        <v>1493</v>
      </c>
      <c r="BH139">
        <v>1</v>
      </c>
      <c r="BI139" t="s">
        <v>1493</v>
      </c>
      <c r="BJ139" t="s">
        <v>1493</v>
      </c>
      <c r="BK139" t="s">
        <v>1493</v>
      </c>
      <c r="BL139" t="s">
        <v>1493</v>
      </c>
      <c r="BM139" t="s">
        <v>1493</v>
      </c>
      <c r="BN139" t="s">
        <v>1493</v>
      </c>
      <c r="BO139" s="12" t="s">
        <v>1091</v>
      </c>
      <c r="BP139" s="23" t="s">
        <v>679</v>
      </c>
      <c r="BQ139">
        <v>275</v>
      </c>
      <c r="BR139">
        <v>0</v>
      </c>
      <c r="BS139" t="s">
        <v>1493</v>
      </c>
      <c r="BT139">
        <v>0</v>
      </c>
      <c r="BU139" t="s">
        <v>1493</v>
      </c>
      <c r="BV139" s="4">
        <v>2.8</v>
      </c>
      <c r="BW139">
        <v>0</v>
      </c>
      <c r="BX139">
        <v>26</v>
      </c>
      <c r="BY139">
        <v>1</v>
      </c>
      <c r="BZ139" t="s">
        <v>1493</v>
      </c>
      <c r="CA139">
        <v>3</v>
      </c>
      <c r="CB139" t="s">
        <v>1493</v>
      </c>
      <c r="CC139">
        <v>3</v>
      </c>
      <c r="CD139" t="s">
        <v>1493</v>
      </c>
      <c r="CE139" s="12" t="s">
        <v>1092</v>
      </c>
      <c r="CF139" t="s">
        <v>1493</v>
      </c>
      <c r="CG139">
        <v>0</v>
      </c>
      <c r="CH139" t="s">
        <v>1493</v>
      </c>
      <c r="CI139" t="s">
        <v>1493</v>
      </c>
      <c r="CJ139" t="s">
        <v>1493</v>
      </c>
      <c r="CK139" t="s">
        <v>1493</v>
      </c>
      <c r="CL139" t="s">
        <v>1493</v>
      </c>
      <c r="CM139" t="s">
        <v>1493</v>
      </c>
      <c r="CN139" t="s">
        <v>1493</v>
      </c>
      <c r="CO139" t="s">
        <v>1493</v>
      </c>
      <c r="CP139">
        <v>2</v>
      </c>
      <c r="CQ139" s="23" t="s">
        <v>461</v>
      </c>
      <c r="CR139" t="s">
        <v>1493</v>
      </c>
      <c r="CS139" s="12" t="s">
        <v>462</v>
      </c>
      <c r="CT139">
        <v>2</v>
      </c>
      <c r="CU139">
        <v>0</v>
      </c>
      <c r="CV139" t="s">
        <v>1493</v>
      </c>
      <c r="CW139" t="s">
        <v>1493</v>
      </c>
      <c r="CX139">
        <v>0</v>
      </c>
      <c r="CY139" t="s">
        <v>1493</v>
      </c>
      <c r="CZ139">
        <v>0</v>
      </c>
      <c r="DA139" t="s">
        <v>1493</v>
      </c>
      <c r="DB139" t="s">
        <v>1493</v>
      </c>
      <c r="DC139" t="s">
        <v>1493</v>
      </c>
      <c r="DD139" t="s">
        <v>1493</v>
      </c>
      <c r="DE139" t="s">
        <v>1493</v>
      </c>
    </row>
    <row r="140" spans="1:109" x14ac:dyDescent="0.25">
      <c r="A140" s="12" t="s">
        <v>1493</v>
      </c>
      <c r="B140" s="4">
        <v>1.0429999999999999</v>
      </c>
      <c r="C140" t="s">
        <v>1493</v>
      </c>
      <c r="D140">
        <v>34</v>
      </c>
      <c r="E140">
        <v>1</v>
      </c>
      <c r="F140" t="s">
        <v>1493</v>
      </c>
      <c r="G140">
        <v>0</v>
      </c>
      <c r="H140" t="s">
        <v>1493</v>
      </c>
      <c r="I140" t="s">
        <v>1493</v>
      </c>
      <c r="J140">
        <v>0</v>
      </c>
      <c r="K140">
        <v>2007</v>
      </c>
      <c r="L140" t="s">
        <v>1493</v>
      </c>
      <c r="M140" t="s">
        <v>1493</v>
      </c>
      <c r="N140">
        <v>0</v>
      </c>
      <c r="O140">
        <v>266</v>
      </c>
      <c r="P140">
        <v>2.8</v>
      </c>
      <c r="Q140" t="s">
        <v>1493</v>
      </c>
      <c r="R140" t="s">
        <v>1493</v>
      </c>
      <c r="S140" t="s">
        <v>1493</v>
      </c>
      <c r="T140" t="s">
        <v>1493</v>
      </c>
      <c r="U140" t="s">
        <v>1493</v>
      </c>
      <c r="V140" t="s">
        <v>1493</v>
      </c>
      <c r="W140" t="s">
        <v>1493</v>
      </c>
      <c r="X140" t="s">
        <v>1493</v>
      </c>
      <c r="Y140" t="s">
        <v>1493</v>
      </c>
      <c r="Z140" t="s">
        <v>1493</v>
      </c>
      <c r="AA140" t="s">
        <v>1493</v>
      </c>
      <c r="AB140" t="s">
        <v>1493</v>
      </c>
      <c r="AC140" t="s">
        <v>1493</v>
      </c>
      <c r="AD140" t="s">
        <v>1493</v>
      </c>
      <c r="AE140" t="s">
        <v>1493</v>
      </c>
      <c r="AF140" t="s">
        <v>1493</v>
      </c>
      <c r="AG140" t="s">
        <v>1493</v>
      </c>
      <c r="AH140" t="s">
        <v>1493</v>
      </c>
      <c r="AI140" t="s">
        <v>1493</v>
      </c>
      <c r="AJ140" t="s">
        <v>1493</v>
      </c>
      <c r="AK140" t="s">
        <v>1493</v>
      </c>
      <c r="AL140" t="s">
        <v>1493</v>
      </c>
      <c r="AM140" t="s">
        <v>1493</v>
      </c>
      <c r="AN140" t="s">
        <v>1493</v>
      </c>
      <c r="AO140" t="s">
        <v>1493</v>
      </c>
      <c r="AP140" t="s">
        <v>1493</v>
      </c>
      <c r="AQ140" t="s">
        <v>1493</v>
      </c>
      <c r="AR140" t="s">
        <v>1493</v>
      </c>
      <c r="AS140" t="s">
        <v>1493</v>
      </c>
      <c r="AT140" t="s">
        <v>1493</v>
      </c>
      <c r="AU140" t="s">
        <v>1493</v>
      </c>
      <c r="AV140" t="s">
        <v>1493</v>
      </c>
      <c r="AW140" t="s">
        <v>1493</v>
      </c>
      <c r="AX140" t="s">
        <v>1493</v>
      </c>
      <c r="AY140" t="s">
        <v>1493</v>
      </c>
      <c r="AZ140" t="s">
        <v>1493</v>
      </c>
      <c r="BA140" t="s">
        <v>1493</v>
      </c>
      <c r="BB140" t="s">
        <v>1493</v>
      </c>
      <c r="BC140" t="s">
        <v>1493</v>
      </c>
      <c r="BD140" t="s">
        <v>1493</v>
      </c>
      <c r="BE140" t="s">
        <v>1493</v>
      </c>
      <c r="BF140" t="s">
        <v>1493</v>
      </c>
      <c r="BG140" t="s">
        <v>1493</v>
      </c>
      <c r="BH140">
        <v>2</v>
      </c>
      <c r="BI140">
        <v>1</v>
      </c>
      <c r="BJ140" t="s">
        <v>1493</v>
      </c>
      <c r="BK140" t="s">
        <v>1493</v>
      </c>
      <c r="BL140" t="s">
        <v>1493</v>
      </c>
      <c r="BM140" t="s">
        <v>1493</v>
      </c>
      <c r="BN140" t="s">
        <v>1493</v>
      </c>
      <c r="BO140" s="12" t="s">
        <v>602</v>
      </c>
      <c r="BP140" s="23" t="s">
        <v>525</v>
      </c>
      <c r="BQ140">
        <v>274</v>
      </c>
      <c r="BR140">
        <v>0</v>
      </c>
      <c r="BS140" t="s">
        <v>1493</v>
      </c>
      <c r="BT140">
        <v>0</v>
      </c>
      <c r="BU140" t="s">
        <v>1493</v>
      </c>
      <c r="BV140" s="4">
        <v>3.6</v>
      </c>
      <c r="BW140">
        <v>0</v>
      </c>
      <c r="BX140">
        <v>34</v>
      </c>
      <c r="BY140">
        <v>1</v>
      </c>
      <c r="BZ140" t="s">
        <v>1493</v>
      </c>
      <c r="CA140">
        <v>3</v>
      </c>
      <c r="CB140" t="s">
        <v>1493</v>
      </c>
      <c r="CC140">
        <v>2</v>
      </c>
      <c r="CD140" t="s">
        <v>1493</v>
      </c>
      <c r="CE140" s="12" t="s">
        <v>1099</v>
      </c>
      <c r="CF140">
        <v>1</v>
      </c>
      <c r="CG140" t="s">
        <v>1493</v>
      </c>
      <c r="CH140" t="s">
        <v>1493</v>
      </c>
      <c r="CI140" t="s">
        <v>1493</v>
      </c>
      <c r="CJ140" t="s">
        <v>1493</v>
      </c>
      <c r="CK140" t="s">
        <v>1493</v>
      </c>
      <c r="CL140" t="s">
        <v>1493</v>
      </c>
      <c r="CM140" t="s">
        <v>1493</v>
      </c>
      <c r="CN140" t="s">
        <v>1493</v>
      </c>
      <c r="CO140" t="s">
        <v>1493</v>
      </c>
      <c r="CP140">
        <v>1</v>
      </c>
      <c r="CQ140" s="23" t="s">
        <v>461</v>
      </c>
      <c r="CR140" t="s">
        <v>1493</v>
      </c>
      <c r="CS140" s="12" t="s">
        <v>462</v>
      </c>
      <c r="CT140">
        <v>2</v>
      </c>
      <c r="CU140">
        <v>0</v>
      </c>
      <c r="CV140" t="s">
        <v>1493</v>
      </c>
      <c r="CW140" t="s">
        <v>1493</v>
      </c>
      <c r="CX140">
        <v>0</v>
      </c>
      <c r="CY140" t="s">
        <v>1493</v>
      </c>
      <c r="CZ140">
        <v>0</v>
      </c>
      <c r="DA140" t="s">
        <v>1493</v>
      </c>
      <c r="DB140" t="s">
        <v>1493</v>
      </c>
      <c r="DC140" t="s">
        <v>1493</v>
      </c>
      <c r="DD140" t="s">
        <v>1493</v>
      </c>
      <c r="DE140" t="s">
        <v>1493</v>
      </c>
    </row>
    <row r="141" spans="1:109" x14ac:dyDescent="0.25">
      <c r="A141" s="12" t="s">
        <v>1493</v>
      </c>
      <c r="B141" s="4">
        <v>1.044</v>
      </c>
      <c r="C141" t="s">
        <v>1493</v>
      </c>
      <c r="D141">
        <v>28</v>
      </c>
      <c r="E141">
        <v>1</v>
      </c>
      <c r="F141" t="s">
        <v>1493</v>
      </c>
      <c r="G141">
        <v>0</v>
      </c>
      <c r="H141" t="s">
        <v>1493</v>
      </c>
      <c r="I141" t="s">
        <v>1493</v>
      </c>
      <c r="J141">
        <v>0</v>
      </c>
      <c r="K141">
        <v>2004</v>
      </c>
      <c r="L141">
        <v>2</v>
      </c>
      <c r="M141" t="s">
        <v>1493</v>
      </c>
      <c r="N141">
        <v>1</v>
      </c>
      <c r="O141">
        <v>238</v>
      </c>
      <c r="P141">
        <v>2.27</v>
      </c>
      <c r="Q141" t="s">
        <v>1493</v>
      </c>
      <c r="R141">
        <v>2006</v>
      </c>
      <c r="S141" t="s">
        <v>1493</v>
      </c>
      <c r="T141" t="s">
        <v>1493</v>
      </c>
      <c r="U141">
        <v>0</v>
      </c>
      <c r="V141">
        <v>273</v>
      </c>
      <c r="W141">
        <v>2.46</v>
      </c>
      <c r="X141" t="s">
        <v>1493</v>
      </c>
      <c r="Y141" t="s">
        <v>1493</v>
      </c>
      <c r="Z141" t="s">
        <v>1493</v>
      </c>
      <c r="AA141" t="s">
        <v>1493</v>
      </c>
      <c r="AB141" t="s">
        <v>1493</v>
      </c>
      <c r="AC141" t="s">
        <v>1493</v>
      </c>
      <c r="AD141" t="s">
        <v>1493</v>
      </c>
      <c r="AE141" t="s">
        <v>1493</v>
      </c>
      <c r="AF141" t="s">
        <v>1493</v>
      </c>
      <c r="AG141" t="s">
        <v>1493</v>
      </c>
      <c r="AH141" t="s">
        <v>1493</v>
      </c>
      <c r="AI141" t="s">
        <v>1493</v>
      </c>
      <c r="AJ141" t="s">
        <v>1493</v>
      </c>
      <c r="AK141" t="s">
        <v>1493</v>
      </c>
      <c r="AL141" t="s">
        <v>1493</v>
      </c>
      <c r="AM141" t="s">
        <v>1493</v>
      </c>
      <c r="AN141" t="s">
        <v>1493</v>
      </c>
      <c r="AO141" t="s">
        <v>1493</v>
      </c>
      <c r="AP141" t="s">
        <v>1493</v>
      </c>
      <c r="AQ141" t="s">
        <v>1493</v>
      </c>
      <c r="AR141" t="s">
        <v>1493</v>
      </c>
      <c r="AS141" t="s">
        <v>1493</v>
      </c>
      <c r="AT141" t="s">
        <v>1493</v>
      </c>
      <c r="AU141" t="s">
        <v>1493</v>
      </c>
      <c r="AV141" t="s">
        <v>1493</v>
      </c>
      <c r="AW141" t="s">
        <v>1493</v>
      </c>
      <c r="AX141" t="s">
        <v>1493</v>
      </c>
      <c r="AY141" t="s">
        <v>1493</v>
      </c>
      <c r="AZ141" t="s">
        <v>1493</v>
      </c>
      <c r="BA141" t="s">
        <v>1493</v>
      </c>
      <c r="BB141" t="s">
        <v>1493</v>
      </c>
      <c r="BC141" t="s">
        <v>1493</v>
      </c>
      <c r="BD141" t="s">
        <v>1493</v>
      </c>
      <c r="BE141" t="s">
        <v>1493</v>
      </c>
      <c r="BF141" t="s">
        <v>1493</v>
      </c>
      <c r="BG141" t="s">
        <v>1493</v>
      </c>
      <c r="BH141">
        <v>3</v>
      </c>
      <c r="BI141">
        <v>2</v>
      </c>
      <c r="BJ141" t="s">
        <v>1493</v>
      </c>
      <c r="BK141" t="s">
        <v>1493</v>
      </c>
      <c r="BL141" t="s">
        <v>1493</v>
      </c>
      <c r="BM141" t="s">
        <v>1493</v>
      </c>
      <c r="BN141" t="s">
        <v>1493</v>
      </c>
      <c r="BO141" s="12" t="s">
        <v>983</v>
      </c>
      <c r="BP141" s="23" t="s">
        <v>914</v>
      </c>
      <c r="BQ141">
        <v>267</v>
      </c>
      <c r="BR141">
        <v>0</v>
      </c>
      <c r="BS141" t="s">
        <v>1493</v>
      </c>
      <c r="BT141">
        <v>0</v>
      </c>
      <c r="BU141" t="s">
        <v>1493</v>
      </c>
      <c r="BV141" s="4">
        <v>3.355</v>
      </c>
      <c r="BW141">
        <v>0</v>
      </c>
      <c r="BX141">
        <v>28</v>
      </c>
      <c r="BY141">
        <v>2</v>
      </c>
      <c r="BZ141" t="s">
        <v>1493</v>
      </c>
      <c r="CA141">
        <v>2</v>
      </c>
      <c r="CB141" t="s">
        <v>1493</v>
      </c>
      <c r="CC141">
        <v>2</v>
      </c>
      <c r="CD141" t="s">
        <v>1493</v>
      </c>
      <c r="CE141" s="12" t="s">
        <v>482</v>
      </c>
      <c r="CF141" t="s">
        <v>1493</v>
      </c>
      <c r="CG141" t="s">
        <v>1493</v>
      </c>
      <c r="CH141" t="s">
        <v>1493</v>
      </c>
      <c r="CI141" t="s">
        <v>1493</v>
      </c>
      <c r="CJ141" t="s">
        <v>1493</v>
      </c>
      <c r="CK141" t="s">
        <v>1493</v>
      </c>
      <c r="CL141" t="s">
        <v>1493</v>
      </c>
      <c r="CM141" t="s">
        <v>1493</v>
      </c>
      <c r="CN141" t="s">
        <v>1493</v>
      </c>
      <c r="CO141" t="s">
        <v>1493</v>
      </c>
      <c r="CP141">
        <v>1</v>
      </c>
      <c r="CQ141" s="22">
        <v>1</v>
      </c>
      <c r="CR141" t="s">
        <v>1493</v>
      </c>
      <c r="CS141" s="12" t="s">
        <v>462</v>
      </c>
      <c r="CT141">
        <v>2</v>
      </c>
      <c r="CU141">
        <v>0</v>
      </c>
      <c r="CV141" t="s">
        <v>1493</v>
      </c>
      <c r="CW141" t="s">
        <v>1493</v>
      </c>
      <c r="CX141">
        <v>0</v>
      </c>
      <c r="CY141" t="s">
        <v>1493</v>
      </c>
      <c r="CZ141">
        <v>0</v>
      </c>
      <c r="DA141" t="s">
        <v>1493</v>
      </c>
      <c r="DB141" t="s">
        <v>1493</v>
      </c>
      <c r="DC141" t="s">
        <v>1493</v>
      </c>
      <c r="DD141" t="s">
        <v>1493</v>
      </c>
      <c r="DE141" t="s">
        <v>1493</v>
      </c>
    </row>
    <row r="142" spans="1:109" x14ac:dyDescent="0.25">
      <c r="A142" s="12" t="s">
        <v>1493</v>
      </c>
      <c r="B142" s="4">
        <v>1.0449999999999999</v>
      </c>
      <c r="C142" t="s">
        <v>1493</v>
      </c>
      <c r="D142">
        <v>26</v>
      </c>
      <c r="E142">
        <v>1</v>
      </c>
      <c r="F142" t="s">
        <v>1493</v>
      </c>
      <c r="G142">
        <v>0</v>
      </c>
      <c r="H142" t="s">
        <v>1493</v>
      </c>
      <c r="I142" t="s">
        <v>1493</v>
      </c>
      <c r="J142">
        <v>0</v>
      </c>
      <c r="K142">
        <v>2003</v>
      </c>
      <c r="L142" t="s">
        <v>1493</v>
      </c>
      <c r="M142" t="s">
        <v>1493</v>
      </c>
      <c r="N142">
        <v>0</v>
      </c>
      <c r="O142">
        <v>290</v>
      </c>
      <c r="P142">
        <v>2.65</v>
      </c>
      <c r="Q142" t="s">
        <v>1493</v>
      </c>
      <c r="R142">
        <v>2005</v>
      </c>
      <c r="S142" t="s">
        <v>1493</v>
      </c>
      <c r="T142" t="s">
        <v>1493</v>
      </c>
      <c r="U142">
        <v>0</v>
      </c>
      <c r="V142">
        <v>294</v>
      </c>
      <c r="W142">
        <v>3.35</v>
      </c>
      <c r="X142" t="s">
        <v>1493</v>
      </c>
      <c r="Y142">
        <v>2007</v>
      </c>
      <c r="Z142" t="s">
        <v>1493</v>
      </c>
      <c r="AA142" t="s">
        <v>1493</v>
      </c>
      <c r="AB142">
        <v>0</v>
      </c>
      <c r="AC142">
        <v>269</v>
      </c>
      <c r="AD142">
        <v>2.95</v>
      </c>
      <c r="AE142" t="s">
        <v>1493</v>
      </c>
      <c r="AF142" t="s">
        <v>1493</v>
      </c>
      <c r="AG142" t="s">
        <v>1493</v>
      </c>
      <c r="AH142" t="s">
        <v>1493</v>
      </c>
      <c r="AI142" t="s">
        <v>1493</v>
      </c>
      <c r="AJ142" t="s">
        <v>1493</v>
      </c>
      <c r="AK142" t="s">
        <v>1493</v>
      </c>
      <c r="AL142" t="s">
        <v>1493</v>
      </c>
      <c r="AM142" t="s">
        <v>1493</v>
      </c>
      <c r="AN142" t="s">
        <v>1493</v>
      </c>
      <c r="AO142" t="s">
        <v>1493</v>
      </c>
      <c r="AP142" t="s">
        <v>1493</v>
      </c>
      <c r="AQ142" t="s">
        <v>1493</v>
      </c>
      <c r="AR142" t="s">
        <v>1493</v>
      </c>
      <c r="AS142" t="s">
        <v>1493</v>
      </c>
      <c r="AT142" t="s">
        <v>1493</v>
      </c>
      <c r="AU142" t="s">
        <v>1493</v>
      </c>
      <c r="AV142" t="s">
        <v>1493</v>
      </c>
      <c r="AW142" t="s">
        <v>1493</v>
      </c>
      <c r="AX142" t="s">
        <v>1493</v>
      </c>
      <c r="AY142" t="s">
        <v>1493</v>
      </c>
      <c r="AZ142" t="s">
        <v>1493</v>
      </c>
      <c r="BA142" t="s">
        <v>1493</v>
      </c>
      <c r="BB142" t="s">
        <v>1493</v>
      </c>
      <c r="BC142" t="s">
        <v>1493</v>
      </c>
      <c r="BD142" t="s">
        <v>1493</v>
      </c>
      <c r="BE142" t="s">
        <v>1493</v>
      </c>
      <c r="BF142" t="s">
        <v>1493</v>
      </c>
      <c r="BG142" t="s">
        <v>1493</v>
      </c>
      <c r="BH142">
        <v>4</v>
      </c>
      <c r="BI142">
        <v>3</v>
      </c>
      <c r="BJ142" t="s">
        <v>1493</v>
      </c>
      <c r="BK142" t="s">
        <v>1493</v>
      </c>
      <c r="BL142" t="s">
        <v>1493</v>
      </c>
      <c r="BM142" t="s">
        <v>1493</v>
      </c>
      <c r="BN142" t="s">
        <v>1493</v>
      </c>
      <c r="BO142" s="12" t="s">
        <v>527</v>
      </c>
      <c r="BP142" s="23" t="s">
        <v>540</v>
      </c>
      <c r="BQ142">
        <v>260</v>
      </c>
      <c r="BR142">
        <v>0</v>
      </c>
      <c r="BS142" t="s">
        <v>1493</v>
      </c>
      <c r="BT142">
        <v>0</v>
      </c>
      <c r="BU142" t="s">
        <v>1493</v>
      </c>
      <c r="BV142" s="4">
        <v>2.5499999999999998</v>
      </c>
      <c r="BW142">
        <v>0</v>
      </c>
      <c r="BX142">
        <v>26</v>
      </c>
      <c r="BY142">
        <v>2</v>
      </c>
      <c r="BZ142" t="s">
        <v>1493</v>
      </c>
      <c r="CA142">
        <v>2</v>
      </c>
      <c r="CB142" t="s">
        <v>1493</v>
      </c>
      <c r="CC142">
        <v>1</v>
      </c>
      <c r="CD142" t="s">
        <v>1493</v>
      </c>
      <c r="CE142" s="12" t="s">
        <v>482</v>
      </c>
      <c r="CF142" t="s">
        <v>1493</v>
      </c>
      <c r="CG142" t="s">
        <v>1493</v>
      </c>
      <c r="CH142" t="s">
        <v>1493</v>
      </c>
      <c r="CI142" t="s">
        <v>1493</v>
      </c>
      <c r="CJ142" t="s">
        <v>1493</v>
      </c>
      <c r="CK142" t="s">
        <v>1493</v>
      </c>
      <c r="CL142" t="s">
        <v>1493</v>
      </c>
      <c r="CM142" t="s">
        <v>1493</v>
      </c>
      <c r="CN142" t="s">
        <v>1493</v>
      </c>
      <c r="CO142" t="s">
        <v>1493</v>
      </c>
      <c r="CP142">
        <v>1</v>
      </c>
      <c r="CQ142" s="22">
        <v>1</v>
      </c>
      <c r="CR142" t="s">
        <v>1493</v>
      </c>
      <c r="CS142" s="12" t="s">
        <v>462</v>
      </c>
      <c r="CT142">
        <v>2</v>
      </c>
      <c r="CU142">
        <v>0</v>
      </c>
      <c r="CV142" t="s">
        <v>1493</v>
      </c>
      <c r="CW142" t="s">
        <v>1493</v>
      </c>
      <c r="CX142">
        <v>0</v>
      </c>
      <c r="CY142" t="s">
        <v>1493</v>
      </c>
      <c r="CZ142">
        <v>0</v>
      </c>
      <c r="DA142" t="s">
        <v>1493</v>
      </c>
      <c r="DB142" t="s">
        <v>1493</v>
      </c>
      <c r="DC142" t="s">
        <v>1493</v>
      </c>
      <c r="DD142" t="s">
        <v>1493</v>
      </c>
      <c r="DE142" t="s">
        <v>1493</v>
      </c>
    </row>
    <row r="143" spans="1:109" x14ac:dyDescent="0.25">
      <c r="A143" s="12" t="s">
        <v>1493</v>
      </c>
      <c r="B143" s="4">
        <v>1.046</v>
      </c>
      <c r="C143" t="s">
        <v>1493</v>
      </c>
      <c r="D143">
        <v>20</v>
      </c>
      <c r="E143">
        <v>1</v>
      </c>
      <c r="F143" t="s">
        <v>1493</v>
      </c>
      <c r="G143">
        <v>0</v>
      </c>
      <c r="H143" t="s">
        <v>1493</v>
      </c>
      <c r="I143" t="s">
        <v>1493</v>
      </c>
      <c r="J143">
        <v>0</v>
      </c>
      <c r="K143" t="s">
        <v>1493</v>
      </c>
      <c r="L143" t="s">
        <v>1493</v>
      </c>
      <c r="M143" t="s">
        <v>1493</v>
      </c>
      <c r="N143" t="s">
        <v>1493</v>
      </c>
      <c r="O143" t="s">
        <v>1493</v>
      </c>
      <c r="P143" t="s">
        <v>1493</v>
      </c>
      <c r="Q143" t="s">
        <v>1493</v>
      </c>
      <c r="R143" t="s">
        <v>1493</v>
      </c>
      <c r="S143" t="s">
        <v>1493</v>
      </c>
      <c r="T143" t="s">
        <v>1493</v>
      </c>
      <c r="U143" t="s">
        <v>1493</v>
      </c>
      <c r="V143" t="s">
        <v>1493</v>
      </c>
      <c r="W143" t="s">
        <v>1493</v>
      </c>
      <c r="X143" t="s">
        <v>1493</v>
      </c>
      <c r="Y143" t="s">
        <v>1493</v>
      </c>
      <c r="Z143" t="s">
        <v>1493</v>
      </c>
      <c r="AA143" t="s">
        <v>1493</v>
      </c>
      <c r="AB143" t="s">
        <v>1493</v>
      </c>
      <c r="AC143" t="s">
        <v>1493</v>
      </c>
      <c r="AD143" t="s">
        <v>1493</v>
      </c>
      <c r="AE143" t="s">
        <v>1493</v>
      </c>
      <c r="AF143" t="s">
        <v>1493</v>
      </c>
      <c r="AG143" t="s">
        <v>1493</v>
      </c>
      <c r="AH143" t="s">
        <v>1493</v>
      </c>
      <c r="AI143" t="s">
        <v>1493</v>
      </c>
      <c r="AJ143" t="s">
        <v>1493</v>
      </c>
      <c r="AK143" t="s">
        <v>1493</v>
      </c>
      <c r="AL143" t="s">
        <v>1493</v>
      </c>
      <c r="AM143" t="s">
        <v>1493</v>
      </c>
      <c r="AN143" t="s">
        <v>1493</v>
      </c>
      <c r="AO143" t="s">
        <v>1493</v>
      </c>
      <c r="AP143" t="s">
        <v>1493</v>
      </c>
      <c r="AQ143" t="s">
        <v>1493</v>
      </c>
      <c r="AR143" t="s">
        <v>1493</v>
      </c>
      <c r="AS143" t="s">
        <v>1493</v>
      </c>
      <c r="AT143" t="s">
        <v>1493</v>
      </c>
      <c r="AU143" t="s">
        <v>1493</v>
      </c>
      <c r="AV143" t="s">
        <v>1493</v>
      </c>
      <c r="AW143" t="s">
        <v>1493</v>
      </c>
      <c r="AX143" t="s">
        <v>1493</v>
      </c>
      <c r="AY143" t="s">
        <v>1493</v>
      </c>
      <c r="AZ143" t="s">
        <v>1493</v>
      </c>
      <c r="BA143" t="s">
        <v>1493</v>
      </c>
      <c r="BB143" t="s">
        <v>1493</v>
      </c>
      <c r="BC143" t="s">
        <v>1493</v>
      </c>
      <c r="BD143" t="s">
        <v>1493</v>
      </c>
      <c r="BE143" t="s">
        <v>1493</v>
      </c>
      <c r="BF143" t="s">
        <v>1493</v>
      </c>
      <c r="BG143" t="s">
        <v>1493</v>
      </c>
      <c r="BH143">
        <v>1</v>
      </c>
      <c r="BI143" t="s">
        <v>1493</v>
      </c>
      <c r="BJ143" t="s">
        <v>1493</v>
      </c>
      <c r="BK143" t="s">
        <v>1493</v>
      </c>
      <c r="BL143" t="s">
        <v>1493</v>
      </c>
      <c r="BM143" t="s">
        <v>1493</v>
      </c>
      <c r="BN143" t="s">
        <v>1493</v>
      </c>
      <c r="BO143" s="12" t="s">
        <v>678</v>
      </c>
      <c r="BP143" s="23" t="s">
        <v>1109</v>
      </c>
      <c r="BQ143">
        <v>290</v>
      </c>
      <c r="BR143">
        <v>0</v>
      </c>
      <c r="BS143" t="s">
        <v>1493</v>
      </c>
      <c r="BT143">
        <v>0</v>
      </c>
      <c r="BU143" t="s">
        <v>1493</v>
      </c>
      <c r="BV143" s="4">
        <v>3.4</v>
      </c>
      <c r="BW143">
        <v>0</v>
      </c>
      <c r="BX143">
        <v>20</v>
      </c>
      <c r="BY143">
        <v>2</v>
      </c>
      <c r="BZ143" t="s">
        <v>1493</v>
      </c>
      <c r="CA143">
        <v>1</v>
      </c>
      <c r="CB143" t="s">
        <v>1493</v>
      </c>
      <c r="CC143">
        <v>2</v>
      </c>
      <c r="CD143" t="s">
        <v>1493</v>
      </c>
      <c r="CE143" s="12" t="s">
        <v>482</v>
      </c>
      <c r="CF143" t="s">
        <v>1493</v>
      </c>
      <c r="CG143">
        <v>0</v>
      </c>
      <c r="CH143" t="s">
        <v>1493</v>
      </c>
      <c r="CI143" t="s">
        <v>1493</v>
      </c>
      <c r="CJ143" t="s">
        <v>1493</v>
      </c>
      <c r="CK143" t="s">
        <v>1493</v>
      </c>
      <c r="CL143" t="s">
        <v>1493</v>
      </c>
      <c r="CM143" t="s">
        <v>1493</v>
      </c>
      <c r="CN143" t="s">
        <v>1493</v>
      </c>
      <c r="CO143" t="s">
        <v>1493</v>
      </c>
      <c r="CP143">
        <v>1</v>
      </c>
      <c r="CQ143" s="22">
        <v>1</v>
      </c>
      <c r="CR143" t="s">
        <v>1493</v>
      </c>
      <c r="CS143" s="12" t="s">
        <v>462</v>
      </c>
      <c r="CT143">
        <v>2</v>
      </c>
      <c r="CU143">
        <v>0</v>
      </c>
      <c r="CV143" t="s">
        <v>1493</v>
      </c>
      <c r="CW143" t="s">
        <v>1493</v>
      </c>
      <c r="CX143">
        <v>0</v>
      </c>
      <c r="CY143" t="s">
        <v>1493</v>
      </c>
      <c r="CZ143">
        <v>0</v>
      </c>
      <c r="DA143" t="s">
        <v>1493</v>
      </c>
      <c r="DB143" t="s">
        <v>1493</v>
      </c>
      <c r="DC143" t="s">
        <v>1493</v>
      </c>
      <c r="DD143" t="s">
        <v>1493</v>
      </c>
      <c r="DE143" t="s">
        <v>1493</v>
      </c>
    </row>
    <row r="144" spans="1:109" x14ac:dyDescent="0.25">
      <c r="A144" s="12" t="s">
        <v>1493</v>
      </c>
      <c r="B144" s="4">
        <v>1.0469999999999999</v>
      </c>
      <c r="C144" t="s">
        <v>1493</v>
      </c>
      <c r="D144">
        <v>24</v>
      </c>
      <c r="E144">
        <v>1</v>
      </c>
      <c r="F144" t="s">
        <v>1493</v>
      </c>
      <c r="G144">
        <v>0</v>
      </c>
      <c r="H144" t="s">
        <v>1493</v>
      </c>
      <c r="I144" t="s">
        <v>1493</v>
      </c>
      <c r="J144">
        <v>0</v>
      </c>
      <c r="K144">
        <v>2008</v>
      </c>
      <c r="L144" t="s">
        <v>1493</v>
      </c>
      <c r="M144" t="s">
        <v>1493</v>
      </c>
      <c r="N144">
        <v>0</v>
      </c>
      <c r="O144">
        <v>294</v>
      </c>
      <c r="P144">
        <v>3.08</v>
      </c>
      <c r="Q144" t="s">
        <v>1493</v>
      </c>
      <c r="R144" t="s">
        <v>1493</v>
      </c>
      <c r="S144" t="s">
        <v>1493</v>
      </c>
      <c r="T144" t="s">
        <v>1493</v>
      </c>
      <c r="U144" t="s">
        <v>1493</v>
      </c>
      <c r="V144" t="s">
        <v>1493</v>
      </c>
      <c r="W144" t="s">
        <v>1493</v>
      </c>
      <c r="X144" t="s">
        <v>1493</v>
      </c>
      <c r="Y144" t="s">
        <v>1493</v>
      </c>
      <c r="Z144" t="s">
        <v>1493</v>
      </c>
      <c r="AA144" t="s">
        <v>1493</v>
      </c>
      <c r="AB144" t="s">
        <v>1493</v>
      </c>
      <c r="AC144" t="s">
        <v>1493</v>
      </c>
      <c r="AD144" t="s">
        <v>1493</v>
      </c>
      <c r="AE144" t="s">
        <v>1493</v>
      </c>
      <c r="AF144" t="s">
        <v>1493</v>
      </c>
      <c r="AG144" t="s">
        <v>1493</v>
      </c>
      <c r="AH144" t="s">
        <v>1493</v>
      </c>
      <c r="AI144" t="s">
        <v>1493</v>
      </c>
      <c r="AJ144" t="s">
        <v>1493</v>
      </c>
      <c r="AK144" t="s">
        <v>1493</v>
      </c>
      <c r="AL144" t="s">
        <v>1493</v>
      </c>
      <c r="AM144" t="s">
        <v>1493</v>
      </c>
      <c r="AN144" t="s">
        <v>1493</v>
      </c>
      <c r="AO144" t="s">
        <v>1493</v>
      </c>
      <c r="AP144" t="s">
        <v>1493</v>
      </c>
      <c r="AQ144" t="s">
        <v>1493</v>
      </c>
      <c r="AR144" t="s">
        <v>1493</v>
      </c>
      <c r="AS144" t="s">
        <v>1493</v>
      </c>
      <c r="AT144" t="s">
        <v>1493</v>
      </c>
      <c r="AU144" t="s">
        <v>1493</v>
      </c>
      <c r="AV144" t="s">
        <v>1493</v>
      </c>
      <c r="AW144" t="s">
        <v>1493</v>
      </c>
      <c r="AX144" t="s">
        <v>1493</v>
      </c>
      <c r="AY144" t="s">
        <v>1493</v>
      </c>
      <c r="AZ144" t="s">
        <v>1493</v>
      </c>
      <c r="BA144" t="s">
        <v>1493</v>
      </c>
      <c r="BB144" t="s">
        <v>1493</v>
      </c>
      <c r="BC144" t="s">
        <v>1493</v>
      </c>
      <c r="BD144" t="s">
        <v>1493</v>
      </c>
      <c r="BE144" t="s">
        <v>1493</v>
      </c>
      <c r="BF144" t="s">
        <v>1493</v>
      </c>
      <c r="BG144" t="s">
        <v>1493</v>
      </c>
      <c r="BH144">
        <v>2</v>
      </c>
      <c r="BI144">
        <v>1</v>
      </c>
      <c r="BJ144" t="s">
        <v>1493</v>
      </c>
      <c r="BK144" t="s">
        <v>1493</v>
      </c>
      <c r="BL144" t="s">
        <v>1493</v>
      </c>
      <c r="BM144" t="s">
        <v>1493</v>
      </c>
      <c r="BN144" t="s">
        <v>1493</v>
      </c>
      <c r="BO144" s="12" t="s">
        <v>835</v>
      </c>
      <c r="BP144" s="23" t="s">
        <v>679</v>
      </c>
      <c r="BQ144">
        <v>275</v>
      </c>
      <c r="BR144">
        <v>0</v>
      </c>
      <c r="BS144" t="s">
        <v>1493</v>
      </c>
      <c r="BT144">
        <v>0</v>
      </c>
      <c r="BU144" t="s">
        <v>1493</v>
      </c>
      <c r="BV144" s="4">
        <v>2.92</v>
      </c>
      <c r="BW144">
        <v>0</v>
      </c>
      <c r="BX144">
        <v>24</v>
      </c>
      <c r="BY144">
        <v>1</v>
      </c>
      <c r="BZ144" t="s">
        <v>1493</v>
      </c>
      <c r="CA144">
        <v>2</v>
      </c>
      <c r="CB144" t="s">
        <v>1493</v>
      </c>
      <c r="CC144">
        <v>2</v>
      </c>
      <c r="CD144" t="s">
        <v>1493</v>
      </c>
      <c r="CE144" s="12" t="s">
        <v>482</v>
      </c>
      <c r="CF144" t="s">
        <v>1493</v>
      </c>
      <c r="CG144">
        <v>0</v>
      </c>
      <c r="CH144" t="s">
        <v>1493</v>
      </c>
      <c r="CI144" t="s">
        <v>1493</v>
      </c>
      <c r="CJ144" t="s">
        <v>1493</v>
      </c>
      <c r="CK144" t="s">
        <v>1493</v>
      </c>
      <c r="CL144" t="s">
        <v>1493</v>
      </c>
      <c r="CM144" t="s">
        <v>1493</v>
      </c>
      <c r="CN144" t="s">
        <v>1493</v>
      </c>
      <c r="CO144" t="s">
        <v>1493</v>
      </c>
      <c r="CP144">
        <v>1</v>
      </c>
      <c r="CQ144" s="23" t="s">
        <v>461</v>
      </c>
      <c r="CR144" t="s">
        <v>1493</v>
      </c>
      <c r="CS144" s="12" t="s">
        <v>462</v>
      </c>
      <c r="CT144">
        <v>2</v>
      </c>
      <c r="CU144">
        <v>0</v>
      </c>
      <c r="CV144" t="s">
        <v>1493</v>
      </c>
      <c r="CW144" t="s">
        <v>1493</v>
      </c>
      <c r="CX144">
        <v>0</v>
      </c>
      <c r="CY144" t="s">
        <v>1493</v>
      </c>
      <c r="CZ144">
        <v>0</v>
      </c>
      <c r="DA144" t="s">
        <v>1493</v>
      </c>
      <c r="DB144" t="s">
        <v>1493</v>
      </c>
      <c r="DC144" t="s">
        <v>1493</v>
      </c>
      <c r="DD144" t="s">
        <v>1493</v>
      </c>
      <c r="DE144" t="s">
        <v>1493</v>
      </c>
    </row>
    <row r="145" spans="1:109" x14ac:dyDescent="0.25">
      <c r="A145" s="12" t="s">
        <v>1493</v>
      </c>
      <c r="B145" s="4">
        <v>1.048</v>
      </c>
      <c r="C145" t="s">
        <v>1493</v>
      </c>
      <c r="D145">
        <v>21</v>
      </c>
      <c r="E145">
        <v>1</v>
      </c>
      <c r="F145" t="s">
        <v>1493</v>
      </c>
      <c r="G145">
        <v>0</v>
      </c>
      <c r="H145" t="s">
        <v>1493</v>
      </c>
      <c r="I145" t="s">
        <v>1493</v>
      </c>
      <c r="J145">
        <v>0</v>
      </c>
      <c r="K145">
        <v>2009</v>
      </c>
      <c r="L145" t="s">
        <v>1493</v>
      </c>
      <c r="M145" t="s">
        <v>1493</v>
      </c>
      <c r="N145">
        <v>0</v>
      </c>
      <c r="O145">
        <v>287</v>
      </c>
      <c r="P145">
        <v>3.48</v>
      </c>
      <c r="Q145" t="s">
        <v>1493</v>
      </c>
      <c r="R145" t="s">
        <v>1493</v>
      </c>
      <c r="S145" t="s">
        <v>1493</v>
      </c>
      <c r="T145" t="s">
        <v>1493</v>
      </c>
      <c r="U145" t="s">
        <v>1493</v>
      </c>
      <c r="V145" t="s">
        <v>1493</v>
      </c>
      <c r="W145" t="s">
        <v>1493</v>
      </c>
      <c r="X145" t="s">
        <v>1493</v>
      </c>
      <c r="Y145" t="s">
        <v>1493</v>
      </c>
      <c r="Z145" t="s">
        <v>1493</v>
      </c>
      <c r="AA145" t="s">
        <v>1493</v>
      </c>
      <c r="AB145" t="s">
        <v>1493</v>
      </c>
      <c r="AC145" t="s">
        <v>1493</v>
      </c>
      <c r="AD145" t="s">
        <v>1493</v>
      </c>
      <c r="AE145" t="s">
        <v>1493</v>
      </c>
      <c r="AF145" t="s">
        <v>1493</v>
      </c>
      <c r="AG145" t="s">
        <v>1493</v>
      </c>
      <c r="AH145" t="s">
        <v>1493</v>
      </c>
      <c r="AI145" t="s">
        <v>1493</v>
      </c>
      <c r="AJ145" t="s">
        <v>1493</v>
      </c>
      <c r="AK145" t="s">
        <v>1493</v>
      </c>
      <c r="AL145" t="s">
        <v>1493</v>
      </c>
      <c r="AM145" t="s">
        <v>1493</v>
      </c>
      <c r="AN145" t="s">
        <v>1493</v>
      </c>
      <c r="AO145" t="s">
        <v>1493</v>
      </c>
      <c r="AP145" t="s">
        <v>1493</v>
      </c>
      <c r="AQ145" t="s">
        <v>1493</v>
      </c>
      <c r="AR145" t="s">
        <v>1493</v>
      </c>
      <c r="AS145" t="s">
        <v>1493</v>
      </c>
      <c r="AT145" t="s">
        <v>1493</v>
      </c>
      <c r="AU145" t="s">
        <v>1493</v>
      </c>
      <c r="AV145" t="s">
        <v>1493</v>
      </c>
      <c r="AW145" t="s">
        <v>1493</v>
      </c>
      <c r="AX145" t="s">
        <v>1493</v>
      </c>
      <c r="AY145" t="s">
        <v>1493</v>
      </c>
      <c r="AZ145" t="s">
        <v>1493</v>
      </c>
      <c r="BA145" t="s">
        <v>1493</v>
      </c>
      <c r="BB145" t="s">
        <v>1493</v>
      </c>
      <c r="BC145" t="s">
        <v>1493</v>
      </c>
      <c r="BD145" t="s">
        <v>1493</v>
      </c>
      <c r="BE145" t="s">
        <v>1493</v>
      </c>
      <c r="BF145" t="s">
        <v>1493</v>
      </c>
      <c r="BG145" t="s">
        <v>1493</v>
      </c>
      <c r="BH145">
        <v>2</v>
      </c>
      <c r="BI145">
        <v>1</v>
      </c>
      <c r="BJ145" t="s">
        <v>1493</v>
      </c>
      <c r="BK145" t="s">
        <v>1493</v>
      </c>
      <c r="BL145" t="s">
        <v>1493</v>
      </c>
      <c r="BM145" t="s">
        <v>1493</v>
      </c>
      <c r="BN145" t="s">
        <v>1493</v>
      </c>
      <c r="BO145" s="12" t="s">
        <v>1111</v>
      </c>
      <c r="BP145" s="23" t="s">
        <v>540</v>
      </c>
      <c r="BQ145">
        <v>260</v>
      </c>
      <c r="BR145">
        <v>0</v>
      </c>
      <c r="BS145" t="s">
        <v>1493</v>
      </c>
      <c r="BT145">
        <v>0</v>
      </c>
      <c r="BU145" t="s">
        <v>1493</v>
      </c>
      <c r="BV145" s="4">
        <v>3</v>
      </c>
      <c r="BW145">
        <v>0</v>
      </c>
      <c r="BX145">
        <v>21</v>
      </c>
      <c r="BY145">
        <v>2</v>
      </c>
      <c r="BZ145" t="s">
        <v>1493</v>
      </c>
      <c r="CA145">
        <v>2</v>
      </c>
      <c r="CB145" t="s">
        <v>1493</v>
      </c>
      <c r="CC145">
        <v>2</v>
      </c>
      <c r="CD145" t="s">
        <v>1493</v>
      </c>
      <c r="CE145" s="12" t="s">
        <v>482</v>
      </c>
      <c r="CF145" t="s">
        <v>1493</v>
      </c>
      <c r="CG145">
        <v>0</v>
      </c>
      <c r="CH145" t="s">
        <v>1493</v>
      </c>
      <c r="CI145" t="s">
        <v>1493</v>
      </c>
      <c r="CJ145" t="s">
        <v>1493</v>
      </c>
      <c r="CK145" t="s">
        <v>1493</v>
      </c>
      <c r="CL145" t="s">
        <v>1493</v>
      </c>
      <c r="CM145" t="s">
        <v>1493</v>
      </c>
      <c r="CN145" t="s">
        <v>1493</v>
      </c>
      <c r="CO145" t="s">
        <v>1493</v>
      </c>
      <c r="CP145">
        <v>2</v>
      </c>
      <c r="CQ145" s="22">
        <v>1</v>
      </c>
      <c r="CR145" t="s">
        <v>1493</v>
      </c>
      <c r="CS145" s="12" t="s">
        <v>462</v>
      </c>
      <c r="CT145">
        <v>2</v>
      </c>
      <c r="CU145">
        <v>0</v>
      </c>
      <c r="CV145" t="s">
        <v>1493</v>
      </c>
      <c r="CW145" t="s">
        <v>1493</v>
      </c>
      <c r="CX145">
        <v>0</v>
      </c>
      <c r="CY145" t="s">
        <v>1493</v>
      </c>
      <c r="CZ145">
        <v>0</v>
      </c>
      <c r="DA145" t="s">
        <v>1493</v>
      </c>
      <c r="DB145" t="s">
        <v>1493</v>
      </c>
      <c r="DC145" t="s">
        <v>1493</v>
      </c>
      <c r="DD145" t="s">
        <v>1493</v>
      </c>
      <c r="DE145" t="s">
        <v>1493</v>
      </c>
    </row>
    <row r="146" spans="1:109" x14ac:dyDescent="0.25">
      <c r="A146" s="12" t="s">
        <v>1493</v>
      </c>
      <c r="B146" s="4">
        <v>1.0489999999999999</v>
      </c>
      <c r="C146" t="s">
        <v>1493</v>
      </c>
      <c r="D146">
        <v>29</v>
      </c>
      <c r="E146">
        <v>1</v>
      </c>
      <c r="F146" t="s">
        <v>1493</v>
      </c>
      <c r="G146">
        <v>0</v>
      </c>
      <c r="H146" t="s">
        <v>1493</v>
      </c>
      <c r="I146" t="s">
        <v>1493</v>
      </c>
      <c r="J146">
        <v>0</v>
      </c>
      <c r="K146">
        <v>2009</v>
      </c>
      <c r="L146" t="s">
        <v>1493</v>
      </c>
      <c r="M146" t="s">
        <v>1493</v>
      </c>
      <c r="N146">
        <v>0</v>
      </c>
      <c r="O146">
        <v>266</v>
      </c>
      <c r="P146">
        <v>2.9</v>
      </c>
      <c r="Q146" t="s">
        <v>1493</v>
      </c>
      <c r="R146" t="s">
        <v>1493</v>
      </c>
      <c r="S146" t="s">
        <v>1493</v>
      </c>
      <c r="T146" t="s">
        <v>1493</v>
      </c>
      <c r="U146" t="s">
        <v>1493</v>
      </c>
      <c r="V146" t="s">
        <v>1493</v>
      </c>
      <c r="W146" t="s">
        <v>1493</v>
      </c>
      <c r="X146" t="s">
        <v>1493</v>
      </c>
      <c r="Y146" t="s">
        <v>1493</v>
      </c>
      <c r="Z146" t="s">
        <v>1493</v>
      </c>
      <c r="AA146" t="s">
        <v>1493</v>
      </c>
      <c r="AB146" t="s">
        <v>1493</v>
      </c>
      <c r="AC146" t="s">
        <v>1493</v>
      </c>
      <c r="AD146" t="s">
        <v>1493</v>
      </c>
      <c r="AE146" t="s">
        <v>1493</v>
      </c>
      <c r="AF146" t="s">
        <v>1493</v>
      </c>
      <c r="AG146" t="s">
        <v>1493</v>
      </c>
      <c r="AH146" t="s">
        <v>1493</v>
      </c>
      <c r="AI146" t="s">
        <v>1493</v>
      </c>
      <c r="AJ146" t="s">
        <v>1493</v>
      </c>
      <c r="AK146" t="s">
        <v>1493</v>
      </c>
      <c r="AL146" t="s">
        <v>1493</v>
      </c>
      <c r="AM146" t="s">
        <v>1493</v>
      </c>
      <c r="AN146" t="s">
        <v>1493</v>
      </c>
      <c r="AO146" t="s">
        <v>1493</v>
      </c>
      <c r="AP146" t="s">
        <v>1493</v>
      </c>
      <c r="AQ146" t="s">
        <v>1493</v>
      </c>
      <c r="AR146" t="s">
        <v>1493</v>
      </c>
      <c r="AS146" t="s">
        <v>1493</v>
      </c>
      <c r="AT146" t="s">
        <v>1493</v>
      </c>
      <c r="AU146" t="s">
        <v>1493</v>
      </c>
      <c r="AV146" t="s">
        <v>1493</v>
      </c>
      <c r="AW146" t="s">
        <v>1493</v>
      </c>
      <c r="AX146" t="s">
        <v>1493</v>
      </c>
      <c r="AY146" t="s">
        <v>1493</v>
      </c>
      <c r="AZ146" t="s">
        <v>1493</v>
      </c>
      <c r="BA146" t="s">
        <v>1493</v>
      </c>
      <c r="BB146" t="s">
        <v>1493</v>
      </c>
      <c r="BC146" t="s">
        <v>1493</v>
      </c>
      <c r="BD146" t="s">
        <v>1493</v>
      </c>
      <c r="BE146" t="s">
        <v>1493</v>
      </c>
      <c r="BF146" t="s">
        <v>1493</v>
      </c>
      <c r="BG146" t="s">
        <v>1493</v>
      </c>
      <c r="BH146">
        <v>2</v>
      </c>
      <c r="BI146">
        <v>1</v>
      </c>
      <c r="BJ146" t="s">
        <v>1493</v>
      </c>
      <c r="BK146" t="s">
        <v>1493</v>
      </c>
      <c r="BL146" t="s">
        <v>1493</v>
      </c>
      <c r="BM146" t="s">
        <v>1493</v>
      </c>
      <c r="BN146" t="s">
        <v>1493</v>
      </c>
      <c r="BO146" s="12" t="s">
        <v>842</v>
      </c>
      <c r="BP146" s="23" t="s">
        <v>718</v>
      </c>
      <c r="BQ146">
        <v>170</v>
      </c>
      <c r="BR146">
        <v>0</v>
      </c>
      <c r="BS146" t="s">
        <v>1493</v>
      </c>
      <c r="BT146">
        <v>0</v>
      </c>
      <c r="BU146" t="s">
        <v>1493</v>
      </c>
      <c r="BV146" s="4">
        <v>3.5</v>
      </c>
      <c r="BW146">
        <v>0</v>
      </c>
      <c r="BX146">
        <v>29</v>
      </c>
      <c r="BY146">
        <v>2</v>
      </c>
      <c r="BZ146" t="s">
        <v>1493</v>
      </c>
      <c r="CA146">
        <v>3</v>
      </c>
      <c r="CB146" t="s">
        <v>1493</v>
      </c>
      <c r="CC146">
        <v>2</v>
      </c>
      <c r="CD146" t="s">
        <v>1493</v>
      </c>
      <c r="CE146" s="12" t="s">
        <v>555</v>
      </c>
      <c r="CF146">
        <v>1</v>
      </c>
      <c r="CG146">
        <v>0</v>
      </c>
      <c r="CH146" t="s">
        <v>1493</v>
      </c>
      <c r="CI146" t="s">
        <v>1493</v>
      </c>
      <c r="CJ146" t="s">
        <v>1493</v>
      </c>
      <c r="CK146" t="s">
        <v>1493</v>
      </c>
      <c r="CL146" t="s">
        <v>1493</v>
      </c>
      <c r="CM146" t="s">
        <v>1493</v>
      </c>
      <c r="CN146" t="s">
        <v>1493</v>
      </c>
      <c r="CO146" t="s">
        <v>1493</v>
      </c>
      <c r="CP146">
        <v>2</v>
      </c>
      <c r="CQ146" s="22">
        <v>1</v>
      </c>
      <c r="CR146" t="s">
        <v>1493</v>
      </c>
      <c r="CS146" s="12" t="s">
        <v>462</v>
      </c>
      <c r="CT146">
        <v>2</v>
      </c>
      <c r="CU146">
        <v>0</v>
      </c>
      <c r="CV146" t="s">
        <v>1493</v>
      </c>
      <c r="CW146" t="s">
        <v>1493</v>
      </c>
      <c r="CX146">
        <v>0</v>
      </c>
      <c r="CY146" t="s">
        <v>1493</v>
      </c>
      <c r="CZ146">
        <v>0</v>
      </c>
      <c r="DA146" t="s">
        <v>1493</v>
      </c>
      <c r="DB146" t="s">
        <v>1493</v>
      </c>
      <c r="DC146" t="s">
        <v>1493</v>
      </c>
      <c r="DD146" t="s">
        <v>1493</v>
      </c>
      <c r="DE146" t="s">
        <v>1493</v>
      </c>
    </row>
    <row r="147" spans="1:109" x14ac:dyDescent="0.25">
      <c r="A147" s="12" t="s">
        <v>989</v>
      </c>
      <c r="B147" s="4">
        <v>1.05</v>
      </c>
      <c r="C147" t="s">
        <v>1493</v>
      </c>
      <c r="D147">
        <v>36</v>
      </c>
      <c r="E147">
        <v>1</v>
      </c>
      <c r="F147" t="s">
        <v>1493</v>
      </c>
      <c r="G147">
        <v>0</v>
      </c>
      <c r="H147" t="s">
        <v>1493</v>
      </c>
      <c r="I147" t="s">
        <v>1493</v>
      </c>
      <c r="J147">
        <v>0</v>
      </c>
      <c r="K147">
        <v>2005</v>
      </c>
      <c r="L147" t="s">
        <v>1493</v>
      </c>
      <c r="M147" t="s">
        <v>1493</v>
      </c>
      <c r="N147">
        <v>0</v>
      </c>
      <c r="O147">
        <v>280</v>
      </c>
      <c r="P147">
        <v>3.4649999999999999</v>
      </c>
      <c r="Q147" t="s">
        <v>1493</v>
      </c>
      <c r="R147" t="s">
        <v>1493</v>
      </c>
      <c r="S147" t="s">
        <v>1493</v>
      </c>
      <c r="T147" t="s">
        <v>1493</v>
      </c>
      <c r="U147" t="s">
        <v>1493</v>
      </c>
      <c r="V147" t="s">
        <v>1493</v>
      </c>
      <c r="W147" t="s">
        <v>1493</v>
      </c>
      <c r="X147" t="s">
        <v>1493</v>
      </c>
      <c r="Y147" t="s">
        <v>1493</v>
      </c>
      <c r="Z147" t="s">
        <v>1493</v>
      </c>
      <c r="AA147" t="s">
        <v>1493</v>
      </c>
      <c r="AB147" t="s">
        <v>1493</v>
      </c>
      <c r="AC147" t="s">
        <v>1493</v>
      </c>
      <c r="AD147" t="s">
        <v>1493</v>
      </c>
      <c r="AE147" t="s">
        <v>1493</v>
      </c>
      <c r="AF147" t="s">
        <v>1493</v>
      </c>
      <c r="AG147" t="s">
        <v>1493</v>
      </c>
      <c r="AH147" t="s">
        <v>1493</v>
      </c>
      <c r="AI147" t="s">
        <v>1493</v>
      </c>
      <c r="AJ147" t="s">
        <v>1493</v>
      </c>
      <c r="AK147" t="s">
        <v>1493</v>
      </c>
      <c r="AL147" t="s">
        <v>1493</v>
      </c>
      <c r="AM147" t="s">
        <v>1493</v>
      </c>
      <c r="AN147" t="s">
        <v>1493</v>
      </c>
      <c r="AO147" t="s">
        <v>1493</v>
      </c>
      <c r="AP147" t="s">
        <v>1493</v>
      </c>
      <c r="AQ147" t="s">
        <v>1493</v>
      </c>
      <c r="AR147" t="s">
        <v>1493</v>
      </c>
      <c r="AS147" t="s">
        <v>1493</v>
      </c>
      <c r="AT147" t="s">
        <v>1493</v>
      </c>
      <c r="AU147" t="s">
        <v>1493</v>
      </c>
      <c r="AV147" t="s">
        <v>1493</v>
      </c>
      <c r="AW147" t="s">
        <v>1493</v>
      </c>
      <c r="AX147" t="s">
        <v>1493</v>
      </c>
      <c r="AY147" t="s">
        <v>1493</v>
      </c>
      <c r="AZ147" t="s">
        <v>1493</v>
      </c>
      <c r="BA147" t="s">
        <v>1493</v>
      </c>
      <c r="BB147" t="s">
        <v>1493</v>
      </c>
      <c r="BC147" t="s">
        <v>1493</v>
      </c>
      <c r="BD147" t="s">
        <v>1493</v>
      </c>
      <c r="BE147" t="s">
        <v>1493</v>
      </c>
      <c r="BF147" t="s">
        <v>1493</v>
      </c>
      <c r="BG147" t="s">
        <v>1493</v>
      </c>
      <c r="BH147">
        <v>2</v>
      </c>
      <c r="BI147">
        <v>1</v>
      </c>
      <c r="BJ147" t="s">
        <v>1493</v>
      </c>
      <c r="BK147" t="s">
        <v>1493</v>
      </c>
      <c r="BL147" t="s">
        <v>1493</v>
      </c>
      <c r="BM147" t="s">
        <v>1493</v>
      </c>
      <c r="BN147" t="s">
        <v>1493</v>
      </c>
      <c r="BO147" s="12" t="s">
        <v>1112</v>
      </c>
      <c r="BP147" s="23" t="s">
        <v>722</v>
      </c>
      <c r="BQ147">
        <v>171</v>
      </c>
      <c r="BR147">
        <v>0</v>
      </c>
      <c r="BS147" t="s">
        <v>1493</v>
      </c>
      <c r="BT147">
        <v>0</v>
      </c>
      <c r="BU147" t="s">
        <v>1493</v>
      </c>
      <c r="BV147" s="4">
        <v>3.0649999999999999</v>
      </c>
      <c r="BW147">
        <v>0</v>
      </c>
      <c r="BX147">
        <v>36</v>
      </c>
      <c r="BY147">
        <v>1</v>
      </c>
      <c r="BZ147" t="s">
        <v>1493</v>
      </c>
      <c r="CA147">
        <v>3</v>
      </c>
      <c r="CB147" t="s">
        <v>1493</v>
      </c>
      <c r="CC147">
        <v>2</v>
      </c>
      <c r="CD147" t="s">
        <v>1493</v>
      </c>
      <c r="CE147" s="12" t="s">
        <v>870</v>
      </c>
      <c r="CF147" t="s">
        <v>1493</v>
      </c>
      <c r="CG147">
        <v>0</v>
      </c>
      <c r="CH147" t="s">
        <v>1493</v>
      </c>
      <c r="CI147" t="s">
        <v>1493</v>
      </c>
      <c r="CJ147" t="s">
        <v>1493</v>
      </c>
      <c r="CK147" t="s">
        <v>1493</v>
      </c>
      <c r="CL147" t="s">
        <v>1493</v>
      </c>
      <c r="CM147" t="s">
        <v>1493</v>
      </c>
      <c r="CN147" t="s">
        <v>1493</v>
      </c>
      <c r="CO147" t="s">
        <v>1493</v>
      </c>
      <c r="CP147">
        <v>1</v>
      </c>
      <c r="CQ147" s="23" t="s">
        <v>461</v>
      </c>
      <c r="CR147" t="s">
        <v>1493</v>
      </c>
      <c r="CS147" s="12" t="s">
        <v>462</v>
      </c>
      <c r="CT147">
        <v>2</v>
      </c>
      <c r="CU147">
        <v>0</v>
      </c>
      <c r="CV147" t="s">
        <v>1493</v>
      </c>
      <c r="CW147" t="s">
        <v>1493</v>
      </c>
      <c r="CX147">
        <v>0</v>
      </c>
      <c r="CY147" t="s">
        <v>1493</v>
      </c>
      <c r="CZ147">
        <v>0</v>
      </c>
      <c r="DA147" t="s">
        <v>1493</v>
      </c>
      <c r="DB147" t="s">
        <v>1493</v>
      </c>
      <c r="DC147" t="s">
        <v>1493</v>
      </c>
      <c r="DD147" t="s">
        <v>1493</v>
      </c>
      <c r="DE147" t="s">
        <v>1493</v>
      </c>
    </row>
    <row r="148" spans="1:109" x14ac:dyDescent="0.25">
      <c r="A148" s="12" t="s">
        <v>989</v>
      </c>
      <c r="B148" s="4">
        <v>1.0509999999999999</v>
      </c>
      <c r="C148" t="s">
        <v>1493</v>
      </c>
      <c r="D148">
        <v>37</v>
      </c>
      <c r="E148">
        <v>1</v>
      </c>
      <c r="F148" t="s">
        <v>1493</v>
      </c>
      <c r="G148">
        <v>0</v>
      </c>
      <c r="H148" t="s">
        <v>1493</v>
      </c>
      <c r="I148" t="s">
        <v>1493</v>
      </c>
      <c r="J148">
        <v>0</v>
      </c>
      <c r="K148">
        <v>2007</v>
      </c>
      <c r="L148">
        <v>2</v>
      </c>
      <c r="M148" t="s">
        <v>1493</v>
      </c>
      <c r="N148">
        <v>1</v>
      </c>
      <c r="O148">
        <v>252</v>
      </c>
      <c r="P148">
        <v>2.2050000000000001</v>
      </c>
      <c r="Q148" t="s">
        <v>1493</v>
      </c>
      <c r="R148" t="s">
        <v>1493</v>
      </c>
      <c r="S148" t="s">
        <v>1493</v>
      </c>
      <c r="T148" t="s">
        <v>1493</v>
      </c>
      <c r="U148" t="s">
        <v>1493</v>
      </c>
      <c r="V148" t="s">
        <v>1493</v>
      </c>
      <c r="W148" t="s">
        <v>1493</v>
      </c>
      <c r="X148" t="s">
        <v>1493</v>
      </c>
      <c r="Y148" t="s">
        <v>1493</v>
      </c>
      <c r="Z148" t="s">
        <v>1493</v>
      </c>
      <c r="AA148" t="s">
        <v>1493</v>
      </c>
      <c r="AB148" t="s">
        <v>1493</v>
      </c>
      <c r="AC148" t="s">
        <v>1493</v>
      </c>
      <c r="AD148" t="s">
        <v>1493</v>
      </c>
      <c r="AE148" t="s">
        <v>1493</v>
      </c>
      <c r="AF148" t="s">
        <v>1493</v>
      </c>
      <c r="AG148" t="s">
        <v>1493</v>
      </c>
      <c r="AH148" t="s">
        <v>1493</v>
      </c>
      <c r="AI148" t="s">
        <v>1493</v>
      </c>
      <c r="AJ148" t="s">
        <v>1493</v>
      </c>
      <c r="AK148" t="s">
        <v>1493</v>
      </c>
      <c r="AL148" t="s">
        <v>1493</v>
      </c>
      <c r="AM148" t="s">
        <v>1493</v>
      </c>
      <c r="AN148" t="s">
        <v>1493</v>
      </c>
      <c r="AO148" t="s">
        <v>1493</v>
      </c>
      <c r="AP148" t="s">
        <v>1493</v>
      </c>
      <c r="AQ148" t="s">
        <v>1493</v>
      </c>
      <c r="AR148" t="s">
        <v>1493</v>
      </c>
      <c r="AS148" t="s">
        <v>1493</v>
      </c>
      <c r="AT148" t="s">
        <v>1493</v>
      </c>
      <c r="AU148" t="s">
        <v>1493</v>
      </c>
      <c r="AV148" t="s">
        <v>1493</v>
      </c>
      <c r="AW148" t="s">
        <v>1493</v>
      </c>
      <c r="AX148" t="s">
        <v>1493</v>
      </c>
      <c r="AY148" t="s">
        <v>1493</v>
      </c>
      <c r="AZ148" t="s">
        <v>1493</v>
      </c>
      <c r="BA148" t="s">
        <v>1493</v>
      </c>
      <c r="BB148" t="s">
        <v>1493</v>
      </c>
      <c r="BC148" t="s">
        <v>1493</v>
      </c>
      <c r="BD148" t="s">
        <v>1493</v>
      </c>
      <c r="BE148" t="s">
        <v>1493</v>
      </c>
      <c r="BF148" t="s">
        <v>1493</v>
      </c>
      <c r="BG148" t="s">
        <v>1493</v>
      </c>
      <c r="BH148">
        <v>2</v>
      </c>
      <c r="BI148">
        <v>1</v>
      </c>
      <c r="BJ148" t="s">
        <v>1493</v>
      </c>
      <c r="BK148" t="s">
        <v>1493</v>
      </c>
      <c r="BL148" t="s">
        <v>1493</v>
      </c>
      <c r="BM148" t="s">
        <v>1493</v>
      </c>
      <c r="BN148" t="s">
        <v>1493</v>
      </c>
      <c r="BO148" s="12" t="s">
        <v>1117</v>
      </c>
      <c r="BP148" s="23" t="s">
        <v>747</v>
      </c>
      <c r="BQ148">
        <v>284</v>
      </c>
      <c r="BR148">
        <v>0</v>
      </c>
      <c r="BS148" t="s">
        <v>1493</v>
      </c>
      <c r="BT148">
        <v>0</v>
      </c>
      <c r="BU148" t="s">
        <v>1493</v>
      </c>
      <c r="BV148" s="4">
        <v>3.1</v>
      </c>
      <c r="BW148">
        <v>0</v>
      </c>
      <c r="BX148">
        <v>37</v>
      </c>
      <c r="BY148">
        <v>1</v>
      </c>
      <c r="BZ148" t="s">
        <v>1493</v>
      </c>
      <c r="CA148">
        <v>3</v>
      </c>
      <c r="CB148" t="s">
        <v>1493</v>
      </c>
      <c r="CC148">
        <v>2</v>
      </c>
      <c r="CD148" t="s">
        <v>1493</v>
      </c>
      <c r="CE148" s="12" t="s">
        <v>1118</v>
      </c>
      <c r="CF148">
        <v>1</v>
      </c>
      <c r="CG148">
        <v>0</v>
      </c>
      <c r="CH148" t="s">
        <v>1493</v>
      </c>
      <c r="CI148" t="s">
        <v>1493</v>
      </c>
      <c r="CJ148" t="s">
        <v>1493</v>
      </c>
      <c r="CK148" t="s">
        <v>1493</v>
      </c>
      <c r="CL148" t="s">
        <v>1493</v>
      </c>
      <c r="CM148" t="s">
        <v>1493</v>
      </c>
      <c r="CN148" t="s">
        <v>1493</v>
      </c>
      <c r="CO148" t="s">
        <v>1493</v>
      </c>
      <c r="CP148">
        <v>1</v>
      </c>
      <c r="CQ148" s="23" t="s">
        <v>461</v>
      </c>
      <c r="CR148" t="s">
        <v>1493</v>
      </c>
      <c r="CS148" s="12" t="s">
        <v>462</v>
      </c>
      <c r="CT148">
        <v>2</v>
      </c>
      <c r="CU148">
        <v>0</v>
      </c>
      <c r="CV148" t="s">
        <v>1493</v>
      </c>
      <c r="CW148" t="s">
        <v>1493</v>
      </c>
      <c r="CX148">
        <v>0</v>
      </c>
      <c r="CY148" t="s">
        <v>1493</v>
      </c>
      <c r="CZ148">
        <v>0</v>
      </c>
      <c r="DA148" t="s">
        <v>1493</v>
      </c>
      <c r="DB148" t="s">
        <v>1493</v>
      </c>
      <c r="DC148" t="s">
        <v>1493</v>
      </c>
      <c r="DD148" t="s">
        <v>1493</v>
      </c>
      <c r="DE148" t="s">
        <v>1493</v>
      </c>
    </row>
    <row r="149" spans="1:109" x14ac:dyDescent="0.25">
      <c r="A149" s="12" t="s">
        <v>1493</v>
      </c>
      <c r="B149" s="4">
        <v>1.052</v>
      </c>
      <c r="C149" t="s">
        <v>1493</v>
      </c>
      <c r="D149">
        <v>32</v>
      </c>
      <c r="E149">
        <v>1</v>
      </c>
      <c r="F149" t="s">
        <v>1493</v>
      </c>
      <c r="G149">
        <v>0</v>
      </c>
      <c r="H149" t="s">
        <v>1493</v>
      </c>
      <c r="I149" t="s">
        <v>1493</v>
      </c>
      <c r="J149">
        <v>0</v>
      </c>
      <c r="K149" t="s">
        <v>1493</v>
      </c>
      <c r="L149" t="s">
        <v>1493</v>
      </c>
      <c r="M149" t="s">
        <v>1493</v>
      </c>
      <c r="N149" t="s">
        <v>1493</v>
      </c>
      <c r="O149" t="s">
        <v>1493</v>
      </c>
      <c r="P149" t="s">
        <v>1493</v>
      </c>
      <c r="Q149" t="s">
        <v>1493</v>
      </c>
      <c r="R149" t="s">
        <v>1493</v>
      </c>
      <c r="S149" t="s">
        <v>1493</v>
      </c>
      <c r="T149" t="s">
        <v>1493</v>
      </c>
      <c r="U149" t="s">
        <v>1493</v>
      </c>
      <c r="V149" t="s">
        <v>1493</v>
      </c>
      <c r="W149" t="s">
        <v>1493</v>
      </c>
      <c r="X149" t="s">
        <v>1493</v>
      </c>
      <c r="Y149" t="s">
        <v>1493</v>
      </c>
      <c r="Z149" t="s">
        <v>1493</v>
      </c>
      <c r="AA149" t="s">
        <v>1493</v>
      </c>
      <c r="AB149" t="s">
        <v>1493</v>
      </c>
      <c r="AC149" t="s">
        <v>1493</v>
      </c>
      <c r="AD149" t="s">
        <v>1493</v>
      </c>
      <c r="AE149" t="s">
        <v>1493</v>
      </c>
      <c r="AF149" t="s">
        <v>1493</v>
      </c>
      <c r="AG149" t="s">
        <v>1493</v>
      </c>
      <c r="AH149" t="s">
        <v>1493</v>
      </c>
      <c r="AI149" t="s">
        <v>1493</v>
      </c>
      <c r="AJ149" t="s">
        <v>1493</v>
      </c>
      <c r="AK149" t="s">
        <v>1493</v>
      </c>
      <c r="AL149" t="s">
        <v>1493</v>
      </c>
      <c r="AM149" t="s">
        <v>1493</v>
      </c>
      <c r="AN149" t="s">
        <v>1493</v>
      </c>
      <c r="AO149" t="s">
        <v>1493</v>
      </c>
      <c r="AP149" t="s">
        <v>1493</v>
      </c>
      <c r="AQ149" t="s">
        <v>1493</v>
      </c>
      <c r="AR149" t="s">
        <v>1493</v>
      </c>
      <c r="AS149" t="s">
        <v>1493</v>
      </c>
      <c r="AT149" t="s">
        <v>1493</v>
      </c>
      <c r="AU149" t="s">
        <v>1493</v>
      </c>
      <c r="AV149" t="s">
        <v>1493</v>
      </c>
      <c r="AW149" t="s">
        <v>1493</v>
      </c>
      <c r="AX149" t="s">
        <v>1493</v>
      </c>
      <c r="AY149" t="s">
        <v>1493</v>
      </c>
      <c r="AZ149" t="s">
        <v>1493</v>
      </c>
      <c r="BA149" t="s">
        <v>1493</v>
      </c>
      <c r="BB149" t="s">
        <v>1493</v>
      </c>
      <c r="BC149" t="s">
        <v>1493</v>
      </c>
      <c r="BD149" t="s">
        <v>1493</v>
      </c>
      <c r="BE149" t="s">
        <v>1493</v>
      </c>
      <c r="BF149" t="s">
        <v>1493</v>
      </c>
      <c r="BG149" t="s">
        <v>1493</v>
      </c>
      <c r="BH149">
        <v>1</v>
      </c>
      <c r="BI149" t="s">
        <v>1493</v>
      </c>
      <c r="BJ149" t="s">
        <v>1493</v>
      </c>
      <c r="BK149" t="s">
        <v>1493</v>
      </c>
      <c r="BL149" t="s">
        <v>1493</v>
      </c>
      <c r="BM149" t="s">
        <v>1493</v>
      </c>
      <c r="BN149" t="s">
        <v>1493</v>
      </c>
      <c r="BO149" s="12" t="s">
        <v>502</v>
      </c>
      <c r="BP149" s="23" t="s">
        <v>481</v>
      </c>
      <c r="BQ149">
        <v>277</v>
      </c>
      <c r="BR149">
        <v>0</v>
      </c>
      <c r="BS149" t="s">
        <v>1493</v>
      </c>
      <c r="BT149">
        <v>0</v>
      </c>
      <c r="BU149" t="s">
        <v>1493</v>
      </c>
      <c r="BV149" s="4">
        <v>3.95</v>
      </c>
      <c r="BW149">
        <v>0</v>
      </c>
      <c r="BX149">
        <v>32</v>
      </c>
      <c r="BY149">
        <v>1</v>
      </c>
      <c r="BZ149" t="s">
        <v>1493</v>
      </c>
      <c r="CA149">
        <v>3</v>
      </c>
      <c r="CB149" t="s">
        <v>1493</v>
      </c>
      <c r="CC149">
        <v>3</v>
      </c>
      <c r="CD149" t="s">
        <v>1493</v>
      </c>
      <c r="CE149" s="12" t="s">
        <v>1119</v>
      </c>
      <c r="CF149">
        <v>1</v>
      </c>
      <c r="CG149" t="s">
        <v>1493</v>
      </c>
      <c r="CH149" t="s">
        <v>1493</v>
      </c>
      <c r="CI149" t="s">
        <v>1493</v>
      </c>
      <c r="CJ149" t="s">
        <v>1493</v>
      </c>
      <c r="CK149" t="s">
        <v>1493</v>
      </c>
      <c r="CL149" t="s">
        <v>1493</v>
      </c>
      <c r="CM149" t="s">
        <v>1493</v>
      </c>
      <c r="CN149" t="s">
        <v>1493</v>
      </c>
      <c r="CO149" t="s">
        <v>1493</v>
      </c>
      <c r="CP149">
        <v>1</v>
      </c>
      <c r="CQ149" s="23" t="s">
        <v>461</v>
      </c>
      <c r="CR149" t="s">
        <v>1493</v>
      </c>
      <c r="CS149" s="12" t="s">
        <v>462</v>
      </c>
      <c r="CT149">
        <v>2</v>
      </c>
      <c r="CU149">
        <v>0</v>
      </c>
      <c r="CV149" t="s">
        <v>1493</v>
      </c>
      <c r="CW149" t="s">
        <v>1493</v>
      </c>
      <c r="CX149">
        <v>0</v>
      </c>
      <c r="CY149" t="s">
        <v>1493</v>
      </c>
      <c r="CZ149">
        <v>0</v>
      </c>
      <c r="DA149" t="s">
        <v>1493</v>
      </c>
      <c r="DB149" t="s">
        <v>1493</v>
      </c>
      <c r="DC149" t="s">
        <v>1493</v>
      </c>
      <c r="DD149" t="s">
        <v>1493</v>
      </c>
      <c r="DE149" t="s">
        <v>1493</v>
      </c>
    </row>
    <row r="150" spans="1:109" x14ac:dyDescent="0.25">
      <c r="A150" s="12" t="s">
        <v>1493</v>
      </c>
      <c r="B150" s="4">
        <v>1.0529999999999999</v>
      </c>
      <c r="C150" t="s">
        <v>1493</v>
      </c>
      <c r="D150">
        <v>30</v>
      </c>
      <c r="E150">
        <v>2</v>
      </c>
      <c r="F150" t="s">
        <v>1493</v>
      </c>
      <c r="G150">
        <v>0</v>
      </c>
      <c r="H150" t="s">
        <v>1493</v>
      </c>
      <c r="I150" t="s">
        <v>1493</v>
      </c>
      <c r="J150">
        <v>0</v>
      </c>
      <c r="K150">
        <v>2008</v>
      </c>
      <c r="L150" t="s">
        <v>1493</v>
      </c>
      <c r="M150" t="s">
        <v>1493</v>
      </c>
      <c r="N150">
        <v>0</v>
      </c>
      <c r="O150">
        <v>282</v>
      </c>
      <c r="P150">
        <v>3.28</v>
      </c>
      <c r="Q150" t="s">
        <v>1493</v>
      </c>
      <c r="R150" t="s">
        <v>1493</v>
      </c>
      <c r="S150" t="s">
        <v>1493</v>
      </c>
      <c r="T150" t="s">
        <v>1493</v>
      </c>
      <c r="U150" t="s">
        <v>1493</v>
      </c>
      <c r="V150" t="s">
        <v>1493</v>
      </c>
      <c r="W150" t="s">
        <v>1493</v>
      </c>
      <c r="X150" t="s">
        <v>1493</v>
      </c>
      <c r="Y150" t="s">
        <v>1493</v>
      </c>
      <c r="Z150" t="s">
        <v>1493</v>
      </c>
      <c r="AA150" t="s">
        <v>1493</v>
      </c>
      <c r="AB150" t="s">
        <v>1493</v>
      </c>
      <c r="AC150" t="s">
        <v>1493</v>
      </c>
      <c r="AD150" t="s">
        <v>1493</v>
      </c>
      <c r="AE150" t="s">
        <v>1493</v>
      </c>
      <c r="AF150" t="s">
        <v>1493</v>
      </c>
      <c r="AG150" t="s">
        <v>1493</v>
      </c>
      <c r="AH150" t="s">
        <v>1493</v>
      </c>
      <c r="AI150" t="s">
        <v>1493</v>
      </c>
      <c r="AJ150" t="s">
        <v>1493</v>
      </c>
      <c r="AK150" t="s">
        <v>1493</v>
      </c>
      <c r="AL150" t="s">
        <v>1493</v>
      </c>
      <c r="AM150" t="s">
        <v>1493</v>
      </c>
      <c r="AN150" t="s">
        <v>1493</v>
      </c>
      <c r="AO150" t="s">
        <v>1493</v>
      </c>
      <c r="AP150" t="s">
        <v>1493</v>
      </c>
      <c r="AQ150" t="s">
        <v>1493</v>
      </c>
      <c r="AR150" t="s">
        <v>1493</v>
      </c>
      <c r="AS150" t="s">
        <v>1493</v>
      </c>
      <c r="AT150" t="s">
        <v>1493</v>
      </c>
      <c r="AU150" t="s">
        <v>1493</v>
      </c>
      <c r="AV150" t="s">
        <v>1493</v>
      </c>
      <c r="AW150" t="s">
        <v>1493</v>
      </c>
      <c r="AX150" t="s">
        <v>1493</v>
      </c>
      <c r="AY150" t="s">
        <v>1493</v>
      </c>
      <c r="AZ150" t="s">
        <v>1493</v>
      </c>
      <c r="BA150" t="s">
        <v>1493</v>
      </c>
      <c r="BB150" t="s">
        <v>1493</v>
      </c>
      <c r="BC150" t="s">
        <v>1493</v>
      </c>
      <c r="BD150" t="s">
        <v>1493</v>
      </c>
      <c r="BE150" t="s">
        <v>1493</v>
      </c>
      <c r="BF150" t="s">
        <v>1493</v>
      </c>
      <c r="BG150" t="s">
        <v>1493</v>
      </c>
      <c r="BH150">
        <v>2</v>
      </c>
      <c r="BI150">
        <v>1</v>
      </c>
      <c r="BJ150" t="s">
        <v>1493</v>
      </c>
      <c r="BK150" t="s">
        <v>1493</v>
      </c>
      <c r="BL150" t="s">
        <v>1493</v>
      </c>
      <c r="BM150" t="s">
        <v>1493</v>
      </c>
      <c r="BN150" t="s">
        <v>1493</v>
      </c>
      <c r="BO150" s="12" t="s">
        <v>1072</v>
      </c>
      <c r="BP150" s="23" t="s">
        <v>747</v>
      </c>
      <c r="BQ150">
        <v>284</v>
      </c>
      <c r="BR150">
        <v>0</v>
      </c>
      <c r="BS150" t="s">
        <v>1493</v>
      </c>
      <c r="BT150">
        <v>0</v>
      </c>
      <c r="BU150" t="s">
        <v>1493</v>
      </c>
      <c r="BV150" s="4">
        <v>3.2</v>
      </c>
      <c r="BW150">
        <v>0</v>
      </c>
      <c r="BX150">
        <v>30</v>
      </c>
      <c r="BY150">
        <v>1</v>
      </c>
      <c r="BZ150" t="s">
        <v>1493</v>
      </c>
      <c r="CA150">
        <v>3</v>
      </c>
      <c r="CB150" t="s">
        <v>1493</v>
      </c>
      <c r="CC150">
        <v>3</v>
      </c>
      <c r="CD150" t="s">
        <v>1493</v>
      </c>
      <c r="CE150" s="12" t="s">
        <v>1124</v>
      </c>
      <c r="CF150">
        <v>2</v>
      </c>
      <c r="CG150">
        <v>0</v>
      </c>
      <c r="CH150" t="s">
        <v>1493</v>
      </c>
      <c r="CI150" t="s">
        <v>1493</v>
      </c>
      <c r="CJ150" t="s">
        <v>1493</v>
      </c>
      <c r="CK150" t="s">
        <v>1493</v>
      </c>
      <c r="CL150" t="s">
        <v>1493</v>
      </c>
      <c r="CM150" t="s">
        <v>1493</v>
      </c>
      <c r="CN150" t="s">
        <v>1493</v>
      </c>
      <c r="CO150" t="s">
        <v>1493</v>
      </c>
      <c r="CP150">
        <v>1</v>
      </c>
      <c r="CQ150" s="23" t="s">
        <v>461</v>
      </c>
      <c r="CR150" t="s">
        <v>1493</v>
      </c>
      <c r="CS150" s="12" t="s">
        <v>462</v>
      </c>
      <c r="CT150">
        <v>2</v>
      </c>
      <c r="CU150">
        <v>0</v>
      </c>
      <c r="CV150" t="s">
        <v>1493</v>
      </c>
      <c r="CW150" t="s">
        <v>1493</v>
      </c>
      <c r="CX150">
        <v>0</v>
      </c>
      <c r="CY150" t="s">
        <v>1493</v>
      </c>
      <c r="CZ150">
        <v>0</v>
      </c>
      <c r="DA150" t="s">
        <v>1493</v>
      </c>
      <c r="DB150" t="s">
        <v>1493</v>
      </c>
      <c r="DC150" t="s">
        <v>1493</v>
      </c>
      <c r="DD150" t="s">
        <v>1493</v>
      </c>
      <c r="DE150" t="s">
        <v>1493</v>
      </c>
    </row>
    <row r="151" spans="1:109" x14ac:dyDescent="0.25">
      <c r="A151" t="s">
        <v>913</v>
      </c>
      <c r="B151" s="4">
        <v>1.054</v>
      </c>
      <c r="C151" t="s">
        <v>1493</v>
      </c>
      <c r="D151">
        <v>33</v>
      </c>
      <c r="E151">
        <v>1</v>
      </c>
      <c r="F151" t="s">
        <v>1493</v>
      </c>
      <c r="G151">
        <v>0</v>
      </c>
      <c r="H151" t="s">
        <v>1493</v>
      </c>
      <c r="I151" t="s">
        <v>1493</v>
      </c>
      <c r="J151">
        <v>0</v>
      </c>
      <c r="K151">
        <v>2008</v>
      </c>
      <c r="L151" t="s">
        <v>1493</v>
      </c>
      <c r="M151" t="s">
        <v>1493</v>
      </c>
      <c r="N151">
        <v>0</v>
      </c>
      <c r="O151">
        <v>271</v>
      </c>
      <c r="P151">
        <v>2.46</v>
      </c>
      <c r="Q151" t="s">
        <v>1493</v>
      </c>
      <c r="R151" t="s">
        <v>1493</v>
      </c>
      <c r="S151" t="s">
        <v>1493</v>
      </c>
      <c r="T151" t="s">
        <v>1493</v>
      </c>
      <c r="U151" t="s">
        <v>1493</v>
      </c>
      <c r="V151" t="s">
        <v>1493</v>
      </c>
      <c r="W151" t="s">
        <v>1493</v>
      </c>
      <c r="X151" t="s">
        <v>1493</v>
      </c>
      <c r="Y151" t="s">
        <v>1493</v>
      </c>
      <c r="Z151" t="s">
        <v>1493</v>
      </c>
      <c r="AA151" t="s">
        <v>1493</v>
      </c>
      <c r="AB151" t="s">
        <v>1493</v>
      </c>
      <c r="AC151" t="s">
        <v>1493</v>
      </c>
      <c r="AD151" t="s">
        <v>1493</v>
      </c>
      <c r="AE151" t="s">
        <v>1493</v>
      </c>
      <c r="AF151" t="s">
        <v>1493</v>
      </c>
      <c r="AG151" t="s">
        <v>1493</v>
      </c>
      <c r="AH151" t="s">
        <v>1493</v>
      </c>
      <c r="AI151" t="s">
        <v>1493</v>
      </c>
      <c r="AJ151" t="s">
        <v>1493</v>
      </c>
      <c r="AK151" t="s">
        <v>1493</v>
      </c>
      <c r="AL151" t="s">
        <v>1493</v>
      </c>
      <c r="AM151" t="s">
        <v>1493</v>
      </c>
      <c r="AN151" t="s">
        <v>1493</v>
      </c>
      <c r="AO151" t="s">
        <v>1493</v>
      </c>
      <c r="AP151" t="s">
        <v>1493</v>
      </c>
      <c r="AQ151" t="s">
        <v>1493</v>
      </c>
      <c r="AR151" t="s">
        <v>1493</v>
      </c>
      <c r="AS151" t="s">
        <v>1493</v>
      </c>
      <c r="AT151" t="s">
        <v>1493</v>
      </c>
      <c r="AU151" t="s">
        <v>1493</v>
      </c>
      <c r="AV151" t="s">
        <v>1493</v>
      </c>
      <c r="AW151" t="s">
        <v>1493</v>
      </c>
      <c r="AX151" t="s">
        <v>1493</v>
      </c>
      <c r="AY151" t="s">
        <v>1493</v>
      </c>
      <c r="AZ151" t="s">
        <v>1493</v>
      </c>
      <c r="BA151" t="s">
        <v>1493</v>
      </c>
      <c r="BB151" t="s">
        <v>1493</v>
      </c>
      <c r="BC151" t="s">
        <v>1493</v>
      </c>
      <c r="BD151" t="s">
        <v>1493</v>
      </c>
      <c r="BE151" t="s">
        <v>1493</v>
      </c>
      <c r="BF151" t="s">
        <v>1493</v>
      </c>
      <c r="BG151" t="s">
        <v>1493</v>
      </c>
      <c r="BH151">
        <v>3</v>
      </c>
      <c r="BI151">
        <v>1</v>
      </c>
      <c r="BJ151">
        <v>1</v>
      </c>
      <c r="BK151" t="s">
        <v>1493</v>
      </c>
      <c r="BL151" t="s">
        <v>1493</v>
      </c>
      <c r="BM151" t="s">
        <v>1493</v>
      </c>
      <c r="BN151" t="s">
        <v>1493</v>
      </c>
      <c r="BO151" t="s">
        <v>490</v>
      </c>
      <c r="BP151" s="22" t="s">
        <v>798</v>
      </c>
      <c r="BQ151">
        <v>269</v>
      </c>
      <c r="BR151">
        <v>0</v>
      </c>
      <c r="BS151" t="s">
        <v>1493</v>
      </c>
      <c r="BT151">
        <v>0</v>
      </c>
      <c r="BU151" t="s">
        <v>1493</v>
      </c>
      <c r="BV151" s="4">
        <v>2.8</v>
      </c>
      <c r="BW151">
        <v>0</v>
      </c>
      <c r="BX151">
        <v>33</v>
      </c>
      <c r="BY151">
        <v>1</v>
      </c>
      <c r="BZ151" t="s">
        <v>1493</v>
      </c>
      <c r="CA151">
        <v>3</v>
      </c>
      <c r="CB151" t="s">
        <v>1493</v>
      </c>
      <c r="CC151">
        <v>2</v>
      </c>
      <c r="CD151" t="s">
        <v>1493</v>
      </c>
      <c r="CE151" t="s">
        <v>639</v>
      </c>
      <c r="CF151">
        <v>1</v>
      </c>
      <c r="CG151">
        <v>0</v>
      </c>
      <c r="CH151" t="s">
        <v>1493</v>
      </c>
      <c r="CI151" t="s">
        <v>1493</v>
      </c>
      <c r="CJ151" t="s">
        <v>1493</v>
      </c>
      <c r="CK151" t="s">
        <v>1493</v>
      </c>
      <c r="CL151" t="s">
        <v>1493</v>
      </c>
      <c r="CM151" t="s">
        <v>1493</v>
      </c>
      <c r="CN151" t="s">
        <v>1493</v>
      </c>
      <c r="CO151" t="s">
        <v>1493</v>
      </c>
      <c r="CP151">
        <v>1</v>
      </c>
      <c r="CQ151" s="22" t="s">
        <v>461</v>
      </c>
      <c r="CR151" t="s">
        <v>1493</v>
      </c>
      <c r="CS151" t="s">
        <v>462</v>
      </c>
      <c r="CT151">
        <v>2</v>
      </c>
      <c r="CU151">
        <v>0</v>
      </c>
      <c r="CV151" t="s">
        <v>1493</v>
      </c>
      <c r="CW151" t="s">
        <v>1493</v>
      </c>
      <c r="CX151">
        <v>0</v>
      </c>
      <c r="CY151" t="s">
        <v>1493</v>
      </c>
      <c r="CZ151">
        <v>0</v>
      </c>
      <c r="DA151" t="s">
        <v>1493</v>
      </c>
      <c r="DB151" t="s">
        <v>1493</v>
      </c>
      <c r="DC151" t="s">
        <v>1493</v>
      </c>
      <c r="DD151" t="s">
        <v>1493</v>
      </c>
      <c r="DE151" t="s">
        <v>1493</v>
      </c>
    </row>
    <row r="152" spans="1:109" x14ac:dyDescent="0.25">
      <c r="A152" s="12" t="s">
        <v>1493</v>
      </c>
      <c r="B152" s="4">
        <v>1.0549999999999999</v>
      </c>
      <c r="C152" t="s">
        <v>1493</v>
      </c>
      <c r="D152">
        <v>32</v>
      </c>
      <c r="E152">
        <v>1</v>
      </c>
      <c r="F152" t="s">
        <v>1493</v>
      </c>
      <c r="G152">
        <v>0</v>
      </c>
      <c r="H152" t="s">
        <v>1493</v>
      </c>
      <c r="I152" t="s">
        <v>1493</v>
      </c>
      <c r="J152">
        <v>0</v>
      </c>
      <c r="K152">
        <v>2006</v>
      </c>
      <c r="L152" t="s">
        <v>1493</v>
      </c>
      <c r="M152" t="s">
        <v>1493</v>
      </c>
      <c r="N152">
        <v>0</v>
      </c>
      <c r="O152">
        <v>275</v>
      </c>
      <c r="P152">
        <v>3.9550000000000001</v>
      </c>
      <c r="Q152" t="s">
        <v>1493</v>
      </c>
      <c r="R152">
        <v>2009</v>
      </c>
      <c r="S152" t="s">
        <v>1493</v>
      </c>
      <c r="T152" t="s">
        <v>1493</v>
      </c>
      <c r="U152">
        <v>0</v>
      </c>
      <c r="V152">
        <v>284</v>
      </c>
      <c r="W152">
        <v>3.45</v>
      </c>
      <c r="X152" t="s">
        <v>1493</v>
      </c>
      <c r="Y152" t="s">
        <v>1493</v>
      </c>
      <c r="Z152" t="s">
        <v>1493</v>
      </c>
      <c r="AA152" t="s">
        <v>1493</v>
      </c>
      <c r="AB152" t="s">
        <v>1493</v>
      </c>
      <c r="AC152" t="s">
        <v>1493</v>
      </c>
      <c r="AD152" t="s">
        <v>1493</v>
      </c>
      <c r="AE152" t="s">
        <v>1493</v>
      </c>
      <c r="AF152" t="s">
        <v>1493</v>
      </c>
      <c r="AG152" t="s">
        <v>1493</v>
      </c>
      <c r="AH152" t="s">
        <v>1493</v>
      </c>
      <c r="AI152" t="s">
        <v>1493</v>
      </c>
      <c r="AJ152" t="s">
        <v>1493</v>
      </c>
      <c r="AK152" t="s">
        <v>1493</v>
      </c>
      <c r="AL152" t="s">
        <v>1493</v>
      </c>
      <c r="AM152" t="s">
        <v>1493</v>
      </c>
      <c r="AN152" t="s">
        <v>1493</v>
      </c>
      <c r="AO152" t="s">
        <v>1493</v>
      </c>
      <c r="AP152" t="s">
        <v>1493</v>
      </c>
      <c r="AQ152" t="s">
        <v>1493</v>
      </c>
      <c r="AR152" t="s">
        <v>1493</v>
      </c>
      <c r="AS152" t="s">
        <v>1493</v>
      </c>
      <c r="AT152" t="s">
        <v>1493</v>
      </c>
      <c r="AU152" t="s">
        <v>1493</v>
      </c>
      <c r="AV152" t="s">
        <v>1493</v>
      </c>
      <c r="AW152" t="s">
        <v>1493</v>
      </c>
      <c r="AX152" t="s">
        <v>1493</v>
      </c>
      <c r="AY152" t="s">
        <v>1493</v>
      </c>
      <c r="AZ152" t="s">
        <v>1493</v>
      </c>
      <c r="BA152" t="s">
        <v>1493</v>
      </c>
      <c r="BB152" t="s">
        <v>1493</v>
      </c>
      <c r="BC152" t="s">
        <v>1493</v>
      </c>
      <c r="BD152" t="s">
        <v>1493</v>
      </c>
      <c r="BE152" t="s">
        <v>1493</v>
      </c>
      <c r="BF152" t="s">
        <v>1493</v>
      </c>
      <c r="BG152" t="s">
        <v>1493</v>
      </c>
      <c r="BH152">
        <v>3</v>
      </c>
      <c r="BI152">
        <v>2</v>
      </c>
      <c r="BJ152" t="s">
        <v>1493</v>
      </c>
      <c r="BK152" t="s">
        <v>1493</v>
      </c>
      <c r="BL152" t="s">
        <v>1493</v>
      </c>
      <c r="BM152" t="s">
        <v>1493</v>
      </c>
      <c r="BN152" t="s">
        <v>1493</v>
      </c>
      <c r="BO152" t="s">
        <v>588</v>
      </c>
      <c r="BP152" s="22" t="s">
        <v>914</v>
      </c>
      <c r="BQ152">
        <v>267</v>
      </c>
      <c r="BR152">
        <v>0</v>
      </c>
      <c r="BS152" t="s">
        <v>1493</v>
      </c>
      <c r="BT152">
        <v>0</v>
      </c>
      <c r="BU152" t="s">
        <v>1493</v>
      </c>
      <c r="BV152" s="4">
        <v>3.6</v>
      </c>
      <c r="BW152">
        <v>0</v>
      </c>
      <c r="BX152">
        <v>32</v>
      </c>
      <c r="BY152">
        <v>1</v>
      </c>
      <c r="BZ152" t="s">
        <v>1493</v>
      </c>
      <c r="CA152">
        <v>3</v>
      </c>
      <c r="CB152" t="s">
        <v>1493</v>
      </c>
      <c r="CC152">
        <v>2</v>
      </c>
      <c r="CD152" t="s">
        <v>1493</v>
      </c>
      <c r="CE152" t="s">
        <v>915</v>
      </c>
      <c r="CF152">
        <v>1</v>
      </c>
      <c r="CG152">
        <v>0</v>
      </c>
      <c r="CH152" t="s">
        <v>1493</v>
      </c>
      <c r="CI152" t="s">
        <v>1493</v>
      </c>
      <c r="CJ152" t="s">
        <v>1493</v>
      </c>
      <c r="CK152" t="s">
        <v>1493</v>
      </c>
      <c r="CL152" t="s">
        <v>1493</v>
      </c>
      <c r="CM152" t="s">
        <v>1493</v>
      </c>
      <c r="CN152" t="s">
        <v>1493</v>
      </c>
      <c r="CO152" t="s">
        <v>1493</v>
      </c>
      <c r="CP152">
        <v>1</v>
      </c>
      <c r="CQ152" s="22" t="s">
        <v>461</v>
      </c>
      <c r="CR152" t="s">
        <v>1493</v>
      </c>
      <c r="CS152" t="s">
        <v>462</v>
      </c>
      <c r="CT152">
        <v>2</v>
      </c>
      <c r="CU152">
        <v>0</v>
      </c>
      <c r="CV152" t="s">
        <v>1493</v>
      </c>
      <c r="CW152" t="s">
        <v>1493</v>
      </c>
      <c r="CX152">
        <v>0</v>
      </c>
      <c r="CY152" t="s">
        <v>1493</v>
      </c>
      <c r="CZ152">
        <v>0</v>
      </c>
      <c r="DA152" t="s">
        <v>1493</v>
      </c>
      <c r="DB152" t="s">
        <v>1493</v>
      </c>
      <c r="DC152" t="s">
        <v>1493</v>
      </c>
      <c r="DD152" t="s">
        <v>1493</v>
      </c>
      <c r="DE152" t="s">
        <v>1493</v>
      </c>
    </row>
    <row r="153" spans="1:109" x14ac:dyDescent="0.25">
      <c r="A153" s="12" t="s">
        <v>1493</v>
      </c>
      <c r="B153" s="4">
        <v>1.056</v>
      </c>
      <c r="C153" t="s">
        <v>1493</v>
      </c>
      <c r="D153">
        <v>25</v>
      </c>
      <c r="E153">
        <v>1</v>
      </c>
      <c r="F153" t="s">
        <v>1493</v>
      </c>
      <c r="G153">
        <v>0</v>
      </c>
      <c r="H153" t="s">
        <v>1493</v>
      </c>
      <c r="I153" t="s">
        <v>1493</v>
      </c>
      <c r="J153">
        <v>0</v>
      </c>
      <c r="K153">
        <v>2006</v>
      </c>
      <c r="L153" t="s">
        <v>1493</v>
      </c>
      <c r="M153" t="s">
        <v>1493</v>
      </c>
      <c r="N153">
        <v>0</v>
      </c>
      <c r="O153">
        <v>280</v>
      </c>
      <c r="P153">
        <v>3.1</v>
      </c>
      <c r="Q153" t="s">
        <v>1493</v>
      </c>
      <c r="R153">
        <v>2009</v>
      </c>
      <c r="S153" t="s">
        <v>1493</v>
      </c>
      <c r="T153" t="s">
        <v>1493</v>
      </c>
      <c r="U153">
        <v>0</v>
      </c>
      <c r="V153">
        <v>273</v>
      </c>
      <c r="W153">
        <v>3.09</v>
      </c>
      <c r="X153" t="s">
        <v>1493</v>
      </c>
      <c r="Y153" t="s">
        <v>1493</v>
      </c>
      <c r="Z153" t="s">
        <v>1493</v>
      </c>
      <c r="AA153" t="s">
        <v>1493</v>
      </c>
      <c r="AB153" t="s">
        <v>1493</v>
      </c>
      <c r="AC153" t="s">
        <v>1493</v>
      </c>
      <c r="AD153" t="s">
        <v>1493</v>
      </c>
      <c r="AE153" t="s">
        <v>1493</v>
      </c>
      <c r="AF153" t="s">
        <v>1493</v>
      </c>
      <c r="AG153" t="s">
        <v>1493</v>
      </c>
      <c r="AH153" t="s">
        <v>1493</v>
      </c>
      <c r="AI153" t="s">
        <v>1493</v>
      </c>
      <c r="AJ153" t="s">
        <v>1493</v>
      </c>
      <c r="AK153" t="s">
        <v>1493</v>
      </c>
      <c r="AL153" t="s">
        <v>1493</v>
      </c>
      <c r="AM153" t="s">
        <v>1493</v>
      </c>
      <c r="AN153" t="s">
        <v>1493</v>
      </c>
      <c r="AO153" t="s">
        <v>1493</v>
      </c>
      <c r="AP153" t="s">
        <v>1493</v>
      </c>
      <c r="AQ153" t="s">
        <v>1493</v>
      </c>
      <c r="AR153" t="s">
        <v>1493</v>
      </c>
      <c r="AS153" t="s">
        <v>1493</v>
      </c>
      <c r="AT153" t="s">
        <v>1493</v>
      </c>
      <c r="AU153" t="s">
        <v>1493</v>
      </c>
      <c r="AV153" t="s">
        <v>1493</v>
      </c>
      <c r="AW153" t="s">
        <v>1493</v>
      </c>
      <c r="AX153" t="s">
        <v>1493</v>
      </c>
      <c r="AY153" t="s">
        <v>1493</v>
      </c>
      <c r="AZ153" t="s">
        <v>1493</v>
      </c>
      <c r="BA153" t="s">
        <v>1493</v>
      </c>
      <c r="BB153" t="s">
        <v>1493</v>
      </c>
      <c r="BC153" t="s">
        <v>1493</v>
      </c>
      <c r="BD153" t="s">
        <v>1493</v>
      </c>
      <c r="BE153" t="s">
        <v>1493</v>
      </c>
      <c r="BF153" t="s">
        <v>1493</v>
      </c>
      <c r="BG153" t="s">
        <v>1493</v>
      </c>
      <c r="BH153">
        <v>3</v>
      </c>
      <c r="BI153">
        <v>2</v>
      </c>
      <c r="BJ153" t="s">
        <v>1493</v>
      </c>
      <c r="BK153" t="s">
        <v>1493</v>
      </c>
      <c r="BL153" t="s">
        <v>1493</v>
      </c>
      <c r="BM153" t="s">
        <v>1493</v>
      </c>
      <c r="BN153" t="s">
        <v>1493</v>
      </c>
      <c r="BO153" t="s">
        <v>865</v>
      </c>
      <c r="BP153" s="22" t="s">
        <v>747</v>
      </c>
      <c r="BQ153">
        <v>284</v>
      </c>
      <c r="BR153">
        <v>0</v>
      </c>
      <c r="BS153" t="s">
        <v>1493</v>
      </c>
      <c r="BT153">
        <v>0</v>
      </c>
      <c r="BU153" t="s">
        <v>1493</v>
      </c>
      <c r="BV153" s="4">
        <v>3.44</v>
      </c>
      <c r="BW153">
        <v>0</v>
      </c>
      <c r="BX153">
        <v>25</v>
      </c>
      <c r="BY153">
        <v>1</v>
      </c>
      <c r="BZ153" t="s">
        <v>1493</v>
      </c>
      <c r="CA153">
        <v>3</v>
      </c>
      <c r="CB153" t="s">
        <v>1493</v>
      </c>
      <c r="CC153">
        <v>2</v>
      </c>
      <c r="CD153" t="s">
        <v>1493</v>
      </c>
      <c r="CE153" t="s">
        <v>482</v>
      </c>
      <c r="CF153" t="s">
        <v>1493</v>
      </c>
      <c r="CG153">
        <v>0</v>
      </c>
      <c r="CH153" t="s">
        <v>1493</v>
      </c>
      <c r="CI153" t="s">
        <v>1493</v>
      </c>
      <c r="CJ153" t="s">
        <v>1493</v>
      </c>
      <c r="CK153" t="s">
        <v>1493</v>
      </c>
      <c r="CL153" t="s">
        <v>1493</v>
      </c>
      <c r="CM153" t="s">
        <v>1493</v>
      </c>
      <c r="CN153" t="s">
        <v>1493</v>
      </c>
      <c r="CO153" t="s">
        <v>1493</v>
      </c>
      <c r="CP153">
        <v>1</v>
      </c>
      <c r="CQ153" s="22" t="s">
        <v>461</v>
      </c>
      <c r="CR153" t="s">
        <v>1493</v>
      </c>
      <c r="CS153" t="s">
        <v>462</v>
      </c>
      <c r="CT153">
        <v>2</v>
      </c>
      <c r="CU153">
        <v>0</v>
      </c>
      <c r="CV153" t="s">
        <v>1493</v>
      </c>
      <c r="CW153" t="s">
        <v>1493</v>
      </c>
      <c r="CX153">
        <v>0</v>
      </c>
      <c r="CY153" t="s">
        <v>1493</v>
      </c>
      <c r="CZ153">
        <v>0</v>
      </c>
      <c r="DA153" t="s">
        <v>1493</v>
      </c>
      <c r="DB153" t="s">
        <v>1493</v>
      </c>
      <c r="DC153" t="s">
        <v>1493</v>
      </c>
      <c r="DD153" t="s">
        <v>1493</v>
      </c>
      <c r="DE153" t="s">
        <v>1493</v>
      </c>
    </row>
    <row r="154" spans="1:109" x14ac:dyDescent="0.25">
      <c r="A154" t="s">
        <v>923</v>
      </c>
      <c r="B154" s="4">
        <v>1.0569999999999999</v>
      </c>
      <c r="C154" t="s">
        <v>1493</v>
      </c>
      <c r="D154">
        <v>32</v>
      </c>
      <c r="E154">
        <v>1</v>
      </c>
      <c r="F154" t="s">
        <v>1493</v>
      </c>
      <c r="G154">
        <v>0</v>
      </c>
      <c r="H154" t="s">
        <v>1493</v>
      </c>
      <c r="I154" t="s">
        <v>1493</v>
      </c>
      <c r="J154">
        <v>0</v>
      </c>
      <c r="K154">
        <v>2005</v>
      </c>
      <c r="L154" t="s">
        <v>1493</v>
      </c>
      <c r="M154" t="s">
        <v>1493</v>
      </c>
      <c r="N154">
        <v>0</v>
      </c>
      <c r="O154">
        <v>276</v>
      </c>
      <c r="P154">
        <v>3.25</v>
      </c>
      <c r="Q154" t="s">
        <v>1493</v>
      </c>
      <c r="R154">
        <v>2008</v>
      </c>
      <c r="S154" t="s">
        <v>1493</v>
      </c>
      <c r="T154" t="s">
        <v>1493</v>
      </c>
      <c r="U154">
        <v>0</v>
      </c>
      <c r="V154">
        <v>281</v>
      </c>
      <c r="W154">
        <v>3.41</v>
      </c>
      <c r="X154" t="s">
        <v>1493</v>
      </c>
      <c r="Y154" t="s">
        <v>1493</v>
      </c>
      <c r="Z154" t="s">
        <v>1493</v>
      </c>
      <c r="AA154" t="s">
        <v>1493</v>
      </c>
      <c r="AB154" t="s">
        <v>1493</v>
      </c>
      <c r="AC154" t="s">
        <v>1493</v>
      </c>
      <c r="AD154" t="s">
        <v>1493</v>
      </c>
      <c r="AE154" t="s">
        <v>1493</v>
      </c>
      <c r="AF154" t="s">
        <v>1493</v>
      </c>
      <c r="AG154" t="s">
        <v>1493</v>
      </c>
      <c r="AH154" t="s">
        <v>1493</v>
      </c>
      <c r="AI154" t="s">
        <v>1493</v>
      </c>
      <c r="AJ154" t="s">
        <v>1493</v>
      </c>
      <c r="AK154" t="s">
        <v>1493</v>
      </c>
      <c r="AL154" t="s">
        <v>1493</v>
      </c>
      <c r="AM154" t="s">
        <v>1493</v>
      </c>
      <c r="AN154" t="s">
        <v>1493</v>
      </c>
      <c r="AO154" t="s">
        <v>1493</v>
      </c>
      <c r="AP154" t="s">
        <v>1493</v>
      </c>
      <c r="AQ154" t="s">
        <v>1493</v>
      </c>
      <c r="AR154" t="s">
        <v>1493</v>
      </c>
      <c r="AS154" t="s">
        <v>1493</v>
      </c>
      <c r="AT154" t="s">
        <v>1493</v>
      </c>
      <c r="AU154" t="s">
        <v>1493</v>
      </c>
      <c r="AV154" t="s">
        <v>1493</v>
      </c>
      <c r="AW154" t="s">
        <v>1493</v>
      </c>
      <c r="AX154" t="s">
        <v>1493</v>
      </c>
      <c r="AY154" t="s">
        <v>1493</v>
      </c>
      <c r="AZ154" t="s">
        <v>1493</v>
      </c>
      <c r="BA154" t="s">
        <v>1493</v>
      </c>
      <c r="BB154" t="s">
        <v>1493</v>
      </c>
      <c r="BC154" t="s">
        <v>1493</v>
      </c>
      <c r="BD154" t="s">
        <v>1493</v>
      </c>
      <c r="BE154" t="s">
        <v>1493</v>
      </c>
      <c r="BF154" t="s">
        <v>1493</v>
      </c>
      <c r="BG154" t="s">
        <v>1493</v>
      </c>
      <c r="BH154">
        <v>3</v>
      </c>
      <c r="BI154">
        <v>2</v>
      </c>
      <c r="BJ154" t="s">
        <v>1493</v>
      </c>
      <c r="BK154" t="s">
        <v>1493</v>
      </c>
      <c r="BL154" t="s">
        <v>1493</v>
      </c>
      <c r="BM154" t="s">
        <v>1493</v>
      </c>
      <c r="BN154" t="s">
        <v>1493</v>
      </c>
      <c r="BO154" t="s">
        <v>502</v>
      </c>
      <c r="BP154" s="22" t="s">
        <v>578</v>
      </c>
      <c r="BQ154">
        <v>282</v>
      </c>
      <c r="BR154">
        <v>0</v>
      </c>
      <c r="BS154" t="s">
        <v>1493</v>
      </c>
      <c r="BT154">
        <v>0</v>
      </c>
      <c r="BU154" t="s">
        <v>1493</v>
      </c>
      <c r="BV154" s="4">
        <v>4.0049999999999999</v>
      </c>
      <c r="BW154">
        <v>0</v>
      </c>
      <c r="BX154">
        <v>32</v>
      </c>
      <c r="BY154">
        <v>1</v>
      </c>
      <c r="BZ154" t="s">
        <v>1493</v>
      </c>
      <c r="CA154">
        <v>3</v>
      </c>
      <c r="CB154" t="s">
        <v>1493</v>
      </c>
      <c r="CC154">
        <v>2</v>
      </c>
      <c r="CD154" t="s">
        <v>1493</v>
      </c>
      <c r="CE154" s="12" t="s">
        <v>924</v>
      </c>
      <c r="CF154">
        <v>1</v>
      </c>
      <c r="CG154">
        <v>0</v>
      </c>
      <c r="CH154" t="s">
        <v>1493</v>
      </c>
      <c r="CI154" t="s">
        <v>1493</v>
      </c>
      <c r="CJ154" t="s">
        <v>1493</v>
      </c>
      <c r="CK154" t="s">
        <v>1493</v>
      </c>
      <c r="CL154" t="s">
        <v>1493</v>
      </c>
      <c r="CM154" t="s">
        <v>1493</v>
      </c>
      <c r="CN154" t="s">
        <v>1493</v>
      </c>
      <c r="CO154" t="s">
        <v>1493</v>
      </c>
      <c r="CP154">
        <v>1</v>
      </c>
      <c r="CQ154" s="23" t="s">
        <v>461</v>
      </c>
      <c r="CR154" t="s">
        <v>1493</v>
      </c>
      <c r="CS154" s="12" t="s">
        <v>462</v>
      </c>
      <c r="CT154">
        <v>2</v>
      </c>
      <c r="CU154">
        <v>0</v>
      </c>
      <c r="CV154" t="s">
        <v>1493</v>
      </c>
      <c r="CW154" t="s">
        <v>1493</v>
      </c>
      <c r="CX154">
        <v>0</v>
      </c>
      <c r="CY154" t="s">
        <v>1493</v>
      </c>
      <c r="CZ154">
        <v>0</v>
      </c>
      <c r="DA154" t="s">
        <v>1493</v>
      </c>
      <c r="DB154" t="s">
        <v>1493</v>
      </c>
      <c r="DC154" t="s">
        <v>1493</v>
      </c>
      <c r="DD154" t="s">
        <v>1493</v>
      </c>
      <c r="DE154" t="s">
        <v>1493</v>
      </c>
    </row>
    <row r="155" spans="1:109" x14ac:dyDescent="0.25">
      <c r="A155" s="12" t="s">
        <v>1493</v>
      </c>
      <c r="B155" s="4">
        <v>1.0580000000000001</v>
      </c>
      <c r="C155" t="s">
        <v>1493</v>
      </c>
      <c r="D155">
        <v>21</v>
      </c>
      <c r="E155">
        <v>1</v>
      </c>
      <c r="F155" t="s">
        <v>1493</v>
      </c>
      <c r="G155">
        <v>0</v>
      </c>
      <c r="H155" t="s">
        <v>1493</v>
      </c>
      <c r="I155" t="s">
        <v>1493</v>
      </c>
      <c r="J155">
        <v>0</v>
      </c>
      <c r="K155" t="s">
        <v>1493</v>
      </c>
      <c r="L155" t="s">
        <v>1493</v>
      </c>
      <c r="M155" t="s">
        <v>1493</v>
      </c>
      <c r="N155" t="s">
        <v>1493</v>
      </c>
      <c r="O155" t="s">
        <v>1493</v>
      </c>
      <c r="P155" t="s">
        <v>1493</v>
      </c>
      <c r="Q155" t="s">
        <v>1493</v>
      </c>
      <c r="R155" t="s">
        <v>1493</v>
      </c>
      <c r="S155" t="s">
        <v>1493</v>
      </c>
      <c r="T155" t="s">
        <v>1493</v>
      </c>
      <c r="U155" t="s">
        <v>1493</v>
      </c>
      <c r="V155" t="s">
        <v>1493</v>
      </c>
      <c r="W155" t="s">
        <v>1493</v>
      </c>
      <c r="X155" t="s">
        <v>1493</v>
      </c>
      <c r="Y155" t="s">
        <v>1493</v>
      </c>
      <c r="Z155" t="s">
        <v>1493</v>
      </c>
      <c r="AA155" t="s">
        <v>1493</v>
      </c>
      <c r="AB155" t="s">
        <v>1493</v>
      </c>
      <c r="AC155" t="s">
        <v>1493</v>
      </c>
      <c r="AD155" t="s">
        <v>1493</v>
      </c>
      <c r="AE155" t="s">
        <v>1493</v>
      </c>
      <c r="AF155" t="s">
        <v>1493</v>
      </c>
      <c r="AG155" t="s">
        <v>1493</v>
      </c>
      <c r="AH155" t="s">
        <v>1493</v>
      </c>
      <c r="AI155" t="s">
        <v>1493</v>
      </c>
      <c r="AJ155" t="s">
        <v>1493</v>
      </c>
      <c r="AK155" t="s">
        <v>1493</v>
      </c>
      <c r="AL155" t="s">
        <v>1493</v>
      </c>
      <c r="AM155" t="s">
        <v>1493</v>
      </c>
      <c r="AN155" t="s">
        <v>1493</v>
      </c>
      <c r="AO155" t="s">
        <v>1493</v>
      </c>
      <c r="AP155" t="s">
        <v>1493</v>
      </c>
      <c r="AQ155" t="s">
        <v>1493</v>
      </c>
      <c r="AR155" t="s">
        <v>1493</v>
      </c>
      <c r="AS155" t="s">
        <v>1493</v>
      </c>
      <c r="AT155" t="s">
        <v>1493</v>
      </c>
      <c r="AU155" t="s">
        <v>1493</v>
      </c>
      <c r="AV155" t="s">
        <v>1493</v>
      </c>
      <c r="AW155" t="s">
        <v>1493</v>
      </c>
      <c r="AX155" t="s">
        <v>1493</v>
      </c>
      <c r="AY155" t="s">
        <v>1493</v>
      </c>
      <c r="AZ155" t="s">
        <v>1493</v>
      </c>
      <c r="BA155" t="s">
        <v>1493</v>
      </c>
      <c r="BB155" t="s">
        <v>1493</v>
      </c>
      <c r="BC155" t="s">
        <v>1493</v>
      </c>
      <c r="BD155" t="s">
        <v>1493</v>
      </c>
      <c r="BE155" t="s">
        <v>1493</v>
      </c>
      <c r="BF155" t="s">
        <v>1493</v>
      </c>
      <c r="BG155" t="s">
        <v>1493</v>
      </c>
      <c r="BH155">
        <v>1</v>
      </c>
      <c r="BI155" t="s">
        <v>1493</v>
      </c>
      <c r="BJ155" t="s">
        <v>1493</v>
      </c>
      <c r="BK155" t="s">
        <v>1493</v>
      </c>
      <c r="BL155" t="s">
        <v>1493</v>
      </c>
      <c r="BM155" t="s">
        <v>1493</v>
      </c>
      <c r="BN155" t="s">
        <v>1493</v>
      </c>
      <c r="BO155" s="12" t="s">
        <v>602</v>
      </c>
      <c r="BP155" s="23" t="s">
        <v>679</v>
      </c>
      <c r="BQ155">
        <v>275</v>
      </c>
      <c r="BR155">
        <v>0</v>
      </c>
      <c r="BS155" t="s">
        <v>1493</v>
      </c>
      <c r="BT155">
        <v>0</v>
      </c>
      <c r="BU155" t="s">
        <v>1493</v>
      </c>
      <c r="BV155" s="4">
        <v>3.9649999999999999</v>
      </c>
      <c r="BW155">
        <v>0</v>
      </c>
      <c r="BX155">
        <v>21</v>
      </c>
      <c r="BY155">
        <v>1</v>
      </c>
      <c r="BZ155" t="s">
        <v>1493</v>
      </c>
      <c r="CA155">
        <v>3</v>
      </c>
      <c r="CB155" t="s">
        <v>1493</v>
      </c>
      <c r="CC155">
        <v>2</v>
      </c>
      <c r="CD155" t="s">
        <v>1493</v>
      </c>
      <c r="CE155" s="12" t="s">
        <v>926</v>
      </c>
      <c r="CF155" t="s">
        <v>1493</v>
      </c>
      <c r="CG155">
        <v>0</v>
      </c>
      <c r="CH155" t="s">
        <v>1493</v>
      </c>
      <c r="CI155" t="s">
        <v>1493</v>
      </c>
      <c r="CJ155" t="s">
        <v>1493</v>
      </c>
      <c r="CK155" t="s">
        <v>1493</v>
      </c>
      <c r="CL155" t="s">
        <v>1493</v>
      </c>
      <c r="CM155" t="s">
        <v>1493</v>
      </c>
      <c r="CN155" t="s">
        <v>1493</v>
      </c>
      <c r="CO155" t="s">
        <v>1493</v>
      </c>
      <c r="CP155">
        <v>2</v>
      </c>
      <c r="CQ155" s="22">
        <v>1</v>
      </c>
      <c r="CR155" t="s">
        <v>1493</v>
      </c>
      <c r="CS155" t="s">
        <v>1493</v>
      </c>
      <c r="CT155">
        <v>2</v>
      </c>
      <c r="CU155">
        <v>0</v>
      </c>
      <c r="CV155" t="s">
        <v>1493</v>
      </c>
      <c r="CW155" t="s">
        <v>1493</v>
      </c>
      <c r="CX155">
        <v>0</v>
      </c>
      <c r="CY155" t="s">
        <v>1493</v>
      </c>
      <c r="CZ155">
        <v>0</v>
      </c>
      <c r="DA155" t="s">
        <v>1493</v>
      </c>
      <c r="DB155" t="s">
        <v>1493</v>
      </c>
      <c r="DC155" t="s">
        <v>1493</v>
      </c>
      <c r="DD155" t="s">
        <v>1493</v>
      </c>
      <c r="DE155" t="s">
        <v>1493</v>
      </c>
    </row>
    <row r="156" spans="1:109" x14ac:dyDescent="0.25">
      <c r="A156" s="12" t="s">
        <v>913</v>
      </c>
      <c r="B156" s="4">
        <v>1.0589999999999999</v>
      </c>
      <c r="C156" t="s">
        <v>1493</v>
      </c>
      <c r="D156">
        <v>36</v>
      </c>
      <c r="E156">
        <v>1</v>
      </c>
      <c r="F156" t="s">
        <v>1493</v>
      </c>
      <c r="G156">
        <v>0</v>
      </c>
      <c r="H156" t="s">
        <v>1493</v>
      </c>
      <c r="I156" t="s">
        <v>1493</v>
      </c>
      <c r="J156">
        <v>0</v>
      </c>
      <c r="K156">
        <v>2005</v>
      </c>
      <c r="L156" t="s">
        <v>1493</v>
      </c>
      <c r="M156" t="s">
        <v>1493</v>
      </c>
      <c r="N156">
        <v>0</v>
      </c>
      <c r="O156">
        <v>282</v>
      </c>
      <c r="P156">
        <v>3.5</v>
      </c>
      <c r="Q156" t="s">
        <v>1493</v>
      </c>
      <c r="R156" t="s">
        <v>1493</v>
      </c>
      <c r="S156" t="s">
        <v>1493</v>
      </c>
      <c r="T156" t="s">
        <v>1493</v>
      </c>
      <c r="U156" t="s">
        <v>1493</v>
      </c>
      <c r="V156" t="s">
        <v>1493</v>
      </c>
      <c r="W156" t="s">
        <v>1493</v>
      </c>
      <c r="X156" t="s">
        <v>1493</v>
      </c>
      <c r="Y156" t="s">
        <v>1493</v>
      </c>
      <c r="Z156" t="s">
        <v>1493</v>
      </c>
      <c r="AA156" t="s">
        <v>1493</v>
      </c>
      <c r="AB156" t="s">
        <v>1493</v>
      </c>
      <c r="AC156" t="s">
        <v>1493</v>
      </c>
      <c r="AD156" t="s">
        <v>1493</v>
      </c>
      <c r="AE156" t="s">
        <v>1493</v>
      </c>
      <c r="AF156" t="s">
        <v>1493</v>
      </c>
      <c r="AG156" t="s">
        <v>1493</v>
      </c>
      <c r="AH156" t="s">
        <v>1493</v>
      </c>
      <c r="AI156" t="s">
        <v>1493</v>
      </c>
      <c r="AJ156" t="s">
        <v>1493</v>
      </c>
      <c r="AK156" t="s">
        <v>1493</v>
      </c>
      <c r="AL156" t="s">
        <v>1493</v>
      </c>
      <c r="AM156" t="s">
        <v>1493</v>
      </c>
      <c r="AN156" t="s">
        <v>1493</v>
      </c>
      <c r="AO156" t="s">
        <v>1493</v>
      </c>
      <c r="AP156" t="s">
        <v>1493</v>
      </c>
      <c r="AQ156" t="s">
        <v>1493</v>
      </c>
      <c r="AR156" t="s">
        <v>1493</v>
      </c>
      <c r="AS156" t="s">
        <v>1493</v>
      </c>
      <c r="AT156" t="s">
        <v>1493</v>
      </c>
      <c r="AU156" t="s">
        <v>1493</v>
      </c>
      <c r="AV156" t="s">
        <v>1493</v>
      </c>
      <c r="AW156" t="s">
        <v>1493</v>
      </c>
      <c r="AX156" t="s">
        <v>1493</v>
      </c>
      <c r="AY156" t="s">
        <v>1493</v>
      </c>
      <c r="AZ156" t="s">
        <v>1493</v>
      </c>
      <c r="BA156" t="s">
        <v>1493</v>
      </c>
      <c r="BB156" t="s">
        <v>1493</v>
      </c>
      <c r="BC156" t="s">
        <v>1493</v>
      </c>
      <c r="BD156" t="s">
        <v>1493</v>
      </c>
      <c r="BE156" t="s">
        <v>1493</v>
      </c>
      <c r="BF156" t="s">
        <v>1493</v>
      </c>
      <c r="BG156" t="s">
        <v>1493</v>
      </c>
      <c r="BH156">
        <v>2</v>
      </c>
      <c r="BI156">
        <v>1</v>
      </c>
      <c r="BJ156" t="s">
        <v>1493</v>
      </c>
      <c r="BK156" t="s">
        <v>1493</v>
      </c>
      <c r="BL156" t="s">
        <v>1493</v>
      </c>
      <c r="BM156" t="s">
        <v>1493</v>
      </c>
      <c r="BN156" t="s">
        <v>1493</v>
      </c>
      <c r="BO156" s="12" t="s">
        <v>847</v>
      </c>
      <c r="BP156" s="22">
        <v>39</v>
      </c>
      <c r="BQ156">
        <v>273</v>
      </c>
      <c r="BR156">
        <v>0</v>
      </c>
      <c r="BS156" t="s">
        <v>1493</v>
      </c>
      <c r="BT156">
        <v>0</v>
      </c>
      <c r="BU156" t="s">
        <v>1493</v>
      </c>
      <c r="BV156" s="4">
        <v>3.1</v>
      </c>
      <c r="BW156">
        <v>0</v>
      </c>
      <c r="BX156">
        <v>36</v>
      </c>
      <c r="BY156">
        <v>2</v>
      </c>
      <c r="BZ156" t="s">
        <v>1493</v>
      </c>
      <c r="CA156">
        <v>3</v>
      </c>
      <c r="CB156" t="s">
        <v>1493</v>
      </c>
      <c r="CC156">
        <v>2</v>
      </c>
      <c r="CD156" t="s">
        <v>1493</v>
      </c>
      <c r="CE156" s="12" t="s">
        <v>482</v>
      </c>
      <c r="CF156" t="s">
        <v>1493</v>
      </c>
      <c r="CG156">
        <v>0</v>
      </c>
      <c r="CH156" t="s">
        <v>1493</v>
      </c>
      <c r="CI156" t="s">
        <v>1493</v>
      </c>
      <c r="CJ156" t="s">
        <v>1493</v>
      </c>
      <c r="CK156" t="s">
        <v>1493</v>
      </c>
      <c r="CL156" t="s">
        <v>1493</v>
      </c>
      <c r="CM156" t="s">
        <v>1493</v>
      </c>
      <c r="CN156" t="s">
        <v>1493</v>
      </c>
      <c r="CO156" t="s">
        <v>1493</v>
      </c>
      <c r="CP156">
        <v>1</v>
      </c>
      <c r="CQ156" s="23" t="s">
        <v>461</v>
      </c>
      <c r="CR156" t="s">
        <v>1493</v>
      </c>
      <c r="CS156" s="12" t="s">
        <v>462</v>
      </c>
      <c r="CT156">
        <v>2</v>
      </c>
      <c r="CU156">
        <v>0</v>
      </c>
      <c r="CV156" t="s">
        <v>1493</v>
      </c>
      <c r="CW156" t="s">
        <v>1493</v>
      </c>
      <c r="CX156">
        <v>0</v>
      </c>
      <c r="CY156" t="s">
        <v>1493</v>
      </c>
      <c r="CZ156">
        <v>0</v>
      </c>
      <c r="DA156" t="s">
        <v>1493</v>
      </c>
      <c r="DB156" t="s">
        <v>1493</v>
      </c>
      <c r="DC156" t="s">
        <v>1493</v>
      </c>
      <c r="DD156" t="s">
        <v>1493</v>
      </c>
      <c r="DE156" t="s">
        <v>1493</v>
      </c>
    </row>
    <row r="157" spans="1:109" x14ac:dyDescent="0.25">
      <c r="A157" s="12" t="s">
        <v>913</v>
      </c>
      <c r="B157" s="4">
        <v>1.06</v>
      </c>
      <c r="C157" t="s">
        <v>1493</v>
      </c>
      <c r="D157">
        <v>26</v>
      </c>
      <c r="E157">
        <v>2</v>
      </c>
      <c r="F157" t="s">
        <v>1493</v>
      </c>
      <c r="G157">
        <v>0</v>
      </c>
      <c r="H157" t="s">
        <v>1493</v>
      </c>
      <c r="I157" t="s">
        <v>1493</v>
      </c>
      <c r="J157">
        <v>0</v>
      </c>
      <c r="K157">
        <v>2009</v>
      </c>
      <c r="L157" t="s">
        <v>1493</v>
      </c>
      <c r="M157" t="s">
        <v>1493</v>
      </c>
      <c r="N157">
        <v>0</v>
      </c>
      <c r="O157">
        <v>264</v>
      </c>
      <c r="P157">
        <v>2.76</v>
      </c>
      <c r="Q157" t="s">
        <v>1493</v>
      </c>
      <c r="R157" t="s">
        <v>1493</v>
      </c>
      <c r="S157" t="s">
        <v>1493</v>
      </c>
      <c r="T157" t="s">
        <v>1493</v>
      </c>
      <c r="U157" t="s">
        <v>1493</v>
      </c>
      <c r="V157" t="s">
        <v>1493</v>
      </c>
      <c r="W157" t="s">
        <v>1493</v>
      </c>
      <c r="X157" t="s">
        <v>1493</v>
      </c>
      <c r="Y157" t="s">
        <v>1493</v>
      </c>
      <c r="Z157" t="s">
        <v>1493</v>
      </c>
      <c r="AA157" t="s">
        <v>1493</v>
      </c>
      <c r="AB157" t="s">
        <v>1493</v>
      </c>
      <c r="AC157" t="s">
        <v>1493</v>
      </c>
      <c r="AD157" t="s">
        <v>1493</v>
      </c>
      <c r="AE157" t="s">
        <v>1493</v>
      </c>
      <c r="AF157" t="s">
        <v>1493</v>
      </c>
      <c r="AG157" t="s">
        <v>1493</v>
      </c>
      <c r="AH157" t="s">
        <v>1493</v>
      </c>
      <c r="AI157" t="s">
        <v>1493</v>
      </c>
      <c r="AJ157" t="s">
        <v>1493</v>
      </c>
      <c r="AK157" t="s">
        <v>1493</v>
      </c>
      <c r="AL157" t="s">
        <v>1493</v>
      </c>
      <c r="AM157" t="s">
        <v>1493</v>
      </c>
      <c r="AN157" t="s">
        <v>1493</v>
      </c>
      <c r="AO157" t="s">
        <v>1493</v>
      </c>
      <c r="AP157" t="s">
        <v>1493</v>
      </c>
      <c r="AQ157" t="s">
        <v>1493</v>
      </c>
      <c r="AR157" t="s">
        <v>1493</v>
      </c>
      <c r="AS157" t="s">
        <v>1493</v>
      </c>
      <c r="AT157" t="s">
        <v>1493</v>
      </c>
      <c r="AU157" t="s">
        <v>1493</v>
      </c>
      <c r="AV157" t="s">
        <v>1493</v>
      </c>
      <c r="AW157" t="s">
        <v>1493</v>
      </c>
      <c r="AX157" t="s">
        <v>1493</v>
      </c>
      <c r="AY157" t="s">
        <v>1493</v>
      </c>
      <c r="AZ157" t="s">
        <v>1493</v>
      </c>
      <c r="BA157" t="s">
        <v>1493</v>
      </c>
      <c r="BB157" t="s">
        <v>1493</v>
      </c>
      <c r="BC157" t="s">
        <v>1493</v>
      </c>
      <c r="BD157" t="s">
        <v>1493</v>
      </c>
      <c r="BE157" t="s">
        <v>1493</v>
      </c>
      <c r="BF157" t="s">
        <v>1493</v>
      </c>
      <c r="BG157" t="s">
        <v>1493</v>
      </c>
      <c r="BH157">
        <v>2</v>
      </c>
      <c r="BI157">
        <v>1</v>
      </c>
      <c r="BJ157" t="s">
        <v>1493</v>
      </c>
      <c r="BK157" t="s">
        <v>1493</v>
      </c>
      <c r="BL157" t="s">
        <v>1493</v>
      </c>
      <c r="BM157" t="s">
        <v>1493</v>
      </c>
      <c r="BN157" t="s">
        <v>1493</v>
      </c>
      <c r="BO157" s="12" t="s">
        <v>602</v>
      </c>
      <c r="BP157" s="23" t="s">
        <v>554</v>
      </c>
      <c r="BQ157">
        <v>276</v>
      </c>
      <c r="BR157">
        <v>0</v>
      </c>
      <c r="BS157" t="s">
        <v>1493</v>
      </c>
      <c r="BT157">
        <v>0</v>
      </c>
      <c r="BU157" t="s">
        <v>1493</v>
      </c>
      <c r="BV157" s="4">
        <v>3.15</v>
      </c>
      <c r="BW157">
        <v>0</v>
      </c>
      <c r="BX157">
        <v>26</v>
      </c>
      <c r="BY157">
        <v>1</v>
      </c>
      <c r="BZ157" t="s">
        <v>1493</v>
      </c>
      <c r="CA157">
        <v>3</v>
      </c>
      <c r="CB157" t="s">
        <v>1493</v>
      </c>
      <c r="CC157">
        <v>2</v>
      </c>
      <c r="CD157" t="s">
        <v>1493</v>
      </c>
      <c r="CE157" s="12" t="s">
        <v>870</v>
      </c>
      <c r="CF157" t="s">
        <v>1493</v>
      </c>
      <c r="CG157">
        <v>0</v>
      </c>
      <c r="CH157" t="s">
        <v>1493</v>
      </c>
      <c r="CI157" t="s">
        <v>1493</v>
      </c>
      <c r="CJ157" t="s">
        <v>1493</v>
      </c>
      <c r="CK157" t="s">
        <v>1493</v>
      </c>
      <c r="CL157" t="s">
        <v>1493</v>
      </c>
      <c r="CM157" t="s">
        <v>1493</v>
      </c>
      <c r="CN157" t="s">
        <v>1493</v>
      </c>
      <c r="CO157" t="s">
        <v>1493</v>
      </c>
      <c r="CP157">
        <v>2</v>
      </c>
      <c r="CQ157" s="23" t="s">
        <v>461</v>
      </c>
      <c r="CR157" t="s">
        <v>1493</v>
      </c>
      <c r="CS157" t="s">
        <v>1493</v>
      </c>
      <c r="CT157">
        <v>2</v>
      </c>
      <c r="CU157">
        <v>0</v>
      </c>
      <c r="CV157" t="s">
        <v>1493</v>
      </c>
      <c r="CW157" t="s">
        <v>1493</v>
      </c>
      <c r="CX157">
        <v>0</v>
      </c>
      <c r="CY157" t="s">
        <v>1493</v>
      </c>
      <c r="CZ157">
        <v>0</v>
      </c>
      <c r="DA157" t="s">
        <v>1493</v>
      </c>
      <c r="DB157" t="s">
        <v>1493</v>
      </c>
      <c r="DC157" t="s">
        <v>1493</v>
      </c>
      <c r="DD157" t="s">
        <v>1493</v>
      </c>
      <c r="DE157" t="s">
        <v>1493</v>
      </c>
    </row>
    <row r="158" spans="1:109" x14ac:dyDescent="0.25">
      <c r="A158" s="12" t="s">
        <v>1493</v>
      </c>
      <c r="B158" s="4">
        <v>1.0609999999999999</v>
      </c>
      <c r="C158" t="s">
        <v>1493</v>
      </c>
      <c r="D158">
        <v>32</v>
      </c>
      <c r="E158">
        <v>1</v>
      </c>
      <c r="F158" t="s">
        <v>1493</v>
      </c>
      <c r="G158">
        <v>0</v>
      </c>
      <c r="H158" t="s">
        <v>1493</v>
      </c>
      <c r="I158" t="s">
        <v>1493</v>
      </c>
      <c r="J158">
        <v>0</v>
      </c>
      <c r="K158" t="s">
        <v>1493</v>
      </c>
      <c r="L158" t="s">
        <v>1493</v>
      </c>
      <c r="M158" t="s">
        <v>1493</v>
      </c>
      <c r="N158" t="s">
        <v>1493</v>
      </c>
      <c r="O158" t="s">
        <v>1493</v>
      </c>
      <c r="P158" t="s">
        <v>1493</v>
      </c>
      <c r="Q158" t="s">
        <v>1493</v>
      </c>
      <c r="R158" t="s">
        <v>1493</v>
      </c>
      <c r="S158" t="s">
        <v>1493</v>
      </c>
      <c r="T158" t="s">
        <v>1493</v>
      </c>
      <c r="U158" t="s">
        <v>1493</v>
      </c>
      <c r="V158" t="s">
        <v>1493</v>
      </c>
      <c r="W158" t="s">
        <v>1493</v>
      </c>
      <c r="X158" t="s">
        <v>1493</v>
      </c>
      <c r="Y158" t="s">
        <v>1493</v>
      </c>
      <c r="Z158" t="s">
        <v>1493</v>
      </c>
      <c r="AA158" t="s">
        <v>1493</v>
      </c>
      <c r="AB158" t="s">
        <v>1493</v>
      </c>
      <c r="AC158" t="s">
        <v>1493</v>
      </c>
      <c r="AD158" t="s">
        <v>1493</v>
      </c>
      <c r="AE158" t="s">
        <v>1493</v>
      </c>
      <c r="AF158" t="s">
        <v>1493</v>
      </c>
      <c r="AG158" t="s">
        <v>1493</v>
      </c>
      <c r="AH158" t="s">
        <v>1493</v>
      </c>
      <c r="AI158" t="s">
        <v>1493</v>
      </c>
      <c r="AJ158" t="s">
        <v>1493</v>
      </c>
      <c r="AK158" t="s">
        <v>1493</v>
      </c>
      <c r="AL158" t="s">
        <v>1493</v>
      </c>
      <c r="AM158" t="s">
        <v>1493</v>
      </c>
      <c r="AN158" t="s">
        <v>1493</v>
      </c>
      <c r="AO158" t="s">
        <v>1493</v>
      </c>
      <c r="AP158" t="s">
        <v>1493</v>
      </c>
      <c r="AQ158" t="s">
        <v>1493</v>
      </c>
      <c r="AR158" t="s">
        <v>1493</v>
      </c>
      <c r="AS158" t="s">
        <v>1493</v>
      </c>
      <c r="AT158" t="s">
        <v>1493</v>
      </c>
      <c r="AU158" t="s">
        <v>1493</v>
      </c>
      <c r="AV158" t="s">
        <v>1493</v>
      </c>
      <c r="AW158" t="s">
        <v>1493</v>
      </c>
      <c r="AX158" t="s">
        <v>1493</v>
      </c>
      <c r="AY158" t="s">
        <v>1493</v>
      </c>
      <c r="AZ158" t="s">
        <v>1493</v>
      </c>
      <c r="BA158" t="s">
        <v>1493</v>
      </c>
      <c r="BB158" t="s">
        <v>1493</v>
      </c>
      <c r="BC158" t="s">
        <v>1493</v>
      </c>
      <c r="BD158" t="s">
        <v>1493</v>
      </c>
      <c r="BE158" t="s">
        <v>1493</v>
      </c>
      <c r="BF158" t="s">
        <v>1493</v>
      </c>
      <c r="BG158" t="s">
        <v>1493</v>
      </c>
      <c r="BH158">
        <v>1</v>
      </c>
      <c r="BI158" t="s">
        <v>1493</v>
      </c>
      <c r="BJ158" t="s">
        <v>1493</v>
      </c>
      <c r="BK158" t="s">
        <v>1493</v>
      </c>
      <c r="BL158" t="s">
        <v>1493</v>
      </c>
      <c r="BM158" t="s">
        <v>1493</v>
      </c>
      <c r="BN158" t="s">
        <v>1493</v>
      </c>
      <c r="BO158" s="12" t="s">
        <v>847</v>
      </c>
      <c r="BP158" s="23" t="s">
        <v>554</v>
      </c>
      <c r="BQ158">
        <v>276</v>
      </c>
      <c r="BR158">
        <v>0</v>
      </c>
      <c r="BS158" t="s">
        <v>1493</v>
      </c>
      <c r="BT158">
        <v>0</v>
      </c>
      <c r="BU158" t="s">
        <v>1493</v>
      </c>
      <c r="BV158" s="4">
        <v>4.03</v>
      </c>
      <c r="BW158">
        <v>0</v>
      </c>
      <c r="BX158">
        <v>32</v>
      </c>
      <c r="BY158">
        <v>1</v>
      </c>
      <c r="BZ158" t="s">
        <v>1493</v>
      </c>
      <c r="CA158">
        <v>3</v>
      </c>
      <c r="CB158" t="s">
        <v>1493</v>
      </c>
      <c r="CC158">
        <v>3</v>
      </c>
      <c r="CD158" t="s">
        <v>1493</v>
      </c>
      <c r="CE158" s="12" t="s">
        <v>931</v>
      </c>
      <c r="CF158">
        <v>2</v>
      </c>
      <c r="CG158" t="s">
        <v>1493</v>
      </c>
      <c r="CH158" t="s">
        <v>1493</v>
      </c>
      <c r="CI158" t="s">
        <v>1493</v>
      </c>
      <c r="CJ158" t="s">
        <v>1493</v>
      </c>
      <c r="CK158" t="s">
        <v>1493</v>
      </c>
      <c r="CL158" t="s">
        <v>1493</v>
      </c>
      <c r="CM158" t="s">
        <v>1493</v>
      </c>
      <c r="CN158" t="s">
        <v>1493</v>
      </c>
      <c r="CO158" t="s">
        <v>1493</v>
      </c>
      <c r="CP158">
        <v>1</v>
      </c>
      <c r="CQ158" s="23" t="s">
        <v>461</v>
      </c>
      <c r="CR158" t="s">
        <v>1493</v>
      </c>
      <c r="CS158" s="12" t="s">
        <v>462</v>
      </c>
      <c r="CT158">
        <v>2</v>
      </c>
      <c r="CU158">
        <v>0</v>
      </c>
      <c r="CV158" t="s">
        <v>1493</v>
      </c>
      <c r="CW158" t="s">
        <v>1493</v>
      </c>
      <c r="CX158">
        <v>0</v>
      </c>
      <c r="CY158" t="s">
        <v>1493</v>
      </c>
      <c r="CZ158">
        <v>0</v>
      </c>
      <c r="DA158" t="s">
        <v>1493</v>
      </c>
      <c r="DB158" t="s">
        <v>1493</v>
      </c>
      <c r="DC158" t="s">
        <v>1493</v>
      </c>
      <c r="DD158" t="s">
        <v>1493</v>
      </c>
      <c r="DE158" t="s">
        <v>1493</v>
      </c>
    </row>
    <row r="159" spans="1:109" x14ac:dyDescent="0.25">
      <c r="A159" s="12" t="s">
        <v>937</v>
      </c>
      <c r="B159" s="4">
        <v>1.0620000000000001</v>
      </c>
      <c r="C159" t="s">
        <v>1493</v>
      </c>
      <c r="D159">
        <v>26</v>
      </c>
      <c r="E159">
        <v>2</v>
      </c>
      <c r="F159" t="s">
        <v>1493</v>
      </c>
      <c r="G159">
        <v>0</v>
      </c>
      <c r="H159" t="s">
        <v>1493</v>
      </c>
      <c r="I159" t="s">
        <v>1493</v>
      </c>
      <c r="J159">
        <v>0</v>
      </c>
      <c r="K159" t="s">
        <v>1493</v>
      </c>
      <c r="L159" t="s">
        <v>1493</v>
      </c>
      <c r="M159" t="s">
        <v>1493</v>
      </c>
      <c r="N159" t="s">
        <v>1493</v>
      </c>
      <c r="O159" t="s">
        <v>1493</v>
      </c>
      <c r="P159" t="s">
        <v>1493</v>
      </c>
      <c r="Q159" t="s">
        <v>1493</v>
      </c>
      <c r="R159" t="s">
        <v>1493</v>
      </c>
      <c r="S159" t="s">
        <v>1493</v>
      </c>
      <c r="T159" t="s">
        <v>1493</v>
      </c>
      <c r="U159" t="s">
        <v>1493</v>
      </c>
      <c r="V159" t="s">
        <v>1493</v>
      </c>
      <c r="W159" t="s">
        <v>1493</v>
      </c>
      <c r="X159" t="s">
        <v>1493</v>
      </c>
      <c r="Y159" t="s">
        <v>1493</v>
      </c>
      <c r="Z159" t="s">
        <v>1493</v>
      </c>
      <c r="AA159" t="s">
        <v>1493</v>
      </c>
      <c r="AB159" t="s">
        <v>1493</v>
      </c>
      <c r="AC159" t="s">
        <v>1493</v>
      </c>
      <c r="AD159" t="s">
        <v>1493</v>
      </c>
      <c r="AE159" t="s">
        <v>1493</v>
      </c>
      <c r="AF159" t="s">
        <v>1493</v>
      </c>
      <c r="AG159" t="s">
        <v>1493</v>
      </c>
      <c r="AH159" t="s">
        <v>1493</v>
      </c>
      <c r="AI159" t="s">
        <v>1493</v>
      </c>
      <c r="AJ159" t="s">
        <v>1493</v>
      </c>
      <c r="AK159" t="s">
        <v>1493</v>
      </c>
      <c r="AL159" t="s">
        <v>1493</v>
      </c>
      <c r="AM159" t="s">
        <v>1493</v>
      </c>
      <c r="AN159" t="s">
        <v>1493</v>
      </c>
      <c r="AO159" t="s">
        <v>1493</v>
      </c>
      <c r="AP159" t="s">
        <v>1493</v>
      </c>
      <c r="AQ159" t="s">
        <v>1493</v>
      </c>
      <c r="AR159" t="s">
        <v>1493</v>
      </c>
      <c r="AS159" t="s">
        <v>1493</v>
      </c>
      <c r="AT159" t="s">
        <v>1493</v>
      </c>
      <c r="AU159" t="s">
        <v>1493</v>
      </c>
      <c r="AV159" t="s">
        <v>1493</v>
      </c>
      <c r="AW159" t="s">
        <v>1493</v>
      </c>
      <c r="AX159" t="s">
        <v>1493</v>
      </c>
      <c r="AY159" t="s">
        <v>1493</v>
      </c>
      <c r="AZ159" t="s">
        <v>1493</v>
      </c>
      <c r="BA159" t="s">
        <v>1493</v>
      </c>
      <c r="BB159" t="s">
        <v>1493</v>
      </c>
      <c r="BC159" t="s">
        <v>1493</v>
      </c>
      <c r="BD159" t="s">
        <v>1493</v>
      </c>
      <c r="BE159" t="s">
        <v>1493</v>
      </c>
      <c r="BF159" t="s">
        <v>1493</v>
      </c>
      <c r="BG159" t="s">
        <v>1493</v>
      </c>
      <c r="BH159">
        <v>1</v>
      </c>
      <c r="BI159" t="s">
        <v>1493</v>
      </c>
      <c r="BJ159">
        <v>1</v>
      </c>
      <c r="BK159" t="s">
        <v>1493</v>
      </c>
      <c r="BL159" t="s">
        <v>1493</v>
      </c>
      <c r="BM159" t="s">
        <v>1493</v>
      </c>
      <c r="BN159" t="s">
        <v>1493</v>
      </c>
      <c r="BO159" s="12" t="s">
        <v>1080</v>
      </c>
      <c r="BP159" s="22">
        <v>41</v>
      </c>
      <c r="BQ159">
        <v>287</v>
      </c>
      <c r="BR159">
        <v>0</v>
      </c>
      <c r="BS159" t="s">
        <v>1493</v>
      </c>
      <c r="BT159">
        <v>0</v>
      </c>
      <c r="BU159" t="s">
        <v>1493</v>
      </c>
      <c r="BV159" s="4">
        <v>4.03</v>
      </c>
      <c r="BW159">
        <v>0</v>
      </c>
      <c r="BX159">
        <v>26</v>
      </c>
      <c r="BY159">
        <v>7</v>
      </c>
      <c r="BZ159" s="12" t="s">
        <v>840</v>
      </c>
      <c r="CA159" t="s">
        <v>1493</v>
      </c>
      <c r="CB159" t="s">
        <v>1493</v>
      </c>
      <c r="CC159">
        <v>3</v>
      </c>
      <c r="CD159" t="s">
        <v>1493</v>
      </c>
      <c r="CE159" s="12" t="s">
        <v>1129</v>
      </c>
      <c r="CF159" t="s">
        <v>1493</v>
      </c>
      <c r="CG159" t="s">
        <v>1493</v>
      </c>
      <c r="CH159" t="s">
        <v>1493</v>
      </c>
      <c r="CI159" t="s">
        <v>1493</v>
      </c>
      <c r="CJ159" t="s">
        <v>1493</v>
      </c>
      <c r="CK159" t="s">
        <v>1493</v>
      </c>
      <c r="CL159" t="s">
        <v>1493</v>
      </c>
      <c r="CM159" t="s">
        <v>1493</v>
      </c>
      <c r="CN159" t="s">
        <v>1493</v>
      </c>
      <c r="CO159" t="s">
        <v>1493</v>
      </c>
      <c r="CP159">
        <v>2</v>
      </c>
      <c r="CQ159" s="22">
        <v>1</v>
      </c>
      <c r="CR159" t="s">
        <v>1493</v>
      </c>
      <c r="CS159" s="12" t="s">
        <v>462</v>
      </c>
      <c r="CT159">
        <v>2</v>
      </c>
      <c r="CU159">
        <v>0</v>
      </c>
      <c r="CV159" t="s">
        <v>1493</v>
      </c>
      <c r="CW159" t="s">
        <v>1493</v>
      </c>
      <c r="CX159">
        <v>0</v>
      </c>
      <c r="CY159" t="s">
        <v>1493</v>
      </c>
      <c r="CZ159">
        <v>0</v>
      </c>
      <c r="DA159" t="s">
        <v>1493</v>
      </c>
      <c r="DB159" t="s">
        <v>1493</v>
      </c>
      <c r="DC159" t="s">
        <v>1493</v>
      </c>
      <c r="DD159" t="s">
        <v>1493</v>
      </c>
      <c r="DE159" t="s">
        <v>1493</v>
      </c>
    </row>
    <row r="160" spans="1:109" x14ac:dyDescent="0.25">
      <c r="A160" s="12" t="s">
        <v>937</v>
      </c>
      <c r="B160" s="4">
        <v>1.0629999999999999</v>
      </c>
      <c r="C160" t="s">
        <v>1493</v>
      </c>
      <c r="D160">
        <v>35</v>
      </c>
      <c r="E160">
        <v>2</v>
      </c>
      <c r="F160" t="s">
        <v>1493</v>
      </c>
      <c r="G160">
        <v>0</v>
      </c>
      <c r="H160" t="s">
        <v>1493</v>
      </c>
      <c r="I160" t="s">
        <v>1493</v>
      </c>
      <c r="J160">
        <v>0</v>
      </c>
      <c r="K160">
        <v>2002</v>
      </c>
      <c r="L160" t="s">
        <v>1493</v>
      </c>
      <c r="M160" t="s">
        <v>1493</v>
      </c>
      <c r="N160">
        <v>0</v>
      </c>
      <c r="O160">
        <v>280</v>
      </c>
      <c r="P160">
        <v>3.42</v>
      </c>
      <c r="Q160" t="s">
        <v>1493</v>
      </c>
      <c r="R160" t="s">
        <v>1493</v>
      </c>
      <c r="S160" t="s">
        <v>1493</v>
      </c>
      <c r="T160" t="s">
        <v>1493</v>
      </c>
      <c r="U160" t="s">
        <v>1493</v>
      </c>
      <c r="V160" t="s">
        <v>1493</v>
      </c>
      <c r="W160" t="s">
        <v>1493</v>
      </c>
      <c r="X160" t="s">
        <v>1493</v>
      </c>
      <c r="Y160" t="s">
        <v>1493</v>
      </c>
      <c r="Z160" t="s">
        <v>1493</v>
      </c>
      <c r="AA160" t="s">
        <v>1493</v>
      </c>
      <c r="AB160" t="s">
        <v>1493</v>
      </c>
      <c r="AC160" t="s">
        <v>1493</v>
      </c>
      <c r="AD160" t="s">
        <v>1493</v>
      </c>
      <c r="AE160" t="s">
        <v>1493</v>
      </c>
      <c r="AF160" t="s">
        <v>1493</v>
      </c>
      <c r="AG160" t="s">
        <v>1493</v>
      </c>
      <c r="AH160" t="s">
        <v>1493</v>
      </c>
      <c r="AI160" t="s">
        <v>1493</v>
      </c>
      <c r="AJ160" t="s">
        <v>1493</v>
      </c>
      <c r="AK160" t="s">
        <v>1493</v>
      </c>
      <c r="AL160" t="s">
        <v>1493</v>
      </c>
      <c r="AM160" t="s">
        <v>1493</v>
      </c>
      <c r="AN160" t="s">
        <v>1493</v>
      </c>
      <c r="AO160" t="s">
        <v>1493</v>
      </c>
      <c r="AP160" t="s">
        <v>1493</v>
      </c>
      <c r="AQ160" t="s">
        <v>1493</v>
      </c>
      <c r="AR160" t="s">
        <v>1493</v>
      </c>
      <c r="AS160" t="s">
        <v>1493</v>
      </c>
      <c r="AT160" t="s">
        <v>1493</v>
      </c>
      <c r="AU160" t="s">
        <v>1493</v>
      </c>
      <c r="AV160" t="s">
        <v>1493</v>
      </c>
      <c r="AW160" t="s">
        <v>1493</v>
      </c>
      <c r="AX160" t="s">
        <v>1493</v>
      </c>
      <c r="AY160" t="s">
        <v>1493</v>
      </c>
      <c r="AZ160" t="s">
        <v>1493</v>
      </c>
      <c r="BA160" t="s">
        <v>1493</v>
      </c>
      <c r="BB160" t="s">
        <v>1493</v>
      </c>
      <c r="BC160" t="s">
        <v>1493</v>
      </c>
      <c r="BD160" t="s">
        <v>1493</v>
      </c>
      <c r="BE160" t="s">
        <v>1493</v>
      </c>
      <c r="BF160" t="s">
        <v>1493</v>
      </c>
      <c r="BG160" t="s">
        <v>1493</v>
      </c>
      <c r="BH160">
        <v>3</v>
      </c>
      <c r="BI160">
        <v>1</v>
      </c>
      <c r="BJ160" t="s">
        <v>1493</v>
      </c>
      <c r="BK160">
        <v>1</v>
      </c>
      <c r="BL160" t="s">
        <v>1493</v>
      </c>
      <c r="BM160" t="s">
        <v>1493</v>
      </c>
      <c r="BN160" t="s">
        <v>1493</v>
      </c>
      <c r="BO160" s="12" t="s">
        <v>847</v>
      </c>
      <c r="BP160" s="22">
        <v>40</v>
      </c>
      <c r="BQ160">
        <v>280</v>
      </c>
      <c r="BR160">
        <v>0</v>
      </c>
      <c r="BS160" t="s">
        <v>1493</v>
      </c>
      <c r="BT160">
        <v>0</v>
      </c>
      <c r="BU160" t="s">
        <v>1493</v>
      </c>
      <c r="BV160" s="4">
        <v>3.8</v>
      </c>
      <c r="BW160">
        <v>0</v>
      </c>
      <c r="BX160">
        <v>35</v>
      </c>
      <c r="BY160">
        <v>1</v>
      </c>
      <c r="BZ160" t="s">
        <v>1493</v>
      </c>
      <c r="CA160">
        <v>3</v>
      </c>
      <c r="CB160" t="s">
        <v>1493</v>
      </c>
      <c r="CC160">
        <v>2</v>
      </c>
      <c r="CD160" t="s">
        <v>1493</v>
      </c>
      <c r="CE160" s="12" t="s">
        <v>938</v>
      </c>
      <c r="CF160">
        <v>1</v>
      </c>
      <c r="CG160">
        <v>0</v>
      </c>
      <c r="CH160" t="s">
        <v>1493</v>
      </c>
      <c r="CI160" t="s">
        <v>1493</v>
      </c>
      <c r="CJ160" t="s">
        <v>1493</v>
      </c>
      <c r="CK160" t="s">
        <v>1493</v>
      </c>
      <c r="CL160" t="s">
        <v>1493</v>
      </c>
      <c r="CM160" t="s">
        <v>1493</v>
      </c>
      <c r="CN160" t="s">
        <v>1493</v>
      </c>
      <c r="CO160" t="s">
        <v>1493</v>
      </c>
      <c r="CP160">
        <v>1</v>
      </c>
      <c r="CQ160" s="23" t="s">
        <v>461</v>
      </c>
      <c r="CR160" t="s">
        <v>1493</v>
      </c>
      <c r="CS160" s="12" t="s">
        <v>462</v>
      </c>
      <c r="CT160">
        <v>2</v>
      </c>
      <c r="CU160">
        <v>0</v>
      </c>
      <c r="CV160" t="s">
        <v>1493</v>
      </c>
      <c r="CW160" t="s">
        <v>1493</v>
      </c>
      <c r="CX160">
        <v>0</v>
      </c>
      <c r="CY160" t="s">
        <v>1493</v>
      </c>
      <c r="CZ160">
        <v>0</v>
      </c>
      <c r="DA160" t="s">
        <v>1493</v>
      </c>
      <c r="DB160" t="s">
        <v>1493</v>
      </c>
      <c r="DC160" t="s">
        <v>1493</v>
      </c>
      <c r="DD160" t="s">
        <v>1493</v>
      </c>
      <c r="DE160" t="s">
        <v>1493</v>
      </c>
    </row>
    <row r="161" spans="1:109" x14ac:dyDescent="0.25">
      <c r="A161" s="12" t="s">
        <v>1493</v>
      </c>
      <c r="B161" s="4">
        <v>1.0640000000000001</v>
      </c>
      <c r="C161" t="s">
        <v>1493</v>
      </c>
      <c r="D161">
        <v>40</v>
      </c>
      <c r="E161">
        <v>1</v>
      </c>
      <c r="F161" t="s">
        <v>1493</v>
      </c>
      <c r="G161">
        <v>0</v>
      </c>
      <c r="H161" t="s">
        <v>1493</v>
      </c>
      <c r="I161" t="s">
        <v>1493</v>
      </c>
      <c r="J161">
        <v>0</v>
      </c>
      <c r="K161">
        <v>2009</v>
      </c>
      <c r="L161">
        <v>2</v>
      </c>
      <c r="M161" t="s">
        <v>1493</v>
      </c>
      <c r="N161">
        <v>1</v>
      </c>
      <c r="O161">
        <v>250</v>
      </c>
      <c r="P161">
        <v>3.07</v>
      </c>
      <c r="Q161" t="s">
        <v>1493</v>
      </c>
      <c r="R161" t="s">
        <v>1493</v>
      </c>
      <c r="S161" t="s">
        <v>1493</v>
      </c>
      <c r="T161" t="s">
        <v>1493</v>
      </c>
      <c r="U161" t="s">
        <v>1493</v>
      </c>
      <c r="V161" t="s">
        <v>1493</v>
      </c>
      <c r="W161" t="s">
        <v>1493</v>
      </c>
      <c r="X161" t="s">
        <v>1493</v>
      </c>
      <c r="Y161" t="s">
        <v>1493</v>
      </c>
      <c r="Z161" t="s">
        <v>1493</v>
      </c>
      <c r="AA161" t="s">
        <v>1493</v>
      </c>
      <c r="AB161" t="s">
        <v>1493</v>
      </c>
      <c r="AC161" t="s">
        <v>1493</v>
      </c>
      <c r="AD161" t="s">
        <v>1493</v>
      </c>
      <c r="AE161" t="s">
        <v>1493</v>
      </c>
      <c r="AF161" t="s">
        <v>1493</v>
      </c>
      <c r="AG161" t="s">
        <v>1493</v>
      </c>
      <c r="AH161" t="s">
        <v>1493</v>
      </c>
      <c r="AI161" t="s">
        <v>1493</v>
      </c>
      <c r="AJ161" t="s">
        <v>1493</v>
      </c>
      <c r="AK161" t="s">
        <v>1493</v>
      </c>
      <c r="AL161" t="s">
        <v>1493</v>
      </c>
      <c r="AM161" t="s">
        <v>1493</v>
      </c>
      <c r="AN161" t="s">
        <v>1493</v>
      </c>
      <c r="AO161" t="s">
        <v>1493</v>
      </c>
      <c r="AP161" t="s">
        <v>1493</v>
      </c>
      <c r="AQ161" t="s">
        <v>1493</v>
      </c>
      <c r="AR161" t="s">
        <v>1493</v>
      </c>
      <c r="AS161" t="s">
        <v>1493</v>
      </c>
      <c r="AT161" t="s">
        <v>1493</v>
      </c>
      <c r="AU161" t="s">
        <v>1493</v>
      </c>
      <c r="AV161" t="s">
        <v>1493</v>
      </c>
      <c r="AW161" t="s">
        <v>1493</v>
      </c>
      <c r="AX161" t="s">
        <v>1493</v>
      </c>
      <c r="AY161" t="s">
        <v>1493</v>
      </c>
      <c r="AZ161" t="s">
        <v>1493</v>
      </c>
      <c r="BA161" t="s">
        <v>1493</v>
      </c>
      <c r="BB161" t="s">
        <v>1493</v>
      </c>
      <c r="BC161" t="s">
        <v>1493</v>
      </c>
      <c r="BD161" t="s">
        <v>1493</v>
      </c>
      <c r="BE161" t="s">
        <v>1493</v>
      </c>
      <c r="BF161" t="s">
        <v>1493</v>
      </c>
      <c r="BG161" t="s">
        <v>1493</v>
      </c>
      <c r="BH161">
        <v>3</v>
      </c>
      <c r="BI161">
        <v>1</v>
      </c>
      <c r="BJ161">
        <v>1</v>
      </c>
      <c r="BK161" t="s">
        <v>1493</v>
      </c>
      <c r="BL161" t="s">
        <v>1493</v>
      </c>
      <c r="BM161" t="s">
        <v>1493</v>
      </c>
      <c r="BN161" t="s">
        <v>1493</v>
      </c>
      <c r="BO161" s="12" t="s">
        <v>606</v>
      </c>
      <c r="BP161" s="23" t="s">
        <v>944</v>
      </c>
      <c r="BQ161">
        <v>272</v>
      </c>
      <c r="BR161">
        <v>0</v>
      </c>
      <c r="BS161" t="s">
        <v>1493</v>
      </c>
      <c r="BT161">
        <v>0</v>
      </c>
      <c r="BU161" t="s">
        <v>1493</v>
      </c>
      <c r="BV161" s="4">
        <v>3.5249999999999999</v>
      </c>
      <c r="BW161">
        <v>0</v>
      </c>
      <c r="BX161">
        <v>40</v>
      </c>
      <c r="BY161">
        <v>1</v>
      </c>
      <c r="BZ161" t="s">
        <v>1493</v>
      </c>
      <c r="CA161">
        <v>3</v>
      </c>
      <c r="CB161" t="s">
        <v>1493</v>
      </c>
      <c r="CC161">
        <v>2</v>
      </c>
      <c r="CD161" t="s">
        <v>1493</v>
      </c>
      <c r="CE161" s="12" t="s">
        <v>945</v>
      </c>
      <c r="CF161">
        <v>1</v>
      </c>
      <c r="CG161">
        <v>0</v>
      </c>
      <c r="CH161" t="s">
        <v>1493</v>
      </c>
      <c r="CI161" t="s">
        <v>1493</v>
      </c>
      <c r="CJ161" t="s">
        <v>1493</v>
      </c>
      <c r="CK161" t="s">
        <v>1493</v>
      </c>
      <c r="CL161" t="s">
        <v>1493</v>
      </c>
      <c r="CM161" t="s">
        <v>1493</v>
      </c>
      <c r="CN161" t="s">
        <v>1493</v>
      </c>
      <c r="CO161" t="s">
        <v>1493</v>
      </c>
      <c r="CP161">
        <v>1</v>
      </c>
      <c r="CQ161" s="23" t="s">
        <v>461</v>
      </c>
      <c r="CR161" t="s">
        <v>1493</v>
      </c>
      <c r="CS161" s="12" t="s">
        <v>462</v>
      </c>
      <c r="CT161">
        <v>2</v>
      </c>
      <c r="CU161">
        <v>0</v>
      </c>
      <c r="CV161" t="s">
        <v>1493</v>
      </c>
      <c r="CW161" t="s">
        <v>1493</v>
      </c>
      <c r="CX161">
        <v>0</v>
      </c>
      <c r="CY161" t="s">
        <v>1493</v>
      </c>
      <c r="CZ161">
        <v>0</v>
      </c>
      <c r="DA161" t="s">
        <v>1493</v>
      </c>
      <c r="DB161" t="s">
        <v>1493</v>
      </c>
      <c r="DC161" t="s">
        <v>1493</v>
      </c>
      <c r="DD161" t="s">
        <v>1493</v>
      </c>
      <c r="DE161" t="s">
        <v>1493</v>
      </c>
    </row>
    <row r="162" spans="1:109" x14ac:dyDescent="0.25">
      <c r="A162" s="12" t="s">
        <v>1493</v>
      </c>
      <c r="B162" s="4">
        <v>1.0649999999999999</v>
      </c>
      <c r="C162" t="s">
        <v>1493</v>
      </c>
      <c r="D162">
        <v>29</v>
      </c>
      <c r="E162">
        <v>1</v>
      </c>
      <c r="F162" t="s">
        <v>1493</v>
      </c>
      <c r="G162">
        <v>0</v>
      </c>
      <c r="H162" t="s">
        <v>1493</v>
      </c>
      <c r="I162" t="s">
        <v>1493</v>
      </c>
      <c r="J162">
        <v>0</v>
      </c>
      <c r="K162" t="s">
        <v>1493</v>
      </c>
      <c r="L162" t="s">
        <v>1493</v>
      </c>
      <c r="M162" t="s">
        <v>1493</v>
      </c>
      <c r="N162" t="s">
        <v>1493</v>
      </c>
      <c r="O162" t="s">
        <v>1493</v>
      </c>
      <c r="P162" t="s">
        <v>1493</v>
      </c>
      <c r="Q162" t="s">
        <v>1493</v>
      </c>
      <c r="R162" t="s">
        <v>1493</v>
      </c>
      <c r="S162" t="s">
        <v>1493</v>
      </c>
      <c r="T162" t="s">
        <v>1493</v>
      </c>
      <c r="U162" t="s">
        <v>1493</v>
      </c>
      <c r="V162" t="s">
        <v>1493</v>
      </c>
      <c r="W162" t="s">
        <v>1493</v>
      </c>
      <c r="X162" t="s">
        <v>1493</v>
      </c>
      <c r="Y162" t="s">
        <v>1493</v>
      </c>
      <c r="Z162" t="s">
        <v>1493</v>
      </c>
      <c r="AA162" t="s">
        <v>1493</v>
      </c>
      <c r="AB162" t="s">
        <v>1493</v>
      </c>
      <c r="AC162" t="s">
        <v>1493</v>
      </c>
      <c r="AD162" t="s">
        <v>1493</v>
      </c>
      <c r="AE162" t="s">
        <v>1493</v>
      </c>
      <c r="AF162" t="s">
        <v>1493</v>
      </c>
      <c r="AG162" t="s">
        <v>1493</v>
      </c>
      <c r="AH162" t="s">
        <v>1493</v>
      </c>
      <c r="AI162" t="s">
        <v>1493</v>
      </c>
      <c r="AJ162" t="s">
        <v>1493</v>
      </c>
      <c r="AK162" t="s">
        <v>1493</v>
      </c>
      <c r="AL162" t="s">
        <v>1493</v>
      </c>
      <c r="AM162" t="s">
        <v>1493</v>
      </c>
      <c r="AN162" t="s">
        <v>1493</v>
      </c>
      <c r="AO162" t="s">
        <v>1493</v>
      </c>
      <c r="AP162" t="s">
        <v>1493</v>
      </c>
      <c r="AQ162" t="s">
        <v>1493</v>
      </c>
      <c r="AR162" t="s">
        <v>1493</v>
      </c>
      <c r="AS162" t="s">
        <v>1493</v>
      </c>
      <c r="AT162" t="s">
        <v>1493</v>
      </c>
      <c r="AU162" t="s">
        <v>1493</v>
      </c>
      <c r="AV162" t="s">
        <v>1493</v>
      </c>
      <c r="AW162" t="s">
        <v>1493</v>
      </c>
      <c r="AX162" t="s">
        <v>1493</v>
      </c>
      <c r="AY162" t="s">
        <v>1493</v>
      </c>
      <c r="AZ162" t="s">
        <v>1493</v>
      </c>
      <c r="BA162" t="s">
        <v>1493</v>
      </c>
      <c r="BB162" t="s">
        <v>1493</v>
      </c>
      <c r="BC162" t="s">
        <v>1493</v>
      </c>
      <c r="BD162" t="s">
        <v>1493</v>
      </c>
      <c r="BE162" t="s">
        <v>1493</v>
      </c>
      <c r="BF162" t="s">
        <v>1493</v>
      </c>
      <c r="BG162" t="s">
        <v>1493</v>
      </c>
      <c r="BH162">
        <v>2</v>
      </c>
      <c r="BI162" t="s">
        <v>1493</v>
      </c>
      <c r="BJ162" t="s">
        <v>1493</v>
      </c>
      <c r="BK162">
        <v>1</v>
      </c>
      <c r="BL162" t="s">
        <v>1493</v>
      </c>
      <c r="BM162" t="s">
        <v>1493</v>
      </c>
      <c r="BN162" t="s">
        <v>1493</v>
      </c>
      <c r="BO162" s="12" t="s">
        <v>949</v>
      </c>
      <c r="BP162" s="23" t="s">
        <v>729</v>
      </c>
      <c r="BQ162">
        <v>262</v>
      </c>
      <c r="BR162">
        <v>1</v>
      </c>
      <c r="BS162" s="12" t="s">
        <v>950</v>
      </c>
      <c r="BT162">
        <v>1</v>
      </c>
      <c r="BU162" s="12" t="s">
        <v>951</v>
      </c>
      <c r="BV162" s="4">
        <v>2.98</v>
      </c>
      <c r="BW162">
        <v>0</v>
      </c>
      <c r="BX162">
        <v>29</v>
      </c>
      <c r="BY162">
        <v>1</v>
      </c>
      <c r="BZ162" t="s">
        <v>1493</v>
      </c>
      <c r="CA162">
        <v>3</v>
      </c>
      <c r="CB162" t="s">
        <v>1493</v>
      </c>
      <c r="CC162">
        <v>2</v>
      </c>
      <c r="CD162" t="s">
        <v>1493</v>
      </c>
      <c r="CE162" s="12" t="s">
        <v>694</v>
      </c>
      <c r="CF162">
        <v>1</v>
      </c>
      <c r="CG162">
        <v>0</v>
      </c>
      <c r="CH162" t="s">
        <v>1493</v>
      </c>
      <c r="CI162" t="s">
        <v>1493</v>
      </c>
      <c r="CJ162" t="s">
        <v>1493</v>
      </c>
      <c r="CK162" t="s">
        <v>1493</v>
      </c>
      <c r="CL162" t="s">
        <v>1493</v>
      </c>
      <c r="CM162" t="s">
        <v>1493</v>
      </c>
      <c r="CN162" t="s">
        <v>1493</v>
      </c>
      <c r="CO162" t="s">
        <v>1493</v>
      </c>
      <c r="CP162">
        <v>2</v>
      </c>
      <c r="CQ162" s="22">
        <v>1</v>
      </c>
      <c r="CR162" t="s">
        <v>1493</v>
      </c>
      <c r="CS162" s="12" t="s">
        <v>1493</v>
      </c>
      <c r="CT162">
        <v>2</v>
      </c>
      <c r="CU162">
        <v>0</v>
      </c>
      <c r="CV162" t="s">
        <v>1493</v>
      </c>
      <c r="CW162" t="s">
        <v>1493</v>
      </c>
      <c r="CX162">
        <v>0</v>
      </c>
      <c r="CY162" t="s">
        <v>1493</v>
      </c>
      <c r="CZ162">
        <v>0</v>
      </c>
      <c r="DA162" t="s">
        <v>1493</v>
      </c>
      <c r="DB162" t="s">
        <v>1493</v>
      </c>
      <c r="DC162" t="s">
        <v>1493</v>
      </c>
      <c r="DD162" t="s">
        <v>1493</v>
      </c>
      <c r="DE162" t="s">
        <v>1493</v>
      </c>
    </row>
    <row r="163" spans="1:109" x14ac:dyDescent="0.25">
      <c r="A163" s="12" t="s">
        <v>1493</v>
      </c>
      <c r="B163" s="4">
        <v>1.0660000000000001</v>
      </c>
      <c r="C163" t="s">
        <v>1493</v>
      </c>
      <c r="D163">
        <v>33</v>
      </c>
      <c r="E163">
        <v>1</v>
      </c>
      <c r="F163" t="s">
        <v>1493</v>
      </c>
      <c r="G163">
        <v>0</v>
      </c>
      <c r="H163" t="s">
        <v>1493</v>
      </c>
      <c r="I163" t="s">
        <v>1493</v>
      </c>
      <c r="J163">
        <v>0</v>
      </c>
      <c r="K163">
        <v>2008</v>
      </c>
      <c r="L163">
        <v>2</v>
      </c>
      <c r="M163" t="s">
        <v>1493</v>
      </c>
      <c r="N163">
        <v>1</v>
      </c>
      <c r="O163">
        <v>251</v>
      </c>
      <c r="P163">
        <v>2.4</v>
      </c>
      <c r="Q163" t="s">
        <v>1493</v>
      </c>
      <c r="R163" t="s">
        <v>1493</v>
      </c>
      <c r="S163" t="s">
        <v>1493</v>
      </c>
      <c r="T163" t="s">
        <v>1493</v>
      </c>
      <c r="U163" t="s">
        <v>1493</v>
      </c>
      <c r="V163" t="s">
        <v>1493</v>
      </c>
      <c r="W163" t="s">
        <v>1493</v>
      </c>
      <c r="X163" t="s">
        <v>1493</v>
      </c>
      <c r="Y163" t="s">
        <v>1493</v>
      </c>
      <c r="Z163" t="s">
        <v>1493</v>
      </c>
      <c r="AA163" t="s">
        <v>1493</v>
      </c>
      <c r="AB163" t="s">
        <v>1493</v>
      </c>
      <c r="AC163" t="s">
        <v>1493</v>
      </c>
      <c r="AD163" t="s">
        <v>1493</v>
      </c>
      <c r="AE163" t="s">
        <v>1493</v>
      </c>
      <c r="AF163" t="s">
        <v>1493</v>
      </c>
      <c r="AG163" t="s">
        <v>1493</v>
      </c>
      <c r="AH163" t="s">
        <v>1493</v>
      </c>
      <c r="AI163" t="s">
        <v>1493</v>
      </c>
      <c r="AJ163" t="s">
        <v>1493</v>
      </c>
      <c r="AK163" t="s">
        <v>1493</v>
      </c>
      <c r="AL163" t="s">
        <v>1493</v>
      </c>
      <c r="AM163" t="s">
        <v>1493</v>
      </c>
      <c r="AN163" t="s">
        <v>1493</v>
      </c>
      <c r="AO163" t="s">
        <v>1493</v>
      </c>
      <c r="AP163" t="s">
        <v>1493</v>
      </c>
      <c r="AQ163" t="s">
        <v>1493</v>
      </c>
      <c r="AR163" t="s">
        <v>1493</v>
      </c>
      <c r="AS163" t="s">
        <v>1493</v>
      </c>
      <c r="AT163" t="s">
        <v>1493</v>
      </c>
      <c r="AU163" t="s">
        <v>1493</v>
      </c>
      <c r="AV163" t="s">
        <v>1493</v>
      </c>
      <c r="AW163" t="s">
        <v>1493</v>
      </c>
      <c r="AX163" t="s">
        <v>1493</v>
      </c>
      <c r="AY163" t="s">
        <v>1493</v>
      </c>
      <c r="AZ163" t="s">
        <v>1493</v>
      </c>
      <c r="BA163" t="s">
        <v>1493</v>
      </c>
      <c r="BB163" t="s">
        <v>1493</v>
      </c>
      <c r="BC163" t="s">
        <v>1493</v>
      </c>
      <c r="BD163" t="s">
        <v>1493</v>
      </c>
      <c r="BE163" t="s">
        <v>1493</v>
      </c>
      <c r="BF163" t="s">
        <v>1493</v>
      </c>
      <c r="BG163" t="s">
        <v>1493</v>
      </c>
      <c r="BH163">
        <v>2</v>
      </c>
      <c r="BI163">
        <v>1</v>
      </c>
      <c r="BJ163" t="s">
        <v>1493</v>
      </c>
      <c r="BK163" t="s">
        <v>1493</v>
      </c>
      <c r="BL163" t="s">
        <v>1493</v>
      </c>
      <c r="BM163" t="s">
        <v>1493</v>
      </c>
      <c r="BN163" t="s">
        <v>1493</v>
      </c>
      <c r="BO163" s="12" t="s">
        <v>1478</v>
      </c>
      <c r="BP163" s="23" t="s">
        <v>540</v>
      </c>
      <c r="BQ163">
        <v>260</v>
      </c>
      <c r="BR163">
        <v>0</v>
      </c>
      <c r="BS163" t="s">
        <v>1493</v>
      </c>
      <c r="BT163">
        <v>0</v>
      </c>
      <c r="BU163" t="s">
        <v>1493</v>
      </c>
      <c r="BV163" s="4">
        <v>2.15</v>
      </c>
      <c r="BW163">
        <v>1</v>
      </c>
      <c r="BX163">
        <v>33</v>
      </c>
      <c r="BY163">
        <v>1</v>
      </c>
      <c r="BZ163" t="s">
        <v>1493</v>
      </c>
      <c r="CA163">
        <v>3</v>
      </c>
      <c r="CB163" t="s">
        <v>1493</v>
      </c>
      <c r="CC163">
        <v>2</v>
      </c>
      <c r="CD163" t="s">
        <v>1493</v>
      </c>
      <c r="CE163" s="12" t="s">
        <v>1479</v>
      </c>
      <c r="CF163">
        <v>1</v>
      </c>
      <c r="CG163">
        <v>0</v>
      </c>
      <c r="CH163" t="s">
        <v>1493</v>
      </c>
      <c r="CI163" t="s">
        <v>1493</v>
      </c>
      <c r="CJ163" t="s">
        <v>1493</v>
      </c>
      <c r="CK163" t="s">
        <v>1493</v>
      </c>
      <c r="CL163" t="s">
        <v>1493</v>
      </c>
      <c r="CM163" t="s">
        <v>1493</v>
      </c>
      <c r="CN163" t="s">
        <v>1493</v>
      </c>
      <c r="CO163" t="s">
        <v>1493</v>
      </c>
      <c r="CP163">
        <v>2</v>
      </c>
      <c r="CQ163" s="23" t="s">
        <v>461</v>
      </c>
      <c r="CR163" t="s">
        <v>1493</v>
      </c>
      <c r="CS163" s="12" t="s">
        <v>1493</v>
      </c>
      <c r="CT163">
        <v>2</v>
      </c>
      <c r="CU163">
        <v>1</v>
      </c>
      <c r="CV163">
        <v>10</v>
      </c>
      <c r="CW163">
        <v>3</v>
      </c>
      <c r="CX163">
        <v>0</v>
      </c>
      <c r="CY163" t="s">
        <v>1493</v>
      </c>
      <c r="CZ163">
        <v>0</v>
      </c>
      <c r="DA163" t="s">
        <v>1493</v>
      </c>
      <c r="DB163" t="s">
        <v>1493</v>
      </c>
      <c r="DC163" t="s">
        <v>1493</v>
      </c>
      <c r="DD163" t="s">
        <v>1493</v>
      </c>
      <c r="DE163" t="s">
        <v>1493</v>
      </c>
    </row>
    <row r="164" spans="1:109" x14ac:dyDescent="0.25">
      <c r="A164" s="12" t="s">
        <v>1493</v>
      </c>
      <c r="B164" s="4">
        <v>1.0669999999999999</v>
      </c>
      <c r="C164" t="s">
        <v>1493</v>
      </c>
      <c r="D164">
        <v>33</v>
      </c>
      <c r="E164">
        <v>1</v>
      </c>
      <c r="F164" t="s">
        <v>1493</v>
      </c>
      <c r="G164">
        <v>0</v>
      </c>
      <c r="H164" t="s">
        <v>1493</v>
      </c>
      <c r="I164" t="s">
        <v>1493</v>
      </c>
      <c r="J164">
        <v>0</v>
      </c>
      <c r="K164">
        <v>2002</v>
      </c>
      <c r="L164" t="s">
        <v>1493</v>
      </c>
      <c r="M164" t="s">
        <v>1493</v>
      </c>
      <c r="N164">
        <v>0</v>
      </c>
      <c r="O164">
        <v>273</v>
      </c>
      <c r="P164">
        <v>3.27</v>
      </c>
      <c r="Q164" t="s">
        <v>1493</v>
      </c>
      <c r="R164">
        <v>2007</v>
      </c>
      <c r="S164" t="s">
        <v>1493</v>
      </c>
      <c r="T164" t="s">
        <v>1493</v>
      </c>
      <c r="U164">
        <v>0</v>
      </c>
      <c r="V164">
        <v>280</v>
      </c>
      <c r="W164">
        <v>2.84</v>
      </c>
      <c r="X164" t="s">
        <v>1493</v>
      </c>
      <c r="Y164" t="s">
        <v>1493</v>
      </c>
      <c r="Z164" t="s">
        <v>1493</v>
      </c>
      <c r="AA164" t="s">
        <v>1493</v>
      </c>
      <c r="AB164" t="s">
        <v>1493</v>
      </c>
      <c r="AC164" t="s">
        <v>1493</v>
      </c>
      <c r="AD164" t="s">
        <v>1493</v>
      </c>
      <c r="AE164" t="s">
        <v>1493</v>
      </c>
      <c r="AF164" t="s">
        <v>1493</v>
      </c>
      <c r="AG164" t="s">
        <v>1493</v>
      </c>
      <c r="AH164" t="s">
        <v>1493</v>
      </c>
      <c r="AI164" t="s">
        <v>1493</v>
      </c>
      <c r="AJ164" t="s">
        <v>1493</v>
      </c>
      <c r="AK164" t="s">
        <v>1493</v>
      </c>
      <c r="AL164" t="s">
        <v>1493</v>
      </c>
      <c r="AM164" t="s">
        <v>1493</v>
      </c>
      <c r="AN164" t="s">
        <v>1493</v>
      </c>
      <c r="AO164" t="s">
        <v>1493</v>
      </c>
      <c r="AP164" t="s">
        <v>1493</v>
      </c>
      <c r="AQ164" t="s">
        <v>1493</v>
      </c>
      <c r="AR164" t="s">
        <v>1493</v>
      </c>
      <c r="AS164" t="s">
        <v>1493</v>
      </c>
      <c r="AT164" t="s">
        <v>1493</v>
      </c>
      <c r="AU164" t="s">
        <v>1493</v>
      </c>
      <c r="AV164" t="s">
        <v>1493</v>
      </c>
      <c r="AW164" t="s">
        <v>1493</v>
      </c>
      <c r="AX164" t="s">
        <v>1493</v>
      </c>
      <c r="AY164" t="s">
        <v>1493</v>
      </c>
      <c r="AZ164" t="s">
        <v>1493</v>
      </c>
      <c r="BA164" t="s">
        <v>1493</v>
      </c>
      <c r="BB164" t="s">
        <v>1493</v>
      </c>
      <c r="BC164" t="s">
        <v>1493</v>
      </c>
      <c r="BD164" t="s">
        <v>1493</v>
      </c>
      <c r="BE164" t="s">
        <v>1493</v>
      </c>
      <c r="BF164" t="s">
        <v>1493</v>
      </c>
      <c r="BG164" t="s">
        <v>1493</v>
      </c>
      <c r="BH164">
        <v>3</v>
      </c>
      <c r="BI164">
        <v>2</v>
      </c>
      <c r="BJ164" t="s">
        <v>1493</v>
      </c>
      <c r="BK164" t="s">
        <v>1493</v>
      </c>
      <c r="BL164" t="s">
        <v>1493</v>
      </c>
      <c r="BM164" t="s">
        <v>1493</v>
      </c>
      <c r="BN164" t="s">
        <v>1493</v>
      </c>
      <c r="BO164" s="12" t="s">
        <v>953</v>
      </c>
      <c r="BP164" s="22">
        <v>38</v>
      </c>
      <c r="BQ164">
        <v>265</v>
      </c>
      <c r="BR164">
        <v>0</v>
      </c>
      <c r="BS164" t="s">
        <v>1493</v>
      </c>
      <c r="BT164">
        <v>0</v>
      </c>
      <c r="BU164" t="s">
        <v>1493</v>
      </c>
      <c r="BV164" s="4">
        <v>2.85</v>
      </c>
      <c r="BW164">
        <v>0</v>
      </c>
      <c r="BX164">
        <v>33</v>
      </c>
      <c r="BY164">
        <v>1</v>
      </c>
      <c r="BZ164" t="s">
        <v>1493</v>
      </c>
      <c r="CA164">
        <v>3</v>
      </c>
      <c r="CB164" t="s">
        <v>1493</v>
      </c>
      <c r="CC164">
        <v>2</v>
      </c>
      <c r="CD164" t="s">
        <v>1493</v>
      </c>
      <c r="CE164" s="12" t="s">
        <v>639</v>
      </c>
      <c r="CF164">
        <v>1</v>
      </c>
      <c r="CG164">
        <v>0</v>
      </c>
      <c r="CH164" t="s">
        <v>1493</v>
      </c>
      <c r="CI164" t="s">
        <v>1493</v>
      </c>
      <c r="CJ164" t="s">
        <v>1493</v>
      </c>
      <c r="CK164" t="s">
        <v>1493</v>
      </c>
      <c r="CL164" t="s">
        <v>1493</v>
      </c>
      <c r="CM164" t="s">
        <v>1493</v>
      </c>
      <c r="CN164" t="s">
        <v>1493</v>
      </c>
      <c r="CO164" t="s">
        <v>1493</v>
      </c>
      <c r="CP164">
        <v>2</v>
      </c>
      <c r="CQ164" s="23" t="s">
        <v>461</v>
      </c>
      <c r="CR164" t="s">
        <v>1493</v>
      </c>
      <c r="CS164" s="12" t="s">
        <v>1493</v>
      </c>
      <c r="CT164">
        <v>2</v>
      </c>
      <c r="CU164">
        <v>0</v>
      </c>
      <c r="CV164" t="s">
        <v>1493</v>
      </c>
      <c r="CW164" t="s">
        <v>1493</v>
      </c>
      <c r="CX164">
        <v>0</v>
      </c>
      <c r="CY164" t="s">
        <v>1493</v>
      </c>
      <c r="CZ164">
        <v>0</v>
      </c>
      <c r="DA164" t="s">
        <v>1493</v>
      </c>
      <c r="DB164" t="s">
        <v>1493</v>
      </c>
      <c r="DC164" t="s">
        <v>1493</v>
      </c>
      <c r="DD164" t="s">
        <v>1493</v>
      </c>
      <c r="DE164" t="s">
        <v>1493</v>
      </c>
    </row>
    <row r="165" spans="1:109" x14ac:dyDescent="0.25">
      <c r="A165" s="12" t="s">
        <v>937</v>
      </c>
      <c r="B165" s="4">
        <v>1.0680000000000001</v>
      </c>
      <c r="C165" t="s">
        <v>1493</v>
      </c>
      <c r="D165">
        <v>28</v>
      </c>
      <c r="E165">
        <v>2</v>
      </c>
      <c r="F165" t="s">
        <v>1493</v>
      </c>
      <c r="G165">
        <v>0</v>
      </c>
      <c r="H165" t="s">
        <v>1493</v>
      </c>
      <c r="I165" t="s">
        <v>1493</v>
      </c>
      <c r="J165">
        <v>0</v>
      </c>
      <c r="K165">
        <v>2008</v>
      </c>
      <c r="L165" t="s">
        <v>1493</v>
      </c>
      <c r="M165" t="s">
        <v>1493</v>
      </c>
      <c r="N165">
        <v>0</v>
      </c>
      <c r="O165">
        <v>268</v>
      </c>
      <c r="P165">
        <v>2.7050000000000001</v>
      </c>
      <c r="Q165" t="s">
        <v>1493</v>
      </c>
      <c r="R165" t="s">
        <v>1493</v>
      </c>
      <c r="S165" t="s">
        <v>1493</v>
      </c>
      <c r="T165" t="s">
        <v>1493</v>
      </c>
      <c r="U165" t="s">
        <v>1493</v>
      </c>
      <c r="V165" t="s">
        <v>1493</v>
      </c>
      <c r="W165" t="s">
        <v>1493</v>
      </c>
      <c r="X165" t="s">
        <v>1493</v>
      </c>
      <c r="Y165" t="s">
        <v>1493</v>
      </c>
      <c r="Z165" t="s">
        <v>1493</v>
      </c>
      <c r="AA165" t="s">
        <v>1493</v>
      </c>
      <c r="AB165" t="s">
        <v>1493</v>
      </c>
      <c r="AC165" t="s">
        <v>1493</v>
      </c>
      <c r="AD165" t="s">
        <v>1493</v>
      </c>
      <c r="AE165" t="s">
        <v>1493</v>
      </c>
      <c r="AF165" t="s">
        <v>1493</v>
      </c>
      <c r="AG165" t="s">
        <v>1493</v>
      </c>
      <c r="AH165" t="s">
        <v>1493</v>
      </c>
      <c r="AI165" t="s">
        <v>1493</v>
      </c>
      <c r="AJ165" t="s">
        <v>1493</v>
      </c>
      <c r="AK165" t="s">
        <v>1493</v>
      </c>
      <c r="AL165" t="s">
        <v>1493</v>
      </c>
      <c r="AM165" t="s">
        <v>1493</v>
      </c>
      <c r="AN165" t="s">
        <v>1493</v>
      </c>
      <c r="AO165" t="s">
        <v>1493</v>
      </c>
      <c r="AP165" t="s">
        <v>1493</v>
      </c>
      <c r="AQ165" t="s">
        <v>1493</v>
      </c>
      <c r="AR165" t="s">
        <v>1493</v>
      </c>
      <c r="AS165" t="s">
        <v>1493</v>
      </c>
      <c r="AT165" t="s">
        <v>1493</v>
      </c>
      <c r="AU165" t="s">
        <v>1493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>
        <v>2</v>
      </c>
      <c r="BI165">
        <v>1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s="12" t="s">
        <v>477</v>
      </c>
      <c r="BP165" s="23" t="s">
        <v>722</v>
      </c>
      <c r="BQ165">
        <v>271</v>
      </c>
      <c r="BR165">
        <v>0</v>
      </c>
      <c r="BS165" t="s">
        <v>1493</v>
      </c>
      <c r="BT165">
        <v>0</v>
      </c>
      <c r="BU165" t="s">
        <v>1493</v>
      </c>
      <c r="BV165" s="4">
        <v>2.82</v>
      </c>
      <c r="BW165">
        <v>0</v>
      </c>
      <c r="BX165">
        <v>28</v>
      </c>
      <c r="BY165">
        <v>1</v>
      </c>
      <c r="BZ165" t="s">
        <v>1493</v>
      </c>
      <c r="CA165">
        <v>3</v>
      </c>
      <c r="CB165" t="s">
        <v>1493</v>
      </c>
      <c r="CC165">
        <v>3</v>
      </c>
      <c r="CD165" t="s">
        <v>1493</v>
      </c>
      <c r="CE165" s="12" t="s">
        <v>615</v>
      </c>
      <c r="CF165">
        <v>1</v>
      </c>
      <c r="CG165">
        <v>0</v>
      </c>
      <c r="CH165" t="s">
        <v>1493</v>
      </c>
      <c r="CI165" t="s">
        <v>1493</v>
      </c>
      <c r="CJ165" t="s">
        <v>1493</v>
      </c>
      <c r="CK165" t="s">
        <v>1493</v>
      </c>
      <c r="CL165" t="s">
        <v>1493</v>
      </c>
      <c r="CM165" t="s">
        <v>1493</v>
      </c>
      <c r="CN165" t="s">
        <v>1493</v>
      </c>
      <c r="CO165" t="s">
        <v>1493</v>
      </c>
      <c r="CP165">
        <v>1</v>
      </c>
      <c r="CQ165" s="23" t="s">
        <v>461</v>
      </c>
      <c r="CR165" t="s">
        <v>1493</v>
      </c>
      <c r="CS165" s="12" t="s">
        <v>1493</v>
      </c>
      <c r="CT165">
        <v>2</v>
      </c>
      <c r="CU165">
        <v>0</v>
      </c>
      <c r="CV165" t="s">
        <v>1493</v>
      </c>
      <c r="CW165" t="s">
        <v>1493</v>
      </c>
      <c r="CX165">
        <v>0</v>
      </c>
      <c r="CY165" t="s">
        <v>1493</v>
      </c>
      <c r="CZ165">
        <v>0</v>
      </c>
      <c r="DA165" t="s">
        <v>1493</v>
      </c>
      <c r="DB165" t="s">
        <v>1493</v>
      </c>
      <c r="DC165" t="s">
        <v>1493</v>
      </c>
      <c r="DD165" t="s">
        <v>1493</v>
      </c>
      <c r="DE165" t="s">
        <v>1493</v>
      </c>
    </row>
    <row r="166" spans="1:109" x14ac:dyDescent="0.25">
      <c r="A166" s="12" t="s">
        <v>957</v>
      </c>
      <c r="B166" s="4">
        <v>1.069</v>
      </c>
      <c r="C166" t="s">
        <v>1493</v>
      </c>
      <c r="D166">
        <v>25</v>
      </c>
      <c r="E166">
        <v>1</v>
      </c>
      <c r="F166" t="s">
        <v>1493</v>
      </c>
      <c r="G166">
        <v>0</v>
      </c>
      <c r="H166" t="s">
        <v>1493</v>
      </c>
      <c r="I166" t="s">
        <v>1493</v>
      </c>
      <c r="J166">
        <v>0</v>
      </c>
      <c r="K166" t="s">
        <v>1493</v>
      </c>
      <c r="L166" t="s">
        <v>1493</v>
      </c>
      <c r="M166" t="s">
        <v>1493</v>
      </c>
      <c r="N166" t="s">
        <v>1493</v>
      </c>
      <c r="O166" t="s">
        <v>1493</v>
      </c>
      <c r="P166" t="s">
        <v>1493</v>
      </c>
      <c r="Q166" t="s">
        <v>1493</v>
      </c>
      <c r="R166" t="s">
        <v>1493</v>
      </c>
      <c r="S166" t="s">
        <v>1493</v>
      </c>
      <c r="T166" t="s">
        <v>1493</v>
      </c>
      <c r="U166" t="s">
        <v>1493</v>
      </c>
      <c r="V166" t="s">
        <v>1493</v>
      </c>
      <c r="W166" t="s">
        <v>1493</v>
      </c>
      <c r="X166" t="s">
        <v>1493</v>
      </c>
      <c r="Y166" t="s">
        <v>1493</v>
      </c>
      <c r="Z166" t="s">
        <v>1493</v>
      </c>
      <c r="AA166" t="s">
        <v>1493</v>
      </c>
      <c r="AB166" t="s">
        <v>1493</v>
      </c>
      <c r="AC166" t="s">
        <v>1493</v>
      </c>
      <c r="AD166" t="s">
        <v>1493</v>
      </c>
      <c r="AE166" t="s">
        <v>1493</v>
      </c>
      <c r="AF166" t="s">
        <v>1493</v>
      </c>
      <c r="AG166" t="s">
        <v>1493</v>
      </c>
      <c r="AH166" t="s">
        <v>1493</v>
      </c>
      <c r="AI166" t="s">
        <v>1493</v>
      </c>
      <c r="AJ166" t="s">
        <v>1493</v>
      </c>
      <c r="AK166" t="s">
        <v>1493</v>
      </c>
      <c r="AL166" t="s">
        <v>1493</v>
      </c>
      <c r="AM166" t="s">
        <v>1493</v>
      </c>
      <c r="AN166" t="s">
        <v>1493</v>
      </c>
      <c r="AO166" t="s">
        <v>1493</v>
      </c>
      <c r="AP166" t="s">
        <v>1493</v>
      </c>
      <c r="AQ166" t="s">
        <v>1493</v>
      </c>
      <c r="AR166" t="s">
        <v>1493</v>
      </c>
      <c r="AS166" t="s">
        <v>1493</v>
      </c>
      <c r="AT166" t="s">
        <v>1493</v>
      </c>
      <c r="AU166" t="s">
        <v>1493</v>
      </c>
      <c r="AV166" t="s">
        <v>1493</v>
      </c>
      <c r="AW166" t="s">
        <v>1493</v>
      </c>
      <c r="AX166" t="s">
        <v>1493</v>
      </c>
      <c r="AY166" t="s">
        <v>1493</v>
      </c>
      <c r="AZ166" t="s">
        <v>1493</v>
      </c>
      <c r="BA166" t="s">
        <v>1493</v>
      </c>
      <c r="BB166" t="s">
        <v>1493</v>
      </c>
      <c r="BC166" t="s">
        <v>1493</v>
      </c>
      <c r="BD166" t="s">
        <v>1493</v>
      </c>
      <c r="BE166" t="s">
        <v>1493</v>
      </c>
      <c r="BF166" t="s">
        <v>1493</v>
      </c>
      <c r="BG166" t="s">
        <v>1493</v>
      </c>
      <c r="BH166">
        <v>1</v>
      </c>
      <c r="BI166" t="s">
        <v>1493</v>
      </c>
      <c r="BJ166" t="s">
        <v>1493</v>
      </c>
      <c r="BK166" t="s">
        <v>1493</v>
      </c>
      <c r="BL166" t="s">
        <v>1493</v>
      </c>
      <c r="BM166" t="s">
        <v>1493</v>
      </c>
      <c r="BN166" t="s">
        <v>1493</v>
      </c>
      <c r="BO166" s="12" t="s">
        <v>796</v>
      </c>
      <c r="BP166" s="23" t="s">
        <v>592</v>
      </c>
      <c r="BQ166">
        <v>264</v>
      </c>
      <c r="BR166">
        <v>0</v>
      </c>
      <c r="BS166" t="s">
        <v>1493</v>
      </c>
      <c r="BT166">
        <v>0</v>
      </c>
      <c r="BU166" t="s">
        <v>1493</v>
      </c>
      <c r="BV166" s="4">
        <v>2.95</v>
      </c>
      <c r="BW166">
        <v>0</v>
      </c>
      <c r="BX166">
        <v>25</v>
      </c>
      <c r="BY166" t="s">
        <v>1493</v>
      </c>
      <c r="BZ166" t="s">
        <v>1493</v>
      </c>
      <c r="CA166">
        <v>3</v>
      </c>
      <c r="CB166" t="s">
        <v>1493</v>
      </c>
      <c r="CC166">
        <v>2</v>
      </c>
      <c r="CD166" t="s">
        <v>1493</v>
      </c>
      <c r="CE166" s="12" t="s">
        <v>482</v>
      </c>
      <c r="CF166" t="s">
        <v>1493</v>
      </c>
      <c r="CG166">
        <v>0</v>
      </c>
      <c r="CH166" t="s">
        <v>1493</v>
      </c>
      <c r="CI166" t="s">
        <v>1493</v>
      </c>
      <c r="CJ166" t="s">
        <v>1493</v>
      </c>
      <c r="CK166" t="s">
        <v>1493</v>
      </c>
      <c r="CL166" t="s">
        <v>1493</v>
      </c>
      <c r="CM166" t="s">
        <v>1493</v>
      </c>
      <c r="CN166" t="s">
        <v>1493</v>
      </c>
      <c r="CO166" t="s">
        <v>1493</v>
      </c>
      <c r="CP166">
        <v>1</v>
      </c>
      <c r="CQ166" s="22">
        <v>1</v>
      </c>
      <c r="CR166" t="s">
        <v>1493</v>
      </c>
      <c r="CS166" s="12" t="s">
        <v>462</v>
      </c>
      <c r="CT166">
        <v>2</v>
      </c>
      <c r="CU166">
        <v>0</v>
      </c>
      <c r="CV166" t="s">
        <v>1493</v>
      </c>
      <c r="CW166" t="s">
        <v>1493</v>
      </c>
      <c r="CX166">
        <v>0</v>
      </c>
      <c r="CY166" t="s">
        <v>1493</v>
      </c>
      <c r="CZ166">
        <v>0</v>
      </c>
      <c r="DA166" t="s">
        <v>1493</v>
      </c>
      <c r="DB166" t="s">
        <v>1493</v>
      </c>
      <c r="DC166" t="s">
        <v>1493</v>
      </c>
      <c r="DD166" t="s">
        <v>1493</v>
      </c>
      <c r="DE166" t="s">
        <v>1493</v>
      </c>
    </row>
    <row r="167" spans="1:109" x14ac:dyDescent="0.25">
      <c r="A167" s="12" t="s">
        <v>957</v>
      </c>
      <c r="B167" s="4">
        <v>1.07</v>
      </c>
      <c r="C167" t="s">
        <v>1493</v>
      </c>
      <c r="D167">
        <v>41</v>
      </c>
      <c r="E167">
        <v>1</v>
      </c>
      <c r="F167" t="s">
        <v>1493</v>
      </c>
      <c r="G167">
        <v>0</v>
      </c>
      <c r="H167" t="s">
        <v>1493</v>
      </c>
      <c r="I167" t="s">
        <v>1493</v>
      </c>
      <c r="J167">
        <v>0</v>
      </c>
      <c r="K167">
        <v>2005</v>
      </c>
      <c r="L167" t="s">
        <v>1493</v>
      </c>
      <c r="M167" t="s">
        <v>1493</v>
      </c>
      <c r="N167">
        <v>0</v>
      </c>
      <c r="O167">
        <v>266</v>
      </c>
      <c r="P167">
        <v>3.1</v>
      </c>
      <c r="Q167" t="s">
        <v>1493</v>
      </c>
      <c r="R167">
        <v>2007</v>
      </c>
      <c r="S167" t="s">
        <v>1493</v>
      </c>
      <c r="T167" t="s">
        <v>1493</v>
      </c>
      <c r="U167">
        <v>0</v>
      </c>
      <c r="V167">
        <v>273</v>
      </c>
      <c r="W167">
        <v>2.48</v>
      </c>
      <c r="X167" t="s">
        <v>1493</v>
      </c>
      <c r="Y167" t="s">
        <v>1493</v>
      </c>
      <c r="Z167" t="s">
        <v>1493</v>
      </c>
      <c r="AA167" t="s">
        <v>1493</v>
      </c>
      <c r="AB167" t="s">
        <v>1493</v>
      </c>
      <c r="AC167" t="s">
        <v>1493</v>
      </c>
      <c r="AD167" t="s">
        <v>1493</v>
      </c>
      <c r="AE167" t="s">
        <v>1493</v>
      </c>
      <c r="AF167" t="s">
        <v>1493</v>
      </c>
      <c r="AG167" t="s">
        <v>1493</v>
      </c>
      <c r="AH167" t="s">
        <v>1493</v>
      </c>
      <c r="AI167" t="s">
        <v>1493</v>
      </c>
      <c r="AJ167" t="s">
        <v>1493</v>
      </c>
      <c r="AK167" t="s">
        <v>1493</v>
      </c>
      <c r="AL167" t="s">
        <v>1493</v>
      </c>
      <c r="AM167" t="s">
        <v>1493</v>
      </c>
      <c r="AN167" t="s">
        <v>1493</v>
      </c>
      <c r="AO167" t="s">
        <v>1493</v>
      </c>
      <c r="AP167" t="s">
        <v>1493</v>
      </c>
      <c r="AQ167" t="s">
        <v>1493</v>
      </c>
      <c r="AR167" t="s">
        <v>1493</v>
      </c>
      <c r="AS167" t="s">
        <v>1493</v>
      </c>
      <c r="AT167" t="s">
        <v>1493</v>
      </c>
      <c r="AU167" t="s">
        <v>1493</v>
      </c>
      <c r="AV167" t="s">
        <v>1493</v>
      </c>
      <c r="AW167" t="s">
        <v>1493</v>
      </c>
      <c r="AX167" t="s">
        <v>1493</v>
      </c>
      <c r="AY167" t="s">
        <v>1493</v>
      </c>
      <c r="AZ167" t="s">
        <v>1493</v>
      </c>
      <c r="BA167" t="s">
        <v>1493</v>
      </c>
      <c r="BB167" t="s">
        <v>1493</v>
      </c>
      <c r="BC167" t="s">
        <v>1493</v>
      </c>
      <c r="BD167" t="s">
        <v>1493</v>
      </c>
      <c r="BE167" t="s">
        <v>1493</v>
      </c>
      <c r="BF167" t="s">
        <v>1493</v>
      </c>
      <c r="BG167" t="s">
        <v>1493</v>
      </c>
      <c r="BH167">
        <v>3</v>
      </c>
      <c r="BI167">
        <v>2</v>
      </c>
      <c r="BJ167" t="s">
        <v>1493</v>
      </c>
      <c r="BK167" t="s">
        <v>1493</v>
      </c>
      <c r="BL167" t="s">
        <v>1493</v>
      </c>
      <c r="BM167" t="s">
        <v>1493</v>
      </c>
      <c r="BN167" t="s">
        <v>1493</v>
      </c>
      <c r="BO167" s="12" t="s">
        <v>606</v>
      </c>
      <c r="BP167" s="23" t="s">
        <v>525</v>
      </c>
      <c r="BQ167">
        <v>274</v>
      </c>
      <c r="BR167">
        <v>0</v>
      </c>
      <c r="BS167" t="s">
        <v>1493</v>
      </c>
      <c r="BT167">
        <v>0</v>
      </c>
      <c r="BU167" t="s">
        <v>1493</v>
      </c>
      <c r="BV167" s="4">
        <v>2.95</v>
      </c>
      <c r="BW167">
        <v>0</v>
      </c>
      <c r="BX167">
        <v>41</v>
      </c>
      <c r="BY167">
        <v>1</v>
      </c>
      <c r="BZ167" t="s">
        <v>1493</v>
      </c>
      <c r="CA167">
        <v>3</v>
      </c>
      <c r="CB167" t="s">
        <v>1493</v>
      </c>
      <c r="CC167">
        <v>2</v>
      </c>
      <c r="CD167" t="s">
        <v>1493</v>
      </c>
      <c r="CE167" s="12" t="s">
        <v>960</v>
      </c>
      <c r="CF167">
        <v>1</v>
      </c>
      <c r="CG167">
        <v>0</v>
      </c>
      <c r="CH167" t="s">
        <v>1493</v>
      </c>
      <c r="CI167" t="s">
        <v>1493</v>
      </c>
      <c r="CJ167" t="s">
        <v>1493</v>
      </c>
      <c r="CK167" t="s">
        <v>1493</v>
      </c>
      <c r="CL167" t="s">
        <v>1493</v>
      </c>
      <c r="CM167" t="s">
        <v>1493</v>
      </c>
      <c r="CN167" t="s">
        <v>1493</v>
      </c>
      <c r="CO167" t="s">
        <v>1493</v>
      </c>
      <c r="CP167">
        <v>1</v>
      </c>
      <c r="CQ167" s="23" t="s">
        <v>461</v>
      </c>
      <c r="CR167" t="s">
        <v>1493</v>
      </c>
      <c r="CS167" s="12" t="s">
        <v>462</v>
      </c>
      <c r="CT167">
        <v>2</v>
      </c>
      <c r="CU167">
        <v>0</v>
      </c>
      <c r="CV167" t="s">
        <v>1493</v>
      </c>
      <c r="CW167" t="s">
        <v>1493</v>
      </c>
      <c r="CX167">
        <v>0</v>
      </c>
      <c r="CY167" t="s">
        <v>1493</v>
      </c>
      <c r="CZ167">
        <v>0</v>
      </c>
      <c r="DA167" t="s">
        <v>1493</v>
      </c>
      <c r="DB167" t="s">
        <v>1493</v>
      </c>
      <c r="DC167" t="s">
        <v>1493</v>
      </c>
      <c r="DD167" t="s">
        <v>1493</v>
      </c>
      <c r="DE167" t="s">
        <v>1493</v>
      </c>
    </row>
    <row r="168" spans="1:109" x14ac:dyDescent="0.25">
      <c r="A168" s="12" t="s">
        <v>957</v>
      </c>
      <c r="B168" s="4">
        <v>1.071</v>
      </c>
      <c r="C168" t="s">
        <v>1493</v>
      </c>
      <c r="D168">
        <v>37</v>
      </c>
      <c r="E168">
        <v>1</v>
      </c>
      <c r="F168" t="s">
        <v>1493</v>
      </c>
      <c r="G168">
        <v>0</v>
      </c>
      <c r="H168" t="s">
        <v>1493</v>
      </c>
      <c r="I168" t="s">
        <v>1493</v>
      </c>
      <c r="J168">
        <v>0</v>
      </c>
      <c r="K168">
        <v>2009</v>
      </c>
      <c r="L168" t="s">
        <v>1493</v>
      </c>
      <c r="M168" t="s">
        <v>1493</v>
      </c>
      <c r="N168">
        <v>0</v>
      </c>
      <c r="O168">
        <v>280</v>
      </c>
      <c r="P168">
        <v>3.11</v>
      </c>
      <c r="Q168" t="s">
        <v>1493</v>
      </c>
      <c r="R168" t="s">
        <v>1493</v>
      </c>
      <c r="S168" t="s">
        <v>1493</v>
      </c>
      <c r="T168" t="s">
        <v>1493</v>
      </c>
      <c r="U168" t="s">
        <v>1493</v>
      </c>
      <c r="V168" t="s">
        <v>1493</v>
      </c>
      <c r="W168" t="s">
        <v>1493</v>
      </c>
      <c r="X168" t="s">
        <v>1493</v>
      </c>
      <c r="Y168" t="s">
        <v>1493</v>
      </c>
      <c r="Z168" t="s">
        <v>1493</v>
      </c>
      <c r="AA168" t="s">
        <v>1493</v>
      </c>
      <c r="AB168" t="s">
        <v>1493</v>
      </c>
      <c r="AC168" t="s">
        <v>1493</v>
      </c>
      <c r="AD168" t="s">
        <v>1493</v>
      </c>
      <c r="AE168" t="s">
        <v>1493</v>
      </c>
      <c r="AF168" t="s">
        <v>1493</v>
      </c>
      <c r="AG168" t="s">
        <v>1493</v>
      </c>
      <c r="AH168" t="s">
        <v>1493</v>
      </c>
      <c r="AI168" t="s">
        <v>1493</v>
      </c>
      <c r="AJ168" t="s">
        <v>1493</v>
      </c>
      <c r="AK168" t="s">
        <v>1493</v>
      </c>
      <c r="AL168" t="s">
        <v>1493</v>
      </c>
      <c r="AM168" t="s">
        <v>1493</v>
      </c>
      <c r="AN168" t="s">
        <v>1493</v>
      </c>
      <c r="AO168" t="s">
        <v>1493</v>
      </c>
      <c r="AP168" t="s">
        <v>1493</v>
      </c>
      <c r="AQ168" t="s">
        <v>1493</v>
      </c>
      <c r="AR168" t="s">
        <v>1493</v>
      </c>
      <c r="AS168" t="s">
        <v>1493</v>
      </c>
      <c r="AT168" t="s">
        <v>1493</v>
      </c>
      <c r="AU168" t="s">
        <v>1493</v>
      </c>
      <c r="AV168" t="s">
        <v>1493</v>
      </c>
      <c r="AW168" t="s">
        <v>1493</v>
      </c>
      <c r="AX168" t="s">
        <v>1493</v>
      </c>
      <c r="AY168" t="s">
        <v>1493</v>
      </c>
      <c r="AZ168" t="s">
        <v>1493</v>
      </c>
      <c r="BA168" t="s">
        <v>1493</v>
      </c>
      <c r="BB168" t="s">
        <v>1493</v>
      </c>
      <c r="BC168" t="s">
        <v>1493</v>
      </c>
      <c r="BD168" t="s">
        <v>1493</v>
      </c>
      <c r="BE168" t="s">
        <v>1493</v>
      </c>
      <c r="BF168" t="s">
        <v>1493</v>
      </c>
      <c r="BG168" t="s">
        <v>1493</v>
      </c>
      <c r="BH168">
        <v>2</v>
      </c>
      <c r="BI168">
        <v>1</v>
      </c>
      <c r="BJ168" t="s">
        <v>1493</v>
      </c>
      <c r="BK168" t="s">
        <v>1493</v>
      </c>
      <c r="BL168" t="s">
        <v>1493</v>
      </c>
      <c r="BM168" t="s">
        <v>1493</v>
      </c>
      <c r="BN168" t="s">
        <v>1493</v>
      </c>
      <c r="BO168" s="12" t="s">
        <v>602</v>
      </c>
      <c r="BP168" s="23" t="s">
        <v>578</v>
      </c>
      <c r="BQ168">
        <v>282</v>
      </c>
      <c r="BR168">
        <v>0</v>
      </c>
      <c r="BS168" t="s">
        <v>1493</v>
      </c>
      <c r="BT168">
        <v>0</v>
      </c>
      <c r="BU168" t="s">
        <v>1493</v>
      </c>
      <c r="BV168" s="4">
        <v>3.56</v>
      </c>
      <c r="BW168">
        <v>0</v>
      </c>
      <c r="BX168">
        <v>37</v>
      </c>
      <c r="BY168">
        <v>1</v>
      </c>
      <c r="BZ168" t="s">
        <v>1493</v>
      </c>
      <c r="CA168">
        <v>3</v>
      </c>
      <c r="CB168" t="s">
        <v>1493</v>
      </c>
      <c r="CC168">
        <v>2</v>
      </c>
      <c r="CD168" t="s">
        <v>1493</v>
      </c>
      <c r="CE168" s="12" t="s">
        <v>639</v>
      </c>
      <c r="CF168">
        <v>1</v>
      </c>
      <c r="CG168">
        <v>0</v>
      </c>
      <c r="CH168" t="s">
        <v>1493</v>
      </c>
      <c r="CI168" t="s">
        <v>1493</v>
      </c>
      <c r="CJ168" t="s">
        <v>1493</v>
      </c>
      <c r="CK168" t="s">
        <v>1493</v>
      </c>
      <c r="CL168" t="s">
        <v>1493</v>
      </c>
      <c r="CM168" t="s">
        <v>1493</v>
      </c>
      <c r="CN168" t="s">
        <v>1493</v>
      </c>
      <c r="CO168" t="s">
        <v>1493</v>
      </c>
      <c r="CP168">
        <v>1</v>
      </c>
      <c r="CQ168" s="22">
        <v>1</v>
      </c>
      <c r="CR168" t="s">
        <v>1493</v>
      </c>
      <c r="CS168" s="12" t="s">
        <v>462</v>
      </c>
      <c r="CT168">
        <v>2</v>
      </c>
      <c r="CU168">
        <v>0</v>
      </c>
      <c r="CV168" t="s">
        <v>1493</v>
      </c>
      <c r="CW168" t="s">
        <v>1493</v>
      </c>
      <c r="CX168">
        <v>0</v>
      </c>
      <c r="CY168" t="s">
        <v>1493</v>
      </c>
      <c r="CZ168">
        <v>0</v>
      </c>
      <c r="DA168" t="s">
        <v>1493</v>
      </c>
      <c r="DB168" t="s">
        <v>1493</v>
      </c>
      <c r="DC168" t="s">
        <v>1493</v>
      </c>
      <c r="DD168" t="s">
        <v>1493</v>
      </c>
      <c r="DE168" t="s">
        <v>1493</v>
      </c>
    </row>
    <row r="169" spans="1:109" x14ac:dyDescent="0.25">
      <c r="A169" s="12" t="s">
        <v>1493</v>
      </c>
      <c r="B169" s="4">
        <v>1.0720000000000001</v>
      </c>
      <c r="C169" t="s">
        <v>1493</v>
      </c>
      <c r="D169">
        <v>27</v>
      </c>
      <c r="E169">
        <v>1</v>
      </c>
      <c r="F169" t="s">
        <v>1493</v>
      </c>
      <c r="G169">
        <v>0</v>
      </c>
      <c r="H169" t="s">
        <v>1493</v>
      </c>
      <c r="I169" t="s">
        <v>1493</v>
      </c>
      <c r="J169">
        <v>0</v>
      </c>
      <c r="K169" t="s">
        <v>1493</v>
      </c>
      <c r="L169" t="s">
        <v>1493</v>
      </c>
      <c r="M169" t="s">
        <v>1493</v>
      </c>
      <c r="N169" t="s">
        <v>1493</v>
      </c>
      <c r="O169" t="s">
        <v>1493</v>
      </c>
      <c r="P169" t="s">
        <v>1493</v>
      </c>
      <c r="Q169" t="s">
        <v>1493</v>
      </c>
      <c r="R169" t="s">
        <v>1493</v>
      </c>
      <c r="S169" t="s">
        <v>1493</v>
      </c>
      <c r="T169" t="s">
        <v>1493</v>
      </c>
      <c r="U169" t="s">
        <v>1493</v>
      </c>
      <c r="V169" t="s">
        <v>1493</v>
      </c>
      <c r="W169" t="s">
        <v>1493</v>
      </c>
      <c r="X169" t="s">
        <v>1493</v>
      </c>
      <c r="Y169" t="s">
        <v>1493</v>
      </c>
      <c r="Z169" t="s">
        <v>1493</v>
      </c>
      <c r="AA169" t="s">
        <v>1493</v>
      </c>
      <c r="AB169" t="s">
        <v>1493</v>
      </c>
      <c r="AC169" t="s">
        <v>1493</v>
      </c>
      <c r="AD169" t="s">
        <v>1493</v>
      </c>
      <c r="AE169" t="s">
        <v>1493</v>
      </c>
      <c r="AF169" t="s">
        <v>1493</v>
      </c>
      <c r="AG169" t="s">
        <v>1493</v>
      </c>
      <c r="AH169" t="s">
        <v>1493</v>
      </c>
      <c r="AI169" t="s">
        <v>1493</v>
      </c>
      <c r="AJ169" t="s">
        <v>1493</v>
      </c>
      <c r="AK169" t="s">
        <v>1493</v>
      </c>
      <c r="AL169" t="s">
        <v>1493</v>
      </c>
      <c r="AM169" t="s">
        <v>1493</v>
      </c>
      <c r="AN169" t="s">
        <v>1493</v>
      </c>
      <c r="AO169" t="s">
        <v>1493</v>
      </c>
      <c r="AP169" t="s">
        <v>1493</v>
      </c>
      <c r="AQ169" t="s">
        <v>1493</v>
      </c>
      <c r="AR169" t="s">
        <v>1493</v>
      </c>
      <c r="AS169" t="s">
        <v>1493</v>
      </c>
      <c r="AT169" t="s">
        <v>1493</v>
      </c>
      <c r="AU169" t="s">
        <v>1493</v>
      </c>
      <c r="AV169" t="s">
        <v>1493</v>
      </c>
      <c r="AW169" t="s">
        <v>1493</v>
      </c>
      <c r="AX169" t="s">
        <v>1493</v>
      </c>
      <c r="AY169" t="s">
        <v>1493</v>
      </c>
      <c r="AZ169" t="s">
        <v>1493</v>
      </c>
      <c r="BA169" t="s">
        <v>1493</v>
      </c>
      <c r="BB169" t="s">
        <v>1493</v>
      </c>
      <c r="BC169" t="s">
        <v>1493</v>
      </c>
      <c r="BD169" t="s">
        <v>1493</v>
      </c>
      <c r="BE169" t="s">
        <v>1493</v>
      </c>
      <c r="BF169" t="s">
        <v>1493</v>
      </c>
      <c r="BG169" t="s">
        <v>1493</v>
      </c>
      <c r="BH169">
        <v>1</v>
      </c>
      <c r="BI169" t="s">
        <v>1493</v>
      </c>
      <c r="BJ169" t="s">
        <v>1493</v>
      </c>
      <c r="BK169" t="s">
        <v>1493</v>
      </c>
      <c r="BL169" t="s">
        <v>1493</v>
      </c>
      <c r="BM169" t="s">
        <v>1493</v>
      </c>
      <c r="BN169" t="s">
        <v>1493</v>
      </c>
      <c r="BO169" s="12" t="s">
        <v>949</v>
      </c>
      <c r="BP169" s="23" t="s">
        <v>693</v>
      </c>
      <c r="BQ169">
        <v>265</v>
      </c>
      <c r="BR169">
        <v>0</v>
      </c>
      <c r="BS169" t="s">
        <v>1493</v>
      </c>
      <c r="BT169">
        <v>0</v>
      </c>
      <c r="BU169" t="s">
        <v>1493</v>
      </c>
      <c r="BV169" s="4">
        <v>2.58</v>
      </c>
      <c r="BW169">
        <v>0</v>
      </c>
      <c r="BX169">
        <v>27</v>
      </c>
      <c r="BY169">
        <v>1</v>
      </c>
      <c r="BZ169" t="s">
        <v>1493</v>
      </c>
      <c r="CA169">
        <v>3</v>
      </c>
      <c r="CB169" t="s">
        <v>1493</v>
      </c>
      <c r="CC169">
        <v>2</v>
      </c>
      <c r="CD169" t="s">
        <v>1493</v>
      </c>
      <c r="CE169" s="12" t="s">
        <v>966</v>
      </c>
      <c r="CF169">
        <v>1</v>
      </c>
      <c r="CG169">
        <v>0</v>
      </c>
      <c r="CH169" t="s">
        <v>1493</v>
      </c>
      <c r="CI169" t="s">
        <v>1493</v>
      </c>
      <c r="CJ169" t="s">
        <v>1493</v>
      </c>
      <c r="CK169" t="s">
        <v>1493</v>
      </c>
      <c r="CL169" t="s">
        <v>1493</v>
      </c>
      <c r="CM169" t="s">
        <v>1493</v>
      </c>
      <c r="CN169" t="s">
        <v>1493</v>
      </c>
      <c r="CO169" t="s">
        <v>1493</v>
      </c>
      <c r="CP169">
        <v>1</v>
      </c>
      <c r="CQ169" s="22">
        <v>3</v>
      </c>
      <c r="CR169" t="s">
        <v>1493</v>
      </c>
      <c r="CS169" s="12" t="s">
        <v>462</v>
      </c>
      <c r="CT169">
        <v>2</v>
      </c>
      <c r="CU169">
        <v>0</v>
      </c>
      <c r="CV169" t="s">
        <v>1493</v>
      </c>
      <c r="CW169" t="s">
        <v>1493</v>
      </c>
      <c r="CX169">
        <v>0</v>
      </c>
      <c r="CY169" t="s">
        <v>1493</v>
      </c>
      <c r="CZ169">
        <v>0</v>
      </c>
      <c r="DA169" t="s">
        <v>1493</v>
      </c>
      <c r="DB169" t="s">
        <v>1493</v>
      </c>
      <c r="DC169" t="s">
        <v>1493</v>
      </c>
      <c r="DD169" t="s">
        <v>1493</v>
      </c>
      <c r="DE169" t="s">
        <v>1493</v>
      </c>
    </row>
    <row r="170" spans="1:109" x14ac:dyDescent="0.25">
      <c r="A170" s="12" t="s">
        <v>1493</v>
      </c>
      <c r="B170" s="4">
        <v>1.073</v>
      </c>
      <c r="C170" t="s">
        <v>1493</v>
      </c>
      <c r="D170">
        <v>29</v>
      </c>
      <c r="E170">
        <v>1</v>
      </c>
      <c r="F170" t="s">
        <v>1493</v>
      </c>
      <c r="G170">
        <v>0</v>
      </c>
      <c r="H170" t="s">
        <v>1493</v>
      </c>
      <c r="I170" t="s">
        <v>1493</v>
      </c>
      <c r="J170">
        <v>0</v>
      </c>
      <c r="K170" t="s">
        <v>1493</v>
      </c>
      <c r="L170" t="s">
        <v>1493</v>
      </c>
      <c r="M170" t="s">
        <v>1493</v>
      </c>
      <c r="N170">
        <v>0</v>
      </c>
      <c r="O170">
        <v>280</v>
      </c>
      <c r="P170">
        <v>3.6</v>
      </c>
      <c r="Q170" t="s">
        <v>1493</v>
      </c>
      <c r="R170" t="s">
        <v>1493</v>
      </c>
      <c r="S170" t="s">
        <v>1493</v>
      </c>
      <c r="T170" t="s">
        <v>1493</v>
      </c>
      <c r="U170">
        <v>0</v>
      </c>
      <c r="V170">
        <v>280</v>
      </c>
      <c r="W170">
        <v>3.7</v>
      </c>
      <c r="X170" t="s">
        <v>1493</v>
      </c>
      <c r="Y170" t="s">
        <v>1493</v>
      </c>
      <c r="Z170" t="s">
        <v>1493</v>
      </c>
      <c r="AA170" t="s">
        <v>1493</v>
      </c>
      <c r="AB170">
        <v>0</v>
      </c>
      <c r="AC170">
        <v>280</v>
      </c>
      <c r="AD170">
        <v>3.65</v>
      </c>
      <c r="AE170" t="s">
        <v>1493</v>
      </c>
      <c r="AF170" t="s">
        <v>1493</v>
      </c>
      <c r="AG170" t="s">
        <v>1493</v>
      </c>
      <c r="AH170" t="s">
        <v>1493</v>
      </c>
      <c r="AI170" t="s">
        <v>1493</v>
      </c>
      <c r="AJ170" t="s">
        <v>1493</v>
      </c>
      <c r="AK170" t="s">
        <v>1493</v>
      </c>
      <c r="AL170" t="s">
        <v>1493</v>
      </c>
      <c r="AM170" t="s">
        <v>1493</v>
      </c>
      <c r="AN170" t="s">
        <v>1493</v>
      </c>
      <c r="AO170" t="s">
        <v>1493</v>
      </c>
      <c r="AP170" t="s">
        <v>1493</v>
      </c>
      <c r="AQ170" t="s">
        <v>1493</v>
      </c>
      <c r="AR170" t="s">
        <v>1493</v>
      </c>
      <c r="AS170" t="s">
        <v>1493</v>
      </c>
      <c r="AT170" t="s">
        <v>1493</v>
      </c>
      <c r="AU170" t="s">
        <v>1493</v>
      </c>
      <c r="AV170" t="s">
        <v>1493</v>
      </c>
      <c r="AW170" t="s">
        <v>1493</v>
      </c>
      <c r="AX170" t="s">
        <v>1493</v>
      </c>
      <c r="AY170" t="s">
        <v>1493</v>
      </c>
      <c r="AZ170" t="s">
        <v>1493</v>
      </c>
      <c r="BA170" t="s">
        <v>1493</v>
      </c>
      <c r="BB170" t="s">
        <v>1493</v>
      </c>
      <c r="BC170" t="s">
        <v>1493</v>
      </c>
      <c r="BD170" t="s">
        <v>1493</v>
      </c>
      <c r="BE170" t="s">
        <v>1493</v>
      </c>
      <c r="BF170" t="s">
        <v>1493</v>
      </c>
      <c r="BG170" t="s">
        <v>1493</v>
      </c>
      <c r="BH170">
        <v>4</v>
      </c>
      <c r="BI170">
        <v>3</v>
      </c>
      <c r="BJ170" t="s">
        <v>1493</v>
      </c>
      <c r="BK170" t="s">
        <v>1493</v>
      </c>
      <c r="BL170" t="s">
        <v>1493</v>
      </c>
      <c r="BM170" t="s">
        <v>1493</v>
      </c>
      <c r="BN170" t="s">
        <v>1493</v>
      </c>
      <c r="BO170" s="12" t="s">
        <v>972</v>
      </c>
      <c r="BP170" s="22">
        <v>41</v>
      </c>
      <c r="BQ170">
        <v>287</v>
      </c>
      <c r="BR170">
        <v>0</v>
      </c>
      <c r="BS170" t="s">
        <v>1493</v>
      </c>
      <c r="BT170">
        <v>0</v>
      </c>
      <c r="BU170" t="s">
        <v>1493</v>
      </c>
      <c r="BV170" s="4">
        <v>3.56</v>
      </c>
      <c r="BW170">
        <v>0</v>
      </c>
      <c r="BX170">
        <v>29</v>
      </c>
      <c r="BY170">
        <v>2</v>
      </c>
      <c r="BZ170" t="s">
        <v>1493</v>
      </c>
      <c r="CA170">
        <v>2</v>
      </c>
      <c r="CB170" t="s">
        <v>1493</v>
      </c>
      <c r="CC170">
        <v>1</v>
      </c>
      <c r="CD170" t="s">
        <v>1493</v>
      </c>
      <c r="CE170" s="12" t="s">
        <v>482</v>
      </c>
      <c r="CF170" t="s">
        <v>1493</v>
      </c>
      <c r="CG170">
        <v>0</v>
      </c>
      <c r="CH170" t="s">
        <v>1493</v>
      </c>
      <c r="CI170" t="s">
        <v>1493</v>
      </c>
      <c r="CJ170" t="s">
        <v>1493</v>
      </c>
      <c r="CK170" t="s">
        <v>1493</v>
      </c>
      <c r="CL170" t="s">
        <v>1493</v>
      </c>
      <c r="CM170" t="s">
        <v>1493</v>
      </c>
      <c r="CN170" t="s">
        <v>1493</v>
      </c>
      <c r="CO170" t="s">
        <v>1493</v>
      </c>
      <c r="CP170">
        <v>3</v>
      </c>
      <c r="CQ170" s="23" t="s">
        <v>461</v>
      </c>
      <c r="CR170" t="s">
        <v>1493</v>
      </c>
      <c r="CS170" s="12" t="s">
        <v>1493</v>
      </c>
      <c r="CT170">
        <v>2</v>
      </c>
      <c r="CU170">
        <v>0</v>
      </c>
      <c r="CV170" t="s">
        <v>1493</v>
      </c>
      <c r="CW170" t="s">
        <v>1493</v>
      </c>
      <c r="CX170">
        <v>0</v>
      </c>
      <c r="CY170" t="s">
        <v>1493</v>
      </c>
      <c r="CZ170">
        <v>0</v>
      </c>
      <c r="DA170" t="s">
        <v>1493</v>
      </c>
      <c r="DB170" t="s">
        <v>1493</v>
      </c>
      <c r="DC170" t="s">
        <v>1493</v>
      </c>
      <c r="DD170" t="s">
        <v>1493</v>
      </c>
      <c r="DE170" t="s">
        <v>1493</v>
      </c>
    </row>
    <row r="171" spans="1:109" x14ac:dyDescent="0.25">
      <c r="A171" s="12" t="s">
        <v>1493</v>
      </c>
      <c r="B171" s="4">
        <v>1.0740000000000001</v>
      </c>
      <c r="C171" t="s">
        <v>1493</v>
      </c>
      <c r="D171">
        <v>29</v>
      </c>
      <c r="E171">
        <v>1</v>
      </c>
      <c r="F171" t="s">
        <v>1493</v>
      </c>
      <c r="G171">
        <v>0</v>
      </c>
      <c r="H171" t="s">
        <v>1493</v>
      </c>
      <c r="I171" t="s">
        <v>1493</v>
      </c>
      <c r="J171">
        <v>0</v>
      </c>
      <c r="K171" t="s">
        <v>1493</v>
      </c>
      <c r="L171" t="s">
        <v>1493</v>
      </c>
      <c r="M171" t="s">
        <v>1493</v>
      </c>
      <c r="N171" t="s">
        <v>1493</v>
      </c>
      <c r="O171" t="s">
        <v>1493</v>
      </c>
      <c r="P171" t="s">
        <v>1493</v>
      </c>
      <c r="Q171" t="s">
        <v>1493</v>
      </c>
      <c r="R171" t="s">
        <v>1493</v>
      </c>
      <c r="S171" t="s">
        <v>1493</v>
      </c>
      <c r="T171" t="s">
        <v>1493</v>
      </c>
      <c r="U171" t="s">
        <v>1493</v>
      </c>
      <c r="V171" t="s">
        <v>1493</v>
      </c>
      <c r="W171" t="s">
        <v>1493</v>
      </c>
      <c r="X171" t="s">
        <v>1493</v>
      </c>
      <c r="Y171" t="s">
        <v>1493</v>
      </c>
      <c r="Z171" t="s">
        <v>1493</v>
      </c>
      <c r="AA171" t="s">
        <v>1493</v>
      </c>
      <c r="AB171" t="s">
        <v>1493</v>
      </c>
      <c r="AC171" t="s">
        <v>1493</v>
      </c>
      <c r="AD171" t="s">
        <v>1493</v>
      </c>
      <c r="AE171" t="s">
        <v>1493</v>
      </c>
      <c r="AF171" t="s">
        <v>1493</v>
      </c>
      <c r="AG171" t="s">
        <v>1493</v>
      </c>
      <c r="AH171" t="s">
        <v>1493</v>
      </c>
      <c r="AI171" t="s">
        <v>1493</v>
      </c>
      <c r="AJ171" t="s">
        <v>1493</v>
      </c>
      <c r="AK171" t="s">
        <v>1493</v>
      </c>
      <c r="AL171" t="s">
        <v>1493</v>
      </c>
      <c r="AM171" t="s">
        <v>1493</v>
      </c>
      <c r="AN171" t="s">
        <v>1493</v>
      </c>
      <c r="AO171" t="s">
        <v>1493</v>
      </c>
      <c r="AP171" t="s">
        <v>1493</v>
      </c>
      <c r="AQ171" t="s">
        <v>1493</v>
      </c>
      <c r="AR171" t="s">
        <v>1493</v>
      </c>
      <c r="AS171" t="s">
        <v>1493</v>
      </c>
      <c r="AT171" t="s">
        <v>1493</v>
      </c>
      <c r="AU171" t="s">
        <v>1493</v>
      </c>
      <c r="AV171" t="s">
        <v>1493</v>
      </c>
      <c r="AW171" t="s">
        <v>1493</v>
      </c>
      <c r="AX171" t="s">
        <v>1493</v>
      </c>
      <c r="AY171" t="s">
        <v>1493</v>
      </c>
      <c r="AZ171" t="s">
        <v>1493</v>
      </c>
      <c r="BA171" t="s">
        <v>1493</v>
      </c>
      <c r="BB171" t="s">
        <v>1493</v>
      </c>
      <c r="BC171" t="s">
        <v>1493</v>
      </c>
      <c r="BD171" t="s">
        <v>1493</v>
      </c>
      <c r="BE171" t="s">
        <v>1493</v>
      </c>
      <c r="BF171" t="s">
        <v>1493</v>
      </c>
      <c r="BG171" t="s">
        <v>1493</v>
      </c>
      <c r="BH171">
        <v>1</v>
      </c>
      <c r="BI171" t="s">
        <v>1493</v>
      </c>
      <c r="BJ171" t="s">
        <v>1493</v>
      </c>
      <c r="BK171" t="s">
        <v>1493</v>
      </c>
      <c r="BL171" t="s">
        <v>1493</v>
      </c>
      <c r="BM171" t="s">
        <v>1493</v>
      </c>
      <c r="BN171" t="s">
        <v>1493</v>
      </c>
      <c r="BO171" s="12" t="s">
        <v>973</v>
      </c>
      <c r="BP171" s="23" t="s">
        <v>747</v>
      </c>
      <c r="BQ171">
        <v>284</v>
      </c>
      <c r="BR171">
        <v>0</v>
      </c>
      <c r="BS171" t="s">
        <v>1493</v>
      </c>
      <c r="BT171">
        <v>0</v>
      </c>
      <c r="BU171" t="s">
        <v>1493</v>
      </c>
      <c r="BV171" s="4">
        <v>3.76</v>
      </c>
      <c r="BW171">
        <v>0</v>
      </c>
      <c r="BX171">
        <v>29</v>
      </c>
      <c r="BY171">
        <v>1</v>
      </c>
      <c r="BZ171" t="s">
        <v>1493</v>
      </c>
      <c r="CA171">
        <v>3</v>
      </c>
      <c r="CB171" t="s">
        <v>1493</v>
      </c>
      <c r="CC171">
        <v>2</v>
      </c>
      <c r="CD171" t="s">
        <v>1493</v>
      </c>
      <c r="CE171" s="12" t="s">
        <v>976</v>
      </c>
      <c r="CF171">
        <v>1</v>
      </c>
      <c r="CG171">
        <v>0</v>
      </c>
      <c r="CH171" t="s">
        <v>1493</v>
      </c>
      <c r="CI171" t="s">
        <v>1493</v>
      </c>
      <c r="CJ171" t="s">
        <v>1493</v>
      </c>
      <c r="CK171" t="s">
        <v>1493</v>
      </c>
      <c r="CL171" t="s">
        <v>1493</v>
      </c>
      <c r="CM171" t="s">
        <v>1493</v>
      </c>
      <c r="CN171" t="s">
        <v>1493</v>
      </c>
      <c r="CO171" t="s">
        <v>1493</v>
      </c>
      <c r="CP171" t="s">
        <v>1493</v>
      </c>
      <c r="CQ171" s="22">
        <v>1</v>
      </c>
      <c r="CR171" t="s">
        <v>1493</v>
      </c>
      <c r="CS171" s="12" t="s">
        <v>1493</v>
      </c>
      <c r="CT171">
        <v>2</v>
      </c>
      <c r="CU171">
        <v>0</v>
      </c>
      <c r="CV171" t="s">
        <v>1493</v>
      </c>
      <c r="CW171" t="s">
        <v>1493</v>
      </c>
      <c r="CX171">
        <v>0</v>
      </c>
      <c r="CY171" t="s">
        <v>1493</v>
      </c>
      <c r="CZ171">
        <v>0</v>
      </c>
      <c r="DA171" t="s">
        <v>1493</v>
      </c>
      <c r="DB171" t="s">
        <v>1493</v>
      </c>
      <c r="DC171" t="s">
        <v>1493</v>
      </c>
      <c r="DD171" t="s">
        <v>1493</v>
      </c>
      <c r="DE171" t="s">
        <v>1493</v>
      </c>
    </row>
    <row r="172" spans="1:109" x14ac:dyDescent="0.25">
      <c r="A172" s="12" t="s">
        <v>1493</v>
      </c>
      <c r="B172" s="4">
        <v>1.075</v>
      </c>
      <c r="C172" t="s">
        <v>1493</v>
      </c>
      <c r="D172">
        <v>29</v>
      </c>
      <c r="E172">
        <v>1</v>
      </c>
      <c r="F172" t="s">
        <v>1493</v>
      </c>
      <c r="G172">
        <v>0</v>
      </c>
      <c r="H172" t="s">
        <v>1493</v>
      </c>
      <c r="I172" t="s">
        <v>1493</v>
      </c>
      <c r="J172">
        <v>0</v>
      </c>
      <c r="K172" t="s">
        <v>1493</v>
      </c>
      <c r="L172" t="s">
        <v>1493</v>
      </c>
      <c r="M172" t="s">
        <v>1493</v>
      </c>
      <c r="N172" t="s">
        <v>1493</v>
      </c>
      <c r="O172" t="s">
        <v>1493</v>
      </c>
      <c r="P172" t="s">
        <v>1493</v>
      </c>
      <c r="Q172" t="s">
        <v>1493</v>
      </c>
      <c r="R172" t="s">
        <v>1493</v>
      </c>
      <c r="S172" t="s">
        <v>1493</v>
      </c>
      <c r="T172" t="s">
        <v>1493</v>
      </c>
      <c r="U172" t="s">
        <v>1493</v>
      </c>
      <c r="V172" t="s">
        <v>1493</v>
      </c>
      <c r="W172" t="s">
        <v>1493</v>
      </c>
      <c r="X172" t="s">
        <v>1493</v>
      </c>
      <c r="Y172" t="s">
        <v>1493</v>
      </c>
      <c r="Z172" t="s">
        <v>1493</v>
      </c>
      <c r="AA172" t="s">
        <v>1493</v>
      </c>
      <c r="AB172" t="s">
        <v>1493</v>
      </c>
      <c r="AC172" t="s">
        <v>1493</v>
      </c>
      <c r="AD172" t="s">
        <v>1493</v>
      </c>
      <c r="AE172" t="s">
        <v>1493</v>
      </c>
      <c r="AF172" t="s">
        <v>1493</v>
      </c>
      <c r="AG172" t="s">
        <v>1493</v>
      </c>
      <c r="AH172" t="s">
        <v>1493</v>
      </c>
      <c r="AI172" t="s">
        <v>1493</v>
      </c>
      <c r="AJ172" t="s">
        <v>1493</v>
      </c>
      <c r="AK172" t="s">
        <v>1493</v>
      </c>
      <c r="AL172" t="s">
        <v>1493</v>
      </c>
      <c r="AM172" t="s">
        <v>1493</v>
      </c>
      <c r="AN172" t="s">
        <v>1493</v>
      </c>
      <c r="AO172" t="s">
        <v>1493</v>
      </c>
      <c r="AP172" t="s">
        <v>1493</v>
      </c>
      <c r="AQ172" t="s">
        <v>1493</v>
      </c>
      <c r="AR172" t="s">
        <v>1493</v>
      </c>
      <c r="AS172" t="s">
        <v>1493</v>
      </c>
      <c r="AT172" t="s">
        <v>1493</v>
      </c>
      <c r="AU172" t="s">
        <v>1493</v>
      </c>
      <c r="AV172" t="s">
        <v>1493</v>
      </c>
      <c r="AW172" t="s">
        <v>1493</v>
      </c>
      <c r="AX172" t="s">
        <v>1493</v>
      </c>
      <c r="AY172" t="s">
        <v>1493</v>
      </c>
      <c r="AZ172" t="s">
        <v>1493</v>
      </c>
      <c r="BA172" t="s">
        <v>1493</v>
      </c>
      <c r="BB172" t="s">
        <v>1493</v>
      </c>
      <c r="BC172" t="s">
        <v>1493</v>
      </c>
      <c r="BD172" t="s">
        <v>1493</v>
      </c>
      <c r="BE172" t="s">
        <v>1493</v>
      </c>
      <c r="BF172" t="s">
        <v>1493</v>
      </c>
      <c r="BG172" t="s">
        <v>1493</v>
      </c>
      <c r="BH172">
        <v>1</v>
      </c>
      <c r="BI172" t="s">
        <v>1493</v>
      </c>
      <c r="BJ172" t="s">
        <v>1493</v>
      </c>
      <c r="BK172" t="s">
        <v>1493</v>
      </c>
      <c r="BL172" t="s">
        <v>1493</v>
      </c>
      <c r="BM172" t="s">
        <v>1493</v>
      </c>
      <c r="BN172" t="s">
        <v>1493</v>
      </c>
      <c r="BO172" s="12" t="s">
        <v>621</v>
      </c>
      <c r="BP172" s="23" t="s">
        <v>747</v>
      </c>
      <c r="BQ172">
        <v>284</v>
      </c>
      <c r="BR172">
        <v>0</v>
      </c>
      <c r="BS172" t="s">
        <v>1493</v>
      </c>
      <c r="BT172">
        <v>0</v>
      </c>
      <c r="BU172" t="s">
        <v>1493</v>
      </c>
      <c r="BV172" s="4">
        <v>3.76</v>
      </c>
      <c r="BW172">
        <v>0</v>
      </c>
      <c r="BX172">
        <v>29</v>
      </c>
      <c r="BY172">
        <v>1</v>
      </c>
      <c r="BZ172" t="s">
        <v>1493</v>
      </c>
      <c r="CA172">
        <v>3</v>
      </c>
      <c r="CB172" t="s">
        <v>1493</v>
      </c>
      <c r="CC172">
        <v>2</v>
      </c>
      <c r="CD172" t="s">
        <v>1493</v>
      </c>
      <c r="CE172" s="12" t="s">
        <v>639</v>
      </c>
      <c r="CF172">
        <v>1</v>
      </c>
      <c r="CG172">
        <v>0</v>
      </c>
      <c r="CH172" t="s">
        <v>1493</v>
      </c>
      <c r="CI172" t="s">
        <v>1493</v>
      </c>
      <c r="CJ172" t="s">
        <v>1493</v>
      </c>
      <c r="CK172" t="s">
        <v>1493</v>
      </c>
      <c r="CL172" t="s">
        <v>1493</v>
      </c>
      <c r="CM172" t="s">
        <v>1493</v>
      </c>
      <c r="CN172" t="s">
        <v>1493</v>
      </c>
      <c r="CO172" t="s">
        <v>1493</v>
      </c>
      <c r="CP172" t="s">
        <v>1493</v>
      </c>
      <c r="CQ172" s="22">
        <v>1</v>
      </c>
      <c r="CR172" t="s">
        <v>1493</v>
      </c>
      <c r="CS172" s="12" t="s">
        <v>1493</v>
      </c>
      <c r="CT172">
        <v>2</v>
      </c>
      <c r="CU172">
        <v>0</v>
      </c>
      <c r="CV172" t="s">
        <v>1493</v>
      </c>
      <c r="CW172" t="s">
        <v>1493</v>
      </c>
      <c r="CX172">
        <v>0</v>
      </c>
      <c r="CY172" t="s">
        <v>1493</v>
      </c>
      <c r="CZ172">
        <v>0</v>
      </c>
      <c r="DA172" t="s">
        <v>1493</v>
      </c>
      <c r="DB172" t="s">
        <v>1493</v>
      </c>
      <c r="DC172" t="s">
        <v>1493</v>
      </c>
      <c r="DD172" t="s">
        <v>1493</v>
      </c>
      <c r="DE172" t="s">
        <v>1493</v>
      </c>
    </row>
    <row r="173" spans="1:109" x14ac:dyDescent="0.25">
      <c r="A173" s="12" t="s">
        <v>1493</v>
      </c>
      <c r="B173" s="4">
        <v>1.0760000000000001</v>
      </c>
      <c r="C173" t="s">
        <v>1493</v>
      </c>
      <c r="D173">
        <v>23</v>
      </c>
      <c r="E173">
        <v>2</v>
      </c>
      <c r="F173" t="s">
        <v>1493</v>
      </c>
      <c r="G173">
        <v>0</v>
      </c>
      <c r="H173" t="s">
        <v>1493</v>
      </c>
      <c r="I173" t="s">
        <v>1493</v>
      </c>
      <c r="J173">
        <v>0</v>
      </c>
      <c r="K173" t="s">
        <v>1493</v>
      </c>
      <c r="L173" t="s">
        <v>1493</v>
      </c>
      <c r="M173" t="s">
        <v>1493</v>
      </c>
      <c r="N173" t="s">
        <v>1493</v>
      </c>
      <c r="O173" t="s">
        <v>1493</v>
      </c>
      <c r="P173" t="s">
        <v>1493</v>
      </c>
      <c r="Q173" t="s">
        <v>1493</v>
      </c>
      <c r="R173" t="s">
        <v>1493</v>
      </c>
      <c r="S173" t="s">
        <v>1493</v>
      </c>
      <c r="T173" t="s">
        <v>1493</v>
      </c>
      <c r="U173" t="s">
        <v>1493</v>
      </c>
      <c r="V173" t="s">
        <v>1493</v>
      </c>
      <c r="W173" t="s">
        <v>1493</v>
      </c>
      <c r="X173" t="s">
        <v>1493</v>
      </c>
      <c r="Y173" t="s">
        <v>1493</v>
      </c>
      <c r="Z173" t="s">
        <v>1493</v>
      </c>
      <c r="AA173" t="s">
        <v>1493</v>
      </c>
      <c r="AB173" t="s">
        <v>1493</v>
      </c>
      <c r="AC173" t="s">
        <v>1493</v>
      </c>
      <c r="AD173" t="s">
        <v>1493</v>
      </c>
      <c r="AE173" t="s">
        <v>1493</v>
      </c>
      <c r="AF173" t="s">
        <v>1493</v>
      </c>
      <c r="AG173" t="s">
        <v>1493</v>
      </c>
      <c r="AH173" t="s">
        <v>1493</v>
      </c>
      <c r="AI173" t="s">
        <v>1493</v>
      </c>
      <c r="AJ173" t="s">
        <v>1493</v>
      </c>
      <c r="AK173" t="s">
        <v>1493</v>
      </c>
      <c r="AL173" t="s">
        <v>1493</v>
      </c>
      <c r="AM173" t="s">
        <v>1493</v>
      </c>
      <c r="AN173" t="s">
        <v>1493</v>
      </c>
      <c r="AO173" t="s">
        <v>1493</v>
      </c>
      <c r="AP173" t="s">
        <v>1493</v>
      </c>
      <c r="AQ173" t="s">
        <v>1493</v>
      </c>
      <c r="AR173" t="s">
        <v>1493</v>
      </c>
      <c r="AS173" t="s">
        <v>1493</v>
      </c>
      <c r="AT173" t="s">
        <v>1493</v>
      </c>
      <c r="AU173" t="s">
        <v>1493</v>
      </c>
      <c r="AV173" t="s">
        <v>1493</v>
      </c>
      <c r="AW173" t="s">
        <v>1493</v>
      </c>
      <c r="AX173" t="s">
        <v>1493</v>
      </c>
      <c r="AY173" t="s">
        <v>1493</v>
      </c>
      <c r="AZ173" t="s">
        <v>1493</v>
      </c>
      <c r="BA173" t="s">
        <v>1493</v>
      </c>
      <c r="BB173" t="s">
        <v>1493</v>
      </c>
      <c r="BC173" t="s">
        <v>1493</v>
      </c>
      <c r="BD173" t="s">
        <v>1493</v>
      </c>
      <c r="BE173" t="s">
        <v>1493</v>
      </c>
      <c r="BF173" t="s">
        <v>1493</v>
      </c>
      <c r="BG173" t="s">
        <v>1493</v>
      </c>
      <c r="BH173">
        <v>2</v>
      </c>
      <c r="BI173" t="s">
        <v>1493</v>
      </c>
      <c r="BJ173" t="s">
        <v>1493</v>
      </c>
      <c r="BK173">
        <v>1</v>
      </c>
      <c r="BL173" t="s">
        <v>1493</v>
      </c>
      <c r="BM173" t="s">
        <v>1493</v>
      </c>
      <c r="BN173" t="s">
        <v>1493</v>
      </c>
      <c r="BO173" s="12" t="s">
        <v>949</v>
      </c>
      <c r="BP173" s="23" t="s">
        <v>718</v>
      </c>
      <c r="BQ173">
        <v>270</v>
      </c>
      <c r="BR173">
        <v>0</v>
      </c>
      <c r="BS173" t="s">
        <v>1493</v>
      </c>
      <c r="BT173">
        <v>0</v>
      </c>
      <c r="BU173" t="s">
        <v>1493</v>
      </c>
      <c r="BV173" s="4">
        <v>3.1</v>
      </c>
      <c r="BW173">
        <v>0</v>
      </c>
      <c r="BX173">
        <v>23</v>
      </c>
      <c r="BY173">
        <v>1</v>
      </c>
      <c r="BZ173" t="s">
        <v>1493</v>
      </c>
      <c r="CA173">
        <v>3</v>
      </c>
      <c r="CB173" t="s">
        <v>1493</v>
      </c>
      <c r="CC173">
        <v>3</v>
      </c>
      <c r="CD173" t="s">
        <v>1493</v>
      </c>
      <c r="CE173" s="12" t="s">
        <v>626</v>
      </c>
      <c r="CF173" t="s">
        <v>1493</v>
      </c>
      <c r="CG173">
        <v>0</v>
      </c>
      <c r="CH173" t="s">
        <v>1493</v>
      </c>
      <c r="CI173" t="s">
        <v>1493</v>
      </c>
      <c r="CJ173" t="s">
        <v>1493</v>
      </c>
      <c r="CK173" t="s">
        <v>1493</v>
      </c>
      <c r="CL173" t="s">
        <v>1493</v>
      </c>
      <c r="CM173" t="s">
        <v>1493</v>
      </c>
      <c r="CN173" t="s">
        <v>1493</v>
      </c>
      <c r="CO173" t="s">
        <v>1493</v>
      </c>
      <c r="CP173">
        <v>1</v>
      </c>
      <c r="CQ173" s="23" t="s">
        <v>461</v>
      </c>
      <c r="CR173" t="s">
        <v>1493</v>
      </c>
      <c r="CS173" s="12" t="s">
        <v>1493</v>
      </c>
      <c r="CT173">
        <v>2</v>
      </c>
      <c r="CU173">
        <v>0</v>
      </c>
      <c r="CV173" t="s">
        <v>1493</v>
      </c>
      <c r="CW173" t="s">
        <v>1493</v>
      </c>
      <c r="CX173">
        <v>0</v>
      </c>
      <c r="CY173" t="s">
        <v>1493</v>
      </c>
      <c r="CZ173">
        <v>0</v>
      </c>
      <c r="DA173" t="s">
        <v>1493</v>
      </c>
      <c r="DB173" t="s">
        <v>1493</v>
      </c>
      <c r="DC173" t="s">
        <v>1493</v>
      </c>
      <c r="DD173" t="s">
        <v>1493</v>
      </c>
      <c r="DE173" t="s">
        <v>1493</v>
      </c>
    </row>
    <row r="174" spans="1:109" x14ac:dyDescent="0.25">
      <c r="A174" s="12" t="s">
        <v>1493</v>
      </c>
      <c r="B174" s="4">
        <v>1.077</v>
      </c>
      <c r="C174" t="s">
        <v>1493</v>
      </c>
      <c r="D174">
        <v>29</v>
      </c>
      <c r="E174">
        <v>2</v>
      </c>
      <c r="F174" t="s">
        <v>1493</v>
      </c>
      <c r="G174">
        <v>0</v>
      </c>
      <c r="H174" t="s">
        <v>1493</v>
      </c>
      <c r="I174" t="s">
        <v>1493</v>
      </c>
      <c r="J174">
        <v>0</v>
      </c>
      <c r="K174" t="s">
        <v>1493</v>
      </c>
      <c r="L174" t="s">
        <v>1493</v>
      </c>
      <c r="M174" t="s">
        <v>1493</v>
      </c>
      <c r="N174" t="s">
        <v>1493</v>
      </c>
      <c r="O174" t="s">
        <v>1493</v>
      </c>
      <c r="P174" t="s">
        <v>1493</v>
      </c>
      <c r="Q174" t="s">
        <v>1493</v>
      </c>
      <c r="R174" t="s">
        <v>1493</v>
      </c>
      <c r="S174" t="s">
        <v>1493</v>
      </c>
      <c r="T174" t="s">
        <v>1493</v>
      </c>
      <c r="U174" t="s">
        <v>1493</v>
      </c>
      <c r="V174" t="s">
        <v>1493</v>
      </c>
      <c r="W174" t="s">
        <v>1493</v>
      </c>
      <c r="X174" t="s">
        <v>1493</v>
      </c>
      <c r="Y174" t="s">
        <v>1493</v>
      </c>
      <c r="Z174" t="s">
        <v>1493</v>
      </c>
      <c r="AA174" t="s">
        <v>1493</v>
      </c>
      <c r="AB174" t="s">
        <v>1493</v>
      </c>
      <c r="AC174" t="s">
        <v>1493</v>
      </c>
      <c r="AD174" t="s">
        <v>1493</v>
      </c>
      <c r="AE174" t="s">
        <v>1493</v>
      </c>
      <c r="AF174" t="s">
        <v>1493</v>
      </c>
      <c r="AG174" t="s">
        <v>1493</v>
      </c>
      <c r="AH174" t="s">
        <v>1493</v>
      </c>
      <c r="AI174" t="s">
        <v>1493</v>
      </c>
      <c r="AJ174" t="s">
        <v>1493</v>
      </c>
      <c r="AK174" t="s">
        <v>1493</v>
      </c>
      <c r="AL174" t="s">
        <v>1493</v>
      </c>
      <c r="AM174" t="s">
        <v>1493</v>
      </c>
      <c r="AN174" t="s">
        <v>1493</v>
      </c>
      <c r="AO174" t="s">
        <v>1493</v>
      </c>
      <c r="AP174" t="s">
        <v>1493</v>
      </c>
      <c r="AQ174" t="s">
        <v>1493</v>
      </c>
      <c r="AR174" t="s">
        <v>1493</v>
      </c>
      <c r="AS174" t="s">
        <v>1493</v>
      </c>
      <c r="AT174" t="s">
        <v>1493</v>
      </c>
      <c r="AU174" t="s">
        <v>1493</v>
      </c>
      <c r="AV174" t="s">
        <v>1493</v>
      </c>
      <c r="AW174" t="s">
        <v>1493</v>
      </c>
      <c r="AX174" t="s">
        <v>1493</v>
      </c>
      <c r="AY174" t="s">
        <v>1493</v>
      </c>
      <c r="AZ174" t="s">
        <v>1493</v>
      </c>
      <c r="BA174" t="s">
        <v>1493</v>
      </c>
      <c r="BB174" t="s">
        <v>1493</v>
      </c>
      <c r="BC174" t="s">
        <v>1493</v>
      </c>
      <c r="BD174" t="s">
        <v>1493</v>
      </c>
      <c r="BE174" t="s">
        <v>1493</v>
      </c>
      <c r="BF174" t="s">
        <v>1493</v>
      </c>
      <c r="BG174" t="s">
        <v>1493</v>
      </c>
      <c r="BH174">
        <v>1</v>
      </c>
      <c r="BI174" t="s">
        <v>1493</v>
      </c>
      <c r="BJ174" t="s">
        <v>1493</v>
      </c>
      <c r="BK174" t="s">
        <v>1493</v>
      </c>
      <c r="BL174" t="s">
        <v>1493</v>
      </c>
      <c r="BM174" t="s">
        <v>1493</v>
      </c>
      <c r="BN174" t="s">
        <v>1493</v>
      </c>
      <c r="BO174" s="12" t="s">
        <v>847</v>
      </c>
      <c r="BP174" s="23" t="s">
        <v>699</v>
      </c>
      <c r="BQ174">
        <v>285</v>
      </c>
      <c r="BR174">
        <v>0</v>
      </c>
      <c r="BS174" t="s">
        <v>1493</v>
      </c>
      <c r="BT174">
        <v>0</v>
      </c>
      <c r="BU174" t="s">
        <v>1493</v>
      </c>
      <c r="BV174" s="4">
        <v>3.17</v>
      </c>
      <c r="BW174">
        <v>0</v>
      </c>
      <c r="BX174">
        <v>29</v>
      </c>
      <c r="BY174">
        <v>1</v>
      </c>
      <c r="BZ174" t="s">
        <v>1493</v>
      </c>
      <c r="CA174">
        <v>3</v>
      </c>
      <c r="CB174" t="s">
        <v>1493</v>
      </c>
      <c r="CC174">
        <v>3</v>
      </c>
      <c r="CD174" t="s">
        <v>1493</v>
      </c>
      <c r="CE174" s="12" t="s">
        <v>1135</v>
      </c>
      <c r="CF174">
        <v>1</v>
      </c>
      <c r="CG174">
        <v>0</v>
      </c>
      <c r="CH174" t="s">
        <v>1493</v>
      </c>
      <c r="CI174" t="s">
        <v>1493</v>
      </c>
      <c r="CJ174" t="s">
        <v>1493</v>
      </c>
      <c r="CK174" t="s">
        <v>1493</v>
      </c>
      <c r="CL174" t="s">
        <v>1493</v>
      </c>
      <c r="CM174" t="s">
        <v>1493</v>
      </c>
      <c r="CN174" t="s">
        <v>1493</v>
      </c>
      <c r="CO174" t="s">
        <v>1493</v>
      </c>
      <c r="CP174">
        <v>3</v>
      </c>
      <c r="CQ174" s="22">
        <v>1</v>
      </c>
      <c r="CR174" t="s">
        <v>1493</v>
      </c>
      <c r="CS174" s="12" t="s">
        <v>1493</v>
      </c>
      <c r="CT174">
        <v>2</v>
      </c>
      <c r="CU174">
        <v>0</v>
      </c>
      <c r="CV174" t="s">
        <v>1493</v>
      </c>
      <c r="CW174" t="s">
        <v>1493</v>
      </c>
      <c r="CX174">
        <v>0</v>
      </c>
      <c r="CY174" t="s">
        <v>1493</v>
      </c>
      <c r="CZ174">
        <v>0</v>
      </c>
      <c r="DA174" t="s">
        <v>1493</v>
      </c>
      <c r="DB174" t="s">
        <v>1493</v>
      </c>
      <c r="DC174" t="s">
        <v>1493</v>
      </c>
      <c r="DD174" t="s">
        <v>1493</v>
      </c>
      <c r="DE174" t="s">
        <v>1493</v>
      </c>
    </row>
    <row r="175" spans="1:109" x14ac:dyDescent="0.25">
      <c r="A175" s="12" t="s">
        <v>1493</v>
      </c>
      <c r="B175" s="4">
        <v>1.0780000000000001</v>
      </c>
      <c r="C175" t="s">
        <v>1493</v>
      </c>
      <c r="D175">
        <v>22</v>
      </c>
      <c r="E175">
        <v>1</v>
      </c>
      <c r="F175" t="s">
        <v>1493</v>
      </c>
      <c r="G175">
        <v>0</v>
      </c>
      <c r="H175" t="s">
        <v>1493</v>
      </c>
      <c r="I175" t="s">
        <v>1493</v>
      </c>
      <c r="J175">
        <v>0</v>
      </c>
      <c r="K175" t="s">
        <v>1493</v>
      </c>
      <c r="L175" t="s">
        <v>1493</v>
      </c>
      <c r="M175" t="s">
        <v>1493</v>
      </c>
      <c r="N175" t="s">
        <v>1493</v>
      </c>
      <c r="O175" t="s">
        <v>1493</v>
      </c>
      <c r="P175" t="s">
        <v>1493</v>
      </c>
      <c r="Q175" t="s">
        <v>1493</v>
      </c>
      <c r="R175" t="s">
        <v>1493</v>
      </c>
      <c r="S175" t="s">
        <v>1493</v>
      </c>
      <c r="T175" t="s">
        <v>1493</v>
      </c>
      <c r="U175" t="s">
        <v>1493</v>
      </c>
      <c r="V175" t="s">
        <v>1493</v>
      </c>
      <c r="W175" t="s">
        <v>1493</v>
      </c>
      <c r="X175" t="s">
        <v>1493</v>
      </c>
      <c r="Y175" t="s">
        <v>1493</v>
      </c>
      <c r="Z175" t="s">
        <v>1493</v>
      </c>
      <c r="AA175" t="s">
        <v>1493</v>
      </c>
      <c r="AB175" t="s">
        <v>1493</v>
      </c>
      <c r="AC175" t="s">
        <v>1493</v>
      </c>
      <c r="AD175" t="s">
        <v>1493</v>
      </c>
      <c r="AE175" t="s">
        <v>1493</v>
      </c>
      <c r="AF175" t="s">
        <v>1493</v>
      </c>
      <c r="AG175" t="s">
        <v>1493</v>
      </c>
      <c r="AH175" t="s">
        <v>1493</v>
      </c>
      <c r="AI175" t="s">
        <v>1493</v>
      </c>
      <c r="AJ175" t="s">
        <v>1493</v>
      </c>
      <c r="AK175" t="s">
        <v>1493</v>
      </c>
      <c r="AL175" t="s">
        <v>1493</v>
      </c>
      <c r="AM175" t="s">
        <v>1493</v>
      </c>
      <c r="AN175" t="s">
        <v>1493</v>
      </c>
      <c r="AO175" t="s">
        <v>1493</v>
      </c>
      <c r="AP175" t="s">
        <v>1493</v>
      </c>
      <c r="AQ175" t="s">
        <v>1493</v>
      </c>
      <c r="AR175" t="s">
        <v>1493</v>
      </c>
      <c r="AS175" t="s">
        <v>1493</v>
      </c>
      <c r="AT175" t="s">
        <v>1493</v>
      </c>
      <c r="AU175" t="s">
        <v>1493</v>
      </c>
      <c r="AV175" t="s">
        <v>1493</v>
      </c>
      <c r="AW175" t="s">
        <v>1493</v>
      </c>
      <c r="AX175" t="s">
        <v>1493</v>
      </c>
      <c r="AY175" t="s">
        <v>1493</v>
      </c>
      <c r="AZ175" t="s">
        <v>1493</v>
      </c>
      <c r="BA175" t="s">
        <v>1493</v>
      </c>
      <c r="BB175" t="s">
        <v>1493</v>
      </c>
      <c r="BC175" t="s">
        <v>1493</v>
      </c>
      <c r="BD175" t="s">
        <v>1493</v>
      </c>
      <c r="BE175" t="s">
        <v>1493</v>
      </c>
      <c r="BF175" t="s">
        <v>1493</v>
      </c>
      <c r="BG175" t="s">
        <v>1493</v>
      </c>
      <c r="BH175">
        <v>1</v>
      </c>
      <c r="BI175" t="s">
        <v>1493</v>
      </c>
      <c r="BJ175" t="s">
        <v>1493</v>
      </c>
      <c r="BK175" t="s">
        <v>1493</v>
      </c>
      <c r="BL175" t="s">
        <v>1493</v>
      </c>
      <c r="BM175" t="s">
        <v>1493</v>
      </c>
      <c r="BN175" t="s">
        <v>1493</v>
      </c>
      <c r="BO175" s="12" t="s">
        <v>873</v>
      </c>
      <c r="BP175" s="23" t="s">
        <v>488</v>
      </c>
      <c r="BQ175">
        <v>268</v>
      </c>
      <c r="BR175">
        <v>0</v>
      </c>
      <c r="BS175" t="s">
        <v>1493</v>
      </c>
      <c r="BT175">
        <v>0</v>
      </c>
      <c r="BU175" t="s">
        <v>1493</v>
      </c>
      <c r="BV175" s="4">
        <v>2.8</v>
      </c>
      <c r="BW175">
        <v>0</v>
      </c>
      <c r="BX175">
        <v>22</v>
      </c>
      <c r="BY175">
        <v>1</v>
      </c>
      <c r="BZ175" t="s">
        <v>1493</v>
      </c>
      <c r="CA175">
        <v>3</v>
      </c>
      <c r="CB175" t="s">
        <v>1493</v>
      </c>
      <c r="CC175">
        <v>2</v>
      </c>
      <c r="CD175" t="s">
        <v>1493</v>
      </c>
      <c r="CE175" s="12" t="s">
        <v>482</v>
      </c>
      <c r="CF175" t="s">
        <v>1493</v>
      </c>
      <c r="CG175">
        <v>0</v>
      </c>
      <c r="CH175" t="s">
        <v>1493</v>
      </c>
      <c r="CI175" t="s">
        <v>1493</v>
      </c>
      <c r="CJ175" t="s">
        <v>1493</v>
      </c>
      <c r="CK175" t="s">
        <v>1493</v>
      </c>
      <c r="CL175" t="s">
        <v>1493</v>
      </c>
      <c r="CM175" t="s">
        <v>1493</v>
      </c>
      <c r="CN175" t="s">
        <v>1493</v>
      </c>
      <c r="CO175" t="s">
        <v>1493</v>
      </c>
      <c r="CP175">
        <v>1</v>
      </c>
      <c r="CQ175" s="22">
        <v>1</v>
      </c>
      <c r="CR175" t="s">
        <v>1493</v>
      </c>
      <c r="CS175" s="12" t="s">
        <v>462</v>
      </c>
      <c r="CT175">
        <v>2</v>
      </c>
      <c r="CU175">
        <v>0</v>
      </c>
      <c r="CV175" t="s">
        <v>1493</v>
      </c>
      <c r="CW175" t="s">
        <v>1493</v>
      </c>
      <c r="CX175">
        <v>0</v>
      </c>
      <c r="CY175" t="s">
        <v>1493</v>
      </c>
      <c r="CZ175">
        <v>0</v>
      </c>
      <c r="DA175" t="s">
        <v>1493</v>
      </c>
      <c r="DB175" t="s">
        <v>1493</v>
      </c>
      <c r="DC175" t="s">
        <v>1493</v>
      </c>
      <c r="DD175" t="s">
        <v>1493</v>
      </c>
      <c r="DE175" t="s">
        <v>1493</v>
      </c>
    </row>
    <row r="176" spans="1:109" x14ac:dyDescent="0.25">
      <c r="A176" s="12" t="s">
        <v>1493</v>
      </c>
      <c r="B176" s="4">
        <v>1.079</v>
      </c>
      <c r="C176" t="s">
        <v>1493</v>
      </c>
      <c r="D176">
        <v>27</v>
      </c>
      <c r="E176">
        <v>1</v>
      </c>
      <c r="F176" t="s">
        <v>1493</v>
      </c>
      <c r="G176">
        <v>0</v>
      </c>
      <c r="H176" t="s">
        <v>1493</v>
      </c>
      <c r="I176" t="s">
        <v>1493</v>
      </c>
      <c r="J176">
        <v>0</v>
      </c>
      <c r="K176">
        <v>2009</v>
      </c>
      <c r="L176" t="s">
        <v>1493</v>
      </c>
      <c r="M176" t="s">
        <v>1493</v>
      </c>
      <c r="N176">
        <v>0</v>
      </c>
      <c r="O176" t="s">
        <v>1493</v>
      </c>
      <c r="P176">
        <v>3</v>
      </c>
      <c r="Q176" t="s">
        <v>1493</v>
      </c>
      <c r="R176" t="s">
        <v>1493</v>
      </c>
      <c r="S176" t="s">
        <v>1493</v>
      </c>
      <c r="T176" t="s">
        <v>1493</v>
      </c>
      <c r="U176" t="s">
        <v>1493</v>
      </c>
      <c r="V176" t="s">
        <v>1493</v>
      </c>
      <c r="W176" t="s">
        <v>1493</v>
      </c>
      <c r="X176" t="s">
        <v>1493</v>
      </c>
      <c r="Y176" t="s">
        <v>1493</v>
      </c>
      <c r="Z176" t="s">
        <v>1493</v>
      </c>
      <c r="AA176" t="s">
        <v>1493</v>
      </c>
      <c r="AB176" t="s">
        <v>1493</v>
      </c>
      <c r="AC176" t="s">
        <v>1493</v>
      </c>
      <c r="AD176" t="s">
        <v>1493</v>
      </c>
      <c r="AE176" t="s">
        <v>1493</v>
      </c>
      <c r="AF176" t="s">
        <v>1493</v>
      </c>
      <c r="AG176" t="s">
        <v>1493</v>
      </c>
      <c r="AH176" t="s">
        <v>1493</v>
      </c>
      <c r="AI176" t="s">
        <v>1493</v>
      </c>
      <c r="AJ176" t="s">
        <v>1493</v>
      </c>
      <c r="AK176" t="s">
        <v>1493</v>
      </c>
      <c r="AL176" t="s">
        <v>1493</v>
      </c>
      <c r="AM176" t="s">
        <v>1493</v>
      </c>
      <c r="AN176" t="s">
        <v>1493</v>
      </c>
      <c r="AO176" t="s">
        <v>1493</v>
      </c>
      <c r="AP176" t="s">
        <v>1493</v>
      </c>
      <c r="AQ176" t="s">
        <v>1493</v>
      </c>
      <c r="AR176" t="s">
        <v>1493</v>
      </c>
      <c r="AS176" t="s">
        <v>1493</v>
      </c>
      <c r="AT176" t="s">
        <v>1493</v>
      </c>
      <c r="AU176" t="s">
        <v>1493</v>
      </c>
      <c r="AV176" t="s">
        <v>1493</v>
      </c>
      <c r="AW176" t="s">
        <v>1493</v>
      </c>
      <c r="AX176" t="s">
        <v>1493</v>
      </c>
      <c r="AY176" t="s">
        <v>1493</v>
      </c>
      <c r="AZ176" t="s">
        <v>1493</v>
      </c>
      <c r="BA176" t="s">
        <v>1493</v>
      </c>
      <c r="BB176" t="s">
        <v>1493</v>
      </c>
      <c r="BC176" t="s">
        <v>1493</v>
      </c>
      <c r="BD176" t="s">
        <v>1493</v>
      </c>
      <c r="BE176" t="s">
        <v>1493</v>
      </c>
      <c r="BF176" t="s">
        <v>1493</v>
      </c>
      <c r="BG176" t="s">
        <v>1493</v>
      </c>
      <c r="BH176">
        <v>2</v>
      </c>
      <c r="BI176">
        <v>1</v>
      </c>
      <c r="BJ176" t="s">
        <v>1493</v>
      </c>
      <c r="BK176" t="s">
        <v>1493</v>
      </c>
      <c r="BL176" t="s">
        <v>1493</v>
      </c>
      <c r="BM176" t="s">
        <v>1493</v>
      </c>
      <c r="BN176" t="s">
        <v>1493</v>
      </c>
      <c r="BO176" s="12" t="s">
        <v>1140</v>
      </c>
      <c r="BP176" s="23" t="s">
        <v>592</v>
      </c>
      <c r="BQ176">
        <v>264</v>
      </c>
      <c r="BR176">
        <v>0</v>
      </c>
      <c r="BS176" t="s">
        <v>1493</v>
      </c>
      <c r="BT176">
        <v>0</v>
      </c>
      <c r="BU176" t="s">
        <v>1493</v>
      </c>
      <c r="BV176" s="4">
        <v>2.8</v>
      </c>
      <c r="BW176">
        <v>0</v>
      </c>
      <c r="BX176">
        <v>27</v>
      </c>
      <c r="BY176">
        <v>3</v>
      </c>
      <c r="BZ176" t="s">
        <v>1493</v>
      </c>
      <c r="CA176">
        <v>2</v>
      </c>
      <c r="CB176" t="s">
        <v>1493</v>
      </c>
      <c r="CC176">
        <v>2</v>
      </c>
      <c r="CD176" t="s">
        <v>1493</v>
      </c>
      <c r="CE176" s="12" t="s">
        <v>1141</v>
      </c>
      <c r="CF176">
        <v>1</v>
      </c>
      <c r="CG176">
        <v>0</v>
      </c>
      <c r="CH176" t="s">
        <v>1493</v>
      </c>
      <c r="CI176" t="s">
        <v>1493</v>
      </c>
      <c r="CJ176" t="s">
        <v>1493</v>
      </c>
      <c r="CK176" t="s">
        <v>1493</v>
      </c>
      <c r="CL176" t="s">
        <v>1493</v>
      </c>
      <c r="CM176" t="s">
        <v>1493</v>
      </c>
      <c r="CN176" t="s">
        <v>1493</v>
      </c>
      <c r="CO176" t="s">
        <v>1493</v>
      </c>
      <c r="CP176">
        <v>1</v>
      </c>
      <c r="CQ176" s="22">
        <v>1</v>
      </c>
      <c r="CR176" t="s">
        <v>1493</v>
      </c>
      <c r="CS176" s="12" t="s">
        <v>1493</v>
      </c>
      <c r="CT176">
        <v>2</v>
      </c>
      <c r="CU176">
        <v>0</v>
      </c>
      <c r="CV176" t="s">
        <v>1493</v>
      </c>
      <c r="CW176" t="s">
        <v>1493</v>
      </c>
      <c r="CX176">
        <v>0</v>
      </c>
      <c r="CY176" t="s">
        <v>1493</v>
      </c>
      <c r="CZ176">
        <v>0</v>
      </c>
      <c r="DA176" t="s">
        <v>1493</v>
      </c>
      <c r="DB176" t="s">
        <v>1493</v>
      </c>
      <c r="DC176" t="s">
        <v>1493</v>
      </c>
      <c r="DD176" t="s">
        <v>1493</v>
      </c>
      <c r="DE176" t="s">
        <v>1493</v>
      </c>
    </row>
    <row r="177" spans="1:109" x14ac:dyDescent="0.25">
      <c r="A177" s="12" t="s">
        <v>1493</v>
      </c>
      <c r="B177" s="4">
        <v>1.08</v>
      </c>
      <c r="C177" t="s">
        <v>1493</v>
      </c>
      <c r="D177">
        <v>31</v>
      </c>
      <c r="E177">
        <v>3</v>
      </c>
      <c r="F177" t="s">
        <v>1143</v>
      </c>
      <c r="G177">
        <v>0</v>
      </c>
      <c r="H177" t="s">
        <v>1493</v>
      </c>
      <c r="I177" t="s">
        <v>1493</v>
      </c>
      <c r="J177">
        <v>0</v>
      </c>
      <c r="K177">
        <v>1998</v>
      </c>
      <c r="L177" t="s">
        <v>1493</v>
      </c>
      <c r="M177" t="s">
        <v>1493</v>
      </c>
      <c r="N177">
        <v>0</v>
      </c>
      <c r="O177">
        <v>280</v>
      </c>
      <c r="P177">
        <v>3</v>
      </c>
      <c r="Q177" t="s">
        <v>1493</v>
      </c>
      <c r="R177">
        <v>2000</v>
      </c>
      <c r="S177" t="s">
        <v>1493</v>
      </c>
      <c r="T177" t="s">
        <v>1493</v>
      </c>
      <c r="U177">
        <v>0</v>
      </c>
      <c r="V177">
        <v>280</v>
      </c>
      <c r="W177">
        <v>3</v>
      </c>
      <c r="X177" t="s">
        <v>1493</v>
      </c>
      <c r="Y177">
        <v>2003</v>
      </c>
      <c r="Z177" t="s">
        <v>1493</v>
      </c>
      <c r="AA177" t="s">
        <v>1493</v>
      </c>
      <c r="AB177">
        <v>0</v>
      </c>
      <c r="AC177">
        <v>280</v>
      </c>
      <c r="AD177">
        <v>3</v>
      </c>
      <c r="AE177" t="s">
        <v>1493</v>
      </c>
      <c r="AF177">
        <v>2007</v>
      </c>
      <c r="AG177" t="s">
        <v>1493</v>
      </c>
      <c r="AH177" t="s">
        <v>1493</v>
      </c>
      <c r="AI177">
        <v>0</v>
      </c>
      <c r="AJ177">
        <v>280</v>
      </c>
      <c r="AK177">
        <v>3</v>
      </c>
      <c r="AL177" t="s">
        <v>1493</v>
      </c>
      <c r="AM177">
        <v>2010</v>
      </c>
      <c r="AN177" t="s">
        <v>1493</v>
      </c>
      <c r="AO177" t="s">
        <v>1493</v>
      </c>
      <c r="AP177" t="s">
        <v>1144</v>
      </c>
      <c r="AQ177" t="s">
        <v>1493</v>
      </c>
      <c r="AR177" t="s">
        <v>1493</v>
      </c>
      <c r="AS177" t="s">
        <v>1493</v>
      </c>
      <c r="AT177" t="s">
        <v>1493</v>
      </c>
      <c r="AU177" t="s">
        <v>1493</v>
      </c>
      <c r="AV177" t="s">
        <v>1493</v>
      </c>
      <c r="AW177" t="s">
        <v>1493</v>
      </c>
      <c r="AX177" t="s">
        <v>1493</v>
      </c>
      <c r="AY177" t="s">
        <v>1493</v>
      </c>
      <c r="AZ177" t="s">
        <v>1493</v>
      </c>
      <c r="BA177" t="s">
        <v>1493</v>
      </c>
      <c r="BB177" t="s">
        <v>1493</v>
      </c>
      <c r="BC177" t="s">
        <v>1493</v>
      </c>
      <c r="BD177" t="s">
        <v>1493</v>
      </c>
      <c r="BE177" t="s">
        <v>1493</v>
      </c>
      <c r="BF177" t="s">
        <v>1493</v>
      </c>
      <c r="BG177" t="s">
        <v>1493</v>
      </c>
      <c r="BH177">
        <v>6</v>
      </c>
      <c r="BI177">
        <v>4</v>
      </c>
      <c r="BJ177">
        <v>1</v>
      </c>
      <c r="BK177" t="s">
        <v>1493</v>
      </c>
      <c r="BL177" t="s">
        <v>1493</v>
      </c>
      <c r="BM177" t="s">
        <v>1493</v>
      </c>
      <c r="BN177" t="s">
        <v>1493</v>
      </c>
      <c r="BO177" s="12" t="s">
        <v>666</v>
      </c>
      <c r="BP177" s="23" t="s">
        <v>481</v>
      </c>
      <c r="BQ177">
        <v>277</v>
      </c>
      <c r="BR177">
        <v>0</v>
      </c>
      <c r="BS177" t="s">
        <v>1493</v>
      </c>
      <c r="BT177">
        <v>0</v>
      </c>
      <c r="BU177" t="s">
        <v>1493</v>
      </c>
      <c r="BV177" s="4">
        <v>2.9750000000000001</v>
      </c>
      <c r="BW177">
        <v>0</v>
      </c>
      <c r="BX177">
        <v>31</v>
      </c>
      <c r="BY177">
        <v>1</v>
      </c>
      <c r="BZ177" t="s">
        <v>1493</v>
      </c>
      <c r="CA177">
        <v>2</v>
      </c>
      <c r="CB177" t="s">
        <v>1493</v>
      </c>
      <c r="CC177">
        <v>1</v>
      </c>
      <c r="CD177" t="s">
        <v>1493</v>
      </c>
      <c r="CE177" s="12" t="s">
        <v>482</v>
      </c>
      <c r="CF177" t="s">
        <v>1493</v>
      </c>
      <c r="CG177">
        <v>0</v>
      </c>
      <c r="CH177" t="s">
        <v>1493</v>
      </c>
      <c r="CI177" t="s">
        <v>1493</v>
      </c>
      <c r="CJ177" t="s">
        <v>1493</v>
      </c>
      <c r="CK177" t="s">
        <v>1493</v>
      </c>
      <c r="CL177" t="s">
        <v>1493</v>
      </c>
      <c r="CM177" t="s">
        <v>1493</v>
      </c>
      <c r="CN177" t="s">
        <v>1493</v>
      </c>
      <c r="CO177" t="s">
        <v>1493</v>
      </c>
      <c r="CP177">
        <v>1</v>
      </c>
      <c r="CQ177" s="22" t="s">
        <v>461</v>
      </c>
      <c r="CR177" t="s">
        <v>1493</v>
      </c>
      <c r="CS177" s="12" t="s">
        <v>1493</v>
      </c>
      <c r="CT177">
        <v>2</v>
      </c>
      <c r="CU177">
        <v>0</v>
      </c>
      <c r="CV177" t="s">
        <v>1493</v>
      </c>
      <c r="CW177" t="s">
        <v>1493</v>
      </c>
      <c r="CX177">
        <v>0</v>
      </c>
      <c r="CY177" t="s">
        <v>1493</v>
      </c>
      <c r="CZ177">
        <v>0</v>
      </c>
      <c r="DA177" t="s">
        <v>1493</v>
      </c>
      <c r="DB177" t="s">
        <v>1493</v>
      </c>
      <c r="DC177" t="s">
        <v>1493</v>
      </c>
      <c r="DD177" t="s">
        <v>1493</v>
      </c>
      <c r="DE177" t="s">
        <v>1493</v>
      </c>
    </row>
    <row r="178" spans="1:109" x14ac:dyDescent="0.25">
      <c r="A178" s="12" t="s">
        <v>1493</v>
      </c>
      <c r="B178" s="4">
        <v>1.081</v>
      </c>
      <c r="C178" t="s">
        <v>1493</v>
      </c>
      <c r="D178">
        <v>29</v>
      </c>
      <c r="E178">
        <v>1</v>
      </c>
      <c r="F178" t="s">
        <v>1493</v>
      </c>
      <c r="G178">
        <v>0</v>
      </c>
      <c r="H178" t="s">
        <v>1493</v>
      </c>
      <c r="I178" t="s">
        <v>1493</v>
      </c>
      <c r="J178">
        <v>0</v>
      </c>
      <c r="K178">
        <v>2005</v>
      </c>
      <c r="L178" t="s">
        <v>1493</v>
      </c>
      <c r="M178" t="s">
        <v>1493</v>
      </c>
      <c r="N178">
        <v>0</v>
      </c>
      <c r="O178">
        <v>287</v>
      </c>
      <c r="P178">
        <v>3.2749999999999999</v>
      </c>
      <c r="Q178" t="s">
        <v>1493</v>
      </c>
      <c r="R178" t="s">
        <v>1493</v>
      </c>
      <c r="S178" t="s">
        <v>1493</v>
      </c>
      <c r="T178" t="s">
        <v>1493</v>
      </c>
      <c r="U178" t="s">
        <v>1493</v>
      </c>
      <c r="V178" t="s">
        <v>1493</v>
      </c>
      <c r="W178" t="s">
        <v>1493</v>
      </c>
      <c r="X178" t="s">
        <v>1493</v>
      </c>
      <c r="Y178" t="s">
        <v>1493</v>
      </c>
      <c r="Z178" t="s">
        <v>1493</v>
      </c>
      <c r="AA178" t="s">
        <v>1493</v>
      </c>
      <c r="AB178" t="s">
        <v>1493</v>
      </c>
      <c r="AC178" t="s">
        <v>1493</v>
      </c>
      <c r="AD178" t="s">
        <v>1493</v>
      </c>
      <c r="AE178" t="s">
        <v>1493</v>
      </c>
      <c r="AF178" t="s">
        <v>1493</v>
      </c>
      <c r="AG178" t="s">
        <v>1493</v>
      </c>
      <c r="AH178" t="s">
        <v>1493</v>
      </c>
      <c r="AI178" t="s">
        <v>1493</v>
      </c>
      <c r="AJ178" t="s">
        <v>1493</v>
      </c>
      <c r="AK178" t="s">
        <v>1493</v>
      </c>
      <c r="AL178" t="s">
        <v>1493</v>
      </c>
      <c r="AM178" t="s">
        <v>1493</v>
      </c>
      <c r="AN178" t="s">
        <v>1493</v>
      </c>
      <c r="AO178" t="s">
        <v>1493</v>
      </c>
      <c r="AP178" t="s">
        <v>1493</v>
      </c>
      <c r="AQ178" t="s">
        <v>1493</v>
      </c>
      <c r="AR178" t="s">
        <v>1493</v>
      </c>
      <c r="AS178" t="s">
        <v>1493</v>
      </c>
      <c r="AT178" t="s">
        <v>1493</v>
      </c>
      <c r="AU178" t="s">
        <v>1493</v>
      </c>
      <c r="AV178" t="s">
        <v>1493</v>
      </c>
      <c r="AW178" t="s">
        <v>1493</v>
      </c>
      <c r="AX178" t="s">
        <v>1493</v>
      </c>
      <c r="AY178" t="s">
        <v>1493</v>
      </c>
      <c r="AZ178" t="s">
        <v>1493</v>
      </c>
      <c r="BA178" t="s">
        <v>1493</v>
      </c>
      <c r="BB178" t="s">
        <v>1493</v>
      </c>
      <c r="BC178" t="s">
        <v>1493</v>
      </c>
      <c r="BD178" t="s">
        <v>1493</v>
      </c>
      <c r="BE178" t="s">
        <v>1493</v>
      </c>
      <c r="BF178" t="s">
        <v>1493</v>
      </c>
      <c r="BG178" t="s">
        <v>1493</v>
      </c>
      <c r="BH178">
        <v>2</v>
      </c>
      <c r="BI178">
        <v>1</v>
      </c>
      <c r="BJ178" t="s">
        <v>1493</v>
      </c>
      <c r="BK178" t="s">
        <v>1493</v>
      </c>
      <c r="BL178" t="s">
        <v>1493</v>
      </c>
      <c r="BM178" t="s">
        <v>1493</v>
      </c>
      <c r="BN178" t="s">
        <v>1493</v>
      </c>
      <c r="BO178" s="12" t="s">
        <v>490</v>
      </c>
      <c r="BP178" s="22" t="s">
        <v>1147</v>
      </c>
      <c r="BQ178">
        <v>289</v>
      </c>
      <c r="BR178">
        <v>0</v>
      </c>
      <c r="BS178" t="s">
        <v>1493</v>
      </c>
      <c r="BT178">
        <v>0</v>
      </c>
      <c r="BU178" t="s">
        <v>1493</v>
      </c>
      <c r="BV178" s="4">
        <v>3.95</v>
      </c>
      <c r="BW178">
        <v>0</v>
      </c>
      <c r="BX178">
        <v>29</v>
      </c>
      <c r="BY178">
        <v>1</v>
      </c>
      <c r="BZ178" t="s">
        <v>1493</v>
      </c>
      <c r="CA178">
        <v>3</v>
      </c>
      <c r="CB178" t="s">
        <v>1493</v>
      </c>
      <c r="CC178">
        <v>2</v>
      </c>
      <c r="CD178" t="s">
        <v>1493</v>
      </c>
      <c r="CE178" s="12" t="s">
        <v>1148</v>
      </c>
      <c r="CF178">
        <v>1</v>
      </c>
      <c r="CG178">
        <v>0</v>
      </c>
      <c r="CH178" t="s">
        <v>1493</v>
      </c>
      <c r="CI178" t="s">
        <v>1493</v>
      </c>
      <c r="CJ178" t="s">
        <v>1493</v>
      </c>
      <c r="CK178" t="s">
        <v>1493</v>
      </c>
      <c r="CL178" t="s">
        <v>1493</v>
      </c>
      <c r="CM178" t="s">
        <v>1493</v>
      </c>
      <c r="CN178" t="s">
        <v>1493</v>
      </c>
      <c r="CO178" t="s">
        <v>1493</v>
      </c>
      <c r="CP178">
        <v>1</v>
      </c>
      <c r="CQ178" s="22" t="s">
        <v>461</v>
      </c>
      <c r="CR178" t="s">
        <v>1493</v>
      </c>
      <c r="CS178" s="12" t="s">
        <v>1493</v>
      </c>
      <c r="CT178">
        <v>2</v>
      </c>
      <c r="CU178">
        <v>0</v>
      </c>
      <c r="CV178" t="s">
        <v>1493</v>
      </c>
      <c r="CW178" t="s">
        <v>1493</v>
      </c>
      <c r="CX178">
        <v>0</v>
      </c>
      <c r="CY178" t="s">
        <v>1493</v>
      </c>
      <c r="CZ178">
        <v>0</v>
      </c>
      <c r="DA178" t="s">
        <v>1493</v>
      </c>
      <c r="DB178" t="s">
        <v>1493</v>
      </c>
      <c r="DC178" t="s">
        <v>1493</v>
      </c>
      <c r="DD178" t="s">
        <v>1493</v>
      </c>
      <c r="DE178" t="s">
        <v>1493</v>
      </c>
    </row>
    <row r="179" spans="1:109" x14ac:dyDescent="0.25">
      <c r="A179" s="12" t="s">
        <v>1493</v>
      </c>
      <c r="B179" s="4">
        <v>1.0820000000000001</v>
      </c>
      <c r="C179" t="s">
        <v>1493</v>
      </c>
      <c r="D179">
        <v>28</v>
      </c>
      <c r="E179">
        <v>1</v>
      </c>
      <c r="F179" t="s">
        <v>1493</v>
      </c>
      <c r="G179">
        <v>0</v>
      </c>
      <c r="H179" t="s">
        <v>1493</v>
      </c>
      <c r="I179" t="s">
        <v>1493</v>
      </c>
      <c r="J179">
        <v>0</v>
      </c>
      <c r="K179">
        <v>2004</v>
      </c>
      <c r="L179" t="s">
        <v>1493</v>
      </c>
      <c r="M179" t="s">
        <v>1493</v>
      </c>
      <c r="N179">
        <v>0</v>
      </c>
      <c r="O179">
        <v>294</v>
      </c>
      <c r="P179">
        <v>3.58</v>
      </c>
      <c r="Q179" t="s">
        <v>1493</v>
      </c>
      <c r="R179">
        <v>2005</v>
      </c>
      <c r="S179" t="s">
        <v>1493</v>
      </c>
      <c r="T179" t="s">
        <v>1493</v>
      </c>
      <c r="U179">
        <v>0</v>
      </c>
      <c r="V179">
        <v>287</v>
      </c>
      <c r="W179">
        <v>3.9</v>
      </c>
      <c r="X179" t="s">
        <v>1493</v>
      </c>
      <c r="Y179" t="s">
        <v>1493</v>
      </c>
      <c r="Z179" t="s">
        <v>1493</v>
      </c>
      <c r="AA179" t="s">
        <v>1493</v>
      </c>
      <c r="AB179" t="s">
        <v>1493</v>
      </c>
      <c r="AC179" t="s">
        <v>1493</v>
      </c>
      <c r="AD179" t="s">
        <v>1493</v>
      </c>
      <c r="AE179" t="s">
        <v>1493</v>
      </c>
      <c r="AF179" t="s">
        <v>1493</v>
      </c>
      <c r="AG179" t="s">
        <v>1493</v>
      </c>
      <c r="AH179" t="s">
        <v>1493</v>
      </c>
      <c r="AI179" t="s">
        <v>1493</v>
      </c>
      <c r="AJ179" t="s">
        <v>1493</v>
      </c>
      <c r="AK179" t="s">
        <v>1493</v>
      </c>
      <c r="AL179" t="s">
        <v>1493</v>
      </c>
      <c r="AM179" t="s">
        <v>1493</v>
      </c>
      <c r="AN179" t="s">
        <v>1493</v>
      </c>
      <c r="AO179" t="s">
        <v>1493</v>
      </c>
      <c r="AP179" t="s">
        <v>1493</v>
      </c>
      <c r="AQ179" t="s">
        <v>1493</v>
      </c>
      <c r="AR179" t="s">
        <v>1493</v>
      </c>
      <c r="AS179" t="s">
        <v>1493</v>
      </c>
      <c r="AT179" t="s">
        <v>1493</v>
      </c>
      <c r="AU179" t="s">
        <v>1493</v>
      </c>
      <c r="AV179" t="s">
        <v>1493</v>
      </c>
      <c r="AW179" t="s">
        <v>1493</v>
      </c>
      <c r="AX179" t="s">
        <v>1493</v>
      </c>
      <c r="AY179" t="s">
        <v>1493</v>
      </c>
      <c r="AZ179" t="s">
        <v>1493</v>
      </c>
      <c r="BA179" t="s">
        <v>1493</v>
      </c>
      <c r="BB179" t="s">
        <v>1493</v>
      </c>
      <c r="BC179" t="s">
        <v>1493</v>
      </c>
      <c r="BD179" t="s">
        <v>1493</v>
      </c>
      <c r="BE179" t="s">
        <v>1493</v>
      </c>
      <c r="BF179" t="s">
        <v>1493</v>
      </c>
      <c r="BG179" t="s">
        <v>1493</v>
      </c>
      <c r="BH179">
        <v>3</v>
      </c>
      <c r="BI179">
        <v>2</v>
      </c>
      <c r="BJ179" t="s">
        <v>1493</v>
      </c>
      <c r="BK179" t="s">
        <v>1493</v>
      </c>
      <c r="BL179" t="s">
        <v>1493</v>
      </c>
      <c r="BM179" t="s">
        <v>1493</v>
      </c>
      <c r="BN179" t="s">
        <v>1493</v>
      </c>
      <c r="BO179" s="12" t="s">
        <v>565</v>
      </c>
      <c r="BP179" s="23" t="s">
        <v>554</v>
      </c>
      <c r="BQ179">
        <v>276</v>
      </c>
      <c r="BR179">
        <v>0</v>
      </c>
      <c r="BS179" t="s">
        <v>1493</v>
      </c>
      <c r="BT179">
        <v>0</v>
      </c>
      <c r="BU179" t="s">
        <v>1493</v>
      </c>
      <c r="BV179" s="4">
        <v>3.9449999999999998</v>
      </c>
      <c r="BW179">
        <v>0</v>
      </c>
      <c r="BX179">
        <v>28</v>
      </c>
      <c r="BY179">
        <v>3</v>
      </c>
      <c r="BZ179" t="s">
        <v>1493</v>
      </c>
      <c r="CA179">
        <v>2</v>
      </c>
      <c r="CB179" t="s">
        <v>1493</v>
      </c>
      <c r="CC179">
        <v>2</v>
      </c>
      <c r="CD179" t="s">
        <v>1493</v>
      </c>
      <c r="CE179" s="16" t="s">
        <v>1151</v>
      </c>
      <c r="CF179">
        <v>1</v>
      </c>
      <c r="CG179">
        <v>0</v>
      </c>
      <c r="CH179" t="s">
        <v>1493</v>
      </c>
      <c r="CI179" t="s">
        <v>1493</v>
      </c>
      <c r="CJ179" t="s">
        <v>1493</v>
      </c>
      <c r="CK179" t="s">
        <v>1493</v>
      </c>
      <c r="CL179" t="s">
        <v>1493</v>
      </c>
      <c r="CM179" t="s">
        <v>1493</v>
      </c>
      <c r="CN179" t="s">
        <v>1493</v>
      </c>
      <c r="CO179" t="s">
        <v>1493</v>
      </c>
      <c r="CP179">
        <v>1</v>
      </c>
      <c r="CQ179" s="23" t="s">
        <v>461</v>
      </c>
      <c r="CR179" t="s">
        <v>1493</v>
      </c>
      <c r="CS179" s="12" t="s">
        <v>1493</v>
      </c>
      <c r="CT179">
        <v>2</v>
      </c>
      <c r="CU179">
        <v>0</v>
      </c>
      <c r="CV179" t="s">
        <v>1493</v>
      </c>
      <c r="CW179" t="s">
        <v>1493</v>
      </c>
      <c r="CX179">
        <v>0</v>
      </c>
      <c r="CY179" t="s">
        <v>1493</v>
      </c>
      <c r="CZ179">
        <v>0</v>
      </c>
      <c r="DA179" t="s">
        <v>1493</v>
      </c>
      <c r="DB179" t="s">
        <v>1493</v>
      </c>
      <c r="DC179" t="s">
        <v>1493</v>
      </c>
      <c r="DD179" t="s">
        <v>1493</v>
      </c>
      <c r="DE179" t="s">
        <v>1493</v>
      </c>
    </row>
    <row r="180" spans="1:109" x14ac:dyDescent="0.25">
      <c r="A180" s="12" t="s">
        <v>1493</v>
      </c>
      <c r="B180" s="4">
        <v>1.083</v>
      </c>
      <c r="C180" t="s">
        <v>1493</v>
      </c>
      <c r="D180">
        <v>25</v>
      </c>
      <c r="E180">
        <v>1</v>
      </c>
      <c r="F180" t="s">
        <v>1493</v>
      </c>
      <c r="G180">
        <v>0</v>
      </c>
      <c r="H180" t="s">
        <v>1493</v>
      </c>
      <c r="I180" t="s">
        <v>1493</v>
      </c>
      <c r="J180">
        <v>0</v>
      </c>
      <c r="K180">
        <v>2009</v>
      </c>
      <c r="L180" t="s">
        <v>1493</v>
      </c>
      <c r="M180" t="s">
        <v>1493</v>
      </c>
      <c r="N180">
        <v>0</v>
      </c>
      <c r="O180">
        <v>280</v>
      </c>
      <c r="P180">
        <v>2.88</v>
      </c>
      <c r="Q180" t="s">
        <v>1493</v>
      </c>
      <c r="R180" t="s">
        <v>1493</v>
      </c>
      <c r="S180" t="s">
        <v>1493</v>
      </c>
      <c r="T180" t="s">
        <v>1493</v>
      </c>
      <c r="U180" t="s">
        <v>1493</v>
      </c>
      <c r="V180" t="s">
        <v>1493</v>
      </c>
      <c r="W180" t="s">
        <v>1493</v>
      </c>
      <c r="X180" t="s">
        <v>1493</v>
      </c>
      <c r="Y180" t="s">
        <v>1493</v>
      </c>
      <c r="Z180" t="s">
        <v>1493</v>
      </c>
      <c r="AA180" t="s">
        <v>1493</v>
      </c>
      <c r="AB180" t="s">
        <v>1493</v>
      </c>
      <c r="AC180" t="s">
        <v>1493</v>
      </c>
      <c r="AD180" t="s">
        <v>1493</v>
      </c>
      <c r="AE180" t="s">
        <v>1493</v>
      </c>
      <c r="AF180" t="s">
        <v>1493</v>
      </c>
      <c r="AG180" t="s">
        <v>1493</v>
      </c>
      <c r="AH180" t="s">
        <v>1493</v>
      </c>
      <c r="AI180" t="s">
        <v>1493</v>
      </c>
      <c r="AJ180" t="s">
        <v>1493</v>
      </c>
      <c r="AK180" t="s">
        <v>1493</v>
      </c>
      <c r="AL180" t="s">
        <v>1493</v>
      </c>
      <c r="AM180" t="s">
        <v>1493</v>
      </c>
      <c r="AN180" t="s">
        <v>1493</v>
      </c>
      <c r="AO180" t="s">
        <v>1493</v>
      </c>
      <c r="AP180" t="s">
        <v>1493</v>
      </c>
      <c r="AQ180" t="s">
        <v>1493</v>
      </c>
      <c r="AR180" t="s">
        <v>1493</v>
      </c>
      <c r="AS180" t="s">
        <v>1493</v>
      </c>
      <c r="AT180" t="s">
        <v>1493</v>
      </c>
      <c r="AU180" t="s">
        <v>1493</v>
      </c>
      <c r="AV180" t="s">
        <v>1493</v>
      </c>
      <c r="AW180" t="s">
        <v>1493</v>
      </c>
      <c r="AX180" t="s">
        <v>1493</v>
      </c>
      <c r="AY180" t="s">
        <v>1493</v>
      </c>
      <c r="AZ180" t="s">
        <v>1493</v>
      </c>
      <c r="BA180" t="s">
        <v>1493</v>
      </c>
      <c r="BB180" t="s">
        <v>1493</v>
      </c>
      <c r="BC180" t="s">
        <v>1493</v>
      </c>
      <c r="BD180" t="s">
        <v>1493</v>
      </c>
      <c r="BE180" t="s">
        <v>1493</v>
      </c>
      <c r="BF180" t="s">
        <v>1493</v>
      </c>
      <c r="BG180" t="s">
        <v>1493</v>
      </c>
      <c r="BH180">
        <v>2</v>
      </c>
      <c r="BI180">
        <v>1</v>
      </c>
      <c r="BJ180" t="s">
        <v>1493</v>
      </c>
      <c r="BK180" t="s">
        <v>1493</v>
      </c>
      <c r="BL180" t="s">
        <v>1493</v>
      </c>
      <c r="BM180" t="s">
        <v>1493</v>
      </c>
      <c r="BN180" t="s">
        <v>1493</v>
      </c>
      <c r="BO180" s="12" t="s">
        <v>983</v>
      </c>
      <c r="BP180" s="23" t="s">
        <v>1152</v>
      </c>
      <c r="BQ180">
        <v>288</v>
      </c>
      <c r="BR180">
        <v>0</v>
      </c>
      <c r="BS180" t="s">
        <v>1493</v>
      </c>
      <c r="BT180">
        <v>0</v>
      </c>
      <c r="BU180" t="s">
        <v>1493</v>
      </c>
      <c r="BV180" s="4">
        <v>2.76</v>
      </c>
      <c r="BW180">
        <v>0</v>
      </c>
      <c r="BX180">
        <v>25</v>
      </c>
      <c r="BY180">
        <v>1</v>
      </c>
      <c r="BZ180" t="s">
        <v>1493</v>
      </c>
      <c r="CA180">
        <v>2</v>
      </c>
      <c r="CB180" t="s">
        <v>1493</v>
      </c>
      <c r="CC180">
        <v>2</v>
      </c>
      <c r="CD180" t="s">
        <v>1493</v>
      </c>
      <c r="CE180" s="12" t="s">
        <v>482</v>
      </c>
      <c r="CF180" t="s">
        <v>1493</v>
      </c>
      <c r="CG180">
        <v>0</v>
      </c>
      <c r="CH180" t="s">
        <v>1493</v>
      </c>
      <c r="CI180" t="s">
        <v>1493</v>
      </c>
      <c r="CJ180" t="s">
        <v>1493</v>
      </c>
      <c r="CK180" t="s">
        <v>1493</v>
      </c>
      <c r="CL180" t="s">
        <v>1493</v>
      </c>
      <c r="CM180" t="s">
        <v>1493</v>
      </c>
      <c r="CN180" t="s">
        <v>1493</v>
      </c>
      <c r="CO180" t="s">
        <v>1493</v>
      </c>
      <c r="CP180">
        <v>1</v>
      </c>
      <c r="CQ180" s="22">
        <v>1</v>
      </c>
      <c r="CR180" t="s">
        <v>1493</v>
      </c>
      <c r="CS180" s="12" t="s">
        <v>462</v>
      </c>
      <c r="CT180">
        <v>2</v>
      </c>
      <c r="CU180">
        <v>0</v>
      </c>
      <c r="CV180" t="s">
        <v>1493</v>
      </c>
      <c r="CW180" t="s">
        <v>1493</v>
      </c>
      <c r="CX180">
        <v>0</v>
      </c>
      <c r="CY180" t="s">
        <v>1493</v>
      </c>
      <c r="CZ180">
        <v>0</v>
      </c>
      <c r="DA180" t="s">
        <v>1493</v>
      </c>
      <c r="DB180" t="s">
        <v>1493</v>
      </c>
      <c r="DC180" t="s">
        <v>1493</v>
      </c>
      <c r="DD180" t="s">
        <v>1493</v>
      </c>
      <c r="DE180" t="s">
        <v>1493</v>
      </c>
    </row>
    <row r="181" spans="1:109" x14ac:dyDescent="0.25">
      <c r="A181" s="12" t="s">
        <v>1493</v>
      </c>
      <c r="B181" s="4">
        <v>1.0840000000000001</v>
      </c>
      <c r="C181" t="s">
        <v>1493</v>
      </c>
      <c r="D181">
        <v>32</v>
      </c>
      <c r="E181">
        <v>2</v>
      </c>
      <c r="F181" t="s">
        <v>1493</v>
      </c>
      <c r="G181">
        <v>0</v>
      </c>
      <c r="H181" t="s">
        <v>1493</v>
      </c>
      <c r="I181" t="s">
        <v>1493</v>
      </c>
      <c r="J181">
        <v>0</v>
      </c>
      <c r="K181">
        <v>2005</v>
      </c>
      <c r="L181" t="s">
        <v>1493</v>
      </c>
      <c r="M181" t="s">
        <v>1493</v>
      </c>
      <c r="N181">
        <v>0</v>
      </c>
      <c r="O181">
        <v>273</v>
      </c>
      <c r="P181">
        <v>3.79</v>
      </c>
      <c r="Q181" t="s">
        <v>1493</v>
      </c>
      <c r="R181" t="s">
        <v>1493</v>
      </c>
      <c r="S181" t="s">
        <v>1493</v>
      </c>
      <c r="T181" t="s">
        <v>1493</v>
      </c>
      <c r="U181" t="s">
        <v>1493</v>
      </c>
      <c r="V181" t="s">
        <v>1493</v>
      </c>
      <c r="W181" t="s">
        <v>1493</v>
      </c>
      <c r="X181" t="s">
        <v>1493</v>
      </c>
      <c r="Y181" t="s">
        <v>1493</v>
      </c>
      <c r="Z181" t="s">
        <v>1493</v>
      </c>
      <c r="AA181" t="s">
        <v>1493</v>
      </c>
      <c r="AB181" t="s">
        <v>1493</v>
      </c>
      <c r="AC181" t="s">
        <v>1493</v>
      </c>
      <c r="AD181" t="s">
        <v>1493</v>
      </c>
      <c r="AE181" t="s">
        <v>1493</v>
      </c>
      <c r="AF181" t="s">
        <v>1493</v>
      </c>
      <c r="AG181" t="s">
        <v>1493</v>
      </c>
      <c r="AH181" t="s">
        <v>1493</v>
      </c>
      <c r="AI181" t="s">
        <v>1493</v>
      </c>
      <c r="AJ181" t="s">
        <v>1493</v>
      </c>
      <c r="AK181" t="s">
        <v>1493</v>
      </c>
      <c r="AL181" t="s">
        <v>1493</v>
      </c>
      <c r="AM181" t="s">
        <v>1493</v>
      </c>
      <c r="AN181" t="s">
        <v>1493</v>
      </c>
      <c r="AO181" t="s">
        <v>1493</v>
      </c>
      <c r="AP181" t="s">
        <v>1493</v>
      </c>
      <c r="AQ181" t="s">
        <v>1493</v>
      </c>
      <c r="AR181" t="s">
        <v>1493</v>
      </c>
      <c r="AS181" t="s">
        <v>1493</v>
      </c>
      <c r="AT181" t="s">
        <v>1493</v>
      </c>
      <c r="AU181" t="s">
        <v>1493</v>
      </c>
      <c r="AV181" t="s">
        <v>1493</v>
      </c>
      <c r="AW181" t="s">
        <v>1493</v>
      </c>
      <c r="AX181" t="s">
        <v>1493</v>
      </c>
      <c r="AY181" t="s">
        <v>1493</v>
      </c>
      <c r="AZ181" t="s">
        <v>1493</v>
      </c>
      <c r="BA181" t="s">
        <v>1493</v>
      </c>
      <c r="BB181" t="s">
        <v>1493</v>
      </c>
      <c r="BC181" t="s">
        <v>1493</v>
      </c>
      <c r="BD181" t="s">
        <v>1493</v>
      </c>
      <c r="BE181" t="s">
        <v>1493</v>
      </c>
      <c r="BF181" t="s">
        <v>1493</v>
      </c>
      <c r="BG181" t="s">
        <v>1493</v>
      </c>
      <c r="BH181">
        <v>2</v>
      </c>
      <c r="BI181">
        <v>1</v>
      </c>
      <c r="BJ181" t="s">
        <v>1493</v>
      </c>
      <c r="BK181" t="s">
        <v>1493</v>
      </c>
      <c r="BL181" t="s">
        <v>1493</v>
      </c>
      <c r="BM181" t="s">
        <v>1493</v>
      </c>
      <c r="BN181" t="s">
        <v>1493</v>
      </c>
      <c r="BO181" s="12" t="s">
        <v>565</v>
      </c>
      <c r="BP181" s="23" t="s">
        <v>554</v>
      </c>
      <c r="BQ181">
        <v>276</v>
      </c>
      <c r="BR181">
        <v>0</v>
      </c>
      <c r="BS181" t="s">
        <v>1493</v>
      </c>
      <c r="BT181">
        <v>0</v>
      </c>
      <c r="BU181" t="s">
        <v>1493</v>
      </c>
      <c r="BV181" s="4">
        <v>3.6</v>
      </c>
      <c r="BW181">
        <v>0</v>
      </c>
      <c r="BX181">
        <v>32</v>
      </c>
      <c r="BY181">
        <v>1</v>
      </c>
      <c r="BZ181" t="s">
        <v>1493</v>
      </c>
      <c r="CA181">
        <v>3</v>
      </c>
      <c r="CB181" t="s">
        <v>1493</v>
      </c>
      <c r="CC181">
        <v>3</v>
      </c>
      <c r="CD181" t="s">
        <v>1493</v>
      </c>
      <c r="CE181" s="12" t="s">
        <v>1155</v>
      </c>
      <c r="CF181">
        <v>1</v>
      </c>
      <c r="CG181">
        <v>0</v>
      </c>
      <c r="CH181" t="s">
        <v>1493</v>
      </c>
      <c r="CI181" t="s">
        <v>1493</v>
      </c>
      <c r="CJ181" t="s">
        <v>1493</v>
      </c>
      <c r="CK181" t="s">
        <v>1493</v>
      </c>
      <c r="CL181" t="s">
        <v>1493</v>
      </c>
      <c r="CM181" t="s">
        <v>1493</v>
      </c>
      <c r="CN181" t="s">
        <v>1493</v>
      </c>
      <c r="CO181" t="s">
        <v>1493</v>
      </c>
      <c r="CP181">
        <v>1</v>
      </c>
      <c r="CQ181" s="23" t="s">
        <v>461</v>
      </c>
      <c r="CR181" t="s">
        <v>1493</v>
      </c>
      <c r="CS181" s="12" t="s">
        <v>1493</v>
      </c>
      <c r="CT181">
        <v>2</v>
      </c>
      <c r="CU181">
        <v>0</v>
      </c>
      <c r="CV181" t="s">
        <v>1493</v>
      </c>
      <c r="CW181" t="s">
        <v>1493</v>
      </c>
      <c r="CX181">
        <v>0</v>
      </c>
      <c r="CY181" t="s">
        <v>1493</v>
      </c>
      <c r="CZ181">
        <v>0</v>
      </c>
      <c r="DA181" t="s">
        <v>1493</v>
      </c>
      <c r="DB181" t="s">
        <v>1493</v>
      </c>
      <c r="DC181" t="s">
        <v>1493</v>
      </c>
      <c r="DD181" t="s">
        <v>1493</v>
      </c>
      <c r="DE181" t="s">
        <v>1493</v>
      </c>
    </row>
    <row r="182" spans="1:109" x14ac:dyDescent="0.25">
      <c r="A182" s="12" t="s">
        <v>1493</v>
      </c>
      <c r="B182" s="4">
        <v>1.085</v>
      </c>
      <c r="C182" t="s">
        <v>1493</v>
      </c>
      <c r="D182">
        <v>27</v>
      </c>
      <c r="E182">
        <v>1</v>
      </c>
      <c r="F182" t="s">
        <v>1493</v>
      </c>
      <c r="G182">
        <v>0</v>
      </c>
      <c r="H182" t="s">
        <v>1493</v>
      </c>
      <c r="I182" t="s">
        <v>1493</v>
      </c>
      <c r="J182">
        <v>0</v>
      </c>
      <c r="K182">
        <v>2005</v>
      </c>
      <c r="L182" t="s">
        <v>1493</v>
      </c>
      <c r="M182" t="s">
        <v>1493</v>
      </c>
      <c r="N182">
        <v>0</v>
      </c>
      <c r="O182">
        <v>273</v>
      </c>
      <c r="P182">
        <v>3.9</v>
      </c>
      <c r="Q182" t="s">
        <v>1493</v>
      </c>
      <c r="R182">
        <v>2006</v>
      </c>
      <c r="S182" t="s">
        <v>1493</v>
      </c>
      <c r="T182" t="s">
        <v>1493</v>
      </c>
      <c r="U182">
        <v>0</v>
      </c>
      <c r="V182">
        <v>273</v>
      </c>
      <c r="W182">
        <v>3.4</v>
      </c>
      <c r="X182" t="s">
        <v>1493</v>
      </c>
      <c r="Y182" t="s">
        <v>1493</v>
      </c>
      <c r="Z182" t="s">
        <v>1493</v>
      </c>
      <c r="AA182" t="s">
        <v>1493</v>
      </c>
      <c r="AB182" t="s">
        <v>1493</v>
      </c>
      <c r="AC182" t="s">
        <v>1493</v>
      </c>
      <c r="AD182" t="s">
        <v>1493</v>
      </c>
      <c r="AE182" t="s">
        <v>1493</v>
      </c>
      <c r="AF182" t="s">
        <v>1493</v>
      </c>
      <c r="AG182" t="s">
        <v>1493</v>
      </c>
      <c r="AH182" t="s">
        <v>1493</v>
      </c>
      <c r="AI182" t="s">
        <v>1493</v>
      </c>
      <c r="AJ182" t="s">
        <v>1493</v>
      </c>
      <c r="AK182" t="s">
        <v>1493</v>
      </c>
      <c r="AL182" t="s">
        <v>1493</v>
      </c>
      <c r="AM182" t="s">
        <v>1493</v>
      </c>
      <c r="AN182" t="s">
        <v>1493</v>
      </c>
      <c r="AO182" t="s">
        <v>1493</v>
      </c>
      <c r="AP182" t="s">
        <v>1493</v>
      </c>
      <c r="AQ182" t="s">
        <v>1493</v>
      </c>
      <c r="AR182" t="s">
        <v>1493</v>
      </c>
      <c r="AS182" t="s">
        <v>1493</v>
      </c>
      <c r="AT182" t="s">
        <v>1493</v>
      </c>
      <c r="AU182" t="s">
        <v>1493</v>
      </c>
      <c r="AV182" t="s">
        <v>1493</v>
      </c>
      <c r="AW182" t="s">
        <v>1493</v>
      </c>
      <c r="AX182" t="s">
        <v>1493</v>
      </c>
      <c r="AY182" t="s">
        <v>1493</v>
      </c>
      <c r="AZ182" t="s">
        <v>1493</v>
      </c>
      <c r="BA182" t="s">
        <v>1493</v>
      </c>
      <c r="BB182" t="s">
        <v>1493</v>
      </c>
      <c r="BC182" t="s">
        <v>1493</v>
      </c>
      <c r="BD182" t="s">
        <v>1493</v>
      </c>
      <c r="BE182" t="s">
        <v>1493</v>
      </c>
      <c r="BF182" t="s">
        <v>1493</v>
      </c>
      <c r="BG182" t="s">
        <v>1493</v>
      </c>
      <c r="BH182">
        <v>3</v>
      </c>
      <c r="BI182">
        <v>2</v>
      </c>
      <c r="BJ182" t="s">
        <v>1493</v>
      </c>
      <c r="BK182" t="s">
        <v>1493</v>
      </c>
      <c r="BL182" t="s">
        <v>1493</v>
      </c>
      <c r="BM182" t="s">
        <v>1493</v>
      </c>
      <c r="BN182" t="s">
        <v>1493</v>
      </c>
      <c r="BO182" s="12" t="s">
        <v>549</v>
      </c>
      <c r="BP182" s="23" t="s">
        <v>693</v>
      </c>
      <c r="BQ182">
        <v>265</v>
      </c>
      <c r="BR182">
        <v>0</v>
      </c>
      <c r="BS182" t="s">
        <v>1493</v>
      </c>
      <c r="BT182">
        <v>0</v>
      </c>
      <c r="BU182" t="s">
        <v>1493</v>
      </c>
      <c r="BV182" s="4">
        <v>3.39</v>
      </c>
      <c r="BW182">
        <v>0</v>
      </c>
      <c r="BX182">
        <v>27</v>
      </c>
      <c r="BY182">
        <v>2</v>
      </c>
      <c r="BZ182" t="s">
        <v>1493</v>
      </c>
      <c r="CA182">
        <v>2</v>
      </c>
      <c r="CB182" t="s">
        <v>1493</v>
      </c>
      <c r="CC182">
        <v>2</v>
      </c>
      <c r="CD182" t="s">
        <v>1493</v>
      </c>
      <c r="CE182" s="12" t="s">
        <v>870</v>
      </c>
      <c r="CF182" t="s">
        <v>1493</v>
      </c>
      <c r="CG182">
        <v>0</v>
      </c>
      <c r="CH182" t="s">
        <v>1493</v>
      </c>
      <c r="CI182" t="s">
        <v>1493</v>
      </c>
      <c r="CJ182" t="s">
        <v>1493</v>
      </c>
      <c r="CK182" t="s">
        <v>1493</v>
      </c>
      <c r="CL182" t="s">
        <v>1493</v>
      </c>
      <c r="CM182" t="s">
        <v>1493</v>
      </c>
      <c r="CN182" t="s">
        <v>1493</v>
      </c>
      <c r="CO182" t="s">
        <v>1493</v>
      </c>
      <c r="CP182">
        <v>2</v>
      </c>
      <c r="CQ182" s="23" t="s">
        <v>461</v>
      </c>
      <c r="CR182" t="s">
        <v>1493</v>
      </c>
      <c r="CS182" s="12" t="s">
        <v>1493</v>
      </c>
      <c r="CT182">
        <v>2</v>
      </c>
      <c r="CU182">
        <v>0</v>
      </c>
      <c r="CV182" t="s">
        <v>1493</v>
      </c>
      <c r="CW182" t="s">
        <v>1493</v>
      </c>
      <c r="CX182">
        <v>0</v>
      </c>
      <c r="CY182" t="s">
        <v>1493</v>
      </c>
      <c r="CZ182">
        <v>0</v>
      </c>
      <c r="DA182" t="s">
        <v>1493</v>
      </c>
      <c r="DB182" t="s">
        <v>1493</v>
      </c>
      <c r="DC182" t="s">
        <v>1493</v>
      </c>
      <c r="DD182" t="s">
        <v>1493</v>
      </c>
      <c r="DE182" t="s">
        <v>1493</v>
      </c>
    </row>
    <row r="183" spans="1:109" x14ac:dyDescent="0.25">
      <c r="A183" s="12" t="s">
        <v>1493</v>
      </c>
      <c r="B183" s="4">
        <v>1.0860000000000001</v>
      </c>
      <c r="C183" t="s">
        <v>1493</v>
      </c>
      <c r="D183">
        <v>21</v>
      </c>
      <c r="E183">
        <v>1</v>
      </c>
      <c r="F183" t="s">
        <v>1493</v>
      </c>
      <c r="G183">
        <v>0</v>
      </c>
      <c r="H183" t="s">
        <v>1493</v>
      </c>
      <c r="I183" t="s">
        <v>1493</v>
      </c>
      <c r="J183">
        <v>0</v>
      </c>
      <c r="K183" t="s">
        <v>1493</v>
      </c>
      <c r="L183" t="s">
        <v>1493</v>
      </c>
      <c r="M183" t="s">
        <v>1493</v>
      </c>
      <c r="N183" t="s">
        <v>1493</v>
      </c>
      <c r="O183" t="s">
        <v>1493</v>
      </c>
      <c r="P183" t="s">
        <v>1493</v>
      </c>
      <c r="Q183" t="s">
        <v>1493</v>
      </c>
      <c r="R183" t="s">
        <v>1493</v>
      </c>
      <c r="S183" t="s">
        <v>1493</v>
      </c>
      <c r="T183" t="s">
        <v>1493</v>
      </c>
      <c r="U183" t="s">
        <v>1493</v>
      </c>
      <c r="V183" t="s">
        <v>1493</v>
      </c>
      <c r="W183" t="s">
        <v>1493</v>
      </c>
      <c r="X183" t="s">
        <v>1493</v>
      </c>
      <c r="Y183" t="s">
        <v>1493</v>
      </c>
      <c r="Z183" t="s">
        <v>1493</v>
      </c>
      <c r="AA183" t="s">
        <v>1493</v>
      </c>
      <c r="AB183" t="s">
        <v>1493</v>
      </c>
      <c r="AC183" t="s">
        <v>1493</v>
      </c>
      <c r="AD183" t="s">
        <v>1493</v>
      </c>
      <c r="AE183" t="s">
        <v>1493</v>
      </c>
      <c r="AF183" t="s">
        <v>1493</v>
      </c>
      <c r="AG183" t="s">
        <v>1493</v>
      </c>
      <c r="AH183" t="s">
        <v>1493</v>
      </c>
      <c r="AI183" t="s">
        <v>1493</v>
      </c>
      <c r="AJ183" t="s">
        <v>1493</v>
      </c>
      <c r="AK183" t="s">
        <v>1493</v>
      </c>
      <c r="AL183" t="s">
        <v>1493</v>
      </c>
      <c r="AM183" t="s">
        <v>1493</v>
      </c>
      <c r="AN183" t="s">
        <v>1493</v>
      </c>
      <c r="AO183" t="s">
        <v>1493</v>
      </c>
      <c r="AP183" t="s">
        <v>1493</v>
      </c>
      <c r="AQ183" t="s">
        <v>1493</v>
      </c>
      <c r="AR183" t="s">
        <v>1493</v>
      </c>
      <c r="AS183" t="s">
        <v>1493</v>
      </c>
      <c r="AT183" t="s">
        <v>1493</v>
      </c>
      <c r="AU183" t="s">
        <v>1493</v>
      </c>
      <c r="AV183" t="s">
        <v>1493</v>
      </c>
      <c r="AW183" t="s">
        <v>1493</v>
      </c>
      <c r="AX183" t="s">
        <v>1493</v>
      </c>
      <c r="AY183" t="s">
        <v>1493</v>
      </c>
      <c r="AZ183" t="s">
        <v>1493</v>
      </c>
      <c r="BA183" t="s">
        <v>1493</v>
      </c>
      <c r="BB183" t="s">
        <v>1493</v>
      </c>
      <c r="BC183" t="s">
        <v>1493</v>
      </c>
      <c r="BD183" t="s">
        <v>1493</v>
      </c>
      <c r="BE183" t="s">
        <v>1493</v>
      </c>
      <c r="BF183" t="s">
        <v>1493</v>
      </c>
      <c r="BG183" t="s">
        <v>1493</v>
      </c>
      <c r="BH183">
        <v>1</v>
      </c>
      <c r="BI183" t="s">
        <v>1493</v>
      </c>
      <c r="BJ183" t="s">
        <v>1493</v>
      </c>
      <c r="BK183" t="s">
        <v>1493</v>
      </c>
      <c r="BL183" t="s">
        <v>1493</v>
      </c>
      <c r="BM183" t="s">
        <v>1493</v>
      </c>
      <c r="BN183" t="s">
        <v>1493</v>
      </c>
      <c r="BO183" s="12" t="s">
        <v>842</v>
      </c>
      <c r="BP183" s="23" t="s">
        <v>1157</v>
      </c>
      <c r="BQ183">
        <v>293</v>
      </c>
      <c r="BR183">
        <v>0</v>
      </c>
      <c r="BS183" t="s">
        <v>1493</v>
      </c>
      <c r="BT183">
        <v>0</v>
      </c>
      <c r="BU183" t="s">
        <v>1493</v>
      </c>
      <c r="BV183" s="4">
        <v>3.2</v>
      </c>
      <c r="BW183">
        <v>0</v>
      </c>
      <c r="BX183">
        <v>21</v>
      </c>
      <c r="BY183">
        <v>1</v>
      </c>
      <c r="BZ183" t="s">
        <v>1493</v>
      </c>
      <c r="CA183">
        <v>1</v>
      </c>
      <c r="CB183" t="s">
        <v>1493</v>
      </c>
      <c r="CC183">
        <v>2</v>
      </c>
      <c r="CD183" t="s">
        <v>1493</v>
      </c>
      <c r="CE183" s="12" t="s">
        <v>482</v>
      </c>
      <c r="CF183" t="s">
        <v>1493</v>
      </c>
      <c r="CG183">
        <v>0</v>
      </c>
      <c r="CH183" t="s">
        <v>1493</v>
      </c>
      <c r="CI183" t="s">
        <v>1493</v>
      </c>
      <c r="CJ183" t="s">
        <v>1493</v>
      </c>
      <c r="CK183" t="s">
        <v>1493</v>
      </c>
      <c r="CL183" t="s">
        <v>1493</v>
      </c>
      <c r="CM183" t="s">
        <v>1493</v>
      </c>
      <c r="CN183" t="s">
        <v>1493</v>
      </c>
      <c r="CO183" t="s">
        <v>1493</v>
      </c>
      <c r="CP183">
        <v>1</v>
      </c>
      <c r="CQ183" s="23" t="s">
        <v>461</v>
      </c>
      <c r="CR183" t="s">
        <v>1493</v>
      </c>
      <c r="CS183" s="12" t="s">
        <v>1493</v>
      </c>
      <c r="CT183">
        <v>2</v>
      </c>
      <c r="CU183">
        <v>0</v>
      </c>
      <c r="CV183" t="s">
        <v>1493</v>
      </c>
      <c r="CW183" t="s">
        <v>1493</v>
      </c>
      <c r="CX183">
        <v>0</v>
      </c>
      <c r="CY183" t="s">
        <v>1493</v>
      </c>
      <c r="CZ183">
        <v>0</v>
      </c>
      <c r="DA183" t="s">
        <v>1493</v>
      </c>
      <c r="DB183" t="s">
        <v>1493</v>
      </c>
      <c r="DC183" t="s">
        <v>1493</v>
      </c>
      <c r="DD183" t="s">
        <v>1493</v>
      </c>
      <c r="DE183" t="s">
        <v>1493</v>
      </c>
    </row>
    <row r="184" spans="1:109" x14ac:dyDescent="0.25">
      <c r="A184" s="12" t="s">
        <v>1493</v>
      </c>
      <c r="B184" s="4">
        <v>1.087</v>
      </c>
      <c r="C184" t="s">
        <v>1493</v>
      </c>
      <c r="D184">
        <v>31</v>
      </c>
      <c r="E184">
        <v>2</v>
      </c>
      <c r="F184" t="s">
        <v>1493</v>
      </c>
      <c r="G184">
        <v>0</v>
      </c>
      <c r="H184" t="s">
        <v>1493</v>
      </c>
      <c r="I184" t="s">
        <v>1493</v>
      </c>
      <c r="J184">
        <v>0</v>
      </c>
      <c r="K184" t="s">
        <v>1493</v>
      </c>
      <c r="L184" t="s">
        <v>1493</v>
      </c>
      <c r="M184" t="s">
        <v>1493</v>
      </c>
      <c r="N184" t="s">
        <v>1493</v>
      </c>
      <c r="O184" t="s">
        <v>1493</v>
      </c>
      <c r="P184" t="s">
        <v>1493</v>
      </c>
      <c r="Q184" t="s">
        <v>1493</v>
      </c>
      <c r="R184" t="s">
        <v>1493</v>
      </c>
      <c r="S184" t="s">
        <v>1493</v>
      </c>
      <c r="T184" t="s">
        <v>1493</v>
      </c>
      <c r="U184" t="s">
        <v>1493</v>
      </c>
      <c r="V184" t="s">
        <v>1493</v>
      </c>
      <c r="W184" t="s">
        <v>1493</v>
      </c>
      <c r="X184" t="s">
        <v>1493</v>
      </c>
      <c r="Y184" t="s">
        <v>1493</v>
      </c>
      <c r="Z184" t="s">
        <v>1493</v>
      </c>
      <c r="AA184" t="s">
        <v>1493</v>
      </c>
      <c r="AB184" t="s">
        <v>1493</v>
      </c>
      <c r="AC184" t="s">
        <v>1493</v>
      </c>
      <c r="AD184" t="s">
        <v>1493</v>
      </c>
      <c r="AE184" t="s">
        <v>1493</v>
      </c>
      <c r="AF184" t="s">
        <v>1493</v>
      </c>
      <c r="AG184" t="s">
        <v>1493</v>
      </c>
      <c r="AH184" t="s">
        <v>1493</v>
      </c>
      <c r="AI184" t="s">
        <v>1493</v>
      </c>
      <c r="AJ184" t="s">
        <v>1493</v>
      </c>
      <c r="AK184" t="s">
        <v>1493</v>
      </c>
      <c r="AL184" t="s">
        <v>1493</v>
      </c>
      <c r="AM184" t="s">
        <v>1493</v>
      </c>
      <c r="AN184" t="s">
        <v>1493</v>
      </c>
      <c r="AO184" t="s">
        <v>1493</v>
      </c>
      <c r="AP184" t="s">
        <v>1493</v>
      </c>
      <c r="AQ184" t="s">
        <v>1493</v>
      </c>
      <c r="AR184" t="s">
        <v>1493</v>
      </c>
      <c r="AS184" t="s">
        <v>1493</v>
      </c>
      <c r="AT184" t="s">
        <v>1493</v>
      </c>
      <c r="AU184" t="s">
        <v>1493</v>
      </c>
      <c r="AV184" t="s">
        <v>1493</v>
      </c>
      <c r="AW184" t="s">
        <v>1493</v>
      </c>
      <c r="AX184" t="s">
        <v>1493</v>
      </c>
      <c r="AY184" t="s">
        <v>1493</v>
      </c>
      <c r="AZ184" t="s">
        <v>1493</v>
      </c>
      <c r="BA184" t="s">
        <v>1493</v>
      </c>
      <c r="BB184" t="s">
        <v>1493</v>
      </c>
      <c r="BC184" t="s">
        <v>1493</v>
      </c>
      <c r="BD184" t="s">
        <v>1493</v>
      </c>
      <c r="BE184" t="s">
        <v>1493</v>
      </c>
      <c r="BF184" t="s">
        <v>1493</v>
      </c>
      <c r="BG184" t="s">
        <v>1493</v>
      </c>
      <c r="BH184">
        <v>1</v>
      </c>
      <c r="BI184" t="s">
        <v>1493</v>
      </c>
      <c r="BJ184" t="s">
        <v>1493</v>
      </c>
      <c r="BK184" t="s">
        <v>1493</v>
      </c>
      <c r="BL184" t="s">
        <v>1493</v>
      </c>
      <c r="BM184" t="s">
        <v>1493</v>
      </c>
      <c r="BN184" t="s">
        <v>1493</v>
      </c>
      <c r="BO184" s="12" t="s">
        <v>465</v>
      </c>
      <c r="BP184" s="22">
        <v>39</v>
      </c>
      <c r="BQ184">
        <v>273</v>
      </c>
      <c r="BR184">
        <v>0</v>
      </c>
      <c r="BS184" t="s">
        <v>1493</v>
      </c>
      <c r="BT184">
        <v>0</v>
      </c>
      <c r="BU184" t="s">
        <v>1493</v>
      </c>
      <c r="BV184" s="4">
        <v>3.7</v>
      </c>
      <c r="BW184">
        <v>0</v>
      </c>
      <c r="BX184">
        <v>31</v>
      </c>
      <c r="BY184">
        <v>1</v>
      </c>
      <c r="BZ184" t="s">
        <v>1493</v>
      </c>
      <c r="CA184">
        <v>3</v>
      </c>
      <c r="CB184" t="s">
        <v>1493</v>
      </c>
      <c r="CC184">
        <v>2</v>
      </c>
      <c r="CD184" t="s">
        <v>1493</v>
      </c>
      <c r="CE184" s="12" t="s">
        <v>1158</v>
      </c>
      <c r="CF184">
        <v>1</v>
      </c>
      <c r="CG184">
        <v>0</v>
      </c>
      <c r="CH184" t="s">
        <v>1493</v>
      </c>
      <c r="CI184" t="s">
        <v>1493</v>
      </c>
      <c r="CJ184" t="s">
        <v>1493</v>
      </c>
      <c r="CK184" t="s">
        <v>1493</v>
      </c>
      <c r="CL184" t="s">
        <v>1493</v>
      </c>
      <c r="CM184" t="s">
        <v>1493</v>
      </c>
      <c r="CN184" t="s">
        <v>1493</v>
      </c>
      <c r="CO184" t="s">
        <v>1493</v>
      </c>
      <c r="CP184">
        <v>1</v>
      </c>
      <c r="CQ184" s="23" t="s">
        <v>461</v>
      </c>
      <c r="CR184" t="s">
        <v>1493</v>
      </c>
      <c r="CS184" s="12" t="s">
        <v>1493</v>
      </c>
      <c r="CT184">
        <v>2</v>
      </c>
      <c r="CU184">
        <v>0</v>
      </c>
      <c r="CV184" t="s">
        <v>1493</v>
      </c>
      <c r="CW184" t="s">
        <v>1493</v>
      </c>
      <c r="CX184">
        <v>0</v>
      </c>
      <c r="CY184" t="s">
        <v>1493</v>
      </c>
      <c r="CZ184">
        <v>0</v>
      </c>
      <c r="DA184" t="s">
        <v>1493</v>
      </c>
      <c r="DB184" t="s">
        <v>1493</v>
      </c>
      <c r="DC184" t="s">
        <v>1493</v>
      </c>
      <c r="DD184" t="s">
        <v>1493</v>
      </c>
      <c r="DE184" t="s">
        <v>1493</v>
      </c>
    </row>
    <row r="185" spans="1:109" x14ac:dyDescent="0.25">
      <c r="A185" s="12" t="s">
        <v>1493</v>
      </c>
      <c r="B185" s="4">
        <v>1.0880000000000001</v>
      </c>
      <c r="C185" t="s">
        <v>1493</v>
      </c>
      <c r="D185">
        <v>35</v>
      </c>
      <c r="E185">
        <v>1</v>
      </c>
      <c r="F185" t="s">
        <v>1493</v>
      </c>
      <c r="G185">
        <v>0</v>
      </c>
      <c r="H185" t="s">
        <v>1493</v>
      </c>
      <c r="I185" t="s">
        <v>1493</v>
      </c>
      <c r="J185">
        <v>0</v>
      </c>
      <c r="K185">
        <v>1996</v>
      </c>
      <c r="L185" t="s">
        <v>1493</v>
      </c>
      <c r="M185" t="s">
        <v>1493</v>
      </c>
      <c r="N185">
        <v>0</v>
      </c>
      <c r="O185">
        <v>294</v>
      </c>
      <c r="P185">
        <v>3.1549999999999998</v>
      </c>
      <c r="Q185" t="s">
        <v>1493</v>
      </c>
      <c r="R185" t="s">
        <v>1493</v>
      </c>
      <c r="S185" t="s">
        <v>1493</v>
      </c>
      <c r="T185" t="s">
        <v>1493</v>
      </c>
      <c r="U185" t="s">
        <v>1493</v>
      </c>
      <c r="V185" t="s">
        <v>1493</v>
      </c>
      <c r="W185" t="s">
        <v>1493</v>
      </c>
      <c r="X185" t="s">
        <v>1493</v>
      </c>
      <c r="Y185" t="s">
        <v>1493</v>
      </c>
      <c r="Z185" t="s">
        <v>1493</v>
      </c>
      <c r="AA185" t="s">
        <v>1493</v>
      </c>
      <c r="AB185" t="s">
        <v>1493</v>
      </c>
      <c r="AC185" t="s">
        <v>1493</v>
      </c>
      <c r="AD185" t="s">
        <v>1493</v>
      </c>
      <c r="AE185" t="s">
        <v>1493</v>
      </c>
      <c r="AF185" t="s">
        <v>1493</v>
      </c>
      <c r="AG185" t="s">
        <v>1493</v>
      </c>
      <c r="AH185" t="s">
        <v>1493</v>
      </c>
      <c r="AI185" t="s">
        <v>1493</v>
      </c>
      <c r="AJ185" t="s">
        <v>1493</v>
      </c>
      <c r="AK185" t="s">
        <v>1493</v>
      </c>
      <c r="AL185" t="s">
        <v>1493</v>
      </c>
      <c r="AM185" t="s">
        <v>1493</v>
      </c>
      <c r="AN185" t="s">
        <v>1493</v>
      </c>
      <c r="AO185" t="s">
        <v>1493</v>
      </c>
      <c r="AP185" t="s">
        <v>1493</v>
      </c>
      <c r="AQ185" t="s">
        <v>1493</v>
      </c>
      <c r="AR185" t="s">
        <v>1493</v>
      </c>
      <c r="AS185" t="s">
        <v>1493</v>
      </c>
      <c r="AT185" t="s">
        <v>1493</v>
      </c>
      <c r="AU185" t="s">
        <v>1493</v>
      </c>
      <c r="AV185" t="s">
        <v>1493</v>
      </c>
      <c r="AW185" t="s">
        <v>1493</v>
      </c>
      <c r="AX185" t="s">
        <v>1493</v>
      </c>
      <c r="AY185" t="s">
        <v>1493</v>
      </c>
      <c r="AZ185" t="s">
        <v>1493</v>
      </c>
      <c r="BA185" t="s">
        <v>1493</v>
      </c>
      <c r="BB185" t="s">
        <v>1493</v>
      </c>
      <c r="BC185" t="s">
        <v>1493</v>
      </c>
      <c r="BD185" t="s">
        <v>1493</v>
      </c>
      <c r="BE185" t="s">
        <v>1493</v>
      </c>
      <c r="BF185" t="s">
        <v>1493</v>
      </c>
      <c r="BG185" t="s">
        <v>1493</v>
      </c>
      <c r="BH185">
        <v>6</v>
      </c>
      <c r="BI185">
        <v>1</v>
      </c>
      <c r="BJ185">
        <v>2</v>
      </c>
      <c r="BK185">
        <v>2</v>
      </c>
      <c r="BL185" t="s">
        <v>1493</v>
      </c>
      <c r="BM185" t="s">
        <v>1493</v>
      </c>
      <c r="BN185" t="s">
        <v>1493</v>
      </c>
      <c r="BO185" s="12" t="s">
        <v>1111</v>
      </c>
      <c r="BP185" s="23" t="s">
        <v>747</v>
      </c>
      <c r="BQ185">
        <v>284</v>
      </c>
      <c r="BR185">
        <v>0</v>
      </c>
      <c r="BS185" t="s">
        <v>1493</v>
      </c>
      <c r="BT185">
        <v>0</v>
      </c>
      <c r="BU185" t="s">
        <v>1493</v>
      </c>
      <c r="BV185" s="4">
        <v>3.7</v>
      </c>
      <c r="BW185">
        <v>0</v>
      </c>
      <c r="BX185">
        <v>35</v>
      </c>
      <c r="BY185">
        <v>1</v>
      </c>
      <c r="BZ185" t="s">
        <v>1493</v>
      </c>
      <c r="CA185">
        <v>3</v>
      </c>
      <c r="CB185" t="s">
        <v>1493</v>
      </c>
      <c r="CC185">
        <v>2</v>
      </c>
      <c r="CD185" t="s">
        <v>1493</v>
      </c>
      <c r="CE185" s="12" t="s">
        <v>482</v>
      </c>
      <c r="CF185" t="s">
        <v>1493</v>
      </c>
      <c r="CG185">
        <v>0</v>
      </c>
      <c r="CH185" t="s">
        <v>1493</v>
      </c>
      <c r="CI185" t="s">
        <v>1493</v>
      </c>
      <c r="CJ185" t="s">
        <v>1493</v>
      </c>
      <c r="CK185" t="s">
        <v>1493</v>
      </c>
      <c r="CL185" t="s">
        <v>1493</v>
      </c>
      <c r="CM185" t="s">
        <v>1493</v>
      </c>
      <c r="CN185" t="s">
        <v>1493</v>
      </c>
      <c r="CO185" t="s">
        <v>1493</v>
      </c>
      <c r="CP185">
        <v>1</v>
      </c>
      <c r="CQ185" s="23" t="s">
        <v>461</v>
      </c>
      <c r="CR185" t="s">
        <v>1493</v>
      </c>
      <c r="CS185" s="12" t="s">
        <v>1493</v>
      </c>
      <c r="CT185">
        <v>2</v>
      </c>
      <c r="CU185">
        <v>1</v>
      </c>
      <c r="CV185">
        <v>10</v>
      </c>
      <c r="CW185" t="s">
        <v>1493</v>
      </c>
      <c r="CX185">
        <v>0</v>
      </c>
      <c r="CY185" t="s">
        <v>1493</v>
      </c>
      <c r="CZ185">
        <v>0</v>
      </c>
      <c r="DA185" t="s">
        <v>1493</v>
      </c>
      <c r="DB185" t="s">
        <v>1493</v>
      </c>
      <c r="DC185" t="s">
        <v>1493</v>
      </c>
      <c r="DD185" t="s">
        <v>1493</v>
      </c>
      <c r="DE185" t="s">
        <v>1493</v>
      </c>
    </row>
    <row r="186" spans="1:109" x14ac:dyDescent="0.25">
      <c r="A186" s="12" t="s">
        <v>1493</v>
      </c>
      <c r="B186" s="4">
        <v>1.089</v>
      </c>
      <c r="C186" t="s">
        <v>1493</v>
      </c>
      <c r="D186">
        <v>38</v>
      </c>
      <c r="E186">
        <v>1</v>
      </c>
      <c r="F186" t="s">
        <v>1493</v>
      </c>
      <c r="G186">
        <v>0</v>
      </c>
      <c r="H186" t="s">
        <v>1493</v>
      </c>
      <c r="I186" t="s">
        <v>1493</v>
      </c>
      <c r="J186">
        <v>0</v>
      </c>
      <c r="K186">
        <v>2006</v>
      </c>
      <c r="L186" t="s">
        <v>1493</v>
      </c>
      <c r="M186" t="s">
        <v>1493</v>
      </c>
      <c r="N186">
        <v>0</v>
      </c>
      <c r="O186">
        <v>280</v>
      </c>
      <c r="P186">
        <v>2.87</v>
      </c>
      <c r="Q186" t="s">
        <v>1493</v>
      </c>
      <c r="R186">
        <v>2007</v>
      </c>
      <c r="S186" t="s">
        <v>1493</v>
      </c>
      <c r="T186" t="s">
        <v>1493</v>
      </c>
      <c r="U186">
        <v>0</v>
      </c>
      <c r="V186">
        <v>273</v>
      </c>
      <c r="W186">
        <v>3.04</v>
      </c>
      <c r="X186" t="s">
        <v>1493</v>
      </c>
      <c r="Y186" t="s">
        <v>1493</v>
      </c>
      <c r="Z186" t="s">
        <v>1493</v>
      </c>
      <c r="AA186" t="s">
        <v>1493</v>
      </c>
      <c r="AB186" t="s">
        <v>1493</v>
      </c>
      <c r="AC186" t="s">
        <v>1493</v>
      </c>
      <c r="AD186" t="s">
        <v>1493</v>
      </c>
      <c r="AE186" t="s">
        <v>1493</v>
      </c>
      <c r="AF186" t="s">
        <v>1493</v>
      </c>
      <c r="AG186" t="s">
        <v>1493</v>
      </c>
      <c r="AH186" t="s">
        <v>1493</v>
      </c>
      <c r="AI186" t="s">
        <v>1493</v>
      </c>
      <c r="AJ186" t="s">
        <v>1493</v>
      </c>
      <c r="AK186" t="s">
        <v>1493</v>
      </c>
      <c r="AL186" t="s">
        <v>1493</v>
      </c>
      <c r="AM186" t="s">
        <v>1493</v>
      </c>
      <c r="AN186" t="s">
        <v>1493</v>
      </c>
      <c r="AO186" t="s">
        <v>1493</v>
      </c>
      <c r="AP186" t="s">
        <v>1493</v>
      </c>
      <c r="AQ186" t="s">
        <v>1493</v>
      </c>
      <c r="AR186" t="s">
        <v>1493</v>
      </c>
      <c r="AS186" t="s">
        <v>1493</v>
      </c>
      <c r="AT186" t="s">
        <v>1493</v>
      </c>
      <c r="AU186" t="s">
        <v>1493</v>
      </c>
      <c r="AV186" t="s">
        <v>1493</v>
      </c>
      <c r="AW186" t="s">
        <v>1493</v>
      </c>
      <c r="AX186" t="s">
        <v>1493</v>
      </c>
      <c r="AY186" t="s">
        <v>1493</v>
      </c>
      <c r="AZ186" t="s">
        <v>1493</v>
      </c>
      <c r="BA186" t="s">
        <v>1493</v>
      </c>
      <c r="BB186" t="s">
        <v>1493</v>
      </c>
      <c r="BC186" t="s">
        <v>1493</v>
      </c>
      <c r="BD186" t="s">
        <v>1493</v>
      </c>
      <c r="BE186" t="s">
        <v>1493</v>
      </c>
      <c r="BF186" t="s">
        <v>1493</v>
      </c>
      <c r="BG186" t="s">
        <v>1493</v>
      </c>
      <c r="BH186">
        <v>3</v>
      </c>
      <c r="BI186">
        <v>2</v>
      </c>
      <c r="BJ186" t="s">
        <v>1493</v>
      </c>
      <c r="BK186" t="s">
        <v>1493</v>
      </c>
      <c r="BL186" t="s">
        <v>1493</v>
      </c>
      <c r="BM186" t="s">
        <v>1493</v>
      </c>
      <c r="BN186" t="s">
        <v>1493</v>
      </c>
      <c r="BO186" s="12" t="s">
        <v>953</v>
      </c>
      <c r="BP186" s="23" t="s">
        <v>806</v>
      </c>
      <c r="BQ186">
        <v>283</v>
      </c>
      <c r="BR186">
        <v>0</v>
      </c>
      <c r="BS186" t="s">
        <v>1493</v>
      </c>
      <c r="BT186">
        <v>0</v>
      </c>
      <c r="BU186" t="s">
        <v>1493</v>
      </c>
      <c r="BV186" s="4">
        <v>3.4550000000000001</v>
      </c>
      <c r="BW186">
        <v>0</v>
      </c>
      <c r="BX186">
        <v>38</v>
      </c>
      <c r="BY186">
        <v>1</v>
      </c>
      <c r="BZ186" t="s">
        <v>1493</v>
      </c>
      <c r="CA186">
        <v>3</v>
      </c>
      <c r="CB186" t="s">
        <v>1493</v>
      </c>
      <c r="CC186">
        <v>3</v>
      </c>
      <c r="CD186" t="s">
        <v>1493</v>
      </c>
      <c r="CE186" s="12" t="s">
        <v>694</v>
      </c>
      <c r="CF186">
        <v>1</v>
      </c>
      <c r="CG186">
        <v>0</v>
      </c>
      <c r="CH186" t="s">
        <v>1493</v>
      </c>
      <c r="CI186" t="s">
        <v>1493</v>
      </c>
      <c r="CJ186" t="s">
        <v>1493</v>
      </c>
      <c r="CK186" t="s">
        <v>1493</v>
      </c>
      <c r="CL186" t="s">
        <v>1493</v>
      </c>
      <c r="CM186" t="s">
        <v>1493</v>
      </c>
      <c r="CN186" t="s">
        <v>1493</v>
      </c>
      <c r="CO186" t="s">
        <v>1493</v>
      </c>
      <c r="CP186">
        <v>1</v>
      </c>
      <c r="CQ186" s="23" t="s">
        <v>461</v>
      </c>
      <c r="CR186" t="s">
        <v>1493</v>
      </c>
      <c r="CS186" s="12" t="s">
        <v>1493</v>
      </c>
      <c r="CT186">
        <v>2</v>
      </c>
      <c r="CU186">
        <v>0</v>
      </c>
      <c r="CV186" t="s">
        <v>1493</v>
      </c>
      <c r="CW186" t="s">
        <v>1493</v>
      </c>
      <c r="CX186">
        <v>0</v>
      </c>
      <c r="CY186" t="s">
        <v>1493</v>
      </c>
      <c r="CZ186">
        <v>0</v>
      </c>
      <c r="DA186" t="s">
        <v>1493</v>
      </c>
      <c r="DB186" t="s">
        <v>1493</v>
      </c>
      <c r="DC186" t="s">
        <v>1493</v>
      </c>
      <c r="DD186" t="s">
        <v>1493</v>
      </c>
      <c r="DE186" t="s">
        <v>1493</v>
      </c>
    </row>
    <row r="187" spans="1:109" x14ac:dyDescent="0.25">
      <c r="A187" s="12" t="s">
        <v>1493</v>
      </c>
      <c r="B187" s="4">
        <v>1.0900000000000001</v>
      </c>
      <c r="C187" t="s">
        <v>1493</v>
      </c>
      <c r="D187">
        <v>35</v>
      </c>
      <c r="E187">
        <v>1</v>
      </c>
      <c r="F187" t="s">
        <v>1493</v>
      </c>
      <c r="G187">
        <v>0</v>
      </c>
      <c r="H187" t="s">
        <v>1493</v>
      </c>
      <c r="I187" t="s">
        <v>1493</v>
      </c>
      <c r="J187">
        <v>0</v>
      </c>
      <c r="K187" t="s">
        <v>1493</v>
      </c>
      <c r="L187" t="s">
        <v>1493</v>
      </c>
      <c r="M187" t="s">
        <v>1493</v>
      </c>
      <c r="N187" t="s">
        <v>1493</v>
      </c>
      <c r="O187" t="s">
        <v>1493</v>
      </c>
      <c r="P187" t="s">
        <v>1493</v>
      </c>
      <c r="Q187" t="s">
        <v>1493</v>
      </c>
      <c r="R187" t="s">
        <v>1493</v>
      </c>
      <c r="S187" t="s">
        <v>1493</v>
      </c>
      <c r="T187" t="s">
        <v>1493</v>
      </c>
      <c r="U187" t="s">
        <v>1493</v>
      </c>
      <c r="V187" t="s">
        <v>1493</v>
      </c>
      <c r="W187" t="s">
        <v>1493</v>
      </c>
      <c r="X187" t="s">
        <v>1493</v>
      </c>
      <c r="Y187" t="s">
        <v>1493</v>
      </c>
      <c r="Z187" t="s">
        <v>1493</v>
      </c>
      <c r="AA187" t="s">
        <v>1493</v>
      </c>
      <c r="AB187" t="s">
        <v>1493</v>
      </c>
      <c r="AC187" t="s">
        <v>1493</v>
      </c>
      <c r="AD187" t="s">
        <v>1493</v>
      </c>
      <c r="AE187" t="s">
        <v>1493</v>
      </c>
      <c r="AF187" t="s">
        <v>1493</v>
      </c>
      <c r="AG187" t="s">
        <v>1493</v>
      </c>
      <c r="AH187" t="s">
        <v>1493</v>
      </c>
      <c r="AI187" t="s">
        <v>1493</v>
      </c>
      <c r="AJ187" t="s">
        <v>1493</v>
      </c>
      <c r="AK187" t="s">
        <v>1493</v>
      </c>
      <c r="AL187" t="s">
        <v>1493</v>
      </c>
      <c r="AM187" t="s">
        <v>1493</v>
      </c>
      <c r="AN187" t="s">
        <v>1493</v>
      </c>
      <c r="AO187" t="s">
        <v>1493</v>
      </c>
      <c r="AP187" t="s">
        <v>1493</v>
      </c>
      <c r="AQ187" t="s">
        <v>1493</v>
      </c>
      <c r="AR187" t="s">
        <v>1493</v>
      </c>
      <c r="AS187" t="s">
        <v>1493</v>
      </c>
      <c r="AT187" t="s">
        <v>1493</v>
      </c>
      <c r="AU187" t="s">
        <v>1493</v>
      </c>
      <c r="AV187" t="s">
        <v>1493</v>
      </c>
      <c r="AW187" t="s">
        <v>1493</v>
      </c>
      <c r="AX187" t="s">
        <v>1493</v>
      </c>
      <c r="AY187" t="s">
        <v>1493</v>
      </c>
      <c r="AZ187" t="s">
        <v>1493</v>
      </c>
      <c r="BA187" t="s">
        <v>1493</v>
      </c>
      <c r="BB187" t="s">
        <v>1493</v>
      </c>
      <c r="BC187" t="s">
        <v>1493</v>
      </c>
      <c r="BD187" t="s">
        <v>1493</v>
      </c>
      <c r="BE187" t="s">
        <v>1493</v>
      </c>
      <c r="BF187" t="s">
        <v>1493</v>
      </c>
      <c r="BG187" t="s">
        <v>1493</v>
      </c>
      <c r="BH187">
        <v>3</v>
      </c>
      <c r="BI187" t="s">
        <v>1493</v>
      </c>
      <c r="BJ187">
        <v>2</v>
      </c>
      <c r="BK187" t="s">
        <v>1493</v>
      </c>
      <c r="BL187" t="s">
        <v>1493</v>
      </c>
      <c r="BM187" t="s">
        <v>1493</v>
      </c>
      <c r="BN187" t="s">
        <v>1493</v>
      </c>
      <c r="BO187" s="12" t="s">
        <v>1111</v>
      </c>
      <c r="BP187" s="23" t="s">
        <v>747</v>
      </c>
      <c r="BQ187">
        <v>284</v>
      </c>
      <c r="BR187">
        <v>0</v>
      </c>
      <c r="BS187" t="s">
        <v>1493</v>
      </c>
      <c r="BT187">
        <v>0</v>
      </c>
      <c r="BU187" t="s">
        <v>1493</v>
      </c>
      <c r="BV187" s="4">
        <v>3.4</v>
      </c>
      <c r="BW187">
        <v>0</v>
      </c>
      <c r="BX187">
        <v>35</v>
      </c>
      <c r="BY187">
        <v>1</v>
      </c>
      <c r="BZ187" t="s">
        <v>1493</v>
      </c>
      <c r="CA187">
        <v>3</v>
      </c>
      <c r="CB187" t="s">
        <v>1493</v>
      </c>
      <c r="CC187">
        <v>2</v>
      </c>
      <c r="CD187" t="s">
        <v>1493</v>
      </c>
      <c r="CE187" s="12" t="s">
        <v>482</v>
      </c>
      <c r="CF187" t="s">
        <v>1493</v>
      </c>
      <c r="CG187">
        <v>0</v>
      </c>
      <c r="CH187" t="s">
        <v>1493</v>
      </c>
      <c r="CI187" t="s">
        <v>1493</v>
      </c>
      <c r="CJ187" t="s">
        <v>1493</v>
      </c>
      <c r="CK187" t="s">
        <v>1493</v>
      </c>
      <c r="CL187" t="s">
        <v>1493</v>
      </c>
      <c r="CM187" t="s">
        <v>1493</v>
      </c>
      <c r="CN187" t="s">
        <v>1493</v>
      </c>
      <c r="CO187" t="s">
        <v>1493</v>
      </c>
      <c r="CP187">
        <v>1</v>
      </c>
      <c r="CQ187" s="22">
        <v>1</v>
      </c>
      <c r="CR187" t="s">
        <v>1493</v>
      </c>
      <c r="CS187" s="12" t="s">
        <v>1493</v>
      </c>
      <c r="CT187">
        <v>2</v>
      </c>
      <c r="CU187">
        <v>1</v>
      </c>
      <c r="CV187" s="17" t="s">
        <v>1170</v>
      </c>
      <c r="CW187">
        <v>3</v>
      </c>
      <c r="CX187">
        <v>0</v>
      </c>
      <c r="CY187" t="s">
        <v>1493</v>
      </c>
      <c r="CZ187">
        <v>0</v>
      </c>
      <c r="DA187" t="s">
        <v>1493</v>
      </c>
      <c r="DB187" t="s">
        <v>1493</v>
      </c>
      <c r="DC187" t="s">
        <v>1493</v>
      </c>
      <c r="DD187" t="s">
        <v>1493</v>
      </c>
      <c r="DE187" t="s">
        <v>1493</v>
      </c>
    </row>
    <row r="188" spans="1:109" x14ac:dyDescent="0.25">
      <c r="A188" s="12" t="s">
        <v>1493</v>
      </c>
      <c r="B188" s="4">
        <v>1.091</v>
      </c>
      <c r="C188" t="s">
        <v>1493</v>
      </c>
      <c r="D188">
        <v>24</v>
      </c>
      <c r="E188">
        <v>1</v>
      </c>
      <c r="F188" t="s">
        <v>1493</v>
      </c>
      <c r="G188">
        <v>0</v>
      </c>
      <c r="H188" t="s">
        <v>1493</v>
      </c>
      <c r="I188" t="s">
        <v>1493</v>
      </c>
      <c r="J188">
        <v>0</v>
      </c>
      <c r="K188" t="s">
        <v>1493</v>
      </c>
      <c r="L188" t="s">
        <v>1493</v>
      </c>
      <c r="M188" t="s">
        <v>1493</v>
      </c>
      <c r="N188" t="s">
        <v>1493</v>
      </c>
      <c r="O188" t="s">
        <v>1493</v>
      </c>
      <c r="P188" t="s">
        <v>1493</v>
      </c>
      <c r="Q188" t="s">
        <v>1493</v>
      </c>
      <c r="R188" t="s">
        <v>1493</v>
      </c>
      <c r="S188" t="s">
        <v>1493</v>
      </c>
      <c r="T188" t="s">
        <v>1493</v>
      </c>
      <c r="U188" t="s">
        <v>1493</v>
      </c>
      <c r="V188" t="s">
        <v>1493</v>
      </c>
      <c r="W188" t="s">
        <v>1493</v>
      </c>
      <c r="X188" t="s">
        <v>1493</v>
      </c>
      <c r="Y188" t="s">
        <v>1493</v>
      </c>
      <c r="Z188" t="s">
        <v>1493</v>
      </c>
      <c r="AA188" t="s">
        <v>1493</v>
      </c>
      <c r="AB188" t="s">
        <v>1493</v>
      </c>
      <c r="AC188" t="s">
        <v>1493</v>
      </c>
      <c r="AD188" t="s">
        <v>1493</v>
      </c>
      <c r="AE188" t="s">
        <v>1493</v>
      </c>
      <c r="AF188" t="s">
        <v>1493</v>
      </c>
      <c r="AG188" t="s">
        <v>1493</v>
      </c>
      <c r="AH188" t="s">
        <v>1493</v>
      </c>
      <c r="AI188" t="s">
        <v>1493</v>
      </c>
      <c r="AJ188" t="s">
        <v>1493</v>
      </c>
      <c r="AK188" t="s">
        <v>1493</v>
      </c>
      <c r="AL188" t="s">
        <v>1493</v>
      </c>
      <c r="AM188" t="s">
        <v>1493</v>
      </c>
      <c r="AN188" t="s">
        <v>1493</v>
      </c>
      <c r="AO188" t="s">
        <v>1493</v>
      </c>
      <c r="AP188" t="s">
        <v>1493</v>
      </c>
      <c r="AQ188" t="s">
        <v>1493</v>
      </c>
      <c r="AR188" t="s">
        <v>1493</v>
      </c>
      <c r="AS188" t="s">
        <v>1493</v>
      </c>
      <c r="AT188" t="s">
        <v>1493</v>
      </c>
      <c r="AU188" t="s">
        <v>1493</v>
      </c>
      <c r="AV188" t="s">
        <v>1493</v>
      </c>
      <c r="AW188" t="s">
        <v>1493</v>
      </c>
      <c r="AX188" t="s">
        <v>1493</v>
      </c>
      <c r="AY188" t="s">
        <v>1493</v>
      </c>
      <c r="AZ188" t="s">
        <v>1493</v>
      </c>
      <c r="BA188" t="s">
        <v>1493</v>
      </c>
      <c r="BB188" t="s">
        <v>1493</v>
      </c>
      <c r="BC188" t="s">
        <v>1493</v>
      </c>
      <c r="BD188" t="s">
        <v>1493</v>
      </c>
      <c r="BE188" t="s">
        <v>1493</v>
      </c>
      <c r="BF188" t="s">
        <v>1493</v>
      </c>
      <c r="BG188" t="s">
        <v>1493</v>
      </c>
      <c r="BH188">
        <v>1</v>
      </c>
      <c r="BI188" t="s">
        <v>1493</v>
      </c>
      <c r="BJ188" t="s">
        <v>1493</v>
      </c>
      <c r="BK188" t="s">
        <v>1493</v>
      </c>
      <c r="BL188" t="s">
        <v>1493</v>
      </c>
      <c r="BM188" t="s">
        <v>1493</v>
      </c>
      <c r="BN188" t="s">
        <v>1493</v>
      </c>
      <c r="BO188" s="12" t="s">
        <v>606</v>
      </c>
      <c r="BP188" s="23" t="s">
        <v>1109</v>
      </c>
      <c r="BQ188">
        <v>290</v>
      </c>
      <c r="BR188">
        <v>0</v>
      </c>
      <c r="BS188" t="s">
        <v>1493</v>
      </c>
      <c r="BT188">
        <v>0</v>
      </c>
      <c r="BU188" t="s">
        <v>1493</v>
      </c>
      <c r="BV188" s="4">
        <v>3.4849999999999999</v>
      </c>
      <c r="BW188">
        <v>0</v>
      </c>
      <c r="BX188">
        <v>24</v>
      </c>
      <c r="BY188">
        <v>1</v>
      </c>
      <c r="BZ188" t="s">
        <v>1493</v>
      </c>
      <c r="CA188">
        <v>2</v>
      </c>
      <c r="CB188" t="s">
        <v>1493</v>
      </c>
      <c r="CC188">
        <v>2</v>
      </c>
      <c r="CD188" t="s">
        <v>1493</v>
      </c>
      <c r="CE188" s="12" t="s">
        <v>1166</v>
      </c>
      <c r="CF188">
        <v>1</v>
      </c>
      <c r="CG188">
        <v>0</v>
      </c>
      <c r="CH188" t="s">
        <v>1493</v>
      </c>
      <c r="CI188" t="s">
        <v>1493</v>
      </c>
      <c r="CJ188" t="s">
        <v>1493</v>
      </c>
      <c r="CK188" t="s">
        <v>1493</v>
      </c>
      <c r="CL188" t="s">
        <v>1493</v>
      </c>
      <c r="CM188" t="s">
        <v>1493</v>
      </c>
      <c r="CN188" t="s">
        <v>1493</v>
      </c>
      <c r="CO188" t="s">
        <v>1493</v>
      </c>
      <c r="CP188">
        <v>2</v>
      </c>
      <c r="CQ188" s="23" t="s">
        <v>461</v>
      </c>
      <c r="CR188" t="s">
        <v>1493</v>
      </c>
      <c r="CS188" s="12" t="s">
        <v>1493</v>
      </c>
      <c r="CT188">
        <v>2</v>
      </c>
      <c r="CU188">
        <v>0</v>
      </c>
      <c r="CV188" t="s">
        <v>1493</v>
      </c>
      <c r="CW188" t="s">
        <v>1493</v>
      </c>
      <c r="CX188">
        <v>0</v>
      </c>
      <c r="CY188" t="s">
        <v>1493</v>
      </c>
      <c r="CZ188">
        <v>0</v>
      </c>
      <c r="DA188" t="s">
        <v>1493</v>
      </c>
      <c r="DB188" t="s">
        <v>1493</v>
      </c>
      <c r="DC188" t="s">
        <v>1493</v>
      </c>
      <c r="DD188" t="s">
        <v>1493</v>
      </c>
      <c r="DE188" t="s">
        <v>1493</v>
      </c>
    </row>
    <row r="189" spans="1:109" x14ac:dyDescent="0.25">
      <c r="A189" s="12" t="s">
        <v>1493</v>
      </c>
      <c r="B189" s="4">
        <v>1.0920000000000001</v>
      </c>
      <c r="C189" t="s">
        <v>1493</v>
      </c>
      <c r="D189">
        <v>43</v>
      </c>
      <c r="E189">
        <v>1</v>
      </c>
      <c r="F189" t="s">
        <v>1493</v>
      </c>
      <c r="G189">
        <v>0</v>
      </c>
      <c r="H189" t="s">
        <v>1493</v>
      </c>
      <c r="I189" t="s">
        <v>1493</v>
      </c>
      <c r="J189">
        <v>0</v>
      </c>
      <c r="K189">
        <v>1993</v>
      </c>
      <c r="L189" t="s">
        <v>1493</v>
      </c>
      <c r="M189" t="s">
        <v>1493</v>
      </c>
      <c r="N189">
        <v>0</v>
      </c>
      <c r="O189">
        <v>273</v>
      </c>
      <c r="P189">
        <v>3.1</v>
      </c>
      <c r="Q189" t="s">
        <v>1493</v>
      </c>
      <c r="R189">
        <v>1999</v>
      </c>
      <c r="S189" t="s">
        <v>1493</v>
      </c>
      <c r="T189" t="s">
        <v>1493</v>
      </c>
      <c r="U189">
        <v>0</v>
      </c>
      <c r="V189">
        <v>280</v>
      </c>
      <c r="W189">
        <v>3.25</v>
      </c>
      <c r="X189" t="s">
        <v>1493</v>
      </c>
      <c r="Y189">
        <v>2004</v>
      </c>
      <c r="Z189" t="s">
        <v>1493</v>
      </c>
      <c r="AA189" t="s">
        <v>1493</v>
      </c>
      <c r="AB189">
        <v>0</v>
      </c>
      <c r="AC189">
        <v>280</v>
      </c>
      <c r="AD189">
        <v>3.79</v>
      </c>
      <c r="AE189" t="s">
        <v>1493</v>
      </c>
      <c r="AF189" t="s">
        <v>1493</v>
      </c>
      <c r="AG189" t="s">
        <v>1493</v>
      </c>
      <c r="AH189" t="s">
        <v>1493</v>
      </c>
      <c r="AI189" t="s">
        <v>1493</v>
      </c>
      <c r="AJ189" t="s">
        <v>1493</v>
      </c>
      <c r="AK189" t="s">
        <v>1493</v>
      </c>
      <c r="AL189" t="s">
        <v>1493</v>
      </c>
      <c r="AM189" t="s">
        <v>1493</v>
      </c>
      <c r="AN189" t="s">
        <v>1493</v>
      </c>
      <c r="AO189" t="s">
        <v>1493</v>
      </c>
      <c r="AP189" t="s">
        <v>1493</v>
      </c>
      <c r="AQ189" t="s">
        <v>1493</v>
      </c>
      <c r="AR189" t="s">
        <v>1493</v>
      </c>
      <c r="AS189" t="s">
        <v>1493</v>
      </c>
      <c r="AT189" t="s">
        <v>1493</v>
      </c>
      <c r="AU189" t="s">
        <v>1493</v>
      </c>
      <c r="AV189" t="s">
        <v>1493</v>
      </c>
      <c r="AW189" t="s">
        <v>1493</v>
      </c>
      <c r="AX189" t="s">
        <v>1493</v>
      </c>
      <c r="AY189" t="s">
        <v>1493</v>
      </c>
      <c r="AZ189" t="s">
        <v>1493</v>
      </c>
      <c r="BA189" t="s">
        <v>1493</v>
      </c>
      <c r="BB189" t="s">
        <v>1493</v>
      </c>
      <c r="BC189" t="s">
        <v>1493</v>
      </c>
      <c r="BD189" t="s">
        <v>1493</v>
      </c>
      <c r="BE189" t="s">
        <v>1493</v>
      </c>
      <c r="BF189" t="s">
        <v>1493</v>
      </c>
      <c r="BG189" t="s">
        <v>1493</v>
      </c>
      <c r="BH189">
        <v>5</v>
      </c>
      <c r="BI189">
        <v>3</v>
      </c>
      <c r="BJ189">
        <v>1</v>
      </c>
      <c r="BK189" t="s">
        <v>1493</v>
      </c>
      <c r="BL189" t="s">
        <v>1493</v>
      </c>
      <c r="BM189" t="s">
        <v>1493</v>
      </c>
      <c r="BN189" t="s">
        <v>1493</v>
      </c>
      <c r="BO189" s="12" t="s">
        <v>1168</v>
      </c>
      <c r="BP189" s="23" t="s">
        <v>554</v>
      </c>
      <c r="BQ189">
        <v>276</v>
      </c>
      <c r="BR189">
        <v>0</v>
      </c>
      <c r="BS189" t="s">
        <v>1493</v>
      </c>
      <c r="BT189">
        <v>0</v>
      </c>
      <c r="BU189" t="s">
        <v>1493</v>
      </c>
      <c r="BV189" s="4">
        <v>4.3</v>
      </c>
      <c r="BW189">
        <v>0</v>
      </c>
      <c r="BX189">
        <v>43</v>
      </c>
      <c r="BY189">
        <v>1</v>
      </c>
      <c r="BZ189" t="s">
        <v>1493</v>
      </c>
      <c r="CA189">
        <v>3</v>
      </c>
      <c r="CB189" t="s">
        <v>1493</v>
      </c>
      <c r="CC189">
        <v>2</v>
      </c>
      <c r="CD189" t="s">
        <v>1493</v>
      </c>
      <c r="CE189" s="12" t="s">
        <v>1169</v>
      </c>
      <c r="CF189">
        <v>1</v>
      </c>
      <c r="CG189">
        <v>0</v>
      </c>
      <c r="CH189" t="s">
        <v>1493</v>
      </c>
      <c r="CI189" t="s">
        <v>1493</v>
      </c>
      <c r="CJ189" t="s">
        <v>1493</v>
      </c>
      <c r="CK189" t="s">
        <v>1493</v>
      </c>
      <c r="CL189" t="s">
        <v>1493</v>
      </c>
      <c r="CM189" t="s">
        <v>1493</v>
      </c>
      <c r="CN189" t="s">
        <v>1493</v>
      </c>
      <c r="CO189" t="s">
        <v>1493</v>
      </c>
      <c r="CP189">
        <v>1</v>
      </c>
      <c r="CQ189" s="23" t="s">
        <v>461</v>
      </c>
      <c r="CR189" t="s">
        <v>1493</v>
      </c>
      <c r="CS189" s="12" t="s">
        <v>1493</v>
      </c>
      <c r="CT189">
        <v>2</v>
      </c>
      <c r="CU189">
        <v>0</v>
      </c>
      <c r="CV189" t="s">
        <v>1493</v>
      </c>
      <c r="CW189" t="s">
        <v>1493</v>
      </c>
      <c r="CX189">
        <v>0</v>
      </c>
      <c r="CY189" t="s">
        <v>1493</v>
      </c>
      <c r="CZ189">
        <v>0</v>
      </c>
      <c r="DA189" t="s">
        <v>1493</v>
      </c>
      <c r="DB189" t="s">
        <v>1493</v>
      </c>
      <c r="DC189" t="s">
        <v>1493</v>
      </c>
      <c r="DD189" t="s">
        <v>1493</v>
      </c>
      <c r="DE189" t="s">
        <v>1493</v>
      </c>
    </row>
    <row r="190" spans="1:109" x14ac:dyDescent="0.25">
      <c r="A190" s="12" t="s">
        <v>1493</v>
      </c>
      <c r="B190" s="4">
        <v>1.093</v>
      </c>
      <c r="C190" t="s">
        <v>1493</v>
      </c>
      <c r="D190">
        <v>36</v>
      </c>
      <c r="E190">
        <v>1</v>
      </c>
      <c r="F190" t="s">
        <v>1493</v>
      </c>
      <c r="G190">
        <v>0</v>
      </c>
      <c r="H190" t="s">
        <v>1493</v>
      </c>
      <c r="I190" t="s">
        <v>1493</v>
      </c>
      <c r="J190">
        <v>0</v>
      </c>
      <c r="K190">
        <v>2005</v>
      </c>
      <c r="L190" t="s">
        <v>1493</v>
      </c>
      <c r="M190" t="s">
        <v>1493</v>
      </c>
      <c r="N190">
        <v>0</v>
      </c>
      <c r="O190">
        <v>280</v>
      </c>
      <c r="P190">
        <v>2.9</v>
      </c>
      <c r="Q190" t="s">
        <v>1493</v>
      </c>
      <c r="R190" t="s">
        <v>1493</v>
      </c>
      <c r="S190" t="s">
        <v>1493</v>
      </c>
      <c r="T190" t="s">
        <v>1493</v>
      </c>
      <c r="U190" t="s">
        <v>1493</v>
      </c>
      <c r="V190" t="s">
        <v>1493</v>
      </c>
      <c r="W190" t="s">
        <v>1493</v>
      </c>
      <c r="X190" t="s">
        <v>1493</v>
      </c>
      <c r="Y190" t="s">
        <v>1493</v>
      </c>
      <c r="Z190" t="s">
        <v>1493</v>
      </c>
      <c r="AA190" t="s">
        <v>1493</v>
      </c>
      <c r="AB190" t="s">
        <v>1493</v>
      </c>
      <c r="AC190" t="s">
        <v>1493</v>
      </c>
      <c r="AD190" t="s">
        <v>1493</v>
      </c>
      <c r="AE190" t="s">
        <v>1493</v>
      </c>
      <c r="AF190" t="s">
        <v>1493</v>
      </c>
      <c r="AG190" t="s">
        <v>1493</v>
      </c>
      <c r="AH190" t="s">
        <v>1493</v>
      </c>
      <c r="AI190" t="s">
        <v>1493</v>
      </c>
      <c r="AJ190" t="s">
        <v>1493</v>
      </c>
      <c r="AK190" t="s">
        <v>1493</v>
      </c>
      <c r="AL190" t="s">
        <v>1493</v>
      </c>
      <c r="AM190" t="s">
        <v>1493</v>
      </c>
      <c r="AN190" t="s">
        <v>1493</v>
      </c>
      <c r="AO190" t="s">
        <v>1493</v>
      </c>
      <c r="AP190" t="s">
        <v>1493</v>
      </c>
      <c r="AQ190" t="s">
        <v>1493</v>
      </c>
      <c r="AR190" t="s">
        <v>1493</v>
      </c>
      <c r="AS190" t="s">
        <v>1493</v>
      </c>
      <c r="AT190" t="s">
        <v>1493</v>
      </c>
      <c r="AU190" t="s">
        <v>1493</v>
      </c>
      <c r="AV190" t="s">
        <v>1493</v>
      </c>
      <c r="AW190" t="s">
        <v>1493</v>
      </c>
      <c r="AX190" t="s">
        <v>1493</v>
      </c>
      <c r="AY190" t="s">
        <v>1493</v>
      </c>
      <c r="AZ190" t="s">
        <v>1493</v>
      </c>
      <c r="BA190" t="s">
        <v>1493</v>
      </c>
      <c r="BB190" t="s">
        <v>1493</v>
      </c>
      <c r="BC190" t="s">
        <v>1493</v>
      </c>
      <c r="BD190" t="s">
        <v>1493</v>
      </c>
      <c r="BE190" t="s">
        <v>1493</v>
      </c>
      <c r="BF190" t="s">
        <v>1493</v>
      </c>
      <c r="BG190" t="s">
        <v>1493</v>
      </c>
      <c r="BH190">
        <v>3</v>
      </c>
      <c r="BI190">
        <v>1</v>
      </c>
      <c r="BJ190">
        <v>1</v>
      </c>
      <c r="BK190" t="s">
        <v>1493</v>
      </c>
      <c r="BL190" t="s">
        <v>1493</v>
      </c>
      <c r="BM190" t="s">
        <v>1493</v>
      </c>
      <c r="BN190" t="s">
        <v>1493</v>
      </c>
      <c r="BO190" s="12" t="s">
        <v>953</v>
      </c>
      <c r="BP190" s="23" t="s">
        <v>578</v>
      </c>
      <c r="BQ190">
        <v>282</v>
      </c>
      <c r="BR190">
        <v>1</v>
      </c>
      <c r="BS190" t="s">
        <v>1493</v>
      </c>
      <c r="BT190">
        <v>1</v>
      </c>
      <c r="BU190" t="s">
        <v>1173</v>
      </c>
      <c r="BV190" s="4">
        <v>3.12</v>
      </c>
      <c r="BW190">
        <v>0</v>
      </c>
      <c r="BX190">
        <v>36</v>
      </c>
      <c r="BY190">
        <v>1</v>
      </c>
      <c r="BZ190" t="s">
        <v>1493</v>
      </c>
      <c r="CA190">
        <v>3</v>
      </c>
      <c r="CB190" t="s">
        <v>1493</v>
      </c>
      <c r="CC190">
        <v>2</v>
      </c>
      <c r="CD190" t="s">
        <v>1493</v>
      </c>
      <c r="CE190" s="12" t="s">
        <v>639</v>
      </c>
      <c r="CF190">
        <v>1</v>
      </c>
      <c r="CG190">
        <v>0</v>
      </c>
      <c r="CH190" t="s">
        <v>1493</v>
      </c>
      <c r="CI190" t="s">
        <v>1493</v>
      </c>
      <c r="CJ190" t="s">
        <v>1493</v>
      </c>
      <c r="CK190" t="s">
        <v>1493</v>
      </c>
      <c r="CL190" t="s">
        <v>1493</v>
      </c>
      <c r="CM190" t="s">
        <v>1493</v>
      </c>
      <c r="CN190" t="s">
        <v>1493</v>
      </c>
      <c r="CO190" t="s">
        <v>1493</v>
      </c>
      <c r="CP190">
        <v>1</v>
      </c>
      <c r="CQ190" s="23" t="s">
        <v>461</v>
      </c>
      <c r="CR190" t="s">
        <v>1493</v>
      </c>
      <c r="CS190" s="12" t="s">
        <v>1493</v>
      </c>
      <c r="CT190">
        <v>2</v>
      </c>
      <c r="CU190">
        <v>0</v>
      </c>
      <c r="CV190" t="s">
        <v>1493</v>
      </c>
      <c r="CW190" t="s">
        <v>1493</v>
      </c>
      <c r="CX190">
        <v>0</v>
      </c>
      <c r="CY190" t="s">
        <v>1493</v>
      </c>
      <c r="CZ190">
        <v>0</v>
      </c>
      <c r="DA190" t="s">
        <v>1493</v>
      </c>
      <c r="DB190" t="s">
        <v>1493</v>
      </c>
      <c r="DC190" t="s">
        <v>1493</v>
      </c>
      <c r="DD190" t="s">
        <v>1493</v>
      </c>
      <c r="DE190" t="s">
        <v>1493</v>
      </c>
    </row>
    <row r="191" spans="1:109" x14ac:dyDescent="0.25">
      <c r="A191" t="s">
        <v>1175</v>
      </c>
      <c r="B191" s="4">
        <v>1.0940000000000001</v>
      </c>
      <c r="C191" t="s">
        <v>1493</v>
      </c>
      <c r="D191">
        <v>28</v>
      </c>
      <c r="E191">
        <v>1</v>
      </c>
      <c r="F191" t="s">
        <v>1493</v>
      </c>
      <c r="G191">
        <v>0</v>
      </c>
      <c r="H191" t="s">
        <v>1493</v>
      </c>
      <c r="I191" t="s">
        <v>1493</v>
      </c>
      <c r="J191">
        <v>0</v>
      </c>
      <c r="K191" t="s">
        <v>1493</v>
      </c>
      <c r="L191" t="s">
        <v>1493</v>
      </c>
      <c r="M191" t="s">
        <v>1493</v>
      </c>
      <c r="N191" t="s">
        <v>1493</v>
      </c>
      <c r="O191" t="s">
        <v>1493</v>
      </c>
      <c r="P191" t="s">
        <v>1493</v>
      </c>
      <c r="Q191" t="s">
        <v>1493</v>
      </c>
      <c r="R191" t="s">
        <v>1493</v>
      </c>
      <c r="S191" t="s">
        <v>1493</v>
      </c>
      <c r="T191" t="s">
        <v>1493</v>
      </c>
      <c r="U191" t="s">
        <v>1493</v>
      </c>
      <c r="V191" t="s">
        <v>1493</v>
      </c>
      <c r="W191" t="s">
        <v>1493</v>
      </c>
      <c r="X191" t="s">
        <v>1493</v>
      </c>
      <c r="Y191" t="s">
        <v>1493</v>
      </c>
      <c r="Z191" t="s">
        <v>1493</v>
      </c>
      <c r="AA191" t="s">
        <v>1493</v>
      </c>
      <c r="AB191" t="s">
        <v>1493</v>
      </c>
      <c r="AC191" t="s">
        <v>1493</v>
      </c>
      <c r="AD191" t="s">
        <v>1493</v>
      </c>
      <c r="AE191" t="s">
        <v>1493</v>
      </c>
      <c r="AF191" t="s">
        <v>1493</v>
      </c>
      <c r="AG191" t="s">
        <v>1493</v>
      </c>
      <c r="AH191" t="s">
        <v>1493</v>
      </c>
      <c r="AI191" t="s">
        <v>1493</v>
      </c>
      <c r="AJ191" t="s">
        <v>1493</v>
      </c>
      <c r="AK191" t="s">
        <v>1493</v>
      </c>
      <c r="AL191" t="s">
        <v>1493</v>
      </c>
      <c r="AM191" t="s">
        <v>1493</v>
      </c>
      <c r="AN191" t="s">
        <v>1493</v>
      </c>
      <c r="AO191" t="s">
        <v>1493</v>
      </c>
      <c r="AP191" t="s">
        <v>1493</v>
      </c>
      <c r="AQ191" t="s">
        <v>1493</v>
      </c>
      <c r="AR191" t="s">
        <v>1493</v>
      </c>
      <c r="AS191" t="s">
        <v>1493</v>
      </c>
      <c r="AT191" t="s">
        <v>1493</v>
      </c>
      <c r="AU191" t="s">
        <v>1493</v>
      </c>
      <c r="AV191" t="s">
        <v>1493</v>
      </c>
      <c r="AW191" t="s">
        <v>1493</v>
      </c>
      <c r="AX191" t="s">
        <v>1493</v>
      </c>
      <c r="AY191" t="s">
        <v>1493</v>
      </c>
      <c r="AZ191" t="s">
        <v>1493</v>
      </c>
      <c r="BA191" t="s">
        <v>1493</v>
      </c>
      <c r="BB191" t="s">
        <v>1493</v>
      </c>
      <c r="BC191" t="s">
        <v>1493</v>
      </c>
      <c r="BD191" t="s">
        <v>1493</v>
      </c>
      <c r="BE191" t="s">
        <v>1493</v>
      </c>
      <c r="BF191" t="s">
        <v>1493</v>
      </c>
      <c r="BG191" t="s">
        <v>1493</v>
      </c>
      <c r="BH191">
        <v>1</v>
      </c>
      <c r="BI191" t="s">
        <v>1493</v>
      </c>
      <c r="BJ191" t="s">
        <v>1493</v>
      </c>
      <c r="BK191" t="s">
        <v>1493</v>
      </c>
      <c r="BL191" t="s">
        <v>1493</v>
      </c>
      <c r="BM191" t="s">
        <v>1493</v>
      </c>
      <c r="BN191" t="s">
        <v>1493</v>
      </c>
      <c r="BO191" s="12" t="s">
        <v>477</v>
      </c>
      <c r="BP191" s="23" t="s">
        <v>806</v>
      </c>
      <c r="BQ191">
        <v>283</v>
      </c>
      <c r="BR191">
        <v>0</v>
      </c>
      <c r="BS191" t="s">
        <v>1493</v>
      </c>
      <c r="BT191">
        <v>0</v>
      </c>
      <c r="BU191" t="s">
        <v>1493</v>
      </c>
      <c r="BV191" s="4">
        <v>3.5</v>
      </c>
      <c r="BW191">
        <v>0</v>
      </c>
      <c r="BX191">
        <v>28</v>
      </c>
      <c r="BY191">
        <v>1</v>
      </c>
      <c r="BZ191" t="s">
        <v>1493</v>
      </c>
      <c r="CA191">
        <v>3</v>
      </c>
      <c r="CB191" t="s">
        <v>1493</v>
      </c>
      <c r="CC191">
        <v>2</v>
      </c>
      <c r="CD191" t="s">
        <v>1493</v>
      </c>
      <c r="CE191" s="12" t="s">
        <v>1176</v>
      </c>
      <c r="CF191">
        <v>1</v>
      </c>
      <c r="CG191">
        <v>0</v>
      </c>
      <c r="CH191" t="s">
        <v>1493</v>
      </c>
      <c r="CI191" t="s">
        <v>1493</v>
      </c>
      <c r="CJ191" t="s">
        <v>1493</v>
      </c>
      <c r="CK191" t="s">
        <v>1493</v>
      </c>
      <c r="CL191" t="s">
        <v>1493</v>
      </c>
      <c r="CM191" t="s">
        <v>1493</v>
      </c>
      <c r="CN191" t="s">
        <v>1493</v>
      </c>
      <c r="CO191" t="s">
        <v>1493</v>
      </c>
      <c r="CP191">
        <v>2</v>
      </c>
      <c r="CQ191" s="23" t="s">
        <v>461</v>
      </c>
      <c r="CR191" t="s">
        <v>1493</v>
      </c>
      <c r="CS191" s="12" t="s">
        <v>1493</v>
      </c>
      <c r="CT191">
        <v>2</v>
      </c>
      <c r="CU191">
        <v>0</v>
      </c>
      <c r="CV191" t="s">
        <v>1493</v>
      </c>
      <c r="CW191" t="s">
        <v>1493</v>
      </c>
      <c r="CX191">
        <v>0</v>
      </c>
      <c r="CY191" t="s">
        <v>1493</v>
      </c>
      <c r="CZ191">
        <v>0</v>
      </c>
      <c r="DA191" t="s">
        <v>1493</v>
      </c>
      <c r="DB191" t="s">
        <v>1493</v>
      </c>
      <c r="DC191" t="s">
        <v>1493</v>
      </c>
      <c r="DD191" t="s">
        <v>1493</v>
      </c>
      <c r="DE191" t="s">
        <v>1493</v>
      </c>
    </row>
    <row r="192" spans="1:109" x14ac:dyDescent="0.25">
      <c r="A192" s="12" t="s">
        <v>1493</v>
      </c>
      <c r="B192" s="4">
        <v>1.095</v>
      </c>
      <c r="C192" t="s">
        <v>1493</v>
      </c>
      <c r="D192">
        <v>38</v>
      </c>
      <c r="E192">
        <v>1</v>
      </c>
      <c r="F192" t="s">
        <v>1493</v>
      </c>
      <c r="G192">
        <v>0</v>
      </c>
      <c r="H192" t="s">
        <v>1493</v>
      </c>
      <c r="I192" t="s">
        <v>1493</v>
      </c>
      <c r="J192">
        <v>0</v>
      </c>
      <c r="K192">
        <v>2008</v>
      </c>
      <c r="L192" t="s">
        <v>1493</v>
      </c>
      <c r="M192" t="s">
        <v>1493</v>
      </c>
      <c r="N192">
        <v>0</v>
      </c>
      <c r="O192">
        <v>280</v>
      </c>
      <c r="P192">
        <v>3.5</v>
      </c>
      <c r="Q192" t="s">
        <v>1493</v>
      </c>
      <c r="R192" t="s">
        <v>1493</v>
      </c>
      <c r="S192" t="s">
        <v>1493</v>
      </c>
      <c r="T192" t="s">
        <v>1493</v>
      </c>
      <c r="U192" t="s">
        <v>1493</v>
      </c>
      <c r="V192" t="s">
        <v>1493</v>
      </c>
      <c r="W192" t="s">
        <v>1493</v>
      </c>
      <c r="X192" t="s">
        <v>1493</v>
      </c>
      <c r="Y192" t="s">
        <v>1493</v>
      </c>
      <c r="Z192" t="s">
        <v>1493</v>
      </c>
      <c r="AA192" t="s">
        <v>1493</v>
      </c>
      <c r="AB192" t="s">
        <v>1493</v>
      </c>
      <c r="AC192" t="s">
        <v>1493</v>
      </c>
      <c r="AD192" t="s">
        <v>1493</v>
      </c>
      <c r="AE192" t="s">
        <v>1493</v>
      </c>
      <c r="AF192" t="s">
        <v>1493</v>
      </c>
      <c r="AG192" t="s">
        <v>1493</v>
      </c>
      <c r="AH192" t="s">
        <v>1493</v>
      </c>
      <c r="AI192" t="s">
        <v>1493</v>
      </c>
      <c r="AJ192" t="s">
        <v>1493</v>
      </c>
      <c r="AK192" t="s">
        <v>1493</v>
      </c>
      <c r="AL192" t="s">
        <v>1493</v>
      </c>
      <c r="AM192" t="s">
        <v>1493</v>
      </c>
      <c r="AN192" t="s">
        <v>1493</v>
      </c>
      <c r="AO192" t="s">
        <v>1493</v>
      </c>
      <c r="AP192" t="s">
        <v>1493</v>
      </c>
      <c r="AQ192" t="s">
        <v>1493</v>
      </c>
      <c r="AR192" t="s">
        <v>1493</v>
      </c>
      <c r="AS192" t="s">
        <v>1493</v>
      </c>
      <c r="AT192" t="s">
        <v>1493</v>
      </c>
      <c r="AU192" t="s">
        <v>1493</v>
      </c>
      <c r="AV192" t="s">
        <v>1493</v>
      </c>
      <c r="AW192" t="s">
        <v>1493</v>
      </c>
      <c r="AX192" t="s">
        <v>1493</v>
      </c>
      <c r="AY192" t="s">
        <v>1493</v>
      </c>
      <c r="AZ192" t="s">
        <v>1493</v>
      </c>
      <c r="BA192" t="s">
        <v>1493</v>
      </c>
      <c r="BB192" t="s">
        <v>1493</v>
      </c>
      <c r="BC192" t="s">
        <v>1493</v>
      </c>
      <c r="BD192" t="s">
        <v>1493</v>
      </c>
      <c r="BE192" t="s">
        <v>1493</v>
      </c>
      <c r="BF192" t="s">
        <v>1493</v>
      </c>
      <c r="BG192" t="s">
        <v>1493</v>
      </c>
      <c r="BH192">
        <v>2</v>
      </c>
      <c r="BI192">
        <v>1</v>
      </c>
      <c r="BJ192" t="s">
        <v>1493</v>
      </c>
      <c r="BK192" t="s">
        <v>1493</v>
      </c>
      <c r="BL192" t="s">
        <v>1493</v>
      </c>
      <c r="BM192" t="s">
        <v>1493</v>
      </c>
      <c r="BN192" t="s">
        <v>1493</v>
      </c>
      <c r="BO192" s="12" t="s">
        <v>1009</v>
      </c>
      <c r="BP192" s="23" t="s">
        <v>944</v>
      </c>
      <c r="BQ192">
        <v>272</v>
      </c>
      <c r="BR192">
        <v>0</v>
      </c>
      <c r="BS192" t="s">
        <v>1493</v>
      </c>
      <c r="BT192">
        <v>0</v>
      </c>
      <c r="BU192" t="s">
        <v>1493</v>
      </c>
      <c r="BV192" s="4">
        <v>3.6949999999999998</v>
      </c>
      <c r="BW192">
        <v>0</v>
      </c>
      <c r="BX192">
        <v>38</v>
      </c>
      <c r="BY192">
        <v>1</v>
      </c>
      <c r="BZ192" t="s">
        <v>1493</v>
      </c>
      <c r="CA192">
        <v>3</v>
      </c>
      <c r="CB192" t="s">
        <v>1493</v>
      </c>
      <c r="CC192">
        <v>3</v>
      </c>
      <c r="CD192" t="s">
        <v>1493</v>
      </c>
      <c r="CE192" s="12" t="s">
        <v>1177</v>
      </c>
      <c r="CF192">
        <v>2</v>
      </c>
      <c r="CG192">
        <v>0</v>
      </c>
      <c r="CH192" t="s">
        <v>1493</v>
      </c>
      <c r="CI192" t="s">
        <v>1493</v>
      </c>
      <c r="CJ192" t="s">
        <v>1493</v>
      </c>
      <c r="CK192" t="s">
        <v>1493</v>
      </c>
      <c r="CL192" t="s">
        <v>1493</v>
      </c>
      <c r="CM192" t="s">
        <v>1493</v>
      </c>
      <c r="CN192" t="s">
        <v>1493</v>
      </c>
      <c r="CO192" t="s">
        <v>1493</v>
      </c>
      <c r="CP192">
        <v>2</v>
      </c>
      <c r="CQ192" s="23" t="s">
        <v>461</v>
      </c>
      <c r="CR192" t="s">
        <v>1493</v>
      </c>
      <c r="CS192" s="12" t="s">
        <v>1493</v>
      </c>
      <c r="CT192">
        <v>2</v>
      </c>
      <c r="CU192">
        <v>0</v>
      </c>
      <c r="CV192" t="s">
        <v>1493</v>
      </c>
      <c r="CW192" t="s">
        <v>1493</v>
      </c>
      <c r="CX192">
        <v>0</v>
      </c>
      <c r="CY192" t="s">
        <v>1493</v>
      </c>
      <c r="CZ192">
        <v>0</v>
      </c>
      <c r="DA192" t="s">
        <v>1493</v>
      </c>
      <c r="DB192" t="s">
        <v>1493</v>
      </c>
      <c r="DC192" t="s">
        <v>1493</v>
      </c>
      <c r="DD192" t="s">
        <v>1493</v>
      </c>
      <c r="DE192" t="s">
        <v>1493</v>
      </c>
    </row>
    <row r="193" spans="1:109" x14ac:dyDescent="0.25">
      <c r="A193" s="12" t="s">
        <v>1493</v>
      </c>
      <c r="B193" s="4">
        <v>1.0960000000000001</v>
      </c>
      <c r="C193" t="s">
        <v>1493</v>
      </c>
      <c r="D193">
        <v>24</v>
      </c>
      <c r="E193">
        <v>2</v>
      </c>
      <c r="F193" t="s">
        <v>1493</v>
      </c>
      <c r="G193">
        <v>0</v>
      </c>
      <c r="H193" t="s">
        <v>1493</v>
      </c>
      <c r="I193" t="s">
        <v>1493</v>
      </c>
      <c r="J193">
        <v>0</v>
      </c>
      <c r="K193">
        <v>2008</v>
      </c>
      <c r="L193" t="s">
        <v>1493</v>
      </c>
      <c r="M193" t="s">
        <v>1493</v>
      </c>
      <c r="N193">
        <v>0</v>
      </c>
      <c r="O193">
        <v>280</v>
      </c>
      <c r="P193">
        <v>4.0350000000000001</v>
      </c>
      <c r="Q193" t="s">
        <v>1493</v>
      </c>
      <c r="R193" t="s">
        <v>1493</v>
      </c>
      <c r="S193" t="s">
        <v>1493</v>
      </c>
      <c r="T193" t="s">
        <v>1493</v>
      </c>
      <c r="U193" t="s">
        <v>1493</v>
      </c>
      <c r="V193" t="s">
        <v>1493</v>
      </c>
      <c r="W193" t="s">
        <v>1493</v>
      </c>
      <c r="X193" t="s">
        <v>1493</v>
      </c>
      <c r="Y193" t="s">
        <v>1493</v>
      </c>
      <c r="Z193" t="s">
        <v>1493</v>
      </c>
      <c r="AA193" t="s">
        <v>1493</v>
      </c>
      <c r="AB193" t="s">
        <v>1493</v>
      </c>
      <c r="AC193" t="s">
        <v>1493</v>
      </c>
      <c r="AD193" t="s">
        <v>1493</v>
      </c>
      <c r="AE193" t="s">
        <v>1493</v>
      </c>
      <c r="AF193" t="s">
        <v>1493</v>
      </c>
      <c r="AG193" t="s">
        <v>1493</v>
      </c>
      <c r="AH193" t="s">
        <v>1493</v>
      </c>
      <c r="AI193" t="s">
        <v>1493</v>
      </c>
      <c r="AJ193" t="s">
        <v>1493</v>
      </c>
      <c r="AK193" t="s">
        <v>1493</v>
      </c>
      <c r="AL193" t="s">
        <v>1493</v>
      </c>
      <c r="AM193" t="s">
        <v>1493</v>
      </c>
      <c r="AN193" t="s">
        <v>1493</v>
      </c>
      <c r="AO193" t="s">
        <v>1493</v>
      </c>
      <c r="AP193" t="s">
        <v>1493</v>
      </c>
      <c r="AQ193" t="s">
        <v>1493</v>
      </c>
      <c r="AR193" t="s">
        <v>1493</v>
      </c>
      <c r="AS193" t="s">
        <v>1493</v>
      </c>
      <c r="AT193" t="s">
        <v>1493</v>
      </c>
      <c r="AU193" t="s">
        <v>1493</v>
      </c>
      <c r="AV193" t="s">
        <v>1493</v>
      </c>
      <c r="AW193" t="s">
        <v>1493</v>
      </c>
      <c r="AX193" t="s">
        <v>1493</v>
      </c>
      <c r="AY193" t="s">
        <v>1493</v>
      </c>
      <c r="AZ193" t="s">
        <v>1493</v>
      </c>
      <c r="BA193" t="s">
        <v>1493</v>
      </c>
      <c r="BB193" t="s">
        <v>1493</v>
      </c>
      <c r="BC193" t="s">
        <v>1493</v>
      </c>
      <c r="BD193" t="s">
        <v>1493</v>
      </c>
      <c r="BE193" t="s">
        <v>1493</v>
      </c>
      <c r="BF193" t="s">
        <v>1493</v>
      </c>
      <c r="BG193" t="s">
        <v>1493</v>
      </c>
      <c r="BH193">
        <v>2</v>
      </c>
      <c r="BI193">
        <v>1</v>
      </c>
      <c r="BJ193" t="s">
        <v>1493</v>
      </c>
      <c r="BK193" t="s">
        <v>1493</v>
      </c>
      <c r="BL193" t="s">
        <v>1493</v>
      </c>
      <c r="BM193" t="s">
        <v>1493</v>
      </c>
      <c r="BN193" t="s">
        <v>1493</v>
      </c>
      <c r="BO193" s="12" t="s">
        <v>601</v>
      </c>
      <c r="BP193" s="23" t="s">
        <v>625</v>
      </c>
      <c r="BQ193">
        <v>279</v>
      </c>
      <c r="BR193">
        <v>0</v>
      </c>
      <c r="BS193" t="s">
        <v>1493</v>
      </c>
      <c r="BT193">
        <v>0</v>
      </c>
      <c r="BU193" t="s">
        <v>1493</v>
      </c>
      <c r="BV193" s="4">
        <v>3.6</v>
      </c>
      <c r="BW193">
        <v>0</v>
      </c>
      <c r="BX193">
        <v>24</v>
      </c>
      <c r="BY193">
        <v>1</v>
      </c>
      <c r="BZ193" t="s">
        <v>1493</v>
      </c>
      <c r="CA193">
        <v>3</v>
      </c>
      <c r="CB193" t="s">
        <v>1493</v>
      </c>
      <c r="CC193">
        <v>2</v>
      </c>
      <c r="CD193" t="s">
        <v>1493</v>
      </c>
      <c r="CE193" s="12" t="s">
        <v>482</v>
      </c>
      <c r="CF193" t="s">
        <v>1493</v>
      </c>
      <c r="CG193">
        <v>0</v>
      </c>
      <c r="CH193" t="s">
        <v>1493</v>
      </c>
      <c r="CI193" t="s">
        <v>1493</v>
      </c>
      <c r="CJ193" t="s">
        <v>1493</v>
      </c>
      <c r="CK193" t="s">
        <v>1493</v>
      </c>
      <c r="CL193" t="s">
        <v>1493</v>
      </c>
      <c r="CM193" t="s">
        <v>1493</v>
      </c>
      <c r="CN193" t="s">
        <v>1493</v>
      </c>
      <c r="CO193" t="s">
        <v>1493</v>
      </c>
      <c r="CP193">
        <v>1</v>
      </c>
      <c r="CQ193" s="23" t="s">
        <v>461</v>
      </c>
      <c r="CR193" t="s">
        <v>1493</v>
      </c>
      <c r="CS193" s="12" t="s">
        <v>1493</v>
      </c>
      <c r="CT193">
        <v>2</v>
      </c>
      <c r="CU193">
        <v>0</v>
      </c>
      <c r="CV193" t="s">
        <v>1493</v>
      </c>
      <c r="CW193" t="s">
        <v>1493</v>
      </c>
      <c r="CX193">
        <v>0</v>
      </c>
      <c r="CY193" t="s">
        <v>1493</v>
      </c>
      <c r="CZ193">
        <v>0</v>
      </c>
      <c r="DA193" t="s">
        <v>1493</v>
      </c>
      <c r="DB193" t="s">
        <v>1493</v>
      </c>
      <c r="DC193" t="s">
        <v>1493</v>
      </c>
      <c r="DD193" t="s">
        <v>1493</v>
      </c>
      <c r="DE193" t="s">
        <v>1493</v>
      </c>
    </row>
    <row r="194" spans="1:109" x14ac:dyDescent="0.25">
      <c r="A194" s="12" t="s">
        <v>1493</v>
      </c>
      <c r="B194" s="4">
        <v>1.097</v>
      </c>
      <c r="C194" t="s">
        <v>1493</v>
      </c>
      <c r="D194">
        <v>20</v>
      </c>
      <c r="E194">
        <v>1</v>
      </c>
      <c r="F194" t="s">
        <v>1493</v>
      </c>
      <c r="G194">
        <v>0</v>
      </c>
      <c r="H194" t="s">
        <v>1493</v>
      </c>
      <c r="I194" t="s">
        <v>1493</v>
      </c>
      <c r="J194">
        <v>0</v>
      </c>
      <c r="K194" t="s">
        <v>1493</v>
      </c>
      <c r="L194" t="s">
        <v>1493</v>
      </c>
      <c r="M194" t="s">
        <v>1493</v>
      </c>
      <c r="N194" t="s">
        <v>1493</v>
      </c>
      <c r="O194" t="s">
        <v>1493</v>
      </c>
      <c r="P194" t="s">
        <v>1493</v>
      </c>
      <c r="Q194" t="s">
        <v>1493</v>
      </c>
      <c r="R194" t="s">
        <v>1493</v>
      </c>
      <c r="S194" t="s">
        <v>1493</v>
      </c>
      <c r="T194" t="s">
        <v>1493</v>
      </c>
      <c r="U194" t="s">
        <v>1493</v>
      </c>
      <c r="V194" t="s">
        <v>1493</v>
      </c>
      <c r="W194" t="s">
        <v>1493</v>
      </c>
      <c r="X194" t="s">
        <v>1493</v>
      </c>
      <c r="Y194" t="s">
        <v>1493</v>
      </c>
      <c r="Z194" t="s">
        <v>1493</v>
      </c>
      <c r="AA194" t="s">
        <v>1493</v>
      </c>
      <c r="AB194" t="s">
        <v>1493</v>
      </c>
      <c r="AC194" t="s">
        <v>1493</v>
      </c>
      <c r="AD194" t="s">
        <v>1493</v>
      </c>
      <c r="AE194" t="s">
        <v>1493</v>
      </c>
      <c r="AF194" t="s">
        <v>1493</v>
      </c>
      <c r="AG194" t="s">
        <v>1493</v>
      </c>
      <c r="AH194" t="s">
        <v>1493</v>
      </c>
      <c r="AI194" t="s">
        <v>1493</v>
      </c>
      <c r="AJ194" t="s">
        <v>1493</v>
      </c>
      <c r="AK194" t="s">
        <v>1493</v>
      </c>
      <c r="AL194" t="s">
        <v>1493</v>
      </c>
      <c r="AM194" t="s">
        <v>1493</v>
      </c>
      <c r="AN194" t="s">
        <v>1493</v>
      </c>
      <c r="AO194" t="s">
        <v>1493</v>
      </c>
      <c r="AP194" t="s">
        <v>1493</v>
      </c>
      <c r="AQ194" t="s">
        <v>1493</v>
      </c>
      <c r="AR194" t="s">
        <v>1493</v>
      </c>
      <c r="AS194" t="s">
        <v>1493</v>
      </c>
      <c r="AT194" t="s">
        <v>1493</v>
      </c>
      <c r="AU194" t="s">
        <v>1493</v>
      </c>
      <c r="AV194" t="s">
        <v>1493</v>
      </c>
      <c r="AW194" t="s">
        <v>1493</v>
      </c>
      <c r="AX194" t="s">
        <v>1493</v>
      </c>
      <c r="AY194" t="s">
        <v>1493</v>
      </c>
      <c r="AZ194" t="s">
        <v>1493</v>
      </c>
      <c r="BA194" t="s">
        <v>1493</v>
      </c>
      <c r="BB194" t="s">
        <v>1493</v>
      </c>
      <c r="BC194" t="s">
        <v>1493</v>
      </c>
      <c r="BD194" t="s">
        <v>1493</v>
      </c>
      <c r="BE194" t="s">
        <v>1493</v>
      </c>
      <c r="BF194" t="s">
        <v>1493</v>
      </c>
      <c r="BG194" t="s">
        <v>1493</v>
      </c>
      <c r="BH194">
        <v>1</v>
      </c>
      <c r="BI194" t="s">
        <v>1493</v>
      </c>
      <c r="BJ194" t="s">
        <v>1493</v>
      </c>
      <c r="BK194" t="s">
        <v>1493</v>
      </c>
      <c r="BL194" t="s">
        <v>1493</v>
      </c>
      <c r="BM194" t="s">
        <v>1493</v>
      </c>
      <c r="BN194" t="s">
        <v>1493</v>
      </c>
      <c r="BO194" s="12" t="s">
        <v>1009</v>
      </c>
      <c r="BP194" s="23" t="s">
        <v>554</v>
      </c>
      <c r="BQ194">
        <v>276</v>
      </c>
      <c r="BR194">
        <v>0</v>
      </c>
      <c r="BS194" t="s">
        <v>1493</v>
      </c>
      <c r="BT194">
        <v>0</v>
      </c>
      <c r="BU194" t="s">
        <v>1493</v>
      </c>
      <c r="BV194" s="4">
        <v>2.7549999999999999</v>
      </c>
      <c r="BW194">
        <v>0</v>
      </c>
      <c r="BX194">
        <v>20</v>
      </c>
      <c r="BY194">
        <v>2</v>
      </c>
      <c r="BZ194" t="s">
        <v>1493</v>
      </c>
      <c r="CA194">
        <v>2</v>
      </c>
      <c r="CB194" t="s">
        <v>1493</v>
      </c>
      <c r="CC194">
        <v>2</v>
      </c>
      <c r="CD194" t="s">
        <v>1493</v>
      </c>
      <c r="CE194" s="12" t="s">
        <v>482</v>
      </c>
      <c r="CF194" t="s">
        <v>1493</v>
      </c>
      <c r="CG194">
        <v>0</v>
      </c>
      <c r="CH194" t="s">
        <v>1493</v>
      </c>
      <c r="CI194" t="s">
        <v>1493</v>
      </c>
      <c r="CJ194" t="s">
        <v>1493</v>
      </c>
      <c r="CK194" t="s">
        <v>1493</v>
      </c>
      <c r="CL194" t="s">
        <v>1493</v>
      </c>
      <c r="CM194" t="s">
        <v>1493</v>
      </c>
      <c r="CN194" t="s">
        <v>1493</v>
      </c>
      <c r="CO194" t="s">
        <v>1493</v>
      </c>
      <c r="CP194">
        <v>2</v>
      </c>
      <c r="CQ194" s="23" t="s">
        <v>461</v>
      </c>
      <c r="CR194" t="s">
        <v>1493</v>
      </c>
      <c r="CS194" s="12" t="s">
        <v>1493</v>
      </c>
      <c r="CT194">
        <v>2</v>
      </c>
      <c r="CU194">
        <v>0</v>
      </c>
      <c r="CV194" t="s">
        <v>1493</v>
      </c>
      <c r="CW194" t="s">
        <v>1493</v>
      </c>
      <c r="CX194">
        <v>0</v>
      </c>
      <c r="CY194" t="s">
        <v>1493</v>
      </c>
      <c r="CZ194">
        <v>0</v>
      </c>
      <c r="DA194" t="s">
        <v>1493</v>
      </c>
      <c r="DB194" t="s">
        <v>1493</v>
      </c>
      <c r="DC194" t="s">
        <v>1493</v>
      </c>
      <c r="DD194" t="s">
        <v>1493</v>
      </c>
      <c r="DE194" t="s">
        <v>1493</v>
      </c>
    </row>
    <row r="195" spans="1:109" x14ac:dyDescent="0.25">
      <c r="A195" s="12" t="s">
        <v>1493</v>
      </c>
      <c r="B195" s="4">
        <v>1.0980000000000001</v>
      </c>
      <c r="C195" t="s">
        <v>1493</v>
      </c>
      <c r="D195">
        <v>30</v>
      </c>
      <c r="E195">
        <v>3</v>
      </c>
      <c r="F195" t="s">
        <v>1185</v>
      </c>
      <c r="G195">
        <v>0</v>
      </c>
      <c r="H195" t="s">
        <v>1493</v>
      </c>
      <c r="I195" t="s">
        <v>1493</v>
      </c>
      <c r="J195">
        <v>0</v>
      </c>
      <c r="K195" t="s">
        <v>1493</v>
      </c>
      <c r="L195" t="s">
        <v>1493</v>
      </c>
      <c r="M195" t="s">
        <v>1493</v>
      </c>
      <c r="N195" t="s">
        <v>1493</v>
      </c>
      <c r="O195" t="s">
        <v>1493</v>
      </c>
      <c r="P195" t="s">
        <v>1493</v>
      </c>
      <c r="Q195" t="s">
        <v>1493</v>
      </c>
      <c r="R195" t="s">
        <v>1493</v>
      </c>
      <c r="S195" t="s">
        <v>1493</v>
      </c>
      <c r="T195" t="s">
        <v>1493</v>
      </c>
      <c r="U195" t="s">
        <v>1493</v>
      </c>
      <c r="V195" t="s">
        <v>1493</v>
      </c>
      <c r="W195" t="s">
        <v>1493</v>
      </c>
      <c r="X195" t="s">
        <v>1493</v>
      </c>
      <c r="Y195" t="s">
        <v>1493</v>
      </c>
      <c r="Z195" t="s">
        <v>1493</v>
      </c>
      <c r="AA195" t="s">
        <v>1493</v>
      </c>
      <c r="AB195" t="s">
        <v>1493</v>
      </c>
      <c r="AC195" t="s">
        <v>1493</v>
      </c>
      <c r="AD195" t="s">
        <v>1493</v>
      </c>
      <c r="AE195" t="s">
        <v>1493</v>
      </c>
      <c r="AF195" t="s">
        <v>1493</v>
      </c>
      <c r="AG195" t="s">
        <v>1493</v>
      </c>
      <c r="AH195" t="s">
        <v>1493</v>
      </c>
      <c r="AI195" t="s">
        <v>1493</v>
      </c>
      <c r="AJ195" t="s">
        <v>1493</v>
      </c>
      <c r="AK195" t="s">
        <v>1493</v>
      </c>
      <c r="AL195" t="s">
        <v>1493</v>
      </c>
      <c r="AM195" t="s">
        <v>1493</v>
      </c>
      <c r="AN195" t="s">
        <v>1493</v>
      </c>
      <c r="AO195" t="s">
        <v>1493</v>
      </c>
      <c r="AP195" t="s">
        <v>1493</v>
      </c>
      <c r="AQ195" t="s">
        <v>1493</v>
      </c>
      <c r="AR195" t="s">
        <v>1493</v>
      </c>
      <c r="AS195" t="s">
        <v>1493</v>
      </c>
      <c r="AT195" t="s">
        <v>1493</v>
      </c>
      <c r="AU195" t="s">
        <v>1493</v>
      </c>
      <c r="AV195" t="s">
        <v>1493</v>
      </c>
      <c r="AW195" t="s">
        <v>1493</v>
      </c>
      <c r="AX195" t="s">
        <v>1493</v>
      </c>
      <c r="AY195" t="s">
        <v>1493</v>
      </c>
      <c r="AZ195" t="s">
        <v>1493</v>
      </c>
      <c r="BA195" t="s">
        <v>1493</v>
      </c>
      <c r="BB195" t="s">
        <v>1493</v>
      </c>
      <c r="BC195" t="s">
        <v>1493</v>
      </c>
      <c r="BD195" t="s">
        <v>1493</v>
      </c>
      <c r="BE195" t="s">
        <v>1493</v>
      </c>
      <c r="BF195" t="s">
        <v>1493</v>
      </c>
      <c r="BG195" t="s">
        <v>1493</v>
      </c>
      <c r="BH195">
        <v>2</v>
      </c>
      <c r="BI195" t="s">
        <v>1493</v>
      </c>
      <c r="BJ195">
        <v>1</v>
      </c>
      <c r="BK195" t="s">
        <v>1493</v>
      </c>
      <c r="BL195" t="s">
        <v>1493</v>
      </c>
      <c r="BM195" t="s">
        <v>1493</v>
      </c>
      <c r="BN195" t="s">
        <v>1493</v>
      </c>
      <c r="BO195" s="12" t="s">
        <v>979</v>
      </c>
      <c r="BP195" s="22">
        <v>40</v>
      </c>
      <c r="BQ195">
        <v>280</v>
      </c>
      <c r="BR195">
        <v>0</v>
      </c>
      <c r="BS195" t="s">
        <v>1493</v>
      </c>
      <c r="BT195">
        <v>0</v>
      </c>
      <c r="BU195" t="s">
        <v>1493</v>
      </c>
      <c r="BV195" s="4">
        <v>2.7650000000000001</v>
      </c>
      <c r="BW195">
        <v>0</v>
      </c>
      <c r="BX195">
        <v>30</v>
      </c>
      <c r="BY195">
        <v>1</v>
      </c>
      <c r="BZ195" t="s">
        <v>1493</v>
      </c>
      <c r="CA195">
        <v>3</v>
      </c>
      <c r="CB195" t="s">
        <v>1493</v>
      </c>
      <c r="CC195">
        <v>3</v>
      </c>
      <c r="CD195" t="s">
        <v>1493</v>
      </c>
      <c r="CE195" s="12" t="s">
        <v>1186</v>
      </c>
      <c r="CF195">
        <v>2</v>
      </c>
      <c r="CG195">
        <v>0</v>
      </c>
      <c r="CH195" t="s">
        <v>1493</v>
      </c>
      <c r="CI195" t="s">
        <v>1493</v>
      </c>
      <c r="CJ195" t="s">
        <v>1493</v>
      </c>
      <c r="CK195" t="s">
        <v>1493</v>
      </c>
      <c r="CL195" t="s">
        <v>1493</v>
      </c>
      <c r="CM195" t="s">
        <v>1493</v>
      </c>
      <c r="CN195" t="s">
        <v>1493</v>
      </c>
      <c r="CO195" t="s">
        <v>1493</v>
      </c>
      <c r="CP195">
        <v>2</v>
      </c>
      <c r="CQ195" s="23" t="s">
        <v>461</v>
      </c>
      <c r="CR195" t="s">
        <v>1493</v>
      </c>
      <c r="CS195" s="12" t="s">
        <v>1493</v>
      </c>
      <c r="CT195">
        <v>2</v>
      </c>
      <c r="CU195">
        <v>0</v>
      </c>
      <c r="CV195" t="s">
        <v>1493</v>
      </c>
      <c r="CW195" t="s">
        <v>1493</v>
      </c>
      <c r="CX195">
        <v>0</v>
      </c>
      <c r="CY195" t="s">
        <v>1493</v>
      </c>
      <c r="CZ195">
        <v>0</v>
      </c>
      <c r="DA195" t="s">
        <v>1493</v>
      </c>
      <c r="DB195" t="s">
        <v>1493</v>
      </c>
      <c r="DC195" t="s">
        <v>1493</v>
      </c>
      <c r="DD195" t="s">
        <v>1493</v>
      </c>
      <c r="DE195" t="s">
        <v>1493</v>
      </c>
    </row>
    <row r="196" spans="1:109" x14ac:dyDescent="0.25">
      <c r="A196" s="12" t="s">
        <v>1493</v>
      </c>
      <c r="B196" s="4">
        <v>1.099</v>
      </c>
      <c r="C196" t="s">
        <v>1493</v>
      </c>
      <c r="D196">
        <v>35</v>
      </c>
      <c r="E196">
        <v>1</v>
      </c>
      <c r="F196" t="s">
        <v>1493</v>
      </c>
      <c r="G196">
        <v>0</v>
      </c>
      <c r="H196" t="s">
        <v>1493</v>
      </c>
      <c r="I196" t="s">
        <v>1493</v>
      </c>
      <c r="J196">
        <v>0</v>
      </c>
      <c r="K196" t="s">
        <v>1493</v>
      </c>
      <c r="L196" t="s">
        <v>1493</v>
      </c>
      <c r="M196" t="s">
        <v>1493</v>
      </c>
      <c r="N196" t="s">
        <v>1493</v>
      </c>
      <c r="O196" t="s">
        <v>1493</v>
      </c>
      <c r="P196" t="s">
        <v>1493</v>
      </c>
      <c r="Q196" t="s">
        <v>1493</v>
      </c>
      <c r="R196" t="s">
        <v>1493</v>
      </c>
      <c r="S196" t="s">
        <v>1493</v>
      </c>
      <c r="T196" t="s">
        <v>1493</v>
      </c>
      <c r="U196" t="s">
        <v>1493</v>
      </c>
      <c r="V196" t="s">
        <v>1493</v>
      </c>
      <c r="W196" t="s">
        <v>1493</v>
      </c>
      <c r="X196" t="s">
        <v>1493</v>
      </c>
      <c r="Y196" t="s">
        <v>1493</v>
      </c>
      <c r="Z196" t="s">
        <v>1493</v>
      </c>
      <c r="AA196" t="s">
        <v>1493</v>
      </c>
      <c r="AB196" t="s">
        <v>1493</v>
      </c>
      <c r="AC196" t="s">
        <v>1493</v>
      </c>
      <c r="AD196" t="s">
        <v>1493</v>
      </c>
      <c r="AE196" t="s">
        <v>1493</v>
      </c>
      <c r="AF196" t="s">
        <v>1493</v>
      </c>
      <c r="AG196" t="s">
        <v>1493</v>
      </c>
      <c r="AH196" t="s">
        <v>1493</v>
      </c>
      <c r="AI196" t="s">
        <v>1493</v>
      </c>
      <c r="AJ196" t="s">
        <v>1493</v>
      </c>
      <c r="AK196" t="s">
        <v>1493</v>
      </c>
      <c r="AL196" t="s">
        <v>1493</v>
      </c>
      <c r="AM196" t="s">
        <v>1493</v>
      </c>
      <c r="AN196" t="s">
        <v>1493</v>
      </c>
      <c r="AO196" t="s">
        <v>1493</v>
      </c>
      <c r="AP196" t="s">
        <v>1493</v>
      </c>
      <c r="AQ196" t="s">
        <v>1493</v>
      </c>
      <c r="AR196" t="s">
        <v>1493</v>
      </c>
      <c r="AS196" t="s">
        <v>1493</v>
      </c>
      <c r="AT196" t="s">
        <v>1493</v>
      </c>
      <c r="AU196" t="s">
        <v>1493</v>
      </c>
      <c r="AV196" t="s">
        <v>1493</v>
      </c>
      <c r="AW196" t="s">
        <v>1493</v>
      </c>
      <c r="AX196" t="s">
        <v>1493</v>
      </c>
      <c r="AY196" t="s">
        <v>1493</v>
      </c>
      <c r="AZ196" t="s">
        <v>1493</v>
      </c>
      <c r="BA196" t="s">
        <v>1493</v>
      </c>
      <c r="BB196" t="s">
        <v>1493</v>
      </c>
      <c r="BC196" t="s">
        <v>1493</v>
      </c>
      <c r="BD196" t="s">
        <v>1493</v>
      </c>
      <c r="BE196" t="s">
        <v>1493</v>
      </c>
      <c r="BF196" t="s">
        <v>1493</v>
      </c>
      <c r="BG196" t="s">
        <v>1493</v>
      </c>
      <c r="BH196">
        <v>1</v>
      </c>
      <c r="BI196" t="s">
        <v>1493</v>
      </c>
      <c r="BJ196" t="s">
        <v>1493</v>
      </c>
      <c r="BK196" t="s">
        <v>1493</v>
      </c>
      <c r="BL196" t="s">
        <v>1493</v>
      </c>
      <c r="BM196" t="s">
        <v>1493</v>
      </c>
      <c r="BN196" t="s">
        <v>1493</v>
      </c>
      <c r="BO196" s="12" t="s">
        <v>1168</v>
      </c>
      <c r="BP196" s="23" t="s">
        <v>1152</v>
      </c>
      <c r="BQ196">
        <v>288</v>
      </c>
      <c r="BR196">
        <v>0</v>
      </c>
      <c r="BS196" t="s">
        <v>1493</v>
      </c>
      <c r="BT196">
        <v>0</v>
      </c>
      <c r="BU196" t="s">
        <v>1493</v>
      </c>
      <c r="BV196" s="4">
        <v>3.9950000000000001</v>
      </c>
      <c r="BW196">
        <v>0</v>
      </c>
      <c r="BX196">
        <v>35</v>
      </c>
      <c r="BY196">
        <v>1</v>
      </c>
      <c r="BZ196" t="s">
        <v>1493</v>
      </c>
      <c r="CA196">
        <v>3</v>
      </c>
      <c r="CB196" t="s">
        <v>1493</v>
      </c>
      <c r="CC196">
        <v>3</v>
      </c>
      <c r="CD196" t="s">
        <v>1493</v>
      </c>
      <c r="CE196" s="12" t="s">
        <v>563</v>
      </c>
      <c r="CF196">
        <v>2</v>
      </c>
      <c r="CG196">
        <v>0</v>
      </c>
      <c r="CH196" t="s">
        <v>1493</v>
      </c>
      <c r="CI196" t="s">
        <v>1493</v>
      </c>
      <c r="CJ196" t="s">
        <v>1493</v>
      </c>
      <c r="CK196" t="s">
        <v>1493</v>
      </c>
      <c r="CL196" t="s">
        <v>1493</v>
      </c>
      <c r="CM196" t="s">
        <v>1493</v>
      </c>
      <c r="CN196" t="s">
        <v>1493</v>
      </c>
      <c r="CO196" t="s">
        <v>1493</v>
      </c>
      <c r="CP196">
        <v>1</v>
      </c>
      <c r="CQ196" s="23" t="s">
        <v>461</v>
      </c>
      <c r="CR196" t="s">
        <v>1493</v>
      </c>
      <c r="CS196" s="12" t="s">
        <v>1493</v>
      </c>
      <c r="CT196">
        <v>2</v>
      </c>
      <c r="CU196">
        <v>0</v>
      </c>
      <c r="CV196" t="s">
        <v>1493</v>
      </c>
      <c r="CW196" t="s">
        <v>1493</v>
      </c>
      <c r="CX196">
        <v>0</v>
      </c>
      <c r="CY196" t="s">
        <v>1493</v>
      </c>
      <c r="CZ196">
        <v>0</v>
      </c>
      <c r="DA196" t="s">
        <v>1493</v>
      </c>
      <c r="DB196" t="s">
        <v>1493</v>
      </c>
      <c r="DC196" t="s">
        <v>1493</v>
      </c>
      <c r="DD196" t="s">
        <v>1493</v>
      </c>
      <c r="DE196" t="s">
        <v>1493</v>
      </c>
    </row>
    <row r="197" spans="1:109" x14ac:dyDescent="0.25">
      <c r="A197" s="12" t="s">
        <v>1493</v>
      </c>
      <c r="B197" s="4">
        <v>1.1000000000000001</v>
      </c>
      <c r="C197" t="s">
        <v>1493</v>
      </c>
      <c r="D197">
        <v>21</v>
      </c>
      <c r="E197">
        <v>1</v>
      </c>
      <c r="F197" t="s">
        <v>1493</v>
      </c>
      <c r="G197">
        <v>0</v>
      </c>
      <c r="H197" t="s">
        <v>1493</v>
      </c>
      <c r="I197" t="s">
        <v>1493</v>
      </c>
      <c r="J197">
        <v>0</v>
      </c>
      <c r="K197">
        <v>2009</v>
      </c>
      <c r="L197" t="s">
        <v>1493</v>
      </c>
      <c r="M197" t="s">
        <v>1493</v>
      </c>
      <c r="N197">
        <v>0</v>
      </c>
      <c r="O197">
        <v>280</v>
      </c>
      <c r="P197">
        <v>3.22</v>
      </c>
      <c r="Q197" t="s">
        <v>1493</v>
      </c>
      <c r="R197" t="s">
        <v>1493</v>
      </c>
      <c r="S197" t="s">
        <v>1493</v>
      </c>
      <c r="T197" t="s">
        <v>1493</v>
      </c>
      <c r="U197" t="s">
        <v>1493</v>
      </c>
      <c r="V197" t="s">
        <v>1493</v>
      </c>
      <c r="W197" t="s">
        <v>1493</v>
      </c>
      <c r="X197" t="s">
        <v>1493</v>
      </c>
      <c r="Y197" t="s">
        <v>1493</v>
      </c>
      <c r="Z197" t="s">
        <v>1493</v>
      </c>
      <c r="AA197" t="s">
        <v>1493</v>
      </c>
      <c r="AB197" t="s">
        <v>1493</v>
      </c>
      <c r="AC197" t="s">
        <v>1493</v>
      </c>
      <c r="AD197" t="s">
        <v>1493</v>
      </c>
      <c r="AE197" t="s">
        <v>1493</v>
      </c>
      <c r="AF197" t="s">
        <v>1493</v>
      </c>
      <c r="AG197" t="s">
        <v>1493</v>
      </c>
      <c r="AH197" t="s">
        <v>1493</v>
      </c>
      <c r="AI197" t="s">
        <v>1493</v>
      </c>
      <c r="AJ197" t="s">
        <v>1493</v>
      </c>
      <c r="AK197" t="s">
        <v>1493</v>
      </c>
      <c r="AL197" t="s">
        <v>1493</v>
      </c>
      <c r="AM197" t="s">
        <v>1493</v>
      </c>
      <c r="AN197" t="s">
        <v>1493</v>
      </c>
      <c r="AO197" t="s">
        <v>1493</v>
      </c>
      <c r="AP197" t="s">
        <v>1493</v>
      </c>
      <c r="AQ197" t="s">
        <v>1493</v>
      </c>
      <c r="AR197" t="s">
        <v>1493</v>
      </c>
      <c r="AS197" t="s">
        <v>1493</v>
      </c>
      <c r="AT197" t="s">
        <v>1493</v>
      </c>
      <c r="AU197" t="s">
        <v>1493</v>
      </c>
      <c r="AV197" t="s">
        <v>1493</v>
      </c>
      <c r="AW197" t="s">
        <v>1493</v>
      </c>
      <c r="AX197" t="s">
        <v>1493</v>
      </c>
      <c r="AY197" t="s">
        <v>1493</v>
      </c>
      <c r="AZ197" t="s">
        <v>1493</v>
      </c>
      <c r="BA197" t="s">
        <v>1493</v>
      </c>
      <c r="BB197" t="s">
        <v>1493</v>
      </c>
      <c r="BC197" t="s">
        <v>1493</v>
      </c>
      <c r="BD197" t="s">
        <v>1493</v>
      </c>
      <c r="BE197" t="s">
        <v>1493</v>
      </c>
      <c r="BF197" t="s">
        <v>1493</v>
      </c>
      <c r="BG197" t="s">
        <v>1493</v>
      </c>
      <c r="BH197">
        <v>2</v>
      </c>
      <c r="BI197">
        <v>1</v>
      </c>
      <c r="BJ197" t="s">
        <v>1493</v>
      </c>
      <c r="BK197" t="s">
        <v>1493</v>
      </c>
      <c r="BL197" t="s">
        <v>1493</v>
      </c>
      <c r="BM197" t="s">
        <v>1493</v>
      </c>
      <c r="BN197" t="s">
        <v>1493</v>
      </c>
      <c r="BO197" s="12" t="s">
        <v>1009</v>
      </c>
      <c r="BP197" s="23" t="s">
        <v>578</v>
      </c>
      <c r="BQ197">
        <v>282</v>
      </c>
      <c r="BR197">
        <v>0</v>
      </c>
      <c r="BS197" t="s">
        <v>1493</v>
      </c>
      <c r="BT197">
        <v>0</v>
      </c>
      <c r="BU197" t="s">
        <v>1493</v>
      </c>
      <c r="BV197" s="4">
        <v>3.1</v>
      </c>
      <c r="BW197">
        <v>0</v>
      </c>
      <c r="BX197">
        <v>21</v>
      </c>
      <c r="BY197">
        <v>2</v>
      </c>
      <c r="BZ197" t="s">
        <v>1493</v>
      </c>
      <c r="CA197">
        <v>1</v>
      </c>
      <c r="CB197" t="s">
        <v>1493</v>
      </c>
      <c r="CC197">
        <v>2</v>
      </c>
      <c r="CD197" t="s">
        <v>1493</v>
      </c>
      <c r="CE197" s="12" t="s">
        <v>482</v>
      </c>
      <c r="CF197" t="s">
        <v>1493</v>
      </c>
      <c r="CG197">
        <v>0</v>
      </c>
      <c r="CH197" t="s">
        <v>1493</v>
      </c>
      <c r="CI197" t="s">
        <v>1493</v>
      </c>
      <c r="CJ197" t="s">
        <v>1493</v>
      </c>
      <c r="CK197" t="s">
        <v>1493</v>
      </c>
      <c r="CL197" t="s">
        <v>1493</v>
      </c>
      <c r="CM197" t="s">
        <v>1493</v>
      </c>
      <c r="CN197" t="s">
        <v>1493</v>
      </c>
      <c r="CO197" t="s">
        <v>1493</v>
      </c>
      <c r="CP197">
        <v>2</v>
      </c>
      <c r="CQ197" s="22">
        <v>1</v>
      </c>
      <c r="CR197" t="s">
        <v>1493</v>
      </c>
      <c r="CS197" s="12" t="s">
        <v>1493</v>
      </c>
      <c r="CT197">
        <v>2</v>
      </c>
      <c r="CU197">
        <v>0</v>
      </c>
      <c r="CV197" t="s">
        <v>1493</v>
      </c>
      <c r="CW197" t="s">
        <v>1493</v>
      </c>
      <c r="CX197">
        <v>0</v>
      </c>
      <c r="CY197" t="s">
        <v>1493</v>
      </c>
      <c r="CZ197">
        <v>0</v>
      </c>
      <c r="DA197" t="s">
        <v>1493</v>
      </c>
      <c r="DB197" t="s">
        <v>1493</v>
      </c>
      <c r="DC197" t="s">
        <v>1493</v>
      </c>
      <c r="DD197" t="s">
        <v>1493</v>
      </c>
      <c r="DE197" t="s">
        <v>1493</v>
      </c>
    </row>
    <row r="198" spans="1:109" x14ac:dyDescent="0.25">
      <c r="A198" t="s">
        <v>1042</v>
      </c>
      <c r="B198" s="4">
        <v>1.101</v>
      </c>
      <c r="C198" t="s">
        <v>1493</v>
      </c>
      <c r="D198">
        <v>29</v>
      </c>
      <c r="E198">
        <v>2</v>
      </c>
      <c r="F198" t="s">
        <v>1493</v>
      </c>
      <c r="G198">
        <v>0</v>
      </c>
      <c r="H198" t="s">
        <v>1493</v>
      </c>
      <c r="I198" t="s">
        <v>1493</v>
      </c>
      <c r="J198">
        <v>0</v>
      </c>
      <c r="K198">
        <v>2008</v>
      </c>
      <c r="L198" t="s">
        <v>1493</v>
      </c>
      <c r="M198" t="s">
        <v>1493</v>
      </c>
      <c r="N198">
        <v>0</v>
      </c>
      <c r="O198">
        <v>273</v>
      </c>
      <c r="P198">
        <v>2.99</v>
      </c>
      <c r="Q198" t="s">
        <v>1493</v>
      </c>
      <c r="R198" t="s">
        <v>1493</v>
      </c>
      <c r="S198" t="s">
        <v>1493</v>
      </c>
      <c r="T198" t="s">
        <v>1493</v>
      </c>
      <c r="U198" t="s">
        <v>1493</v>
      </c>
      <c r="V198" t="s">
        <v>1493</v>
      </c>
      <c r="W198" t="s">
        <v>1493</v>
      </c>
      <c r="X198" t="s">
        <v>1493</v>
      </c>
      <c r="Y198" t="s">
        <v>1493</v>
      </c>
      <c r="Z198" t="s">
        <v>1493</v>
      </c>
      <c r="AA198" t="s">
        <v>1493</v>
      </c>
      <c r="AB198" t="s">
        <v>1493</v>
      </c>
      <c r="AC198" t="s">
        <v>1493</v>
      </c>
      <c r="AD198" t="s">
        <v>1493</v>
      </c>
      <c r="AE198" t="s">
        <v>1493</v>
      </c>
      <c r="AF198" t="s">
        <v>1493</v>
      </c>
      <c r="AG198" t="s">
        <v>1493</v>
      </c>
      <c r="AH198" t="s">
        <v>1493</v>
      </c>
      <c r="AI198" t="s">
        <v>1493</v>
      </c>
      <c r="AJ198" t="s">
        <v>1493</v>
      </c>
      <c r="AK198" t="s">
        <v>1493</v>
      </c>
      <c r="AL198" t="s">
        <v>1493</v>
      </c>
      <c r="AM198" t="s">
        <v>1493</v>
      </c>
      <c r="AN198" t="s">
        <v>1493</v>
      </c>
      <c r="AO198" t="s">
        <v>1493</v>
      </c>
      <c r="AP198" t="s">
        <v>1493</v>
      </c>
      <c r="AQ198" t="s">
        <v>1493</v>
      </c>
      <c r="AR198" t="s">
        <v>1493</v>
      </c>
      <c r="AS198" t="s">
        <v>1493</v>
      </c>
      <c r="AT198" t="s">
        <v>1493</v>
      </c>
      <c r="AU198" t="s">
        <v>1493</v>
      </c>
      <c r="AV198" t="s">
        <v>1493</v>
      </c>
      <c r="AW198" t="s">
        <v>1493</v>
      </c>
      <c r="AX198" t="s">
        <v>1493</v>
      </c>
      <c r="AY198" t="s">
        <v>1493</v>
      </c>
      <c r="AZ198" t="s">
        <v>1493</v>
      </c>
      <c r="BA198" t="s">
        <v>1493</v>
      </c>
      <c r="BB198" t="s">
        <v>1493</v>
      </c>
      <c r="BC198" t="s">
        <v>1493</v>
      </c>
      <c r="BD198" t="s">
        <v>1493</v>
      </c>
      <c r="BE198" t="s">
        <v>1493</v>
      </c>
      <c r="BF198" t="s">
        <v>1493</v>
      </c>
      <c r="BG198" t="s">
        <v>1493</v>
      </c>
      <c r="BH198">
        <v>2</v>
      </c>
      <c r="BI198">
        <v>1</v>
      </c>
      <c r="BJ198" t="s">
        <v>1493</v>
      </c>
      <c r="BK198" t="s">
        <v>1493</v>
      </c>
      <c r="BL198" t="s">
        <v>1493</v>
      </c>
      <c r="BM198" t="s">
        <v>1493</v>
      </c>
      <c r="BN198" t="s">
        <v>1493</v>
      </c>
      <c r="BO198" s="12" t="s">
        <v>558</v>
      </c>
      <c r="BP198" s="22">
        <v>39</v>
      </c>
      <c r="BQ198">
        <v>273</v>
      </c>
      <c r="BR198">
        <v>0</v>
      </c>
      <c r="BS198" t="s">
        <v>1493</v>
      </c>
      <c r="BT198">
        <v>0</v>
      </c>
      <c r="BU198" t="s">
        <v>1493</v>
      </c>
      <c r="BV198" s="4">
        <v>3.5</v>
      </c>
      <c r="BW198">
        <v>0</v>
      </c>
      <c r="BX198">
        <v>29</v>
      </c>
      <c r="BY198">
        <v>1</v>
      </c>
      <c r="BZ198" t="s">
        <v>1493</v>
      </c>
      <c r="CA198">
        <v>3</v>
      </c>
      <c r="CB198" t="s">
        <v>1493</v>
      </c>
      <c r="CC198">
        <v>3</v>
      </c>
      <c r="CD198" t="s">
        <v>1493</v>
      </c>
      <c r="CE198" s="12" t="s">
        <v>1190</v>
      </c>
      <c r="CF198">
        <v>1</v>
      </c>
      <c r="CG198">
        <v>0</v>
      </c>
      <c r="CH198" t="s">
        <v>1493</v>
      </c>
      <c r="CI198" t="s">
        <v>1493</v>
      </c>
      <c r="CJ198" t="s">
        <v>1493</v>
      </c>
      <c r="CK198" t="s">
        <v>1493</v>
      </c>
      <c r="CL198" t="s">
        <v>1493</v>
      </c>
      <c r="CM198" t="s">
        <v>1493</v>
      </c>
      <c r="CN198" t="s">
        <v>1493</v>
      </c>
      <c r="CO198" t="s">
        <v>1493</v>
      </c>
      <c r="CP198">
        <v>2</v>
      </c>
      <c r="CQ198" s="22">
        <v>1</v>
      </c>
      <c r="CR198" t="s">
        <v>1493</v>
      </c>
      <c r="CS198" s="12" t="s">
        <v>1493</v>
      </c>
      <c r="CT198">
        <v>2</v>
      </c>
      <c r="CU198">
        <v>0</v>
      </c>
      <c r="CV198" t="s">
        <v>1493</v>
      </c>
      <c r="CW198" t="s">
        <v>1493</v>
      </c>
      <c r="CX198">
        <v>0</v>
      </c>
      <c r="CY198" t="s">
        <v>1493</v>
      </c>
      <c r="CZ198">
        <v>0</v>
      </c>
      <c r="DA198" t="s">
        <v>1493</v>
      </c>
      <c r="DB198" t="s">
        <v>1493</v>
      </c>
      <c r="DC198" t="s">
        <v>1493</v>
      </c>
      <c r="DD198" t="s">
        <v>1493</v>
      </c>
      <c r="DE198" t="s">
        <v>1493</v>
      </c>
    </row>
    <row r="199" spans="1:109" x14ac:dyDescent="0.25">
      <c r="A199" s="12" t="s">
        <v>1493</v>
      </c>
      <c r="B199" s="4">
        <v>1.1020000000000001</v>
      </c>
      <c r="C199" t="s">
        <v>1493</v>
      </c>
      <c r="D199">
        <v>25</v>
      </c>
      <c r="E199">
        <v>3</v>
      </c>
      <c r="F199" t="s">
        <v>1193</v>
      </c>
      <c r="G199">
        <v>0</v>
      </c>
      <c r="H199" t="s">
        <v>1493</v>
      </c>
      <c r="I199" t="s">
        <v>1493</v>
      </c>
      <c r="J199">
        <v>0</v>
      </c>
      <c r="K199" t="s">
        <v>1493</v>
      </c>
      <c r="L199" t="s">
        <v>1493</v>
      </c>
      <c r="M199" t="s">
        <v>1493</v>
      </c>
      <c r="N199" t="s">
        <v>1493</v>
      </c>
      <c r="O199" t="s">
        <v>1493</v>
      </c>
      <c r="P199" t="s">
        <v>1493</v>
      </c>
      <c r="Q199" t="s">
        <v>1493</v>
      </c>
      <c r="R199" t="s">
        <v>1493</v>
      </c>
      <c r="S199" t="s">
        <v>1493</v>
      </c>
      <c r="T199" t="s">
        <v>1493</v>
      </c>
      <c r="U199" t="s">
        <v>1493</v>
      </c>
      <c r="V199" t="s">
        <v>1493</v>
      </c>
      <c r="W199" t="s">
        <v>1493</v>
      </c>
      <c r="X199" t="s">
        <v>1493</v>
      </c>
      <c r="Y199" t="s">
        <v>1493</v>
      </c>
      <c r="Z199" t="s">
        <v>1493</v>
      </c>
      <c r="AA199" t="s">
        <v>1493</v>
      </c>
      <c r="AB199" t="s">
        <v>1493</v>
      </c>
      <c r="AC199" t="s">
        <v>1493</v>
      </c>
      <c r="AD199" t="s">
        <v>1493</v>
      </c>
      <c r="AE199" t="s">
        <v>1493</v>
      </c>
      <c r="AF199" t="s">
        <v>1493</v>
      </c>
      <c r="AG199" t="s">
        <v>1493</v>
      </c>
      <c r="AH199" t="s">
        <v>1493</v>
      </c>
      <c r="AI199" t="s">
        <v>1493</v>
      </c>
      <c r="AJ199" t="s">
        <v>1493</v>
      </c>
      <c r="AK199" t="s">
        <v>1493</v>
      </c>
      <c r="AL199" t="s">
        <v>1493</v>
      </c>
      <c r="AM199" t="s">
        <v>1493</v>
      </c>
      <c r="AN199" t="s">
        <v>1493</v>
      </c>
      <c r="AO199" t="s">
        <v>1493</v>
      </c>
      <c r="AP199" t="s">
        <v>1493</v>
      </c>
      <c r="AQ199" t="s">
        <v>1493</v>
      </c>
      <c r="AR199" t="s">
        <v>1493</v>
      </c>
      <c r="AS199" t="s">
        <v>1493</v>
      </c>
      <c r="AT199" t="s">
        <v>1493</v>
      </c>
      <c r="AU199" t="s">
        <v>1493</v>
      </c>
      <c r="AV199" t="s">
        <v>1493</v>
      </c>
      <c r="AW199" t="s">
        <v>1493</v>
      </c>
      <c r="AX199" t="s">
        <v>1493</v>
      </c>
      <c r="AY199" t="s">
        <v>1493</v>
      </c>
      <c r="AZ199" t="s">
        <v>1493</v>
      </c>
      <c r="BA199" t="s">
        <v>1493</v>
      </c>
      <c r="BB199" t="s">
        <v>1493</v>
      </c>
      <c r="BC199" t="s">
        <v>1493</v>
      </c>
      <c r="BD199" t="s">
        <v>1493</v>
      </c>
      <c r="BE199" t="s">
        <v>1493</v>
      </c>
      <c r="BF199" t="s">
        <v>1493</v>
      </c>
      <c r="BG199" t="s">
        <v>1493</v>
      </c>
      <c r="BH199">
        <v>1</v>
      </c>
      <c r="BI199" t="s">
        <v>1493</v>
      </c>
      <c r="BJ199" t="s">
        <v>1493</v>
      </c>
      <c r="BK199" t="s">
        <v>1493</v>
      </c>
      <c r="BL199" t="s">
        <v>1493</v>
      </c>
      <c r="BM199" t="s">
        <v>1493</v>
      </c>
      <c r="BN199" t="s">
        <v>1493</v>
      </c>
      <c r="BO199" s="12" t="s">
        <v>601</v>
      </c>
      <c r="BP199" s="22">
        <v>41</v>
      </c>
      <c r="BQ199">
        <v>287</v>
      </c>
      <c r="BR199">
        <v>0</v>
      </c>
      <c r="BS199" t="s">
        <v>1493</v>
      </c>
      <c r="BT199">
        <v>0</v>
      </c>
      <c r="BU199" t="s">
        <v>1493</v>
      </c>
      <c r="BV199" s="4">
        <v>3.0649999999999999</v>
      </c>
      <c r="BW199">
        <v>0</v>
      </c>
      <c r="BX199">
        <v>25</v>
      </c>
      <c r="BY199">
        <v>6</v>
      </c>
      <c r="BZ199" t="s">
        <v>1493</v>
      </c>
      <c r="CA199">
        <v>3</v>
      </c>
      <c r="CB199" t="s">
        <v>1493</v>
      </c>
      <c r="CC199">
        <v>3</v>
      </c>
      <c r="CD199" t="s">
        <v>1493</v>
      </c>
      <c r="CE199" s="12" t="s">
        <v>626</v>
      </c>
      <c r="CF199" t="s">
        <v>1493</v>
      </c>
      <c r="CG199">
        <v>0</v>
      </c>
      <c r="CH199" t="s">
        <v>1493</v>
      </c>
      <c r="CI199" t="s">
        <v>1493</v>
      </c>
      <c r="CJ199" t="s">
        <v>1493</v>
      </c>
      <c r="CK199" t="s">
        <v>1493</v>
      </c>
      <c r="CL199" t="s">
        <v>1493</v>
      </c>
      <c r="CM199" t="s">
        <v>1493</v>
      </c>
      <c r="CN199" t="s">
        <v>1493</v>
      </c>
      <c r="CO199" t="s">
        <v>1493</v>
      </c>
      <c r="CP199">
        <v>1</v>
      </c>
      <c r="CQ199" s="23" t="s">
        <v>461</v>
      </c>
      <c r="CR199" t="s">
        <v>1493</v>
      </c>
      <c r="CS199" s="12" t="s">
        <v>1493</v>
      </c>
      <c r="CT199">
        <v>2</v>
      </c>
      <c r="CU199">
        <v>0</v>
      </c>
      <c r="CV199" t="s">
        <v>1493</v>
      </c>
      <c r="CW199" t="s">
        <v>1493</v>
      </c>
      <c r="CX199">
        <v>0</v>
      </c>
      <c r="CY199" t="s">
        <v>1493</v>
      </c>
      <c r="CZ199">
        <v>0</v>
      </c>
      <c r="DA199" t="s">
        <v>1493</v>
      </c>
      <c r="DB199" t="s">
        <v>1493</v>
      </c>
      <c r="DC199" t="s">
        <v>1493</v>
      </c>
      <c r="DD199" t="s">
        <v>1493</v>
      </c>
      <c r="DE199" t="s">
        <v>1493</v>
      </c>
    </row>
    <row r="200" spans="1:109" x14ac:dyDescent="0.25">
      <c r="A200" s="12" t="s">
        <v>1493</v>
      </c>
      <c r="B200" s="4">
        <v>1.103</v>
      </c>
      <c r="C200" t="s">
        <v>1493</v>
      </c>
      <c r="D200">
        <v>23</v>
      </c>
      <c r="E200">
        <v>1</v>
      </c>
      <c r="F200" t="s">
        <v>1493</v>
      </c>
      <c r="G200">
        <v>0</v>
      </c>
      <c r="H200" t="s">
        <v>1493</v>
      </c>
      <c r="I200" t="s">
        <v>1493</v>
      </c>
      <c r="J200">
        <v>0</v>
      </c>
      <c r="K200" t="s">
        <v>1493</v>
      </c>
      <c r="L200" t="s">
        <v>1493</v>
      </c>
      <c r="M200" t="s">
        <v>1493</v>
      </c>
      <c r="N200" t="s">
        <v>1493</v>
      </c>
      <c r="O200" t="s">
        <v>1493</v>
      </c>
      <c r="P200" t="s">
        <v>1493</v>
      </c>
      <c r="Q200" t="s">
        <v>1493</v>
      </c>
      <c r="R200" t="s">
        <v>1493</v>
      </c>
      <c r="S200" t="s">
        <v>1493</v>
      </c>
      <c r="T200" t="s">
        <v>1493</v>
      </c>
      <c r="U200" t="s">
        <v>1493</v>
      </c>
      <c r="V200" t="s">
        <v>1493</v>
      </c>
      <c r="W200" t="s">
        <v>1493</v>
      </c>
      <c r="X200" t="s">
        <v>1493</v>
      </c>
      <c r="Y200" t="s">
        <v>1493</v>
      </c>
      <c r="Z200" t="s">
        <v>1493</v>
      </c>
      <c r="AA200" t="s">
        <v>1493</v>
      </c>
      <c r="AB200" t="s">
        <v>1493</v>
      </c>
      <c r="AC200" t="s">
        <v>1493</v>
      </c>
      <c r="AD200" t="s">
        <v>1493</v>
      </c>
      <c r="AE200" t="s">
        <v>1493</v>
      </c>
      <c r="AF200" t="s">
        <v>1493</v>
      </c>
      <c r="AG200" t="s">
        <v>1493</v>
      </c>
      <c r="AH200" t="s">
        <v>1493</v>
      </c>
      <c r="AI200" t="s">
        <v>1493</v>
      </c>
      <c r="AJ200" t="s">
        <v>1493</v>
      </c>
      <c r="AK200" t="s">
        <v>1493</v>
      </c>
      <c r="AL200" t="s">
        <v>1493</v>
      </c>
      <c r="AM200" t="s">
        <v>1493</v>
      </c>
      <c r="AN200" t="s">
        <v>1493</v>
      </c>
      <c r="AO200" t="s">
        <v>1493</v>
      </c>
      <c r="AP200" t="s">
        <v>1493</v>
      </c>
      <c r="AQ200" t="s">
        <v>1493</v>
      </c>
      <c r="AR200" t="s">
        <v>1493</v>
      </c>
      <c r="AS200" t="s">
        <v>1493</v>
      </c>
      <c r="AT200" t="s">
        <v>1493</v>
      </c>
      <c r="AU200" t="s">
        <v>1493</v>
      </c>
      <c r="AV200" t="s">
        <v>1493</v>
      </c>
      <c r="AW200" t="s">
        <v>1493</v>
      </c>
      <c r="AX200" t="s">
        <v>1493</v>
      </c>
      <c r="AY200" t="s">
        <v>1493</v>
      </c>
      <c r="AZ200" t="s">
        <v>1493</v>
      </c>
      <c r="BA200" t="s">
        <v>1493</v>
      </c>
      <c r="BB200" t="s">
        <v>1493</v>
      </c>
      <c r="BC200" t="s">
        <v>1493</v>
      </c>
      <c r="BD200" t="s">
        <v>1493</v>
      </c>
      <c r="BE200" t="s">
        <v>1493</v>
      </c>
      <c r="BF200" t="s">
        <v>1493</v>
      </c>
      <c r="BG200" t="s">
        <v>1493</v>
      </c>
      <c r="BH200">
        <v>1</v>
      </c>
      <c r="BI200" t="s">
        <v>1493</v>
      </c>
      <c r="BJ200" t="s">
        <v>1493</v>
      </c>
      <c r="BK200" t="s">
        <v>1493</v>
      </c>
      <c r="BL200" t="s">
        <v>1493</v>
      </c>
      <c r="BM200" t="s">
        <v>1493</v>
      </c>
      <c r="BN200" t="s">
        <v>1493</v>
      </c>
      <c r="BO200" s="12" t="s">
        <v>492</v>
      </c>
      <c r="BP200" s="22">
        <v>40</v>
      </c>
      <c r="BQ200">
        <v>280</v>
      </c>
      <c r="BR200">
        <v>0</v>
      </c>
      <c r="BS200" t="s">
        <v>1493</v>
      </c>
      <c r="BT200">
        <v>0</v>
      </c>
      <c r="BU200" t="s">
        <v>1493</v>
      </c>
      <c r="BV200" s="4">
        <v>3.3</v>
      </c>
      <c r="BW200">
        <v>0</v>
      </c>
      <c r="BX200">
        <v>23</v>
      </c>
      <c r="BY200" t="s">
        <v>1493</v>
      </c>
      <c r="BZ200" t="s">
        <v>1493</v>
      </c>
      <c r="CA200">
        <v>3</v>
      </c>
      <c r="CB200" t="s">
        <v>1493</v>
      </c>
      <c r="CC200">
        <v>2</v>
      </c>
      <c r="CD200" t="s">
        <v>1493</v>
      </c>
      <c r="CE200" s="12" t="s">
        <v>482</v>
      </c>
      <c r="CF200" t="s">
        <v>1493</v>
      </c>
      <c r="CG200">
        <v>0</v>
      </c>
      <c r="CH200" t="s">
        <v>1493</v>
      </c>
      <c r="CI200" t="s">
        <v>1493</v>
      </c>
      <c r="CJ200" t="s">
        <v>1493</v>
      </c>
      <c r="CK200" t="s">
        <v>1493</v>
      </c>
      <c r="CL200" t="s">
        <v>1493</v>
      </c>
      <c r="CM200" t="s">
        <v>1493</v>
      </c>
      <c r="CN200" t="s">
        <v>1493</v>
      </c>
      <c r="CO200" t="s">
        <v>1493</v>
      </c>
      <c r="CP200">
        <v>2</v>
      </c>
      <c r="CQ200" s="22">
        <v>1</v>
      </c>
      <c r="CR200" t="s">
        <v>1493</v>
      </c>
      <c r="CS200" s="12" t="s">
        <v>1493</v>
      </c>
      <c r="CT200">
        <v>2</v>
      </c>
      <c r="CU200">
        <v>0</v>
      </c>
      <c r="CV200" t="s">
        <v>1493</v>
      </c>
      <c r="CW200" t="s">
        <v>1493</v>
      </c>
      <c r="CX200">
        <v>0</v>
      </c>
      <c r="CY200" t="s">
        <v>1493</v>
      </c>
      <c r="CZ200">
        <v>0</v>
      </c>
      <c r="DA200" t="s">
        <v>1493</v>
      </c>
      <c r="DB200" t="s">
        <v>1493</v>
      </c>
      <c r="DC200" t="s">
        <v>1493</v>
      </c>
      <c r="DD200" t="s">
        <v>1493</v>
      </c>
      <c r="DE200" t="s">
        <v>1493</v>
      </c>
    </row>
    <row r="201" spans="1:109" x14ac:dyDescent="0.25">
      <c r="A201" s="12" t="s">
        <v>1493</v>
      </c>
      <c r="B201" s="4">
        <v>1.1040000000000001</v>
      </c>
      <c r="C201" t="s">
        <v>1493</v>
      </c>
      <c r="D201">
        <v>25</v>
      </c>
      <c r="E201">
        <v>1</v>
      </c>
      <c r="F201" t="s">
        <v>1493</v>
      </c>
      <c r="G201">
        <v>0</v>
      </c>
      <c r="H201" t="s">
        <v>1493</v>
      </c>
      <c r="I201" t="s">
        <v>1493</v>
      </c>
      <c r="J201">
        <v>0</v>
      </c>
      <c r="K201" t="s">
        <v>1493</v>
      </c>
      <c r="L201" t="s">
        <v>1493</v>
      </c>
      <c r="M201" t="s">
        <v>1493</v>
      </c>
      <c r="N201" t="s">
        <v>1493</v>
      </c>
      <c r="O201" t="s">
        <v>1493</v>
      </c>
      <c r="P201" t="s">
        <v>1493</v>
      </c>
      <c r="Q201" t="s">
        <v>1493</v>
      </c>
      <c r="R201" t="s">
        <v>1493</v>
      </c>
      <c r="S201" t="s">
        <v>1493</v>
      </c>
      <c r="T201" t="s">
        <v>1493</v>
      </c>
      <c r="U201" t="s">
        <v>1493</v>
      </c>
      <c r="V201" t="s">
        <v>1493</v>
      </c>
      <c r="W201" t="s">
        <v>1493</v>
      </c>
      <c r="X201" t="s">
        <v>1493</v>
      </c>
      <c r="Y201" t="s">
        <v>1493</v>
      </c>
      <c r="Z201" t="s">
        <v>1493</v>
      </c>
      <c r="AA201" t="s">
        <v>1493</v>
      </c>
      <c r="AB201" t="s">
        <v>1493</v>
      </c>
      <c r="AC201" t="s">
        <v>1493</v>
      </c>
      <c r="AD201" t="s">
        <v>1493</v>
      </c>
      <c r="AE201" t="s">
        <v>1493</v>
      </c>
      <c r="AF201" t="s">
        <v>1493</v>
      </c>
      <c r="AG201" t="s">
        <v>1493</v>
      </c>
      <c r="AH201" t="s">
        <v>1493</v>
      </c>
      <c r="AI201" t="s">
        <v>1493</v>
      </c>
      <c r="AJ201" t="s">
        <v>1493</v>
      </c>
      <c r="AK201" t="s">
        <v>1493</v>
      </c>
      <c r="AL201" t="s">
        <v>1493</v>
      </c>
      <c r="AM201" t="s">
        <v>1493</v>
      </c>
      <c r="AN201" t="s">
        <v>1493</v>
      </c>
      <c r="AO201" t="s">
        <v>1493</v>
      </c>
      <c r="AP201" t="s">
        <v>1493</v>
      </c>
      <c r="AQ201" t="s">
        <v>1493</v>
      </c>
      <c r="AR201" t="s">
        <v>1493</v>
      </c>
      <c r="AS201" t="s">
        <v>1493</v>
      </c>
      <c r="AT201" t="s">
        <v>1493</v>
      </c>
      <c r="AU201" t="s">
        <v>1493</v>
      </c>
      <c r="AV201" t="s">
        <v>1493</v>
      </c>
      <c r="AW201" t="s">
        <v>1493</v>
      </c>
      <c r="AX201" t="s">
        <v>1493</v>
      </c>
      <c r="AY201" t="s">
        <v>1493</v>
      </c>
      <c r="AZ201" t="s">
        <v>1493</v>
      </c>
      <c r="BA201" t="s">
        <v>1493</v>
      </c>
      <c r="BB201" t="s">
        <v>1493</v>
      </c>
      <c r="BC201" t="s">
        <v>1493</v>
      </c>
      <c r="BD201" t="s">
        <v>1493</v>
      </c>
      <c r="BE201" t="s">
        <v>1493</v>
      </c>
      <c r="BF201" t="s">
        <v>1493</v>
      </c>
      <c r="BG201" t="s">
        <v>1493</v>
      </c>
      <c r="BH201">
        <v>1</v>
      </c>
      <c r="BI201" t="s">
        <v>1493</v>
      </c>
      <c r="BJ201" t="s">
        <v>1493</v>
      </c>
      <c r="BK201" t="s">
        <v>1493</v>
      </c>
      <c r="BL201" t="s">
        <v>1493</v>
      </c>
      <c r="BM201" t="s">
        <v>1493</v>
      </c>
      <c r="BN201" t="s">
        <v>1493</v>
      </c>
      <c r="BO201" s="12" t="s">
        <v>675</v>
      </c>
      <c r="BP201" s="22" t="s">
        <v>525</v>
      </c>
      <c r="BQ201">
        <v>274</v>
      </c>
      <c r="BR201">
        <v>0</v>
      </c>
      <c r="BS201" t="s">
        <v>1493</v>
      </c>
      <c r="BT201">
        <v>0</v>
      </c>
      <c r="BU201" t="s">
        <v>1493</v>
      </c>
      <c r="BV201" s="4">
        <v>2.85</v>
      </c>
      <c r="BW201">
        <v>0</v>
      </c>
      <c r="BX201">
        <v>25</v>
      </c>
      <c r="BY201">
        <v>1</v>
      </c>
      <c r="BZ201" t="s">
        <v>1493</v>
      </c>
      <c r="CA201">
        <v>3</v>
      </c>
      <c r="CB201" t="s">
        <v>1493</v>
      </c>
      <c r="CC201">
        <v>2</v>
      </c>
      <c r="CD201" t="s">
        <v>1493</v>
      </c>
      <c r="CE201" s="12" t="s">
        <v>870</v>
      </c>
      <c r="CF201" t="s">
        <v>1493</v>
      </c>
      <c r="CG201">
        <v>0</v>
      </c>
      <c r="CH201" t="s">
        <v>1493</v>
      </c>
      <c r="CI201" t="s">
        <v>1493</v>
      </c>
      <c r="CJ201" t="s">
        <v>1493</v>
      </c>
      <c r="CK201" t="s">
        <v>1493</v>
      </c>
      <c r="CL201" t="s">
        <v>1493</v>
      </c>
      <c r="CM201" t="s">
        <v>1493</v>
      </c>
      <c r="CN201" t="s">
        <v>1493</v>
      </c>
      <c r="CO201" t="s">
        <v>1493</v>
      </c>
      <c r="CP201">
        <v>2</v>
      </c>
      <c r="CQ201" s="22">
        <v>1</v>
      </c>
      <c r="CR201" t="s">
        <v>1493</v>
      </c>
      <c r="CS201" s="12" t="s">
        <v>1493</v>
      </c>
      <c r="CT201">
        <v>2</v>
      </c>
      <c r="CU201">
        <v>1</v>
      </c>
      <c r="CV201" t="s">
        <v>1493</v>
      </c>
      <c r="CW201">
        <v>3</v>
      </c>
      <c r="CX201">
        <v>0</v>
      </c>
      <c r="CY201" t="s">
        <v>1493</v>
      </c>
      <c r="CZ201">
        <v>0</v>
      </c>
      <c r="DA201" t="s">
        <v>1493</v>
      </c>
      <c r="DB201" t="s">
        <v>1493</v>
      </c>
      <c r="DC201" t="s">
        <v>1493</v>
      </c>
      <c r="DD201" t="s">
        <v>1493</v>
      </c>
      <c r="DE201" t="s">
        <v>1493</v>
      </c>
    </row>
    <row r="202" spans="1:109" x14ac:dyDescent="0.25">
      <c r="A202" s="12" t="s">
        <v>1493</v>
      </c>
      <c r="B202" s="4">
        <v>1.105</v>
      </c>
      <c r="C202" t="s">
        <v>1493</v>
      </c>
      <c r="D202">
        <v>41</v>
      </c>
      <c r="E202">
        <v>1</v>
      </c>
      <c r="F202" t="s">
        <v>1493</v>
      </c>
      <c r="G202">
        <v>0</v>
      </c>
      <c r="H202" t="s">
        <v>1493</v>
      </c>
      <c r="I202" t="s">
        <v>1493</v>
      </c>
      <c r="J202">
        <v>0</v>
      </c>
      <c r="K202">
        <v>2006</v>
      </c>
      <c r="L202" t="s">
        <v>1493</v>
      </c>
      <c r="M202" t="s">
        <v>1493</v>
      </c>
      <c r="N202">
        <v>0</v>
      </c>
      <c r="O202">
        <v>260</v>
      </c>
      <c r="P202">
        <v>2.16</v>
      </c>
      <c r="Q202" t="s">
        <v>1493</v>
      </c>
      <c r="R202">
        <v>2007</v>
      </c>
      <c r="S202" t="s">
        <v>1493</v>
      </c>
      <c r="T202" t="s">
        <v>1493</v>
      </c>
      <c r="U202">
        <v>0</v>
      </c>
      <c r="V202">
        <v>266</v>
      </c>
      <c r="W202">
        <v>2.91</v>
      </c>
      <c r="X202" t="s">
        <v>1493</v>
      </c>
      <c r="Y202" t="s">
        <v>1493</v>
      </c>
      <c r="Z202" t="s">
        <v>1493</v>
      </c>
      <c r="AA202" t="s">
        <v>1493</v>
      </c>
      <c r="AB202" t="s">
        <v>1493</v>
      </c>
      <c r="AC202" t="s">
        <v>1493</v>
      </c>
      <c r="AD202" t="s">
        <v>1493</v>
      </c>
      <c r="AE202" t="s">
        <v>1493</v>
      </c>
      <c r="AF202" t="s">
        <v>1493</v>
      </c>
      <c r="AG202" t="s">
        <v>1493</v>
      </c>
      <c r="AH202" t="s">
        <v>1493</v>
      </c>
      <c r="AI202" t="s">
        <v>1493</v>
      </c>
      <c r="AJ202" t="s">
        <v>1493</v>
      </c>
      <c r="AK202" t="s">
        <v>1493</v>
      </c>
      <c r="AL202" t="s">
        <v>1493</v>
      </c>
      <c r="AM202" t="s">
        <v>1493</v>
      </c>
      <c r="AN202" t="s">
        <v>1493</v>
      </c>
      <c r="AO202" t="s">
        <v>1493</v>
      </c>
      <c r="AP202" t="s">
        <v>1493</v>
      </c>
      <c r="AQ202" t="s">
        <v>1493</v>
      </c>
      <c r="AR202" t="s">
        <v>1493</v>
      </c>
      <c r="AS202" t="s">
        <v>1493</v>
      </c>
      <c r="AT202" t="s">
        <v>1493</v>
      </c>
      <c r="AU202" t="s">
        <v>1493</v>
      </c>
      <c r="AV202" t="s">
        <v>1493</v>
      </c>
      <c r="AW202" t="s">
        <v>1493</v>
      </c>
      <c r="AX202" t="s">
        <v>1493</v>
      </c>
      <c r="AY202" t="s">
        <v>1493</v>
      </c>
      <c r="AZ202" t="s">
        <v>1493</v>
      </c>
      <c r="BA202" t="s">
        <v>1493</v>
      </c>
      <c r="BB202" t="s">
        <v>1493</v>
      </c>
      <c r="BC202" t="s">
        <v>1493</v>
      </c>
      <c r="BD202" t="s">
        <v>1493</v>
      </c>
      <c r="BE202" t="s">
        <v>1493</v>
      </c>
      <c r="BF202" t="s">
        <v>1493</v>
      </c>
      <c r="BG202" t="s">
        <v>1493</v>
      </c>
      <c r="BH202">
        <v>4</v>
      </c>
      <c r="BI202">
        <v>2</v>
      </c>
      <c r="BJ202">
        <v>1</v>
      </c>
      <c r="BK202" t="s">
        <v>1493</v>
      </c>
      <c r="BL202" t="s">
        <v>1493</v>
      </c>
      <c r="BM202" t="s">
        <v>1493</v>
      </c>
      <c r="BN202" t="s">
        <v>1493</v>
      </c>
      <c r="BO202" s="12" t="s">
        <v>1040</v>
      </c>
      <c r="BP202" s="22" t="s">
        <v>488</v>
      </c>
      <c r="BQ202">
        <v>268</v>
      </c>
      <c r="BR202">
        <v>0</v>
      </c>
      <c r="BS202" t="s">
        <v>1493</v>
      </c>
      <c r="BT202">
        <v>0</v>
      </c>
      <c r="BU202" t="s">
        <v>1493</v>
      </c>
      <c r="BV202" s="4">
        <v>3.1150000000000002</v>
      </c>
      <c r="BW202">
        <v>0</v>
      </c>
      <c r="BX202">
        <v>41</v>
      </c>
      <c r="BY202">
        <v>1</v>
      </c>
      <c r="BZ202" t="s">
        <v>1493</v>
      </c>
      <c r="CA202">
        <v>3</v>
      </c>
      <c r="CB202" t="s">
        <v>1493</v>
      </c>
      <c r="CC202">
        <v>3</v>
      </c>
      <c r="CD202" t="s">
        <v>1493</v>
      </c>
      <c r="CE202" s="12" t="s">
        <v>880</v>
      </c>
      <c r="CF202">
        <v>2</v>
      </c>
      <c r="CG202">
        <v>0</v>
      </c>
      <c r="CH202" t="s">
        <v>1493</v>
      </c>
      <c r="CI202" t="s">
        <v>1493</v>
      </c>
      <c r="CJ202" t="s">
        <v>1493</v>
      </c>
      <c r="CK202" t="s">
        <v>1493</v>
      </c>
      <c r="CL202" t="s">
        <v>1493</v>
      </c>
      <c r="CM202" t="s">
        <v>1493</v>
      </c>
      <c r="CN202" t="s">
        <v>1493</v>
      </c>
      <c r="CO202" t="s">
        <v>1493</v>
      </c>
      <c r="CP202" t="s">
        <v>1493</v>
      </c>
      <c r="CQ202" s="22">
        <v>1</v>
      </c>
      <c r="CR202" t="s">
        <v>1493</v>
      </c>
      <c r="CS202" s="12" t="s">
        <v>1493</v>
      </c>
      <c r="CT202">
        <v>2</v>
      </c>
      <c r="CU202">
        <v>0</v>
      </c>
      <c r="CV202" t="s">
        <v>1493</v>
      </c>
      <c r="CW202" t="s">
        <v>1493</v>
      </c>
      <c r="CX202">
        <v>0</v>
      </c>
      <c r="CY202" t="s">
        <v>1493</v>
      </c>
      <c r="CZ202">
        <v>0</v>
      </c>
      <c r="DA202" t="s">
        <v>1493</v>
      </c>
      <c r="DB202" t="s">
        <v>1493</v>
      </c>
      <c r="DC202" t="s">
        <v>1493</v>
      </c>
      <c r="DD202" t="s">
        <v>1493</v>
      </c>
      <c r="DE202" t="s">
        <v>1493</v>
      </c>
    </row>
    <row r="203" spans="1:109" x14ac:dyDescent="0.25">
      <c r="A203" t="s">
        <v>1048</v>
      </c>
      <c r="B203" s="4">
        <v>1.1060000000000001</v>
      </c>
      <c r="C203" t="s">
        <v>1493</v>
      </c>
      <c r="D203">
        <v>23</v>
      </c>
      <c r="E203">
        <v>1</v>
      </c>
      <c r="F203" t="s">
        <v>1493</v>
      </c>
      <c r="G203">
        <v>0</v>
      </c>
      <c r="H203" t="s">
        <v>1493</v>
      </c>
      <c r="I203" t="s">
        <v>1493</v>
      </c>
      <c r="J203">
        <v>0</v>
      </c>
      <c r="K203" t="s">
        <v>1493</v>
      </c>
      <c r="L203" t="s">
        <v>1493</v>
      </c>
      <c r="M203" t="s">
        <v>1493</v>
      </c>
      <c r="N203" t="s">
        <v>1493</v>
      </c>
      <c r="O203" t="s">
        <v>1493</v>
      </c>
      <c r="P203" t="s">
        <v>1493</v>
      </c>
      <c r="Q203" t="s">
        <v>1493</v>
      </c>
      <c r="R203" t="s">
        <v>1493</v>
      </c>
      <c r="S203" t="s">
        <v>1493</v>
      </c>
      <c r="T203" t="s">
        <v>1493</v>
      </c>
      <c r="U203" t="s">
        <v>1493</v>
      </c>
      <c r="V203" t="s">
        <v>1493</v>
      </c>
      <c r="W203" t="s">
        <v>1493</v>
      </c>
      <c r="X203" t="s">
        <v>1493</v>
      </c>
      <c r="Y203" t="s">
        <v>1493</v>
      </c>
      <c r="Z203" t="s">
        <v>1493</v>
      </c>
      <c r="AA203" t="s">
        <v>1493</v>
      </c>
      <c r="AB203" t="s">
        <v>1493</v>
      </c>
      <c r="AC203" t="s">
        <v>1493</v>
      </c>
      <c r="AD203" t="s">
        <v>1493</v>
      </c>
      <c r="AE203" t="s">
        <v>1493</v>
      </c>
      <c r="AF203" t="s">
        <v>1493</v>
      </c>
      <c r="AG203" t="s">
        <v>1493</v>
      </c>
      <c r="AH203" t="s">
        <v>1493</v>
      </c>
      <c r="AI203" t="s">
        <v>1493</v>
      </c>
      <c r="AJ203" t="s">
        <v>1493</v>
      </c>
      <c r="AK203" t="s">
        <v>1493</v>
      </c>
      <c r="AL203" t="s">
        <v>1493</v>
      </c>
      <c r="AM203" t="s">
        <v>1493</v>
      </c>
      <c r="AN203" t="s">
        <v>1493</v>
      </c>
      <c r="AO203" t="s">
        <v>1493</v>
      </c>
      <c r="AP203" t="s">
        <v>1493</v>
      </c>
      <c r="AQ203" t="s">
        <v>1493</v>
      </c>
      <c r="AR203" t="s">
        <v>1493</v>
      </c>
      <c r="AS203" t="s">
        <v>1493</v>
      </c>
      <c r="AT203" t="s">
        <v>1493</v>
      </c>
      <c r="AU203" t="s">
        <v>1493</v>
      </c>
      <c r="AV203" t="s">
        <v>1493</v>
      </c>
      <c r="AW203" t="s">
        <v>1493</v>
      </c>
      <c r="AX203" t="s">
        <v>1493</v>
      </c>
      <c r="AY203" t="s">
        <v>1493</v>
      </c>
      <c r="AZ203" t="s">
        <v>1493</v>
      </c>
      <c r="BA203" t="s">
        <v>1493</v>
      </c>
      <c r="BB203" t="s">
        <v>1493</v>
      </c>
      <c r="BC203" t="s">
        <v>1493</v>
      </c>
      <c r="BD203" t="s">
        <v>1493</v>
      </c>
      <c r="BE203" t="s">
        <v>1493</v>
      </c>
      <c r="BF203" t="s">
        <v>1493</v>
      </c>
      <c r="BG203" t="s">
        <v>1493</v>
      </c>
      <c r="BH203">
        <v>1</v>
      </c>
      <c r="BI203" t="s">
        <v>1493</v>
      </c>
      <c r="BJ203" t="s">
        <v>1493</v>
      </c>
      <c r="BK203" t="s">
        <v>1493</v>
      </c>
      <c r="BL203" t="s">
        <v>1493</v>
      </c>
      <c r="BM203" t="s">
        <v>1493</v>
      </c>
      <c r="BN203" t="s">
        <v>1493</v>
      </c>
      <c r="BO203" s="12" t="s">
        <v>792</v>
      </c>
      <c r="BP203" s="22" t="s">
        <v>747</v>
      </c>
      <c r="BQ203">
        <v>284</v>
      </c>
      <c r="BR203">
        <v>0</v>
      </c>
      <c r="BS203" t="s">
        <v>1493</v>
      </c>
      <c r="BT203">
        <v>0</v>
      </c>
      <c r="BU203" t="s">
        <v>1493</v>
      </c>
      <c r="BV203" s="4">
        <v>3.65</v>
      </c>
      <c r="BW203">
        <v>0</v>
      </c>
      <c r="BX203">
        <v>23</v>
      </c>
      <c r="BY203">
        <v>1</v>
      </c>
      <c r="BZ203" t="s">
        <v>1493</v>
      </c>
      <c r="CA203">
        <v>3</v>
      </c>
      <c r="CB203" t="s">
        <v>1493</v>
      </c>
      <c r="CC203">
        <v>2</v>
      </c>
      <c r="CD203" t="s">
        <v>1493</v>
      </c>
      <c r="CE203" s="12" t="s">
        <v>1200</v>
      </c>
      <c r="CF203">
        <v>1</v>
      </c>
      <c r="CG203">
        <v>0</v>
      </c>
      <c r="CH203" t="s">
        <v>1493</v>
      </c>
      <c r="CI203" t="s">
        <v>1493</v>
      </c>
      <c r="CJ203" t="s">
        <v>1493</v>
      </c>
      <c r="CK203" t="s">
        <v>1493</v>
      </c>
      <c r="CL203" t="s">
        <v>1493</v>
      </c>
      <c r="CM203" t="s">
        <v>1493</v>
      </c>
      <c r="CN203" t="s">
        <v>1493</v>
      </c>
      <c r="CO203" t="s">
        <v>1493</v>
      </c>
      <c r="CP203">
        <v>2</v>
      </c>
      <c r="CQ203" s="22" t="s">
        <v>461</v>
      </c>
      <c r="CR203" t="s">
        <v>1493</v>
      </c>
      <c r="CS203" s="12" t="s">
        <v>1493</v>
      </c>
      <c r="CT203">
        <v>2</v>
      </c>
      <c r="CU203">
        <v>1</v>
      </c>
      <c r="CV203" t="s">
        <v>1493</v>
      </c>
      <c r="CW203">
        <v>1</v>
      </c>
      <c r="CX203">
        <v>0</v>
      </c>
      <c r="CY203" t="s">
        <v>1493</v>
      </c>
      <c r="CZ203">
        <v>0</v>
      </c>
      <c r="DA203" t="s">
        <v>1493</v>
      </c>
      <c r="DB203" t="s">
        <v>1493</v>
      </c>
      <c r="DC203" t="s">
        <v>1493</v>
      </c>
      <c r="DD203" t="s">
        <v>1493</v>
      </c>
      <c r="DE203" t="s">
        <v>1493</v>
      </c>
    </row>
    <row r="204" spans="1:109" x14ac:dyDescent="0.25">
      <c r="A204" s="12" t="s">
        <v>1493</v>
      </c>
      <c r="B204" s="4">
        <v>1.107</v>
      </c>
      <c r="C204" t="s">
        <v>1493</v>
      </c>
      <c r="D204">
        <v>39</v>
      </c>
      <c r="E204">
        <v>1</v>
      </c>
      <c r="F204" t="s">
        <v>1493</v>
      </c>
      <c r="G204">
        <v>0</v>
      </c>
      <c r="H204" t="s">
        <v>1493</v>
      </c>
      <c r="I204" t="s">
        <v>1493</v>
      </c>
      <c r="J204">
        <v>0</v>
      </c>
      <c r="K204">
        <v>1994</v>
      </c>
      <c r="L204" t="s">
        <v>1493</v>
      </c>
      <c r="M204" t="s">
        <v>1493</v>
      </c>
      <c r="N204">
        <v>0</v>
      </c>
      <c r="O204">
        <v>280</v>
      </c>
      <c r="P204">
        <v>3.5</v>
      </c>
      <c r="Q204" t="s">
        <v>1493</v>
      </c>
      <c r="R204">
        <v>1996</v>
      </c>
      <c r="S204" t="s">
        <v>1493</v>
      </c>
      <c r="T204" t="s">
        <v>1493</v>
      </c>
      <c r="U204">
        <v>0</v>
      </c>
      <c r="V204">
        <v>280</v>
      </c>
      <c r="W204">
        <v>3.5</v>
      </c>
      <c r="X204" t="s">
        <v>1493</v>
      </c>
      <c r="Y204">
        <v>2004</v>
      </c>
      <c r="Z204" t="s">
        <v>1493</v>
      </c>
      <c r="AA204" t="s">
        <v>1493</v>
      </c>
      <c r="AB204">
        <v>0</v>
      </c>
      <c r="AC204">
        <v>287</v>
      </c>
      <c r="AD204">
        <v>3.1</v>
      </c>
      <c r="AE204" t="s">
        <v>1493</v>
      </c>
      <c r="AF204" t="s">
        <v>1493</v>
      </c>
      <c r="AG204" t="s">
        <v>1493</v>
      </c>
      <c r="AH204" t="s">
        <v>1493</v>
      </c>
      <c r="AI204" t="s">
        <v>1493</v>
      </c>
      <c r="AJ204" t="s">
        <v>1493</v>
      </c>
      <c r="AK204" t="s">
        <v>1493</v>
      </c>
      <c r="AL204" t="s">
        <v>1493</v>
      </c>
      <c r="AM204" t="s">
        <v>1493</v>
      </c>
      <c r="AN204" t="s">
        <v>1493</v>
      </c>
      <c r="AO204" t="s">
        <v>1493</v>
      </c>
      <c r="AP204" t="s">
        <v>1493</v>
      </c>
      <c r="AQ204" t="s">
        <v>1493</v>
      </c>
      <c r="AR204" t="s">
        <v>1493</v>
      </c>
      <c r="AS204" t="s">
        <v>1493</v>
      </c>
      <c r="AT204" t="s">
        <v>1493</v>
      </c>
      <c r="AU204" t="s">
        <v>1493</v>
      </c>
      <c r="AV204" t="s">
        <v>1493</v>
      </c>
      <c r="AW204" t="s">
        <v>1493</v>
      </c>
      <c r="AX204" t="s">
        <v>1493</v>
      </c>
      <c r="AY204" t="s">
        <v>1493</v>
      </c>
      <c r="AZ204" t="s">
        <v>1493</v>
      </c>
      <c r="BA204" t="s">
        <v>1493</v>
      </c>
      <c r="BB204" t="s">
        <v>1493</v>
      </c>
      <c r="BC204" t="s">
        <v>1493</v>
      </c>
      <c r="BD204" t="s">
        <v>1493</v>
      </c>
      <c r="BE204" t="s">
        <v>1493</v>
      </c>
      <c r="BF204" t="s">
        <v>1493</v>
      </c>
      <c r="BG204" t="s">
        <v>1493</v>
      </c>
      <c r="BH204">
        <v>5</v>
      </c>
      <c r="BI204">
        <v>3</v>
      </c>
      <c r="BJ204">
        <v>1</v>
      </c>
      <c r="BK204" t="s">
        <v>1493</v>
      </c>
      <c r="BL204" t="s">
        <v>1493</v>
      </c>
      <c r="BM204" t="s">
        <v>1493</v>
      </c>
      <c r="BN204" t="s">
        <v>1493</v>
      </c>
      <c r="BO204" s="12" t="s">
        <v>1202</v>
      </c>
      <c r="BP204" s="22">
        <v>39</v>
      </c>
      <c r="BQ204">
        <v>273</v>
      </c>
      <c r="BR204">
        <v>0</v>
      </c>
      <c r="BS204" t="s">
        <v>1493</v>
      </c>
      <c r="BT204">
        <v>0</v>
      </c>
      <c r="BU204" t="s">
        <v>1493</v>
      </c>
      <c r="BV204" s="4">
        <v>3.45</v>
      </c>
      <c r="BW204">
        <v>0</v>
      </c>
      <c r="BX204">
        <v>39</v>
      </c>
      <c r="BY204">
        <v>2</v>
      </c>
      <c r="BZ204" t="s">
        <v>1493</v>
      </c>
      <c r="CA204">
        <v>2</v>
      </c>
      <c r="CB204" t="s">
        <v>1493</v>
      </c>
      <c r="CC204">
        <v>1</v>
      </c>
      <c r="CD204" t="s">
        <v>1493</v>
      </c>
      <c r="CE204" s="12" t="s">
        <v>482</v>
      </c>
      <c r="CF204" t="s">
        <v>1493</v>
      </c>
      <c r="CG204">
        <v>0</v>
      </c>
      <c r="CH204" t="s">
        <v>1493</v>
      </c>
      <c r="CI204" t="s">
        <v>1493</v>
      </c>
      <c r="CJ204" t="s">
        <v>1493</v>
      </c>
      <c r="CK204" t="s">
        <v>1493</v>
      </c>
      <c r="CL204" t="s">
        <v>1493</v>
      </c>
      <c r="CM204" t="s">
        <v>1493</v>
      </c>
      <c r="CN204" t="s">
        <v>1493</v>
      </c>
      <c r="CO204" t="s">
        <v>1493</v>
      </c>
      <c r="CP204">
        <v>2</v>
      </c>
      <c r="CQ204" s="22" t="s">
        <v>461</v>
      </c>
      <c r="CR204" t="s">
        <v>1493</v>
      </c>
      <c r="CS204" s="12" t="s">
        <v>1493</v>
      </c>
      <c r="CT204">
        <v>2</v>
      </c>
      <c r="CU204">
        <v>0</v>
      </c>
      <c r="CV204" t="s">
        <v>1493</v>
      </c>
      <c r="CW204" t="s">
        <v>1493</v>
      </c>
      <c r="CX204">
        <v>0</v>
      </c>
      <c r="CY204" t="s">
        <v>1493</v>
      </c>
      <c r="CZ204">
        <v>0</v>
      </c>
      <c r="DA204" t="s">
        <v>1493</v>
      </c>
      <c r="DB204" t="s">
        <v>1493</v>
      </c>
      <c r="DC204" t="s">
        <v>1493</v>
      </c>
      <c r="DD204" t="s">
        <v>1493</v>
      </c>
      <c r="DE204" t="s">
        <v>1493</v>
      </c>
    </row>
    <row r="205" spans="1:109" x14ac:dyDescent="0.25">
      <c r="A205" t="s">
        <v>1048</v>
      </c>
      <c r="B205" s="4">
        <v>1.1080000000000001</v>
      </c>
      <c r="C205" t="s">
        <v>1493</v>
      </c>
      <c r="D205">
        <v>28</v>
      </c>
      <c r="E205">
        <v>1</v>
      </c>
      <c r="F205" t="s">
        <v>1493</v>
      </c>
      <c r="G205">
        <v>0</v>
      </c>
      <c r="H205" t="s">
        <v>1493</v>
      </c>
      <c r="I205" t="s">
        <v>1493</v>
      </c>
      <c r="J205">
        <v>0</v>
      </c>
      <c r="K205" t="s">
        <v>1493</v>
      </c>
      <c r="L205" t="s">
        <v>1493</v>
      </c>
      <c r="M205" t="s">
        <v>1493</v>
      </c>
      <c r="N205" t="s">
        <v>1493</v>
      </c>
      <c r="O205" t="s">
        <v>1493</v>
      </c>
      <c r="P205" t="s">
        <v>1493</v>
      </c>
      <c r="Q205" t="s">
        <v>1493</v>
      </c>
      <c r="R205" t="s">
        <v>1493</v>
      </c>
      <c r="S205" t="s">
        <v>1493</v>
      </c>
      <c r="T205" t="s">
        <v>1493</v>
      </c>
      <c r="U205" t="s">
        <v>1493</v>
      </c>
      <c r="V205" t="s">
        <v>1493</v>
      </c>
      <c r="W205" t="s">
        <v>1493</v>
      </c>
      <c r="X205" t="s">
        <v>1493</v>
      </c>
      <c r="Y205" t="s">
        <v>1493</v>
      </c>
      <c r="Z205" t="s">
        <v>1493</v>
      </c>
      <c r="AA205" t="s">
        <v>1493</v>
      </c>
      <c r="AB205" t="s">
        <v>1493</v>
      </c>
      <c r="AC205" t="s">
        <v>1493</v>
      </c>
      <c r="AD205" t="s">
        <v>1493</v>
      </c>
      <c r="AE205" t="s">
        <v>1493</v>
      </c>
      <c r="AF205" t="s">
        <v>1493</v>
      </c>
      <c r="AG205" t="s">
        <v>1493</v>
      </c>
      <c r="AH205" t="s">
        <v>1493</v>
      </c>
      <c r="AI205" t="s">
        <v>1493</v>
      </c>
      <c r="AJ205" t="s">
        <v>1493</v>
      </c>
      <c r="AK205" t="s">
        <v>1493</v>
      </c>
      <c r="AL205" t="s">
        <v>1493</v>
      </c>
      <c r="AM205" t="s">
        <v>1493</v>
      </c>
      <c r="AN205" t="s">
        <v>1493</v>
      </c>
      <c r="AO205" t="s">
        <v>1493</v>
      </c>
      <c r="AP205" t="s">
        <v>1493</v>
      </c>
      <c r="AQ205" t="s">
        <v>1493</v>
      </c>
      <c r="AR205" t="s">
        <v>1493</v>
      </c>
      <c r="AS205" t="s">
        <v>1493</v>
      </c>
      <c r="AT205" t="s">
        <v>1493</v>
      </c>
      <c r="AU205" t="s">
        <v>1493</v>
      </c>
      <c r="AV205" t="s">
        <v>1493</v>
      </c>
      <c r="AW205" t="s">
        <v>1493</v>
      </c>
      <c r="AX205" t="s">
        <v>1493</v>
      </c>
      <c r="AY205" t="s">
        <v>1493</v>
      </c>
      <c r="AZ205" t="s">
        <v>1493</v>
      </c>
      <c r="BA205" t="s">
        <v>1493</v>
      </c>
      <c r="BB205" t="s">
        <v>1493</v>
      </c>
      <c r="BC205" t="s">
        <v>1493</v>
      </c>
      <c r="BD205" t="s">
        <v>1493</v>
      </c>
      <c r="BE205" t="s">
        <v>1493</v>
      </c>
      <c r="BF205" t="s">
        <v>1493</v>
      </c>
      <c r="BG205" t="s">
        <v>1493</v>
      </c>
      <c r="BH205">
        <v>1</v>
      </c>
      <c r="BI205" t="s">
        <v>1493</v>
      </c>
      <c r="BJ205" t="s">
        <v>1493</v>
      </c>
      <c r="BK205" t="s">
        <v>1493</v>
      </c>
      <c r="BL205" t="s">
        <v>1493</v>
      </c>
      <c r="BM205" t="s">
        <v>1493</v>
      </c>
      <c r="BN205" t="s">
        <v>1493</v>
      </c>
      <c r="BO205" s="12" t="s">
        <v>792</v>
      </c>
      <c r="BP205" s="22" t="s">
        <v>638</v>
      </c>
      <c r="BQ205">
        <v>281</v>
      </c>
      <c r="BR205">
        <v>0</v>
      </c>
      <c r="BS205" t="s">
        <v>1493</v>
      </c>
      <c r="BT205">
        <v>0</v>
      </c>
      <c r="BU205" t="s">
        <v>1493</v>
      </c>
      <c r="BV205" s="4">
        <v>3.3</v>
      </c>
      <c r="BW205">
        <v>0</v>
      </c>
      <c r="BX205">
        <v>28</v>
      </c>
      <c r="BY205">
        <v>1</v>
      </c>
      <c r="BZ205" t="s">
        <v>1493</v>
      </c>
      <c r="CA205">
        <v>3</v>
      </c>
      <c r="CB205" t="s">
        <v>1493</v>
      </c>
      <c r="CC205">
        <v>3</v>
      </c>
      <c r="CD205">
        <v>15</v>
      </c>
      <c r="CE205" s="12" t="s">
        <v>615</v>
      </c>
      <c r="CF205">
        <v>2</v>
      </c>
      <c r="CG205">
        <v>0</v>
      </c>
      <c r="CH205" t="s">
        <v>1493</v>
      </c>
      <c r="CI205" t="s">
        <v>1493</v>
      </c>
      <c r="CJ205" t="s">
        <v>1493</v>
      </c>
      <c r="CK205" t="s">
        <v>1493</v>
      </c>
      <c r="CL205" t="s">
        <v>1493</v>
      </c>
      <c r="CM205" t="s">
        <v>1493</v>
      </c>
      <c r="CN205" t="s">
        <v>1493</v>
      </c>
      <c r="CO205" t="s">
        <v>1493</v>
      </c>
      <c r="CP205">
        <v>1</v>
      </c>
      <c r="CQ205" s="22" t="s">
        <v>461</v>
      </c>
      <c r="CR205" t="s">
        <v>1493</v>
      </c>
      <c r="CS205" s="12" t="s">
        <v>1493</v>
      </c>
      <c r="CT205">
        <v>2</v>
      </c>
      <c r="CU205">
        <v>0</v>
      </c>
      <c r="CV205" t="s">
        <v>1493</v>
      </c>
      <c r="CW205" t="s">
        <v>1493</v>
      </c>
      <c r="CX205">
        <v>0</v>
      </c>
      <c r="CY205" t="s">
        <v>1493</v>
      </c>
      <c r="CZ205">
        <v>0</v>
      </c>
      <c r="DA205" t="s">
        <v>1493</v>
      </c>
      <c r="DB205" t="s">
        <v>1493</v>
      </c>
      <c r="DC205" t="s">
        <v>1493</v>
      </c>
      <c r="DD205" t="s">
        <v>1493</v>
      </c>
      <c r="DE205" t="s">
        <v>1493</v>
      </c>
    </row>
    <row r="206" spans="1:109" x14ac:dyDescent="0.25">
      <c r="A206" s="12" t="s">
        <v>1493</v>
      </c>
      <c r="B206" s="4">
        <v>1.109</v>
      </c>
      <c r="C206" t="s">
        <v>1493</v>
      </c>
      <c r="D206">
        <v>28</v>
      </c>
      <c r="E206">
        <v>1</v>
      </c>
      <c r="F206" t="s">
        <v>1493</v>
      </c>
      <c r="G206">
        <v>0</v>
      </c>
      <c r="H206" t="s">
        <v>1493</v>
      </c>
      <c r="I206" t="s">
        <v>1493</v>
      </c>
      <c r="J206">
        <v>0</v>
      </c>
      <c r="K206" t="s">
        <v>1493</v>
      </c>
      <c r="L206" t="s">
        <v>1493</v>
      </c>
      <c r="M206" t="s">
        <v>1493</v>
      </c>
      <c r="N206" t="s">
        <v>1493</v>
      </c>
      <c r="O206" t="s">
        <v>1493</v>
      </c>
      <c r="P206" t="s">
        <v>1493</v>
      </c>
      <c r="Q206" t="s">
        <v>1493</v>
      </c>
      <c r="R206" t="s">
        <v>1493</v>
      </c>
      <c r="S206" t="s">
        <v>1493</v>
      </c>
      <c r="T206" t="s">
        <v>1493</v>
      </c>
      <c r="U206" t="s">
        <v>1493</v>
      </c>
      <c r="V206" t="s">
        <v>1493</v>
      </c>
      <c r="W206" t="s">
        <v>1493</v>
      </c>
      <c r="X206" t="s">
        <v>1493</v>
      </c>
      <c r="Y206" t="s">
        <v>1493</v>
      </c>
      <c r="Z206" t="s">
        <v>1493</v>
      </c>
      <c r="AA206" t="s">
        <v>1493</v>
      </c>
      <c r="AB206" t="s">
        <v>1493</v>
      </c>
      <c r="AC206" t="s">
        <v>1493</v>
      </c>
      <c r="AD206" t="s">
        <v>1493</v>
      </c>
      <c r="AE206" t="s">
        <v>1493</v>
      </c>
      <c r="AF206" t="s">
        <v>1493</v>
      </c>
      <c r="AG206" t="s">
        <v>1493</v>
      </c>
      <c r="AH206" t="s">
        <v>1493</v>
      </c>
      <c r="AI206" t="s">
        <v>1493</v>
      </c>
      <c r="AJ206" t="s">
        <v>1493</v>
      </c>
      <c r="AK206" t="s">
        <v>1493</v>
      </c>
      <c r="AL206" t="s">
        <v>1493</v>
      </c>
      <c r="AM206" t="s">
        <v>1493</v>
      </c>
      <c r="AN206" t="s">
        <v>1493</v>
      </c>
      <c r="AO206" t="s">
        <v>1493</v>
      </c>
      <c r="AP206" t="s">
        <v>1493</v>
      </c>
      <c r="AQ206" t="s">
        <v>1493</v>
      </c>
      <c r="AR206" t="s">
        <v>1493</v>
      </c>
      <c r="AS206" t="s">
        <v>1493</v>
      </c>
      <c r="AT206" t="s">
        <v>1493</v>
      </c>
      <c r="AU206" t="s">
        <v>1493</v>
      </c>
      <c r="AV206" t="s">
        <v>1493</v>
      </c>
      <c r="AW206" t="s">
        <v>1493</v>
      </c>
      <c r="AX206" t="s">
        <v>1493</v>
      </c>
      <c r="AY206" t="s">
        <v>1493</v>
      </c>
      <c r="AZ206" t="s">
        <v>1493</v>
      </c>
      <c r="BA206" t="s">
        <v>1493</v>
      </c>
      <c r="BB206" t="s">
        <v>1493</v>
      </c>
      <c r="BC206" t="s">
        <v>1493</v>
      </c>
      <c r="BD206" t="s">
        <v>1493</v>
      </c>
      <c r="BE206" t="s">
        <v>1493</v>
      </c>
      <c r="BF206" t="s">
        <v>1493</v>
      </c>
      <c r="BG206" t="s">
        <v>1493</v>
      </c>
      <c r="BH206">
        <v>1</v>
      </c>
      <c r="BI206" t="s">
        <v>1493</v>
      </c>
      <c r="BJ206" t="s">
        <v>1493</v>
      </c>
      <c r="BK206" t="s">
        <v>1493</v>
      </c>
      <c r="BL206" t="s">
        <v>1493</v>
      </c>
      <c r="BM206" t="s">
        <v>1493</v>
      </c>
      <c r="BN206" t="s">
        <v>1493</v>
      </c>
      <c r="BO206" s="12" t="s">
        <v>467</v>
      </c>
      <c r="BP206" s="22" t="s">
        <v>718</v>
      </c>
      <c r="BQ206">
        <v>270</v>
      </c>
      <c r="BR206">
        <v>0</v>
      </c>
      <c r="BS206" t="s">
        <v>1493</v>
      </c>
      <c r="BT206">
        <v>0</v>
      </c>
      <c r="BU206" t="s">
        <v>1493</v>
      </c>
      <c r="BV206" s="4">
        <v>3.28</v>
      </c>
      <c r="BW206">
        <v>0</v>
      </c>
      <c r="BX206">
        <v>28</v>
      </c>
      <c r="BY206">
        <v>1</v>
      </c>
      <c r="BZ206" t="s">
        <v>1493</v>
      </c>
      <c r="CA206">
        <v>3</v>
      </c>
      <c r="CB206" t="s">
        <v>1493</v>
      </c>
      <c r="CC206">
        <v>2</v>
      </c>
      <c r="CD206" t="s">
        <v>1493</v>
      </c>
      <c r="CE206" s="12" t="s">
        <v>1207</v>
      </c>
      <c r="CF206">
        <v>1</v>
      </c>
      <c r="CG206">
        <v>0</v>
      </c>
      <c r="CH206" t="s">
        <v>1493</v>
      </c>
      <c r="CI206" t="s">
        <v>1493</v>
      </c>
      <c r="CJ206" t="s">
        <v>1493</v>
      </c>
      <c r="CK206" t="s">
        <v>1493</v>
      </c>
      <c r="CL206" t="s">
        <v>1493</v>
      </c>
      <c r="CM206" t="s">
        <v>1493</v>
      </c>
      <c r="CN206" t="s">
        <v>1493</v>
      </c>
      <c r="CO206" t="s">
        <v>1493</v>
      </c>
      <c r="CP206">
        <v>1</v>
      </c>
      <c r="CQ206" s="22" t="s">
        <v>461</v>
      </c>
      <c r="CR206" t="s">
        <v>1493</v>
      </c>
      <c r="CS206" s="12" t="s">
        <v>1493</v>
      </c>
      <c r="CT206">
        <v>2</v>
      </c>
      <c r="CU206">
        <v>0</v>
      </c>
      <c r="CV206" t="s">
        <v>1493</v>
      </c>
      <c r="CW206" t="s">
        <v>1493</v>
      </c>
      <c r="CX206">
        <v>0</v>
      </c>
      <c r="CY206" t="s">
        <v>1493</v>
      </c>
      <c r="CZ206">
        <v>0</v>
      </c>
      <c r="DA206" t="s">
        <v>1493</v>
      </c>
      <c r="DB206" t="s">
        <v>1493</v>
      </c>
      <c r="DC206" t="s">
        <v>1493</v>
      </c>
      <c r="DD206" t="s">
        <v>1493</v>
      </c>
      <c r="DE206" t="s">
        <v>1493</v>
      </c>
    </row>
    <row r="207" spans="1:109" x14ac:dyDescent="0.25">
      <c r="A207" t="s">
        <v>1053</v>
      </c>
      <c r="B207" s="4">
        <v>1.1100000000000001</v>
      </c>
      <c r="C207" t="s">
        <v>1493</v>
      </c>
      <c r="D207">
        <v>31</v>
      </c>
      <c r="E207">
        <v>1</v>
      </c>
      <c r="F207" t="s">
        <v>1493</v>
      </c>
      <c r="G207">
        <v>0</v>
      </c>
      <c r="H207" t="s">
        <v>1493</v>
      </c>
      <c r="I207" t="s">
        <v>1493</v>
      </c>
      <c r="J207">
        <v>0</v>
      </c>
      <c r="K207" t="s">
        <v>1493</v>
      </c>
      <c r="L207" t="s">
        <v>1493</v>
      </c>
      <c r="M207" t="s">
        <v>1493</v>
      </c>
      <c r="N207" t="s">
        <v>1493</v>
      </c>
      <c r="O207" t="s">
        <v>1493</v>
      </c>
      <c r="P207" t="s">
        <v>1493</v>
      </c>
      <c r="Q207" t="s">
        <v>1493</v>
      </c>
      <c r="R207" t="s">
        <v>1493</v>
      </c>
      <c r="S207" t="s">
        <v>1493</v>
      </c>
      <c r="T207" t="s">
        <v>1493</v>
      </c>
      <c r="U207" t="s">
        <v>1493</v>
      </c>
      <c r="V207" t="s">
        <v>1493</v>
      </c>
      <c r="W207" t="s">
        <v>1493</v>
      </c>
      <c r="X207" t="s">
        <v>1493</v>
      </c>
      <c r="Y207" t="s">
        <v>1493</v>
      </c>
      <c r="Z207" t="s">
        <v>1493</v>
      </c>
      <c r="AA207" t="s">
        <v>1493</v>
      </c>
      <c r="AB207" t="s">
        <v>1493</v>
      </c>
      <c r="AC207" t="s">
        <v>1493</v>
      </c>
      <c r="AD207" t="s">
        <v>1493</v>
      </c>
      <c r="AE207" t="s">
        <v>1493</v>
      </c>
      <c r="AF207" t="s">
        <v>1493</v>
      </c>
      <c r="AG207" t="s">
        <v>1493</v>
      </c>
      <c r="AH207" t="s">
        <v>1493</v>
      </c>
      <c r="AI207" t="s">
        <v>1493</v>
      </c>
      <c r="AJ207" t="s">
        <v>1493</v>
      </c>
      <c r="AK207" t="s">
        <v>1493</v>
      </c>
      <c r="AL207" t="s">
        <v>1493</v>
      </c>
      <c r="AM207" t="s">
        <v>1493</v>
      </c>
      <c r="AN207" t="s">
        <v>1493</v>
      </c>
      <c r="AO207" t="s">
        <v>1493</v>
      </c>
      <c r="AP207" t="s">
        <v>1493</v>
      </c>
      <c r="AQ207" t="s">
        <v>1493</v>
      </c>
      <c r="AR207" t="s">
        <v>1493</v>
      </c>
      <c r="AS207" t="s">
        <v>1493</v>
      </c>
      <c r="AT207" t="s">
        <v>1493</v>
      </c>
      <c r="AU207" t="s">
        <v>1493</v>
      </c>
      <c r="AV207" t="s">
        <v>1493</v>
      </c>
      <c r="AW207" t="s">
        <v>1493</v>
      </c>
      <c r="AX207" t="s">
        <v>1493</v>
      </c>
      <c r="AY207" t="s">
        <v>1493</v>
      </c>
      <c r="AZ207" t="s">
        <v>1493</v>
      </c>
      <c r="BA207" t="s">
        <v>1493</v>
      </c>
      <c r="BB207" t="s">
        <v>1493</v>
      </c>
      <c r="BC207" t="s">
        <v>1493</v>
      </c>
      <c r="BD207" t="s">
        <v>1493</v>
      </c>
      <c r="BE207" t="s">
        <v>1493</v>
      </c>
      <c r="BF207" t="s">
        <v>1493</v>
      </c>
      <c r="BG207" t="s">
        <v>1493</v>
      </c>
      <c r="BH207">
        <v>1</v>
      </c>
      <c r="BI207" t="s">
        <v>1493</v>
      </c>
      <c r="BJ207" t="s">
        <v>1493</v>
      </c>
      <c r="BK207" t="s">
        <v>1493</v>
      </c>
      <c r="BL207" t="s">
        <v>1493</v>
      </c>
      <c r="BM207" t="s">
        <v>1493</v>
      </c>
      <c r="BN207" t="s">
        <v>1493</v>
      </c>
      <c r="BO207" s="12" t="s">
        <v>656</v>
      </c>
      <c r="BP207" s="22">
        <v>39</v>
      </c>
      <c r="BQ207">
        <v>273</v>
      </c>
      <c r="BR207">
        <v>0</v>
      </c>
      <c r="BS207" t="s">
        <v>1493</v>
      </c>
      <c r="BT207">
        <v>0</v>
      </c>
      <c r="BU207" t="s">
        <v>1493</v>
      </c>
      <c r="BV207" s="4">
        <v>3.12</v>
      </c>
      <c r="BW207">
        <v>0</v>
      </c>
      <c r="BX207">
        <v>31</v>
      </c>
      <c r="BY207">
        <v>3</v>
      </c>
      <c r="BZ207" t="s">
        <v>1493</v>
      </c>
      <c r="CA207">
        <v>2</v>
      </c>
      <c r="CB207" t="s">
        <v>1493</v>
      </c>
      <c r="CC207">
        <v>2</v>
      </c>
      <c r="CD207" t="s">
        <v>1493</v>
      </c>
      <c r="CE207" s="12" t="s">
        <v>482</v>
      </c>
      <c r="CF207" t="s">
        <v>1493</v>
      </c>
      <c r="CG207">
        <v>0</v>
      </c>
      <c r="CH207" t="s">
        <v>1493</v>
      </c>
      <c r="CI207" t="s">
        <v>1493</v>
      </c>
      <c r="CJ207" t="s">
        <v>1493</v>
      </c>
      <c r="CK207" t="s">
        <v>1493</v>
      </c>
      <c r="CL207" t="s">
        <v>1493</v>
      </c>
      <c r="CM207" t="s">
        <v>1493</v>
      </c>
      <c r="CN207" t="s">
        <v>1493</v>
      </c>
      <c r="CO207" t="s">
        <v>1493</v>
      </c>
      <c r="CP207">
        <v>2</v>
      </c>
      <c r="CQ207" s="22" t="s">
        <v>461</v>
      </c>
      <c r="CR207" t="s">
        <v>1493</v>
      </c>
      <c r="CS207" s="12" t="s">
        <v>1493</v>
      </c>
      <c r="CT207">
        <v>2</v>
      </c>
      <c r="CU207">
        <v>0</v>
      </c>
      <c r="CV207" t="s">
        <v>1493</v>
      </c>
      <c r="CW207" t="s">
        <v>1493</v>
      </c>
      <c r="CX207">
        <v>0</v>
      </c>
      <c r="CY207" t="s">
        <v>1493</v>
      </c>
      <c r="CZ207">
        <v>0</v>
      </c>
      <c r="DA207" t="s">
        <v>1493</v>
      </c>
      <c r="DB207" t="s">
        <v>1493</v>
      </c>
      <c r="DC207" t="s">
        <v>1493</v>
      </c>
      <c r="DD207" t="s">
        <v>1493</v>
      </c>
      <c r="DE207" t="s">
        <v>1493</v>
      </c>
    </row>
    <row r="208" spans="1:109" x14ac:dyDescent="0.25">
      <c r="A208" s="12" t="s">
        <v>1493</v>
      </c>
      <c r="B208" s="4">
        <v>1.111</v>
      </c>
      <c r="C208" t="s">
        <v>1493</v>
      </c>
      <c r="D208">
        <v>38</v>
      </c>
      <c r="E208">
        <v>1</v>
      </c>
      <c r="F208" t="s">
        <v>1493</v>
      </c>
      <c r="G208">
        <v>0</v>
      </c>
      <c r="H208" t="s">
        <v>1493</v>
      </c>
      <c r="I208" t="s">
        <v>1493</v>
      </c>
      <c r="J208">
        <v>0</v>
      </c>
      <c r="K208">
        <v>2000</v>
      </c>
      <c r="L208" t="s">
        <v>1493</v>
      </c>
      <c r="M208" t="s">
        <v>1493</v>
      </c>
      <c r="N208">
        <v>0</v>
      </c>
      <c r="O208">
        <v>280</v>
      </c>
      <c r="P208">
        <v>3.375</v>
      </c>
      <c r="Q208" t="s">
        <v>1493</v>
      </c>
      <c r="R208">
        <v>2004</v>
      </c>
      <c r="S208" t="s">
        <v>1493</v>
      </c>
      <c r="T208" t="s">
        <v>1493</v>
      </c>
      <c r="U208">
        <v>0</v>
      </c>
      <c r="V208">
        <v>266</v>
      </c>
      <c r="W208">
        <v>3.4950000000000001</v>
      </c>
      <c r="X208" t="s">
        <v>1493</v>
      </c>
      <c r="Y208" t="s">
        <v>1493</v>
      </c>
      <c r="Z208" t="s">
        <v>1493</v>
      </c>
      <c r="AA208" t="s">
        <v>1493</v>
      </c>
      <c r="AB208" t="s">
        <v>1493</v>
      </c>
      <c r="AC208" t="s">
        <v>1493</v>
      </c>
      <c r="AD208" t="s">
        <v>1493</v>
      </c>
      <c r="AE208" t="s">
        <v>1493</v>
      </c>
      <c r="AF208" t="s">
        <v>1493</v>
      </c>
      <c r="AG208" t="s">
        <v>1493</v>
      </c>
      <c r="AH208" t="s">
        <v>1493</v>
      </c>
      <c r="AI208" t="s">
        <v>1493</v>
      </c>
      <c r="AJ208" t="s">
        <v>1493</v>
      </c>
      <c r="AK208" t="s">
        <v>1493</v>
      </c>
      <c r="AL208" t="s">
        <v>1493</v>
      </c>
      <c r="AM208" t="s">
        <v>1493</v>
      </c>
      <c r="AN208" t="s">
        <v>1493</v>
      </c>
      <c r="AO208" t="s">
        <v>1493</v>
      </c>
      <c r="AP208" t="s">
        <v>1493</v>
      </c>
      <c r="AQ208" t="s">
        <v>1493</v>
      </c>
      <c r="AR208" t="s">
        <v>1493</v>
      </c>
      <c r="AS208" t="s">
        <v>1493</v>
      </c>
      <c r="AT208" t="s">
        <v>1493</v>
      </c>
      <c r="AU208" t="s">
        <v>1493</v>
      </c>
      <c r="AV208" t="s">
        <v>1493</v>
      </c>
      <c r="AW208" t="s">
        <v>1493</v>
      </c>
      <c r="AX208" t="s">
        <v>1493</v>
      </c>
      <c r="AY208" t="s">
        <v>1493</v>
      </c>
      <c r="AZ208" t="s">
        <v>1493</v>
      </c>
      <c r="BA208" t="s">
        <v>1493</v>
      </c>
      <c r="BB208" t="s">
        <v>1493</v>
      </c>
      <c r="BC208" t="s">
        <v>1493</v>
      </c>
      <c r="BD208" t="s">
        <v>1493</v>
      </c>
      <c r="BE208" t="s">
        <v>1493</v>
      </c>
      <c r="BF208" t="s">
        <v>1493</v>
      </c>
      <c r="BG208" t="s">
        <v>1493</v>
      </c>
      <c r="BH208">
        <v>4</v>
      </c>
      <c r="BI208">
        <v>2</v>
      </c>
      <c r="BJ208">
        <v>1</v>
      </c>
      <c r="BK208" t="s">
        <v>1493</v>
      </c>
      <c r="BL208" t="s">
        <v>1493</v>
      </c>
      <c r="BM208" t="s">
        <v>1493</v>
      </c>
      <c r="BN208" t="s">
        <v>1493</v>
      </c>
      <c r="BO208" s="12" t="s">
        <v>656</v>
      </c>
      <c r="BP208" s="22" t="s">
        <v>578</v>
      </c>
      <c r="BQ208">
        <v>282</v>
      </c>
      <c r="BR208">
        <v>0</v>
      </c>
      <c r="BS208" t="s">
        <v>1493</v>
      </c>
      <c r="BT208">
        <v>0</v>
      </c>
      <c r="BU208" t="s">
        <v>1493</v>
      </c>
      <c r="BV208" s="4">
        <v>3.5</v>
      </c>
      <c r="BW208">
        <v>0</v>
      </c>
      <c r="BX208">
        <v>38</v>
      </c>
      <c r="BY208">
        <v>3</v>
      </c>
      <c r="BZ208" t="s">
        <v>1493</v>
      </c>
      <c r="CA208">
        <v>2</v>
      </c>
      <c r="CB208" t="s">
        <v>1493</v>
      </c>
      <c r="CC208">
        <v>3</v>
      </c>
      <c r="CD208">
        <v>16</v>
      </c>
      <c r="CE208" s="12" t="s">
        <v>1211</v>
      </c>
      <c r="CF208">
        <v>2</v>
      </c>
      <c r="CG208">
        <v>0</v>
      </c>
      <c r="CH208" t="s">
        <v>1493</v>
      </c>
      <c r="CI208" t="s">
        <v>1493</v>
      </c>
      <c r="CJ208" t="s">
        <v>1493</v>
      </c>
      <c r="CK208" t="s">
        <v>1493</v>
      </c>
      <c r="CL208" t="s">
        <v>1493</v>
      </c>
      <c r="CM208" t="s">
        <v>1493</v>
      </c>
      <c r="CN208" t="s">
        <v>1493</v>
      </c>
      <c r="CO208" t="s">
        <v>1493</v>
      </c>
      <c r="CP208">
        <v>3</v>
      </c>
      <c r="CQ208" s="22" t="s">
        <v>461</v>
      </c>
      <c r="CR208" t="s">
        <v>1493</v>
      </c>
      <c r="CS208" s="12" t="s">
        <v>1493</v>
      </c>
      <c r="CT208">
        <v>2</v>
      </c>
      <c r="CU208">
        <v>0</v>
      </c>
      <c r="CV208" t="s">
        <v>1493</v>
      </c>
      <c r="CW208" t="s">
        <v>1493</v>
      </c>
      <c r="CX208">
        <v>0</v>
      </c>
      <c r="CY208" t="s">
        <v>1493</v>
      </c>
      <c r="CZ208">
        <v>0</v>
      </c>
      <c r="DA208" t="s">
        <v>1493</v>
      </c>
      <c r="DB208" t="s">
        <v>1493</v>
      </c>
      <c r="DC208" t="s">
        <v>1493</v>
      </c>
      <c r="DD208" t="s">
        <v>1493</v>
      </c>
      <c r="DE208" t="s">
        <v>1493</v>
      </c>
    </row>
    <row r="209" spans="1:109" x14ac:dyDescent="0.25">
      <c r="A209" t="s">
        <v>1053</v>
      </c>
      <c r="B209" s="4">
        <v>1.1120000000000001</v>
      </c>
      <c r="C209" t="s">
        <v>1493</v>
      </c>
      <c r="D209">
        <v>39</v>
      </c>
      <c r="E209">
        <v>2</v>
      </c>
      <c r="F209" t="s">
        <v>1493</v>
      </c>
      <c r="G209">
        <v>0</v>
      </c>
      <c r="H209" t="s">
        <v>1493</v>
      </c>
      <c r="I209" t="s">
        <v>1493</v>
      </c>
      <c r="J209">
        <v>0</v>
      </c>
      <c r="K209">
        <v>2009</v>
      </c>
      <c r="L209" t="s">
        <v>1493</v>
      </c>
      <c r="M209" t="s">
        <v>1493</v>
      </c>
      <c r="N209">
        <v>0</v>
      </c>
      <c r="O209">
        <v>280</v>
      </c>
      <c r="P209">
        <v>3.1</v>
      </c>
      <c r="Q209" t="s">
        <v>1493</v>
      </c>
      <c r="R209" t="s">
        <v>1493</v>
      </c>
      <c r="S209" t="s">
        <v>1493</v>
      </c>
      <c r="T209" t="s">
        <v>1493</v>
      </c>
      <c r="U209" t="s">
        <v>1493</v>
      </c>
      <c r="V209" t="s">
        <v>1493</v>
      </c>
      <c r="W209" t="s">
        <v>1493</v>
      </c>
      <c r="X209" t="s">
        <v>1493</v>
      </c>
      <c r="Y209" t="s">
        <v>1493</v>
      </c>
      <c r="Z209" t="s">
        <v>1493</v>
      </c>
      <c r="AA209" t="s">
        <v>1493</v>
      </c>
      <c r="AB209" t="s">
        <v>1493</v>
      </c>
      <c r="AC209" t="s">
        <v>1493</v>
      </c>
      <c r="AD209" t="s">
        <v>1493</v>
      </c>
      <c r="AE209" t="s">
        <v>1493</v>
      </c>
      <c r="AF209" t="s">
        <v>1493</v>
      </c>
      <c r="AG209" t="s">
        <v>1493</v>
      </c>
      <c r="AH209" t="s">
        <v>1493</v>
      </c>
      <c r="AI209" t="s">
        <v>1493</v>
      </c>
      <c r="AJ209" t="s">
        <v>1493</v>
      </c>
      <c r="AK209" t="s">
        <v>1493</v>
      </c>
      <c r="AL209" t="s">
        <v>1493</v>
      </c>
      <c r="AM209" t="s">
        <v>1493</v>
      </c>
      <c r="AN209" t="s">
        <v>1493</v>
      </c>
      <c r="AO209" t="s">
        <v>1493</v>
      </c>
      <c r="AP209" t="s">
        <v>1493</v>
      </c>
      <c r="AQ209" t="s">
        <v>1493</v>
      </c>
      <c r="AR209" t="s">
        <v>1493</v>
      </c>
      <c r="AS209" t="s">
        <v>1493</v>
      </c>
      <c r="AT209" t="s">
        <v>1493</v>
      </c>
      <c r="AU209" t="s">
        <v>1493</v>
      </c>
      <c r="AV209" t="s">
        <v>1493</v>
      </c>
      <c r="AW209" t="s">
        <v>1493</v>
      </c>
      <c r="AX209" t="s">
        <v>1493</v>
      </c>
      <c r="AY209" t="s">
        <v>1493</v>
      </c>
      <c r="AZ209" t="s">
        <v>1493</v>
      </c>
      <c r="BA209" t="s">
        <v>1493</v>
      </c>
      <c r="BB209" t="s">
        <v>1493</v>
      </c>
      <c r="BC209" t="s">
        <v>1493</v>
      </c>
      <c r="BD209" t="s">
        <v>1493</v>
      </c>
      <c r="BE209" t="s">
        <v>1493</v>
      </c>
      <c r="BF209" t="s">
        <v>1493</v>
      </c>
      <c r="BG209" t="s">
        <v>1493</v>
      </c>
      <c r="BH209">
        <v>2</v>
      </c>
      <c r="BI209">
        <v>1</v>
      </c>
      <c r="BJ209" t="s">
        <v>1493</v>
      </c>
      <c r="BK209" t="s">
        <v>1493</v>
      </c>
      <c r="BL209" t="s">
        <v>1493</v>
      </c>
      <c r="BM209" t="s">
        <v>1493</v>
      </c>
      <c r="BN209" t="s">
        <v>1493</v>
      </c>
      <c r="BO209" s="12" t="s">
        <v>558</v>
      </c>
      <c r="BP209" s="22" t="s">
        <v>1213</v>
      </c>
      <c r="BQ209">
        <v>292</v>
      </c>
      <c r="BR209">
        <v>0</v>
      </c>
      <c r="BS209" t="s">
        <v>1493</v>
      </c>
      <c r="BT209">
        <v>0</v>
      </c>
      <c r="BU209" t="s">
        <v>1493</v>
      </c>
      <c r="BV209" s="4">
        <v>3.4</v>
      </c>
      <c r="BW209">
        <v>0</v>
      </c>
      <c r="BX209">
        <v>39</v>
      </c>
      <c r="BY209">
        <v>1</v>
      </c>
      <c r="BZ209" t="s">
        <v>1493</v>
      </c>
      <c r="CA209">
        <v>3</v>
      </c>
      <c r="CB209" t="s">
        <v>1493</v>
      </c>
      <c r="CC209">
        <v>3</v>
      </c>
      <c r="CD209" t="s">
        <v>1493</v>
      </c>
      <c r="CE209" s="12" t="s">
        <v>857</v>
      </c>
      <c r="CF209">
        <v>2</v>
      </c>
      <c r="CG209" t="s">
        <v>1493</v>
      </c>
      <c r="CH209" t="s">
        <v>1493</v>
      </c>
      <c r="CI209" t="s">
        <v>1493</v>
      </c>
      <c r="CJ209" t="s">
        <v>1493</v>
      </c>
      <c r="CK209" t="s">
        <v>1493</v>
      </c>
      <c r="CL209" t="s">
        <v>1493</v>
      </c>
      <c r="CM209" t="s">
        <v>1493</v>
      </c>
      <c r="CN209" t="s">
        <v>1493</v>
      </c>
      <c r="CO209" t="s">
        <v>1493</v>
      </c>
      <c r="CP209">
        <v>3</v>
      </c>
      <c r="CQ209" s="22" t="s">
        <v>461</v>
      </c>
      <c r="CR209" t="s">
        <v>1493</v>
      </c>
      <c r="CS209" s="12" t="s">
        <v>1493</v>
      </c>
      <c r="CT209">
        <v>2</v>
      </c>
      <c r="CU209">
        <v>0</v>
      </c>
      <c r="CV209" t="s">
        <v>1493</v>
      </c>
      <c r="CW209" t="s">
        <v>1493</v>
      </c>
      <c r="CX209">
        <v>0</v>
      </c>
      <c r="CY209" t="s">
        <v>1493</v>
      </c>
      <c r="CZ209">
        <v>0</v>
      </c>
      <c r="DA209" t="s">
        <v>1493</v>
      </c>
      <c r="DB209" t="s">
        <v>1493</v>
      </c>
      <c r="DC209" t="s">
        <v>1493</v>
      </c>
      <c r="DD209" t="s">
        <v>1493</v>
      </c>
      <c r="DE209" t="s">
        <v>1493</v>
      </c>
    </row>
    <row r="210" spans="1:109" x14ac:dyDescent="0.25">
      <c r="A210" t="s">
        <v>1053</v>
      </c>
      <c r="B210" s="4">
        <v>1.113</v>
      </c>
      <c r="C210" t="s">
        <v>1493</v>
      </c>
      <c r="D210">
        <v>22</v>
      </c>
      <c r="E210">
        <v>1</v>
      </c>
      <c r="F210" t="s">
        <v>1493</v>
      </c>
      <c r="G210">
        <v>0</v>
      </c>
      <c r="H210" t="s">
        <v>1493</v>
      </c>
      <c r="I210" t="s">
        <v>1493</v>
      </c>
      <c r="J210">
        <v>0</v>
      </c>
      <c r="K210" t="s">
        <v>1493</v>
      </c>
      <c r="L210" t="s">
        <v>1493</v>
      </c>
      <c r="M210" t="s">
        <v>1493</v>
      </c>
      <c r="N210" t="s">
        <v>1493</v>
      </c>
      <c r="O210" t="s">
        <v>1493</v>
      </c>
      <c r="P210" t="s">
        <v>1493</v>
      </c>
      <c r="Q210" t="s">
        <v>1493</v>
      </c>
      <c r="R210" t="s">
        <v>1493</v>
      </c>
      <c r="S210" t="s">
        <v>1493</v>
      </c>
      <c r="T210" t="s">
        <v>1493</v>
      </c>
      <c r="U210" t="s">
        <v>1493</v>
      </c>
      <c r="V210" t="s">
        <v>1493</v>
      </c>
      <c r="W210" t="s">
        <v>1493</v>
      </c>
      <c r="X210" t="s">
        <v>1493</v>
      </c>
      <c r="Y210" t="s">
        <v>1493</v>
      </c>
      <c r="Z210" t="s">
        <v>1493</v>
      </c>
      <c r="AA210" t="s">
        <v>1493</v>
      </c>
      <c r="AB210" t="s">
        <v>1493</v>
      </c>
      <c r="AC210" t="s">
        <v>1493</v>
      </c>
      <c r="AD210" t="s">
        <v>1493</v>
      </c>
      <c r="AE210" t="s">
        <v>1493</v>
      </c>
      <c r="AF210" t="s">
        <v>1493</v>
      </c>
      <c r="AG210" t="s">
        <v>1493</v>
      </c>
      <c r="AH210" t="s">
        <v>1493</v>
      </c>
      <c r="AI210" t="s">
        <v>1493</v>
      </c>
      <c r="AJ210" t="s">
        <v>1493</v>
      </c>
      <c r="AK210" t="s">
        <v>1493</v>
      </c>
      <c r="AL210" t="s">
        <v>1493</v>
      </c>
      <c r="AM210" t="s">
        <v>1493</v>
      </c>
      <c r="AN210" t="s">
        <v>1493</v>
      </c>
      <c r="AO210" t="s">
        <v>1493</v>
      </c>
      <c r="AP210" t="s">
        <v>1493</v>
      </c>
      <c r="AQ210" t="s">
        <v>1493</v>
      </c>
      <c r="AR210" t="s">
        <v>1493</v>
      </c>
      <c r="AS210" t="s">
        <v>1493</v>
      </c>
      <c r="AT210" t="s">
        <v>1493</v>
      </c>
      <c r="AU210" t="s">
        <v>1493</v>
      </c>
      <c r="AV210" t="s">
        <v>1493</v>
      </c>
      <c r="AW210" t="s">
        <v>1493</v>
      </c>
      <c r="AX210" t="s">
        <v>1493</v>
      </c>
      <c r="AY210" t="s">
        <v>1493</v>
      </c>
      <c r="AZ210" t="s">
        <v>1493</v>
      </c>
      <c r="BA210" t="s">
        <v>1493</v>
      </c>
      <c r="BB210" t="s">
        <v>1493</v>
      </c>
      <c r="BC210" t="s">
        <v>1493</v>
      </c>
      <c r="BD210" t="s">
        <v>1493</v>
      </c>
      <c r="BE210" t="s">
        <v>1493</v>
      </c>
      <c r="BF210" t="s">
        <v>1493</v>
      </c>
      <c r="BG210" t="s">
        <v>1493</v>
      </c>
      <c r="BH210">
        <v>2</v>
      </c>
      <c r="BI210">
        <v>1</v>
      </c>
      <c r="BJ210" t="s">
        <v>1493</v>
      </c>
      <c r="BK210" t="s">
        <v>1493</v>
      </c>
      <c r="BL210" t="s">
        <v>1493</v>
      </c>
      <c r="BM210" t="s">
        <v>1493</v>
      </c>
      <c r="BN210" t="s">
        <v>1493</v>
      </c>
      <c r="BO210" s="12" t="s">
        <v>656</v>
      </c>
      <c r="BP210" s="22" t="s">
        <v>638</v>
      </c>
      <c r="BQ210">
        <v>281</v>
      </c>
      <c r="BR210">
        <v>0</v>
      </c>
      <c r="BS210" t="s">
        <v>1493</v>
      </c>
      <c r="BT210">
        <v>0</v>
      </c>
      <c r="BU210" t="s">
        <v>1493</v>
      </c>
      <c r="BV210" s="4">
        <v>3.5</v>
      </c>
      <c r="BW210">
        <v>0</v>
      </c>
      <c r="BX210">
        <v>22</v>
      </c>
      <c r="BY210">
        <v>2</v>
      </c>
      <c r="BZ210" t="s">
        <v>1493</v>
      </c>
      <c r="CA210">
        <v>2</v>
      </c>
      <c r="CB210" t="s">
        <v>1493</v>
      </c>
      <c r="CC210">
        <v>2</v>
      </c>
      <c r="CD210" t="s">
        <v>1493</v>
      </c>
      <c r="CE210" s="12" t="s">
        <v>482</v>
      </c>
      <c r="CF210" t="s">
        <v>1493</v>
      </c>
      <c r="CG210">
        <v>0</v>
      </c>
      <c r="CH210" t="s">
        <v>1493</v>
      </c>
      <c r="CI210" t="s">
        <v>1493</v>
      </c>
      <c r="CJ210" t="s">
        <v>1493</v>
      </c>
      <c r="CK210" t="s">
        <v>1493</v>
      </c>
      <c r="CL210" t="s">
        <v>1493</v>
      </c>
      <c r="CM210" t="s">
        <v>1493</v>
      </c>
      <c r="CN210" t="s">
        <v>1493</v>
      </c>
      <c r="CO210" t="s">
        <v>1493</v>
      </c>
      <c r="CP210">
        <v>1</v>
      </c>
      <c r="CQ210" s="22" t="s">
        <v>461</v>
      </c>
      <c r="CR210" t="s">
        <v>1493</v>
      </c>
      <c r="CS210" s="12" t="s">
        <v>1493</v>
      </c>
      <c r="CT210">
        <v>2</v>
      </c>
      <c r="CU210">
        <v>0</v>
      </c>
      <c r="CV210" t="s">
        <v>1493</v>
      </c>
      <c r="CW210" t="s">
        <v>1493</v>
      </c>
      <c r="CX210">
        <v>0</v>
      </c>
      <c r="CY210" t="s">
        <v>1493</v>
      </c>
      <c r="CZ210">
        <v>0</v>
      </c>
      <c r="DA210" t="s">
        <v>1493</v>
      </c>
      <c r="DB210" t="s">
        <v>1493</v>
      </c>
      <c r="DC210" t="s">
        <v>1493</v>
      </c>
      <c r="DD210" t="s">
        <v>1493</v>
      </c>
      <c r="DE210" t="s">
        <v>1493</v>
      </c>
    </row>
    <row r="211" spans="1:109" x14ac:dyDescent="0.25">
      <c r="A211" t="s">
        <v>1216</v>
      </c>
      <c r="B211" s="4">
        <v>1.1140000000000001</v>
      </c>
      <c r="C211" t="s">
        <v>1493</v>
      </c>
      <c r="D211">
        <v>32</v>
      </c>
      <c r="E211">
        <v>1</v>
      </c>
      <c r="F211" t="s">
        <v>1493</v>
      </c>
      <c r="G211">
        <v>0</v>
      </c>
      <c r="H211" t="s">
        <v>1493</v>
      </c>
      <c r="I211" t="s">
        <v>1493</v>
      </c>
      <c r="J211">
        <v>0</v>
      </c>
      <c r="K211" t="s">
        <v>1493</v>
      </c>
      <c r="L211" t="s">
        <v>1493</v>
      </c>
      <c r="M211" t="s">
        <v>1493</v>
      </c>
      <c r="N211" t="s">
        <v>1493</v>
      </c>
      <c r="O211" t="s">
        <v>1493</v>
      </c>
      <c r="P211" t="s">
        <v>1493</v>
      </c>
      <c r="Q211" t="s">
        <v>1493</v>
      </c>
      <c r="R211" t="s">
        <v>1493</v>
      </c>
      <c r="S211" t="s">
        <v>1493</v>
      </c>
      <c r="T211" t="s">
        <v>1493</v>
      </c>
      <c r="U211" t="s">
        <v>1493</v>
      </c>
      <c r="V211" t="s">
        <v>1493</v>
      </c>
      <c r="W211" t="s">
        <v>1493</v>
      </c>
      <c r="X211" t="s">
        <v>1493</v>
      </c>
      <c r="Y211" t="s">
        <v>1493</v>
      </c>
      <c r="Z211" t="s">
        <v>1493</v>
      </c>
      <c r="AA211" t="s">
        <v>1493</v>
      </c>
      <c r="AB211" t="s">
        <v>1493</v>
      </c>
      <c r="AC211" t="s">
        <v>1493</v>
      </c>
      <c r="AD211" t="s">
        <v>1493</v>
      </c>
      <c r="AE211" t="s">
        <v>1493</v>
      </c>
      <c r="AF211" t="s">
        <v>1493</v>
      </c>
      <c r="AG211" t="s">
        <v>1493</v>
      </c>
      <c r="AH211" t="s">
        <v>1493</v>
      </c>
      <c r="AI211" t="s">
        <v>1493</v>
      </c>
      <c r="AJ211" t="s">
        <v>1493</v>
      </c>
      <c r="AK211" t="s">
        <v>1493</v>
      </c>
      <c r="AL211" t="s">
        <v>1493</v>
      </c>
      <c r="AM211" t="s">
        <v>1493</v>
      </c>
      <c r="AN211" t="s">
        <v>1493</v>
      </c>
      <c r="AO211" t="s">
        <v>1493</v>
      </c>
      <c r="AP211" t="s">
        <v>1493</v>
      </c>
      <c r="AQ211" t="s">
        <v>1493</v>
      </c>
      <c r="AR211" t="s">
        <v>1493</v>
      </c>
      <c r="AS211" t="s">
        <v>1493</v>
      </c>
      <c r="AT211" t="s">
        <v>1493</v>
      </c>
      <c r="AU211" t="s">
        <v>1493</v>
      </c>
      <c r="AV211" t="s">
        <v>1493</v>
      </c>
      <c r="AW211" t="s">
        <v>1493</v>
      </c>
      <c r="AX211" t="s">
        <v>1493</v>
      </c>
      <c r="AY211" t="s">
        <v>1493</v>
      </c>
      <c r="AZ211" t="s">
        <v>1493</v>
      </c>
      <c r="BA211" t="s">
        <v>1493</v>
      </c>
      <c r="BB211" t="s">
        <v>1493</v>
      </c>
      <c r="BC211" t="s">
        <v>1493</v>
      </c>
      <c r="BD211" t="s">
        <v>1493</v>
      </c>
      <c r="BE211" t="s">
        <v>1493</v>
      </c>
      <c r="BF211" t="s">
        <v>1493</v>
      </c>
      <c r="BG211" t="s">
        <v>1493</v>
      </c>
      <c r="BH211">
        <v>1</v>
      </c>
      <c r="BI211" t="s">
        <v>1493</v>
      </c>
      <c r="BJ211" t="s">
        <v>1493</v>
      </c>
      <c r="BK211" t="s">
        <v>1493</v>
      </c>
      <c r="BL211" t="s">
        <v>1493</v>
      </c>
      <c r="BM211" t="s">
        <v>1493</v>
      </c>
      <c r="BN211" t="s">
        <v>1493</v>
      </c>
      <c r="BO211" s="12" t="s">
        <v>656</v>
      </c>
      <c r="BP211" s="22" t="s">
        <v>578</v>
      </c>
      <c r="BQ211">
        <v>282</v>
      </c>
      <c r="BR211">
        <v>0</v>
      </c>
      <c r="BS211" t="s">
        <v>1493</v>
      </c>
      <c r="BT211">
        <v>0</v>
      </c>
      <c r="BU211" t="s">
        <v>1493</v>
      </c>
      <c r="BV211" s="4">
        <v>3.2</v>
      </c>
      <c r="BW211">
        <v>0</v>
      </c>
      <c r="BX211">
        <v>32</v>
      </c>
      <c r="BY211">
        <v>1</v>
      </c>
      <c r="BZ211" t="s">
        <v>1493</v>
      </c>
      <c r="CA211">
        <v>3</v>
      </c>
      <c r="CB211" t="s">
        <v>1493</v>
      </c>
      <c r="CC211">
        <v>3</v>
      </c>
      <c r="CD211" t="s">
        <v>1493</v>
      </c>
      <c r="CE211" s="12" t="s">
        <v>1217</v>
      </c>
      <c r="CF211">
        <v>2</v>
      </c>
      <c r="CG211">
        <v>0</v>
      </c>
      <c r="CH211" t="s">
        <v>1493</v>
      </c>
      <c r="CI211" t="s">
        <v>1493</v>
      </c>
      <c r="CJ211" t="s">
        <v>1493</v>
      </c>
      <c r="CK211" t="s">
        <v>1493</v>
      </c>
      <c r="CL211" t="s">
        <v>1493</v>
      </c>
      <c r="CM211" t="s">
        <v>1493</v>
      </c>
      <c r="CN211" t="s">
        <v>1493</v>
      </c>
      <c r="CO211" t="s">
        <v>1493</v>
      </c>
      <c r="CP211">
        <v>2</v>
      </c>
      <c r="CQ211" s="22" t="s">
        <v>461</v>
      </c>
      <c r="CR211" t="s">
        <v>1493</v>
      </c>
      <c r="CS211" s="12" t="s">
        <v>1493</v>
      </c>
      <c r="CT211">
        <v>2</v>
      </c>
      <c r="CU211">
        <v>0</v>
      </c>
      <c r="CV211" t="s">
        <v>1493</v>
      </c>
      <c r="CW211" t="s">
        <v>1493</v>
      </c>
      <c r="CX211">
        <v>0</v>
      </c>
      <c r="CY211" t="s">
        <v>1493</v>
      </c>
      <c r="CZ211">
        <v>0</v>
      </c>
      <c r="DA211" t="s">
        <v>1493</v>
      </c>
      <c r="DB211" t="s">
        <v>1493</v>
      </c>
      <c r="DC211" t="s">
        <v>1493</v>
      </c>
      <c r="DD211" t="s">
        <v>1493</v>
      </c>
      <c r="DE211" t="s">
        <v>1493</v>
      </c>
    </row>
    <row r="212" spans="1:109" x14ac:dyDescent="0.25">
      <c r="A212" t="s">
        <v>1216</v>
      </c>
      <c r="B212" s="4">
        <v>1.115</v>
      </c>
      <c r="C212" t="s">
        <v>1493</v>
      </c>
      <c r="D212">
        <v>33</v>
      </c>
      <c r="E212">
        <v>1</v>
      </c>
      <c r="F212" t="s">
        <v>1493</v>
      </c>
      <c r="G212">
        <v>0</v>
      </c>
      <c r="H212" t="s">
        <v>1493</v>
      </c>
      <c r="I212" t="s">
        <v>1493</v>
      </c>
      <c r="J212">
        <v>0</v>
      </c>
      <c r="K212" t="s">
        <v>1493</v>
      </c>
      <c r="L212" t="s">
        <v>1493</v>
      </c>
      <c r="M212" t="s">
        <v>1493</v>
      </c>
      <c r="N212">
        <v>0</v>
      </c>
      <c r="O212">
        <v>280</v>
      </c>
      <c r="P212">
        <v>3.1</v>
      </c>
      <c r="Q212" t="s">
        <v>1493</v>
      </c>
      <c r="R212" t="s">
        <v>1493</v>
      </c>
      <c r="S212" t="s">
        <v>1493</v>
      </c>
      <c r="T212" t="s">
        <v>1493</v>
      </c>
      <c r="U212" t="s">
        <v>1493</v>
      </c>
      <c r="V212" t="s">
        <v>1493</v>
      </c>
      <c r="W212" t="s">
        <v>1493</v>
      </c>
      <c r="X212" t="s">
        <v>1493</v>
      </c>
      <c r="Y212" t="s">
        <v>1493</v>
      </c>
      <c r="Z212" t="s">
        <v>1493</v>
      </c>
      <c r="AA212" t="s">
        <v>1493</v>
      </c>
      <c r="AB212" t="s">
        <v>1493</v>
      </c>
      <c r="AC212" t="s">
        <v>1493</v>
      </c>
      <c r="AD212" t="s">
        <v>1493</v>
      </c>
      <c r="AE212" t="s">
        <v>1493</v>
      </c>
      <c r="AF212" t="s">
        <v>1493</v>
      </c>
      <c r="AG212" t="s">
        <v>1493</v>
      </c>
      <c r="AH212" t="s">
        <v>1493</v>
      </c>
      <c r="AI212" t="s">
        <v>1493</v>
      </c>
      <c r="AJ212" t="s">
        <v>1493</v>
      </c>
      <c r="AK212" t="s">
        <v>1493</v>
      </c>
      <c r="AL212" t="s">
        <v>1493</v>
      </c>
      <c r="AM212" t="s">
        <v>1493</v>
      </c>
      <c r="AN212" t="s">
        <v>1493</v>
      </c>
      <c r="AO212" t="s">
        <v>1493</v>
      </c>
      <c r="AP212" t="s">
        <v>1493</v>
      </c>
      <c r="AQ212" t="s">
        <v>1493</v>
      </c>
      <c r="AR212" t="s">
        <v>1493</v>
      </c>
      <c r="AS212" t="s">
        <v>1493</v>
      </c>
      <c r="AT212" t="s">
        <v>1493</v>
      </c>
      <c r="AU212" t="s">
        <v>1493</v>
      </c>
      <c r="AV212" t="s">
        <v>1493</v>
      </c>
      <c r="AW212" t="s">
        <v>1493</v>
      </c>
      <c r="AX212" t="s">
        <v>1493</v>
      </c>
      <c r="AY212" t="s">
        <v>1493</v>
      </c>
      <c r="AZ212" t="s">
        <v>1493</v>
      </c>
      <c r="BA212" t="s">
        <v>1493</v>
      </c>
      <c r="BB212" t="s">
        <v>1493</v>
      </c>
      <c r="BC212" t="s">
        <v>1493</v>
      </c>
      <c r="BD212" t="s">
        <v>1493</v>
      </c>
      <c r="BE212" t="s">
        <v>1493</v>
      </c>
      <c r="BF212" t="s">
        <v>1493</v>
      </c>
      <c r="BG212" t="s">
        <v>1493</v>
      </c>
      <c r="BH212">
        <v>2</v>
      </c>
      <c r="BI212">
        <v>1</v>
      </c>
      <c r="BJ212" t="s">
        <v>1493</v>
      </c>
      <c r="BK212" t="s">
        <v>1493</v>
      </c>
      <c r="BL212" t="s">
        <v>1493</v>
      </c>
      <c r="BM212" t="s">
        <v>1493</v>
      </c>
      <c r="BN212" t="s">
        <v>1493</v>
      </c>
      <c r="BO212" s="12" t="s">
        <v>623</v>
      </c>
      <c r="BP212" s="22" t="s">
        <v>742</v>
      </c>
      <c r="BQ212">
        <v>278</v>
      </c>
      <c r="BR212">
        <v>0</v>
      </c>
      <c r="BS212" t="s">
        <v>1493</v>
      </c>
      <c r="BT212">
        <v>0</v>
      </c>
      <c r="BU212" t="s">
        <v>1493</v>
      </c>
      <c r="BV212" s="4">
        <v>3.5</v>
      </c>
      <c r="BW212">
        <v>0</v>
      </c>
      <c r="BX212">
        <v>33</v>
      </c>
      <c r="BY212">
        <v>1</v>
      </c>
      <c r="BZ212" t="s">
        <v>1493</v>
      </c>
      <c r="CA212">
        <v>2</v>
      </c>
      <c r="CB212" t="s">
        <v>1493</v>
      </c>
      <c r="CC212">
        <v>3</v>
      </c>
      <c r="CD212" t="s">
        <v>1493</v>
      </c>
      <c r="CE212" s="12" t="s">
        <v>1118</v>
      </c>
      <c r="CF212">
        <v>2</v>
      </c>
      <c r="CG212">
        <v>0</v>
      </c>
      <c r="CH212" t="s">
        <v>1493</v>
      </c>
      <c r="CI212" t="s">
        <v>1493</v>
      </c>
      <c r="CJ212" t="s">
        <v>1493</v>
      </c>
      <c r="CK212" t="s">
        <v>1493</v>
      </c>
      <c r="CL212" t="s">
        <v>1493</v>
      </c>
      <c r="CM212" t="s">
        <v>1493</v>
      </c>
      <c r="CN212" t="s">
        <v>1493</v>
      </c>
      <c r="CO212" t="s">
        <v>1493</v>
      </c>
      <c r="CP212">
        <v>1</v>
      </c>
      <c r="CQ212" s="22" t="s">
        <v>461</v>
      </c>
      <c r="CR212" t="s">
        <v>1493</v>
      </c>
      <c r="CS212" s="12" t="s">
        <v>1493</v>
      </c>
      <c r="CT212">
        <v>2</v>
      </c>
      <c r="CU212">
        <v>0</v>
      </c>
      <c r="CV212" t="s">
        <v>1493</v>
      </c>
      <c r="CW212" t="s">
        <v>1493</v>
      </c>
      <c r="CX212">
        <v>0</v>
      </c>
      <c r="CY212" t="s">
        <v>1493</v>
      </c>
      <c r="CZ212">
        <v>0</v>
      </c>
      <c r="DA212" t="s">
        <v>1493</v>
      </c>
      <c r="DB212" t="s">
        <v>1493</v>
      </c>
      <c r="DC212" t="s">
        <v>1493</v>
      </c>
      <c r="DD212" t="s">
        <v>1493</v>
      </c>
      <c r="DE212" t="s">
        <v>1493</v>
      </c>
    </row>
    <row r="213" spans="1:109" x14ac:dyDescent="0.25">
      <c r="A213" t="s">
        <v>1053</v>
      </c>
      <c r="B213" s="4">
        <v>1.1160000000000001</v>
      </c>
      <c r="C213" t="s">
        <v>1493</v>
      </c>
      <c r="D213">
        <v>23</v>
      </c>
      <c r="E213">
        <v>1</v>
      </c>
      <c r="F213" t="s">
        <v>1493</v>
      </c>
      <c r="G213">
        <v>0</v>
      </c>
      <c r="H213" t="s">
        <v>1493</v>
      </c>
      <c r="I213" t="s">
        <v>1493</v>
      </c>
      <c r="J213">
        <v>0</v>
      </c>
      <c r="K213">
        <v>2008</v>
      </c>
      <c r="L213" t="s">
        <v>1493</v>
      </c>
      <c r="M213" t="s">
        <v>1493</v>
      </c>
      <c r="N213">
        <v>0</v>
      </c>
      <c r="O213">
        <v>280</v>
      </c>
      <c r="P213">
        <v>3.1850000000000001</v>
      </c>
      <c r="Q213" t="s">
        <v>1493</v>
      </c>
      <c r="R213" t="s">
        <v>1493</v>
      </c>
      <c r="S213" t="s">
        <v>1493</v>
      </c>
      <c r="T213" t="s">
        <v>1493</v>
      </c>
      <c r="U213" t="s">
        <v>1493</v>
      </c>
      <c r="V213" t="s">
        <v>1493</v>
      </c>
      <c r="W213" t="s">
        <v>1493</v>
      </c>
      <c r="X213" t="s">
        <v>1493</v>
      </c>
      <c r="Y213" t="s">
        <v>1493</v>
      </c>
      <c r="Z213" t="s">
        <v>1493</v>
      </c>
      <c r="AA213" t="s">
        <v>1493</v>
      </c>
      <c r="AB213" t="s">
        <v>1493</v>
      </c>
      <c r="AC213" t="s">
        <v>1493</v>
      </c>
      <c r="AD213" t="s">
        <v>1493</v>
      </c>
      <c r="AE213" t="s">
        <v>1493</v>
      </c>
      <c r="AF213" t="s">
        <v>1493</v>
      </c>
      <c r="AG213" t="s">
        <v>1493</v>
      </c>
      <c r="AH213" t="s">
        <v>1493</v>
      </c>
      <c r="AI213" t="s">
        <v>1493</v>
      </c>
      <c r="AJ213" t="s">
        <v>1493</v>
      </c>
      <c r="AK213" t="s">
        <v>1493</v>
      </c>
      <c r="AL213" t="s">
        <v>1493</v>
      </c>
      <c r="AM213" t="s">
        <v>1493</v>
      </c>
      <c r="AN213" t="s">
        <v>1493</v>
      </c>
      <c r="AO213" t="s">
        <v>1493</v>
      </c>
      <c r="AP213" t="s">
        <v>1493</v>
      </c>
      <c r="AQ213" t="s">
        <v>1493</v>
      </c>
      <c r="AR213" t="s">
        <v>1493</v>
      </c>
      <c r="AS213" t="s">
        <v>1493</v>
      </c>
      <c r="AT213" t="s">
        <v>1493</v>
      </c>
      <c r="AU213" t="s">
        <v>1493</v>
      </c>
      <c r="AV213" t="s">
        <v>1493</v>
      </c>
      <c r="AW213" t="s">
        <v>1493</v>
      </c>
      <c r="AX213" t="s">
        <v>1493</v>
      </c>
      <c r="AY213" t="s">
        <v>1493</v>
      </c>
      <c r="AZ213" t="s">
        <v>1493</v>
      </c>
      <c r="BA213" t="s">
        <v>1493</v>
      </c>
      <c r="BB213" t="s">
        <v>1493</v>
      </c>
      <c r="BC213" t="s">
        <v>1493</v>
      </c>
      <c r="BD213" t="s">
        <v>1493</v>
      </c>
      <c r="BE213" t="s">
        <v>1493</v>
      </c>
      <c r="BF213" t="s">
        <v>1493</v>
      </c>
      <c r="BG213" t="s">
        <v>1493</v>
      </c>
      <c r="BH213">
        <v>4</v>
      </c>
      <c r="BI213">
        <v>1</v>
      </c>
      <c r="BJ213">
        <v>2</v>
      </c>
      <c r="BK213" t="s">
        <v>1493</v>
      </c>
      <c r="BL213" t="s">
        <v>1493</v>
      </c>
      <c r="BM213" t="s">
        <v>1493</v>
      </c>
      <c r="BN213" t="s">
        <v>1493</v>
      </c>
      <c r="BO213" s="12" t="s">
        <v>656</v>
      </c>
      <c r="BP213" s="22" t="s">
        <v>806</v>
      </c>
      <c r="BQ213">
        <v>283</v>
      </c>
      <c r="BR213">
        <v>0</v>
      </c>
      <c r="BS213" t="s">
        <v>1493</v>
      </c>
      <c r="BT213">
        <v>0</v>
      </c>
      <c r="BU213" t="s">
        <v>1493</v>
      </c>
      <c r="BV213" s="4">
        <v>3.15</v>
      </c>
      <c r="BW213">
        <v>0</v>
      </c>
      <c r="BX213">
        <v>23</v>
      </c>
      <c r="BY213">
        <v>2</v>
      </c>
      <c r="BZ213" t="s">
        <v>1493</v>
      </c>
      <c r="CA213">
        <v>2</v>
      </c>
      <c r="CB213" t="s">
        <v>1493</v>
      </c>
      <c r="CC213">
        <v>2</v>
      </c>
      <c r="CD213" t="s">
        <v>1493</v>
      </c>
      <c r="CE213" s="12" t="s">
        <v>482</v>
      </c>
      <c r="CF213" t="s">
        <v>1493</v>
      </c>
      <c r="CG213">
        <v>0</v>
      </c>
      <c r="CH213" t="s">
        <v>1493</v>
      </c>
      <c r="CI213" t="s">
        <v>1493</v>
      </c>
      <c r="CJ213" t="s">
        <v>1493</v>
      </c>
      <c r="CK213" t="s">
        <v>1493</v>
      </c>
      <c r="CL213" t="s">
        <v>1493</v>
      </c>
      <c r="CM213" t="s">
        <v>1493</v>
      </c>
      <c r="CN213" t="s">
        <v>1493</v>
      </c>
      <c r="CO213" t="s">
        <v>1493</v>
      </c>
      <c r="CP213">
        <v>1</v>
      </c>
      <c r="CQ213" s="22" t="s">
        <v>461</v>
      </c>
      <c r="CR213" t="s">
        <v>1493</v>
      </c>
      <c r="CS213" s="12" t="s">
        <v>1493</v>
      </c>
      <c r="CT213">
        <v>2</v>
      </c>
      <c r="CU213">
        <v>0</v>
      </c>
      <c r="CV213" t="s">
        <v>1493</v>
      </c>
      <c r="CW213" t="s">
        <v>1493</v>
      </c>
      <c r="CX213">
        <v>0</v>
      </c>
      <c r="CY213" t="s">
        <v>1493</v>
      </c>
      <c r="CZ213">
        <v>0</v>
      </c>
      <c r="DA213" t="s">
        <v>1493</v>
      </c>
      <c r="DB213" t="s">
        <v>1493</v>
      </c>
      <c r="DC213" t="s">
        <v>1493</v>
      </c>
      <c r="DD213" t="s">
        <v>1493</v>
      </c>
      <c r="DE213" t="s">
        <v>1493</v>
      </c>
    </row>
    <row r="214" spans="1:109" x14ac:dyDescent="0.25">
      <c r="A214" t="s">
        <v>1053</v>
      </c>
      <c r="B214" s="4">
        <v>1.117</v>
      </c>
      <c r="C214" t="s">
        <v>1493</v>
      </c>
      <c r="D214">
        <v>28</v>
      </c>
      <c r="E214">
        <v>1</v>
      </c>
      <c r="F214" t="s">
        <v>1493</v>
      </c>
      <c r="G214">
        <v>0</v>
      </c>
      <c r="H214" t="s">
        <v>1493</v>
      </c>
      <c r="I214" t="s">
        <v>1493</v>
      </c>
      <c r="J214">
        <v>0</v>
      </c>
      <c r="K214" t="s">
        <v>1493</v>
      </c>
      <c r="L214" t="s">
        <v>1493</v>
      </c>
      <c r="M214" t="s">
        <v>1493</v>
      </c>
      <c r="N214" t="s">
        <v>1493</v>
      </c>
      <c r="O214" t="s">
        <v>1493</v>
      </c>
      <c r="P214" t="s">
        <v>1493</v>
      </c>
      <c r="Q214" t="s">
        <v>1493</v>
      </c>
      <c r="R214" t="s">
        <v>1493</v>
      </c>
      <c r="S214" t="s">
        <v>1493</v>
      </c>
      <c r="T214" t="s">
        <v>1493</v>
      </c>
      <c r="U214" t="s">
        <v>1493</v>
      </c>
      <c r="V214" t="s">
        <v>1493</v>
      </c>
      <c r="W214" t="s">
        <v>1493</v>
      </c>
      <c r="X214" t="s">
        <v>1493</v>
      </c>
      <c r="Y214" t="s">
        <v>1493</v>
      </c>
      <c r="Z214" t="s">
        <v>1493</v>
      </c>
      <c r="AA214" t="s">
        <v>1493</v>
      </c>
      <c r="AB214" t="s">
        <v>1493</v>
      </c>
      <c r="AC214" t="s">
        <v>1493</v>
      </c>
      <c r="AD214" t="s">
        <v>1493</v>
      </c>
      <c r="AE214" t="s">
        <v>1493</v>
      </c>
      <c r="AF214" t="s">
        <v>1493</v>
      </c>
      <c r="AG214" t="s">
        <v>1493</v>
      </c>
      <c r="AH214" t="s">
        <v>1493</v>
      </c>
      <c r="AI214" t="s">
        <v>1493</v>
      </c>
      <c r="AJ214" t="s">
        <v>1493</v>
      </c>
      <c r="AK214" t="s">
        <v>1493</v>
      </c>
      <c r="AL214" t="s">
        <v>1493</v>
      </c>
      <c r="AM214" t="s">
        <v>1493</v>
      </c>
      <c r="AN214" t="s">
        <v>1493</v>
      </c>
      <c r="AO214" t="s">
        <v>1493</v>
      </c>
      <c r="AP214" t="s">
        <v>1493</v>
      </c>
      <c r="AQ214" t="s">
        <v>1493</v>
      </c>
      <c r="AR214" t="s">
        <v>1493</v>
      </c>
      <c r="AS214" t="s">
        <v>1493</v>
      </c>
      <c r="AT214" t="s">
        <v>1493</v>
      </c>
      <c r="AU214" t="s">
        <v>1493</v>
      </c>
      <c r="AV214" t="s">
        <v>1493</v>
      </c>
      <c r="AW214" t="s">
        <v>1493</v>
      </c>
      <c r="AX214" t="s">
        <v>1493</v>
      </c>
      <c r="AY214" t="s">
        <v>1493</v>
      </c>
      <c r="AZ214" t="s">
        <v>1493</v>
      </c>
      <c r="BA214" t="s">
        <v>1493</v>
      </c>
      <c r="BB214" t="s">
        <v>1493</v>
      </c>
      <c r="BC214" t="s">
        <v>1493</v>
      </c>
      <c r="BD214" t="s">
        <v>1493</v>
      </c>
      <c r="BE214" t="s">
        <v>1493</v>
      </c>
      <c r="BF214" t="s">
        <v>1493</v>
      </c>
      <c r="BG214" t="s">
        <v>1493</v>
      </c>
      <c r="BH214">
        <v>2</v>
      </c>
      <c r="BI214" t="s">
        <v>1493</v>
      </c>
      <c r="BJ214">
        <v>1</v>
      </c>
      <c r="BK214" t="s">
        <v>1493</v>
      </c>
      <c r="BL214" t="s">
        <v>1493</v>
      </c>
      <c r="BM214" t="s">
        <v>1493</v>
      </c>
      <c r="BN214" t="s">
        <v>1493</v>
      </c>
      <c r="BO214" s="12" t="s">
        <v>656</v>
      </c>
      <c r="BP214" s="22" t="s">
        <v>806</v>
      </c>
      <c r="BQ214">
        <v>283</v>
      </c>
      <c r="BR214">
        <v>0</v>
      </c>
      <c r="BS214" t="s">
        <v>1493</v>
      </c>
      <c r="BT214">
        <v>0</v>
      </c>
      <c r="BU214" t="s">
        <v>1493</v>
      </c>
      <c r="BV214" s="4">
        <v>3.25</v>
      </c>
      <c r="BW214">
        <v>0</v>
      </c>
      <c r="BX214">
        <v>28</v>
      </c>
      <c r="BY214">
        <v>1</v>
      </c>
      <c r="BZ214" t="s">
        <v>1493</v>
      </c>
      <c r="CA214">
        <v>3</v>
      </c>
      <c r="CB214" t="s">
        <v>1493</v>
      </c>
      <c r="CC214">
        <v>2</v>
      </c>
      <c r="CD214" t="s">
        <v>1493</v>
      </c>
      <c r="CE214" s="12" t="s">
        <v>915</v>
      </c>
      <c r="CF214">
        <v>1</v>
      </c>
      <c r="CG214">
        <v>0</v>
      </c>
      <c r="CH214" t="s">
        <v>1493</v>
      </c>
      <c r="CI214" t="s">
        <v>1493</v>
      </c>
      <c r="CJ214" t="s">
        <v>1493</v>
      </c>
      <c r="CK214" t="s">
        <v>1493</v>
      </c>
      <c r="CL214" t="s">
        <v>1493</v>
      </c>
      <c r="CM214" t="s">
        <v>1493</v>
      </c>
      <c r="CN214" t="s">
        <v>1493</v>
      </c>
      <c r="CO214" t="s">
        <v>1493</v>
      </c>
      <c r="CP214">
        <v>2</v>
      </c>
      <c r="CQ214" s="22" t="s">
        <v>461</v>
      </c>
      <c r="CR214" t="s">
        <v>1493</v>
      </c>
      <c r="CS214" s="12" t="s">
        <v>1493</v>
      </c>
      <c r="CT214">
        <v>2</v>
      </c>
      <c r="CU214">
        <v>0</v>
      </c>
      <c r="CV214" t="s">
        <v>1493</v>
      </c>
      <c r="CW214" t="s">
        <v>1493</v>
      </c>
      <c r="CX214">
        <v>0</v>
      </c>
      <c r="CY214" t="s">
        <v>1493</v>
      </c>
      <c r="CZ214">
        <v>0</v>
      </c>
      <c r="DA214" t="s">
        <v>1493</v>
      </c>
      <c r="DB214" t="s">
        <v>1493</v>
      </c>
      <c r="DC214" t="s">
        <v>1493</v>
      </c>
      <c r="DD214" t="s">
        <v>1493</v>
      </c>
      <c r="DE214" t="s">
        <v>1493</v>
      </c>
    </row>
    <row r="215" spans="1:109" x14ac:dyDescent="0.25">
      <c r="A215" t="s">
        <v>1221</v>
      </c>
      <c r="B215" s="4">
        <v>1.1180000000000001</v>
      </c>
      <c r="C215" t="s">
        <v>1493</v>
      </c>
      <c r="D215">
        <v>32</v>
      </c>
      <c r="E215">
        <v>1</v>
      </c>
      <c r="F215" t="s">
        <v>1493</v>
      </c>
      <c r="G215">
        <v>0</v>
      </c>
      <c r="H215" t="s">
        <v>1493</v>
      </c>
      <c r="I215" t="s">
        <v>1493</v>
      </c>
      <c r="J215">
        <v>0</v>
      </c>
      <c r="K215">
        <v>2004</v>
      </c>
      <c r="L215" t="s">
        <v>1493</v>
      </c>
      <c r="M215" t="s">
        <v>1493</v>
      </c>
      <c r="N215">
        <v>0</v>
      </c>
      <c r="O215" t="s">
        <v>1493</v>
      </c>
      <c r="P215">
        <v>3.34</v>
      </c>
      <c r="Q215" t="s">
        <v>1493</v>
      </c>
      <c r="R215" t="s">
        <v>1493</v>
      </c>
      <c r="S215" t="s">
        <v>1493</v>
      </c>
      <c r="T215" t="s">
        <v>1493</v>
      </c>
      <c r="U215" t="s">
        <v>1493</v>
      </c>
      <c r="V215" t="s">
        <v>1493</v>
      </c>
      <c r="W215" t="s">
        <v>1493</v>
      </c>
      <c r="X215" t="s">
        <v>1493</v>
      </c>
      <c r="Y215" t="s">
        <v>1493</v>
      </c>
      <c r="Z215" t="s">
        <v>1493</v>
      </c>
      <c r="AA215" t="s">
        <v>1493</v>
      </c>
      <c r="AB215" t="s">
        <v>1493</v>
      </c>
      <c r="AC215" t="s">
        <v>1493</v>
      </c>
      <c r="AD215" t="s">
        <v>1493</v>
      </c>
      <c r="AE215" t="s">
        <v>1493</v>
      </c>
      <c r="AF215" t="s">
        <v>1493</v>
      </c>
      <c r="AG215" t="s">
        <v>1493</v>
      </c>
      <c r="AH215" t="s">
        <v>1493</v>
      </c>
      <c r="AI215" t="s">
        <v>1493</v>
      </c>
      <c r="AJ215" t="s">
        <v>1493</v>
      </c>
      <c r="AK215" t="s">
        <v>1493</v>
      </c>
      <c r="AL215" t="s">
        <v>1493</v>
      </c>
      <c r="AM215" t="s">
        <v>1493</v>
      </c>
      <c r="AN215" t="s">
        <v>1493</v>
      </c>
      <c r="AO215" t="s">
        <v>1493</v>
      </c>
      <c r="AP215" t="s">
        <v>1493</v>
      </c>
      <c r="AQ215" t="s">
        <v>1493</v>
      </c>
      <c r="AR215" t="s">
        <v>1493</v>
      </c>
      <c r="AS215" t="s">
        <v>1493</v>
      </c>
      <c r="AT215" t="s">
        <v>1493</v>
      </c>
      <c r="AU215" t="s">
        <v>1493</v>
      </c>
      <c r="AV215" t="s">
        <v>1493</v>
      </c>
      <c r="AW215" t="s">
        <v>1493</v>
      </c>
      <c r="AX215" t="s">
        <v>1493</v>
      </c>
      <c r="AY215" t="s">
        <v>1493</v>
      </c>
      <c r="AZ215" t="s">
        <v>1493</v>
      </c>
      <c r="BA215" t="s">
        <v>1493</v>
      </c>
      <c r="BB215" t="s">
        <v>1493</v>
      </c>
      <c r="BC215" t="s">
        <v>1493</v>
      </c>
      <c r="BD215" t="s">
        <v>1493</v>
      </c>
      <c r="BE215" t="s">
        <v>1493</v>
      </c>
      <c r="BF215" t="s">
        <v>1493</v>
      </c>
      <c r="BG215" t="s">
        <v>1493</v>
      </c>
      <c r="BH215">
        <v>2</v>
      </c>
      <c r="BI215">
        <v>1</v>
      </c>
      <c r="BJ215" t="s">
        <v>1493</v>
      </c>
      <c r="BK215" t="s">
        <v>1493</v>
      </c>
      <c r="BL215" t="s">
        <v>1493</v>
      </c>
      <c r="BM215" t="s">
        <v>1493</v>
      </c>
      <c r="BN215" t="s">
        <v>1493</v>
      </c>
      <c r="BO215" s="12" t="s">
        <v>485</v>
      </c>
      <c r="BP215" s="22" t="s">
        <v>505</v>
      </c>
      <c r="BQ215">
        <v>286</v>
      </c>
      <c r="BR215">
        <v>0</v>
      </c>
      <c r="BS215" t="s">
        <v>1493</v>
      </c>
      <c r="BT215">
        <v>0</v>
      </c>
      <c r="BU215" t="s">
        <v>1493</v>
      </c>
      <c r="BV215" s="4">
        <v>3.34</v>
      </c>
      <c r="BW215">
        <v>0</v>
      </c>
      <c r="BX215">
        <v>32</v>
      </c>
      <c r="BY215">
        <v>3</v>
      </c>
      <c r="BZ215" t="s">
        <v>1493</v>
      </c>
      <c r="CA215">
        <v>2</v>
      </c>
      <c r="CB215" t="s">
        <v>1493</v>
      </c>
      <c r="CC215">
        <v>2</v>
      </c>
      <c r="CD215" t="s">
        <v>1493</v>
      </c>
      <c r="CE215" s="12" t="s">
        <v>1073</v>
      </c>
      <c r="CF215" t="s">
        <v>1493</v>
      </c>
      <c r="CG215">
        <v>0</v>
      </c>
      <c r="CH215" t="s">
        <v>1493</v>
      </c>
      <c r="CI215" t="s">
        <v>1493</v>
      </c>
      <c r="CJ215" t="s">
        <v>1493</v>
      </c>
      <c r="CK215" t="s">
        <v>1493</v>
      </c>
      <c r="CL215" t="s">
        <v>1493</v>
      </c>
      <c r="CM215" t="s">
        <v>1493</v>
      </c>
      <c r="CN215" t="s">
        <v>1493</v>
      </c>
      <c r="CO215" t="s">
        <v>1493</v>
      </c>
      <c r="CP215">
        <v>2</v>
      </c>
      <c r="CQ215" s="22" t="s">
        <v>461</v>
      </c>
      <c r="CR215" t="s">
        <v>1493</v>
      </c>
      <c r="CS215" s="12" t="s">
        <v>1493</v>
      </c>
      <c r="CT215">
        <v>2</v>
      </c>
      <c r="CU215">
        <v>0</v>
      </c>
      <c r="CV215" t="s">
        <v>1493</v>
      </c>
      <c r="CW215" t="s">
        <v>1493</v>
      </c>
      <c r="CX215">
        <v>0</v>
      </c>
      <c r="CY215" t="s">
        <v>1493</v>
      </c>
      <c r="CZ215">
        <v>0</v>
      </c>
      <c r="DA215" t="s">
        <v>1493</v>
      </c>
      <c r="DB215" t="s">
        <v>1493</v>
      </c>
      <c r="DC215" t="s">
        <v>1493</v>
      </c>
      <c r="DD215" t="s">
        <v>1493</v>
      </c>
      <c r="DE215" t="s">
        <v>1493</v>
      </c>
    </row>
    <row r="216" spans="1:109" x14ac:dyDescent="0.25">
      <c r="A216" t="s">
        <v>1493</v>
      </c>
      <c r="B216" s="4">
        <v>1.119</v>
      </c>
      <c r="C216" t="s">
        <v>1493</v>
      </c>
      <c r="D216">
        <v>34</v>
      </c>
      <c r="E216">
        <v>1</v>
      </c>
      <c r="F216" t="s">
        <v>1493</v>
      </c>
      <c r="G216">
        <v>0</v>
      </c>
      <c r="H216" t="s">
        <v>1493</v>
      </c>
      <c r="I216" t="s">
        <v>1493</v>
      </c>
      <c r="J216">
        <v>0</v>
      </c>
      <c r="K216">
        <v>2005</v>
      </c>
      <c r="L216" t="s">
        <v>1493</v>
      </c>
      <c r="M216" t="s">
        <v>1493</v>
      </c>
      <c r="N216">
        <v>0</v>
      </c>
      <c r="O216">
        <v>259</v>
      </c>
      <c r="P216">
        <v>2.665</v>
      </c>
      <c r="Q216" t="s">
        <v>1493</v>
      </c>
      <c r="R216">
        <v>2009</v>
      </c>
      <c r="S216" t="s">
        <v>1493</v>
      </c>
      <c r="T216" t="s">
        <v>1493</v>
      </c>
      <c r="U216">
        <v>0</v>
      </c>
      <c r="V216">
        <v>266</v>
      </c>
      <c r="W216">
        <v>2.875</v>
      </c>
      <c r="X216" t="s">
        <v>1493</v>
      </c>
      <c r="Y216" t="s">
        <v>1493</v>
      </c>
      <c r="Z216" t="s">
        <v>1493</v>
      </c>
      <c r="AA216" t="s">
        <v>1493</v>
      </c>
      <c r="AB216" t="s">
        <v>1493</v>
      </c>
      <c r="AC216" t="s">
        <v>1493</v>
      </c>
      <c r="AD216" t="s">
        <v>1493</v>
      </c>
      <c r="AE216" t="s">
        <v>1493</v>
      </c>
      <c r="AF216" t="s">
        <v>1493</v>
      </c>
      <c r="AG216" t="s">
        <v>1493</v>
      </c>
      <c r="AH216" t="s">
        <v>1493</v>
      </c>
      <c r="AI216" t="s">
        <v>1493</v>
      </c>
      <c r="AJ216" t="s">
        <v>1493</v>
      </c>
      <c r="AK216" t="s">
        <v>1493</v>
      </c>
      <c r="AL216" t="s">
        <v>1493</v>
      </c>
      <c r="AM216" t="s">
        <v>1493</v>
      </c>
      <c r="AN216" t="s">
        <v>1493</v>
      </c>
      <c r="AO216" t="s">
        <v>1493</v>
      </c>
      <c r="AP216" t="s">
        <v>1493</v>
      </c>
      <c r="AQ216" t="s">
        <v>1493</v>
      </c>
      <c r="AR216" t="s">
        <v>1493</v>
      </c>
      <c r="AS216" t="s">
        <v>1493</v>
      </c>
      <c r="AT216" t="s">
        <v>1493</v>
      </c>
      <c r="AU216" t="s">
        <v>1493</v>
      </c>
      <c r="AV216" t="s">
        <v>1493</v>
      </c>
      <c r="AW216" t="s">
        <v>1493</v>
      </c>
      <c r="AX216" t="s">
        <v>1493</v>
      </c>
      <c r="AY216" t="s">
        <v>1493</v>
      </c>
      <c r="AZ216" t="s">
        <v>1493</v>
      </c>
      <c r="BA216" t="s">
        <v>1493</v>
      </c>
      <c r="BB216" t="s">
        <v>1493</v>
      </c>
      <c r="BC216" t="s">
        <v>1493</v>
      </c>
      <c r="BD216" t="s">
        <v>1493</v>
      </c>
      <c r="BE216" t="s">
        <v>1493</v>
      </c>
      <c r="BF216" t="s">
        <v>1493</v>
      </c>
      <c r="BG216" t="s">
        <v>1493</v>
      </c>
      <c r="BH216">
        <v>3</v>
      </c>
      <c r="BI216">
        <v>2</v>
      </c>
      <c r="BJ216" t="s">
        <v>1493</v>
      </c>
      <c r="BK216" t="s">
        <v>1493</v>
      </c>
      <c r="BL216" t="s">
        <v>1493</v>
      </c>
      <c r="BM216" t="s">
        <v>1493</v>
      </c>
      <c r="BN216" t="s">
        <v>1493</v>
      </c>
      <c r="BO216" s="12" t="s">
        <v>1033</v>
      </c>
      <c r="BP216" s="22" t="s">
        <v>944</v>
      </c>
      <c r="BQ216">
        <v>272</v>
      </c>
      <c r="BR216">
        <v>0</v>
      </c>
      <c r="BS216" t="s">
        <v>1493</v>
      </c>
      <c r="BT216">
        <v>0</v>
      </c>
      <c r="BU216" t="s">
        <v>1493</v>
      </c>
      <c r="BV216" s="4">
        <v>3.12</v>
      </c>
      <c r="BW216">
        <v>0</v>
      </c>
      <c r="BX216">
        <v>34</v>
      </c>
      <c r="BY216">
        <v>1</v>
      </c>
      <c r="BZ216" t="s">
        <v>1493</v>
      </c>
      <c r="CA216">
        <v>2</v>
      </c>
      <c r="CB216" t="s">
        <v>1493</v>
      </c>
      <c r="CC216">
        <v>3</v>
      </c>
      <c r="CD216" t="s">
        <v>1493</v>
      </c>
      <c r="CE216" s="12" t="s">
        <v>639</v>
      </c>
      <c r="CF216">
        <v>2</v>
      </c>
      <c r="CG216">
        <v>0</v>
      </c>
      <c r="CH216" t="s">
        <v>1493</v>
      </c>
      <c r="CI216" t="s">
        <v>1493</v>
      </c>
      <c r="CJ216" t="s">
        <v>1493</v>
      </c>
      <c r="CK216" t="s">
        <v>1493</v>
      </c>
      <c r="CL216" t="s">
        <v>1493</v>
      </c>
      <c r="CM216" t="s">
        <v>1493</v>
      </c>
      <c r="CN216" t="s">
        <v>1493</v>
      </c>
      <c r="CO216" t="s">
        <v>1493</v>
      </c>
      <c r="CP216">
        <v>3</v>
      </c>
      <c r="CQ216" s="22" t="s">
        <v>461</v>
      </c>
      <c r="CR216" t="s">
        <v>1493</v>
      </c>
      <c r="CS216" s="12" t="s">
        <v>1493</v>
      </c>
      <c r="CT216">
        <v>2</v>
      </c>
      <c r="CU216">
        <v>0</v>
      </c>
      <c r="CV216" t="s">
        <v>1493</v>
      </c>
      <c r="CW216" t="s">
        <v>1493</v>
      </c>
      <c r="CX216">
        <v>0</v>
      </c>
      <c r="CY216" t="s">
        <v>1493</v>
      </c>
      <c r="CZ216">
        <v>0</v>
      </c>
      <c r="DA216" t="s">
        <v>1493</v>
      </c>
      <c r="DB216" t="s">
        <v>1493</v>
      </c>
      <c r="DC216" t="s">
        <v>1493</v>
      </c>
      <c r="DD216" t="s">
        <v>1493</v>
      </c>
      <c r="DE216" t="s">
        <v>1493</v>
      </c>
    </row>
    <row r="217" spans="1:109" x14ac:dyDescent="0.25">
      <c r="A217" s="12" t="s">
        <v>1224</v>
      </c>
      <c r="B217" s="4">
        <v>1.1200000000000001</v>
      </c>
      <c r="C217" t="s">
        <v>1493</v>
      </c>
      <c r="D217">
        <v>27</v>
      </c>
      <c r="E217">
        <v>1</v>
      </c>
      <c r="F217" t="s">
        <v>1493</v>
      </c>
      <c r="G217">
        <v>0</v>
      </c>
      <c r="H217" t="s">
        <v>1493</v>
      </c>
      <c r="I217" t="s">
        <v>1493</v>
      </c>
      <c r="J217">
        <v>0</v>
      </c>
      <c r="K217">
        <v>2003</v>
      </c>
      <c r="L217" t="s">
        <v>1493</v>
      </c>
      <c r="M217" t="s">
        <v>1493</v>
      </c>
      <c r="N217">
        <v>0</v>
      </c>
      <c r="O217">
        <v>280</v>
      </c>
      <c r="P217">
        <v>3.5</v>
      </c>
      <c r="Q217" t="s">
        <v>1493</v>
      </c>
      <c r="R217">
        <v>2005</v>
      </c>
      <c r="S217" t="s">
        <v>1493</v>
      </c>
      <c r="T217" t="s">
        <v>1493</v>
      </c>
      <c r="U217">
        <v>0</v>
      </c>
      <c r="V217">
        <v>280</v>
      </c>
      <c r="W217">
        <v>3.5</v>
      </c>
      <c r="X217" t="s">
        <v>1493</v>
      </c>
      <c r="Y217">
        <v>2007</v>
      </c>
      <c r="Z217" t="s">
        <v>1493</v>
      </c>
      <c r="AA217" t="s">
        <v>1493</v>
      </c>
      <c r="AB217">
        <v>0</v>
      </c>
      <c r="AC217">
        <v>286</v>
      </c>
      <c r="AD217">
        <v>2.87</v>
      </c>
      <c r="AE217" t="s">
        <v>1493</v>
      </c>
      <c r="AF217">
        <v>2009</v>
      </c>
      <c r="AG217" t="s">
        <v>1493</v>
      </c>
      <c r="AH217" t="s">
        <v>1493</v>
      </c>
      <c r="AI217">
        <v>0</v>
      </c>
      <c r="AJ217">
        <v>294</v>
      </c>
      <c r="AK217">
        <v>3.01</v>
      </c>
      <c r="AL217" t="s">
        <v>1493</v>
      </c>
      <c r="AM217" t="s">
        <v>1493</v>
      </c>
      <c r="AN217" t="s">
        <v>1493</v>
      </c>
      <c r="AO217" t="s">
        <v>1493</v>
      </c>
      <c r="AP217" t="s">
        <v>1493</v>
      </c>
      <c r="AQ217" t="s">
        <v>1493</v>
      </c>
      <c r="AR217" t="s">
        <v>1493</v>
      </c>
      <c r="AS217" t="s">
        <v>1493</v>
      </c>
      <c r="AT217" t="s">
        <v>1493</v>
      </c>
      <c r="AU217" t="s">
        <v>1493</v>
      </c>
      <c r="AV217" t="s">
        <v>1493</v>
      </c>
      <c r="AW217" t="s">
        <v>1493</v>
      </c>
      <c r="AX217" t="s">
        <v>1493</v>
      </c>
      <c r="AY217" t="s">
        <v>1493</v>
      </c>
      <c r="AZ217" t="s">
        <v>1493</v>
      </c>
      <c r="BA217" t="s">
        <v>1493</v>
      </c>
      <c r="BB217" t="s">
        <v>1493</v>
      </c>
      <c r="BC217" t="s">
        <v>1493</v>
      </c>
      <c r="BD217" t="s">
        <v>1493</v>
      </c>
      <c r="BE217" t="s">
        <v>1493</v>
      </c>
      <c r="BF217" t="s">
        <v>1493</v>
      </c>
      <c r="BG217" t="s">
        <v>1493</v>
      </c>
      <c r="BH217">
        <v>6</v>
      </c>
      <c r="BI217">
        <v>4</v>
      </c>
      <c r="BJ217">
        <v>1</v>
      </c>
      <c r="BK217" t="s">
        <v>1493</v>
      </c>
      <c r="BL217" t="s">
        <v>1493</v>
      </c>
      <c r="BM217" t="s">
        <v>1493</v>
      </c>
      <c r="BN217" t="s">
        <v>1493</v>
      </c>
      <c r="BO217" s="12" t="s">
        <v>1225</v>
      </c>
      <c r="BP217" s="22">
        <v>40</v>
      </c>
      <c r="BQ217">
        <v>280</v>
      </c>
      <c r="BR217">
        <v>0</v>
      </c>
      <c r="BS217" t="s">
        <v>1493</v>
      </c>
      <c r="BT217">
        <v>0</v>
      </c>
      <c r="BU217" t="s">
        <v>1493</v>
      </c>
      <c r="BV217" s="4">
        <v>3.8</v>
      </c>
      <c r="BW217">
        <v>0</v>
      </c>
      <c r="BX217">
        <v>27</v>
      </c>
      <c r="BY217">
        <v>2</v>
      </c>
      <c r="BZ217" t="s">
        <v>1493</v>
      </c>
      <c r="CA217">
        <v>2</v>
      </c>
      <c r="CB217" t="s">
        <v>1493</v>
      </c>
      <c r="CC217">
        <v>2</v>
      </c>
      <c r="CD217" t="s">
        <v>1493</v>
      </c>
      <c r="CE217" s="12" t="s">
        <v>482</v>
      </c>
      <c r="CF217" t="s">
        <v>1493</v>
      </c>
      <c r="CG217">
        <v>0</v>
      </c>
      <c r="CH217" t="s">
        <v>1493</v>
      </c>
      <c r="CI217" t="s">
        <v>1493</v>
      </c>
      <c r="CJ217" t="s">
        <v>1493</v>
      </c>
      <c r="CK217" t="s">
        <v>1493</v>
      </c>
      <c r="CL217" t="s">
        <v>1493</v>
      </c>
      <c r="CM217" t="s">
        <v>1493</v>
      </c>
      <c r="CN217" t="s">
        <v>1493</v>
      </c>
      <c r="CO217" t="s">
        <v>1493</v>
      </c>
      <c r="CP217">
        <v>2</v>
      </c>
      <c r="CQ217" s="23" t="s">
        <v>461</v>
      </c>
      <c r="CR217" t="s">
        <v>1493</v>
      </c>
      <c r="CS217" s="12" t="s">
        <v>1493</v>
      </c>
      <c r="CT217">
        <v>2</v>
      </c>
      <c r="CU217">
        <v>0</v>
      </c>
      <c r="CV217" t="s">
        <v>1493</v>
      </c>
      <c r="CW217" t="s">
        <v>1493</v>
      </c>
      <c r="CX217">
        <v>0</v>
      </c>
      <c r="CY217" t="s">
        <v>1493</v>
      </c>
      <c r="CZ217">
        <v>0</v>
      </c>
      <c r="DA217" t="s">
        <v>1493</v>
      </c>
      <c r="DB217" t="s">
        <v>1493</v>
      </c>
      <c r="DC217" t="s">
        <v>1493</v>
      </c>
      <c r="DD217" t="s">
        <v>1493</v>
      </c>
      <c r="DE217" t="s">
        <v>1493</v>
      </c>
    </row>
    <row r="218" spans="1:109" x14ac:dyDescent="0.25">
      <c r="A218" s="12" t="s">
        <v>1227</v>
      </c>
      <c r="B218" s="4">
        <v>1.121</v>
      </c>
      <c r="C218" t="s">
        <v>1493</v>
      </c>
      <c r="D218">
        <v>30</v>
      </c>
      <c r="E218">
        <v>1</v>
      </c>
      <c r="F218" t="s">
        <v>1493</v>
      </c>
      <c r="G218">
        <v>0</v>
      </c>
      <c r="H218" t="s">
        <v>1493</v>
      </c>
      <c r="I218" t="s">
        <v>1493</v>
      </c>
      <c r="J218">
        <v>0</v>
      </c>
      <c r="K218">
        <v>2005</v>
      </c>
      <c r="L218" t="s">
        <v>1493</v>
      </c>
      <c r="M218" t="s">
        <v>1493</v>
      </c>
      <c r="N218">
        <v>0</v>
      </c>
      <c r="O218">
        <v>280</v>
      </c>
      <c r="P218">
        <v>3.45</v>
      </c>
      <c r="Q218" t="s">
        <v>1493</v>
      </c>
      <c r="R218" t="s">
        <v>1493</v>
      </c>
      <c r="S218" t="s">
        <v>1493</v>
      </c>
      <c r="T218" t="s">
        <v>1493</v>
      </c>
      <c r="U218" t="s">
        <v>1493</v>
      </c>
      <c r="V218" t="s">
        <v>1493</v>
      </c>
      <c r="W218" t="s">
        <v>1493</v>
      </c>
      <c r="X218" t="s">
        <v>1493</v>
      </c>
      <c r="Y218" t="s">
        <v>1493</v>
      </c>
      <c r="Z218" t="s">
        <v>1493</v>
      </c>
      <c r="AA218" t="s">
        <v>1493</v>
      </c>
      <c r="AB218" t="s">
        <v>1493</v>
      </c>
      <c r="AC218" t="s">
        <v>1493</v>
      </c>
      <c r="AD218" t="s">
        <v>1493</v>
      </c>
      <c r="AE218" t="s">
        <v>1493</v>
      </c>
      <c r="AF218" t="s">
        <v>1493</v>
      </c>
      <c r="AG218" t="s">
        <v>1493</v>
      </c>
      <c r="AH218" t="s">
        <v>1493</v>
      </c>
      <c r="AI218" t="s">
        <v>1493</v>
      </c>
      <c r="AJ218" t="s">
        <v>1493</v>
      </c>
      <c r="AK218" t="s">
        <v>1493</v>
      </c>
      <c r="AL218" t="s">
        <v>1493</v>
      </c>
      <c r="AM218" t="s">
        <v>1493</v>
      </c>
      <c r="AN218" t="s">
        <v>1493</v>
      </c>
      <c r="AO218" t="s">
        <v>1493</v>
      </c>
      <c r="AP218" t="s">
        <v>1493</v>
      </c>
      <c r="AQ218" t="s">
        <v>1493</v>
      </c>
      <c r="AR218" t="s">
        <v>1493</v>
      </c>
      <c r="AS218" t="s">
        <v>1493</v>
      </c>
      <c r="AT218" t="s">
        <v>1493</v>
      </c>
      <c r="AU218" t="s">
        <v>1493</v>
      </c>
      <c r="AV218" t="s">
        <v>1493</v>
      </c>
      <c r="AW218" t="s">
        <v>1493</v>
      </c>
      <c r="AX218" t="s">
        <v>1493</v>
      </c>
      <c r="AY218" t="s">
        <v>1493</v>
      </c>
      <c r="AZ218" t="s">
        <v>1493</v>
      </c>
      <c r="BA218" t="s">
        <v>1493</v>
      </c>
      <c r="BB218" t="s">
        <v>1493</v>
      </c>
      <c r="BC218" t="s">
        <v>1493</v>
      </c>
      <c r="BD218" t="s">
        <v>1493</v>
      </c>
      <c r="BE218" t="s">
        <v>1493</v>
      </c>
      <c r="BF218" t="s">
        <v>1493</v>
      </c>
      <c r="BG218" t="s">
        <v>1493</v>
      </c>
      <c r="BH218">
        <v>2</v>
      </c>
      <c r="BI218">
        <v>1</v>
      </c>
      <c r="BJ218" t="s">
        <v>1493</v>
      </c>
      <c r="BK218" t="s">
        <v>1493</v>
      </c>
      <c r="BL218" t="s">
        <v>1493</v>
      </c>
      <c r="BM218" t="s">
        <v>1493</v>
      </c>
      <c r="BN218" t="s">
        <v>1493</v>
      </c>
      <c r="BO218" s="12" t="s">
        <v>1225</v>
      </c>
      <c r="BP218" s="23" t="s">
        <v>1152</v>
      </c>
      <c r="BQ218">
        <v>288</v>
      </c>
      <c r="BR218">
        <v>0</v>
      </c>
      <c r="BS218" t="s">
        <v>1493</v>
      </c>
      <c r="BT218">
        <v>0</v>
      </c>
      <c r="BU218" t="s">
        <v>1493</v>
      </c>
      <c r="BV218" s="4">
        <v>3.6</v>
      </c>
      <c r="BW218">
        <v>0</v>
      </c>
      <c r="BX218">
        <v>30</v>
      </c>
      <c r="BY218">
        <v>3</v>
      </c>
      <c r="BZ218" t="s">
        <v>1493</v>
      </c>
      <c r="CA218">
        <v>2</v>
      </c>
      <c r="CB218" t="s">
        <v>1493</v>
      </c>
      <c r="CC218">
        <v>3</v>
      </c>
      <c r="CD218">
        <v>17</v>
      </c>
      <c r="CE218" s="14" t="s">
        <v>1229</v>
      </c>
      <c r="CF218">
        <v>2</v>
      </c>
      <c r="CG218">
        <v>0</v>
      </c>
      <c r="CH218" t="s">
        <v>1493</v>
      </c>
      <c r="CI218" t="s">
        <v>1493</v>
      </c>
      <c r="CJ218" t="s">
        <v>1493</v>
      </c>
      <c r="CK218" t="s">
        <v>1493</v>
      </c>
      <c r="CL218" t="s">
        <v>1493</v>
      </c>
      <c r="CM218" t="s">
        <v>1493</v>
      </c>
      <c r="CN218" t="s">
        <v>1493</v>
      </c>
      <c r="CO218" t="s">
        <v>1493</v>
      </c>
      <c r="CP218">
        <v>2</v>
      </c>
      <c r="CQ218" s="22">
        <v>1</v>
      </c>
      <c r="CR218" t="s">
        <v>1493</v>
      </c>
      <c r="CS218" s="12" t="s">
        <v>1493</v>
      </c>
      <c r="CT218">
        <v>2</v>
      </c>
      <c r="CU218">
        <v>0</v>
      </c>
      <c r="CV218" t="s">
        <v>1493</v>
      </c>
      <c r="CW218" t="s">
        <v>1493</v>
      </c>
      <c r="CX218">
        <v>0</v>
      </c>
      <c r="CY218" t="s">
        <v>1493</v>
      </c>
      <c r="CZ218">
        <v>0</v>
      </c>
      <c r="DA218" t="s">
        <v>1493</v>
      </c>
      <c r="DB218" t="s">
        <v>1493</v>
      </c>
      <c r="DC218" t="s">
        <v>1493</v>
      </c>
      <c r="DD218" t="s">
        <v>1493</v>
      </c>
      <c r="DE218" t="s">
        <v>1493</v>
      </c>
    </row>
    <row r="219" spans="1:109" x14ac:dyDescent="0.25">
      <c r="A219" s="12" t="s">
        <v>1227</v>
      </c>
      <c r="B219" s="4">
        <v>1.1220000000000001</v>
      </c>
      <c r="C219" t="s">
        <v>1493</v>
      </c>
      <c r="D219">
        <v>29</v>
      </c>
      <c r="E219">
        <v>1</v>
      </c>
      <c r="F219" t="s">
        <v>1493</v>
      </c>
      <c r="G219">
        <v>0</v>
      </c>
      <c r="H219" t="s">
        <v>1493</v>
      </c>
      <c r="I219" t="s">
        <v>1493</v>
      </c>
      <c r="J219">
        <v>0</v>
      </c>
      <c r="K219" t="s">
        <v>1493</v>
      </c>
      <c r="L219" t="s">
        <v>1493</v>
      </c>
      <c r="M219" t="s">
        <v>1493</v>
      </c>
      <c r="N219" t="s">
        <v>1493</v>
      </c>
      <c r="O219" t="s">
        <v>1493</v>
      </c>
      <c r="P219" t="s">
        <v>1493</v>
      </c>
      <c r="Q219" t="s">
        <v>1493</v>
      </c>
      <c r="R219" t="s">
        <v>1493</v>
      </c>
      <c r="S219" t="s">
        <v>1493</v>
      </c>
      <c r="T219" t="s">
        <v>1493</v>
      </c>
      <c r="U219" t="s">
        <v>1493</v>
      </c>
      <c r="V219" t="s">
        <v>1493</v>
      </c>
      <c r="W219" t="s">
        <v>1493</v>
      </c>
      <c r="X219" t="s">
        <v>1493</v>
      </c>
      <c r="Y219" t="s">
        <v>1493</v>
      </c>
      <c r="Z219" t="s">
        <v>1493</v>
      </c>
      <c r="AA219" t="s">
        <v>1493</v>
      </c>
      <c r="AB219" t="s">
        <v>1493</v>
      </c>
      <c r="AC219" t="s">
        <v>1493</v>
      </c>
      <c r="AD219" t="s">
        <v>1493</v>
      </c>
      <c r="AE219" t="s">
        <v>1493</v>
      </c>
      <c r="AF219" t="s">
        <v>1493</v>
      </c>
      <c r="AG219" t="s">
        <v>1493</v>
      </c>
      <c r="AH219" t="s">
        <v>1493</v>
      </c>
      <c r="AI219" t="s">
        <v>1493</v>
      </c>
      <c r="AJ219" t="s">
        <v>1493</v>
      </c>
      <c r="AK219" t="s">
        <v>1493</v>
      </c>
      <c r="AL219" t="s">
        <v>1493</v>
      </c>
      <c r="AM219" t="s">
        <v>1493</v>
      </c>
      <c r="AN219" t="s">
        <v>1493</v>
      </c>
      <c r="AO219" t="s">
        <v>1493</v>
      </c>
      <c r="AP219" t="s">
        <v>1493</v>
      </c>
      <c r="AQ219" t="s">
        <v>1493</v>
      </c>
      <c r="AR219" t="s">
        <v>1493</v>
      </c>
      <c r="AS219" t="s">
        <v>1493</v>
      </c>
      <c r="AT219" t="s">
        <v>1493</v>
      </c>
      <c r="AU219" t="s">
        <v>1493</v>
      </c>
      <c r="AV219" t="s">
        <v>1493</v>
      </c>
      <c r="AW219" t="s">
        <v>1493</v>
      </c>
      <c r="AX219" t="s">
        <v>1493</v>
      </c>
      <c r="AY219" t="s">
        <v>1493</v>
      </c>
      <c r="AZ219" t="s">
        <v>1493</v>
      </c>
      <c r="BA219" t="s">
        <v>1493</v>
      </c>
      <c r="BB219" t="s">
        <v>1493</v>
      </c>
      <c r="BC219" t="s">
        <v>1493</v>
      </c>
      <c r="BD219" t="s">
        <v>1493</v>
      </c>
      <c r="BE219" t="s">
        <v>1493</v>
      </c>
      <c r="BF219" t="s">
        <v>1493</v>
      </c>
      <c r="BG219" t="s">
        <v>1493</v>
      </c>
      <c r="BH219">
        <v>1</v>
      </c>
      <c r="BI219" t="s">
        <v>1493</v>
      </c>
      <c r="BJ219" t="s">
        <v>1493</v>
      </c>
      <c r="BK219" t="s">
        <v>1493</v>
      </c>
      <c r="BL219" t="s">
        <v>1493</v>
      </c>
      <c r="BM219" t="s">
        <v>1493</v>
      </c>
      <c r="BN219" t="s">
        <v>1493</v>
      </c>
      <c r="BO219" s="12" t="s">
        <v>1230</v>
      </c>
      <c r="BP219" s="23" t="s">
        <v>488</v>
      </c>
      <c r="BQ219">
        <v>268</v>
      </c>
      <c r="BR219">
        <v>0</v>
      </c>
      <c r="BS219" t="s">
        <v>1493</v>
      </c>
      <c r="BT219">
        <v>0</v>
      </c>
      <c r="BU219" t="s">
        <v>1493</v>
      </c>
      <c r="BV219" s="4">
        <v>3.5</v>
      </c>
      <c r="BW219">
        <v>0</v>
      </c>
      <c r="BX219">
        <v>29</v>
      </c>
      <c r="BY219">
        <v>1</v>
      </c>
      <c r="BZ219" t="s">
        <v>1493</v>
      </c>
      <c r="CA219">
        <v>2</v>
      </c>
      <c r="CB219" t="s">
        <v>1493</v>
      </c>
      <c r="CC219">
        <v>2</v>
      </c>
      <c r="CD219" t="s">
        <v>1493</v>
      </c>
      <c r="CE219" s="12" t="s">
        <v>555</v>
      </c>
      <c r="CF219">
        <v>1</v>
      </c>
      <c r="CG219">
        <v>0</v>
      </c>
      <c r="CH219" t="s">
        <v>1493</v>
      </c>
      <c r="CI219" t="s">
        <v>1493</v>
      </c>
      <c r="CJ219" t="s">
        <v>1493</v>
      </c>
      <c r="CK219" t="s">
        <v>1493</v>
      </c>
      <c r="CL219" t="s">
        <v>1493</v>
      </c>
      <c r="CM219" t="s">
        <v>1493</v>
      </c>
      <c r="CN219" t="s">
        <v>1493</v>
      </c>
      <c r="CO219" t="s">
        <v>1493</v>
      </c>
      <c r="CP219">
        <v>1</v>
      </c>
      <c r="CQ219" s="23" t="s">
        <v>461</v>
      </c>
      <c r="CR219" t="s">
        <v>1493</v>
      </c>
      <c r="CS219" s="12" t="s">
        <v>1493</v>
      </c>
      <c r="CT219">
        <v>2</v>
      </c>
      <c r="CU219">
        <v>1</v>
      </c>
      <c r="CV219">
        <v>10</v>
      </c>
      <c r="CW219">
        <v>3</v>
      </c>
      <c r="CX219">
        <v>0</v>
      </c>
      <c r="CY219" t="s">
        <v>1493</v>
      </c>
      <c r="CZ219">
        <v>0</v>
      </c>
      <c r="DA219" t="s">
        <v>1493</v>
      </c>
      <c r="DB219" t="s">
        <v>1493</v>
      </c>
      <c r="DC219" t="s">
        <v>1493</v>
      </c>
      <c r="DD219" t="s">
        <v>1493</v>
      </c>
      <c r="DE219" t="s">
        <v>1493</v>
      </c>
    </row>
    <row r="220" spans="1:109" x14ac:dyDescent="0.25">
      <c r="A220" s="12" t="s">
        <v>1228</v>
      </c>
      <c r="B220" s="4">
        <v>1.123</v>
      </c>
      <c r="C220" t="s">
        <v>1493</v>
      </c>
      <c r="D220">
        <v>26</v>
      </c>
      <c r="E220">
        <v>1</v>
      </c>
      <c r="F220" t="s">
        <v>1493</v>
      </c>
      <c r="G220">
        <v>0</v>
      </c>
      <c r="H220" t="s">
        <v>1493</v>
      </c>
      <c r="I220" t="s">
        <v>1493</v>
      </c>
      <c r="J220">
        <v>0</v>
      </c>
      <c r="K220" t="s">
        <v>1493</v>
      </c>
      <c r="L220" t="s">
        <v>1493</v>
      </c>
      <c r="M220" t="s">
        <v>1493</v>
      </c>
      <c r="N220" t="s">
        <v>1493</v>
      </c>
      <c r="O220" t="s">
        <v>1493</v>
      </c>
      <c r="P220" t="s">
        <v>1493</v>
      </c>
      <c r="Q220" t="s">
        <v>1493</v>
      </c>
      <c r="R220" t="s">
        <v>1493</v>
      </c>
      <c r="S220" t="s">
        <v>1493</v>
      </c>
      <c r="T220" t="s">
        <v>1493</v>
      </c>
      <c r="U220" t="s">
        <v>1493</v>
      </c>
      <c r="V220" t="s">
        <v>1493</v>
      </c>
      <c r="W220" t="s">
        <v>1493</v>
      </c>
      <c r="X220" t="s">
        <v>1493</v>
      </c>
      <c r="Y220" t="s">
        <v>1493</v>
      </c>
      <c r="Z220" t="s">
        <v>1493</v>
      </c>
      <c r="AA220" t="s">
        <v>1493</v>
      </c>
      <c r="AB220" t="s">
        <v>1493</v>
      </c>
      <c r="AC220" t="s">
        <v>1493</v>
      </c>
      <c r="AD220" t="s">
        <v>1493</v>
      </c>
      <c r="AE220" t="s">
        <v>1493</v>
      </c>
      <c r="AF220" t="s">
        <v>1493</v>
      </c>
      <c r="AG220" t="s">
        <v>1493</v>
      </c>
      <c r="AH220" t="s">
        <v>1493</v>
      </c>
      <c r="AI220" t="s">
        <v>1493</v>
      </c>
      <c r="AJ220" t="s">
        <v>1493</v>
      </c>
      <c r="AK220" t="s">
        <v>1493</v>
      </c>
      <c r="AL220" t="s">
        <v>1493</v>
      </c>
      <c r="AM220" t="s">
        <v>1493</v>
      </c>
      <c r="AN220" t="s">
        <v>1493</v>
      </c>
      <c r="AO220" t="s">
        <v>1493</v>
      </c>
      <c r="AP220" t="s">
        <v>1493</v>
      </c>
      <c r="AQ220" t="s">
        <v>1493</v>
      </c>
      <c r="AR220" t="s">
        <v>1493</v>
      </c>
      <c r="AS220" t="s">
        <v>1493</v>
      </c>
      <c r="AT220" t="s">
        <v>1493</v>
      </c>
      <c r="AU220" t="s">
        <v>1493</v>
      </c>
      <c r="AV220" t="s">
        <v>1493</v>
      </c>
      <c r="AW220" t="s">
        <v>1493</v>
      </c>
      <c r="AX220" t="s">
        <v>1493</v>
      </c>
      <c r="AY220" t="s">
        <v>1493</v>
      </c>
      <c r="AZ220" t="s">
        <v>1493</v>
      </c>
      <c r="BA220" t="s">
        <v>1493</v>
      </c>
      <c r="BB220" t="s">
        <v>1493</v>
      </c>
      <c r="BC220" t="s">
        <v>1493</v>
      </c>
      <c r="BD220" t="s">
        <v>1493</v>
      </c>
      <c r="BE220" t="s">
        <v>1493</v>
      </c>
      <c r="BF220" t="s">
        <v>1493</v>
      </c>
      <c r="BG220" t="s">
        <v>1493</v>
      </c>
      <c r="BH220">
        <v>1</v>
      </c>
      <c r="BI220" t="s">
        <v>1493</v>
      </c>
      <c r="BJ220" t="s">
        <v>1493</v>
      </c>
      <c r="BK220" t="s">
        <v>1493</v>
      </c>
      <c r="BL220" t="s">
        <v>1493</v>
      </c>
      <c r="BM220" t="s">
        <v>1493</v>
      </c>
      <c r="BN220" t="s">
        <v>1493</v>
      </c>
      <c r="BO220" s="12" t="s">
        <v>1051</v>
      </c>
      <c r="BP220" s="23" t="s">
        <v>729</v>
      </c>
      <c r="BQ220">
        <v>262</v>
      </c>
      <c r="BR220">
        <v>0</v>
      </c>
      <c r="BS220" t="s">
        <v>1493</v>
      </c>
      <c r="BT220">
        <v>0</v>
      </c>
      <c r="BU220" t="s">
        <v>1493</v>
      </c>
      <c r="BV220" s="4">
        <v>2.5</v>
      </c>
      <c r="BW220">
        <v>0</v>
      </c>
      <c r="BX220">
        <v>26</v>
      </c>
      <c r="BY220">
        <v>1</v>
      </c>
      <c r="BZ220" t="s">
        <v>1493</v>
      </c>
      <c r="CA220">
        <v>2</v>
      </c>
      <c r="CB220" t="s">
        <v>1493</v>
      </c>
      <c r="CC220">
        <v>2</v>
      </c>
      <c r="CD220" t="s">
        <v>1493</v>
      </c>
      <c r="CE220" s="12" t="s">
        <v>482</v>
      </c>
      <c r="CF220" t="s">
        <v>1493</v>
      </c>
      <c r="CG220">
        <v>0</v>
      </c>
      <c r="CH220" t="s">
        <v>1493</v>
      </c>
      <c r="CI220" t="s">
        <v>1493</v>
      </c>
      <c r="CJ220" t="s">
        <v>1493</v>
      </c>
      <c r="CK220" t="s">
        <v>1493</v>
      </c>
      <c r="CL220" t="s">
        <v>1493</v>
      </c>
      <c r="CM220" t="s">
        <v>1493</v>
      </c>
      <c r="CN220" t="s">
        <v>1493</v>
      </c>
      <c r="CO220" t="s">
        <v>1493</v>
      </c>
      <c r="CP220">
        <v>2</v>
      </c>
      <c r="CQ220" s="22">
        <v>1</v>
      </c>
      <c r="CR220" t="s">
        <v>1493</v>
      </c>
      <c r="CS220" s="12" t="s">
        <v>1493</v>
      </c>
      <c r="CT220">
        <v>2</v>
      </c>
      <c r="CU220">
        <v>0</v>
      </c>
      <c r="CV220" t="s">
        <v>1493</v>
      </c>
      <c r="CW220" t="s">
        <v>1493</v>
      </c>
      <c r="CX220">
        <v>0</v>
      </c>
      <c r="CY220" t="s">
        <v>1493</v>
      </c>
      <c r="CZ220">
        <v>0</v>
      </c>
      <c r="DA220" t="s">
        <v>1493</v>
      </c>
      <c r="DB220" t="s">
        <v>1493</v>
      </c>
      <c r="DC220" t="s">
        <v>1493</v>
      </c>
      <c r="DD220" t="s">
        <v>1493</v>
      </c>
      <c r="DE220" t="s">
        <v>1493</v>
      </c>
    </row>
    <row r="221" spans="1:109" x14ac:dyDescent="0.25">
      <c r="A221" s="12" t="s">
        <v>1227</v>
      </c>
      <c r="B221" s="4">
        <v>1.1240000000000001</v>
      </c>
      <c r="C221" t="s">
        <v>1493</v>
      </c>
      <c r="D221">
        <v>28</v>
      </c>
      <c r="E221">
        <v>2</v>
      </c>
      <c r="F221" t="s">
        <v>1493</v>
      </c>
      <c r="G221">
        <v>0</v>
      </c>
      <c r="H221" t="s">
        <v>1493</v>
      </c>
      <c r="I221" t="s">
        <v>1493</v>
      </c>
      <c r="J221">
        <v>0</v>
      </c>
      <c r="K221">
        <v>2001</v>
      </c>
      <c r="L221" t="s">
        <v>1493</v>
      </c>
      <c r="M221" t="s">
        <v>1493</v>
      </c>
      <c r="N221">
        <v>0</v>
      </c>
      <c r="O221">
        <v>280</v>
      </c>
      <c r="P221">
        <v>3.66</v>
      </c>
      <c r="Q221" t="s">
        <v>1493</v>
      </c>
      <c r="R221" t="s">
        <v>1493</v>
      </c>
      <c r="S221" t="s">
        <v>1493</v>
      </c>
      <c r="T221" t="s">
        <v>1493</v>
      </c>
      <c r="U221" t="s">
        <v>1493</v>
      </c>
      <c r="V221" t="s">
        <v>1493</v>
      </c>
      <c r="W221" t="s">
        <v>1493</v>
      </c>
      <c r="X221" t="s">
        <v>1493</v>
      </c>
      <c r="Y221" t="s">
        <v>1493</v>
      </c>
      <c r="Z221" t="s">
        <v>1493</v>
      </c>
      <c r="AA221" t="s">
        <v>1493</v>
      </c>
      <c r="AB221" t="s">
        <v>1493</v>
      </c>
      <c r="AC221" t="s">
        <v>1493</v>
      </c>
      <c r="AD221" t="s">
        <v>1493</v>
      </c>
      <c r="AE221" t="s">
        <v>1493</v>
      </c>
      <c r="AF221" t="s">
        <v>1493</v>
      </c>
      <c r="AG221" t="s">
        <v>1493</v>
      </c>
      <c r="AH221" t="s">
        <v>1493</v>
      </c>
      <c r="AI221" t="s">
        <v>1493</v>
      </c>
      <c r="AJ221" t="s">
        <v>1493</v>
      </c>
      <c r="AK221" t="s">
        <v>1493</v>
      </c>
      <c r="AL221" t="s">
        <v>1493</v>
      </c>
      <c r="AM221" t="s">
        <v>1493</v>
      </c>
      <c r="AN221" t="s">
        <v>1493</v>
      </c>
      <c r="AO221" t="s">
        <v>1493</v>
      </c>
      <c r="AP221" t="s">
        <v>1493</v>
      </c>
      <c r="AQ221" t="s">
        <v>1493</v>
      </c>
      <c r="AR221" t="s">
        <v>1493</v>
      </c>
      <c r="AS221" t="s">
        <v>1493</v>
      </c>
      <c r="AT221" t="s">
        <v>1493</v>
      </c>
      <c r="AU221" t="s">
        <v>1493</v>
      </c>
      <c r="AV221" t="s">
        <v>1493</v>
      </c>
      <c r="AW221" t="s">
        <v>1493</v>
      </c>
      <c r="AX221" t="s">
        <v>1493</v>
      </c>
      <c r="AY221" t="s">
        <v>1493</v>
      </c>
      <c r="AZ221" t="s">
        <v>1493</v>
      </c>
      <c r="BA221" t="s">
        <v>1493</v>
      </c>
      <c r="BB221" t="s">
        <v>1493</v>
      </c>
      <c r="BC221" t="s">
        <v>1493</v>
      </c>
      <c r="BD221" t="s">
        <v>1493</v>
      </c>
      <c r="BE221" t="s">
        <v>1493</v>
      </c>
      <c r="BF221" t="s">
        <v>1493</v>
      </c>
      <c r="BG221" t="s">
        <v>1493</v>
      </c>
      <c r="BH221">
        <v>2</v>
      </c>
      <c r="BI221">
        <v>1</v>
      </c>
      <c r="BJ221" t="s">
        <v>1493</v>
      </c>
      <c r="BK221" t="s">
        <v>1493</v>
      </c>
      <c r="BL221" t="s">
        <v>1493</v>
      </c>
      <c r="BM221" t="s">
        <v>1493</v>
      </c>
      <c r="BN221" t="s">
        <v>1493</v>
      </c>
      <c r="BO221" s="12" t="s">
        <v>467</v>
      </c>
      <c r="BP221" s="22">
        <v>41</v>
      </c>
      <c r="BQ221">
        <v>267</v>
      </c>
      <c r="BR221">
        <v>0</v>
      </c>
      <c r="BS221" t="s">
        <v>1493</v>
      </c>
      <c r="BT221">
        <v>0</v>
      </c>
      <c r="BU221" t="s">
        <v>1493</v>
      </c>
      <c r="BV221" s="4">
        <v>3.7</v>
      </c>
      <c r="BW221">
        <v>0</v>
      </c>
      <c r="BX221">
        <v>28</v>
      </c>
      <c r="BY221">
        <v>1</v>
      </c>
      <c r="BZ221" t="s">
        <v>1493</v>
      </c>
      <c r="CA221">
        <v>3</v>
      </c>
      <c r="CB221" t="s">
        <v>1493</v>
      </c>
      <c r="CC221">
        <v>2</v>
      </c>
      <c r="CD221" t="s">
        <v>1493</v>
      </c>
      <c r="CE221" s="12" t="s">
        <v>1241</v>
      </c>
      <c r="CF221">
        <v>2</v>
      </c>
      <c r="CG221">
        <v>0</v>
      </c>
      <c r="CH221" t="s">
        <v>1493</v>
      </c>
      <c r="CI221" t="s">
        <v>1493</v>
      </c>
      <c r="CJ221" t="s">
        <v>1493</v>
      </c>
      <c r="CK221" t="s">
        <v>1493</v>
      </c>
      <c r="CL221" t="s">
        <v>1493</v>
      </c>
      <c r="CM221" t="s">
        <v>1493</v>
      </c>
      <c r="CN221" t="s">
        <v>1493</v>
      </c>
      <c r="CO221" t="s">
        <v>1493</v>
      </c>
      <c r="CP221">
        <v>1</v>
      </c>
      <c r="CQ221" s="23" t="s">
        <v>461</v>
      </c>
      <c r="CR221" t="s">
        <v>1493</v>
      </c>
      <c r="CS221" s="12" t="s">
        <v>1493</v>
      </c>
      <c r="CT221">
        <v>2</v>
      </c>
      <c r="CU221">
        <v>0</v>
      </c>
      <c r="CV221" t="s">
        <v>1493</v>
      </c>
      <c r="CW221" t="s">
        <v>1493</v>
      </c>
      <c r="CX221">
        <v>0</v>
      </c>
      <c r="CY221" t="s">
        <v>1493</v>
      </c>
      <c r="CZ221">
        <v>0</v>
      </c>
      <c r="DA221" t="s">
        <v>1493</v>
      </c>
      <c r="DB221" t="s">
        <v>1493</v>
      </c>
      <c r="DC221" t="s">
        <v>1493</v>
      </c>
      <c r="DD221" t="s">
        <v>1493</v>
      </c>
      <c r="DE221" t="s">
        <v>1493</v>
      </c>
    </row>
    <row r="222" spans="1:109" x14ac:dyDescent="0.25">
      <c r="A222" s="12" t="s">
        <v>1227</v>
      </c>
      <c r="B222" s="4">
        <v>1.125</v>
      </c>
      <c r="C222" t="s">
        <v>1493</v>
      </c>
      <c r="D222">
        <v>37</v>
      </c>
      <c r="E222">
        <v>1</v>
      </c>
      <c r="F222" t="s">
        <v>1493</v>
      </c>
      <c r="G222">
        <v>0</v>
      </c>
      <c r="H222" t="s">
        <v>1493</v>
      </c>
      <c r="I222" t="s">
        <v>1493</v>
      </c>
      <c r="J222">
        <v>0</v>
      </c>
      <c r="K222">
        <v>2005</v>
      </c>
      <c r="L222" t="s">
        <v>1493</v>
      </c>
      <c r="M222" t="s">
        <v>1493</v>
      </c>
      <c r="N222">
        <v>0</v>
      </c>
      <c r="O222">
        <v>280</v>
      </c>
      <c r="P222">
        <v>3.21</v>
      </c>
      <c r="Q222" t="s">
        <v>1493</v>
      </c>
      <c r="R222" t="s">
        <v>1493</v>
      </c>
      <c r="S222" t="s">
        <v>1493</v>
      </c>
      <c r="T222" t="s">
        <v>1493</v>
      </c>
      <c r="U222" t="s">
        <v>1493</v>
      </c>
      <c r="V222" t="s">
        <v>1493</v>
      </c>
      <c r="W222" t="s">
        <v>1493</v>
      </c>
      <c r="X222" t="s">
        <v>1493</v>
      </c>
      <c r="Y222" t="s">
        <v>1493</v>
      </c>
      <c r="Z222" t="s">
        <v>1493</v>
      </c>
      <c r="AA222" t="s">
        <v>1493</v>
      </c>
      <c r="AB222" t="s">
        <v>1493</v>
      </c>
      <c r="AC222" t="s">
        <v>1493</v>
      </c>
      <c r="AD222" t="s">
        <v>1493</v>
      </c>
      <c r="AE222" t="s">
        <v>1493</v>
      </c>
      <c r="AF222" t="s">
        <v>1493</v>
      </c>
      <c r="AG222" t="s">
        <v>1493</v>
      </c>
      <c r="AH222" t="s">
        <v>1493</v>
      </c>
      <c r="AI222" t="s">
        <v>1493</v>
      </c>
      <c r="AJ222" t="s">
        <v>1493</v>
      </c>
      <c r="AK222" t="s">
        <v>1493</v>
      </c>
      <c r="AL222" t="s">
        <v>1493</v>
      </c>
      <c r="AM222" t="s">
        <v>1493</v>
      </c>
      <c r="AN222" t="s">
        <v>1493</v>
      </c>
      <c r="AO222" t="s">
        <v>1493</v>
      </c>
      <c r="AP222" t="s">
        <v>1493</v>
      </c>
      <c r="AQ222" t="s">
        <v>1493</v>
      </c>
      <c r="AR222" t="s">
        <v>1493</v>
      </c>
      <c r="AS222" t="s">
        <v>1493</v>
      </c>
      <c r="AT222" t="s">
        <v>1493</v>
      </c>
      <c r="AU222" t="s">
        <v>1493</v>
      </c>
      <c r="AV222" t="s">
        <v>1493</v>
      </c>
      <c r="AW222" t="s">
        <v>1493</v>
      </c>
      <c r="AX222" t="s">
        <v>1493</v>
      </c>
      <c r="AY222" t="s">
        <v>1493</v>
      </c>
      <c r="AZ222" t="s">
        <v>1493</v>
      </c>
      <c r="BA222" t="s">
        <v>1493</v>
      </c>
      <c r="BB222" t="s">
        <v>1493</v>
      </c>
      <c r="BC222" t="s">
        <v>1493</v>
      </c>
      <c r="BD222" t="s">
        <v>1493</v>
      </c>
      <c r="BE222" t="s">
        <v>1493</v>
      </c>
      <c r="BF222" t="s">
        <v>1493</v>
      </c>
      <c r="BG222" t="s">
        <v>1493</v>
      </c>
      <c r="BH222">
        <v>2</v>
      </c>
      <c r="BI222">
        <v>1</v>
      </c>
      <c r="BJ222" t="s">
        <v>1493</v>
      </c>
      <c r="BK222" t="s">
        <v>1493</v>
      </c>
      <c r="BL222" t="s">
        <v>1493</v>
      </c>
      <c r="BM222" t="s">
        <v>1493</v>
      </c>
      <c r="BN222" t="s">
        <v>1493</v>
      </c>
      <c r="BO222" s="12" t="s">
        <v>649</v>
      </c>
      <c r="BP222" s="23" t="s">
        <v>638</v>
      </c>
      <c r="BQ222">
        <v>281</v>
      </c>
      <c r="BR222">
        <v>0</v>
      </c>
      <c r="BS222" t="s">
        <v>1493</v>
      </c>
      <c r="BT222">
        <v>0</v>
      </c>
      <c r="BU222" t="s">
        <v>1493</v>
      </c>
      <c r="BV222" s="4">
        <v>3</v>
      </c>
      <c r="BW222">
        <v>0</v>
      </c>
      <c r="BX222">
        <v>37</v>
      </c>
      <c r="BY222">
        <v>1</v>
      </c>
      <c r="BZ222" t="s">
        <v>1493</v>
      </c>
      <c r="CA222">
        <v>3</v>
      </c>
      <c r="CB222" t="s">
        <v>1493</v>
      </c>
      <c r="CC222">
        <v>2</v>
      </c>
      <c r="CD222" t="s">
        <v>1493</v>
      </c>
      <c r="CE222" s="12" t="s">
        <v>1243</v>
      </c>
      <c r="CF222">
        <v>2</v>
      </c>
      <c r="CG222">
        <v>0</v>
      </c>
      <c r="CH222" t="s">
        <v>1493</v>
      </c>
      <c r="CI222" t="s">
        <v>1493</v>
      </c>
      <c r="CJ222" t="s">
        <v>1493</v>
      </c>
      <c r="CK222" t="s">
        <v>1493</v>
      </c>
      <c r="CL222" t="s">
        <v>1493</v>
      </c>
      <c r="CM222" t="s">
        <v>1493</v>
      </c>
      <c r="CN222" t="s">
        <v>1493</v>
      </c>
      <c r="CO222" t="s">
        <v>1493</v>
      </c>
      <c r="CP222">
        <v>1</v>
      </c>
      <c r="CQ222" s="23" t="s">
        <v>461</v>
      </c>
      <c r="CR222" t="s">
        <v>1493</v>
      </c>
      <c r="CS222" s="12" t="s">
        <v>1493</v>
      </c>
      <c r="CT222">
        <v>2</v>
      </c>
      <c r="CU222">
        <v>0</v>
      </c>
      <c r="CV222" t="s">
        <v>1493</v>
      </c>
      <c r="CW222" t="s">
        <v>1493</v>
      </c>
      <c r="CX222">
        <v>0</v>
      </c>
      <c r="CY222" t="s">
        <v>1493</v>
      </c>
      <c r="CZ222">
        <v>0</v>
      </c>
      <c r="DA222" t="s">
        <v>1493</v>
      </c>
      <c r="DB222" t="s">
        <v>1493</v>
      </c>
      <c r="DC222" t="s">
        <v>1493</v>
      </c>
      <c r="DD222" t="s">
        <v>1493</v>
      </c>
      <c r="DE222" t="s">
        <v>1493</v>
      </c>
    </row>
    <row r="223" spans="1:109" x14ac:dyDescent="0.25">
      <c r="A223" s="12" t="s">
        <v>1228</v>
      </c>
      <c r="B223" s="4">
        <v>1.1259999999999999</v>
      </c>
      <c r="C223" t="s">
        <v>1493</v>
      </c>
      <c r="D223">
        <v>36</v>
      </c>
      <c r="E223">
        <v>1</v>
      </c>
      <c r="F223" t="s">
        <v>1493</v>
      </c>
      <c r="G223">
        <v>0</v>
      </c>
      <c r="H223" t="s">
        <v>1493</v>
      </c>
      <c r="I223" t="s">
        <v>1493</v>
      </c>
      <c r="J223">
        <v>0</v>
      </c>
      <c r="K223">
        <v>2001</v>
      </c>
      <c r="L223" t="s">
        <v>1493</v>
      </c>
      <c r="M223" t="s">
        <v>1493</v>
      </c>
      <c r="N223">
        <v>0</v>
      </c>
      <c r="O223">
        <v>280</v>
      </c>
      <c r="P223">
        <v>2.96</v>
      </c>
      <c r="Q223" t="s">
        <v>1493</v>
      </c>
      <c r="R223">
        <v>2004</v>
      </c>
      <c r="S223" t="s">
        <v>1493</v>
      </c>
      <c r="T223" t="s">
        <v>1493</v>
      </c>
      <c r="U223">
        <v>0</v>
      </c>
      <c r="V223">
        <v>280</v>
      </c>
      <c r="W223">
        <v>3.95</v>
      </c>
      <c r="X223" t="s">
        <v>1493</v>
      </c>
      <c r="Y223" t="s">
        <v>1493</v>
      </c>
      <c r="Z223" t="s">
        <v>1493</v>
      </c>
      <c r="AA223" t="s">
        <v>1493</v>
      </c>
      <c r="AB223" t="s">
        <v>1493</v>
      </c>
      <c r="AC223" t="s">
        <v>1493</v>
      </c>
      <c r="AD223" t="s">
        <v>1493</v>
      </c>
      <c r="AE223" t="s">
        <v>1493</v>
      </c>
      <c r="AF223" t="s">
        <v>1493</v>
      </c>
      <c r="AG223" t="s">
        <v>1493</v>
      </c>
      <c r="AH223" t="s">
        <v>1493</v>
      </c>
      <c r="AI223" t="s">
        <v>1493</v>
      </c>
      <c r="AJ223" t="s">
        <v>1493</v>
      </c>
      <c r="AK223" t="s">
        <v>1493</v>
      </c>
      <c r="AL223" t="s">
        <v>1493</v>
      </c>
      <c r="AM223" t="s">
        <v>1493</v>
      </c>
      <c r="AN223" t="s">
        <v>1493</v>
      </c>
      <c r="AO223" t="s">
        <v>1493</v>
      </c>
      <c r="AP223" t="s">
        <v>1493</v>
      </c>
      <c r="AQ223" t="s">
        <v>1493</v>
      </c>
      <c r="AR223" t="s">
        <v>1493</v>
      </c>
      <c r="AS223" t="s">
        <v>1493</v>
      </c>
      <c r="AT223" t="s">
        <v>1493</v>
      </c>
      <c r="AU223" t="s">
        <v>1493</v>
      </c>
      <c r="AV223" t="s">
        <v>1493</v>
      </c>
      <c r="AW223" t="s">
        <v>1493</v>
      </c>
      <c r="AX223" t="s">
        <v>1493</v>
      </c>
      <c r="AY223" t="s">
        <v>1493</v>
      </c>
      <c r="AZ223" t="s">
        <v>1493</v>
      </c>
      <c r="BA223" t="s">
        <v>1493</v>
      </c>
      <c r="BB223" t="s">
        <v>1493</v>
      </c>
      <c r="BC223" t="s">
        <v>1493</v>
      </c>
      <c r="BD223" t="s">
        <v>1493</v>
      </c>
      <c r="BE223" t="s">
        <v>1493</v>
      </c>
      <c r="BF223" t="s">
        <v>1493</v>
      </c>
      <c r="BG223" t="s">
        <v>1493</v>
      </c>
      <c r="BH223">
        <v>3</v>
      </c>
      <c r="BI223">
        <v>2</v>
      </c>
      <c r="BJ223" t="s">
        <v>1493</v>
      </c>
      <c r="BK223" t="s">
        <v>1493</v>
      </c>
      <c r="BL223" t="s">
        <v>1493</v>
      </c>
      <c r="BM223" t="s">
        <v>1493</v>
      </c>
      <c r="BN223" t="s">
        <v>1493</v>
      </c>
      <c r="BO223" s="12" t="s">
        <v>1248</v>
      </c>
      <c r="BP223" s="23" t="s">
        <v>679</v>
      </c>
      <c r="BQ223">
        <v>275</v>
      </c>
      <c r="BR223">
        <v>0</v>
      </c>
      <c r="BS223" t="s">
        <v>1493</v>
      </c>
      <c r="BT223">
        <v>0</v>
      </c>
      <c r="BU223" t="s">
        <v>1493</v>
      </c>
      <c r="BV223" s="4">
        <v>3.92</v>
      </c>
      <c r="BW223">
        <v>0</v>
      </c>
      <c r="BX223">
        <v>36</v>
      </c>
      <c r="BY223">
        <v>1</v>
      </c>
      <c r="BZ223" t="s">
        <v>1493</v>
      </c>
      <c r="CA223">
        <v>3</v>
      </c>
      <c r="CB223" t="s">
        <v>1493</v>
      </c>
      <c r="CC223">
        <v>2</v>
      </c>
      <c r="CD223" t="s">
        <v>1493</v>
      </c>
      <c r="CE223" s="12" t="s">
        <v>857</v>
      </c>
      <c r="CF223">
        <v>2</v>
      </c>
      <c r="CG223">
        <v>0</v>
      </c>
      <c r="CH223" t="s">
        <v>1493</v>
      </c>
      <c r="CI223" t="s">
        <v>1493</v>
      </c>
      <c r="CJ223" t="s">
        <v>1493</v>
      </c>
      <c r="CK223" t="s">
        <v>1493</v>
      </c>
      <c r="CL223" t="s">
        <v>1493</v>
      </c>
      <c r="CM223" t="s">
        <v>1493</v>
      </c>
      <c r="CN223" t="s">
        <v>1493</v>
      </c>
      <c r="CO223" t="s">
        <v>1493</v>
      </c>
      <c r="CP223">
        <v>1</v>
      </c>
      <c r="CQ223" s="23" t="s">
        <v>461</v>
      </c>
      <c r="CR223" t="s">
        <v>1493</v>
      </c>
      <c r="CS223" s="12" t="s">
        <v>1493</v>
      </c>
      <c r="CT223">
        <v>2</v>
      </c>
      <c r="CU223">
        <v>0</v>
      </c>
      <c r="CV223" t="s">
        <v>1493</v>
      </c>
      <c r="CW223" t="s">
        <v>1493</v>
      </c>
      <c r="CX223">
        <v>0</v>
      </c>
      <c r="CY223" t="s">
        <v>1493</v>
      </c>
      <c r="CZ223">
        <v>0</v>
      </c>
      <c r="DA223" t="s">
        <v>1493</v>
      </c>
      <c r="DB223" t="s">
        <v>1493</v>
      </c>
      <c r="DC223" t="s">
        <v>1493</v>
      </c>
      <c r="DD223" t="s">
        <v>1493</v>
      </c>
      <c r="DE223" t="s">
        <v>1493</v>
      </c>
    </row>
    <row r="224" spans="1:109" x14ac:dyDescent="0.25">
      <c r="A224" s="12" t="s">
        <v>1227</v>
      </c>
      <c r="B224" s="4">
        <v>1.127</v>
      </c>
      <c r="C224" t="s">
        <v>1493</v>
      </c>
      <c r="D224">
        <v>29</v>
      </c>
      <c r="E224">
        <v>1</v>
      </c>
      <c r="F224" t="s">
        <v>1493</v>
      </c>
      <c r="G224">
        <v>0</v>
      </c>
      <c r="H224" t="s">
        <v>1493</v>
      </c>
      <c r="I224" t="s">
        <v>1493</v>
      </c>
      <c r="J224">
        <v>0</v>
      </c>
      <c r="K224">
        <v>2001</v>
      </c>
      <c r="L224">
        <v>2</v>
      </c>
      <c r="M224" t="s">
        <v>1493</v>
      </c>
      <c r="N224">
        <v>1</v>
      </c>
      <c r="O224">
        <v>238</v>
      </c>
      <c r="P224">
        <v>2.4500000000000002</v>
      </c>
      <c r="Q224" t="s">
        <v>1493</v>
      </c>
      <c r="R224">
        <v>2003</v>
      </c>
      <c r="S224" t="s">
        <v>1493</v>
      </c>
      <c r="T224" t="s">
        <v>1493</v>
      </c>
      <c r="U224">
        <v>0</v>
      </c>
      <c r="V224">
        <v>273</v>
      </c>
      <c r="W224">
        <v>3.65</v>
      </c>
      <c r="X224" t="s">
        <v>1493</v>
      </c>
      <c r="Y224">
        <v>2006</v>
      </c>
      <c r="Z224" t="s">
        <v>1493</v>
      </c>
      <c r="AA224" t="s">
        <v>1493</v>
      </c>
      <c r="AB224">
        <v>0</v>
      </c>
      <c r="AC224">
        <v>273</v>
      </c>
      <c r="AD224" s="12">
        <v>3.4449999999999998</v>
      </c>
      <c r="AE224" t="s">
        <v>1493</v>
      </c>
      <c r="AF224" t="s">
        <v>1493</v>
      </c>
      <c r="AG224" t="s">
        <v>1493</v>
      </c>
      <c r="AH224" t="s">
        <v>1493</v>
      </c>
      <c r="AI224" t="s">
        <v>1493</v>
      </c>
      <c r="AJ224" t="s">
        <v>1493</v>
      </c>
      <c r="AK224" t="s">
        <v>1493</v>
      </c>
      <c r="AL224" t="s">
        <v>1493</v>
      </c>
      <c r="AM224" t="s">
        <v>1493</v>
      </c>
      <c r="AN224" t="s">
        <v>1493</v>
      </c>
      <c r="AO224" t="s">
        <v>1493</v>
      </c>
      <c r="AP224" t="s">
        <v>1493</v>
      </c>
      <c r="AQ224" t="s">
        <v>1493</v>
      </c>
      <c r="AR224" t="s">
        <v>1493</v>
      </c>
      <c r="AS224" t="s">
        <v>1493</v>
      </c>
      <c r="AT224" t="s">
        <v>1493</v>
      </c>
      <c r="AU224" t="s">
        <v>1493</v>
      </c>
      <c r="AV224" t="s">
        <v>1493</v>
      </c>
      <c r="AW224" t="s">
        <v>1493</v>
      </c>
      <c r="AX224" t="s">
        <v>1493</v>
      </c>
      <c r="AY224" t="s">
        <v>1493</v>
      </c>
      <c r="AZ224" t="s">
        <v>1493</v>
      </c>
      <c r="BA224" t="s">
        <v>1493</v>
      </c>
      <c r="BB224" t="s">
        <v>1493</v>
      </c>
      <c r="BC224" t="s">
        <v>1493</v>
      </c>
      <c r="BD224" t="s">
        <v>1493</v>
      </c>
      <c r="BE224" t="s">
        <v>1493</v>
      </c>
      <c r="BF224" t="s">
        <v>1493</v>
      </c>
      <c r="BG224" t="s">
        <v>1493</v>
      </c>
      <c r="BH224">
        <v>6</v>
      </c>
      <c r="BI224">
        <v>3</v>
      </c>
      <c r="BJ224">
        <v>2</v>
      </c>
      <c r="BK224" t="s">
        <v>1493</v>
      </c>
      <c r="BL224" t="s">
        <v>1493</v>
      </c>
      <c r="BM224" t="s">
        <v>1493</v>
      </c>
      <c r="BN224" t="s">
        <v>1493</v>
      </c>
      <c r="BO224" s="12" t="s">
        <v>550</v>
      </c>
      <c r="BP224" s="23" t="s">
        <v>525</v>
      </c>
      <c r="BQ224">
        <v>274</v>
      </c>
      <c r="BR224">
        <v>0</v>
      </c>
      <c r="BS224" t="s">
        <v>1493</v>
      </c>
      <c r="BT224">
        <v>0</v>
      </c>
      <c r="BU224" t="s">
        <v>1493</v>
      </c>
      <c r="BV224" s="4">
        <v>3.4</v>
      </c>
      <c r="BW224">
        <v>0</v>
      </c>
      <c r="BX224">
        <v>29</v>
      </c>
      <c r="BY224">
        <v>1</v>
      </c>
      <c r="BZ224" t="s">
        <v>1493</v>
      </c>
      <c r="CA224">
        <v>1</v>
      </c>
      <c r="CB224" t="s">
        <v>1493</v>
      </c>
      <c r="CC224">
        <v>2</v>
      </c>
      <c r="CD224" t="s">
        <v>1493</v>
      </c>
      <c r="CE224" s="12" t="s">
        <v>482</v>
      </c>
      <c r="CF224" t="s">
        <v>1493</v>
      </c>
      <c r="CG224">
        <v>0</v>
      </c>
      <c r="CH224" t="s">
        <v>1493</v>
      </c>
      <c r="CI224" t="s">
        <v>1493</v>
      </c>
      <c r="CJ224" t="s">
        <v>1493</v>
      </c>
      <c r="CK224" t="s">
        <v>1493</v>
      </c>
      <c r="CL224" t="s">
        <v>1493</v>
      </c>
      <c r="CM224" t="s">
        <v>1493</v>
      </c>
      <c r="CN224" t="s">
        <v>1493</v>
      </c>
      <c r="CO224" t="s">
        <v>1493</v>
      </c>
      <c r="CP224">
        <v>1</v>
      </c>
      <c r="CQ224" s="23" t="s">
        <v>461</v>
      </c>
      <c r="CR224" t="s">
        <v>1493</v>
      </c>
      <c r="CS224" s="12" t="s">
        <v>1493</v>
      </c>
      <c r="CT224">
        <v>2</v>
      </c>
      <c r="CU224">
        <v>0</v>
      </c>
      <c r="CV224" t="s">
        <v>1493</v>
      </c>
      <c r="CW224" t="s">
        <v>1493</v>
      </c>
      <c r="CX224">
        <v>0</v>
      </c>
      <c r="CY224" t="s">
        <v>1493</v>
      </c>
      <c r="CZ224">
        <v>0</v>
      </c>
      <c r="DA224" t="s">
        <v>1493</v>
      </c>
      <c r="DB224" t="s">
        <v>1493</v>
      </c>
      <c r="DC224" t="s">
        <v>1493</v>
      </c>
      <c r="DD224" t="s">
        <v>1493</v>
      </c>
      <c r="DE224" t="s">
        <v>1493</v>
      </c>
    </row>
    <row r="225" spans="1:109" x14ac:dyDescent="0.25">
      <c r="A225" s="12" t="s">
        <v>1493</v>
      </c>
      <c r="B225" s="4">
        <v>1.1279999999999999</v>
      </c>
      <c r="C225" t="s">
        <v>1493</v>
      </c>
      <c r="D225">
        <v>33</v>
      </c>
      <c r="E225">
        <v>1</v>
      </c>
      <c r="F225" t="s">
        <v>1493</v>
      </c>
      <c r="G225">
        <v>0</v>
      </c>
      <c r="H225" t="s">
        <v>1493</v>
      </c>
      <c r="I225" t="s">
        <v>1493</v>
      </c>
      <c r="J225">
        <v>0</v>
      </c>
      <c r="K225">
        <v>2009</v>
      </c>
      <c r="L225" t="s">
        <v>1493</v>
      </c>
      <c r="M225" t="s">
        <v>1493</v>
      </c>
      <c r="N225">
        <v>0</v>
      </c>
      <c r="O225">
        <v>260</v>
      </c>
      <c r="P225">
        <v>2.7250000000000001</v>
      </c>
      <c r="Q225" t="s">
        <v>1493</v>
      </c>
      <c r="R225" t="s">
        <v>1493</v>
      </c>
      <c r="S225" t="s">
        <v>1493</v>
      </c>
      <c r="T225" t="s">
        <v>1493</v>
      </c>
      <c r="U225" t="s">
        <v>1493</v>
      </c>
      <c r="V225" t="s">
        <v>1493</v>
      </c>
      <c r="W225" t="s">
        <v>1493</v>
      </c>
      <c r="X225" t="s">
        <v>1493</v>
      </c>
      <c r="Y225" t="s">
        <v>1493</v>
      </c>
      <c r="Z225" t="s">
        <v>1493</v>
      </c>
      <c r="AA225" t="s">
        <v>1493</v>
      </c>
      <c r="AB225" t="s">
        <v>1493</v>
      </c>
      <c r="AC225" t="s">
        <v>1493</v>
      </c>
      <c r="AD225" t="s">
        <v>1493</v>
      </c>
      <c r="AE225" t="s">
        <v>1493</v>
      </c>
      <c r="AF225" t="s">
        <v>1493</v>
      </c>
      <c r="AG225" t="s">
        <v>1493</v>
      </c>
      <c r="AH225" t="s">
        <v>1493</v>
      </c>
      <c r="AI225" t="s">
        <v>1493</v>
      </c>
      <c r="AJ225" t="s">
        <v>1493</v>
      </c>
      <c r="AK225" t="s">
        <v>1493</v>
      </c>
      <c r="AL225" t="s">
        <v>1493</v>
      </c>
      <c r="AM225" t="s">
        <v>1493</v>
      </c>
      <c r="AN225" t="s">
        <v>1493</v>
      </c>
      <c r="AO225" t="s">
        <v>1493</v>
      </c>
      <c r="AP225" t="s">
        <v>1493</v>
      </c>
      <c r="AQ225" t="s">
        <v>1493</v>
      </c>
      <c r="AR225" t="s">
        <v>1493</v>
      </c>
      <c r="AS225" t="s">
        <v>1493</v>
      </c>
      <c r="AT225" t="s">
        <v>1493</v>
      </c>
      <c r="AU225" t="s">
        <v>1493</v>
      </c>
      <c r="AV225" t="s">
        <v>1493</v>
      </c>
      <c r="AW225" t="s">
        <v>1493</v>
      </c>
      <c r="AX225" t="s">
        <v>1493</v>
      </c>
      <c r="AY225" t="s">
        <v>1493</v>
      </c>
      <c r="AZ225" t="s">
        <v>1493</v>
      </c>
      <c r="BA225" t="s">
        <v>1493</v>
      </c>
      <c r="BB225" t="s">
        <v>1493</v>
      </c>
      <c r="BC225" t="s">
        <v>1493</v>
      </c>
      <c r="BD225" t="s">
        <v>1493</v>
      </c>
      <c r="BE225" t="s">
        <v>1493</v>
      </c>
      <c r="BF225" t="s">
        <v>1493</v>
      </c>
      <c r="BG225" t="s">
        <v>1493</v>
      </c>
      <c r="BH225">
        <v>3</v>
      </c>
      <c r="BI225">
        <v>1</v>
      </c>
      <c r="BJ225">
        <v>1</v>
      </c>
      <c r="BK225" t="s">
        <v>1493</v>
      </c>
      <c r="BL225" t="s">
        <v>1493</v>
      </c>
      <c r="BM225" t="s">
        <v>1493</v>
      </c>
      <c r="BN225" t="s">
        <v>1493</v>
      </c>
      <c r="BO225" s="12" t="s">
        <v>743</v>
      </c>
      <c r="BP225" s="23" t="s">
        <v>693</v>
      </c>
      <c r="BQ225">
        <v>265</v>
      </c>
      <c r="BR225">
        <v>0</v>
      </c>
      <c r="BS225" t="s">
        <v>1493</v>
      </c>
      <c r="BT225">
        <v>0</v>
      </c>
      <c r="BU225" t="s">
        <v>1493</v>
      </c>
      <c r="BV225" s="4">
        <v>3.1</v>
      </c>
      <c r="BW225">
        <v>0</v>
      </c>
      <c r="BX225">
        <v>33</v>
      </c>
      <c r="BY225">
        <v>3</v>
      </c>
      <c r="BZ225" t="s">
        <v>1493</v>
      </c>
      <c r="CA225">
        <v>2</v>
      </c>
      <c r="CB225" t="s">
        <v>1493</v>
      </c>
      <c r="CC225">
        <v>2</v>
      </c>
      <c r="CD225" t="s">
        <v>1493</v>
      </c>
      <c r="CE225" s="12" t="s">
        <v>482</v>
      </c>
      <c r="CF225" t="s">
        <v>1493</v>
      </c>
      <c r="CG225">
        <v>0</v>
      </c>
      <c r="CH225" t="s">
        <v>1493</v>
      </c>
      <c r="CI225" t="s">
        <v>1493</v>
      </c>
      <c r="CJ225" t="s">
        <v>1493</v>
      </c>
      <c r="CK225" t="s">
        <v>1493</v>
      </c>
      <c r="CL225" t="s">
        <v>1493</v>
      </c>
      <c r="CM225" t="s">
        <v>1493</v>
      </c>
      <c r="CN225" t="s">
        <v>1493</v>
      </c>
      <c r="CO225" t="s">
        <v>1493</v>
      </c>
      <c r="CP225">
        <v>2</v>
      </c>
      <c r="CQ225" s="23" t="s">
        <v>461</v>
      </c>
      <c r="CR225" t="s">
        <v>1493</v>
      </c>
      <c r="CS225" s="12" t="s">
        <v>1493</v>
      </c>
      <c r="CT225">
        <v>2</v>
      </c>
      <c r="CU225">
        <v>0</v>
      </c>
      <c r="CV225" t="s">
        <v>1493</v>
      </c>
      <c r="CW225" t="s">
        <v>1493</v>
      </c>
      <c r="CX225">
        <v>0</v>
      </c>
      <c r="CY225" t="s">
        <v>1493</v>
      </c>
      <c r="CZ225">
        <v>0</v>
      </c>
      <c r="DA225" t="s">
        <v>1493</v>
      </c>
      <c r="DB225" t="s">
        <v>1493</v>
      </c>
      <c r="DC225" t="s">
        <v>1493</v>
      </c>
      <c r="DD225" t="s">
        <v>1493</v>
      </c>
      <c r="DE225" t="s">
        <v>1493</v>
      </c>
    </row>
    <row r="226" spans="1:109" x14ac:dyDescent="0.25">
      <c r="A226" s="12" t="s">
        <v>1493</v>
      </c>
      <c r="B226" s="4">
        <v>1.129</v>
      </c>
      <c r="C226" t="s">
        <v>1493</v>
      </c>
      <c r="D226">
        <v>26</v>
      </c>
      <c r="E226">
        <v>1</v>
      </c>
      <c r="F226" t="s">
        <v>1493</v>
      </c>
      <c r="G226">
        <v>0</v>
      </c>
      <c r="H226" t="s">
        <v>1493</v>
      </c>
      <c r="I226" t="s">
        <v>1493</v>
      </c>
      <c r="J226">
        <v>0</v>
      </c>
      <c r="K226" t="s">
        <v>1493</v>
      </c>
      <c r="L226" t="s">
        <v>1493</v>
      </c>
      <c r="M226" t="s">
        <v>1493</v>
      </c>
      <c r="N226" t="s">
        <v>1493</v>
      </c>
      <c r="O226" t="s">
        <v>1493</v>
      </c>
      <c r="P226" t="s">
        <v>1493</v>
      </c>
      <c r="Q226" t="s">
        <v>1493</v>
      </c>
      <c r="R226" t="s">
        <v>1493</v>
      </c>
      <c r="S226" t="s">
        <v>1493</v>
      </c>
      <c r="T226" t="s">
        <v>1493</v>
      </c>
      <c r="U226" t="s">
        <v>1493</v>
      </c>
      <c r="V226" t="s">
        <v>1493</v>
      </c>
      <c r="W226" t="s">
        <v>1493</v>
      </c>
      <c r="X226" t="s">
        <v>1493</v>
      </c>
      <c r="Y226" t="s">
        <v>1493</v>
      </c>
      <c r="Z226" t="s">
        <v>1493</v>
      </c>
      <c r="AA226" t="s">
        <v>1493</v>
      </c>
      <c r="AB226" t="s">
        <v>1493</v>
      </c>
      <c r="AC226" t="s">
        <v>1493</v>
      </c>
      <c r="AD226" t="s">
        <v>1493</v>
      </c>
      <c r="AE226" t="s">
        <v>1493</v>
      </c>
      <c r="AF226" t="s">
        <v>1493</v>
      </c>
      <c r="AG226" t="s">
        <v>1493</v>
      </c>
      <c r="AH226" t="s">
        <v>1493</v>
      </c>
      <c r="AI226" t="s">
        <v>1493</v>
      </c>
      <c r="AJ226" t="s">
        <v>1493</v>
      </c>
      <c r="AK226" t="s">
        <v>1493</v>
      </c>
      <c r="AL226" t="s">
        <v>1493</v>
      </c>
      <c r="AM226" t="s">
        <v>1493</v>
      </c>
      <c r="AN226" t="s">
        <v>1493</v>
      </c>
      <c r="AO226" t="s">
        <v>1493</v>
      </c>
      <c r="AP226" t="s">
        <v>1493</v>
      </c>
      <c r="AQ226" t="s">
        <v>1493</v>
      </c>
      <c r="AR226" t="s">
        <v>1493</v>
      </c>
      <c r="AS226" t="s">
        <v>1493</v>
      </c>
      <c r="AT226" t="s">
        <v>1493</v>
      </c>
      <c r="AU226" t="s">
        <v>1493</v>
      </c>
      <c r="AV226" t="s">
        <v>1493</v>
      </c>
      <c r="AW226" t="s">
        <v>1493</v>
      </c>
      <c r="AX226" t="s">
        <v>1493</v>
      </c>
      <c r="AY226" t="s">
        <v>1493</v>
      </c>
      <c r="AZ226" t="s">
        <v>1493</v>
      </c>
      <c r="BA226" t="s">
        <v>1493</v>
      </c>
      <c r="BB226" t="s">
        <v>1493</v>
      </c>
      <c r="BC226" t="s">
        <v>1493</v>
      </c>
      <c r="BD226" t="s">
        <v>1493</v>
      </c>
      <c r="BE226" t="s">
        <v>1493</v>
      </c>
      <c r="BF226" t="s">
        <v>1493</v>
      </c>
      <c r="BG226" t="s">
        <v>1493</v>
      </c>
      <c r="BH226">
        <v>1</v>
      </c>
      <c r="BI226" t="s">
        <v>1493</v>
      </c>
      <c r="BJ226" t="s">
        <v>1493</v>
      </c>
      <c r="BK226" t="s">
        <v>1493</v>
      </c>
      <c r="BL226" t="s">
        <v>1493</v>
      </c>
      <c r="BM226" t="s">
        <v>1493</v>
      </c>
      <c r="BN226" t="s">
        <v>1493</v>
      </c>
      <c r="BO226" s="12" t="s">
        <v>1051</v>
      </c>
      <c r="BP226" s="23" t="s">
        <v>693</v>
      </c>
      <c r="BQ226">
        <v>265</v>
      </c>
      <c r="BR226">
        <v>0</v>
      </c>
      <c r="BS226" t="s">
        <v>1493</v>
      </c>
      <c r="BT226">
        <v>0</v>
      </c>
      <c r="BU226" t="s">
        <v>1493</v>
      </c>
      <c r="BV226" s="4">
        <v>3.2</v>
      </c>
      <c r="BW226">
        <v>0</v>
      </c>
      <c r="BX226">
        <v>26</v>
      </c>
      <c r="BY226">
        <v>1</v>
      </c>
      <c r="BZ226" t="s">
        <v>1493</v>
      </c>
      <c r="CA226">
        <v>2</v>
      </c>
      <c r="CB226" t="s">
        <v>1493</v>
      </c>
      <c r="CC226" t="s">
        <v>1493</v>
      </c>
      <c r="CD226" t="s">
        <v>1493</v>
      </c>
      <c r="CE226" s="12" t="s">
        <v>626</v>
      </c>
      <c r="CF226" t="s">
        <v>1493</v>
      </c>
      <c r="CG226">
        <v>0</v>
      </c>
      <c r="CH226" t="s">
        <v>1493</v>
      </c>
      <c r="CI226" t="s">
        <v>1493</v>
      </c>
      <c r="CJ226" t="s">
        <v>1493</v>
      </c>
      <c r="CK226" t="s">
        <v>1493</v>
      </c>
      <c r="CL226" t="s">
        <v>1493</v>
      </c>
      <c r="CM226" t="s">
        <v>1493</v>
      </c>
      <c r="CN226" t="s">
        <v>1493</v>
      </c>
      <c r="CO226" t="s">
        <v>1493</v>
      </c>
      <c r="CP226">
        <v>1</v>
      </c>
      <c r="CQ226" s="23" t="s">
        <v>461</v>
      </c>
      <c r="CR226" t="s">
        <v>1493</v>
      </c>
      <c r="CS226" s="12" t="s">
        <v>1493</v>
      </c>
      <c r="CT226">
        <v>2</v>
      </c>
      <c r="CU226">
        <v>0</v>
      </c>
      <c r="CV226" t="s">
        <v>1493</v>
      </c>
      <c r="CW226" t="s">
        <v>1493</v>
      </c>
      <c r="CX226">
        <v>0</v>
      </c>
      <c r="CY226" t="s">
        <v>1493</v>
      </c>
      <c r="CZ226">
        <v>0</v>
      </c>
      <c r="DA226" t="s">
        <v>1493</v>
      </c>
      <c r="DB226" t="s">
        <v>1493</v>
      </c>
      <c r="DC226" t="s">
        <v>1493</v>
      </c>
      <c r="DD226" t="s">
        <v>1493</v>
      </c>
      <c r="DE226" t="s">
        <v>1493</v>
      </c>
    </row>
    <row r="227" spans="1:109" x14ac:dyDescent="0.25">
      <c r="A227" s="12" t="s">
        <v>1252</v>
      </c>
      <c r="B227" s="4">
        <v>1.1299999999999999</v>
      </c>
      <c r="C227" t="s">
        <v>1493</v>
      </c>
      <c r="D227">
        <v>29</v>
      </c>
      <c r="E227">
        <v>1</v>
      </c>
      <c r="F227" t="s">
        <v>1493</v>
      </c>
      <c r="G227">
        <v>0</v>
      </c>
      <c r="H227" t="s">
        <v>1493</v>
      </c>
      <c r="I227" t="s">
        <v>1493</v>
      </c>
      <c r="J227">
        <v>0</v>
      </c>
      <c r="K227">
        <v>2001</v>
      </c>
      <c r="L227">
        <v>2</v>
      </c>
      <c r="M227" t="s">
        <v>1493</v>
      </c>
      <c r="N227">
        <v>1</v>
      </c>
      <c r="O227">
        <v>224</v>
      </c>
      <c r="P227">
        <v>1.5</v>
      </c>
      <c r="Q227" t="s">
        <v>1493</v>
      </c>
      <c r="R227">
        <v>2003</v>
      </c>
      <c r="S227">
        <v>2</v>
      </c>
      <c r="T227" t="s">
        <v>1493</v>
      </c>
      <c r="U227">
        <v>1</v>
      </c>
      <c r="V227">
        <v>256</v>
      </c>
      <c r="W227">
        <v>2.42</v>
      </c>
      <c r="X227" t="s">
        <v>1493</v>
      </c>
      <c r="Y227">
        <v>2005</v>
      </c>
      <c r="Z227" t="s">
        <v>1493</v>
      </c>
      <c r="AA227" t="s">
        <v>1493</v>
      </c>
      <c r="AB227">
        <v>0</v>
      </c>
      <c r="AC227">
        <v>280</v>
      </c>
      <c r="AD227">
        <v>3.02</v>
      </c>
      <c r="AE227" t="s">
        <v>1493</v>
      </c>
      <c r="AF227">
        <v>2007</v>
      </c>
      <c r="AG227" t="s">
        <v>1493</v>
      </c>
      <c r="AH227" t="s">
        <v>1493</v>
      </c>
      <c r="AI227">
        <v>0</v>
      </c>
      <c r="AJ227">
        <v>280</v>
      </c>
      <c r="AK227">
        <v>3.35</v>
      </c>
      <c r="AL227" t="s">
        <v>1493</v>
      </c>
      <c r="AM227" t="s">
        <v>1493</v>
      </c>
      <c r="AN227" t="s">
        <v>1493</v>
      </c>
      <c r="AO227" t="s">
        <v>1493</v>
      </c>
      <c r="AP227" t="s">
        <v>1493</v>
      </c>
      <c r="AQ227" t="s">
        <v>1493</v>
      </c>
      <c r="AR227" t="s">
        <v>1493</v>
      </c>
      <c r="AS227" t="s">
        <v>1493</v>
      </c>
      <c r="AT227" t="s">
        <v>1493</v>
      </c>
      <c r="AU227" t="s">
        <v>1493</v>
      </c>
      <c r="AV227" t="s">
        <v>1493</v>
      </c>
      <c r="AW227" t="s">
        <v>1493</v>
      </c>
      <c r="AX227" t="s">
        <v>1493</v>
      </c>
      <c r="AY227" t="s">
        <v>1493</v>
      </c>
      <c r="AZ227" t="s">
        <v>1493</v>
      </c>
      <c r="BA227" t="s">
        <v>1493</v>
      </c>
      <c r="BB227" t="s">
        <v>1493</v>
      </c>
      <c r="BC227" t="s">
        <v>1493</v>
      </c>
      <c r="BD227" t="s">
        <v>1493</v>
      </c>
      <c r="BE227" t="s">
        <v>1493</v>
      </c>
      <c r="BF227" t="s">
        <v>1493</v>
      </c>
      <c r="BG227" t="s">
        <v>1493</v>
      </c>
      <c r="BH227">
        <v>5</v>
      </c>
      <c r="BI227">
        <v>4</v>
      </c>
      <c r="BJ227" t="s">
        <v>1493</v>
      </c>
      <c r="BK227" t="s">
        <v>1493</v>
      </c>
      <c r="BL227" t="s">
        <v>1493</v>
      </c>
      <c r="BM227" t="s">
        <v>1493</v>
      </c>
      <c r="BN227" t="s">
        <v>1493</v>
      </c>
      <c r="BO227" s="12" t="s">
        <v>769</v>
      </c>
      <c r="BP227" s="23" t="s">
        <v>944</v>
      </c>
      <c r="BQ227">
        <v>272</v>
      </c>
      <c r="BR227">
        <v>0</v>
      </c>
      <c r="BS227" t="s">
        <v>1493</v>
      </c>
      <c r="BT227">
        <v>0</v>
      </c>
      <c r="BU227" t="s">
        <v>1493</v>
      </c>
      <c r="BV227" s="4">
        <v>3.12</v>
      </c>
      <c r="BW227">
        <v>0</v>
      </c>
      <c r="BX227">
        <v>29</v>
      </c>
      <c r="BY227">
        <v>1</v>
      </c>
      <c r="BZ227" t="s">
        <v>1493</v>
      </c>
      <c r="CA227">
        <v>1</v>
      </c>
      <c r="CB227" t="s">
        <v>1493</v>
      </c>
      <c r="CC227">
        <v>2</v>
      </c>
      <c r="CD227" t="s">
        <v>1493</v>
      </c>
      <c r="CE227" s="12" t="s">
        <v>482</v>
      </c>
      <c r="CF227" t="s">
        <v>1493</v>
      </c>
      <c r="CG227">
        <v>0</v>
      </c>
      <c r="CH227" t="s">
        <v>1493</v>
      </c>
      <c r="CI227" t="s">
        <v>1493</v>
      </c>
      <c r="CJ227" t="s">
        <v>1493</v>
      </c>
      <c r="CK227" t="s">
        <v>1493</v>
      </c>
      <c r="CL227" t="s">
        <v>1493</v>
      </c>
      <c r="CM227" t="s">
        <v>1493</v>
      </c>
      <c r="CN227" t="s">
        <v>1493</v>
      </c>
      <c r="CO227" t="s">
        <v>1493</v>
      </c>
      <c r="CP227">
        <v>1</v>
      </c>
      <c r="CQ227" s="23" t="s">
        <v>461</v>
      </c>
      <c r="CR227" t="s">
        <v>1493</v>
      </c>
      <c r="CS227" s="12" t="s">
        <v>1493</v>
      </c>
      <c r="CT227">
        <v>2</v>
      </c>
      <c r="CU227">
        <v>0</v>
      </c>
      <c r="CV227" t="s">
        <v>1493</v>
      </c>
      <c r="CW227" t="s">
        <v>1493</v>
      </c>
      <c r="CX227">
        <v>0</v>
      </c>
      <c r="CY227" t="s">
        <v>1493</v>
      </c>
      <c r="CZ227">
        <v>0</v>
      </c>
      <c r="DA227" t="s">
        <v>1493</v>
      </c>
      <c r="DB227" t="s">
        <v>1493</v>
      </c>
      <c r="DC227" t="s">
        <v>1493</v>
      </c>
      <c r="DD227" t="s">
        <v>1493</v>
      </c>
      <c r="DE227" t="s">
        <v>1493</v>
      </c>
    </row>
    <row r="228" spans="1:109" x14ac:dyDescent="0.25">
      <c r="A228" s="12" t="s">
        <v>1251</v>
      </c>
      <c r="B228" s="4">
        <v>1.131</v>
      </c>
      <c r="C228" t="s">
        <v>1493</v>
      </c>
      <c r="D228">
        <v>21</v>
      </c>
      <c r="E228">
        <v>1</v>
      </c>
      <c r="F228" t="s">
        <v>1493</v>
      </c>
      <c r="G228">
        <v>0</v>
      </c>
      <c r="H228" t="s">
        <v>1493</v>
      </c>
      <c r="I228" t="s">
        <v>1493</v>
      </c>
      <c r="J228">
        <v>0</v>
      </c>
      <c r="K228" t="s">
        <v>1493</v>
      </c>
      <c r="L228" t="s">
        <v>1493</v>
      </c>
      <c r="M228" t="s">
        <v>1493</v>
      </c>
      <c r="N228" t="s">
        <v>1493</v>
      </c>
      <c r="O228" t="s">
        <v>1493</v>
      </c>
      <c r="P228" t="s">
        <v>1493</v>
      </c>
      <c r="Q228" t="s">
        <v>1493</v>
      </c>
      <c r="R228" t="s">
        <v>1493</v>
      </c>
      <c r="S228" t="s">
        <v>1493</v>
      </c>
      <c r="T228" t="s">
        <v>1493</v>
      </c>
      <c r="U228" t="s">
        <v>1493</v>
      </c>
      <c r="V228" t="s">
        <v>1493</v>
      </c>
      <c r="W228" t="s">
        <v>1493</v>
      </c>
      <c r="X228" t="s">
        <v>1493</v>
      </c>
      <c r="Y228" t="s">
        <v>1493</v>
      </c>
      <c r="Z228" t="s">
        <v>1493</v>
      </c>
      <c r="AA228" t="s">
        <v>1493</v>
      </c>
      <c r="AB228" t="s">
        <v>1493</v>
      </c>
      <c r="AC228" t="s">
        <v>1493</v>
      </c>
      <c r="AD228" t="s">
        <v>1493</v>
      </c>
      <c r="AE228" t="s">
        <v>1493</v>
      </c>
      <c r="AF228" t="s">
        <v>1493</v>
      </c>
      <c r="AG228" t="s">
        <v>1493</v>
      </c>
      <c r="AH228" t="s">
        <v>1493</v>
      </c>
      <c r="AI228" t="s">
        <v>1493</v>
      </c>
      <c r="AJ228" t="s">
        <v>1493</v>
      </c>
      <c r="AK228" t="s">
        <v>1493</v>
      </c>
      <c r="AL228" t="s">
        <v>1493</v>
      </c>
      <c r="AM228" t="s">
        <v>1493</v>
      </c>
      <c r="AN228" t="s">
        <v>1493</v>
      </c>
      <c r="AO228" t="s">
        <v>1493</v>
      </c>
      <c r="AP228" t="s">
        <v>1493</v>
      </c>
      <c r="AQ228" t="s">
        <v>1493</v>
      </c>
      <c r="AR228" t="s">
        <v>1493</v>
      </c>
      <c r="AS228" t="s">
        <v>1493</v>
      </c>
      <c r="AT228" t="s">
        <v>1493</v>
      </c>
      <c r="AU228" t="s">
        <v>1493</v>
      </c>
      <c r="AV228" t="s">
        <v>1493</v>
      </c>
      <c r="AW228" t="s">
        <v>1493</v>
      </c>
      <c r="AX228" t="s">
        <v>1493</v>
      </c>
      <c r="AY228" t="s">
        <v>1493</v>
      </c>
      <c r="AZ228" t="s">
        <v>1493</v>
      </c>
      <c r="BA228" t="s">
        <v>1493</v>
      </c>
      <c r="BB228" t="s">
        <v>1493</v>
      </c>
      <c r="BC228" t="s">
        <v>1493</v>
      </c>
      <c r="BD228" t="s">
        <v>1493</v>
      </c>
      <c r="BE228" t="s">
        <v>1493</v>
      </c>
      <c r="BF228" t="s">
        <v>1493</v>
      </c>
      <c r="BG228" t="s">
        <v>1493</v>
      </c>
      <c r="BH228">
        <v>1</v>
      </c>
      <c r="BI228" t="s">
        <v>1493</v>
      </c>
      <c r="BJ228" t="s">
        <v>1493</v>
      </c>
      <c r="BK228" t="s">
        <v>1493</v>
      </c>
      <c r="BL228" t="s">
        <v>1493</v>
      </c>
      <c r="BM228" t="s">
        <v>1493</v>
      </c>
      <c r="BN228" t="s">
        <v>1493</v>
      </c>
      <c r="BO228" s="12" t="s">
        <v>804</v>
      </c>
      <c r="BP228" s="23" t="s">
        <v>699</v>
      </c>
      <c r="BQ228">
        <v>285</v>
      </c>
      <c r="BR228">
        <v>0</v>
      </c>
      <c r="BS228" t="s">
        <v>1493</v>
      </c>
      <c r="BT228">
        <v>0</v>
      </c>
      <c r="BU228" t="s">
        <v>1493</v>
      </c>
      <c r="BV228" s="4">
        <v>3.3</v>
      </c>
      <c r="BW228">
        <v>0</v>
      </c>
      <c r="BX228">
        <v>21</v>
      </c>
      <c r="BY228">
        <v>1</v>
      </c>
      <c r="BZ228" t="s">
        <v>1493</v>
      </c>
      <c r="CA228">
        <v>3</v>
      </c>
      <c r="CB228" t="s">
        <v>1493</v>
      </c>
      <c r="CC228">
        <v>2</v>
      </c>
      <c r="CD228" t="s">
        <v>1493</v>
      </c>
      <c r="CE228" s="12" t="s">
        <v>626</v>
      </c>
      <c r="CF228" t="s">
        <v>1493</v>
      </c>
      <c r="CG228">
        <v>0</v>
      </c>
      <c r="CH228" t="s">
        <v>1493</v>
      </c>
      <c r="CI228" t="s">
        <v>1493</v>
      </c>
      <c r="CJ228" t="s">
        <v>1493</v>
      </c>
      <c r="CK228" t="s">
        <v>1493</v>
      </c>
      <c r="CL228" t="s">
        <v>1493</v>
      </c>
      <c r="CM228" t="s">
        <v>1493</v>
      </c>
      <c r="CN228" t="s">
        <v>1493</v>
      </c>
      <c r="CO228" t="s">
        <v>1493</v>
      </c>
      <c r="CP228">
        <v>1</v>
      </c>
      <c r="CQ228" s="23" t="s">
        <v>461</v>
      </c>
      <c r="CR228" t="s">
        <v>1493</v>
      </c>
      <c r="CS228" s="12" t="s">
        <v>1493</v>
      </c>
      <c r="CT228">
        <v>2</v>
      </c>
      <c r="CU228">
        <v>0</v>
      </c>
      <c r="CV228" t="s">
        <v>1493</v>
      </c>
      <c r="CW228" t="s">
        <v>1493</v>
      </c>
      <c r="CX228">
        <v>0</v>
      </c>
      <c r="CY228" t="s">
        <v>1493</v>
      </c>
      <c r="CZ228">
        <v>0</v>
      </c>
      <c r="DA228" t="s">
        <v>1493</v>
      </c>
      <c r="DB228" t="s">
        <v>1493</v>
      </c>
      <c r="DC228" t="s">
        <v>1493</v>
      </c>
      <c r="DD228" t="s">
        <v>1493</v>
      </c>
      <c r="DE228" t="s">
        <v>1493</v>
      </c>
    </row>
    <row r="229" spans="1:109" x14ac:dyDescent="0.25">
      <c r="A229" s="12" t="s">
        <v>1251</v>
      </c>
      <c r="B229" s="4">
        <v>1.1319999999999999</v>
      </c>
      <c r="C229" t="s">
        <v>1493</v>
      </c>
      <c r="D229">
        <v>35</v>
      </c>
      <c r="E229">
        <v>1</v>
      </c>
      <c r="F229" t="s">
        <v>1493</v>
      </c>
      <c r="G229">
        <v>0</v>
      </c>
      <c r="H229" t="s">
        <v>1493</v>
      </c>
      <c r="I229" t="s">
        <v>1493</v>
      </c>
      <c r="J229">
        <v>0</v>
      </c>
      <c r="K229">
        <v>2005</v>
      </c>
      <c r="L229" t="s">
        <v>1493</v>
      </c>
      <c r="M229" t="s">
        <v>1493</v>
      </c>
      <c r="N229">
        <v>0</v>
      </c>
      <c r="O229">
        <v>280</v>
      </c>
      <c r="P229">
        <v>4.12</v>
      </c>
      <c r="Q229" t="s">
        <v>1493</v>
      </c>
      <c r="R229">
        <v>2008</v>
      </c>
      <c r="S229" t="s">
        <v>1493</v>
      </c>
      <c r="T229" t="s">
        <v>1493</v>
      </c>
      <c r="U229">
        <v>0</v>
      </c>
      <c r="V229">
        <v>280</v>
      </c>
      <c r="W229">
        <v>4.66</v>
      </c>
      <c r="X229" t="s">
        <v>1493</v>
      </c>
      <c r="Y229" t="s">
        <v>1493</v>
      </c>
      <c r="Z229" t="s">
        <v>1493</v>
      </c>
      <c r="AA229" t="s">
        <v>1493</v>
      </c>
      <c r="AB229" t="s">
        <v>1493</v>
      </c>
      <c r="AC229" t="s">
        <v>1493</v>
      </c>
      <c r="AD229" t="s">
        <v>1493</v>
      </c>
      <c r="AE229" t="s">
        <v>1493</v>
      </c>
      <c r="AF229" t="s">
        <v>1493</v>
      </c>
      <c r="AG229" t="s">
        <v>1493</v>
      </c>
      <c r="AH229" t="s">
        <v>1493</v>
      </c>
      <c r="AI229" t="s">
        <v>1493</v>
      </c>
      <c r="AJ229" t="s">
        <v>1493</v>
      </c>
      <c r="AK229" t="s">
        <v>1493</v>
      </c>
      <c r="AL229" t="s">
        <v>1493</v>
      </c>
      <c r="AM229" t="s">
        <v>1493</v>
      </c>
      <c r="AN229" t="s">
        <v>1493</v>
      </c>
      <c r="AO229" t="s">
        <v>1493</v>
      </c>
      <c r="AP229" t="s">
        <v>1493</v>
      </c>
      <c r="AQ229" t="s">
        <v>1493</v>
      </c>
      <c r="AR229" t="s">
        <v>1493</v>
      </c>
      <c r="AS229" t="s">
        <v>1493</v>
      </c>
      <c r="AT229" t="s">
        <v>1493</v>
      </c>
      <c r="AU229" t="s">
        <v>1493</v>
      </c>
      <c r="AV229" t="s">
        <v>1493</v>
      </c>
      <c r="AW229" t="s">
        <v>1493</v>
      </c>
      <c r="AX229" t="s">
        <v>1493</v>
      </c>
      <c r="AY229" t="s">
        <v>1493</v>
      </c>
      <c r="AZ229" t="s">
        <v>1493</v>
      </c>
      <c r="BA229" t="s">
        <v>1493</v>
      </c>
      <c r="BB229" t="s">
        <v>1493</v>
      </c>
      <c r="BC229" t="s">
        <v>1493</v>
      </c>
      <c r="BD229" t="s">
        <v>1493</v>
      </c>
      <c r="BE229" t="s">
        <v>1493</v>
      </c>
      <c r="BF229" t="s">
        <v>1493</v>
      </c>
      <c r="BG229" t="s">
        <v>1493</v>
      </c>
      <c r="BH229">
        <v>3</v>
      </c>
      <c r="BI229">
        <v>2</v>
      </c>
      <c r="BJ229" t="s">
        <v>1493</v>
      </c>
      <c r="BK229" t="s">
        <v>1493</v>
      </c>
      <c r="BL229" t="s">
        <v>1493</v>
      </c>
      <c r="BM229" t="s">
        <v>1493</v>
      </c>
      <c r="BN229" t="s">
        <v>1493</v>
      </c>
      <c r="BO229" s="12" t="s">
        <v>1051</v>
      </c>
      <c r="BP229" s="23" t="s">
        <v>798</v>
      </c>
      <c r="BQ229">
        <v>269</v>
      </c>
      <c r="BR229">
        <v>0</v>
      </c>
      <c r="BS229" t="s">
        <v>1493</v>
      </c>
      <c r="BT229">
        <v>0</v>
      </c>
      <c r="BU229" t="s">
        <v>1493</v>
      </c>
      <c r="BV229" s="4">
        <v>4.2699999999999996</v>
      </c>
      <c r="BW229">
        <v>0</v>
      </c>
      <c r="BX229">
        <v>35</v>
      </c>
      <c r="BY229">
        <v>1</v>
      </c>
      <c r="BZ229" t="s">
        <v>1493</v>
      </c>
      <c r="CA229">
        <v>3</v>
      </c>
      <c r="CB229" t="s">
        <v>1493</v>
      </c>
      <c r="CC229">
        <v>2</v>
      </c>
      <c r="CD229" t="s">
        <v>1493</v>
      </c>
      <c r="CE229" s="12" t="s">
        <v>639</v>
      </c>
      <c r="CF229">
        <v>1</v>
      </c>
      <c r="CG229">
        <v>0</v>
      </c>
      <c r="CH229" t="s">
        <v>1493</v>
      </c>
      <c r="CI229" t="s">
        <v>1493</v>
      </c>
      <c r="CJ229" t="s">
        <v>1493</v>
      </c>
      <c r="CK229" t="s">
        <v>1493</v>
      </c>
      <c r="CL229" t="s">
        <v>1493</v>
      </c>
      <c r="CM229" t="s">
        <v>1493</v>
      </c>
      <c r="CN229" t="s">
        <v>1493</v>
      </c>
      <c r="CO229" t="s">
        <v>1493</v>
      </c>
      <c r="CP229">
        <v>3</v>
      </c>
      <c r="CQ229" s="23" t="s">
        <v>461</v>
      </c>
      <c r="CR229" t="s">
        <v>1493</v>
      </c>
      <c r="CS229" s="12" t="s">
        <v>1493</v>
      </c>
      <c r="CT229">
        <v>2</v>
      </c>
      <c r="CU229">
        <v>0</v>
      </c>
      <c r="CV229" t="s">
        <v>1493</v>
      </c>
      <c r="CW229" t="s">
        <v>1493</v>
      </c>
      <c r="CX229">
        <v>0</v>
      </c>
      <c r="CY229" t="s">
        <v>1493</v>
      </c>
      <c r="CZ229">
        <v>0</v>
      </c>
      <c r="DA229" t="s">
        <v>1493</v>
      </c>
      <c r="DB229" t="s">
        <v>1493</v>
      </c>
      <c r="DC229" t="s">
        <v>1493</v>
      </c>
      <c r="DD229" t="s">
        <v>1493</v>
      </c>
      <c r="DE229" t="s">
        <v>1493</v>
      </c>
    </row>
    <row r="230" spans="1:109" x14ac:dyDescent="0.25">
      <c r="A230" s="12" t="s">
        <v>1251</v>
      </c>
      <c r="B230" s="4">
        <v>1.133</v>
      </c>
      <c r="C230" t="s">
        <v>1493</v>
      </c>
      <c r="D230">
        <v>30</v>
      </c>
      <c r="E230">
        <v>1</v>
      </c>
      <c r="F230" t="s">
        <v>1493</v>
      </c>
      <c r="G230">
        <v>0</v>
      </c>
      <c r="H230" t="s">
        <v>1493</v>
      </c>
      <c r="I230" t="s">
        <v>1493</v>
      </c>
      <c r="J230">
        <v>0</v>
      </c>
      <c r="K230" t="s">
        <v>1493</v>
      </c>
      <c r="L230" t="s">
        <v>1493</v>
      </c>
      <c r="M230" t="s">
        <v>1493</v>
      </c>
      <c r="N230" t="s">
        <v>1493</v>
      </c>
      <c r="O230" t="s">
        <v>1493</v>
      </c>
      <c r="P230" t="s">
        <v>1493</v>
      </c>
      <c r="Q230" t="s">
        <v>1493</v>
      </c>
      <c r="R230" t="s">
        <v>1493</v>
      </c>
      <c r="S230" t="s">
        <v>1493</v>
      </c>
      <c r="T230" t="s">
        <v>1493</v>
      </c>
      <c r="U230" t="s">
        <v>1493</v>
      </c>
      <c r="V230" t="s">
        <v>1493</v>
      </c>
      <c r="W230" t="s">
        <v>1493</v>
      </c>
      <c r="X230" t="s">
        <v>1493</v>
      </c>
      <c r="Y230" t="s">
        <v>1493</v>
      </c>
      <c r="Z230" t="s">
        <v>1493</v>
      </c>
      <c r="AA230" t="s">
        <v>1493</v>
      </c>
      <c r="AB230" t="s">
        <v>1493</v>
      </c>
      <c r="AC230" t="s">
        <v>1493</v>
      </c>
      <c r="AD230" t="s">
        <v>1493</v>
      </c>
      <c r="AE230" t="s">
        <v>1493</v>
      </c>
      <c r="AF230" t="s">
        <v>1493</v>
      </c>
      <c r="AG230" t="s">
        <v>1493</v>
      </c>
      <c r="AH230" t="s">
        <v>1493</v>
      </c>
      <c r="AI230" t="s">
        <v>1493</v>
      </c>
      <c r="AJ230" t="s">
        <v>1493</v>
      </c>
      <c r="AK230" t="s">
        <v>1493</v>
      </c>
      <c r="AL230" t="s">
        <v>1493</v>
      </c>
      <c r="AM230" t="s">
        <v>1493</v>
      </c>
      <c r="AN230" t="s">
        <v>1493</v>
      </c>
      <c r="AO230" t="s">
        <v>1493</v>
      </c>
      <c r="AP230" t="s">
        <v>1493</v>
      </c>
      <c r="AQ230" t="s">
        <v>1493</v>
      </c>
      <c r="AR230" t="s">
        <v>1493</v>
      </c>
      <c r="AS230" t="s">
        <v>1493</v>
      </c>
      <c r="AT230" t="s">
        <v>1493</v>
      </c>
      <c r="AU230" t="s">
        <v>1493</v>
      </c>
      <c r="AV230" t="s">
        <v>1493</v>
      </c>
      <c r="AW230" t="s">
        <v>1493</v>
      </c>
      <c r="AX230" t="s">
        <v>1493</v>
      </c>
      <c r="AY230" t="s">
        <v>1493</v>
      </c>
      <c r="AZ230" t="s">
        <v>1493</v>
      </c>
      <c r="BA230" t="s">
        <v>1493</v>
      </c>
      <c r="BB230" t="s">
        <v>1493</v>
      </c>
      <c r="BC230" t="s">
        <v>1493</v>
      </c>
      <c r="BD230" t="s">
        <v>1493</v>
      </c>
      <c r="BE230" t="s">
        <v>1493</v>
      </c>
      <c r="BF230" t="s">
        <v>1493</v>
      </c>
      <c r="BG230" t="s">
        <v>1493</v>
      </c>
      <c r="BH230">
        <v>2</v>
      </c>
      <c r="BI230" t="s">
        <v>1493</v>
      </c>
      <c r="BJ230">
        <v>1</v>
      </c>
      <c r="BK230" t="s">
        <v>1493</v>
      </c>
      <c r="BL230" t="s">
        <v>1493</v>
      </c>
      <c r="BM230" t="s">
        <v>1493</v>
      </c>
      <c r="BN230" t="s">
        <v>1493</v>
      </c>
      <c r="BO230" s="12" t="s">
        <v>1051</v>
      </c>
      <c r="BP230" s="23" t="s">
        <v>798</v>
      </c>
      <c r="BQ230">
        <v>269</v>
      </c>
      <c r="BR230">
        <v>0</v>
      </c>
      <c r="BS230" t="s">
        <v>1493</v>
      </c>
      <c r="BT230">
        <v>0</v>
      </c>
      <c r="BU230" t="s">
        <v>1493</v>
      </c>
      <c r="BV230" s="4">
        <v>3.6</v>
      </c>
      <c r="BW230">
        <v>0</v>
      </c>
      <c r="BX230">
        <v>30</v>
      </c>
      <c r="BY230">
        <v>1</v>
      </c>
      <c r="BZ230" t="s">
        <v>1493</v>
      </c>
      <c r="CA230">
        <v>3</v>
      </c>
      <c r="CB230" t="s">
        <v>1493</v>
      </c>
      <c r="CC230">
        <v>2</v>
      </c>
      <c r="CD230" t="s">
        <v>1493</v>
      </c>
      <c r="CE230" s="12" t="s">
        <v>555</v>
      </c>
      <c r="CF230">
        <v>1</v>
      </c>
      <c r="CG230">
        <v>0</v>
      </c>
      <c r="CH230" t="s">
        <v>1493</v>
      </c>
      <c r="CI230" t="s">
        <v>1493</v>
      </c>
      <c r="CJ230" t="s">
        <v>1493</v>
      </c>
      <c r="CK230" t="s">
        <v>1493</v>
      </c>
      <c r="CL230" t="s">
        <v>1493</v>
      </c>
      <c r="CM230" t="s">
        <v>1493</v>
      </c>
      <c r="CN230" t="s">
        <v>1493</v>
      </c>
      <c r="CO230" t="s">
        <v>1493</v>
      </c>
      <c r="CP230">
        <v>1</v>
      </c>
      <c r="CQ230" s="22">
        <v>1</v>
      </c>
      <c r="CR230" t="s">
        <v>1493</v>
      </c>
      <c r="CS230" s="12" t="s">
        <v>1493</v>
      </c>
      <c r="CT230">
        <v>2</v>
      </c>
      <c r="CU230">
        <v>0</v>
      </c>
      <c r="CV230" t="s">
        <v>1493</v>
      </c>
      <c r="CW230" t="s">
        <v>1493</v>
      </c>
      <c r="CX230">
        <v>0</v>
      </c>
      <c r="CY230" t="s">
        <v>1493</v>
      </c>
      <c r="CZ230">
        <v>0</v>
      </c>
      <c r="DA230" t="s">
        <v>1493</v>
      </c>
      <c r="DB230" t="s">
        <v>1493</v>
      </c>
      <c r="DC230" t="s">
        <v>1493</v>
      </c>
      <c r="DD230" t="s">
        <v>1493</v>
      </c>
      <c r="DE230" t="s">
        <v>1493</v>
      </c>
    </row>
    <row r="231" spans="1:109" x14ac:dyDescent="0.25">
      <c r="A231" s="12" t="s">
        <v>1252</v>
      </c>
      <c r="B231" s="4">
        <v>1.1339999999999999</v>
      </c>
      <c r="C231" t="s">
        <v>1493</v>
      </c>
      <c r="D231">
        <v>35</v>
      </c>
      <c r="E231">
        <v>1</v>
      </c>
      <c r="F231" t="s">
        <v>1493</v>
      </c>
      <c r="G231">
        <v>0</v>
      </c>
      <c r="H231" t="s">
        <v>1493</v>
      </c>
      <c r="I231" t="s">
        <v>1493</v>
      </c>
      <c r="J231">
        <v>0</v>
      </c>
      <c r="K231">
        <v>2004</v>
      </c>
      <c r="L231" t="s">
        <v>1493</v>
      </c>
      <c r="M231" t="s">
        <v>1493</v>
      </c>
      <c r="N231">
        <v>0</v>
      </c>
      <c r="O231">
        <v>280</v>
      </c>
      <c r="P231">
        <v>3.65</v>
      </c>
      <c r="Q231" t="s">
        <v>1493</v>
      </c>
      <c r="R231">
        <v>2008</v>
      </c>
      <c r="S231" t="s">
        <v>1493</v>
      </c>
      <c r="T231" t="s">
        <v>1493</v>
      </c>
      <c r="U231">
        <v>0</v>
      </c>
      <c r="V231">
        <v>266</v>
      </c>
      <c r="W231">
        <v>3.2</v>
      </c>
      <c r="X231" t="s">
        <v>1493</v>
      </c>
      <c r="Y231" t="s">
        <v>1493</v>
      </c>
      <c r="Z231" t="s">
        <v>1493</v>
      </c>
      <c r="AA231" t="s">
        <v>1493</v>
      </c>
      <c r="AB231" t="s">
        <v>1493</v>
      </c>
      <c r="AC231" t="s">
        <v>1493</v>
      </c>
      <c r="AD231" t="s">
        <v>1493</v>
      </c>
      <c r="AE231" t="s">
        <v>1493</v>
      </c>
      <c r="AF231" t="s">
        <v>1493</v>
      </c>
      <c r="AG231" t="s">
        <v>1493</v>
      </c>
      <c r="AH231" t="s">
        <v>1493</v>
      </c>
      <c r="AI231" t="s">
        <v>1493</v>
      </c>
      <c r="AJ231" t="s">
        <v>1493</v>
      </c>
      <c r="AK231" t="s">
        <v>1493</v>
      </c>
      <c r="AL231" t="s">
        <v>1493</v>
      </c>
      <c r="AM231" t="s">
        <v>1493</v>
      </c>
      <c r="AN231" t="s">
        <v>1493</v>
      </c>
      <c r="AO231" t="s">
        <v>1493</v>
      </c>
      <c r="AP231" t="s">
        <v>1493</v>
      </c>
      <c r="AQ231" t="s">
        <v>1493</v>
      </c>
      <c r="AR231" t="s">
        <v>1493</v>
      </c>
      <c r="AS231" t="s">
        <v>1493</v>
      </c>
      <c r="AT231" t="s">
        <v>1493</v>
      </c>
      <c r="AU231" t="s">
        <v>1493</v>
      </c>
      <c r="AV231" t="s">
        <v>1493</v>
      </c>
      <c r="AW231" t="s">
        <v>1493</v>
      </c>
      <c r="AX231" t="s">
        <v>1493</v>
      </c>
      <c r="AY231" t="s">
        <v>1493</v>
      </c>
      <c r="AZ231" t="s">
        <v>1493</v>
      </c>
      <c r="BA231" t="s">
        <v>1493</v>
      </c>
      <c r="BB231" t="s">
        <v>1493</v>
      </c>
      <c r="BC231" t="s">
        <v>1493</v>
      </c>
      <c r="BD231" t="s">
        <v>1493</v>
      </c>
      <c r="BE231" t="s">
        <v>1493</v>
      </c>
      <c r="BF231" t="s">
        <v>1493</v>
      </c>
      <c r="BG231" t="s">
        <v>1493</v>
      </c>
      <c r="BH231">
        <v>3</v>
      </c>
      <c r="BI231">
        <v>2</v>
      </c>
      <c r="BJ231" t="s">
        <v>1493</v>
      </c>
      <c r="BK231" t="s">
        <v>1493</v>
      </c>
      <c r="BL231" t="s">
        <v>1493</v>
      </c>
      <c r="BM231" t="s">
        <v>1493</v>
      </c>
      <c r="BN231" t="s">
        <v>1493</v>
      </c>
      <c r="BO231" s="12" t="s">
        <v>816</v>
      </c>
      <c r="BP231" s="22">
        <v>39</v>
      </c>
      <c r="BQ231">
        <v>273</v>
      </c>
      <c r="BR231">
        <v>0</v>
      </c>
      <c r="BS231" t="s">
        <v>1493</v>
      </c>
      <c r="BT231">
        <v>0</v>
      </c>
      <c r="BU231" t="s">
        <v>1493</v>
      </c>
      <c r="BV231" s="4">
        <v>3.2</v>
      </c>
      <c r="BW231">
        <v>0</v>
      </c>
      <c r="BX231">
        <v>35</v>
      </c>
      <c r="BY231">
        <v>1</v>
      </c>
      <c r="BZ231" t="s">
        <v>1493</v>
      </c>
      <c r="CA231">
        <v>2</v>
      </c>
      <c r="CB231" t="s">
        <v>1493</v>
      </c>
      <c r="CC231">
        <v>2</v>
      </c>
      <c r="CD231" t="s">
        <v>1493</v>
      </c>
      <c r="CE231" s="12" t="s">
        <v>639</v>
      </c>
      <c r="CF231">
        <v>1</v>
      </c>
      <c r="CG231">
        <v>0</v>
      </c>
      <c r="CH231" t="s">
        <v>1493</v>
      </c>
      <c r="CI231" t="s">
        <v>1493</v>
      </c>
      <c r="CJ231" t="s">
        <v>1493</v>
      </c>
      <c r="CK231" t="s">
        <v>1493</v>
      </c>
      <c r="CL231" t="s">
        <v>1493</v>
      </c>
      <c r="CM231" t="s">
        <v>1493</v>
      </c>
      <c r="CN231" t="s">
        <v>1493</v>
      </c>
      <c r="CO231" t="s">
        <v>1493</v>
      </c>
      <c r="CP231">
        <v>2</v>
      </c>
      <c r="CQ231" s="22">
        <v>1</v>
      </c>
      <c r="CR231" t="s">
        <v>1493</v>
      </c>
      <c r="CS231" s="12" t="s">
        <v>1493</v>
      </c>
      <c r="CT231">
        <v>2</v>
      </c>
      <c r="CU231">
        <v>0</v>
      </c>
      <c r="CV231" t="s">
        <v>1493</v>
      </c>
      <c r="CW231" t="s">
        <v>1493</v>
      </c>
      <c r="CX231">
        <v>0</v>
      </c>
      <c r="CY231" t="s">
        <v>1493</v>
      </c>
      <c r="CZ231">
        <v>0</v>
      </c>
      <c r="DA231" t="s">
        <v>1493</v>
      </c>
      <c r="DB231" t="s">
        <v>1493</v>
      </c>
      <c r="DC231" t="s">
        <v>1493</v>
      </c>
      <c r="DD231" t="s">
        <v>1493</v>
      </c>
      <c r="DE231" t="s">
        <v>1493</v>
      </c>
    </row>
    <row r="232" spans="1:109" x14ac:dyDescent="0.25">
      <c r="A232" s="12" t="s">
        <v>1252</v>
      </c>
      <c r="B232" s="4">
        <v>1.135</v>
      </c>
      <c r="C232" t="s">
        <v>1493</v>
      </c>
      <c r="D232">
        <v>31</v>
      </c>
      <c r="E232">
        <v>1</v>
      </c>
      <c r="F232" t="s">
        <v>1493</v>
      </c>
      <c r="G232">
        <v>0</v>
      </c>
      <c r="H232" t="s">
        <v>1493</v>
      </c>
      <c r="I232" t="s">
        <v>1493</v>
      </c>
      <c r="J232">
        <v>0</v>
      </c>
      <c r="K232">
        <v>2007</v>
      </c>
      <c r="L232" t="s">
        <v>1493</v>
      </c>
      <c r="M232" t="s">
        <v>1493</v>
      </c>
      <c r="N232">
        <v>0</v>
      </c>
      <c r="O232">
        <v>266</v>
      </c>
      <c r="P232">
        <v>3.26</v>
      </c>
      <c r="Q232" t="s">
        <v>1493</v>
      </c>
      <c r="R232">
        <v>2008</v>
      </c>
      <c r="S232" t="s">
        <v>1493</v>
      </c>
      <c r="T232" t="s">
        <v>1493</v>
      </c>
      <c r="U232">
        <v>0</v>
      </c>
      <c r="V232">
        <v>266</v>
      </c>
      <c r="W232">
        <v>3.895</v>
      </c>
      <c r="X232" t="s">
        <v>1493</v>
      </c>
      <c r="Y232" t="s">
        <v>1493</v>
      </c>
      <c r="Z232" t="s">
        <v>1493</v>
      </c>
      <c r="AA232" t="s">
        <v>1493</v>
      </c>
      <c r="AB232" t="s">
        <v>1493</v>
      </c>
      <c r="AC232" t="s">
        <v>1493</v>
      </c>
      <c r="AD232" t="s">
        <v>1493</v>
      </c>
      <c r="AE232" t="s">
        <v>1493</v>
      </c>
      <c r="AF232" t="s">
        <v>1493</v>
      </c>
      <c r="AG232" t="s">
        <v>1493</v>
      </c>
      <c r="AH232" t="s">
        <v>1493</v>
      </c>
      <c r="AI232" t="s">
        <v>1493</v>
      </c>
      <c r="AJ232" t="s">
        <v>1493</v>
      </c>
      <c r="AK232" t="s">
        <v>1493</v>
      </c>
      <c r="AL232" t="s">
        <v>1493</v>
      </c>
      <c r="AM232" t="s">
        <v>1493</v>
      </c>
      <c r="AN232" t="s">
        <v>1493</v>
      </c>
      <c r="AO232" t="s">
        <v>1493</v>
      </c>
      <c r="AP232" t="s">
        <v>1493</v>
      </c>
      <c r="AQ232" t="s">
        <v>1493</v>
      </c>
      <c r="AR232" t="s">
        <v>1493</v>
      </c>
      <c r="AS232" t="s">
        <v>1493</v>
      </c>
      <c r="AT232" t="s">
        <v>1493</v>
      </c>
      <c r="AU232" t="s">
        <v>1493</v>
      </c>
      <c r="AV232" t="s">
        <v>1493</v>
      </c>
      <c r="AW232" t="s">
        <v>1493</v>
      </c>
      <c r="AX232" t="s">
        <v>1493</v>
      </c>
      <c r="AY232" t="s">
        <v>1493</v>
      </c>
      <c r="AZ232" t="s">
        <v>1493</v>
      </c>
      <c r="BA232" t="s">
        <v>1493</v>
      </c>
      <c r="BB232" t="s">
        <v>1493</v>
      </c>
      <c r="BC232" t="s">
        <v>1493</v>
      </c>
      <c r="BD232" t="s">
        <v>1493</v>
      </c>
      <c r="BE232" t="s">
        <v>1493</v>
      </c>
      <c r="BF232" t="s">
        <v>1493</v>
      </c>
      <c r="BG232" t="s">
        <v>1493</v>
      </c>
      <c r="BH232">
        <v>3</v>
      </c>
      <c r="BI232">
        <v>2</v>
      </c>
      <c r="BJ232" t="s">
        <v>1493</v>
      </c>
      <c r="BK232" t="s">
        <v>1493</v>
      </c>
      <c r="BL232" t="s">
        <v>1493</v>
      </c>
      <c r="BM232" t="s">
        <v>1493</v>
      </c>
      <c r="BN232" t="s">
        <v>1493</v>
      </c>
      <c r="BO232" s="12" t="s">
        <v>1066</v>
      </c>
      <c r="BP232" s="23" t="s">
        <v>488</v>
      </c>
      <c r="BQ232">
        <v>268</v>
      </c>
      <c r="BR232">
        <v>0</v>
      </c>
      <c r="BS232" t="s">
        <v>1493</v>
      </c>
      <c r="BT232">
        <v>0</v>
      </c>
      <c r="BU232" t="s">
        <v>1493</v>
      </c>
      <c r="BV232" s="4">
        <v>3.66</v>
      </c>
      <c r="BW232">
        <v>0</v>
      </c>
      <c r="BX232">
        <v>31</v>
      </c>
      <c r="BY232">
        <v>2</v>
      </c>
      <c r="BZ232" t="s">
        <v>1493</v>
      </c>
      <c r="CA232">
        <v>1</v>
      </c>
      <c r="CB232" t="s">
        <v>1493</v>
      </c>
      <c r="CC232">
        <v>1</v>
      </c>
      <c r="CD232" t="s">
        <v>1493</v>
      </c>
      <c r="CE232" s="12" t="s">
        <v>482</v>
      </c>
      <c r="CF232" t="s">
        <v>1493</v>
      </c>
      <c r="CG232">
        <v>0</v>
      </c>
      <c r="CH232" t="s">
        <v>1493</v>
      </c>
      <c r="CI232" t="s">
        <v>1493</v>
      </c>
      <c r="CJ232" t="s">
        <v>1493</v>
      </c>
      <c r="CK232" t="s">
        <v>1493</v>
      </c>
      <c r="CL232" t="s">
        <v>1493</v>
      </c>
      <c r="CM232" t="s">
        <v>1493</v>
      </c>
      <c r="CN232" t="s">
        <v>1493</v>
      </c>
      <c r="CO232" t="s">
        <v>1493</v>
      </c>
      <c r="CP232">
        <v>2</v>
      </c>
      <c r="CQ232" s="22">
        <v>1</v>
      </c>
      <c r="CR232" t="s">
        <v>1493</v>
      </c>
      <c r="CS232" s="12" t="s">
        <v>1493</v>
      </c>
      <c r="CT232">
        <v>2</v>
      </c>
      <c r="CU232">
        <v>0</v>
      </c>
      <c r="CV232" t="s">
        <v>1493</v>
      </c>
      <c r="CW232" t="s">
        <v>1493</v>
      </c>
      <c r="CX232">
        <v>0</v>
      </c>
      <c r="CY232" t="s">
        <v>1493</v>
      </c>
      <c r="CZ232">
        <v>0</v>
      </c>
      <c r="DA232" t="s">
        <v>1493</v>
      </c>
      <c r="DB232" t="s">
        <v>1493</v>
      </c>
      <c r="DC232" t="s">
        <v>1493</v>
      </c>
      <c r="DD232" t="s">
        <v>1493</v>
      </c>
      <c r="DE232" t="s">
        <v>1493</v>
      </c>
    </row>
    <row r="233" spans="1:109" x14ac:dyDescent="0.25">
      <c r="A233" s="12" t="s">
        <v>1251</v>
      </c>
      <c r="B233" s="4">
        <v>1.1359999999999999</v>
      </c>
      <c r="C233" t="s">
        <v>1493</v>
      </c>
      <c r="D233">
        <v>34</v>
      </c>
      <c r="E233">
        <v>1</v>
      </c>
      <c r="F233" t="s">
        <v>1493</v>
      </c>
      <c r="G233">
        <v>0</v>
      </c>
      <c r="H233" t="s">
        <v>1493</v>
      </c>
      <c r="I233" t="s">
        <v>1493</v>
      </c>
      <c r="J233">
        <v>0</v>
      </c>
      <c r="K233">
        <v>1999</v>
      </c>
      <c r="L233">
        <v>2</v>
      </c>
      <c r="M233" t="s">
        <v>1493</v>
      </c>
      <c r="N233">
        <v>1</v>
      </c>
      <c r="O233">
        <v>252</v>
      </c>
      <c r="P233">
        <v>2.8</v>
      </c>
      <c r="Q233" t="s">
        <v>1493</v>
      </c>
      <c r="R233">
        <v>2001</v>
      </c>
      <c r="S233" t="s">
        <v>1493</v>
      </c>
      <c r="T233" t="s">
        <v>1493</v>
      </c>
      <c r="U233">
        <v>0</v>
      </c>
      <c r="V233">
        <v>266</v>
      </c>
      <c r="W233">
        <v>2.8</v>
      </c>
      <c r="X233" t="s">
        <v>1493</v>
      </c>
      <c r="Y233">
        <v>2007</v>
      </c>
      <c r="Z233" t="s">
        <v>1493</v>
      </c>
      <c r="AA233" t="s">
        <v>1493</v>
      </c>
      <c r="AB233">
        <v>0</v>
      </c>
      <c r="AC233">
        <v>280</v>
      </c>
      <c r="AD233">
        <v>4.07</v>
      </c>
      <c r="AE233" t="s">
        <v>1493</v>
      </c>
      <c r="AF233" t="s">
        <v>1493</v>
      </c>
      <c r="AG233" t="s">
        <v>1493</v>
      </c>
      <c r="AH233" t="s">
        <v>1493</v>
      </c>
      <c r="AI233" t="s">
        <v>1493</v>
      </c>
      <c r="AJ233" t="s">
        <v>1493</v>
      </c>
      <c r="AK233" t="s">
        <v>1493</v>
      </c>
      <c r="AL233" t="s">
        <v>1493</v>
      </c>
      <c r="AM233" t="s">
        <v>1493</v>
      </c>
      <c r="AN233" t="s">
        <v>1493</v>
      </c>
      <c r="AO233" t="s">
        <v>1493</v>
      </c>
      <c r="AP233" t="s">
        <v>1493</v>
      </c>
      <c r="AQ233" t="s">
        <v>1493</v>
      </c>
      <c r="AR233" t="s">
        <v>1493</v>
      </c>
      <c r="AS233" t="s">
        <v>1493</v>
      </c>
      <c r="AT233" t="s">
        <v>1493</v>
      </c>
      <c r="AU233" t="s">
        <v>1493</v>
      </c>
      <c r="AV233" t="s">
        <v>1493</v>
      </c>
      <c r="AW233" t="s">
        <v>1493</v>
      </c>
      <c r="AX233" t="s">
        <v>1493</v>
      </c>
      <c r="AY233" t="s">
        <v>1493</v>
      </c>
      <c r="AZ233" t="s">
        <v>1493</v>
      </c>
      <c r="BA233" t="s">
        <v>1493</v>
      </c>
      <c r="BB233" t="s">
        <v>1493</v>
      </c>
      <c r="BC233" t="s">
        <v>1493</v>
      </c>
      <c r="BD233" t="s">
        <v>1493</v>
      </c>
      <c r="BE233" t="s">
        <v>1493</v>
      </c>
      <c r="BF233" t="s">
        <v>1493</v>
      </c>
      <c r="BG233" t="s">
        <v>1493</v>
      </c>
      <c r="BH233">
        <v>4</v>
      </c>
      <c r="BI233">
        <v>3</v>
      </c>
      <c r="BJ233" t="s">
        <v>1493</v>
      </c>
      <c r="BK233" t="s">
        <v>1493</v>
      </c>
      <c r="BL233" t="s">
        <v>1493</v>
      </c>
      <c r="BM233" t="s">
        <v>1493</v>
      </c>
      <c r="BN233" t="s">
        <v>1493</v>
      </c>
      <c r="BO233" s="12" t="s">
        <v>629</v>
      </c>
      <c r="BP233" s="23" t="s">
        <v>679</v>
      </c>
      <c r="BQ233">
        <v>275</v>
      </c>
      <c r="BR233">
        <v>0</v>
      </c>
      <c r="BS233" t="s">
        <v>1493</v>
      </c>
      <c r="BT233">
        <v>0</v>
      </c>
      <c r="BU233" t="s">
        <v>1493</v>
      </c>
      <c r="BV233" s="4">
        <v>3.7</v>
      </c>
      <c r="BW233">
        <v>0</v>
      </c>
      <c r="BX233">
        <v>34</v>
      </c>
      <c r="BY233">
        <v>2</v>
      </c>
      <c r="BZ233" t="s">
        <v>1493</v>
      </c>
      <c r="CA233">
        <v>2</v>
      </c>
      <c r="CB233" t="s">
        <v>1493</v>
      </c>
      <c r="CC233">
        <v>2</v>
      </c>
      <c r="CD233" t="s">
        <v>1493</v>
      </c>
      <c r="CE233" s="12" t="s">
        <v>615</v>
      </c>
      <c r="CF233">
        <v>1</v>
      </c>
      <c r="CG233">
        <v>0</v>
      </c>
      <c r="CH233" t="s">
        <v>1493</v>
      </c>
      <c r="CI233" t="s">
        <v>1493</v>
      </c>
      <c r="CJ233" t="s">
        <v>1493</v>
      </c>
      <c r="CK233" t="s">
        <v>1493</v>
      </c>
      <c r="CL233" t="s">
        <v>1493</v>
      </c>
      <c r="CM233" t="s">
        <v>1493</v>
      </c>
      <c r="CN233" t="s">
        <v>1493</v>
      </c>
      <c r="CO233" t="s">
        <v>1493</v>
      </c>
      <c r="CP233">
        <v>1</v>
      </c>
      <c r="CQ233" s="22">
        <v>1</v>
      </c>
      <c r="CR233" t="s">
        <v>1493</v>
      </c>
      <c r="CS233" s="12" t="s">
        <v>1493</v>
      </c>
      <c r="CT233">
        <v>2</v>
      </c>
      <c r="CU233">
        <v>0</v>
      </c>
      <c r="CV233" t="s">
        <v>1493</v>
      </c>
      <c r="CW233" t="s">
        <v>1493</v>
      </c>
      <c r="CX233">
        <v>0</v>
      </c>
      <c r="CY233" t="s">
        <v>1493</v>
      </c>
      <c r="CZ233">
        <v>0</v>
      </c>
      <c r="DA233" t="s">
        <v>1493</v>
      </c>
      <c r="DB233" t="s">
        <v>1493</v>
      </c>
      <c r="DC233" t="s">
        <v>1493</v>
      </c>
      <c r="DD233" t="s">
        <v>1493</v>
      </c>
      <c r="DE233" t="s">
        <v>1493</v>
      </c>
    </row>
    <row r="234" spans="1:109" x14ac:dyDescent="0.25">
      <c r="A234" s="12" t="s">
        <v>1493</v>
      </c>
      <c r="B234" s="4">
        <v>1.137</v>
      </c>
      <c r="C234" t="s">
        <v>1493</v>
      </c>
      <c r="D234">
        <v>27</v>
      </c>
      <c r="E234">
        <v>1</v>
      </c>
      <c r="F234" t="s">
        <v>1493</v>
      </c>
      <c r="G234">
        <v>0</v>
      </c>
      <c r="H234" t="s">
        <v>1493</v>
      </c>
      <c r="I234" t="s">
        <v>1493</v>
      </c>
      <c r="J234">
        <v>0</v>
      </c>
      <c r="K234" t="s">
        <v>1493</v>
      </c>
      <c r="L234" t="s">
        <v>1493</v>
      </c>
      <c r="M234" t="s">
        <v>1493</v>
      </c>
      <c r="N234" t="s">
        <v>1493</v>
      </c>
      <c r="O234" t="s">
        <v>1493</v>
      </c>
      <c r="P234" t="s">
        <v>1493</v>
      </c>
      <c r="Q234" t="s">
        <v>1493</v>
      </c>
      <c r="R234" t="s">
        <v>1493</v>
      </c>
      <c r="S234" t="s">
        <v>1493</v>
      </c>
      <c r="T234" t="s">
        <v>1493</v>
      </c>
      <c r="U234" t="s">
        <v>1493</v>
      </c>
      <c r="V234" t="s">
        <v>1493</v>
      </c>
      <c r="W234" t="s">
        <v>1493</v>
      </c>
      <c r="X234" t="s">
        <v>1493</v>
      </c>
      <c r="Y234" t="s">
        <v>1493</v>
      </c>
      <c r="Z234" t="s">
        <v>1493</v>
      </c>
      <c r="AA234" t="s">
        <v>1493</v>
      </c>
      <c r="AB234" t="s">
        <v>1493</v>
      </c>
      <c r="AC234" t="s">
        <v>1493</v>
      </c>
      <c r="AD234" t="s">
        <v>1493</v>
      </c>
      <c r="AE234" t="s">
        <v>1493</v>
      </c>
      <c r="AF234" t="s">
        <v>1493</v>
      </c>
      <c r="AG234" t="s">
        <v>1493</v>
      </c>
      <c r="AH234" t="s">
        <v>1493</v>
      </c>
      <c r="AI234" t="s">
        <v>1493</v>
      </c>
      <c r="AJ234" t="s">
        <v>1493</v>
      </c>
      <c r="AK234" t="s">
        <v>1493</v>
      </c>
      <c r="AL234" t="s">
        <v>1493</v>
      </c>
      <c r="AM234" t="s">
        <v>1493</v>
      </c>
      <c r="AN234" t="s">
        <v>1493</v>
      </c>
      <c r="AO234" t="s">
        <v>1493</v>
      </c>
      <c r="AP234" t="s">
        <v>1493</v>
      </c>
      <c r="AQ234" t="s">
        <v>1493</v>
      </c>
      <c r="AR234" t="s">
        <v>1493</v>
      </c>
      <c r="AS234" t="s">
        <v>1493</v>
      </c>
      <c r="AT234" t="s">
        <v>1493</v>
      </c>
      <c r="AU234" t="s">
        <v>1493</v>
      </c>
      <c r="AV234" t="s">
        <v>1493</v>
      </c>
      <c r="AW234" t="s">
        <v>1493</v>
      </c>
      <c r="AX234" t="s">
        <v>1493</v>
      </c>
      <c r="AY234" t="s">
        <v>1493</v>
      </c>
      <c r="AZ234" t="s">
        <v>1493</v>
      </c>
      <c r="BA234" t="s">
        <v>1493</v>
      </c>
      <c r="BB234" t="s">
        <v>1493</v>
      </c>
      <c r="BC234" t="s">
        <v>1493</v>
      </c>
      <c r="BD234" t="s">
        <v>1493</v>
      </c>
      <c r="BE234" t="s">
        <v>1493</v>
      </c>
      <c r="BF234" t="s">
        <v>1493</v>
      </c>
      <c r="BG234" t="s">
        <v>1493</v>
      </c>
      <c r="BH234">
        <v>2</v>
      </c>
      <c r="BI234" t="s">
        <v>1493</v>
      </c>
      <c r="BJ234" t="s">
        <v>1493</v>
      </c>
      <c r="BK234">
        <v>1</v>
      </c>
      <c r="BL234" t="s">
        <v>1493</v>
      </c>
      <c r="BM234" t="s">
        <v>1493</v>
      </c>
      <c r="BN234" t="s">
        <v>1493</v>
      </c>
      <c r="BO234" s="12" t="s">
        <v>1230</v>
      </c>
      <c r="BP234" s="22">
        <v>40</v>
      </c>
      <c r="BQ234">
        <v>280</v>
      </c>
      <c r="BR234">
        <v>0</v>
      </c>
      <c r="BS234" t="s">
        <v>1493</v>
      </c>
      <c r="BT234">
        <v>0</v>
      </c>
      <c r="BU234" t="s">
        <v>1493</v>
      </c>
      <c r="BV234" s="4">
        <v>2.9</v>
      </c>
      <c r="BW234">
        <v>0</v>
      </c>
      <c r="BX234">
        <v>27</v>
      </c>
      <c r="BY234">
        <v>1</v>
      </c>
      <c r="BZ234" t="s">
        <v>1493</v>
      </c>
      <c r="CA234">
        <v>3</v>
      </c>
      <c r="CB234" t="s">
        <v>1493</v>
      </c>
      <c r="CC234">
        <v>2</v>
      </c>
      <c r="CD234" t="s">
        <v>1493</v>
      </c>
      <c r="CE234" s="12" t="s">
        <v>915</v>
      </c>
      <c r="CF234">
        <v>1</v>
      </c>
      <c r="CG234">
        <v>0</v>
      </c>
      <c r="CH234" t="s">
        <v>1493</v>
      </c>
      <c r="CI234" t="s">
        <v>1493</v>
      </c>
      <c r="CJ234" t="s">
        <v>1493</v>
      </c>
      <c r="CK234" t="s">
        <v>1493</v>
      </c>
      <c r="CL234" t="s">
        <v>1493</v>
      </c>
      <c r="CM234" t="s">
        <v>1493</v>
      </c>
      <c r="CN234" t="s">
        <v>1493</v>
      </c>
      <c r="CO234" t="s">
        <v>1493</v>
      </c>
      <c r="CP234">
        <v>2</v>
      </c>
      <c r="CQ234" s="22">
        <v>1</v>
      </c>
      <c r="CR234" t="s">
        <v>1493</v>
      </c>
      <c r="CS234" s="12" t="s">
        <v>1493</v>
      </c>
      <c r="CT234">
        <v>2</v>
      </c>
      <c r="CU234">
        <v>0</v>
      </c>
      <c r="CV234" t="s">
        <v>1493</v>
      </c>
      <c r="CW234" t="s">
        <v>1493</v>
      </c>
      <c r="CX234">
        <v>0</v>
      </c>
      <c r="CY234" t="s">
        <v>1493</v>
      </c>
      <c r="CZ234">
        <v>0</v>
      </c>
      <c r="DA234" t="s">
        <v>1493</v>
      </c>
      <c r="DB234" t="s">
        <v>1493</v>
      </c>
      <c r="DC234" t="s">
        <v>1493</v>
      </c>
      <c r="DD234" t="s">
        <v>1493</v>
      </c>
      <c r="DE234" t="s">
        <v>1493</v>
      </c>
    </row>
    <row r="235" spans="1:109" x14ac:dyDescent="0.25">
      <c r="A235" s="12" t="s">
        <v>1493</v>
      </c>
      <c r="B235" s="4">
        <v>1.1379999999999999</v>
      </c>
      <c r="C235" t="s">
        <v>1493</v>
      </c>
      <c r="D235">
        <v>30</v>
      </c>
      <c r="E235">
        <v>1</v>
      </c>
      <c r="F235" t="s">
        <v>1493</v>
      </c>
      <c r="G235">
        <v>0</v>
      </c>
      <c r="H235" t="s">
        <v>1493</v>
      </c>
      <c r="I235" t="s">
        <v>1493</v>
      </c>
      <c r="J235">
        <v>0</v>
      </c>
      <c r="K235">
        <v>2008</v>
      </c>
      <c r="L235" t="s">
        <v>1493</v>
      </c>
      <c r="M235" t="s">
        <v>1493</v>
      </c>
      <c r="N235">
        <v>0</v>
      </c>
      <c r="O235">
        <v>280</v>
      </c>
      <c r="P235">
        <v>3.1</v>
      </c>
      <c r="Q235" t="s">
        <v>1493</v>
      </c>
      <c r="R235" t="s">
        <v>1493</v>
      </c>
      <c r="S235" t="s">
        <v>1493</v>
      </c>
      <c r="T235" t="s">
        <v>1493</v>
      </c>
      <c r="U235" t="s">
        <v>1493</v>
      </c>
      <c r="V235" t="s">
        <v>1493</v>
      </c>
      <c r="W235" t="s">
        <v>1493</v>
      </c>
      <c r="X235" t="s">
        <v>1493</v>
      </c>
      <c r="Y235" t="s">
        <v>1493</v>
      </c>
      <c r="Z235" t="s">
        <v>1493</v>
      </c>
      <c r="AA235" t="s">
        <v>1493</v>
      </c>
      <c r="AB235" t="s">
        <v>1493</v>
      </c>
      <c r="AC235" t="s">
        <v>1493</v>
      </c>
      <c r="AD235" t="s">
        <v>1493</v>
      </c>
      <c r="AE235" t="s">
        <v>1493</v>
      </c>
      <c r="AF235" t="s">
        <v>1493</v>
      </c>
      <c r="AG235" t="s">
        <v>1493</v>
      </c>
      <c r="AH235" t="s">
        <v>1493</v>
      </c>
      <c r="AI235" t="s">
        <v>1493</v>
      </c>
      <c r="AJ235" t="s">
        <v>1493</v>
      </c>
      <c r="AK235" t="s">
        <v>1493</v>
      </c>
      <c r="AL235" t="s">
        <v>1493</v>
      </c>
      <c r="AM235" t="s">
        <v>1493</v>
      </c>
      <c r="AN235" t="s">
        <v>1493</v>
      </c>
      <c r="AO235" t="s">
        <v>1493</v>
      </c>
      <c r="AP235" t="s">
        <v>1493</v>
      </c>
      <c r="AQ235" t="s">
        <v>1493</v>
      </c>
      <c r="AR235" t="s">
        <v>1493</v>
      </c>
      <c r="AS235" t="s">
        <v>1493</v>
      </c>
      <c r="AT235" t="s">
        <v>1493</v>
      </c>
      <c r="AU235" t="s">
        <v>1493</v>
      </c>
      <c r="AV235" t="s">
        <v>1493</v>
      </c>
      <c r="AW235" t="s">
        <v>1493</v>
      </c>
      <c r="AX235" t="s">
        <v>1493</v>
      </c>
      <c r="AY235" t="s">
        <v>1493</v>
      </c>
      <c r="AZ235" t="s">
        <v>1493</v>
      </c>
      <c r="BA235" t="s">
        <v>1493</v>
      </c>
      <c r="BB235" t="s">
        <v>1493</v>
      </c>
      <c r="BC235" t="s">
        <v>1493</v>
      </c>
      <c r="BD235" t="s">
        <v>1493</v>
      </c>
      <c r="BE235" t="s">
        <v>1493</v>
      </c>
      <c r="BF235" t="s">
        <v>1493</v>
      </c>
      <c r="BG235" t="s">
        <v>1493</v>
      </c>
      <c r="BH235">
        <v>2</v>
      </c>
      <c r="BI235">
        <v>1</v>
      </c>
      <c r="BJ235" t="s">
        <v>1493</v>
      </c>
      <c r="BK235" t="s">
        <v>1493</v>
      </c>
      <c r="BL235" t="s">
        <v>1493</v>
      </c>
      <c r="BM235" t="s">
        <v>1493</v>
      </c>
      <c r="BN235" t="s">
        <v>1493</v>
      </c>
      <c r="BO235" s="12" t="s">
        <v>731</v>
      </c>
      <c r="BP235" s="23" t="s">
        <v>481</v>
      </c>
      <c r="BQ235">
        <v>277</v>
      </c>
      <c r="BR235">
        <v>0</v>
      </c>
      <c r="BS235" t="s">
        <v>1493</v>
      </c>
      <c r="BT235">
        <v>0</v>
      </c>
      <c r="BU235" t="s">
        <v>1493</v>
      </c>
      <c r="BV235" s="4">
        <v>2.98</v>
      </c>
      <c r="BW235">
        <v>0</v>
      </c>
      <c r="BX235">
        <v>30</v>
      </c>
      <c r="BY235">
        <v>1</v>
      </c>
      <c r="BZ235" t="s">
        <v>1493</v>
      </c>
      <c r="CA235">
        <v>3</v>
      </c>
      <c r="CB235" t="s">
        <v>1493</v>
      </c>
      <c r="CC235">
        <v>2</v>
      </c>
      <c r="CD235" t="s">
        <v>1493</v>
      </c>
      <c r="CE235" s="12" t="s">
        <v>1261</v>
      </c>
      <c r="CF235">
        <v>1</v>
      </c>
      <c r="CG235">
        <v>0</v>
      </c>
      <c r="CH235" t="s">
        <v>1493</v>
      </c>
      <c r="CI235" t="s">
        <v>1493</v>
      </c>
      <c r="CJ235" t="s">
        <v>1493</v>
      </c>
      <c r="CK235" t="s">
        <v>1493</v>
      </c>
      <c r="CL235" t="s">
        <v>1493</v>
      </c>
      <c r="CM235" t="s">
        <v>1493</v>
      </c>
      <c r="CN235" t="s">
        <v>1493</v>
      </c>
      <c r="CO235" t="s">
        <v>1493</v>
      </c>
      <c r="CP235">
        <v>1</v>
      </c>
      <c r="CQ235" s="23" t="s">
        <v>461</v>
      </c>
      <c r="CR235" t="s">
        <v>1493</v>
      </c>
      <c r="CS235" s="12" t="s">
        <v>1493</v>
      </c>
      <c r="CT235">
        <v>2</v>
      </c>
      <c r="CU235">
        <v>0</v>
      </c>
      <c r="CV235" t="s">
        <v>1493</v>
      </c>
      <c r="CW235" t="s">
        <v>1493</v>
      </c>
      <c r="CX235">
        <v>0</v>
      </c>
      <c r="CY235" t="s">
        <v>1493</v>
      </c>
      <c r="CZ235">
        <v>0</v>
      </c>
      <c r="DA235" t="s">
        <v>1493</v>
      </c>
      <c r="DB235" t="s">
        <v>1493</v>
      </c>
      <c r="DC235" t="s">
        <v>1493</v>
      </c>
      <c r="DD235" t="s">
        <v>1493</v>
      </c>
      <c r="DE235" t="s">
        <v>1493</v>
      </c>
    </row>
    <row r="236" spans="1:109" x14ac:dyDescent="0.25">
      <c r="A236" s="12" t="s">
        <v>1493</v>
      </c>
      <c r="B236" s="4">
        <v>1.139</v>
      </c>
      <c r="C236" t="s">
        <v>1493</v>
      </c>
      <c r="D236">
        <v>21</v>
      </c>
      <c r="E236">
        <v>2</v>
      </c>
      <c r="F236" t="s">
        <v>1493</v>
      </c>
      <c r="G236">
        <v>0</v>
      </c>
      <c r="H236" t="s">
        <v>1493</v>
      </c>
      <c r="I236" t="s">
        <v>1493</v>
      </c>
      <c r="J236">
        <v>0</v>
      </c>
      <c r="K236" t="s">
        <v>1493</v>
      </c>
      <c r="L236" t="s">
        <v>1493</v>
      </c>
      <c r="M236" t="s">
        <v>1493</v>
      </c>
      <c r="N236" t="s">
        <v>1493</v>
      </c>
      <c r="O236" t="s">
        <v>1493</v>
      </c>
      <c r="P236" t="s">
        <v>1493</v>
      </c>
      <c r="Q236" t="s">
        <v>1493</v>
      </c>
      <c r="R236" t="s">
        <v>1493</v>
      </c>
      <c r="S236" t="s">
        <v>1493</v>
      </c>
      <c r="T236" t="s">
        <v>1493</v>
      </c>
      <c r="U236" t="s">
        <v>1493</v>
      </c>
      <c r="V236" t="s">
        <v>1493</v>
      </c>
      <c r="W236" t="s">
        <v>1493</v>
      </c>
      <c r="X236" t="s">
        <v>1493</v>
      </c>
      <c r="Y236" t="s">
        <v>1493</v>
      </c>
      <c r="Z236" t="s">
        <v>1493</v>
      </c>
      <c r="AA236" t="s">
        <v>1493</v>
      </c>
      <c r="AB236" t="s">
        <v>1493</v>
      </c>
      <c r="AC236" t="s">
        <v>1493</v>
      </c>
      <c r="AD236" t="s">
        <v>1493</v>
      </c>
      <c r="AE236" t="s">
        <v>1493</v>
      </c>
      <c r="AF236" t="s">
        <v>1493</v>
      </c>
      <c r="AG236" t="s">
        <v>1493</v>
      </c>
      <c r="AH236" t="s">
        <v>1493</v>
      </c>
      <c r="AI236" t="s">
        <v>1493</v>
      </c>
      <c r="AJ236" t="s">
        <v>1493</v>
      </c>
      <c r="AK236" t="s">
        <v>1493</v>
      </c>
      <c r="AL236" t="s">
        <v>1493</v>
      </c>
      <c r="AM236" t="s">
        <v>1493</v>
      </c>
      <c r="AN236" t="s">
        <v>1493</v>
      </c>
      <c r="AO236" t="s">
        <v>1493</v>
      </c>
      <c r="AP236" t="s">
        <v>1493</v>
      </c>
      <c r="AQ236" t="s">
        <v>1493</v>
      </c>
      <c r="AR236" t="s">
        <v>1493</v>
      </c>
      <c r="AS236" t="s">
        <v>1493</v>
      </c>
      <c r="AT236" t="s">
        <v>1493</v>
      </c>
      <c r="AU236" t="s">
        <v>1493</v>
      </c>
      <c r="AV236" t="s">
        <v>1493</v>
      </c>
      <c r="AW236" t="s">
        <v>1493</v>
      </c>
      <c r="AX236" t="s">
        <v>1493</v>
      </c>
      <c r="AY236" t="s">
        <v>1493</v>
      </c>
      <c r="AZ236" t="s">
        <v>1493</v>
      </c>
      <c r="BA236" t="s">
        <v>1493</v>
      </c>
      <c r="BB236" t="s">
        <v>1493</v>
      </c>
      <c r="BC236" t="s">
        <v>1493</v>
      </c>
      <c r="BD236" t="s">
        <v>1493</v>
      </c>
      <c r="BE236" t="s">
        <v>1493</v>
      </c>
      <c r="BF236" t="s">
        <v>1493</v>
      </c>
      <c r="BG236" t="s">
        <v>1493</v>
      </c>
      <c r="BH236">
        <v>1</v>
      </c>
      <c r="BI236" t="s">
        <v>1493</v>
      </c>
      <c r="BJ236" t="s">
        <v>1493</v>
      </c>
      <c r="BK236" t="s">
        <v>1493</v>
      </c>
      <c r="BL236" t="s">
        <v>1493</v>
      </c>
      <c r="BM236" t="s">
        <v>1493</v>
      </c>
      <c r="BN236" t="s">
        <v>1493</v>
      </c>
      <c r="BO236" s="12" t="s">
        <v>723</v>
      </c>
      <c r="BP236" s="22">
        <v>40</v>
      </c>
      <c r="BQ236">
        <v>280</v>
      </c>
      <c r="BR236">
        <v>0</v>
      </c>
      <c r="BS236" t="s">
        <v>1493</v>
      </c>
      <c r="BT236">
        <v>0</v>
      </c>
      <c r="BU236" t="s">
        <v>1493</v>
      </c>
      <c r="BV236" s="4">
        <v>4</v>
      </c>
      <c r="BW236">
        <v>0</v>
      </c>
      <c r="BX236">
        <v>21</v>
      </c>
      <c r="BY236">
        <v>1</v>
      </c>
      <c r="BZ236" t="s">
        <v>1493</v>
      </c>
      <c r="CA236">
        <v>3</v>
      </c>
      <c r="CB236" t="s">
        <v>1493</v>
      </c>
      <c r="CC236">
        <v>2</v>
      </c>
      <c r="CD236" t="s">
        <v>1493</v>
      </c>
      <c r="CE236" s="12" t="s">
        <v>626</v>
      </c>
      <c r="CF236" t="s">
        <v>1493</v>
      </c>
      <c r="CG236">
        <v>0</v>
      </c>
      <c r="CH236" t="s">
        <v>1493</v>
      </c>
      <c r="CI236" t="s">
        <v>1493</v>
      </c>
      <c r="CJ236" t="s">
        <v>1493</v>
      </c>
      <c r="CK236" t="s">
        <v>1493</v>
      </c>
      <c r="CL236" t="s">
        <v>1493</v>
      </c>
      <c r="CM236" t="s">
        <v>1493</v>
      </c>
      <c r="CN236" t="s">
        <v>1493</v>
      </c>
      <c r="CO236" t="s">
        <v>1493</v>
      </c>
      <c r="CP236">
        <v>1</v>
      </c>
      <c r="CQ236" s="23" t="s">
        <v>461</v>
      </c>
      <c r="CR236" t="s">
        <v>1493</v>
      </c>
      <c r="CS236" s="12" t="s">
        <v>1493</v>
      </c>
      <c r="CT236">
        <v>2</v>
      </c>
      <c r="CU236">
        <v>0</v>
      </c>
      <c r="CV236" t="s">
        <v>1493</v>
      </c>
      <c r="CW236" t="s">
        <v>1493</v>
      </c>
      <c r="CX236">
        <v>0</v>
      </c>
      <c r="CY236" t="s">
        <v>1493</v>
      </c>
      <c r="CZ236">
        <v>0</v>
      </c>
      <c r="DA236" t="s">
        <v>1493</v>
      </c>
      <c r="DB236" t="s">
        <v>1493</v>
      </c>
      <c r="DC236" t="s">
        <v>1493</v>
      </c>
      <c r="DD236" t="s">
        <v>1493</v>
      </c>
      <c r="DE236" t="s">
        <v>1493</v>
      </c>
    </row>
    <row r="237" spans="1:109" x14ac:dyDescent="0.25">
      <c r="A237" s="12" t="s">
        <v>1493</v>
      </c>
      <c r="B237" s="4">
        <v>1.1399999999999999</v>
      </c>
      <c r="C237" t="s">
        <v>1493</v>
      </c>
      <c r="D237">
        <v>25</v>
      </c>
      <c r="E237">
        <v>1</v>
      </c>
      <c r="F237" t="s">
        <v>1493</v>
      </c>
      <c r="G237">
        <v>0</v>
      </c>
      <c r="H237" t="s">
        <v>1493</v>
      </c>
      <c r="I237" t="s">
        <v>1493</v>
      </c>
      <c r="J237">
        <v>0</v>
      </c>
      <c r="K237">
        <v>2006</v>
      </c>
      <c r="L237" t="s">
        <v>1493</v>
      </c>
      <c r="M237" t="s">
        <v>1493</v>
      </c>
      <c r="N237">
        <v>0</v>
      </c>
      <c r="O237">
        <v>280</v>
      </c>
      <c r="P237">
        <v>3.35</v>
      </c>
      <c r="Q237" t="s">
        <v>1493</v>
      </c>
      <c r="R237">
        <v>2009</v>
      </c>
      <c r="S237" t="s">
        <v>1493</v>
      </c>
      <c r="T237" t="s">
        <v>1493</v>
      </c>
      <c r="U237">
        <v>0</v>
      </c>
      <c r="V237">
        <v>280</v>
      </c>
      <c r="W237">
        <v>3.16</v>
      </c>
      <c r="X237" t="s">
        <v>1493</v>
      </c>
      <c r="Y237" t="s">
        <v>1493</v>
      </c>
      <c r="Z237" t="s">
        <v>1493</v>
      </c>
      <c r="AA237" t="s">
        <v>1493</v>
      </c>
      <c r="AB237" t="s">
        <v>1493</v>
      </c>
      <c r="AC237" t="s">
        <v>1493</v>
      </c>
      <c r="AD237" t="s">
        <v>1493</v>
      </c>
      <c r="AE237" t="s">
        <v>1493</v>
      </c>
      <c r="AF237" t="s">
        <v>1493</v>
      </c>
      <c r="AG237" t="s">
        <v>1493</v>
      </c>
      <c r="AH237" t="s">
        <v>1493</v>
      </c>
      <c r="AI237" t="s">
        <v>1493</v>
      </c>
      <c r="AJ237" t="s">
        <v>1493</v>
      </c>
      <c r="AK237" t="s">
        <v>1493</v>
      </c>
      <c r="AL237" t="s">
        <v>1493</v>
      </c>
      <c r="AM237" t="s">
        <v>1493</v>
      </c>
      <c r="AN237" t="s">
        <v>1493</v>
      </c>
      <c r="AO237" t="s">
        <v>1493</v>
      </c>
      <c r="AP237" t="s">
        <v>1493</v>
      </c>
      <c r="AQ237" t="s">
        <v>1493</v>
      </c>
      <c r="AR237" t="s">
        <v>1493</v>
      </c>
      <c r="AS237" t="s">
        <v>1493</v>
      </c>
      <c r="AT237" t="s">
        <v>1493</v>
      </c>
      <c r="AU237" t="s">
        <v>1493</v>
      </c>
      <c r="AV237" t="s">
        <v>1493</v>
      </c>
      <c r="AW237" t="s">
        <v>1493</v>
      </c>
      <c r="AX237" t="s">
        <v>1493</v>
      </c>
      <c r="AY237" t="s">
        <v>1493</v>
      </c>
      <c r="AZ237" t="s">
        <v>1493</v>
      </c>
      <c r="BA237" t="s">
        <v>1493</v>
      </c>
      <c r="BB237" t="s">
        <v>1493</v>
      </c>
      <c r="BC237" t="s">
        <v>1493</v>
      </c>
      <c r="BD237" t="s">
        <v>1493</v>
      </c>
      <c r="BE237" t="s">
        <v>1493</v>
      </c>
      <c r="BF237" t="s">
        <v>1493</v>
      </c>
      <c r="BG237" t="s">
        <v>1493</v>
      </c>
      <c r="BH237">
        <v>4</v>
      </c>
      <c r="BI237">
        <v>2</v>
      </c>
      <c r="BJ237">
        <v>1</v>
      </c>
      <c r="BK237" t="s">
        <v>1493</v>
      </c>
      <c r="BL237" t="s">
        <v>1493</v>
      </c>
      <c r="BM237" t="s">
        <v>1493</v>
      </c>
      <c r="BN237" t="s">
        <v>1493</v>
      </c>
      <c r="BO237" s="12" t="s">
        <v>816</v>
      </c>
      <c r="BP237" s="23" t="s">
        <v>554</v>
      </c>
      <c r="BQ237">
        <v>276</v>
      </c>
      <c r="BR237">
        <v>0</v>
      </c>
      <c r="BS237" t="s">
        <v>1493</v>
      </c>
      <c r="BT237">
        <v>0</v>
      </c>
      <c r="BU237" t="s">
        <v>1493</v>
      </c>
      <c r="BV237" s="4">
        <v>2.98</v>
      </c>
      <c r="BW237">
        <v>0</v>
      </c>
      <c r="BX237">
        <v>25</v>
      </c>
      <c r="BY237">
        <v>2</v>
      </c>
      <c r="BZ237" t="s">
        <v>1493</v>
      </c>
      <c r="CA237">
        <v>1</v>
      </c>
      <c r="CB237" t="s">
        <v>1493</v>
      </c>
      <c r="CC237">
        <v>2</v>
      </c>
      <c r="CD237" t="s">
        <v>1493</v>
      </c>
      <c r="CE237" s="12" t="s">
        <v>482</v>
      </c>
      <c r="CF237" t="s">
        <v>1493</v>
      </c>
      <c r="CG237">
        <v>0</v>
      </c>
      <c r="CH237" t="s">
        <v>1493</v>
      </c>
      <c r="CI237" t="s">
        <v>1493</v>
      </c>
      <c r="CJ237" t="s">
        <v>1493</v>
      </c>
      <c r="CK237" t="s">
        <v>1493</v>
      </c>
      <c r="CL237" t="s">
        <v>1493</v>
      </c>
      <c r="CM237" t="s">
        <v>1493</v>
      </c>
      <c r="CN237" t="s">
        <v>1493</v>
      </c>
      <c r="CO237" t="s">
        <v>1493</v>
      </c>
      <c r="CP237">
        <v>1</v>
      </c>
      <c r="CQ237" s="22">
        <v>1</v>
      </c>
      <c r="CR237" t="s">
        <v>1493</v>
      </c>
      <c r="CS237" s="12" t="s">
        <v>1493</v>
      </c>
      <c r="CT237">
        <v>2</v>
      </c>
      <c r="CU237">
        <v>0</v>
      </c>
      <c r="CV237" t="s">
        <v>1493</v>
      </c>
      <c r="CW237" t="s">
        <v>1493</v>
      </c>
      <c r="CX237">
        <v>0</v>
      </c>
      <c r="CY237" t="s">
        <v>1493</v>
      </c>
      <c r="CZ237">
        <v>0</v>
      </c>
      <c r="DA237" t="s">
        <v>1493</v>
      </c>
      <c r="DB237" t="s">
        <v>1493</v>
      </c>
      <c r="DC237" t="s">
        <v>1493</v>
      </c>
      <c r="DD237" t="s">
        <v>1493</v>
      </c>
      <c r="DE237" t="s">
        <v>1493</v>
      </c>
    </row>
    <row r="238" spans="1:109" x14ac:dyDescent="0.25">
      <c r="A238" s="12" t="s">
        <v>1267</v>
      </c>
      <c r="B238" s="4">
        <v>1.141</v>
      </c>
      <c r="C238" t="s">
        <v>1493</v>
      </c>
      <c r="D238">
        <v>21</v>
      </c>
      <c r="E238">
        <v>1</v>
      </c>
      <c r="F238" t="s">
        <v>1493</v>
      </c>
      <c r="G238">
        <v>0</v>
      </c>
      <c r="H238" t="s">
        <v>1493</v>
      </c>
      <c r="I238" t="s">
        <v>1493</v>
      </c>
      <c r="J238">
        <v>0</v>
      </c>
      <c r="K238" t="s">
        <v>1493</v>
      </c>
      <c r="L238" t="s">
        <v>1493</v>
      </c>
      <c r="M238" t="s">
        <v>1493</v>
      </c>
      <c r="N238" t="s">
        <v>1493</v>
      </c>
      <c r="O238" t="s">
        <v>1493</v>
      </c>
      <c r="P238" t="s">
        <v>1493</v>
      </c>
      <c r="Q238" t="s">
        <v>1493</v>
      </c>
      <c r="R238" t="s">
        <v>1493</v>
      </c>
      <c r="S238" t="s">
        <v>1493</v>
      </c>
      <c r="T238" t="s">
        <v>1493</v>
      </c>
      <c r="U238" t="s">
        <v>1493</v>
      </c>
      <c r="V238" t="s">
        <v>1493</v>
      </c>
      <c r="W238" t="s">
        <v>1493</v>
      </c>
      <c r="X238" t="s">
        <v>1493</v>
      </c>
      <c r="Y238" t="s">
        <v>1493</v>
      </c>
      <c r="Z238" t="s">
        <v>1493</v>
      </c>
      <c r="AA238" t="s">
        <v>1493</v>
      </c>
      <c r="AB238" t="s">
        <v>1493</v>
      </c>
      <c r="AC238" t="s">
        <v>1493</v>
      </c>
      <c r="AD238" t="s">
        <v>1493</v>
      </c>
      <c r="AE238" t="s">
        <v>1493</v>
      </c>
      <c r="AF238" t="s">
        <v>1493</v>
      </c>
      <c r="AG238" t="s">
        <v>1493</v>
      </c>
      <c r="AH238" t="s">
        <v>1493</v>
      </c>
      <c r="AI238" t="s">
        <v>1493</v>
      </c>
      <c r="AJ238" t="s">
        <v>1493</v>
      </c>
      <c r="AK238" t="s">
        <v>1493</v>
      </c>
      <c r="AL238" t="s">
        <v>1493</v>
      </c>
      <c r="AM238" t="s">
        <v>1493</v>
      </c>
      <c r="AN238" t="s">
        <v>1493</v>
      </c>
      <c r="AO238" t="s">
        <v>1493</v>
      </c>
      <c r="AP238" t="s">
        <v>1493</v>
      </c>
      <c r="AQ238" t="s">
        <v>1493</v>
      </c>
      <c r="AR238" t="s">
        <v>1493</v>
      </c>
      <c r="AS238" t="s">
        <v>1493</v>
      </c>
      <c r="AT238" t="s">
        <v>1493</v>
      </c>
      <c r="AU238" t="s">
        <v>1493</v>
      </c>
      <c r="AV238" t="s">
        <v>1493</v>
      </c>
      <c r="AW238" t="s">
        <v>1493</v>
      </c>
      <c r="AX238" t="s">
        <v>1493</v>
      </c>
      <c r="AY238" t="s">
        <v>1493</v>
      </c>
      <c r="AZ238" t="s">
        <v>1493</v>
      </c>
      <c r="BA238" t="s">
        <v>1493</v>
      </c>
      <c r="BB238" t="s">
        <v>1493</v>
      </c>
      <c r="BC238" t="s">
        <v>1493</v>
      </c>
      <c r="BD238" t="s">
        <v>1493</v>
      </c>
      <c r="BE238" t="s">
        <v>1493</v>
      </c>
      <c r="BF238" t="s">
        <v>1493</v>
      </c>
      <c r="BG238" t="s">
        <v>1493</v>
      </c>
      <c r="BH238">
        <v>1</v>
      </c>
      <c r="BI238" t="s">
        <v>1493</v>
      </c>
      <c r="BJ238" t="s">
        <v>1493</v>
      </c>
      <c r="BK238" t="s">
        <v>1493</v>
      </c>
      <c r="BL238" t="s">
        <v>1493</v>
      </c>
      <c r="BM238" t="s">
        <v>1493</v>
      </c>
      <c r="BN238" t="s">
        <v>1493</v>
      </c>
      <c r="BO238" s="12" t="s">
        <v>636</v>
      </c>
      <c r="BP238" s="23" t="s">
        <v>699</v>
      </c>
      <c r="BQ238">
        <v>285</v>
      </c>
      <c r="BR238">
        <v>0</v>
      </c>
      <c r="BS238" t="s">
        <v>1493</v>
      </c>
      <c r="BT238">
        <v>0</v>
      </c>
      <c r="BU238" t="s">
        <v>1493</v>
      </c>
      <c r="BV238" s="4">
        <v>4.165</v>
      </c>
      <c r="BW238">
        <v>0</v>
      </c>
      <c r="BX238">
        <v>21</v>
      </c>
      <c r="BY238">
        <v>2</v>
      </c>
      <c r="BZ238" t="s">
        <v>1493</v>
      </c>
      <c r="CA238" t="s">
        <v>1493</v>
      </c>
      <c r="CB238" t="s">
        <v>1493</v>
      </c>
      <c r="CC238">
        <v>2</v>
      </c>
      <c r="CD238" t="s">
        <v>1493</v>
      </c>
      <c r="CE238" s="12" t="s">
        <v>482</v>
      </c>
      <c r="CF238" t="s">
        <v>1493</v>
      </c>
      <c r="CG238">
        <v>0</v>
      </c>
      <c r="CH238" t="s">
        <v>1493</v>
      </c>
      <c r="CI238" t="s">
        <v>1493</v>
      </c>
      <c r="CJ238" t="s">
        <v>1493</v>
      </c>
      <c r="CK238" t="s">
        <v>1493</v>
      </c>
      <c r="CL238" t="s">
        <v>1493</v>
      </c>
      <c r="CM238" t="s">
        <v>1493</v>
      </c>
      <c r="CN238" t="s">
        <v>1493</v>
      </c>
      <c r="CO238" t="s">
        <v>1493</v>
      </c>
      <c r="CP238">
        <v>1</v>
      </c>
      <c r="CQ238" s="23" t="s">
        <v>461</v>
      </c>
      <c r="CR238" t="s">
        <v>1493</v>
      </c>
      <c r="CS238" s="12" t="s">
        <v>1493</v>
      </c>
      <c r="CT238">
        <v>2</v>
      </c>
      <c r="CU238">
        <v>0</v>
      </c>
      <c r="CV238" t="s">
        <v>1493</v>
      </c>
      <c r="CW238" t="s">
        <v>1493</v>
      </c>
      <c r="CX238">
        <v>0</v>
      </c>
      <c r="CY238" t="s">
        <v>1493</v>
      </c>
      <c r="CZ238">
        <v>0</v>
      </c>
      <c r="DA238" t="s">
        <v>1493</v>
      </c>
      <c r="DB238" t="s">
        <v>1493</v>
      </c>
      <c r="DC238" t="s">
        <v>1493</v>
      </c>
      <c r="DD238" t="s">
        <v>1493</v>
      </c>
      <c r="DE238" t="s">
        <v>1493</v>
      </c>
    </row>
    <row r="239" spans="1:109" x14ac:dyDescent="0.25">
      <c r="A239" s="12" t="s">
        <v>1267</v>
      </c>
      <c r="B239" s="4">
        <v>1.1419999999999999</v>
      </c>
      <c r="C239" t="s">
        <v>1493</v>
      </c>
      <c r="D239">
        <v>42</v>
      </c>
      <c r="E239">
        <v>1</v>
      </c>
      <c r="F239" t="s">
        <v>1493</v>
      </c>
      <c r="G239">
        <v>0</v>
      </c>
      <c r="H239" t="s">
        <v>1493</v>
      </c>
      <c r="I239" t="s">
        <v>1493</v>
      </c>
      <c r="J239">
        <v>0</v>
      </c>
      <c r="K239" t="s">
        <v>1493</v>
      </c>
      <c r="L239" t="s">
        <v>1493</v>
      </c>
      <c r="M239" t="s">
        <v>1493</v>
      </c>
      <c r="N239" t="s">
        <v>1493</v>
      </c>
      <c r="O239" t="s">
        <v>1493</v>
      </c>
      <c r="P239" t="s">
        <v>1493</v>
      </c>
      <c r="Q239" t="s">
        <v>1493</v>
      </c>
      <c r="R239" t="s">
        <v>1493</v>
      </c>
      <c r="S239" t="s">
        <v>1493</v>
      </c>
      <c r="T239" t="s">
        <v>1493</v>
      </c>
      <c r="U239" t="s">
        <v>1493</v>
      </c>
      <c r="V239" t="s">
        <v>1493</v>
      </c>
      <c r="W239" t="s">
        <v>1493</v>
      </c>
      <c r="X239" t="s">
        <v>1493</v>
      </c>
      <c r="Y239" t="s">
        <v>1493</v>
      </c>
      <c r="Z239" t="s">
        <v>1493</v>
      </c>
      <c r="AA239" t="s">
        <v>1493</v>
      </c>
      <c r="AB239" t="s">
        <v>1493</v>
      </c>
      <c r="AC239" t="s">
        <v>1493</v>
      </c>
      <c r="AD239" t="s">
        <v>1493</v>
      </c>
      <c r="AE239" t="s">
        <v>1493</v>
      </c>
      <c r="AF239" t="s">
        <v>1493</v>
      </c>
      <c r="AG239" t="s">
        <v>1493</v>
      </c>
      <c r="AH239" t="s">
        <v>1493</v>
      </c>
      <c r="AI239" t="s">
        <v>1493</v>
      </c>
      <c r="AJ239" t="s">
        <v>1493</v>
      </c>
      <c r="AK239" t="s">
        <v>1493</v>
      </c>
      <c r="AL239" t="s">
        <v>1493</v>
      </c>
      <c r="AM239" t="s">
        <v>1493</v>
      </c>
      <c r="AN239" t="s">
        <v>1493</v>
      </c>
      <c r="AO239" t="s">
        <v>1493</v>
      </c>
      <c r="AP239" t="s">
        <v>1493</v>
      </c>
      <c r="AQ239" t="s">
        <v>1493</v>
      </c>
      <c r="AR239" t="s">
        <v>1493</v>
      </c>
      <c r="AS239" t="s">
        <v>1493</v>
      </c>
      <c r="AT239" t="s">
        <v>1493</v>
      </c>
      <c r="AU239" t="s">
        <v>1493</v>
      </c>
      <c r="AV239" t="s">
        <v>1493</v>
      </c>
      <c r="AW239" t="s">
        <v>1493</v>
      </c>
      <c r="AX239" t="s">
        <v>1493</v>
      </c>
      <c r="AY239" t="s">
        <v>1493</v>
      </c>
      <c r="AZ239" t="s">
        <v>1493</v>
      </c>
      <c r="BA239" t="s">
        <v>1493</v>
      </c>
      <c r="BB239" t="s">
        <v>1493</v>
      </c>
      <c r="BC239" t="s">
        <v>1493</v>
      </c>
      <c r="BD239" t="s">
        <v>1493</v>
      </c>
      <c r="BE239" t="s">
        <v>1493</v>
      </c>
      <c r="BF239" t="s">
        <v>1493</v>
      </c>
      <c r="BG239" t="s">
        <v>1493</v>
      </c>
      <c r="BH239">
        <v>2</v>
      </c>
      <c r="BI239" t="s">
        <v>1493</v>
      </c>
      <c r="BJ239">
        <v>1</v>
      </c>
      <c r="BK239" t="s">
        <v>1493</v>
      </c>
      <c r="BL239" t="s">
        <v>1493</v>
      </c>
      <c r="BM239" t="s">
        <v>1493</v>
      </c>
      <c r="BN239" t="s">
        <v>1493</v>
      </c>
      <c r="BO239" s="12" t="s">
        <v>541</v>
      </c>
      <c r="BP239" s="23" t="s">
        <v>578</v>
      </c>
      <c r="BQ239">
        <v>282</v>
      </c>
      <c r="BR239">
        <v>0</v>
      </c>
      <c r="BS239" t="s">
        <v>1493</v>
      </c>
      <c r="BT239">
        <v>0</v>
      </c>
      <c r="BU239" t="s">
        <v>1493</v>
      </c>
      <c r="BV239" s="4">
        <v>3.2250000000000001</v>
      </c>
      <c r="BW239">
        <v>0</v>
      </c>
      <c r="BX239">
        <v>42</v>
      </c>
      <c r="BY239">
        <v>3</v>
      </c>
      <c r="BZ239" t="s">
        <v>1493</v>
      </c>
      <c r="CA239">
        <v>3</v>
      </c>
      <c r="CB239" t="s">
        <v>1493</v>
      </c>
      <c r="CC239">
        <v>2</v>
      </c>
      <c r="CD239" t="s">
        <v>1493</v>
      </c>
      <c r="CE239" s="12" t="s">
        <v>1273</v>
      </c>
      <c r="CF239">
        <v>1</v>
      </c>
      <c r="CG239">
        <v>0</v>
      </c>
      <c r="CH239" t="s">
        <v>1493</v>
      </c>
      <c r="CI239" t="s">
        <v>1493</v>
      </c>
      <c r="CJ239" t="s">
        <v>1493</v>
      </c>
      <c r="CK239" t="s">
        <v>1493</v>
      </c>
      <c r="CL239" t="s">
        <v>1493</v>
      </c>
      <c r="CM239" t="s">
        <v>1493</v>
      </c>
      <c r="CN239" t="s">
        <v>1493</v>
      </c>
      <c r="CO239" t="s">
        <v>1493</v>
      </c>
      <c r="CP239">
        <v>2</v>
      </c>
      <c r="CQ239" s="22">
        <v>1</v>
      </c>
      <c r="CR239" t="s">
        <v>1493</v>
      </c>
      <c r="CS239" s="12" t="s">
        <v>1493</v>
      </c>
      <c r="CT239">
        <v>2</v>
      </c>
      <c r="CU239">
        <v>0</v>
      </c>
      <c r="CV239" t="s">
        <v>1493</v>
      </c>
      <c r="CW239" t="s">
        <v>1493</v>
      </c>
      <c r="CX239">
        <v>0</v>
      </c>
      <c r="CY239" t="s">
        <v>1493</v>
      </c>
      <c r="CZ239">
        <v>0</v>
      </c>
      <c r="DA239" t="s">
        <v>1493</v>
      </c>
      <c r="DB239" t="s">
        <v>1493</v>
      </c>
      <c r="DC239" t="s">
        <v>1493</v>
      </c>
      <c r="DD239" t="s">
        <v>1493</v>
      </c>
      <c r="DE239" t="s">
        <v>1493</v>
      </c>
    </row>
    <row r="240" spans="1:109" x14ac:dyDescent="0.25">
      <c r="A240" s="12" t="s">
        <v>1268</v>
      </c>
      <c r="B240" s="4">
        <v>1.143</v>
      </c>
      <c r="C240" t="s">
        <v>1493</v>
      </c>
      <c r="D240">
        <v>30</v>
      </c>
      <c r="E240">
        <v>2</v>
      </c>
      <c r="F240" t="s">
        <v>1493</v>
      </c>
      <c r="G240">
        <v>0</v>
      </c>
      <c r="H240" t="s">
        <v>1493</v>
      </c>
      <c r="I240" t="s">
        <v>1493</v>
      </c>
      <c r="J240">
        <v>0</v>
      </c>
      <c r="K240">
        <v>2007</v>
      </c>
      <c r="L240" t="s">
        <v>1493</v>
      </c>
      <c r="M240" t="s">
        <v>1493</v>
      </c>
      <c r="N240">
        <v>0</v>
      </c>
      <c r="O240">
        <v>279</v>
      </c>
      <c r="P240">
        <v>3.1349999999999998</v>
      </c>
      <c r="Q240" t="s">
        <v>1493</v>
      </c>
      <c r="R240" t="s">
        <v>1493</v>
      </c>
      <c r="S240" t="s">
        <v>1493</v>
      </c>
      <c r="T240" t="s">
        <v>1493</v>
      </c>
      <c r="U240" t="s">
        <v>1493</v>
      </c>
      <c r="V240" t="s">
        <v>1493</v>
      </c>
      <c r="W240" t="s">
        <v>1493</v>
      </c>
      <c r="X240" t="s">
        <v>1493</v>
      </c>
      <c r="Y240" t="s">
        <v>1493</v>
      </c>
      <c r="Z240" t="s">
        <v>1493</v>
      </c>
      <c r="AA240" t="s">
        <v>1493</v>
      </c>
      <c r="AB240" t="s">
        <v>1493</v>
      </c>
      <c r="AC240" t="s">
        <v>1493</v>
      </c>
      <c r="AD240" t="s">
        <v>1493</v>
      </c>
      <c r="AE240" t="s">
        <v>1493</v>
      </c>
      <c r="AF240" t="s">
        <v>1493</v>
      </c>
      <c r="AG240" t="s">
        <v>1493</v>
      </c>
      <c r="AH240" t="s">
        <v>1493</v>
      </c>
      <c r="AI240" t="s">
        <v>1493</v>
      </c>
      <c r="AJ240" t="s">
        <v>1493</v>
      </c>
      <c r="AK240" t="s">
        <v>1493</v>
      </c>
      <c r="AL240" t="s">
        <v>1493</v>
      </c>
      <c r="AM240" t="s">
        <v>1493</v>
      </c>
      <c r="AN240" t="s">
        <v>1493</v>
      </c>
      <c r="AO240" t="s">
        <v>1493</v>
      </c>
      <c r="AP240" t="s">
        <v>1493</v>
      </c>
      <c r="AQ240" t="s">
        <v>1493</v>
      </c>
      <c r="AR240" t="s">
        <v>1493</v>
      </c>
      <c r="AS240" t="s">
        <v>1493</v>
      </c>
      <c r="AT240" t="s">
        <v>1493</v>
      </c>
      <c r="AU240" t="s">
        <v>1493</v>
      </c>
      <c r="AV240" t="s">
        <v>1493</v>
      </c>
      <c r="AW240" t="s">
        <v>1493</v>
      </c>
      <c r="AX240" t="s">
        <v>1493</v>
      </c>
      <c r="AY240" t="s">
        <v>1493</v>
      </c>
      <c r="AZ240" t="s">
        <v>1493</v>
      </c>
      <c r="BA240" t="s">
        <v>1493</v>
      </c>
      <c r="BB240" t="s">
        <v>1493</v>
      </c>
      <c r="BC240" t="s">
        <v>1493</v>
      </c>
      <c r="BD240" t="s">
        <v>1493</v>
      </c>
      <c r="BE240" t="s">
        <v>1493</v>
      </c>
      <c r="BF240" t="s">
        <v>1493</v>
      </c>
      <c r="BG240" t="s">
        <v>1493</v>
      </c>
      <c r="BH240">
        <v>4</v>
      </c>
      <c r="BI240">
        <v>1</v>
      </c>
      <c r="BJ240" t="s">
        <v>1493</v>
      </c>
      <c r="BK240">
        <v>2</v>
      </c>
      <c r="BL240" t="s">
        <v>1493</v>
      </c>
      <c r="BM240" t="s">
        <v>1493</v>
      </c>
      <c r="BN240" t="s">
        <v>1493</v>
      </c>
      <c r="BO240" s="12" t="s">
        <v>469</v>
      </c>
      <c r="BP240" s="23" t="s">
        <v>488</v>
      </c>
      <c r="BQ240">
        <v>268</v>
      </c>
      <c r="BR240">
        <v>0</v>
      </c>
      <c r="BS240" t="s">
        <v>1493</v>
      </c>
      <c r="BT240">
        <v>0</v>
      </c>
      <c r="BU240" t="s">
        <v>1493</v>
      </c>
      <c r="BV240" s="4">
        <v>3.15</v>
      </c>
      <c r="BW240">
        <v>0</v>
      </c>
      <c r="BX240">
        <v>30</v>
      </c>
      <c r="BY240">
        <v>1</v>
      </c>
      <c r="BZ240" t="s">
        <v>1493</v>
      </c>
      <c r="CA240">
        <v>3</v>
      </c>
      <c r="CB240" t="s">
        <v>1493</v>
      </c>
      <c r="CC240">
        <v>2</v>
      </c>
      <c r="CD240" t="s">
        <v>1493</v>
      </c>
      <c r="CE240" s="12" t="s">
        <v>555</v>
      </c>
      <c r="CF240">
        <v>1</v>
      </c>
      <c r="CG240">
        <v>0</v>
      </c>
      <c r="CH240" t="s">
        <v>1493</v>
      </c>
      <c r="CI240" t="s">
        <v>1493</v>
      </c>
      <c r="CJ240" t="s">
        <v>1493</v>
      </c>
      <c r="CK240" t="s">
        <v>1493</v>
      </c>
      <c r="CL240" t="s">
        <v>1493</v>
      </c>
      <c r="CM240" t="s">
        <v>1493</v>
      </c>
      <c r="CN240" t="s">
        <v>1493</v>
      </c>
      <c r="CO240" t="s">
        <v>1493</v>
      </c>
      <c r="CP240">
        <v>3</v>
      </c>
      <c r="CQ240" s="23" t="s">
        <v>461</v>
      </c>
      <c r="CR240" t="s">
        <v>1493</v>
      </c>
      <c r="CS240" s="12" t="s">
        <v>1493</v>
      </c>
      <c r="CT240">
        <v>2</v>
      </c>
      <c r="CU240">
        <v>0</v>
      </c>
      <c r="CV240" t="s">
        <v>1493</v>
      </c>
      <c r="CW240" t="s">
        <v>1493</v>
      </c>
      <c r="CX240">
        <v>0</v>
      </c>
      <c r="CY240" t="s">
        <v>1493</v>
      </c>
      <c r="CZ240">
        <v>0</v>
      </c>
      <c r="DA240" t="s">
        <v>1493</v>
      </c>
      <c r="DB240" t="s">
        <v>1493</v>
      </c>
      <c r="DC240" t="s">
        <v>1493</v>
      </c>
      <c r="DD240" t="s">
        <v>1493</v>
      </c>
      <c r="DE240" t="s">
        <v>1493</v>
      </c>
    </row>
    <row r="241" spans="1:109" x14ac:dyDescent="0.25">
      <c r="A241" s="12" t="s">
        <v>1267</v>
      </c>
      <c r="B241" s="4">
        <v>1.1439999999999999</v>
      </c>
      <c r="C241" t="s">
        <v>1493</v>
      </c>
      <c r="D241">
        <v>31</v>
      </c>
      <c r="E241">
        <v>1</v>
      </c>
      <c r="F241" t="s">
        <v>1493</v>
      </c>
      <c r="G241">
        <v>0</v>
      </c>
      <c r="H241" t="s">
        <v>1493</v>
      </c>
      <c r="I241" t="s">
        <v>1493</v>
      </c>
      <c r="J241">
        <v>0</v>
      </c>
      <c r="K241">
        <v>2007</v>
      </c>
      <c r="L241" t="s">
        <v>1493</v>
      </c>
      <c r="M241" t="s">
        <v>1493</v>
      </c>
      <c r="N241">
        <v>0</v>
      </c>
      <c r="O241">
        <v>280</v>
      </c>
      <c r="P241">
        <v>3.4</v>
      </c>
      <c r="Q241" t="s">
        <v>1493</v>
      </c>
      <c r="R241" t="s">
        <v>1493</v>
      </c>
      <c r="S241" t="s">
        <v>1493</v>
      </c>
      <c r="T241" t="s">
        <v>1493</v>
      </c>
      <c r="U241" t="s">
        <v>1493</v>
      </c>
      <c r="V241" t="s">
        <v>1493</v>
      </c>
      <c r="W241" t="s">
        <v>1493</v>
      </c>
      <c r="X241" t="s">
        <v>1493</v>
      </c>
      <c r="Y241" t="s">
        <v>1493</v>
      </c>
      <c r="Z241" t="s">
        <v>1493</v>
      </c>
      <c r="AA241" t="s">
        <v>1493</v>
      </c>
      <c r="AB241" t="s">
        <v>1493</v>
      </c>
      <c r="AC241" t="s">
        <v>1493</v>
      </c>
      <c r="AD241" t="s">
        <v>1493</v>
      </c>
      <c r="AE241" t="s">
        <v>1493</v>
      </c>
      <c r="AF241" t="s">
        <v>1493</v>
      </c>
      <c r="AG241" t="s">
        <v>1493</v>
      </c>
      <c r="AH241" t="s">
        <v>1493</v>
      </c>
      <c r="AI241" t="s">
        <v>1493</v>
      </c>
      <c r="AJ241" t="s">
        <v>1493</v>
      </c>
      <c r="AK241" t="s">
        <v>1493</v>
      </c>
      <c r="AL241" t="s">
        <v>1493</v>
      </c>
      <c r="AM241" t="s">
        <v>1493</v>
      </c>
      <c r="AN241" t="s">
        <v>1493</v>
      </c>
      <c r="AO241" t="s">
        <v>1493</v>
      </c>
      <c r="AP241" t="s">
        <v>1493</v>
      </c>
      <c r="AQ241" t="s">
        <v>1493</v>
      </c>
      <c r="AR241" t="s">
        <v>1493</v>
      </c>
      <c r="AS241" t="s">
        <v>1493</v>
      </c>
      <c r="AT241" t="s">
        <v>1493</v>
      </c>
      <c r="AU241" t="s">
        <v>1493</v>
      </c>
      <c r="AV241" t="s">
        <v>1493</v>
      </c>
      <c r="AW241" t="s">
        <v>1493</v>
      </c>
      <c r="AX241" t="s">
        <v>1493</v>
      </c>
      <c r="AY241" t="s">
        <v>1493</v>
      </c>
      <c r="AZ241" t="s">
        <v>1493</v>
      </c>
      <c r="BA241" t="s">
        <v>1493</v>
      </c>
      <c r="BB241" t="s">
        <v>1493</v>
      </c>
      <c r="BC241" t="s">
        <v>1493</v>
      </c>
      <c r="BD241" t="s">
        <v>1493</v>
      </c>
      <c r="BE241" t="s">
        <v>1493</v>
      </c>
      <c r="BF241" t="s">
        <v>1493</v>
      </c>
      <c r="BG241" t="s">
        <v>1493</v>
      </c>
      <c r="BH241">
        <v>3</v>
      </c>
      <c r="BI241">
        <v>1</v>
      </c>
      <c r="BJ241">
        <v>1</v>
      </c>
      <c r="BK241" t="s">
        <v>1493</v>
      </c>
      <c r="BL241" t="s">
        <v>1493</v>
      </c>
      <c r="BM241" t="s">
        <v>1493</v>
      </c>
      <c r="BN241" t="s">
        <v>1493</v>
      </c>
      <c r="BO241" s="12" t="s">
        <v>541</v>
      </c>
      <c r="BP241" s="23" t="s">
        <v>806</v>
      </c>
      <c r="BQ241">
        <v>283</v>
      </c>
      <c r="BR241">
        <v>0</v>
      </c>
      <c r="BS241" t="s">
        <v>1493</v>
      </c>
      <c r="BT241">
        <v>0</v>
      </c>
      <c r="BU241" t="s">
        <v>1493</v>
      </c>
      <c r="BV241" s="4">
        <v>3.32</v>
      </c>
      <c r="BW241">
        <v>0</v>
      </c>
      <c r="BX241">
        <v>31</v>
      </c>
      <c r="BY241">
        <v>1</v>
      </c>
      <c r="BZ241" t="s">
        <v>1493</v>
      </c>
      <c r="CA241">
        <v>3</v>
      </c>
      <c r="CB241" t="s">
        <v>1493</v>
      </c>
      <c r="CC241">
        <v>3</v>
      </c>
      <c r="CD241">
        <v>15</v>
      </c>
      <c r="CE241" s="12" t="s">
        <v>563</v>
      </c>
      <c r="CF241">
        <v>1</v>
      </c>
      <c r="CG241">
        <v>0</v>
      </c>
      <c r="CH241" t="s">
        <v>1493</v>
      </c>
      <c r="CI241" t="s">
        <v>1493</v>
      </c>
      <c r="CJ241" t="s">
        <v>1493</v>
      </c>
      <c r="CK241" t="s">
        <v>1493</v>
      </c>
      <c r="CL241" t="s">
        <v>1493</v>
      </c>
      <c r="CM241" t="s">
        <v>1493</v>
      </c>
      <c r="CN241" t="s">
        <v>1493</v>
      </c>
      <c r="CO241" t="s">
        <v>1493</v>
      </c>
      <c r="CP241">
        <v>2</v>
      </c>
      <c r="CQ241" s="23" t="s">
        <v>461</v>
      </c>
      <c r="CR241" t="s">
        <v>1493</v>
      </c>
      <c r="CS241" s="12" t="s">
        <v>1493</v>
      </c>
      <c r="CT241">
        <v>2</v>
      </c>
      <c r="CU241">
        <v>0</v>
      </c>
      <c r="CV241" t="s">
        <v>1493</v>
      </c>
      <c r="CW241" t="s">
        <v>1493</v>
      </c>
      <c r="CX241">
        <v>0</v>
      </c>
      <c r="CY241" t="s">
        <v>1493</v>
      </c>
      <c r="CZ241">
        <v>0</v>
      </c>
      <c r="DA241" t="s">
        <v>1493</v>
      </c>
      <c r="DB241" t="s">
        <v>1493</v>
      </c>
      <c r="DC241" t="s">
        <v>1493</v>
      </c>
      <c r="DD241" t="s">
        <v>1493</v>
      </c>
      <c r="DE241" t="s">
        <v>1493</v>
      </c>
    </row>
    <row r="242" spans="1:109" x14ac:dyDescent="0.25">
      <c r="A242" s="12" t="s">
        <v>1493</v>
      </c>
      <c r="B242" s="4">
        <v>1.145</v>
      </c>
      <c r="C242" t="s">
        <v>1493</v>
      </c>
      <c r="D242">
        <v>42</v>
      </c>
      <c r="E242">
        <v>1</v>
      </c>
      <c r="F242" t="s">
        <v>1493</v>
      </c>
      <c r="G242">
        <v>1</v>
      </c>
      <c r="H242">
        <v>3</v>
      </c>
      <c r="I242" s="12" t="s">
        <v>1472</v>
      </c>
      <c r="J242">
        <v>1</v>
      </c>
      <c r="K242">
        <v>2009</v>
      </c>
      <c r="L242" t="s">
        <v>1493</v>
      </c>
      <c r="M242" t="s">
        <v>1493</v>
      </c>
      <c r="N242">
        <v>0</v>
      </c>
      <c r="O242">
        <v>280</v>
      </c>
      <c r="P242">
        <v>3.1</v>
      </c>
      <c r="Q242" t="s">
        <v>1493</v>
      </c>
      <c r="R242" t="s">
        <v>1493</v>
      </c>
      <c r="S242" t="s">
        <v>1493</v>
      </c>
      <c r="T242" t="s">
        <v>1493</v>
      </c>
      <c r="U242" t="s">
        <v>1493</v>
      </c>
      <c r="V242" t="s">
        <v>1493</v>
      </c>
      <c r="W242" t="s">
        <v>1493</v>
      </c>
      <c r="X242" t="s">
        <v>1493</v>
      </c>
      <c r="Y242" t="s">
        <v>1493</v>
      </c>
      <c r="Z242" t="s">
        <v>1493</v>
      </c>
      <c r="AA242" t="s">
        <v>1493</v>
      </c>
      <c r="AB242" t="s">
        <v>1493</v>
      </c>
      <c r="AC242" t="s">
        <v>1493</v>
      </c>
      <c r="AD242" t="s">
        <v>1493</v>
      </c>
      <c r="AE242" t="s">
        <v>1493</v>
      </c>
      <c r="AF242" t="s">
        <v>1493</v>
      </c>
      <c r="AG242" t="s">
        <v>1493</v>
      </c>
      <c r="AH242" t="s">
        <v>1493</v>
      </c>
      <c r="AI242" t="s">
        <v>1493</v>
      </c>
      <c r="AJ242" t="s">
        <v>1493</v>
      </c>
      <c r="AK242" t="s">
        <v>1493</v>
      </c>
      <c r="AL242" t="s">
        <v>1493</v>
      </c>
      <c r="AM242" t="s">
        <v>1493</v>
      </c>
      <c r="AN242" t="s">
        <v>1493</v>
      </c>
      <c r="AO242" t="s">
        <v>1493</v>
      </c>
      <c r="AP242" t="s">
        <v>1493</v>
      </c>
      <c r="AQ242" t="s">
        <v>1493</v>
      </c>
      <c r="AR242" t="s">
        <v>1493</v>
      </c>
      <c r="AS242" t="s">
        <v>1493</v>
      </c>
      <c r="AT242" t="s">
        <v>1493</v>
      </c>
      <c r="AU242" t="s">
        <v>1493</v>
      </c>
      <c r="AV242" t="s">
        <v>1493</v>
      </c>
      <c r="AW242" t="s">
        <v>1493</v>
      </c>
      <c r="AX242" t="s">
        <v>1493</v>
      </c>
      <c r="AY242" t="s">
        <v>1493</v>
      </c>
      <c r="AZ242" t="s">
        <v>1493</v>
      </c>
      <c r="BA242" t="s">
        <v>1493</v>
      </c>
      <c r="BB242" t="s">
        <v>1493</v>
      </c>
      <c r="BC242" t="s">
        <v>1493</v>
      </c>
      <c r="BD242" t="s">
        <v>1493</v>
      </c>
      <c r="BE242" t="s">
        <v>1493</v>
      </c>
      <c r="BF242" t="s">
        <v>1493</v>
      </c>
      <c r="BG242" t="s">
        <v>1493</v>
      </c>
      <c r="BH242">
        <v>6</v>
      </c>
      <c r="BI242">
        <v>2</v>
      </c>
      <c r="BJ242">
        <v>3</v>
      </c>
      <c r="BK242" t="s">
        <v>1493</v>
      </c>
      <c r="BL242" t="s">
        <v>1493</v>
      </c>
      <c r="BM242" t="s">
        <v>1493</v>
      </c>
      <c r="BN242" t="s">
        <v>1493</v>
      </c>
      <c r="BO242" s="12" t="s">
        <v>676</v>
      </c>
      <c r="BP242" s="23" t="s">
        <v>722</v>
      </c>
      <c r="BQ242">
        <v>271</v>
      </c>
      <c r="BR242">
        <v>0</v>
      </c>
      <c r="BS242" t="s">
        <v>1493</v>
      </c>
      <c r="BT242">
        <v>1</v>
      </c>
      <c r="BU242" t="s">
        <v>1173</v>
      </c>
      <c r="BV242" s="4">
        <v>2.95</v>
      </c>
      <c r="BW242">
        <v>0</v>
      </c>
      <c r="BX242">
        <v>42</v>
      </c>
      <c r="BY242">
        <v>2</v>
      </c>
      <c r="BZ242" t="s">
        <v>1493</v>
      </c>
      <c r="CA242">
        <v>1</v>
      </c>
      <c r="CB242" t="s">
        <v>1493</v>
      </c>
      <c r="CC242">
        <v>1</v>
      </c>
      <c r="CD242" t="s">
        <v>1493</v>
      </c>
      <c r="CE242" s="12" t="s">
        <v>482</v>
      </c>
      <c r="CF242" t="s">
        <v>1493</v>
      </c>
      <c r="CG242">
        <v>0</v>
      </c>
      <c r="CH242" t="s">
        <v>1493</v>
      </c>
      <c r="CI242" t="s">
        <v>1493</v>
      </c>
      <c r="CJ242" t="s">
        <v>1493</v>
      </c>
      <c r="CK242" t="s">
        <v>1493</v>
      </c>
      <c r="CL242" t="s">
        <v>1493</v>
      </c>
      <c r="CM242" t="s">
        <v>1493</v>
      </c>
      <c r="CN242" t="s">
        <v>1493</v>
      </c>
      <c r="CO242" t="s">
        <v>1493</v>
      </c>
      <c r="CP242">
        <v>3</v>
      </c>
      <c r="CQ242" s="22">
        <v>1</v>
      </c>
      <c r="CR242" t="s">
        <v>1493</v>
      </c>
      <c r="CS242" s="12" t="s">
        <v>1493</v>
      </c>
      <c r="CT242">
        <v>2</v>
      </c>
      <c r="CU242">
        <v>0</v>
      </c>
      <c r="CV242" t="s">
        <v>1493</v>
      </c>
      <c r="CW242" t="s">
        <v>1493</v>
      </c>
      <c r="CX242">
        <v>0</v>
      </c>
      <c r="CY242" t="s">
        <v>1493</v>
      </c>
      <c r="CZ242">
        <v>0</v>
      </c>
      <c r="DA242" t="s">
        <v>1493</v>
      </c>
      <c r="DB242" t="s">
        <v>1493</v>
      </c>
      <c r="DC242" t="s">
        <v>1493</v>
      </c>
      <c r="DD242" t="s">
        <v>1493</v>
      </c>
      <c r="DE242" t="s">
        <v>1493</v>
      </c>
    </row>
    <row r="243" spans="1:109" x14ac:dyDescent="0.25">
      <c r="A243" s="12" t="s">
        <v>1493</v>
      </c>
      <c r="B243" s="4">
        <v>1.1459999999999999</v>
      </c>
      <c r="C243" t="s">
        <v>1493</v>
      </c>
      <c r="D243">
        <v>32</v>
      </c>
      <c r="E243">
        <v>1</v>
      </c>
      <c r="F243" t="s">
        <v>1493</v>
      </c>
      <c r="G243">
        <v>0</v>
      </c>
      <c r="H243" t="s">
        <v>1493</v>
      </c>
      <c r="I243" t="s">
        <v>1493</v>
      </c>
      <c r="J243">
        <v>0</v>
      </c>
      <c r="K243">
        <v>2002</v>
      </c>
      <c r="L243" t="s">
        <v>1493</v>
      </c>
      <c r="M243" t="s">
        <v>1493</v>
      </c>
      <c r="N243">
        <v>0</v>
      </c>
      <c r="O243" t="s">
        <v>1493</v>
      </c>
      <c r="P243">
        <v>2.9</v>
      </c>
      <c r="Q243" t="s">
        <v>1493</v>
      </c>
      <c r="R243">
        <v>2003</v>
      </c>
      <c r="S243" t="s">
        <v>1493</v>
      </c>
      <c r="T243" t="s">
        <v>1493</v>
      </c>
      <c r="U243">
        <v>0</v>
      </c>
      <c r="V243">
        <v>280</v>
      </c>
      <c r="W243">
        <v>3.7</v>
      </c>
      <c r="X243" t="s">
        <v>1493</v>
      </c>
      <c r="Y243">
        <v>2006</v>
      </c>
      <c r="Z243" t="s">
        <v>1493</v>
      </c>
      <c r="AA243" t="s">
        <v>1493</v>
      </c>
      <c r="AB243">
        <v>0</v>
      </c>
      <c r="AC243">
        <v>259</v>
      </c>
      <c r="AD243">
        <v>3.59</v>
      </c>
      <c r="AE243" t="s">
        <v>1493</v>
      </c>
      <c r="AF243" t="s">
        <v>1493</v>
      </c>
      <c r="AG243" t="s">
        <v>1493</v>
      </c>
      <c r="AH243" t="s">
        <v>1493</v>
      </c>
      <c r="AI243" t="s">
        <v>1493</v>
      </c>
      <c r="AJ243" t="s">
        <v>1493</v>
      </c>
      <c r="AK243" t="s">
        <v>1493</v>
      </c>
      <c r="AL243" t="s">
        <v>1493</v>
      </c>
      <c r="AM243" t="s">
        <v>1493</v>
      </c>
      <c r="AN243" t="s">
        <v>1493</v>
      </c>
      <c r="AO243" t="s">
        <v>1493</v>
      </c>
      <c r="AP243" t="s">
        <v>1493</v>
      </c>
      <c r="AQ243" t="s">
        <v>1493</v>
      </c>
      <c r="AR243" t="s">
        <v>1493</v>
      </c>
      <c r="AS243" t="s">
        <v>1493</v>
      </c>
      <c r="AT243" t="s">
        <v>1493</v>
      </c>
      <c r="AU243" t="s">
        <v>1493</v>
      </c>
      <c r="AV243" t="s">
        <v>1493</v>
      </c>
      <c r="AW243" t="s">
        <v>1493</v>
      </c>
      <c r="AX243" t="s">
        <v>1493</v>
      </c>
      <c r="AY243" t="s">
        <v>1493</v>
      </c>
      <c r="AZ243" t="s">
        <v>1493</v>
      </c>
      <c r="BA243" t="s">
        <v>1493</v>
      </c>
      <c r="BB243" t="s">
        <v>1493</v>
      </c>
      <c r="BC243" t="s">
        <v>1493</v>
      </c>
      <c r="BD243" t="s">
        <v>1493</v>
      </c>
      <c r="BE243" t="s">
        <v>1493</v>
      </c>
      <c r="BF243" t="s">
        <v>1493</v>
      </c>
      <c r="BG243" t="s">
        <v>1493</v>
      </c>
      <c r="BH243">
        <v>5</v>
      </c>
      <c r="BI243">
        <v>3</v>
      </c>
      <c r="BJ243">
        <v>1</v>
      </c>
      <c r="BK243" t="s">
        <v>1493</v>
      </c>
      <c r="BL243" t="s">
        <v>1493</v>
      </c>
      <c r="BM243" t="s">
        <v>1493</v>
      </c>
      <c r="BN243" t="s">
        <v>1493</v>
      </c>
      <c r="BO243" s="12" t="s">
        <v>568</v>
      </c>
      <c r="BP243" s="22" t="s">
        <v>638</v>
      </c>
      <c r="BQ243">
        <v>281</v>
      </c>
      <c r="BR243">
        <v>0</v>
      </c>
      <c r="BS243" t="s">
        <v>1493</v>
      </c>
      <c r="BT243">
        <v>0</v>
      </c>
      <c r="BU243" t="s">
        <v>1493</v>
      </c>
      <c r="BV243" s="4">
        <v>3.8</v>
      </c>
      <c r="BW243">
        <v>0</v>
      </c>
      <c r="BX243">
        <v>32</v>
      </c>
      <c r="BY243">
        <v>1</v>
      </c>
      <c r="BZ243" t="s">
        <v>1493</v>
      </c>
      <c r="CA243">
        <v>1</v>
      </c>
      <c r="CB243" t="s">
        <v>1493</v>
      </c>
      <c r="CC243">
        <v>2</v>
      </c>
      <c r="CD243" t="s">
        <v>1493</v>
      </c>
      <c r="CE243" s="12" t="s">
        <v>482</v>
      </c>
      <c r="CF243" t="s">
        <v>1493</v>
      </c>
      <c r="CG243" t="s">
        <v>1493</v>
      </c>
      <c r="CH243" t="s">
        <v>1493</v>
      </c>
      <c r="CI243" t="s">
        <v>1493</v>
      </c>
      <c r="CJ243" t="s">
        <v>1493</v>
      </c>
      <c r="CK243" t="s">
        <v>1493</v>
      </c>
      <c r="CL243" t="s">
        <v>1493</v>
      </c>
      <c r="CM243" t="s">
        <v>1493</v>
      </c>
      <c r="CN243" t="s">
        <v>1493</v>
      </c>
      <c r="CO243" t="s">
        <v>1493</v>
      </c>
      <c r="CP243">
        <v>2</v>
      </c>
      <c r="CQ243" s="22">
        <v>1</v>
      </c>
      <c r="CR243" t="s">
        <v>1493</v>
      </c>
      <c r="CS243" s="12" t="s">
        <v>1493</v>
      </c>
      <c r="CT243">
        <v>2</v>
      </c>
      <c r="CU243">
        <v>0</v>
      </c>
      <c r="CV243" t="s">
        <v>1493</v>
      </c>
      <c r="CW243" t="s">
        <v>1493</v>
      </c>
      <c r="CX243">
        <v>0</v>
      </c>
      <c r="CY243" t="s">
        <v>1493</v>
      </c>
      <c r="CZ243">
        <v>0</v>
      </c>
      <c r="DA243" t="s">
        <v>1493</v>
      </c>
      <c r="DB243" t="s">
        <v>1493</v>
      </c>
      <c r="DC243" t="s">
        <v>1493</v>
      </c>
      <c r="DD243" t="s">
        <v>1493</v>
      </c>
      <c r="DE243" t="s">
        <v>1493</v>
      </c>
    </row>
    <row r="244" spans="1:109" x14ac:dyDescent="0.25">
      <c r="A244" s="12" t="s">
        <v>1493</v>
      </c>
      <c r="B244" s="4">
        <v>1.147</v>
      </c>
      <c r="C244" t="s">
        <v>1493</v>
      </c>
      <c r="D244">
        <v>32</v>
      </c>
      <c r="E244">
        <v>1</v>
      </c>
      <c r="F244" t="s">
        <v>1493</v>
      </c>
      <c r="G244">
        <v>0</v>
      </c>
      <c r="H244" t="s">
        <v>1493</v>
      </c>
      <c r="I244" t="s">
        <v>1493</v>
      </c>
      <c r="J244">
        <v>0</v>
      </c>
      <c r="K244">
        <v>2000</v>
      </c>
      <c r="L244" t="s">
        <v>1493</v>
      </c>
      <c r="M244" t="s">
        <v>1493</v>
      </c>
      <c r="N244">
        <v>0</v>
      </c>
      <c r="O244" t="s">
        <v>1493</v>
      </c>
      <c r="P244">
        <v>3.8</v>
      </c>
      <c r="Q244" t="s">
        <v>1493</v>
      </c>
      <c r="R244">
        <v>2001</v>
      </c>
      <c r="S244" t="s">
        <v>1493</v>
      </c>
      <c r="T244" t="s">
        <v>1493</v>
      </c>
      <c r="U244">
        <v>0</v>
      </c>
      <c r="V244" t="s">
        <v>1493</v>
      </c>
      <c r="W244">
        <v>3.82</v>
      </c>
      <c r="X244" t="s">
        <v>1493</v>
      </c>
      <c r="Y244">
        <v>2004</v>
      </c>
      <c r="Z244">
        <v>2</v>
      </c>
      <c r="AA244" t="s">
        <v>1493</v>
      </c>
      <c r="AB244">
        <v>1</v>
      </c>
      <c r="AC244">
        <v>203</v>
      </c>
      <c r="AD244">
        <v>1.2</v>
      </c>
      <c r="AE244" t="s">
        <v>1493</v>
      </c>
      <c r="AF244" t="s">
        <v>1493</v>
      </c>
      <c r="AG244" t="s">
        <v>1493</v>
      </c>
      <c r="AH244" t="s">
        <v>1493</v>
      </c>
      <c r="AI244" t="s">
        <v>1493</v>
      </c>
      <c r="AJ244" t="s">
        <v>1493</v>
      </c>
      <c r="AK244" t="s">
        <v>1493</v>
      </c>
      <c r="AL244" t="s">
        <v>1493</v>
      </c>
      <c r="AM244" t="s">
        <v>1493</v>
      </c>
      <c r="AN244" t="s">
        <v>1493</v>
      </c>
      <c r="AO244" t="s">
        <v>1493</v>
      </c>
      <c r="AP244" t="s">
        <v>1493</v>
      </c>
      <c r="AQ244" t="s">
        <v>1493</v>
      </c>
      <c r="AR244" t="s">
        <v>1493</v>
      </c>
      <c r="AS244" t="s">
        <v>1493</v>
      </c>
      <c r="AT244" t="s">
        <v>1493</v>
      </c>
      <c r="AU244" t="s">
        <v>1493</v>
      </c>
      <c r="AV244" t="s">
        <v>1493</v>
      </c>
      <c r="AW244" t="s">
        <v>1493</v>
      </c>
      <c r="AX244" t="s">
        <v>1493</v>
      </c>
      <c r="AY244" t="s">
        <v>1493</v>
      </c>
      <c r="AZ244" t="s">
        <v>1493</v>
      </c>
      <c r="BA244" t="s">
        <v>1493</v>
      </c>
      <c r="BB244" t="s">
        <v>1493</v>
      </c>
      <c r="BC244" t="s">
        <v>1493</v>
      </c>
      <c r="BD244" t="s">
        <v>1493</v>
      </c>
      <c r="BE244" t="s">
        <v>1493</v>
      </c>
      <c r="BF244" t="s">
        <v>1493</v>
      </c>
      <c r="BG244" t="s">
        <v>1493</v>
      </c>
      <c r="BH244">
        <v>6</v>
      </c>
      <c r="BI244">
        <v>3</v>
      </c>
      <c r="BJ244">
        <v>2</v>
      </c>
      <c r="BK244" t="s">
        <v>1493</v>
      </c>
      <c r="BL244" t="s">
        <v>1493</v>
      </c>
      <c r="BM244" t="s">
        <v>1493</v>
      </c>
      <c r="BN244" t="s">
        <v>1493</v>
      </c>
      <c r="BO244" s="12" t="s">
        <v>542</v>
      </c>
      <c r="BP244" s="23" t="s">
        <v>693</v>
      </c>
      <c r="BQ244">
        <v>265</v>
      </c>
      <c r="BR244">
        <v>0</v>
      </c>
      <c r="BS244" t="s">
        <v>1493</v>
      </c>
      <c r="BT244">
        <v>0</v>
      </c>
      <c r="BU244" t="s">
        <v>1493</v>
      </c>
      <c r="BV244" s="4">
        <v>3.5</v>
      </c>
      <c r="BW244">
        <v>0</v>
      </c>
      <c r="BX244">
        <v>32</v>
      </c>
      <c r="BY244">
        <v>2</v>
      </c>
      <c r="BZ244" t="s">
        <v>1493</v>
      </c>
      <c r="CA244">
        <v>1</v>
      </c>
      <c r="CB244" t="s">
        <v>1493</v>
      </c>
      <c r="CC244">
        <v>1</v>
      </c>
      <c r="CD244" t="s">
        <v>1493</v>
      </c>
      <c r="CE244" s="12" t="s">
        <v>482</v>
      </c>
      <c r="CF244" t="s">
        <v>1493</v>
      </c>
      <c r="CG244">
        <v>0</v>
      </c>
      <c r="CH244" t="s">
        <v>1493</v>
      </c>
      <c r="CI244" t="s">
        <v>1493</v>
      </c>
      <c r="CJ244" t="s">
        <v>1493</v>
      </c>
      <c r="CK244" t="s">
        <v>1493</v>
      </c>
      <c r="CL244" t="s">
        <v>1493</v>
      </c>
      <c r="CM244" t="s">
        <v>1493</v>
      </c>
      <c r="CN244" t="s">
        <v>1493</v>
      </c>
      <c r="CO244" t="s">
        <v>1493</v>
      </c>
      <c r="CP244">
        <v>1</v>
      </c>
      <c r="CQ244" s="22">
        <v>1</v>
      </c>
      <c r="CR244" t="s">
        <v>1493</v>
      </c>
      <c r="CS244" s="12" t="s">
        <v>1493</v>
      </c>
      <c r="CT244">
        <v>2</v>
      </c>
      <c r="CU244">
        <v>0</v>
      </c>
      <c r="CV244" t="s">
        <v>1493</v>
      </c>
      <c r="CW244" t="s">
        <v>1493</v>
      </c>
      <c r="CX244">
        <v>0</v>
      </c>
      <c r="CY244" t="s">
        <v>1493</v>
      </c>
      <c r="CZ244">
        <v>0</v>
      </c>
      <c r="DA244" t="s">
        <v>1493</v>
      </c>
      <c r="DB244" t="s">
        <v>1493</v>
      </c>
      <c r="DC244" t="s">
        <v>1493</v>
      </c>
      <c r="DD244" t="s">
        <v>1493</v>
      </c>
      <c r="DE244" t="s">
        <v>1493</v>
      </c>
    </row>
    <row r="245" spans="1:109" x14ac:dyDescent="0.25">
      <c r="A245" s="12" t="s">
        <v>1493</v>
      </c>
      <c r="B245" s="4">
        <v>1.1479999999999999</v>
      </c>
      <c r="C245" t="s">
        <v>1493</v>
      </c>
      <c r="D245">
        <v>23</v>
      </c>
      <c r="E245">
        <v>1</v>
      </c>
      <c r="F245" t="s">
        <v>1493</v>
      </c>
      <c r="G245">
        <v>0</v>
      </c>
      <c r="H245" t="s">
        <v>1493</v>
      </c>
      <c r="I245" t="s">
        <v>1493</v>
      </c>
      <c r="J245">
        <v>0</v>
      </c>
      <c r="K245" t="s">
        <v>1493</v>
      </c>
      <c r="L245" t="s">
        <v>1493</v>
      </c>
      <c r="M245" t="s">
        <v>1493</v>
      </c>
      <c r="N245" t="s">
        <v>1493</v>
      </c>
      <c r="O245" t="s">
        <v>1493</v>
      </c>
      <c r="P245" t="s">
        <v>1493</v>
      </c>
      <c r="Q245" t="s">
        <v>1493</v>
      </c>
      <c r="R245" t="s">
        <v>1493</v>
      </c>
      <c r="S245" t="s">
        <v>1493</v>
      </c>
      <c r="T245" t="s">
        <v>1493</v>
      </c>
      <c r="U245" t="s">
        <v>1493</v>
      </c>
      <c r="V245" t="s">
        <v>1493</v>
      </c>
      <c r="W245" t="s">
        <v>1493</v>
      </c>
      <c r="X245" t="s">
        <v>1493</v>
      </c>
      <c r="Y245" t="s">
        <v>1493</v>
      </c>
      <c r="Z245" t="s">
        <v>1493</v>
      </c>
      <c r="AA245" t="s">
        <v>1493</v>
      </c>
      <c r="AB245" t="s">
        <v>1493</v>
      </c>
      <c r="AC245" t="s">
        <v>1493</v>
      </c>
      <c r="AD245" t="s">
        <v>1493</v>
      </c>
      <c r="AE245" t="s">
        <v>1493</v>
      </c>
      <c r="AF245" t="s">
        <v>1493</v>
      </c>
      <c r="AG245" t="s">
        <v>1493</v>
      </c>
      <c r="AH245" t="s">
        <v>1493</v>
      </c>
      <c r="AI245" t="s">
        <v>1493</v>
      </c>
      <c r="AJ245" t="s">
        <v>1493</v>
      </c>
      <c r="AK245" t="s">
        <v>1493</v>
      </c>
      <c r="AL245" t="s">
        <v>1493</v>
      </c>
      <c r="AM245" t="s">
        <v>1493</v>
      </c>
      <c r="AN245" t="s">
        <v>1493</v>
      </c>
      <c r="AO245" t="s">
        <v>1493</v>
      </c>
      <c r="AP245" t="s">
        <v>1493</v>
      </c>
      <c r="AQ245" t="s">
        <v>1493</v>
      </c>
      <c r="AR245" t="s">
        <v>1493</v>
      </c>
      <c r="AS245" t="s">
        <v>1493</v>
      </c>
      <c r="AT245" t="s">
        <v>1493</v>
      </c>
      <c r="AU245" t="s">
        <v>1493</v>
      </c>
      <c r="AV245" t="s">
        <v>1493</v>
      </c>
      <c r="AW245" t="s">
        <v>1493</v>
      </c>
      <c r="AX245" t="s">
        <v>1493</v>
      </c>
      <c r="AY245" t="s">
        <v>1493</v>
      </c>
      <c r="AZ245" t="s">
        <v>1493</v>
      </c>
      <c r="BA245" t="s">
        <v>1493</v>
      </c>
      <c r="BB245" t="s">
        <v>1493</v>
      </c>
      <c r="BC245" t="s">
        <v>1493</v>
      </c>
      <c r="BD245" t="s">
        <v>1493</v>
      </c>
      <c r="BE245" t="s">
        <v>1493</v>
      </c>
      <c r="BF245" t="s">
        <v>1493</v>
      </c>
      <c r="BG245" t="s">
        <v>1493</v>
      </c>
      <c r="BH245">
        <v>1</v>
      </c>
      <c r="BI245" t="s">
        <v>1493</v>
      </c>
      <c r="BJ245" t="s">
        <v>1493</v>
      </c>
      <c r="BK245" t="s">
        <v>1493</v>
      </c>
      <c r="BL245" t="s">
        <v>1493</v>
      </c>
      <c r="BM245" t="s">
        <v>1493</v>
      </c>
      <c r="BN245" t="s">
        <v>1493</v>
      </c>
      <c r="BO245" s="12" t="s">
        <v>691</v>
      </c>
      <c r="BP245" s="22">
        <v>39</v>
      </c>
      <c r="BQ245">
        <v>273</v>
      </c>
      <c r="BR245">
        <v>0</v>
      </c>
      <c r="BS245" t="s">
        <v>1493</v>
      </c>
      <c r="BT245">
        <v>0</v>
      </c>
      <c r="BU245" t="s">
        <v>1493</v>
      </c>
      <c r="BV245" s="4">
        <v>3.1</v>
      </c>
      <c r="BW245">
        <v>0</v>
      </c>
      <c r="BX245">
        <v>23</v>
      </c>
      <c r="BY245">
        <v>1</v>
      </c>
      <c r="BZ245" t="s">
        <v>1493</v>
      </c>
      <c r="CA245">
        <v>3</v>
      </c>
      <c r="CB245" t="s">
        <v>1493</v>
      </c>
      <c r="CC245">
        <v>2</v>
      </c>
      <c r="CD245" t="s">
        <v>1493</v>
      </c>
      <c r="CE245" s="12" t="s">
        <v>694</v>
      </c>
      <c r="CF245">
        <v>1</v>
      </c>
      <c r="CG245">
        <v>0</v>
      </c>
      <c r="CH245" t="s">
        <v>1493</v>
      </c>
      <c r="CI245" t="s">
        <v>1493</v>
      </c>
      <c r="CJ245" t="s">
        <v>1493</v>
      </c>
      <c r="CK245" t="s">
        <v>1493</v>
      </c>
      <c r="CL245" t="s">
        <v>1493</v>
      </c>
      <c r="CM245" t="s">
        <v>1493</v>
      </c>
      <c r="CN245" t="s">
        <v>1493</v>
      </c>
      <c r="CO245" t="s">
        <v>1493</v>
      </c>
      <c r="CP245">
        <v>1</v>
      </c>
      <c r="CQ245" s="22" t="s">
        <v>461</v>
      </c>
      <c r="CR245" t="s">
        <v>1493</v>
      </c>
      <c r="CS245" s="12" t="s">
        <v>1493</v>
      </c>
      <c r="CT245">
        <v>2</v>
      </c>
      <c r="CU245">
        <v>0</v>
      </c>
      <c r="CV245" t="s">
        <v>1493</v>
      </c>
      <c r="CW245" t="s">
        <v>1493</v>
      </c>
      <c r="CX245">
        <v>0</v>
      </c>
      <c r="CY245" t="s">
        <v>1493</v>
      </c>
      <c r="CZ245">
        <v>0</v>
      </c>
      <c r="DA245" t="s">
        <v>1493</v>
      </c>
      <c r="DB245" t="s">
        <v>1493</v>
      </c>
      <c r="DC245" t="s">
        <v>1493</v>
      </c>
      <c r="DD245" t="s">
        <v>1493</v>
      </c>
      <c r="DE245" t="s">
        <v>1493</v>
      </c>
    </row>
    <row r="246" spans="1:109" x14ac:dyDescent="0.25">
      <c r="A246" s="12" t="s">
        <v>1493</v>
      </c>
      <c r="B246" s="4">
        <v>1.149</v>
      </c>
      <c r="C246" t="s">
        <v>1493</v>
      </c>
      <c r="D246">
        <v>37</v>
      </c>
      <c r="E246">
        <v>1</v>
      </c>
      <c r="F246" t="s">
        <v>1493</v>
      </c>
      <c r="G246">
        <v>0</v>
      </c>
      <c r="H246" t="s">
        <v>1493</v>
      </c>
      <c r="I246" t="s">
        <v>1493</v>
      </c>
      <c r="J246">
        <v>0</v>
      </c>
      <c r="K246">
        <v>1993</v>
      </c>
      <c r="L246" t="s">
        <v>1493</v>
      </c>
      <c r="M246" t="s">
        <v>1493</v>
      </c>
      <c r="N246">
        <v>0</v>
      </c>
      <c r="O246" t="s">
        <v>1493</v>
      </c>
      <c r="P246">
        <v>3.89</v>
      </c>
      <c r="Q246" t="s">
        <v>1493</v>
      </c>
      <c r="R246">
        <v>1994</v>
      </c>
      <c r="S246" t="s">
        <v>1493</v>
      </c>
      <c r="T246" t="s">
        <v>1493</v>
      </c>
      <c r="U246">
        <v>0</v>
      </c>
      <c r="V246" t="s">
        <v>1493</v>
      </c>
      <c r="W246">
        <v>3.98</v>
      </c>
      <c r="X246" t="s">
        <v>1493</v>
      </c>
      <c r="Y246">
        <v>1999</v>
      </c>
      <c r="Z246" t="s">
        <v>1493</v>
      </c>
      <c r="AA246" t="s">
        <v>1493</v>
      </c>
      <c r="AB246">
        <v>0</v>
      </c>
      <c r="AC246" t="s">
        <v>1493</v>
      </c>
      <c r="AD246">
        <v>3.75</v>
      </c>
      <c r="AE246" t="s">
        <v>1493</v>
      </c>
      <c r="AF246" t="s">
        <v>1493</v>
      </c>
      <c r="AG246" t="s">
        <v>1493</v>
      </c>
      <c r="AH246" t="s">
        <v>1493</v>
      </c>
      <c r="AI246" t="s">
        <v>1493</v>
      </c>
      <c r="AJ246" t="s">
        <v>1493</v>
      </c>
      <c r="AK246" t="s">
        <v>1493</v>
      </c>
      <c r="AL246" t="s">
        <v>1493</v>
      </c>
      <c r="AM246" t="s">
        <v>1493</v>
      </c>
      <c r="AN246" t="s">
        <v>1493</v>
      </c>
      <c r="AO246" t="s">
        <v>1493</v>
      </c>
      <c r="AP246" t="s">
        <v>1493</v>
      </c>
      <c r="AQ246" t="s">
        <v>1493</v>
      </c>
      <c r="AR246" t="s">
        <v>1493</v>
      </c>
      <c r="AS246" t="s">
        <v>1493</v>
      </c>
      <c r="AT246" t="s">
        <v>1493</v>
      </c>
      <c r="AU246" t="s">
        <v>1493</v>
      </c>
      <c r="AV246" t="s">
        <v>1493</v>
      </c>
      <c r="AW246" t="s">
        <v>1493</v>
      </c>
      <c r="AX246" t="s">
        <v>1493</v>
      </c>
      <c r="AY246" t="s">
        <v>1493</v>
      </c>
      <c r="AZ246" t="s">
        <v>1493</v>
      </c>
      <c r="BA246" t="s">
        <v>1493</v>
      </c>
      <c r="BB246" t="s">
        <v>1493</v>
      </c>
      <c r="BC246" t="s">
        <v>1493</v>
      </c>
      <c r="BD246" t="s">
        <v>1493</v>
      </c>
      <c r="BE246" t="s">
        <v>1493</v>
      </c>
      <c r="BF246" t="s">
        <v>1493</v>
      </c>
      <c r="BG246" t="s">
        <v>1493</v>
      </c>
      <c r="BH246">
        <v>5</v>
      </c>
      <c r="BI246">
        <v>3</v>
      </c>
      <c r="BJ246" t="s">
        <v>1493</v>
      </c>
      <c r="BK246">
        <v>1</v>
      </c>
      <c r="BL246" t="s">
        <v>1493</v>
      </c>
      <c r="BM246" t="s">
        <v>1493</v>
      </c>
      <c r="BN246" t="s">
        <v>1493</v>
      </c>
      <c r="BO246" s="12" t="s">
        <v>630</v>
      </c>
      <c r="BP246" s="23" t="s">
        <v>729</v>
      </c>
      <c r="BQ246">
        <v>262</v>
      </c>
      <c r="BR246">
        <v>0</v>
      </c>
      <c r="BS246" t="s">
        <v>1493</v>
      </c>
      <c r="BT246">
        <v>0</v>
      </c>
      <c r="BU246" t="s">
        <v>1493</v>
      </c>
      <c r="BV246" s="4">
        <v>3.5</v>
      </c>
      <c r="BW246">
        <v>0</v>
      </c>
      <c r="BX246">
        <v>37</v>
      </c>
      <c r="BY246">
        <v>2</v>
      </c>
      <c r="BZ246" t="s">
        <v>1493</v>
      </c>
      <c r="CA246">
        <v>1</v>
      </c>
      <c r="CB246" t="s">
        <v>1493</v>
      </c>
      <c r="CC246">
        <v>1</v>
      </c>
      <c r="CD246" t="s">
        <v>1493</v>
      </c>
      <c r="CE246" s="12" t="s">
        <v>482</v>
      </c>
      <c r="CF246" t="s">
        <v>1493</v>
      </c>
      <c r="CG246">
        <v>0</v>
      </c>
      <c r="CH246" t="s">
        <v>1493</v>
      </c>
      <c r="CI246" t="s">
        <v>1493</v>
      </c>
      <c r="CJ246" t="s">
        <v>1493</v>
      </c>
      <c r="CK246" t="s">
        <v>1493</v>
      </c>
      <c r="CL246" t="s">
        <v>1493</v>
      </c>
      <c r="CM246" t="s">
        <v>1493</v>
      </c>
      <c r="CN246" t="s">
        <v>1493</v>
      </c>
      <c r="CO246" t="s">
        <v>1493</v>
      </c>
      <c r="CP246" t="s">
        <v>1493</v>
      </c>
      <c r="CQ246" s="22">
        <v>1</v>
      </c>
      <c r="CR246" t="s">
        <v>1493</v>
      </c>
      <c r="CS246" s="12" t="s">
        <v>1493</v>
      </c>
      <c r="CT246">
        <v>2</v>
      </c>
      <c r="CU246">
        <v>0</v>
      </c>
      <c r="CV246" t="s">
        <v>1493</v>
      </c>
      <c r="CW246" t="s">
        <v>1493</v>
      </c>
      <c r="CX246">
        <v>0</v>
      </c>
      <c r="CY246" t="s">
        <v>1493</v>
      </c>
      <c r="CZ246">
        <v>0</v>
      </c>
      <c r="DA246" t="s">
        <v>1493</v>
      </c>
      <c r="DB246" t="s">
        <v>1493</v>
      </c>
      <c r="DC246" t="s">
        <v>1493</v>
      </c>
      <c r="DD246" t="s">
        <v>1493</v>
      </c>
      <c r="DE246" t="s">
        <v>1493</v>
      </c>
    </row>
    <row r="247" spans="1:109" x14ac:dyDescent="0.25">
      <c r="A247" s="12" t="s">
        <v>1493</v>
      </c>
      <c r="B247" s="4">
        <v>1.1499999999999999</v>
      </c>
      <c r="C247" t="s">
        <v>1493</v>
      </c>
      <c r="D247">
        <v>33</v>
      </c>
      <c r="E247">
        <v>1</v>
      </c>
      <c r="F247" t="s">
        <v>1493</v>
      </c>
      <c r="G247">
        <v>0</v>
      </c>
      <c r="H247" t="s">
        <v>1493</v>
      </c>
      <c r="I247" t="s">
        <v>1493</v>
      </c>
      <c r="J247">
        <v>0</v>
      </c>
      <c r="K247">
        <v>2004</v>
      </c>
      <c r="L247" t="s">
        <v>1493</v>
      </c>
      <c r="M247" t="s">
        <v>1493</v>
      </c>
      <c r="N247">
        <v>0</v>
      </c>
      <c r="O247" t="s">
        <v>1493</v>
      </c>
      <c r="P247">
        <v>4.2</v>
      </c>
      <c r="Q247" t="s">
        <v>1493</v>
      </c>
      <c r="R247">
        <v>2009</v>
      </c>
      <c r="S247" t="s">
        <v>1493</v>
      </c>
      <c r="T247" t="s">
        <v>1493</v>
      </c>
      <c r="U247">
        <v>0</v>
      </c>
      <c r="V247" t="s">
        <v>1493</v>
      </c>
      <c r="W247">
        <v>3.82</v>
      </c>
      <c r="X247" t="s">
        <v>1493</v>
      </c>
      <c r="Y247" t="s">
        <v>1493</v>
      </c>
      <c r="Z247" t="s">
        <v>1493</v>
      </c>
      <c r="AA247" t="s">
        <v>1493</v>
      </c>
      <c r="AB247" t="s">
        <v>1493</v>
      </c>
      <c r="AC247" t="s">
        <v>1493</v>
      </c>
      <c r="AD247" t="s">
        <v>1493</v>
      </c>
      <c r="AE247" t="s">
        <v>1493</v>
      </c>
      <c r="AF247" t="s">
        <v>1493</v>
      </c>
      <c r="AG247" t="s">
        <v>1493</v>
      </c>
      <c r="AH247" t="s">
        <v>1493</v>
      </c>
      <c r="AI247" t="s">
        <v>1493</v>
      </c>
      <c r="AJ247" t="s">
        <v>1493</v>
      </c>
      <c r="AK247" t="s">
        <v>1493</v>
      </c>
      <c r="AL247" t="s">
        <v>1493</v>
      </c>
      <c r="AM247" t="s">
        <v>1493</v>
      </c>
      <c r="AN247" t="s">
        <v>1493</v>
      </c>
      <c r="AO247" t="s">
        <v>1493</v>
      </c>
      <c r="AP247" t="s">
        <v>1493</v>
      </c>
      <c r="AQ247" t="s">
        <v>1493</v>
      </c>
      <c r="AR247" t="s">
        <v>1493</v>
      </c>
      <c r="AS247" t="s">
        <v>1493</v>
      </c>
      <c r="AT247" t="s">
        <v>1493</v>
      </c>
      <c r="AU247" t="s">
        <v>1493</v>
      </c>
      <c r="AV247" t="s">
        <v>1493</v>
      </c>
      <c r="AW247" t="s">
        <v>1493</v>
      </c>
      <c r="AX247" t="s">
        <v>1493</v>
      </c>
      <c r="AY247" t="s">
        <v>1493</v>
      </c>
      <c r="AZ247" t="s">
        <v>1493</v>
      </c>
      <c r="BA247" t="s">
        <v>1493</v>
      </c>
      <c r="BB247" t="s">
        <v>1493</v>
      </c>
      <c r="BC247" t="s">
        <v>1493</v>
      </c>
      <c r="BD247" t="s">
        <v>1493</v>
      </c>
      <c r="BE247" t="s">
        <v>1493</v>
      </c>
      <c r="BF247" t="s">
        <v>1493</v>
      </c>
      <c r="BG247" t="s">
        <v>1493</v>
      </c>
      <c r="BH247">
        <v>3</v>
      </c>
      <c r="BI247">
        <v>2</v>
      </c>
      <c r="BJ247" t="s">
        <v>1493</v>
      </c>
      <c r="BK247" t="s">
        <v>1493</v>
      </c>
      <c r="BL247" t="s">
        <v>1493</v>
      </c>
      <c r="BM247" t="s">
        <v>1493</v>
      </c>
      <c r="BN247" t="s">
        <v>1493</v>
      </c>
      <c r="BO247" s="12" t="s">
        <v>616</v>
      </c>
      <c r="BP247" s="22" t="s">
        <v>592</v>
      </c>
      <c r="BQ247">
        <v>264</v>
      </c>
      <c r="BR247">
        <v>0</v>
      </c>
      <c r="BS247" t="s">
        <v>1493</v>
      </c>
      <c r="BT247">
        <v>0</v>
      </c>
      <c r="BU247" t="s">
        <v>1493</v>
      </c>
      <c r="BV247" s="4">
        <v>3.75</v>
      </c>
      <c r="BW247">
        <v>0</v>
      </c>
      <c r="BX247">
        <v>33</v>
      </c>
      <c r="BY247">
        <v>1</v>
      </c>
      <c r="BZ247" t="s">
        <v>1493</v>
      </c>
      <c r="CA247">
        <v>3</v>
      </c>
      <c r="CB247" t="s">
        <v>1493</v>
      </c>
      <c r="CC247">
        <v>2</v>
      </c>
      <c r="CD247" t="s">
        <v>1493</v>
      </c>
      <c r="CE247" s="12" t="s">
        <v>555</v>
      </c>
      <c r="CF247">
        <v>1</v>
      </c>
      <c r="CG247">
        <v>0</v>
      </c>
      <c r="CH247" t="s">
        <v>1493</v>
      </c>
      <c r="CI247" t="s">
        <v>1493</v>
      </c>
      <c r="CJ247" t="s">
        <v>1493</v>
      </c>
      <c r="CK247" t="s">
        <v>1493</v>
      </c>
      <c r="CL247" t="s">
        <v>1493</v>
      </c>
      <c r="CM247" t="s">
        <v>1493</v>
      </c>
      <c r="CN247" t="s">
        <v>1493</v>
      </c>
      <c r="CO247" t="s">
        <v>1493</v>
      </c>
      <c r="CP247">
        <v>1</v>
      </c>
      <c r="CQ247" s="22" t="s">
        <v>461</v>
      </c>
      <c r="CR247" t="s">
        <v>1493</v>
      </c>
      <c r="CS247" s="12" t="s">
        <v>1493</v>
      </c>
      <c r="CT247">
        <v>2</v>
      </c>
      <c r="CU247">
        <v>0</v>
      </c>
      <c r="CV247" t="s">
        <v>1493</v>
      </c>
      <c r="CW247" t="s">
        <v>1493</v>
      </c>
      <c r="CX247">
        <v>0</v>
      </c>
      <c r="CY247" t="s">
        <v>1493</v>
      </c>
      <c r="CZ247">
        <v>0</v>
      </c>
      <c r="DA247" t="s">
        <v>1493</v>
      </c>
      <c r="DB247" t="s">
        <v>1493</v>
      </c>
      <c r="DC247" t="s">
        <v>1493</v>
      </c>
      <c r="DD247" t="s">
        <v>1493</v>
      </c>
      <c r="DE247" t="s">
        <v>1493</v>
      </c>
    </row>
    <row r="248" spans="1:109" x14ac:dyDescent="0.25">
      <c r="A248" s="12" t="s">
        <v>1493</v>
      </c>
      <c r="B248" s="4">
        <v>1.151</v>
      </c>
      <c r="C248" t="s">
        <v>1493</v>
      </c>
      <c r="D248">
        <v>31</v>
      </c>
      <c r="E248">
        <v>1</v>
      </c>
      <c r="F248" t="s">
        <v>1493</v>
      </c>
      <c r="G248">
        <v>0</v>
      </c>
      <c r="H248" t="s">
        <v>1493</v>
      </c>
      <c r="I248" t="s">
        <v>1493</v>
      </c>
      <c r="J248">
        <v>0</v>
      </c>
      <c r="K248" t="s">
        <v>1493</v>
      </c>
      <c r="L248" t="s">
        <v>1493</v>
      </c>
      <c r="M248" t="s">
        <v>1493</v>
      </c>
      <c r="N248" t="s">
        <v>1493</v>
      </c>
      <c r="O248" t="s">
        <v>1493</v>
      </c>
      <c r="P248" t="s">
        <v>1493</v>
      </c>
      <c r="Q248" t="s">
        <v>1493</v>
      </c>
      <c r="R248" t="s">
        <v>1493</v>
      </c>
      <c r="S248" t="s">
        <v>1493</v>
      </c>
      <c r="T248" t="s">
        <v>1493</v>
      </c>
      <c r="U248" t="s">
        <v>1493</v>
      </c>
      <c r="V248" t="s">
        <v>1493</v>
      </c>
      <c r="W248" t="s">
        <v>1493</v>
      </c>
      <c r="X248" t="s">
        <v>1493</v>
      </c>
      <c r="Y248" t="s">
        <v>1493</v>
      </c>
      <c r="Z248" t="s">
        <v>1493</v>
      </c>
      <c r="AA248" t="s">
        <v>1493</v>
      </c>
      <c r="AB248" t="s">
        <v>1493</v>
      </c>
      <c r="AC248" t="s">
        <v>1493</v>
      </c>
      <c r="AD248" t="s">
        <v>1493</v>
      </c>
      <c r="AE248" t="s">
        <v>1493</v>
      </c>
      <c r="AF248" t="s">
        <v>1493</v>
      </c>
      <c r="AG248" t="s">
        <v>1493</v>
      </c>
      <c r="AH248" t="s">
        <v>1493</v>
      </c>
      <c r="AI248" t="s">
        <v>1493</v>
      </c>
      <c r="AJ248" t="s">
        <v>1493</v>
      </c>
      <c r="AK248" t="s">
        <v>1493</v>
      </c>
      <c r="AL248" t="s">
        <v>1493</v>
      </c>
      <c r="AM248" t="s">
        <v>1493</v>
      </c>
      <c r="AN248" t="s">
        <v>1493</v>
      </c>
      <c r="AO248" t="s">
        <v>1493</v>
      </c>
      <c r="AP248" t="s">
        <v>1493</v>
      </c>
      <c r="AQ248" t="s">
        <v>1493</v>
      </c>
      <c r="AR248" t="s">
        <v>1493</v>
      </c>
      <c r="AS248" t="s">
        <v>1493</v>
      </c>
      <c r="AT248" t="s">
        <v>1493</v>
      </c>
      <c r="AU248" t="s">
        <v>1493</v>
      </c>
      <c r="AV248" t="s">
        <v>1493</v>
      </c>
      <c r="AW248" t="s">
        <v>1493</v>
      </c>
      <c r="AX248" t="s">
        <v>1493</v>
      </c>
      <c r="AY248" t="s">
        <v>1493</v>
      </c>
      <c r="AZ248" t="s">
        <v>1493</v>
      </c>
      <c r="BA248" t="s">
        <v>1493</v>
      </c>
      <c r="BB248" t="s">
        <v>1493</v>
      </c>
      <c r="BC248" t="s">
        <v>1493</v>
      </c>
      <c r="BD248" t="s">
        <v>1493</v>
      </c>
      <c r="BE248" t="s">
        <v>1493</v>
      </c>
      <c r="BF248" t="s">
        <v>1493</v>
      </c>
      <c r="BG248" t="s">
        <v>1493</v>
      </c>
      <c r="BH248">
        <v>1</v>
      </c>
      <c r="BI248" t="s">
        <v>1493</v>
      </c>
      <c r="BJ248" t="s">
        <v>1493</v>
      </c>
      <c r="BK248" t="s">
        <v>1493</v>
      </c>
      <c r="BL248" t="s">
        <v>1493</v>
      </c>
      <c r="BM248" t="s">
        <v>1493</v>
      </c>
      <c r="BN248" t="s">
        <v>1493</v>
      </c>
      <c r="BO248" s="12" t="s">
        <v>641</v>
      </c>
      <c r="BP248" s="23" t="s">
        <v>747</v>
      </c>
      <c r="BQ248">
        <v>284</v>
      </c>
      <c r="BR248">
        <v>0</v>
      </c>
      <c r="BS248" t="s">
        <v>1493</v>
      </c>
      <c r="BT248">
        <v>0</v>
      </c>
      <c r="BU248" t="s">
        <v>1493</v>
      </c>
      <c r="BV248" s="4">
        <v>2.76</v>
      </c>
      <c r="BW248">
        <v>0</v>
      </c>
      <c r="BX248">
        <v>31</v>
      </c>
      <c r="BY248">
        <v>1</v>
      </c>
      <c r="BZ248" t="s">
        <v>1493</v>
      </c>
      <c r="CA248">
        <v>3</v>
      </c>
      <c r="CB248" t="s">
        <v>1493</v>
      </c>
      <c r="CC248">
        <v>2</v>
      </c>
      <c r="CD248" t="s">
        <v>1493</v>
      </c>
      <c r="CE248" s="12" t="s">
        <v>626</v>
      </c>
      <c r="CF248" t="s">
        <v>1493</v>
      </c>
      <c r="CG248">
        <v>0</v>
      </c>
      <c r="CH248" t="s">
        <v>1493</v>
      </c>
      <c r="CI248" t="s">
        <v>1493</v>
      </c>
      <c r="CJ248" t="s">
        <v>1493</v>
      </c>
      <c r="CK248" t="s">
        <v>1493</v>
      </c>
      <c r="CL248" t="s">
        <v>1493</v>
      </c>
      <c r="CM248" t="s">
        <v>1493</v>
      </c>
      <c r="CN248" t="s">
        <v>1493</v>
      </c>
      <c r="CO248" t="s">
        <v>1493</v>
      </c>
      <c r="CP248">
        <v>2</v>
      </c>
      <c r="CQ248" s="22" t="s">
        <v>461</v>
      </c>
      <c r="CR248" t="s">
        <v>1493</v>
      </c>
      <c r="CS248" s="12" t="s">
        <v>1493</v>
      </c>
      <c r="CT248">
        <v>2</v>
      </c>
      <c r="CU248">
        <v>0</v>
      </c>
      <c r="CV248" t="s">
        <v>1493</v>
      </c>
      <c r="CW248" t="s">
        <v>1493</v>
      </c>
      <c r="CX248">
        <v>0</v>
      </c>
      <c r="CY248" t="s">
        <v>1493</v>
      </c>
      <c r="CZ248">
        <v>0</v>
      </c>
      <c r="DA248" t="s">
        <v>1493</v>
      </c>
      <c r="DB248" t="s">
        <v>1493</v>
      </c>
      <c r="DC248" t="s">
        <v>1493</v>
      </c>
      <c r="DD248" t="s">
        <v>1493</v>
      </c>
      <c r="DE248" t="s">
        <v>1493</v>
      </c>
    </row>
    <row r="249" spans="1:109" x14ac:dyDescent="0.25">
      <c r="A249" s="12" t="s">
        <v>1493</v>
      </c>
      <c r="B249" s="4">
        <v>1.1519999999999999</v>
      </c>
      <c r="C249" t="s">
        <v>1493</v>
      </c>
      <c r="D249">
        <v>32</v>
      </c>
      <c r="E249">
        <v>2</v>
      </c>
      <c r="F249" t="s">
        <v>1493</v>
      </c>
      <c r="G249">
        <v>0</v>
      </c>
      <c r="H249" t="s">
        <v>1493</v>
      </c>
      <c r="I249" t="s">
        <v>1493</v>
      </c>
      <c r="J249">
        <v>0</v>
      </c>
      <c r="K249" t="s">
        <v>1493</v>
      </c>
      <c r="L249" t="s">
        <v>1493</v>
      </c>
      <c r="M249" t="s">
        <v>1493</v>
      </c>
      <c r="N249" t="s">
        <v>1493</v>
      </c>
      <c r="O249" t="s">
        <v>1493</v>
      </c>
      <c r="P249" t="s">
        <v>1493</v>
      </c>
      <c r="Q249" t="s">
        <v>1493</v>
      </c>
      <c r="R249" t="s">
        <v>1493</v>
      </c>
      <c r="S249" t="s">
        <v>1493</v>
      </c>
      <c r="T249" t="s">
        <v>1493</v>
      </c>
      <c r="U249" t="s">
        <v>1493</v>
      </c>
      <c r="V249" t="s">
        <v>1493</v>
      </c>
      <c r="W249" t="s">
        <v>1493</v>
      </c>
      <c r="X249" t="s">
        <v>1493</v>
      </c>
      <c r="Y249" t="s">
        <v>1493</v>
      </c>
      <c r="Z249" t="s">
        <v>1493</v>
      </c>
      <c r="AA249" t="s">
        <v>1493</v>
      </c>
      <c r="AB249" t="s">
        <v>1493</v>
      </c>
      <c r="AC249" t="s">
        <v>1493</v>
      </c>
      <c r="AD249" t="s">
        <v>1493</v>
      </c>
      <c r="AE249" t="s">
        <v>1493</v>
      </c>
      <c r="AF249" t="s">
        <v>1493</v>
      </c>
      <c r="AG249" t="s">
        <v>1493</v>
      </c>
      <c r="AH249" t="s">
        <v>1493</v>
      </c>
      <c r="AI249" t="s">
        <v>1493</v>
      </c>
      <c r="AJ249" t="s">
        <v>1493</v>
      </c>
      <c r="AK249" t="s">
        <v>1493</v>
      </c>
      <c r="AL249" t="s">
        <v>1493</v>
      </c>
      <c r="AM249" t="s">
        <v>1493</v>
      </c>
      <c r="AN249" t="s">
        <v>1493</v>
      </c>
      <c r="AO249" t="s">
        <v>1493</v>
      </c>
      <c r="AP249" t="s">
        <v>1493</v>
      </c>
      <c r="AQ249" t="s">
        <v>1493</v>
      </c>
      <c r="AR249" t="s">
        <v>1493</v>
      </c>
      <c r="AS249" t="s">
        <v>1493</v>
      </c>
      <c r="AT249" t="s">
        <v>1493</v>
      </c>
      <c r="AU249" t="s">
        <v>1493</v>
      </c>
      <c r="AV249" t="s">
        <v>1493</v>
      </c>
      <c r="AW249" t="s">
        <v>1493</v>
      </c>
      <c r="AX249" t="s">
        <v>1493</v>
      </c>
      <c r="AY249" t="s">
        <v>1493</v>
      </c>
      <c r="AZ249" t="s">
        <v>1493</v>
      </c>
      <c r="BA249" t="s">
        <v>1493</v>
      </c>
      <c r="BB249" t="s">
        <v>1493</v>
      </c>
      <c r="BC249" t="s">
        <v>1493</v>
      </c>
      <c r="BD249" t="s">
        <v>1493</v>
      </c>
      <c r="BE249" t="s">
        <v>1493</v>
      </c>
      <c r="BF249" t="s">
        <v>1493</v>
      </c>
      <c r="BG249" t="s">
        <v>1493</v>
      </c>
      <c r="BH249">
        <v>1</v>
      </c>
      <c r="BI249" t="s">
        <v>1493</v>
      </c>
      <c r="BJ249" t="s">
        <v>1493</v>
      </c>
      <c r="BK249" t="s">
        <v>1493</v>
      </c>
      <c r="BL249" t="s">
        <v>1493</v>
      </c>
      <c r="BM249" t="s">
        <v>1493</v>
      </c>
      <c r="BN249" t="s">
        <v>1493</v>
      </c>
      <c r="BO249" s="12" t="s">
        <v>595</v>
      </c>
      <c r="BP249" s="22" t="s">
        <v>481</v>
      </c>
      <c r="BQ249">
        <v>277</v>
      </c>
      <c r="BR249">
        <v>0</v>
      </c>
      <c r="BS249" t="s">
        <v>1493</v>
      </c>
      <c r="BT249">
        <v>0</v>
      </c>
      <c r="BU249" t="s">
        <v>1493</v>
      </c>
      <c r="BV249" s="4">
        <v>2.69</v>
      </c>
      <c r="BW249">
        <v>0</v>
      </c>
      <c r="BX249">
        <v>32</v>
      </c>
      <c r="BY249">
        <v>1</v>
      </c>
      <c r="BZ249" t="s">
        <v>1493</v>
      </c>
      <c r="CA249">
        <v>3</v>
      </c>
      <c r="CB249" t="s">
        <v>1493</v>
      </c>
      <c r="CC249">
        <v>3</v>
      </c>
      <c r="CD249">
        <v>14</v>
      </c>
      <c r="CE249" s="12" t="s">
        <v>880</v>
      </c>
      <c r="CF249">
        <v>2</v>
      </c>
      <c r="CG249">
        <v>0</v>
      </c>
      <c r="CH249" t="s">
        <v>1493</v>
      </c>
      <c r="CI249" t="s">
        <v>1493</v>
      </c>
      <c r="CJ249" t="s">
        <v>1493</v>
      </c>
      <c r="CK249" t="s">
        <v>1493</v>
      </c>
      <c r="CL249" t="s">
        <v>1493</v>
      </c>
      <c r="CM249" t="s">
        <v>1493</v>
      </c>
      <c r="CN249" t="s">
        <v>1493</v>
      </c>
      <c r="CO249" t="s">
        <v>1493</v>
      </c>
      <c r="CP249">
        <v>2</v>
      </c>
      <c r="CQ249" s="22" t="s">
        <v>461</v>
      </c>
      <c r="CR249" t="s">
        <v>1493</v>
      </c>
      <c r="CS249" s="12" t="s">
        <v>1493</v>
      </c>
      <c r="CT249">
        <v>2</v>
      </c>
      <c r="CU249">
        <v>0</v>
      </c>
      <c r="CV249" t="s">
        <v>1493</v>
      </c>
      <c r="CW249" t="s">
        <v>1493</v>
      </c>
      <c r="CX249">
        <v>0</v>
      </c>
      <c r="CY249" t="s">
        <v>1493</v>
      </c>
      <c r="CZ249">
        <v>0</v>
      </c>
      <c r="DA249" t="s">
        <v>1493</v>
      </c>
      <c r="DB249" t="s">
        <v>1493</v>
      </c>
      <c r="DC249" t="s">
        <v>1493</v>
      </c>
      <c r="DD249" t="s">
        <v>1493</v>
      </c>
      <c r="DE249" t="s">
        <v>1493</v>
      </c>
    </row>
    <row r="250" spans="1:109" x14ac:dyDescent="0.25">
      <c r="A250" s="12" t="s">
        <v>1493</v>
      </c>
      <c r="B250" s="4">
        <v>1.153</v>
      </c>
      <c r="C250" t="s">
        <v>1493</v>
      </c>
      <c r="D250">
        <v>36</v>
      </c>
      <c r="E250">
        <v>1</v>
      </c>
      <c r="F250" t="s">
        <v>1493</v>
      </c>
      <c r="G250">
        <v>0</v>
      </c>
      <c r="H250" t="s">
        <v>1493</v>
      </c>
      <c r="I250" t="s">
        <v>1493</v>
      </c>
      <c r="J250">
        <v>0</v>
      </c>
      <c r="K250">
        <v>2006</v>
      </c>
      <c r="L250" t="s">
        <v>1493</v>
      </c>
      <c r="M250" t="s">
        <v>1493</v>
      </c>
      <c r="N250">
        <v>0</v>
      </c>
      <c r="O250" t="s">
        <v>1493</v>
      </c>
      <c r="P250">
        <v>3.7250000000000001</v>
      </c>
      <c r="Q250" t="s">
        <v>1493</v>
      </c>
      <c r="R250">
        <v>2008</v>
      </c>
      <c r="S250" t="s">
        <v>1493</v>
      </c>
      <c r="T250" t="s">
        <v>1493</v>
      </c>
      <c r="U250">
        <v>0</v>
      </c>
      <c r="V250" t="s">
        <v>1493</v>
      </c>
      <c r="W250">
        <v>3.46</v>
      </c>
      <c r="X250" t="s">
        <v>1493</v>
      </c>
      <c r="Y250" t="s">
        <v>1493</v>
      </c>
      <c r="Z250" t="s">
        <v>1493</v>
      </c>
      <c r="AA250" t="s">
        <v>1493</v>
      </c>
      <c r="AB250" t="s">
        <v>1493</v>
      </c>
      <c r="AC250" t="s">
        <v>1493</v>
      </c>
      <c r="AD250" t="s">
        <v>1493</v>
      </c>
      <c r="AE250" t="s">
        <v>1493</v>
      </c>
      <c r="AF250" t="s">
        <v>1493</v>
      </c>
      <c r="AG250" t="s">
        <v>1493</v>
      </c>
      <c r="AH250" t="s">
        <v>1493</v>
      </c>
      <c r="AI250" t="s">
        <v>1493</v>
      </c>
      <c r="AJ250" t="s">
        <v>1493</v>
      </c>
      <c r="AK250" t="s">
        <v>1493</v>
      </c>
      <c r="AL250" t="s">
        <v>1493</v>
      </c>
      <c r="AM250" t="s">
        <v>1493</v>
      </c>
      <c r="AN250" t="s">
        <v>1493</v>
      </c>
      <c r="AO250" t="s">
        <v>1493</v>
      </c>
      <c r="AP250" t="s">
        <v>1493</v>
      </c>
      <c r="AQ250" t="s">
        <v>1493</v>
      </c>
      <c r="AR250" t="s">
        <v>1493</v>
      </c>
      <c r="AS250" t="s">
        <v>1493</v>
      </c>
      <c r="AT250" t="s">
        <v>1493</v>
      </c>
      <c r="AU250" t="s">
        <v>1493</v>
      </c>
      <c r="AV250" t="s">
        <v>1493</v>
      </c>
      <c r="AW250" t="s">
        <v>1493</v>
      </c>
      <c r="AX250" t="s">
        <v>1493</v>
      </c>
      <c r="AY250" t="s">
        <v>1493</v>
      </c>
      <c r="AZ250" t="s">
        <v>1493</v>
      </c>
      <c r="BA250" t="s">
        <v>1493</v>
      </c>
      <c r="BB250" t="s">
        <v>1493</v>
      </c>
      <c r="BC250" t="s">
        <v>1493</v>
      </c>
      <c r="BD250" t="s">
        <v>1493</v>
      </c>
      <c r="BE250" t="s">
        <v>1493</v>
      </c>
      <c r="BF250" t="s">
        <v>1493</v>
      </c>
      <c r="BG250" t="s">
        <v>1493</v>
      </c>
      <c r="BH250">
        <v>3</v>
      </c>
      <c r="BI250">
        <v>2</v>
      </c>
      <c r="BJ250" t="s">
        <v>1493</v>
      </c>
      <c r="BK250" t="s">
        <v>1493</v>
      </c>
      <c r="BL250" t="s">
        <v>1493</v>
      </c>
      <c r="BM250" t="s">
        <v>1493</v>
      </c>
      <c r="BN250" t="s">
        <v>1493</v>
      </c>
      <c r="BO250" s="12" t="s">
        <v>1305</v>
      </c>
      <c r="BP250" s="23" t="s">
        <v>1306</v>
      </c>
      <c r="BQ250">
        <v>261</v>
      </c>
      <c r="BR250">
        <v>0</v>
      </c>
      <c r="BS250" t="s">
        <v>1493</v>
      </c>
      <c r="BT250">
        <v>0</v>
      </c>
      <c r="BU250" t="s">
        <v>1493</v>
      </c>
      <c r="BV250" s="4">
        <v>3.3</v>
      </c>
      <c r="BW250">
        <v>0</v>
      </c>
      <c r="BX250">
        <v>36</v>
      </c>
      <c r="BY250">
        <v>1</v>
      </c>
      <c r="BZ250" t="s">
        <v>1493</v>
      </c>
      <c r="CA250">
        <v>3</v>
      </c>
      <c r="CB250" t="s">
        <v>1493</v>
      </c>
      <c r="CC250">
        <v>2</v>
      </c>
      <c r="CD250" t="s">
        <v>1493</v>
      </c>
      <c r="CE250" s="12" t="s">
        <v>915</v>
      </c>
      <c r="CF250">
        <v>1</v>
      </c>
      <c r="CG250">
        <v>0</v>
      </c>
      <c r="CH250" t="s">
        <v>1493</v>
      </c>
      <c r="CI250" t="s">
        <v>1493</v>
      </c>
      <c r="CJ250" t="s">
        <v>1493</v>
      </c>
      <c r="CK250" t="s">
        <v>1493</v>
      </c>
      <c r="CL250" t="s">
        <v>1493</v>
      </c>
      <c r="CM250" t="s">
        <v>1493</v>
      </c>
      <c r="CN250" t="s">
        <v>1493</v>
      </c>
      <c r="CO250" t="s">
        <v>1493</v>
      </c>
      <c r="CP250">
        <v>3</v>
      </c>
      <c r="CQ250" s="22" t="s">
        <v>461</v>
      </c>
      <c r="CR250" t="s">
        <v>1493</v>
      </c>
      <c r="CS250" s="12" t="s">
        <v>1493</v>
      </c>
      <c r="CT250">
        <v>2</v>
      </c>
      <c r="CU250">
        <v>0</v>
      </c>
      <c r="CV250" t="s">
        <v>1493</v>
      </c>
      <c r="CW250" t="s">
        <v>1493</v>
      </c>
      <c r="CX250">
        <v>0</v>
      </c>
      <c r="CY250" t="s">
        <v>1493</v>
      </c>
      <c r="CZ250">
        <v>0</v>
      </c>
      <c r="DA250" t="s">
        <v>1493</v>
      </c>
      <c r="DB250" t="s">
        <v>1493</v>
      </c>
      <c r="DC250" t="s">
        <v>1493</v>
      </c>
      <c r="DD250" t="s">
        <v>1493</v>
      </c>
      <c r="DE250" t="s">
        <v>1493</v>
      </c>
    </row>
    <row r="251" spans="1:109" x14ac:dyDescent="0.25">
      <c r="A251" s="12" t="s">
        <v>1493</v>
      </c>
      <c r="B251" s="4">
        <v>1.1539999999999999</v>
      </c>
      <c r="C251" t="s">
        <v>1493</v>
      </c>
      <c r="D251">
        <v>24</v>
      </c>
      <c r="E251">
        <v>1</v>
      </c>
      <c r="F251" t="s">
        <v>1493</v>
      </c>
      <c r="G251">
        <v>0</v>
      </c>
      <c r="H251" t="s">
        <v>1493</v>
      </c>
      <c r="I251" t="s">
        <v>1493</v>
      </c>
      <c r="J251">
        <v>0</v>
      </c>
      <c r="K251">
        <v>2009</v>
      </c>
      <c r="L251" t="s">
        <v>1493</v>
      </c>
      <c r="M251" t="s">
        <v>1493</v>
      </c>
      <c r="N251">
        <v>0</v>
      </c>
      <c r="O251" t="s">
        <v>1493</v>
      </c>
      <c r="P251">
        <v>3.58</v>
      </c>
      <c r="Q251" t="s">
        <v>1493</v>
      </c>
      <c r="R251" t="s">
        <v>1493</v>
      </c>
      <c r="S251" t="s">
        <v>1493</v>
      </c>
      <c r="T251" t="s">
        <v>1493</v>
      </c>
      <c r="U251" t="s">
        <v>1493</v>
      </c>
      <c r="V251" t="s">
        <v>1493</v>
      </c>
      <c r="W251" t="s">
        <v>1493</v>
      </c>
      <c r="X251" t="s">
        <v>1493</v>
      </c>
      <c r="Y251" t="s">
        <v>1493</v>
      </c>
      <c r="Z251" t="s">
        <v>1493</v>
      </c>
      <c r="AA251" t="s">
        <v>1493</v>
      </c>
      <c r="AB251" t="s">
        <v>1493</v>
      </c>
      <c r="AC251" t="s">
        <v>1493</v>
      </c>
      <c r="AD251" t="s">
        <v>1493</v>
      </c>
      <c r="AE251" t="s">
        <v>1493</v>
      </c>
      <c r="AF251" t="s">
        <v>1493</v>
      </c>
      <c r="AG251" t="s">
        <v>1493</v>
      </c>
      <c r="AH251" t="s">
        <v>1493</v>
      </c>
      <c r="AI251" t="s">
        <v>1493</v>
      </c>
      <c r="AJ251" t="s">
        <v>1493</v>
      </c>
      <c r="AK251" t="s">
        <v>1493</v>
      </c>
      <c r="AL251" t="s">
        <v>1493</v>
      </c>
      <c r="AM251" t="s">
        <v>1493</v>
      </c>
      <c r="AN251" t="s">
        <v>1493</v>
      </c>
      <c r="AO251" t="s">
        <v>1493</v>
      </c>
      <c r="AP251" t="s">
        <v>1493</v>
      </c>
      <c r="AQ251" t="s">
        <v>1493</v>
      </c>
      <c r="AR251" t="s">
        <v>1493</v>
      </c>
      <c r="AS251" t="s">
        <v>1493</v>
      </c>
      <c r="AT251" t="s">
        <v>1493</v>
      </c>
      <c r="AU251" t="s">
        <v>1493</v>
      </c>
      <c r="AV251" t="s">
        <v>1493</v>
      </c>
      <c r="AW251" t="s">
        <v>1493</v>
      </c>
      <c r="AX251" t="s">
        <v>1493</v>
      </c>
      <c r="AY251" t="s">
        <v>1493</v>
      </c>
      <c r="AZ251" t="s">
        <v>1493</v>
      </c>
      <c r="BA251" t="s">
        <v>1493</v>
      </c>
      <c r="BB251" t="s">
        <v>1493</v>
      </c>
      <c r="BC251" t="s">
        <v>1493</v>
      </c>
      <c r="BD251" t="s">
        <v>1493</v>
      </c>
      <c r="BE251" t="s">
        <v>1493</v>
      </c>
      <c r="BF251" t="s">
        <v>1493</v>
      </c>
      <c r="BG251" t="s">
        <v>1493</v>
      </c>
      <c r="BH251">
        <v>2</v>
      </c>
      <c r="BI251">
        <v>1</v>
      </c>
      <c r="BJ251" t="s">
        <v>1493</v>
      </c>
      <c r="BK251" t="s">
        <v>1493</v>
      </c>
      <c r="BL251" t="s">
        <v>1493</v>
      </c>
      <c r="BM251" t="s">
        <v>1493</v>
      </c>
      <c r="BN251" t="s">
        <v>1493</v>
      </c>
      <c r="BO251" s="12" t="s">
        <v>816</v>
      </c>
      <c r="BP251" s="22" t="s">
        <v>505</v>
      </c>
      <c r="BQ251">
        <v>286</v>
      </c>
      <c r="BR251">
        <v>0</v>
      </c>
      <c r="BS251" t="s">
        <v>1493</v>
      </c>
      <c r="BT251">
        <v>0</v>
      </c>
      <c r="BU251" t="s">
        <v>1493</v>
      </c>
      <c r="BV251" s="4">
        <v>3.65</v>
      </c>
      <c r="BW251">
        <v>0</v>
      </c>
      <c r="BX251">
        <v>24</v>
      </c>
      <c r="BY251">
        <v>2</v>
      </c>
      <c r="BZ251" t="s">
        <v>1493</v>
      </c>
      <c r="CA251">
        <v>1</v>
      </c>
      <c r="CB251" t="s">
        <v>1493</v>
      </c>
      <c r="CC251">
        <v>2</v>
      </c>
      <c r="CD251" t="s">
        <v>1493</v>
      </c>
      <c r="CE251" s="12" t="s">
        <v>482</v>
      </c>
      <c r="CF251" t="s">
        <v>1493</v>
      </c>
      <c r="CG251">
        <v>0</v>
      </c>
      <c r="CH251" t="s">
        <v>1493</v>
      </c>
      <c r="CI251" t="s">
        <v>1493</v>
      </c>
      <c r="CJ251" t="s">
        <v>1493</v>
      </c>
      <c r="CK251" t="s">
        <v>1493</v>
      </c>
      <c r="CL251" t="s">
        <v>1493</v>
      </c>
      <c r="CM251" t="s">
        <v>1493</v>
      </c>
      <c r="CN251" t="s">
        <v>1493</v>
      </c>
      <c r="CO251" t="s">
        <v>1493</v>
      </c>
      <c r="CP251">
        <v>2</v>
      </c>
      <c r="CQ251" s="22" t="s">
        <v>461</v>
      </c>
      <c r="CR251" t="s">
        <v>1493</v>
      </c>
      <c r="CS251" s="12" t="s">
        <v>1493</v>
      </c>
      <c r="CT251">
        <v>2</v>
      </c>
      <c r="CU251">
        <v>0</v>
      </c>
      <c r="CV251" t="s">
        <v>1493</v>
      </c>
      <c r="CW251" t="s">
        <v>1493</v>
      </c>
      <c r="CX251">
        <v>0</v>
      </c>
      <c r="CY251" t="s">
        <v>1493</v>
      </c>
      <c r="CZ251">
        <v>0</v>
      </c>
      <c r="DA251" t="s">
        <v>1493</v>
      </c>
      <c r="DB251" t="s">
        <v>1493</v>
      </c>
      <c r="DC251" t="s">
        <v>1493</v>
      </c>
      <c r="DD251" t="s">
        <v>1493</v>
      </c>
      <c r="DE251" t="s">
        <v>1493</v>
      </c>
    </row>
    <row r="252" spans="1:109" x14ac:dyDescent="0.25">
      <c r="A252" s="12" t="s">
        <v>1493</v>
      </c>
      <c r="B252" s="4">
        <v>1.155</v>
      </c>
      <c r="C252" t="s">
        <v>1493</v>
      </c>
      <c r="D252">
        <v>23</v>
      </c>
      <c r="E252">
        <v>1</v>
      </c>
      <c r="F252" t="s">
        <v>1493</v>
      </c>
      <c r="G252">
        <v>0</v>
      </c>
      <c r="H252" t="s">
        <v>1493</v>
      </c>
      <c r="I252" t="s">
        <v>1493</v>
      </c>
      <c r="J252">
        <v>0</v>
      </c>
      <c r="K252" t="s">
        <v>1493</v>
      </c>
      <c r="L252" t="s">
        <v>1493</v>
      </c>
      <c r="M252" t="s">
        <v>1493</v>
      </c>
      <c r="N252" t="s">
        <v>1493</v>
      </c>
      <c r="O252" t="s">
        <v>1493</v>
      </c>
      <c r="P252" t="s">
        <v>1493</v>
      </c>
      <c r="Q252" t="s">
        <v>1493</v>
      </c>
      <c r="R252" t="s">
        <v>1493</v>
      </c>
      <c r="S252" t="s">
        <v>1493</v>
      </c>
      <c r="T252" t="s">
        <v>1493</v>
      </c>
      <c r="U252" t="s">
        <v>1493</v>
      </c>
      <c r="V252" t="s">
        <v>1493</v>
      </c>
      <c r="W252" t="s">
        <v>1493</v>
      </c>
      <c r="X252" t="s">
        <v>1493</v>
      </c>
      <c r="Y252" t="s">
        <v>1493</v>
      </c>
      <c r="Z252" t="s">
        <v>1493</v>
      </c>
      <c r="AA252" t="s">
        <v>1493</v>
      </c>
      <c r="AB252" t="s">
        <v>1493</v>
      </c>
      <c r="AC252" t="s">
        <v>1493</v>
      </c>
      <c r="AD252" t="s">
        <v>1493</v>
      </c>
      <c r="AE252" t="s">
        <v>1493</v>
      </c>
      <c r="AF252" t="s">
        <v>1493</v>
      </c>
      <c r="AG252" t="s">
        <v>1493</v>
      </c>
      <c r="AH252" t="s">
        <v>1493</v>
      </c>
      <c r="AI252" t="s">
        <v>1493</v>
      </c>
      <c r="AJ252" t="s">
        <v>1493</v>
      </c>
      <c r="AK252" t="s">
        <v>1493</v>
      </c>
      <c r="AL252" t="s">
        <v>1493</v>
      </c>
      <c r="AM252" t="s">
        <v>1493</v>
      </c>
      <c r="AN252" t="s">
        <v>1493</v>
      </c>
      <c r="AO252" t="s">
        <v>1493</v>
      </c>
      <c r="AP252" t="s">
        <v>1493</v>
      </c>
      <c r="AQ252" t="s">
        <v>1493</v>
      </c>
      <c r="AR252" t="s">
        <v>1493</v>
      </c>
      <c r="AS252" t="s">
        <v>1493</v>
      </c>
      <c r="AT252" t="s">
        <v>1493</v>
      </c>
      <c r="AU252" t="s">
        <v>1493</v>
      </c>
      <c r="AV252" t="s">
        <v>1493</v>
      </c>
      <c r="AW252" t="s">
        <v>1493</v>
      </c>
      <c r="AX252" t="s">
        <v>1493</v>
      </c>
      <c r="AY252" t="s">
        <v>1493</v>
      </c>
      <c r="AZ252" t="s">
        <v>1493</v>
      </c>
      <c r="BA252" t="s">
        <v>1493</v>
      </c>
      <c r="BB252" t="s">
        <v>1493</v>
      </c>
      <c r="BC252" t="s">
        <v>1493</v>
      </c>
      <c r="BD252" t="s">
        <v>1493</v>
      </c>
      <c r="BE252" t="s">
        <v>1493</v>
      </c>
      <c r="BF252" t="s">
        <v>1493</v>
      </c>
      <c r="BG252" t="s">
        <v>1493</v>
      </c>
      <c r="BH252">
        <v>1</v>
      </c>
      <c r="BI252" t="s">
        <v>1493</v>
      </c>
      <c r="BJ252" t="s">
        <v>1493</v>
      </c>
      <c r="BK252" t="s">
        <v>1493</v>
      </c>
      <c r="BL252" t="s">
        <v>1493</v>
      </c>
      <c r="BM252" t="s">
        <v>1493</v>
      </c>
      <c r="BN252" t="s">
        <v>1493</v>
      </c>
      <c r="BO252" s="12" t="s">
        <v>1079</v>
      </c>
      <c r="BP252" s="23" t="s">
        <v>679</v>
      </c>
      <c r="BQ252">
        <v>275</v>
      </c>
      <c r="BR252">
        <v>0</v>
      </c>
      <c r="BS252" t="s">
        <v>1493</v>
      </c>
      <c r="BT252">
        <v>0</v>
      </c>
      <c r="BU252" t="s">
        <v>1493</v>
      </c>
      <c r="BV252" s="4">
        <v>3.03</v>
      </c>
      <c r="BW252">
        <v>0</v>
      </c>
      <c r="BX252">
        <v>23</v>
      </c>
      <c r="BY252">
        <v>2</v>
      </c>
      <c r="BZ252" t="s">
        <v>1493</v>
      </c>
      <c r="CA252">
        <v>1</v>
      </c>
      <c r="CB252" t="s">
        <v>1493</v>
      </c>
      <c r="CC252">
        <v>2</v>
      </c>
      <c r="CD252" t="s">
        <v>1493</v>
      </c>
      <c r="CE252" s="12" t="s">
        <v>482</v>
      </c>
      <c r="CF252" t="s">
        <v>1493</v>
      </c>
      <c r="CG252">
        <v>0</v>
      </c>
      <c r="CH252" t="s">
        <v>1493</v>
      </c>
      <c r="CI252" t="s">
        <v>1493</v>
      </c>
      <c r="CJ252" t="s">
        <v>1493</v>
      </c>
      <c r="CK252" t="s">
        <v>1493</v>
      </c>
      <c r="CL252" t="s">
        <v>1493</v>
      </c>
      <c r="CM252" t="s">
        <v>1493</v>
      </c>
      <c r="CN252" t="s">
        <v>1493</v>
      </c>
      <c r="CO252" t="s">
        <v>1493</v>
      </c>
      <c r="CP252">
        <v>1</v>
      </c>
      <c r="CQ252" s="22" t="s">
        <v>461</v>
      </c>
      <c r="CR252" t="s">
        <v>1493</v>
      </c>
      <c r="CS252" s="12" t="s">
        <v>1493</v>
      </c>
      <c r="CT252">
        <v>2</v>
      </c>
      <c r="CU252">
        <v>0</v>
      </c>
      <c r="CV252" t="s">
        <v>1493</v>
      </c>
      <c r="CW252" t="s">
        <v>1493</v>
      </c>
      <c r="CX252">
        <v>0</v>
      </c>
      <c r="CY252" t="s">
        <v>1493</v>
      </c>
      <c r="CZ252">
        <v>0</v>
      </c>
      <c r="DA252" t="s">
        <v>1493</v>
      </c>
      <c r="DB252" t="s">
        <v>1493</v>
      </c>
      <c r="DC252" t="s">
        <v>1493</v>
      </c>
      <c r="DD252" t="s">
        <v>1493</v>
      </c>
      <c r="DE252" t="s">
        <v>1493</v>
      </c>
    </row>
    <row r="253" spans="1:109" x14ac:dyDescent="0.25">
      <c r="A253" s="12" t="s">
        <v>1493</v>
      </c>
      <c r="B253" s="4">
        <v>1.1559999999999999</v>
      </c>
      <c r="C253" t="s">
        <v>1493</v>
      </c>
      <c r="D253">
        <v>34</v>
      </c>
      <c r="E253">
        <v>2</v>
      </c>
      <c r="F253" t="s">
        <v>1493</v>
      </c>
      <c r="G253">
        <v>0</v>
      </c>
      <c r="H253" t="s">
        <v>1493</v>
      </c>
      <c r="I253" t="s">
        <v>1493</v>
      </c>
      <c r="J253">
        <v>0</v>
      </c>
      <c r="K253" t="s">
        <v>1493</v>
      </c>
      <c r="L253" t="s">
        <v>1493</v>
      </c>
      <c r="M253" t="s">
        <v>1493</v>
      </c>
      <c r="N253" t="s">
        <v>1493</v>
      </c>
      <c r="O253" t="s">
        <v>1493</v>
      </c>
      <c r="P253" t="s">
        <v>1493</v>
      </c>
      <c r="Q253" t="s">
        <v>1493</v>
      </c>
      <c r="R253" t="s">
        <v>1493</v>
      </c>
      <c r="S253" t="s">
        <v>1493</v>
      </c>
      <c r="T253" t="s">
        <v>1493</v>
      </c>
      <c r="U253" t="s">
        <v>1493</v>
      </c>
      <c r="V253" t="s">
        <v>1493</v>
      </c>
      <c r="W253" t="s">
        <v>1493</v>
      </c>
      <c r="X253" t="s">
        <v>1493</v>
      </c>
      <c r="Y253" t="s">
        <v>1493</v>
      </c>
      <c r="Z253" t="s">
        <v>1493</v>
      </c>
      <c r="AA253" t="s">
        <v>1493</v>
      </c>
      <c r="AB253" t="s">
        <v>1493</v>
      </c>
      <c r="AC253" t="s">
        <v>1493</v>
      </c>
      <c r="AD253" t="s">
        <v>1493</v>
      </c>
      <c r="AE253" t="s">
        <v>1493</v>
      </c>
      <c r="AF253" t="s">
        <v>1493</v>
      </c>
      <c r="AG253" t="s">
        <v>1493</v>
      </c>
      <c r="AH253" t="s">
        <v>1493</v>
      </c>
      <c r="AI253" t="s">
        <v>1493</v>
      </c>
      <c r="AJ253" t="s">
        <v>1493</v>
      </c>
      <c r="AK253" t="s">
        <v>1493</v>
      </c>
      <c r="AL253" t="s">
        <v>1493</v>
      </c>
      <c r="AM253" t="s">
        <v>1493</v>
      </c>
      <c r="AN253" t="s">
        <v>1493</v>
      </c>
      <c r="AO253" t="s">
        <v>1493</v>
      </c>
      <c r="AP253" t="s">
        <v>1493</v>
      </c>
      <c r="AQ253" t="s">
        <v>1493</v>
      </c>
      <c r="AR253" t="s">
        <v>1493</v>
      </c>
      <c r="AS253" t="s">
        <v>1493</v>
      </c>
      <c r="AT253" t="s">
        <v>1493</v>
      </c>
      <c r="AU253" t="s">
        <v>1493</v>
      </c>
      <c r="AV253" t="s">
        <v>1493</v>
      </c>
      <c r="AW253" t="s">
        <v>1493</v>
      </c>
      <c r="AX253" t="s">
        <v>1493</v>
      </c>
      <c r="AY253" t="s">
        <v>1493</v>
      </c>
      <c r="AZ253" t="s">
        <v>1493</v>
      </c>
      <c r="BA253" t="s">
        <v>1493</v>
      </c>
      <c r="BB253" t="s">
        <v>1493</v>
      </c>
      <c r="BC253" t="s">
        <v>1493</v>
      </c>
      <c r="BD253" t="s">
        <v>1493</v>
      </c>
      <c r="BE253" t="s">
        <v>1493</v>
      </c>
      <c r="BF253" t="s">
        <v>1493</v>
      </c>
      <c r="BG253" t="s">
        <v>1493</v>
      </c>
      <c r="BH253">
        <v>2</v>
      </c>
      <c r="BI253" t="s">
        <v>1493</v>
      </c>
      <c r="BJ253">
        <v>1</v>
      </c>
      <c r="BK253" t="s">
        <v>1493</v>
      </c>
      <c r="BL253" t="s">
        <v>1493</v>
      </c>
      <c r="BM253" t="s">
        <v>1493</v>
      </c>
      <c r="BN253" t="s">
        <v>1493</v>
      </c>
      <c r="BO253" s="12" t="s">
        <v>568</v>
      </c>
      <c r="BP253" s="22" t="s">
        <v>699</v>
      </c>
      <c r="BQ253">
        <v>285</v>
      </c>
      <c r="BR253">
        <v>0</v>
      </c>
      <c r="BS253" t="s">
        <v>1493</v>
      </c>
      <c r="BT253">
        <v>0</v>
      </c>
      <c r="BU253" t="s">
        <v>1493</v>
      </c>
      <c r="BV253" s="4">
        <v>3</v>
      </c>
      <c r="BW253">
        <v>0</v>
      </c>
      <c r="BX253">
        <v>34</v>
      </c>
      <c r="BY253">
        <v>1</v>
      </c>
      <c r="BZ253" t="s">
        <v>1493</v>
      </c>
      <c r="CA253">
        <v>3</v>
      </c>
      <c r="CB253" t="s">
        <v>1493</v>
      </c>
      <c r="CC253">
        <v>2</v>
      </c>
      <c r="CD253" t="s">
        <v>1493</v>
      </c>
      <c r="CE253" s="12" t="s">
        <v>966</v>
      </c>
      <c r="CF253" t="s">
        <v>1493</v>
      </c>
      <c r="CG253">
        <v>0</v>
      </c>
      <c r="CH253" t="s">
        <v>1493</v>
      </c>
      <c r="CI253" t="s">
        <v>1493</v>
      </c>
      <c r="CJ253" t="s">
        <v>1493</v>
      </c>
      <c r="CK253" t="s">
        <v>1493</v>
      </c>
      <c r="CL253" t="s">
        <v>1493</v>
      </c>
      <c r="CM253" t="s">
        <v>1493</v>
      </c>
      <c r="CN253" t="s">
        <v>1493</v>
      </c>
      <c r="CO253" t="s">
        <v>1493</v>
      </c>
      <c r="CP253">
        <v>2</v>
      </c>
      <c r="CQ253" s="22">
        <v>1</v>
      </c>
      <c r="CR253" t="s">
        <v>1493</v>
      </c>
      <c r="CS253" s="12" t="s">
        <v>1493</v>
      </c>
      <c r="CT253">
        <v>2</v>
      </c>
      <c r="CU253">
        <v>0</v>
      </c>
      <c r="CV253" t="s">
        <v>1493</v>
      </c>
      <c r="CW253" t="s">
        <v>1493</v>
      </c>
      <c r="CX253">
        <v>0</v>
      </c>
      <c r="CY253" t="s">
        <v>1493</v>
      </c>
      <c r="CZ253">
        <v>0</v>
      </c>
      <c r="DA253" t="s">
        <v>1493</v>
      </c>
      <c r="DB253" t="s">
        <v>1493</v>
      </c>
      <c r="DC253" t="s">
        <v>1493</v>
      </c>
      <c r="DD253" t="s">
        <v>1493</v>
      </c>
      <c r="DE253" t="s">
        <v>1493</v>
      </c>
    </row>
    <row r="254" spans="1:109" x14ac:dyDescent="0.25">
      <c r="A254" s="12" t="s">
        <v>1493</v>
      </c>
      <c r="B254" s="4">
        <v>1.157</v>
      </c>
      <c r="C254" t="s">
        <v>1493</v>
      </c>
      <c r="D254">
        <v>34</v>
      </c>
      <c r="E254">
        <v>1</v>
      </c>
      <c r="F254" t="s">
        <v>1493</v>
      </c>
      <c r="G254">
        <v>0</v>
      </c>
      <c r="H254" t="s">
        <v>1493</v>
      </c>
      <c r="I254" t="s">
        <v>1493</v>
      </c>
      <c r="J254">
        <v>0</v>
      </c>
      <c r="K254" t="s">
        <v>1493</v>
      </c>
      <c r="L254" t="s">
        <v>1493</v>
      </c>
      <c r="M254" t="s">
        <v>1493</v>
      </c>
      <c r="N254" t="s">
        <v>1493</v>
      </c>
      <c r="O254" t="s">
        <v>1493</v>
      </c>
      <c r="P254" t="s">
        <v>1493</v>
      </c>
      <c r="Q254" t="s">
        <v>1493</v>
      </c>
      <c r="R254" t="s">
        <v>1493</v>
      </c>
      <c r="S254" t="s">
        <v>1493</v>
      </c>
      <c r="T254" t="s">
        <v>1493</v>
      </c>
      <c r="U254" t="s">
        <v>1493</v>
      </c>
      <c r="V254" t="s">
        <v>1493</v>
      </c>
      <c r="W254" t="s">
        <v>1493</v>
      </c>
      <c r="X254" t="s">
        <v>1493</v>
      </c>
      <c r="Y254" t="s">
        <v>1493</v>
      </c>
      <c r="Z254" t="s">
        <v>1493</v>
      </c>
      <c r="AA254" t="s">
        <v>1493</v>
      </c>
      <c r="AB254" t="s">
        <v>1493</v>
      </c>
      <c r="AC254" t="s">
        <v>1493</v>
      </c>
      <c r="AD254" t="s">
        <v>1493</v>
      </c>
      <c r="AE254" t="s">
        <v>1493</v>
      </c>
      <c r="AF254" t="s">
        <v>1493</v>
      </c>
      <c r="AG254" t="s">
        <v>1493</v>
      </c>
      <c r="AH254" t="s">
        <v>1493</v>
      </c>
      <c r="AI254" t="s">
        <v>1493</v>
      </c>
      <c r="AJ254" t="s">
        <v>1493</v>
      </c>
      <c r="AK254" t="s">
        <v>1493</v>
      </c>
      <c r="AL254" t="s">
        <v>1493</v>
      </c>
      <c r="AM254" t="s">
        <v>1493</v>
      </c>
      <c r="AN254" t="s">
        <v>1493</v>
      </c>
      <c r="AO254" t="s">
        <v>1493</v>
      </c>
      <c r="AP254" t="s">
        <v>1493</v>
      </c>
      <c r="AQ254" t="s">
        <v>1493</v>
      </c>
      <c r="AR254" t="s">
        <v>1493</v>
      </c>
      <c r="AS254" t="s">
        <v>1493</v>
      </c>
      <c r="AT254" t="s">
        <v>1493</v>
      </c>
      <c r="AU254" t="s">
        <v>1493</v>
      </c>
      <c r="AV254" t="s">
        <v>1493</v>
      </c>
      <c r="AW254" t="s">
        <v>1493</v>
      </c>
      <c r="AX254" t="s">
        <v>1493</v>
      </c>
      <c r="AY254" t="s">
        <v>1493</v>
      </c>
      <c r="AZ254" t="s">
        <v>1493</v>
      </c>
      <c r="BA254" t="s">
        <v>1493</v>
      </c>
      <c r="BB254" t="s">
        <v>1493</v>
      </c>
      <c r="BC254" t="s">
        <v>1493</v>
      </c>
      <c r="BD254" t="s">
        <v>1493</v>
      </c>
      <c r="BE254" t="s">
        <v>1493</v>
      </c>
      <c r="BF254" t="s">
        <v>1493</v>
      </c>
      <c r="BG254" t="s">
        <v>1493</v>
      </c>
      <c r="BH254">
        <v>2</v>
      </c>
      <c r="BI254" t="s">
        <v>1493</v>
      </c>
      <c r="BJ254">
        <v>1</v>
      </c>
      <c r="BK254" t="s">
        <v>1493</v>
      </c>
      <c r="BL254" t="s">
        <v>1493</v>
      </c>
      <c r="BM254" t="s">
        <v>1493</v>
      </c>
      <c r="BN254" t="s">
        <v>1493</v>
      </c>
      <c r="BO254" s="12" t="s">
        <v>1311</v>
      </c>
      <c r="BP254" s="23" t="s">
        <v>693</v>
      </c>
      <c r="BQ254">
        <v>265</v>
      </c>
      <c r="BR254">
        <v>0</v>
      </c>
      <c r="BS254" t="s">
        <v>1493</v>
      </c>
      <c r="BT254">
        <v>0</v>
      </c>
      <c r="BU254" t="s">
        <v>1493</v>
      </c>
      <c r="BV254" s="4">
        <v>3</v>
      </c>
      <c r="BW254">
        <v>0</v>
      </c>
      <c r="BX254">
        <v>34</v>
      </c>
      <c r="BY254">
        <v>1</v>
      </c>
      <c r="BZ254" t="s">
        <v>1493</v>
      </c>
      <c r="CA254">
        <v>3</v>
      </c>
      <c r="CB254" t="s">
        <v>1493</v>
      </c>
      <c r="CC254">
        <v>2</v>
      </c>
      <c r="CD254" t="s">
        <v>1493</v>
      </c>
      <c r="CE254" s="12" t="s">
        <v>870</v>
      </c>
      <c r="CF254" t="s">
        <v>1493</v>
      </c>
      <c r="CG254">
        <v>0</v>
      </c>
      <c r="CH254" t="s">
        <v>1493</v>
      </c>
      <c r="CI254" t="s">
        <v>1493</v>
      </c>
      <c r="CJ254" t="s">
        <v>1493</v>
      </c>
      <c r="CK254" t="s">
        <v>1493</v>
      </c>
      <c r="CL254" t="s">
        <v>1493</v>
      </c>
      <c r="CM254" t="s">
        <v>1493</v>
      </c>
      <c r="CN254" t="s">
        <v>1493</v>
      </c>
      <c r="CO254" t="s">
        <v>1493</v>
      </c>
      <c r="CP254">
        <v>2</v>
      </c>
      <c r="CQ254" s="22">
        <v>1</v>
      </c>
      <c r="CR254" t="s">
        <v>1493</v>
      </c>
      <c r="CS254" s="12" t="s">
        <v>1493</v>
      </c>
      <c r="CT254">
        <v>2</v>
      </c>
      <c r="CU254">
        <v>0</v>
      </c>
      <c r="CV254" t="s">
        <v>1493</v>
      </c>
      <c r="CW254" t="s">
        <v>1493</v>
      </c>
      <c r="CX254">
        <v>0</v>
      </c>
      <c r="CY254" t="s">
        <v>1493</v>
      </c>
      <c r="CZ254">
        <v>0</v>
      </c>
      <c r="DA254" t="s">
        <v>1493</v>
      </c>
      <c r="DB254" t="s">
        <v>1493</v>
      </c>
      <c r="DC254" t="s">
        <v>1493</v>
      </c>
      <c r="DD254" t="s">
        <v>1493</v>
      </c>
      <c r="DE254" t="s">
        <v>1493</v>
      </c>
    </row>
    <row r="255" spans="1:109" x14ac:dyDescent="0.25">
      <c r="A255" s="12" t="s">
        <v>1493</v>
      </c>
      <c r="B255" s="4">
        <v>1.1579999999999999</v>
      </c>
      <c r="C255" t="s">
        <v>1493</v>
      </c>
      <c r="D255">
        <v>27</v>
      </c>
      <c r="E255">
        <v>1</v>
      </c>
      <c r="F255" t="s">
        <v>1493</v>
      </c>
      <c r="G255">
        <v>0</v>
      </c>
      <c r="H255" t="s">
        <v>1493</v>
      </c>
      <c r="I255" t="s">
        <v>1493</v>
      </c>
      <c r="J255">
        <v>0</v>
      </c>
      <c r="K255" t="s">
        <v>1493</v>
      </c>
      <c r="L255" t="s">
        <v>1493</v>
      </c>
      <c r="M255" t="s">
        <v>1493</v>
      </c>
      <c r="N255" t="s">
        <v>1493</v>
      </c>
      <c r="O255" t="s">
        <v>1493</v>
      </c>
      <c r="P255" t="s">
        <v>1493</v>
      </c>
      <c r="Q255" t="s">
        <v>1493</v>
      </c>
      <c r="R255" t="s">
        <v>1493</v>
      </c>
      <c r="S255" t="s">
        <v>1493</v>
      </c>
      <c r="T255" t="s">
        <v>1493</v>
      </c>
      <c r="U255" t="s">
        <v>1493</v>
      </c>
      <c r="V255" t="s">
        <v>1493</v>
      </c>
      <c r="W255" t="s">
        <v>1493</v>
      </c>
      <c r="X255" t="s">
        <v>1493</v>
      </c>
      <c r="Y255" t="s">
        <v>1493</v>
      </c>
      <c r="Z255" t="s">
        <v>1493</v>
      </c>
      <c r="AA255" t="s">
        <v>1493</v>
      </c>
      <c r="AB255" t="s">
        <v>1493</v>
      </c>
      <c r="AC255" t="s">
        <v>1493</v>
      </c>
      <c r="AD255" t="s">
        <v>1493</v>
      </c>
      <c r="AE255" t="s">
        <v>1493</v>
      </c>
      <c r="AF255" t="s">
        <v>1493</v>
      </c>
      <c r="AG255" t="s">
        <v>1493</v>
      </c>
      <c r="AH255" t="s">
        <v>1493</v>
      </c>
      <c r="AI255" t="s">
        <v>1493</v>
      </c>
      <c r="AJ255" t="s">
        <v>1493</v>
      </c>
      <c r="AK255" t="s">
        <v>1493</v>
      </c>
      <c r="AL255" t="s">
        <v>1493</v>
      </c>
      <c r="AM255" t="s">
        <v>1493</v>
      </c>
      <c r="AN255" t="s">
        <v>1493</v>
      </c>
      <c r="AO255" t="s">
        <v>1493</v>
      </c>
      <c r="AP255" t="s">
        <v>1493</v>
      </c>
      <c r="AQ255" t="s">
        <v>1493</v>
      </c>
      <c r="AR255" t="s">
        <v>1493</v>
      </c>
      <c r="AS255" t="s">
        <v>1493</v>
      </c>
      <c r="AT255" t="s">
        <v>1493</v>
      </c>
      <c r="AU255" t="s">
        <v>1493</v>
      </c>
      <c r="AV255" t="s">
        <v>1493</v>
      </c>
      <c r="AW255" t="s">
        <v>1493</v>
      </c>
      <c r="AX255" t="s">
        <v>1493</v>
      </c>
      <c r="AY255" t="s">
        <v>1493</v>
      </c>
      <c r="AZ255" t="s">
        <v>1493</v>
      </c>
      <c r="BA255" t="s">
        <v>1493</v>
      </c>
      <c r="BB255" t="s">
        <v>1493</v>
      </c>
      <c r="BC255" t="s">
        <v>1493</v>
      </c>
      <c r="BD255" t="s">
        <v>1493</v>
      </c>
      <c r="BE255" t="s">
        <v>1493</v>
      </c>
      <c r="BF255" t="s">
        <v>1493</v>
      </c>
      <c r="BG255" t="s">
        <v>1493</v>
      </c>
      <c r="BH255">
        <v>1</v>
      </c>
      <c r="BI255" t="s">
        <v>1493</v>
      </c>
      <c r="BJ255" t="s">
        <v>1493</v>
      </c>
      <c r="BK255" t="s">
        <v>1493</v>
      </c>
      <c r="BL255" t="s">
        <v>1493</v>
      </c>
      <c r="BM255" t="s">
        <v>1493</v>
      </c>
      <c r="BN255" t="s">
        <v>1493</v>
      </c>
      <c r="BO255" s="12" t="s">
        <v>581</v>
      </c>
      <c r="BP255" s="22" t="s">
        <v>679</v>
      </c>
      <c r="BQ255">
        <v>275</v>
      </c>
      <c r="BR255">
        <v>0</v>
      </c>
      <c r="BS255" t="s">
        <v>1493</v>
      </c>
      <c r="BT255">
        <v>0</v>
      </c>
      <c r="BU255" t="s">
        <v>1493</v>
      </c>
      <c r="BV255" s="4">
        <v>3.6</v>
      </c>
      <c r="BW255">
        <v>0</v>
      </c>
      <c r="BX255">
        <v>27</v>
      </c>
      <c r="BY255">
        <v>1</v>
      </c>
      <c r="BZ255" t="s">
        <v>1493</v>
      </c>
      <c r="CA255">
        <v>3</v>
      </c>
      <c r="CB255" t="s">
        <v>1493</v>
      </c>
      <c r="CC255">
        <v>3</v>
      </c>
      <c r="CD255">
        <v>16</v>
      </c>
      <c r="CE255" s="12" t="s">
        <v>1312</v>
      </c>
      <c r="CF255">
        <v>2</v>
      </c>
      <c r="CG255">
        <v>0</v>
      </c>
      <c r="CH255" t="s">
        <v>1493</v>
      </c>
      <c r="CI255" t="s">
        <v>1493</v>
      </c>
      <c r="CJ255" t="s">
        <v>1493</v>
      </c>
      <c r="CK255" t="s">
        <v>1493</v>
      </c>
      <c r="CL255" t="s">
        <v>1493</v>
      </c>
      <c r="CM255" t="s">
        <v>1493</v>
      </c>
      <c r="CN255" t="s">
        <v>1493</v>
      </c>
      <c r="CO255" t="s">
        <v>1493</v>
      </c>
      <c r="CP255">
        <v>1</v>
      </c>
      <c r="CQ255" s="22">
        <v>1</v>
      </c>
      <c r="CR255" t="s">
        <v>1493</v>
      </c>
      <c r="CS255" s="12" t="s">
        <v>1493</v>
      </c>
      <c r="CT255">
        <v>2</v>
      </c>
      <c r="CU255">
        <v>0</v>
      </c>
      <c r="CV255" t="s">
        <v>1493</v>
      </c>
      <c r="CW255" t="s">
        <v>1493</v>
      </c>
      <c r="CX255">
        <v>0</v>
      </c>
      <c r="CY255" t="s">
        <v>1493</v>
      </c>
      <c r="CZ255">
        <v>0</v>
      </c>
      <c r="DA255" t="s">
        <v>1493</v>
      </c>
      <c r="DB255" t="s">
        <v>1493</v>
      </c>
      <c r="DC255" t="s">
        <v>1493</v>
      </c>
      <c r="DD255" t="s">
        <v>1493</v>
      </c>
      <c r="DE255" t="s">
        <v>1493</v>
      </c>
    </row>
    <row r="256" spans="1:109" x14ac:dyDescent="0.25">
      <c r="A256" s="12" t="s">
        <v>1493</v>
      </c>
      <c r="B256" s="4">
        <v>1.159</v>
      </c>
      <c r="C256" t="s">
        <v>1493</v>
      </c>
      <c r="D256">
        <v>26</v>
      </c>
      <c r="E256">
        <v>1</v>
      </c>
      <c r="F256" t="s">
        <v>1493</v>
      </c>
      <c r="G256">
        <v>0</v>
      </c>
      <c r="H256" t="s">
        <v>1493</v>
      </c>
      <c r="I256" t="s">
        <v>1493</v>
      </c>
      <c r="J256">
        <v>0</v>
      </c>
      <c r="K256" t="s">
        <v>1493</v>
      </c>
      <c r="L256" t="s">
        <v>1493</v>
      </c>
      <c r="M256" t="s">
        <v>1493</v>
      </c>
      <c r="N256" t="s">
        <v>1493</v>
      </c>
      <c r="O256" t="s">
        <v>1493</v>
      </c>
      <c r="P256" t="s">
        <v>1493</v>
      </c>
      <c r="Q256" t="s">
        <v>1493</v>
      </c>
      <c r="R256" t="s">
        <v>1493</v>
      </c>
      <c r="S256" t="s">
        <v>1493</v>
      </c>
      <c r="T256" t="s">
        <v>1493</v>
      </c>
      <c r="U256" t="s">
        <v>1493</v>
      </c>
      <c r="V256" t="s">
        <v>1493</v>
      </c>
      <c r="W256" t="s">
        <v>1493</v>
      </c>
      <c r="X256" t="s">
        <v>1493</v>
      </c>
      <c r="Y256" t="s">
        <v>1493</v>
      </c>
      <c r="Z256" t="s">
        <v>1493</v>
      </c>
      <c r="AA256" t="s">
        <v>1493</v>
      </c>
      <c r="AB256" t="s">
        <v>1493</v>
      </c>
      <c r="AC256" t="s">
        <v>1493</v>
      </c>
      <c r="AD256" t="s">
        <v>1493</v>
      </c>
      <c r="AE256" t="s">
        <v>1493</v>
      </c>
      <c r="AF256" t="s">
        <v>1493</v>
      </c>
      <c r="AG256" t="s">
        <v>1493</v>
      </c>
      <c r="AH256" t="s">
        <v>1493</v>
      </c>
      <c r="AI256" t="s">
        <v>1493</v>
      </c>
      <c r="AJ256" t="s">
        <v>1493</v>
      </c>
      <c r="AK256" t="s">
        <v>1493</v>
      </c>
      <c r="AL256" t="s">
        <v>1493</v>
      </c>
      <c r="AM256" t="s">
        <v>1493</v>
      </c>
      <c r="AN256" t="s">
        <v>1493</v>
      </c>
      <c r="AO256" t="s">
        <v>1493</v>
      </c>
      <c r="AP256" t="s">
        <v>1493</v>
      </c>
      <c r="AQ256" t="s">
        <v>1493</v>
      </c>
      <c r="AR256" t="s">
        <v>1493</v>
      </c>
      <c r="AS256" t="s">
        <v>1493</v>
      </c>
      <c r="AT256" t="s">
        <v>1493</v>
      </c>
      <c r="AU256" t="s">
        <v>1493</v>
      </c>
      <c r="AV256" t="s">
        <v>1493</v>
      </c>
      <c r="AW256" t="s">
        <v>1493</v>
      </c>
      <c r="AX256" t="s">
        <v>1493</v>
      </c>
      <c r="AY256" t="s">
        <v>1493</v>
      </c>
      <c r="AZ256" t="s">
        <v>1493</v>
      </c>
      <c r="BA256" t="s">
        <v>1493</v>
      </c>
      <c r="BB256" t="s">
        <v>1493</v>
      </c>
      <c r="BC256" t="s">
        <v>1493</v>
      </c>
      <c r="BD256" t="s">
        <v>1493</v>
      </c>
      <c r="BE256" t="s">
        <v>1493</v>
      </c>
      <c r="BF256" t="s">
        <v>1493</v>
      </c>
      <c r="BG256" t="s">
        <v>1493</v>
      </c>
      <c r="BH256">
        <v>1</v>
      </c>
      <c r="BI256" t="s">
        <v>1493</v>
      </c>
      <c r="BJ256" t="s">
        <v>1493</v>
      </c>
      <c r="BK256" t="s">
        <v>1493</v>
      </c>
      <c r="BL256" t="s">
        <v>1493</v>
      </c>
      <c r="BM256" t="s">
        <v>1493</v>
      </c>
      <c r="BN256" t="s">
        <v>1493</v>
      </c>
      <c r="BO256" s="12" t="s">
        <v>595</v>
      </c>
      <c r="BP256" s="23" t="s">
        <v>638</v>
      </c>
      <c r="BQ256">
        <v>281</v>
      </c>
      <c r="BR256">
        <v>0</v>
      </c>
      <c r="BS256" t="s">
        <v>1493</v>
      </c>
      <c r="BT256">
        <v>0</v>
      </c>
      <c r="BU256" t="s">
        <v>1493</v>
      </c>
      <c r="BV256" s="4">
        <v>3.5</v>
      </c>
      <c r="BW256">
        <v>0</v>
      </c>
      <c r="BX256">
        <v>26</v>
      </c>
      <c r="BY256">
        <v>3</v>
      </c>
      <c r="BZ256" t="s">
        <v>1493</v>
      </c>
      <c r="CA256">
        <v>2</v>
      </c>
      <c r="CB256" t="s">
        <v>1493</v>
      </c>
      <c r="CC256">
        <v>2</v>
      </c>
      <c r="CD256" t="s">
        <v>1493</v>
      </c>
      <c r="CE256" s="12" t="s">
        <v>1315</v>
      </c>
      <c r="CF256">
        <v>2</v>
      </c>
      <c r="CG256">
        <v>0</v>
      </c>
      <c r="CH256" t="s">
        <v>1493</v>
      </c>
      <c r="CI256" t="s">
        <v>1493</v>
      </c>
      <c r="CJ256" t="s">
        <v>1493</v>
      </c>
      <c r="CK256" t="s">
        <v>1493</v>
      </c>
      <c r="CL256" t="s">
        <v>1493</v>
      </c>
      <c r="CM256" t="s">
        <v>1493</v>
      </c>
      <c r="CN256" t="s">
        <v>1493</v>
      </c>
      <c r="CO256" t="s">
        <v>1493</v>
      </c>
      <c r="CP256">
        <v>2</v>
      </c>
      <c r="CQ256" s="22" t="s">
        <v>461</v>
      </c>
      <c r="CR256" t="s">
        <v>1493</v>
      </c>
      <c r="CS256" s="12" t="s">
        <v>1493</v>
      </c>
      <c r="CT256">
        <v>2</v>
      </c>
      <c r="CU256">
        <v>0</v>
      </c>
      <c r="CV256" t="s">
        <v>1493</v>
      </c>
      <c r="CW256" t="s">
        <v>1493</v>
      </c>
      <c r="CX256">
        <v>0</v>
      </c>
      <c r="CY256" t="s">
        <v>1493</v>
      </c>
      <c r="CZ256">
        <v>0</v>
      </c>
      <c r="DA256" t="s">
        <v>1493</v>
      </c>
      <c r="DB256" t="s">
        <v>1493</v>
      </c>
      <c r="DC256" t="s">
        <v>1493</v>
      </c>
      <c r="DD256" t="s">
        <v>1493</v>
      </c>
      <c r="DE256" t="s">
        <v>1493</v>
      </c>
    </row>
    <row r="257" spans="1:109" x14ac:dyDescent="0.25">
      <c r="A257" s="12" t="s">
        <v>1493</v>
      </c>
      <c r="B257" s="4">
        <v>1.1599999999999999</v>
      </c>
      <c r="C257" t="s">
        <v>1493</v>
      </c>
      <c r="D257">
        <v>26</v>
      </c>
      <c r="E257">
        <v>1</v>
      </c>
      <c r="F257" t="s">
        <v>1493</v>
      </c>
      <c r="G257">
        <v>0</v>
      </c>
      <c r="H257" t="s">
        <v>1493</v>
      </c>
      <c r="I257" t="s">
        <v>1493</v>
      </c>
      <c r="J257">
        <v>0</v>
      </c>
      <c r="K257" t="s">
        <v>1493</v>
      </c>
      <c r="L257" t="s">
        <v>1493</v>
      </c>
      <c r="M257" t="s">
        <v>1493</v>
      </c>
      <c r="N257" t="s">
        <v>1493</v>
      </c>
      <c r="O257" t="s">
        <v>1493</v>
      </c>
      <c r="P257" t="s">
        <v>1493</v>
      </c>
      <c r="Q257" t="s">
        <v>1493</v>
      </c>
      <c r="R257" t="s">
        <v>1493</v>
      </c>
      <c r="S257" t="s">
        <v>1493</v>
      </c>
      <c r="T257" t="s">
        <v>1493</v>
      </c>
      <c r="U257" t="s">
        <v>1493</v>
      </c>
      <c r="V257" t="s">
        <v>1493</v>
      </c>
      <c r="W257" t="s">
        <v>1493</v>
      </c>
      <c r="X257" t="s">
        <v>1493</v>
      </c>
      <c r="Y257" t="s">
        <v>1493</v>
      </c>
      <c r="Z257" t="s">
        <v>1493</v>
      </c>
      <c r="AA257" t="s">
        <v>1493</v>
      </c>
      <c r="AB257" t="s">
        <v>1493</v>
      </c>
      <c r="AC257" t="s">
        <v>1493</v>
      </c>
      <c r="AD257" t="s">
        <v>1493</v>
      </c>
      <c r="AE257" t="s">
        <v>1493</v>
      </c>
      <c r="AF257" t="s">
        <v>1493</v>
      </c>
      <c r="AG257" t="s">
        <v>1493</v>
      </c>
      <c r="AH257" t="s">
        <v>1493</v>
      </c>
      <c r="AI257" t="s">
        <v>1493</v>
      </c>
      <c r="AJ257" t="s">
        <v>1493</v>
      </c>
      <c r="AK257" t="s">
        <v>1493</v>
      </c>
      <c r="AL257" t="s">
        <v>1493</v>
      </c>
      <c r="AM257" t="s">
        <v>1493</v>
      </c>
      <c r="AN257" t="s">
        <v>1493</v>
      </c>
      <c r="AO257" t="s">
        <v>1493</v>
      </c>
      <c r="AP257" t="s">
        <v>1493</v>
      </c>
      <c r="AQ257" t="s">
        <v>1493</v>
      </c>
      <c r="AR257" t="s">
        <v>1493</v>
      </c>
      <c r="AS257" t="s">
        <v>1493</v>
      </c>
      <c r="AT257" t="s">
        <v>1493</v>
      </c>
      <c r="AU257" t="s">
        <v>1493</v>
      </c>
      <c r="AV257" t="s">
        <v>1493</v>
      </c>
      <c r="AW257" t="s">
        <v>1493</v>
      </c>
      <c r="AX257" t="s">
        <v>1493</v>
      </c>
      <c r="AY257" t="s">
        <v>1493</v>
      </c>
      <c r="AZ257" t="s">
        <v>1493</v>
      </c>
      <c r="BA257" t="s">
        <v>1493</v>
      </c>
      <c r="BB257" t="s">
        <v>1493</v>
      </c>
      <c r="BC257" t="s">
        <v>1493</v>
      </c>
      <c r="BD257" t="s">
        <v>1493</v>
      </c>
      <c r="BE257" t="s">
        <v>1493</v>
      </c>
      <c r="BF257" t="s">
        <v>1493</v>
      </c>
      <c r="BG257" t="s">
        <v>1493</v>
      </c>
      <c r="BH257">
        <v>2</v>
      </c>
      <c r="BI257" t="s">
        <v>1493</v>
      </c>
      <c r="BJ257">
        <v>1</v>
      </c>
      <c r="BK257" t="s">
        <v>1493</v>
      </c>
      <c r="BL257" t="s">
        <v>1493</v>
      </c>
      <c r="BM257" t="s">
        <v>1493</v>
      </c>
      <c r="BN257" t="s">
        <v>1493</v>
      </c>
      <c r="BO257" s="12" t="s">
        <v>542</v>
      </c>
      <c r="BP257" s="22" t="s">
        <v>944</v>
      </c>
      <c r="BQ257">
        <v>272</v>
      </c>
      <c r="BR257">
        <v>0</v>
      </c>
      <c r="BS257" t="s">
        <v>1493</v>
      </c>
      <c r="BT257">
        <v>0</v>
      </c>
      <c r="BU257" t="s">
        <v>1493</v>
      </c>
      <c r="BV257" s="4">
        <v>3.2</v>
      </c>
      <c r="BW257">
        <v>0</v>
      </c>
      <c r="BX257">
        <v>26</v>
      </c>
      <c r="BY257">
        <v>2</v>
      </c>
      <c r="BZ257" t="s">
        <v>1493</v>
      </c>
      <c r="CA257">
        <v>1</v>
      </c>
      <c r="CB257" t="s">
        <v>1493</v>
      </c>
      <c r="CC257">
        <v>2</v>
      </c>
      <c r="CD257" t="s">
        <v>1493</v>
      </c>
      <c r="CE257" s="12" t="s">
        <v>482</v>
      </c>
      <c r="CF257" t="s">
        <v>1493</v>
      </c>
      <c r="CG257">
        <v>0</v>
      </c>
      <c r="CH257" t="s">
        <v>1493</v>
      </c>
      <c r="CI257" t="s">
        <v>1493</v>
      </c>
      <c r="CJ257" t="s">
        <v>1493</v>
      </c>
      <c r="CK257" t="s">
        <v>1493</v>
      </c>
      <c r="CL257" t="s">
        <v>1493</v>
      </c>
      <c r="CM257" t="s">
        <v>1493</v>
      </c>
      <c r="CN257" t="s">
        <v>1493</v>
      </c>
      <c r="CO257" t="s">
        <v>1493</v>
      </c>
      <c r="CP257">
        <v>1</v>
      </c>
      <c r="CQ257" s="22">
        <v>1</v>
      </c>
      <c r="CR257" t="s">
        <v>1493</v>
      </c>
      <c r="CS257" s="12" t="s">
        <v>1493</v>
      </c>
      <c r="CT257">
        <v>2</v>
      </c>
      <c r="CU257">
        <v>0</v>
      </c>
      <c r="CV257" t="s">
        <v>1493</v>
      </c>
      <c r="CW257" t="s">
        <v>1493</v>
      </c>
      <c r="CX257">
        <v>0</v>
      </c>
      <c r="CY257" t="s">
        <v>1493</v>
      </c>
      <c r="CZ257">
        <v>0</v>
      </c>
      <c r="DA257" t="s">
        <v>1493</v>
      </c>
      <c r="DB257" t="s">
        <v>1493</v>
      </c>
      <c r="DC257" t="s">
        <v>1493</v>
      </c>
      <c r="DD257" t="s">
        <v>1493</v>
      </c>
      <c r="DE257" t="s">
        <v>1493</v>
      </c>
    </row>
    <row r="258" spans="1:109" x14ac:dyDescent="0.25">
      <c r="A258" s="12" t="s">
        <v>1493</v>
      </c>
      <c r="B258" s="4">
        <v>1.161</v>
      </c>
      <c r="C258" t="s">
        <v>1493</v>
      </c>
      <c r="D258">
        <v>26</v>
      </c>
      <c r="E258">
        <v>1</v>
      </c>
      <c r="F258" t="s">
        <v>1493</v>
      </c>
      <c r="G258">
        <v>0</v>
      </c>
      <c r="H258" t="s">
        <v>1493</v>
      </c>
      <c r="I258" t="s">
        <v>1493</v>
      </c>
      <c r="J258">
        <v>0</v>
      </c>
      <c r="K258" t="s">
        <v>1493</v>
      </c>
      <c r="L258" t="s">
        <v>1493</v>
      </c>
      <c r="M258" t="s">
        <v>1493</v>
      </c>
      <c r="N258" t="s">
        <v>1493</v>
      </c>
      <c r="O258" t="s">
        <v>1493</v>
      </c>
      <c r="P258" t="s">
        <v>1493</v>
      </c>
      <c r="Q258" t="s">
        <v>1493</v>
      </c>
      <c r="R258" t="s">
        <v>1493</v>
      </c>
      <c r="S258" t="s">
        <v>1493</v>
      </c>
      <c r="T258" t="s">
        <v>1493</v>
      </c>
      <c r="U258" t="s">
        <v>1493</v>
      </c>
      <c r="V258" t="s">
        <v>1493</v>
      </c>
      <c r="W258" t="s">
        <v>1493</v>
      </c>
      <c r="X258" t="s">
        <v>1493</v>
      </c>
      <c r="Y258" t="s">
        <v>1493</v>
      </c>
      <c r="Z258" t="s">
        <v>1493</v>
      </c>
      <c r="AA258" t="s">
        <v>1493</v>
      </c>
      <c r="AB258" t="s">
        <v>1493</v>
      </c>
      <c r="AC258" t="s">
        <v>1493</v>
      </c>
      <c r="AD258" t="s">
        <v>1493</v>
      </c>
      <c r="AE258" t="s">
        <v>1493</v>
      </c>
      <c r="AF258" t="s">
        <v>1493</v>
      </c>
      <c r="AG258" t="s">
        <v>1493</v>
      </c>
      <c r="AH258" t="s">
        <v>1493</v>
      </c>
      <c r="AI258" t="s">
        <v>1493</v>
      </c>
      <c r="AJ258" t="s">
        <v>1493</v>
      </c>
      <c r="AK258" t="s">
        <v>1493</v>
      </c>
      <c r="AL258" t="s">
        <v>1493</v>
      </c>
      <c r="AM258" t="s">
        <v>1493</v>
      </c>
      <c r="AN258" t="s">
        <v>1493</v>
      </c>
      <c r="AO258" t="s">
        <v>1493</v>
      </c>
      <c r="AP258" t="s">
        <v>1493</v>
      </c>
      <c r="AQ258" t="s">
        <v>1493</v>
      </c>
      <c r="AR258" t="s">
        <v>1493</v>
      </c>
      <c r="AS258" t="s">
        <v>1493</v>
      </c>
      <c r="AT258" t="s">
        <v>1493</v>
      </c>
      <c r="AU258" t="s">
        <v>1493</v>
      </c>
      <c r="AV258" t="s">
        <v>1493</v>
      </c>
      <c r="AW258" t="s">
        <v>1493</v>
      </c>
      <c r="AX258" t="s">
        <v>1493</v>
      </c>
      <c r="AY258" t="s">
        <v>1493</v>
      </c>
      <c r="AZ258" t="s">
        <v>1493</v>
      </c>
      <c r="BA258" t="s">
        <v>1493</v>
      </c>
      <c r="BB258" t="s">
        <v>1493</v>
      </c>
      <c r="BC258" t="s">
        <v>1493</v>
      </c>
      <c r="BD258" t="s">
        <v>1493</v>
      </c>
      <c r="BE258" t="s">
        <v>1493</v>
      </c>
      <c r="BF258" t="s">
        <v>1493</v>
      </c>
      <c r="BG258" t="s">
        <v>1493</v>
      </c>
      <c r="BH258">
        <v>1</v>
      </c>
      <c r="BI258" t="s">
        <v>1493</v>
      </c>
      <c r="BJ258" t="s">
        <v>1493</v>
      </c>
      <c r="BK258" t="s">
        <v>1493</v>
      </c>
      <c r="BL258" t="s">
        <v>1493</v>
      </c>
      <c r="BM258" t="s">
        <v>1493</v>
      </c>
      <c r="BN258" t="s">
        <v>1493</v>
      </c>
      <c r="BO258" s="12" t="s">
        <v>568</v>
      </c>
      <c r="BP258" s="22">
        <v>42</v>
      </c>
      <c r="BQ258">
        <v>294</v>
      </c>
      <c r="BR258">
        <v>0</v>
      </c>
      <c r="BS258" t="s">
        <v>1493</v>
      </c>
      <c r="BT258">
        <v>0</v>
      </c>
      <c r="BU258" t="s">
        <v>1493</v>
      </c>
      <c r="BV258" s="4">
        <v>3.25</v>
      </c>
      <c r="BW258">
        <v>0</v>
      </c>
      <c r="BX258">
        <v>26</v>
      </c>
      <c r="BY258">
        <v>1</v>
      </c>
      <c r="BZ258" t="s">
        <v>1493</v>
      </c>
      <c r="CA258">
        <v>3</v>
      </c>
      <c r="CB258" t="s">
        <v>1493</v>
      </c>
      <c r="CC258">
        <v>2</v>
      </c>
      <c r="CD258" t="s">
        <v>1493</v>
      </c>
      <c r="CE258" s="12" t="s">
        <v>482</v>
      </c>
      <c r="CF258" t="s">
        <v>1493</v>
      </c>
      <c r="CG258">
        <v>0</v>
      </c>
      <c r="CH258" t="s">
        <v>1493</v>
      </c>
      <c r="CI258" t="s">
        <v>1493</v>
      </c>
      <c r="CJ258" t="s">
        <v>1493</v>
      </c>
      <c r="CK258" t="s">
        <v>1493</v>
      </c>
      <c r="CL258" t="s">
        <v>1493</v>
      </c>
      <c r="CM258" t="s">
        <v>1493</v>
      </c>
      <c r="CN258" t="s">
        <v>1493</v>
      </c>
      <c r="CO258" t="s">
        <v>1493</v>
      </c>
      <c r="CP258">
        <v>2</v>
      </c>
      <c r="CQ258" s="22" t="s">
        <v>461</v>
      </c>
      <c r="CR258" t="s">
        <v>1493</v>
      </c>
      <c r="CS258" s="12" t="s">
        <v>1493</v>
      </c>
      <c r="CT258">
        <v>2</v>
      </c>
      <c r="CU258">
        <v>0</v>
      </c>
      <c r="CV258" t="s">
        <v>1493</v>
      </c>
      <c r="CW258" t="s">
        <v>1493</v>
      </c>
      <c r="CX258">
        <v>0</v>
      </c>
      <c r="CY258" t="s">
        <v>1493</v>
      </c>
      <c r="CZ258">
        <v>0</v>
      </c>
      <c r="DA258" t="s">
        <v>1493</v>
      </c>
      <c r="DB258" t="s">
        <v>1493</v>
      </c>
      <c r="DC258" t="s">
        <v>1493</v>
      </c>
      <c r="DD258" t="s">
        <v>1493</v>
      </c>
      <c r="DE258" t="s">
        <v>1493</v>
      </c>
    </row>
    <row r="259" spans="1:109" x14ac:dyDescent="0.25">
      <c r="A259" s="12" t="s">
        <v>1493</v>
      </c>
      <c r="B259" s="4">
        <v>1.1619999999999999</v>
      </c>
      <c r="C259" t="s">
        <v>1493</v>
      </c>
      <c r="D259">
        <v>22</v>
      </c>
      <c r="E259">
        <v>1</v>
      </c>
      <c r="F259" t="s">
        <v>1493</v>
      </c>
      <c r="G259">
        <v>0</v>
      </c>
      <c r="H259" t="s">
        <v>1493</v>
      </c>
      <c r="I259" t="s">
        <v>1493</v>
      </c>
      <c r="J259">
        <v>0</v>
      </c>
      <c r="K259">
        <v>2010</v>
      </c>
      <c r="L259" t="s">
        <v>1493</v>
      </c>
      <c r="M259" t="s">
        <v>1493</v>
      </c>
      <c r="N259">
        <v>0</v>
      </c>
      <c r="O259" t="s">
        <v>1493</v>
      </c>
      <c r="P259">
        <v>3.5</v>
      </c>
      <c r="Q259" t="s">
        <v>1493</v>
      </c>
      <c r="R259" t="s">
        <v>1493</v>
      </c>
      <c r="S259" t="s">
        <v>1493</v>
      </c>
      <c r="T259" t="s">
        <v>1493</v>
      </c>
      <c r="U259" t="s">
        <v>1493</v>
      </c>
      <c r="V259" t="s">
        <v>1493</v>
      </c>
      <c r="W259" t="s">
        <v>1493</v>
      </c>
      <c r="X259" t="s">
        <v>1493</v>
      </c>
      <c r="Y259" t="s">
        <v>1493</v>
      </c>
      <c r="Z259" t="s">
        <v>1493</v>
      </c>
      <c r="AA259" t="s">
        <v>1493</v>
      </c>
      <c r="AB259" t="s">
        <v>1493</v>
      </c>
      <c r="AC259" t="s">
        <v>1493</v>
      </c>
      <c r="AD259" t="s">
        <v>1493</v>
      </c>
      <c r="AE259" t="s">
        <v>1493</v>
      </c>
      <c r="AF259" t="s">
        <v>1493</v>
      </c>
      <c r="AG259" t="s">
        <v>1493</v>
      </c>
      <c r="AH259" t="s">
        <v>1493</v>
      </c>
      <c r="AI259" t="s">
        <v>1493</v>
      </c>
      <c r="AJ259" t="s">
        <v>1493</v>
      </c>
      <c r="AK259" t="s">
        <v>1493</v>
      </c>
      <c r="AL259" t="s">
        <v>1493</v>
      </c>
      <c r="AM259" t="s">
        <v>1493</v>
      </c>
      <c r="AN259" t="s">
        <v>1493</v>
      </c>
      <c r="AO259" t="s">
        <v>1493</v>
      </c>
      <c r="AP259" t="s">
        <v>1493</v>
      </c>
      <c r="AQ259" t="s">
        <v>1493</v>
      </c>
      <c r="AR259" t="s">
        <v>1493</v>
      </c>
      <c r="AS259" t="s">
        <v>1493</v>
      </c>
      <c r="AT259" t="s">
        <v>1493</v>
      </c>
      <c r="AU259" t="s">
        <v>1493</v>
      </c>
      <c r="AV259" t="s">
        <v>1493</v>
      </c>
      <c r="AW259" t="s">
        <v>1493</v>
      </c>
      <c r="AX259" t="s">
        <v>1493</v>
      </c>
      <c r="AY259" t="s">
        <v>1493</v>
      </c>
      <c r="AZ259" t="s">
        <v>1493</v>
      </c>
      <c r="BA259" t="s">
        <v>1493</v>
      </c>
      <c r="BB259" t="s">
        <v>1493</v>
      </c>
      <c r="BC259" t="s">
        <v>1493</v>
      </c>
      <c r="BD259" t="s">
        <v>1493</v>
      </c>
      <c r="BE259" t="s">
        <v>1493</v>
      </c>
      <c r="BF259" t="s">
        <v>1493</v>
      </c>
      <c r="BG259" t="s">
        <v>1493</v>
      </c>
      <c r="BH259">
        <v>2</v>
      </c>
      <c r="BI259">
        <v>1</v>
      </c>
      <c r="BJ259" t="s">
        <v>1493</v>
      </c>
      <c r="BK259" t="s">
        <v>1493</v>
      </c>
      <c r="BL259" t="s">
        <v>1493</v>
      </c>
      <c r="BM259" t="s">
        <v>1493</v>
      </c>
      <c r="BN259" t="s">
        <v>1493</v>
      </c>
      <c r="BO259" s="12" t="s">
        <v>888</v>
      </c>
      <c r="BP259" s="22" t="s">
        <v>505</v>
      </c>
      <c r="BQ259">
        <v>286</v>
      </c>
      <c r="BR259">
        <v>0</v>
      </c>
      <c r="BS259" t="s">
        <v>1493</v>
      </c>
      <c r="BT259">
        <v>0</v>
      </c>
      <c r="BU259" t="s">
        <v>1493</v>
      </c>
      <c r="BV259" s="4">
        <v>3.22</v>
      </c>
      <c r="BW259">
        <v>0</v>
      </c>
      <c r="BX259">
        <v>22</v>
      </c>
      <c r="BY259">
        <v>1</v>
      </c>
      <c r="BZ259" t="s">
        <v>1493</v>
      </c>
      <c r="CA259">
        <v>3</v>
      </c>
      <c r="CB259" t="s">
        <v>1493</v>
      </c>
      <c r="CC259">
        <v>2</v>
      </c>
      <c r="CD259" t="s">
        <v>1493</v>
      </c>
      <c r="CE259" s="12" t="s">
        <v>626</v>
      </c>
      <c r="CF259" t="s">
        <v>1493</v>
      </c>
      <c r="CG259">
        <v>0</v>
      </c>
      <c r="CH259" t="s">
        <v>1493</v>
      </c>
      <c r="CI259" t="s">
        <v>1493</v>
      </c>
      <c r="CJ259" t="s">
        <v>1493</v>
      </c>
      <c r="CK259" t="s">
        <v>1493</v>
      </c>
      <c r="CL259" t="s">
        <v>1493</v>
      </c>
      <c r="CM259" t="s">
        <v>1493</v>
      </c>
      <c r="CN259" t="s">
        <v>1493</v>
      </c>
      <c r="CO259" t="s">
        <v>1493</v>
      </c>
      <c r="CP259">
        <v>1</v>
      </c>
      <c r="CQ259" s="22" t="s">
        <v>461</v>
      </c>
      <c r="CR259" t="s">
        <v>1493</v>
      </c>
      <c r="CS259" s="12" t="s">
        <v>1493</v>
      </c>
      <c r="CT259">
        <v>2</v>
      </c>
      <c r="CU259">
        <v>0</v>
      </c>
      <c r="CV259" t="s">
        <v>1493</v>
      </c>
      <c r="CW259" t="s">
        <v>1493</v>
      </c>
      <c r="CX259">
        <v>0</v>
      </c>
      <c r="CY259" t="s">
        <v>1493</v>
      </c>
      <c r="CZ259">
        <v>0</v>
      </c>
      <c r="DA259" t="s">
        <v>1493</v>
      </c>
      <c r="DB259" t="s">
        <v>1493</v>
      </c>
      <c r="DC259" t="s">
        <v>1493</v>
      </c>
      <c r="DD259" t="s">
        <v>1493</v>
      </c>
      <c r="DE259" t="s">
        <v>1493</v>
      </c>
    </row>
    <row r="260" spans="1:109" x14ac:dyDescent="0.25">
      <c r="A260" s="12" t="s">
        <v>1493</v>
      </c>
      <c r="B260" s="4">
        <v>1.163</v>
      </c>
      <c r="C260" t="s">
        <v>1493</v>
      </c>
      <c r="D260">
        <v>39</v>
      </c>
      <c r="E260">
        <v>2</v>
      </c>
      <c r="F260" t="s">
        <v>1493</v>
      </c>
      <c r="G260">
        <v>0</v>
      </c>
      <c r="H260" t="s">
        <v>1493</v>
      </c>
      <c r="I260" t="s">
        <v>1493</v>
      </c>
      <c r="J260">
        <v>0</v>
      </c>
      <c r="K260">
        <v>1993</v>
      </c>
      <c r="L260" t="s">
        <v>1493</v>
      </c>
      <c r="M260" t="s">
        <v>1493</v>
      </c>
      <c r="N260">
        <v>0</v>
      </c>
      <c r="O260">
        <v>294</v>
      </c>
      <c r="P260">
        <v>3.98</v>
      </c>
      <c r="Q260" t="s">
        <v>1493</v>
      </c>
      <c r="R260">
        <v>2002</v>
      </c>
      <c r="S260" t="s">
        <v>1493</v>
      </c>
      <c r="T260" t="s">
        <v>1493</v>
      </c>
      <c r="U260">
        <v>0</v>
      </c>
      <c r="V260">
        <v>294</v>
      </c>
      <c r="W260">
        <v>4.5</v>
      </c>
      <c r="X260" t="s">
        <v>1493</v>
      </c>
      <c r="Y260">
        <v>2004</v>
      </c>
      <c r="Z260" t="s">
        <v>1493</v>
      </c>
      <c r="AA260" t="s">
        <v>1493</v>
      </c>
      <c r="AB260">
        <v>0</v>
      </c>
      <c r="AC260">
        <v>294</v>
      </c>
      <c r="AD260">
        <v>4.25</v>
      </c>
      <c r="AE260" t="s">
        <v>1493</v>
      </c>
      <c r="AF260" t="s">
        <v>1493</v>
      </c>
      <c r="AG260" t="s">
        <v>1493</v>
      </c>
      <c r="AH260" t="s">
        <v>1493</v>
      </c>
      <c r="AI260" t="s">
        <v>1493</v>
      </c>
      <c r="AJ260" t="s">
        <v>1493</v>
      </c>
      <c r="AK260" t="s">
        <v>1493</v>
      </c>
      <c r="AL260" t="s">
        <v>1493</v>
      </c>
      <c r="AM260" t="s">
        <v>1493</v>
      </c>
      <c r="AN260" t="s">
        <v>1493</v>
      </c>
      <c r="AO260" t="s">
        <v>1493</v>
      </c>
      <c r="AP260" t="s">
        <v>1493</v>
      </c>
      <c r="AQ260" t="s">
        <v>1493</v>
      </c>
      <c r="AR260" t="s">
        <v>1493</v>
      </c>
      <c r="AS260" t="s">
        <v>1493</v>
      </c>
      <c r="AT260" t="s">
        <v>1493</v>
      </c>
      <c r="AU260" t="s">
        <v>1493</v>
      </c>
      <c r="AV260" t="s">
        <v>1493</v>
      </c>
      <c r="AW260" t="s">
        <v>1493</v>
      </c>
      <c r="AX260" t="s">
        <v>1493</v>
      </c>
      <c r="AY260" t="s">
        <v>1493</v>
      </c>
      <c r="AZ260" t="s">
        <v>1493</v>
      </c>
      <c r="BA260" t="s">
        <v>1493</v>
      </c>
      <c r="BB260" t="s">
        <v>1493</v>
      </c>
      <c r="BC260" t="s">
        <v>1493</v>
      </c>
      <c r="BD260" t="s">
        <v>1493</v>
      </c>
      <c r="BE260" t="s">
        <v>1493</v>
      </c>
      <c r="BF260" t="s">
        <v>1493</v>
      </c>
      <c r="BG260" t="s">
        <v>1493</v>
      </c>
      <c r="BH260">
        <v>4</v>
      </c>
      <c r="BI260">
        <v>3</v>
      </c>
      <c r="BJ260" t="s">
        <v>1493</v>
      </c>
      <c r="BK260" t="s">
        <v>1493</v>
      </c>
      <c r="BL260" t="s">
        <v>1493</v>
      </c>
      <c r="BM260" t="s">
        <v>1493</v>
      </c>
      <c r="BN260" t="s">
        <v>1493</v>
      </c>
      <c r="BO260" s="12" t="s">
        <v>479</v>
      </c>
      <c r="BP260" s="22" t="s">
        <v>488</v>
      </c>
      <c r="BQ260">
        <v>268</v>
      </c>
      <c r="BR260">
        <v>0</v>
      </c>
      <c r="BS260" t="s">
        <v>1493</v>
      </c>
      <c r="BT260">
        <v>0</v>
      </c>
      <c r="BU260" t="s">
        <v>1493</v>
      </c>
      <c r="BV260" s="4">
        <v>3.35</v>
      </c>
      <c r="BW260">
        <v>0</v>
      </c>
      <c r="BX260">
        <v>39</v>
      </c>
      <c r="BY260">
        <v>1</v>
      </c>
      <c r="BZ260" t="s">
        <v>1493</v>
      </c>
      <c r="CA260">
        <v>3</v>
      </c>
      <c r="CB260" t="s">
        <v>1493</v>
      </c>
      <c r="CC260">
        <v>3</v>
      </c>
      <c r="CD260">
        <v>15</v>
      </c>
      <c r="CE260" s="12" t="s">
        <v>639</v>
      </c>
      <c r="CF260">
        <v>1</v>
      </c>
      <c r="CG260">
        <v>0</v>
      </c>
      <c r="CH260" t="s">
        <v>1493</v>
      </c>
      <c r="CI260" t="s">
        <v>1493</v>
      </c>
      <c r="CJ260" t="s">
        <v>1493</v>
      </c>
      <c r="CK260" t="s">
        <v>1493</v>
      </c>
      <c r="CL260" t="s">
        <v>1493</v>
      </c>
      <c r="CM260" t="s">
        <v>1493</v>
      </c>
      <c r="CN260" t="s">
        <v>1493</v>
      </c>
      <c r="CO260" t="s">
        <v>1493</v>
      </c>
      <c r="CP260">
        <v>3</v>
      </c>
      <c r="CQ260" s="22" t="s">
        <v>461</v>
      </c>
      <c r="CR260" t="s">
        <v>1493</v>
      </c>
      <c r="CS260" s="12" t="s">
        <v>1493</v>
      </c>
      <c r="CT260">
        <v>2</v>
      </c>
      <c r="CU260">
        <v>0</v>
      </c>
      <c r="CV260" t="s">
        <v>1493</v>
      </c>
      <c r="CW260" t="s">
        <v>1493</v>
      </c>
      <c r="CX260">
        <v>0</v>
      </c>
      <c r="CY260" t="s">
        <v>1493</v>
      </c>
      <c r="CZ260">
        <v>0</v>
      </c>
      <c r="DA260" t="s">
        <v>1493</v>
      </c>
      <c r="DB260" t="s">
        <v>1493</v>
      </c>
      <c r="DC260" t="s">
        <v>1493</v>
      </c>
      <c r="DD260" t="s">
        <v>1493</v>
      </c>
      <c r="DE260" t="s">
        <v>1493</v>
      </c>
    </row>
    <row r="261" spans="1:109" x14ac:dyDescent="0.25">
      <c r="A261" s="12" t="s">
        <v>1493</v>
      </c>
      <c r="B261" s="4">
        <v>1.1639999999999999</v>
      </c>
      <c r="C261" t="s">
        <v>1493</v>
      </c>
      <c r="D261">
        <v>35</v>
      </c>
      <c r="E261">
        <v>1</v>
      </c>
      <c r="F261" t="s">
        <v>1493</v>
      </c>
      <c r="G261">
        <v>0</v>
      </c>
      <c r="H261" t="s">
        <v>1493</v>
      </c>
      <c r="I261" t="s">
        <v>1493</v>
      </c>
      <c r="J261">
        <v>0</v>
      </c>
      <c r="K261" t="s">
        <v>1493</v>
      </c>
      <c r="L261" t="s">
        <v>1493</v>
      </c>
      <c r="M261" t="s">
        <v>1493</v>
      </c>
      <c r="N261" t="s">
        <v>1493</v>
      </c>
      <c r="O261" t="s">
        <v>1493</v>
      </c>
      <c r="P261" t="s">
        <v>1493</v>
      </c>
      <c r="Q261" t="s">
        <v>1493</v>
      </c>
      <c r="R261" t="s">
        <v>1493</v>
      </c>
      <c r="S261" t="s">
        <v>1493</v>
      </c>
      <c r="T261" t="s">
        <v>1493</v>
      </c>
      <c r="U261" t="s">
        <v>1493</v>
      </c>
      <c r="V261" t="s">
        <v>1493</v>
      </c>
      <c r="W261" t="s">
        <v>1493</v>
      </c>
      <c r="X261" t="s">
        <v>1493</v>
      </c>
      <c r="Y261" t="s">
        <v>1493</v>
      </c>
      <c r="Z261" t="s">
        <v>1493</v>
      </c>
      <c r="AA261" t="s">
        <v>1493</v>
      </c>
      <c r="AB261" t="s">
        <v>1493</v>
      </c>
      <c r="AC261" t="s">
        <v>1493</v>
      </c>
      <c r="AD261" t="s">
        <v>1493</v>
      </c>
      <c r="AE261" t="s">
        <v>1493</v>
      </c>
      <c r="AF261" t="s">
        <v>1493</v>
      </c>
      <c r="AG261" t="s">
        <v>1493</v>
      </c>
      <c r="AH261" t="s">
        <v>1493</v>
      </c>
      <c r="AI261" t="s">
        <v>1493</v>
      </c>
      <c r="AJ261" t="s">
        <v>1493</v>
      </c>
      <c r="AK261" t="s">
        <v>1493</v>
      </c>
      <c r="AL261" t="s">
        <v>1493</v>
      </c>
      <c r="AM261" t="s">
        <v>1493</v>
      </c>
      <c r="AN261" t="s">
        <v>1493</v>
      </c>
      <c r="AO261" t="s">
        <v>1493</v>
      </c>
      <c r="AP261" t="s">
        <v>1493</v>
      </c>
      <c r="AQ261" t="s">
        <v>1493</v>
      </c>
      <c r="AR261" t="s">
        <v>1493</v>
      </c>
      <c r="AS261" t="s">
        <v>1493</v>
      </c>
      <c r="AT261" t="s">
        <v>1493</v>
      </c>
      <c r="AU261" t="s">
        <v>1493</v>
      </c>
      <c r="AV261" t="s">
        <v>1493</v>
      </c>
      <c r="AW261" t="s">
        <v>1493</v>
      </c>
      <c r="AX261" t="s">
        <v>1493</v>
      </c>
      <c r="AY261" t="s">
        <v>1493</v>
      </c>
      <c r="AZ261" t="s">
        <v>1493</v>
      </c>
      <c r="BA261" t="s">
        <v>1493</v>
      </c>
      <c r="BB261" t="s">
        <v>1493</v>
      </c>
      <c r="BC261" t="s">
        <v>1493</v>
      </c>
      <c r="BD261" t="s">
        <v>1493</v>
      </c>
      <c r="BE261" t="s">
        <v>1493</v>
      </c>
      <c r="BF261" t="s">
        <v>1493</v>
      </c>
      <c r="BG261" t="s">
        <v>1493</v>
      </c>
      <c r="BH261">
        <v>1</v>
      </c>
      <c r="BI261" t="s">
        <v>1493</v>
      </c>
      <c r="BJ261" t="s">
        <v>1493</v>
      </c>
      <c r="BK261" t="s">
        <v>1493</v>
      </c>
      <c r="BL261" t="s">
        <v>1493</v>
      </c>
      <c r="BM261" t="s">
        <v>1493</v>
      </c>
      <c r="BN261" t="s">
        <v>1493</v>
      </c>
      <c r="BO261" s="12" t="s">
        <v>508</v>
      </c>
      <c r="BP261" s="22" t="s">
        <v>679</v>
      </c>
      <c r="BQ261">
        <v>275</v>
      </c>
      <c r="BR261">
        <v>0</v>
      </c>
      <c r="BS261" t="s">
        <v>1493</v>
      </c>
      <c r="BT261">
        <v>0</v>
      </c>
      <c r="BU261" t="s">
        <v>1493</v>
      </c>
      <c r="BV261" s="4">
        <v>2.9249999999999998</v>
      </c>
      <c r="BW261">
        <v>0</v>
      </c>
      <c r="BX261">
        <v>35</v>
      </c>
      <c r="BY261">
        <v>1</v>
      </c>
      <c r="BZ261" t="s">
        <v>1493</v>
      </c>
      <c r="CA261">
        <v>3</v>
      </c>
      <c r="CB261" t="s">
        <v>1493</v>
      </c>
      <c r="CC261">
        <v>3</v>
      </c>
      <c r="CD261">
        <v>16</v>
      </c>
      <c r="CE261" s="12" t="s">
        <v>1320</v>
      </c>
      <c r="CF261">
        <v>2</v>
      </c>
      <c r="CG261">
        <v>0</v>
      </c>
      <c r="CH261" t="s">
        <v>1493</v>
      </c>
      <c r="CI261" t="s">
        <v>1493</v>
      </c>
      <c r="CJ261" t="s">
        <v>1493</v>
      </c>
      <c r="CK261" t="s">
        <v>1493</v>
      </c>
      <c r="CL261" t="s">
        <v>1493</v>
      </c>
      <c r="CM261" t="s">
        <v>1493</v>
      </c>
      <c r="CN261" t="s">
        <v>1493</v>
      </c>
      <c r="CO261" t="s">
        <v>1493</v>
      </c>
      <c r="CP261">
        <v>1</v>
      </c>
      <c r="CQ261" s="22" t="s">
        <v>461</v>
      </c>
      <c r="CR261" t="s">
        <v>1493</v>
      </c>
      <c r="CS261" s="12" t="s">
        <v>1493</v>
      </c>
      <c r="CT261">
        <v>2</v>
      </c>
      <c r="CU261">
        <v>0</v>
      </c>
      <c r="CV261" t="s">
        <v>1493</v>
      </c>
      <c r="CW261" t="s">
        <v>1493</v>
      </c>
      <c r="CX261">
        <v>0</v>
      </c>
      <c r="CY261" t="s">
        <v>1493</v>
      </c>
      <c r="CZ261">
        <v>0</v>
      </c>
      <c r="DA261" t="s">
        <v>1493</v>
      </c>
      <c r="DB261" t="s">
        <v>1493</v>
      </c>
      <c r="DC261" t="s">
        <v>1493</v>
      </c>
      <c r="DD261" t="s">
        <v>1493</v>
      </c>
      <c r="DE261" t="s">
        <v>1493</v>
      </c>
    </row>
    <row r="262" spans="1:109" x14ac:dyDescent="0.25">
      <c r="A262" s="12" t="s">
        <v>1493</v>
      </c>
      <c r="B262" s="4">
        <v>1.165</v>
      </c>
      <c r="C262" t="s">
        <v>1493</v>
      </c>
      <c r="D262">
        <v>25</v>
      </c>
      <c r="E262">
        <v>2</v>
      </c>
      <c r="F262" t="s">
        <v>1493</v>
      </c>
      <c r="G262">
        <v>0</v>
      </c>
      <c r="H262" t="s">
        <v>1493</v>
      </c>
      <c r="I262" t="s">
        <v>1493</v>
      </c>
      <c r="J262">
        <v>0</v>
      </c>
      <c r="K262" t="s">
        <v>1493</v>
      </c>
      <c r="L262" t="s">
        <v>1493</v>
      </c>
      <c r="M262" t="s">
        <v>1493</v>
      </c>
      <c r="N262" t="s">
        <v>1493</v>
      </c>
      <c r="O262" t="s">
        <v>1493</v>
      </c>
      <c r="P262" t="s">
        <v>1493</v>
      </c>
      <c r="Q262" t="s">
        <v>1493</v>
      </c>
      <c r="R262" t="s">
        <v>1493</v>
      </c>
      <c r="S262" t="s">
        <v>1493</v>
      </c>
      <c r="T262" t="s">
        <v>1493</v>
      </c>
      <c r="U262" t="s">
        <v>1493</v>
      </c>
      <c r="V262" t="s">
        <v>1493</v>
      </c>
      <c r="W262" t="s">
        <v>1493</v>
      </c>
      <c r="X262" t="s">
        <v>1493</v>
      </c>
      <c r="Y262" t="s">
        <v>1493</v>
      </c>
      <c r="Z262" t="s">
        <v>1493</v>
      </c>
      <c r="AA262" t="s">
        <v>1493</v>
      </c>
      <c r="AB262" t="s">
        <v>1493</v>
      </c>
      <c r="AC262" t="s">
        <v>1493</v>
      </c>
      <c r="AD262" t="s">
        <v>1493</v>
      </c>
      <c r="AE262" t="s">
        <v>1493</v>
      </c>
      <c r="AF262" t="s">
        <v>1493</v>
      </c>
      <c r="AG262" t="s">
        <v>1493</v>
      </c>
      <c r="AH262" t="s">
        <v>1493</v>
      </c>
      <c r="AI262" t="s">
        <v>1493</v>
      </c>
      <c r="AJ262" t="s">
        <v>1493</v>
      </c>
      <c r="AK262" t="s">
        <v>1493</v>
      </c>
      <c r="AL262" t="s">
        <v>1493</v>
      </c>
      <c r="AM262" t="s">
        <v>1493</v>
      </c>
      <c r="AN262" t="s">
        <v>1493</v>
      </c>
      <c r="AO262" t="s">
        <v>1493</v>
      </c>
      <c r="AP262" t="s">
        <v>1493</v>
      </c>
      <c r="AQ262" t="s">
        <v>1493</v>
      </c>
      <c r="AR262" t="s">
        <v>1493</v>
      </c>
      <c r="AS262" t="s">
        <v>1493</v>
      </c>
      <c r="AT262" t="s">
        <v>1493</v>
      </c>
      <c r="AU262" t="s">
        <v>1493</v>
      </c>
      <c r="AV262" t="s">
        <v>1493</v>
      </c>
      <c r="AW262" t="s">
        <v>1493</v>
      </c>
      <c r="AX262" t="s">
        <v>1493</v>
      </c>
      <c r="AY262" t="s">
        <v>1493</v>
      </c>
      <c r="AZ262" t="s">
        <v>1493</v>
      </c>
      <c r="BA262" t="s">
        <v>1493</v>
      </c>
      <c r="BB262" t="s">
        <v>1493</v>
      </c>
      <c r="BC262" t="s">
        <v>1493</v>
      </c>
      <c r="BD262" t="s">
        <v>1493</v>
      </c>
      <c r="BE262" t="s">
        <v>1493</v>
      </c>
      <c r="BF262" t="s">
        <v>1493</v>
      </c>
      <c r="BG262" t="s">
        <v>1493</v>
      </c>
      <c r="BH262">
        <v>3</v>
      </c>
      <c r="BI262" t="s">
        <v>1493</v>
      </c>
      <c r="BJ262" t="s">
        <v>1493</v>
      </c>
      <c r="BK262">
        <v>2</v>
      </c>
      <c r="BL262" t="s">
        <v>1493</v>
      </c>
      <c r="BM262" t="s">
        <v>1493</v>
      </c>
      <c r="BN262" t="s">
        <v>1493</v>
      </c>
      <c r="BO262" s="12" t="s">
        <v>902</v>
      </c>
      <c r="BP262" s="22" t="s">
        <v>693</v>
      </c>
      <c r="BQ262">
        <v>265</v>
      </c>
      <c r="BR262">
        <v>0</v>
      </c>
      <c r="BS262" t="s">
        <v>1493</v>
      </c>
      <c r="BT262">
        <v>0</v>
      </c>
      <c r="BU262" t="s">
        <v>1493</v>
      </c>
      <c r="BV262" s="4">
        <v>3.7749999999999999</v>
      </c>
      <c r="BW262">
        <v>0</v>
      </c>
      <c r="BX262">
        <v>25</v>
      </c>
      <c r="BY262">
        <v>1</v>
      </c>
      <c r="BZ262" t="s">
        <v>1493</v>
      </c>
      <c r="CA262">
        <v>3</v>
      </c>
      <c r="CB262" t="s">
        <v>1493</v>
      </c>
      <c r="CC262">
        <v>2</v>
      </c>
      <c r="CD262" t="s">
        <v>1493</v>
      </c>
      <c r="CE262" s="12" t="s">
        <v>966</v>
      </c>
      <c r="CF262">
        <v>1</v>
      </c>
      <c r="CG262">
        <v>0</v>
      </c>
      <c r="CH262" t="s">
        <v>1493</v>
      </c>
      <c r="CI262" t="s">
        <v>1493</v>
      </c>
      <c r="CJ262" t="s">
        <v>1493</v>
      </c>
      <c r="CK262" t="s">
        <v>1493</v>
      </c>
      <c r="CL262" t="s">
        <v>1493</v>
      </c>
      <c r="CM262" t="s">
        <v>1493</v>
      </c>
      <c r="CN262" t="s">
        <v>1493</v>
      </c>
      <c r="CO262" t="s">
        <v>1493</v>
      </c>
      <c r="CP262">
        <v>2</v>
      </c>
      <c r="CQ262" s="22" t="s">
        <v>461</v>
      </c>
      <c r="CR262" t="s">
        <v>1493</v>
      </c>
      <c r="CS262" s="12" t="s">
        <v>1493</v>
      </c>
      <c r="CT262">
        <v>2</v>
      </c>
      <c r="CU262">
        <v>1</v>
      </c>
      <c r="CV262">
        <v>20</v>
      </c>
      <c r="CW262" t="s">
        <v>1493</v>
      </c>
      <c r="CX262">
        <v>0</v>
      </c>
      <c r="CY262" t="s">
        <v>1493</v>
      </c>
      <c r="CZ262">
        <v>0</v>
      </c>
      <c r="DA262" t="s">
        <v>1493</v>
      </c>
      <c r="DB262" t="s">
        <v>1493</v>
      </c>
      <c r="DC262" t="s">
        <v>1493</v>
      </c>
      <c r="DD262" t="s">
        <v>1493</v>
      </c>
      <c r="DE262" t="s">
        <v>1493</v>
      </c>
    </row>
    <row r="263" spans="1:109" x14ac:dyDescent="0.25">
      <c r="A263" t="s">
        <v>1321</v>
      </c>
      <c r="B263" s="4">
        <v>1.1659999999999999</v>
      </c>
      <c r="C263" t="s">
        <v>1493</v>
      </c>
      <c r="D263">
        <v>26</v>
      </c>
      <c r="E263">
        <v>1</v>
      </c>
      <c r="F263" t="s">
        <v>1493</v>
      </c>
      <c r="G263">
        <v>0</v>
      </c>
      <c r="H263" t="s">
        <v>1493</v>
      </c>
      <c r="I263" t="s">
        <v>1493</v>
      </c>
      <c r="J263">
        <v>0</v>
      </c>
      <c r="K263">
        <v>2010</v>
      </c>
      <c r="L263" t="s">
        <v>1493</v>
      </c>
      <c r="M263" t="s">
        <v>1493</v>
      </c>
      <c r="N263">
        <v>0</v>
      </c>
      <c r="O263" t="s">
        <v>1493</v>
      </c>
      <c r="P263">
        <v>3.2050000000000001</v>
      </c>
      <c r="Q263" t="s">
        <v>1493</v>
      </c>
      <c r="R263" t="s">
        <v>1493</v>
      </c>
      <c r="S263" t="s">
        <v>1493</v>
      </c>
      <c r="T263" t="s">
        <v>1493</v>
      </c>
      <c r="U263" t="s">
        <v>1493</v>
      </c>
      <c r="V263" t="s">
        <v>1493</v>
      </c>
      <c r="W263" t="s">
        <v>1493</v>
      </c>
      <c r="X263" t="s">
        <v>1493</v>
      </c>
      <c r="Y263" t="s">
        <v>1493</v>
      </c>
      <c r="Z263" t="s">
        <v>1493</v>
      </c>
      <c r="AA263" t="s">
        <v>1493</v>
      </c>
      <c r="AB263" t="s">
        <v>1493</v>
      </c>
      <c r="AC263" t="s">
        <v>1493</v>
      </c>
      <c r="AD263" t="s">
        <v>1493</v>
      </c>
      <c r="AE263" t="s">
        <v>1493</v>
      </c>
      <c r="AF263" t="s">
        <v>1493</v>
      </c>
      <c r="AG263" t="s">
        <v>1493</v>
      </c>
      <c r="AH263" t="s">
        <v>1493</v>
      </c>
      <c r="AI263" t="s">
        <v>1493</v>
      </c>
      <c r="AJ263" t="s">
        <v>1493</v>
      </c>
      <c r="AK263" t="s">
        <v>1493</v>
      </c>
      <c r="AL263" t="s">
        <v>1493</v>
      </c>
      <c r="AM263" t="s">
        <v>1493</v>
      </c>
      <c r="AN263" t="s">
        <v>1493</v>
      </c>
      <c r="AO263" t="s">
        <v>1493</v>
      </c>
      <c r="AP263" t="s">
        <v>1493</v>
      </c>
      <c r="AQ263" t="s">
        <v>1493</v>
      </c>
      <c r="AR263" t="s">
        <v>1493</v>
      </c>
      <c r="AS263" t="s">
        <v>1493</v>
      </c>
      <c r="AT263" t="s">
        <v>1493</v>
      </c>
      <c r="AU263" t="s">
        <v>1493</v>
      </c>
      <c r="AV263" t="s">
        <v>1493</v>
      </c>
      <c r="AW263" t="s">
        <v>1493</v>
      </c>
      <c r="AX263" t="s">
        <v>1493</v>
      </c>
      <c r="AY263" t="s">
        <v>1493</v>
      </c>
      <c r="AZ263" t="s">
        <v>1493</v>
      </c>
      <c r="BA263" t="s">
        <v>1493</v>
      </c>
      <c r="BB263" t="s">
        <v>1493</v>
      </c>
      <c r="BC263" t="s">
        <v>1493</v>
      </c>
      <c r="BD263" t="s">
        <v>1493</v>
      </c>
      <c r="BE263" t="s">
        <v>1493</v>
      </c>
      <c r="BF263" t="s">
        <v>1493</v>
      </c>
      <c r="BG263" t="s">
        <v>1493</v>
      </c>
      <c r="BH263">
        <v>2</v>
      </c>
      <c r="BI263">
        <v>1</v>
      </c>
      <c r="BJ263" t="s">
        <v>1493</v>
      </c>
      <c r="BK263" t="s">
        <v>1493</v>
      </c>
      <c r="BL263" t="s">
        <v>1493</v>
      </c>
      <c r="BM263" t="s">
        <v>1493</v>
      </c>
      <c r="BN263" t="s">
        <v>1493</v>
      </c>
      <c r="BO263" s="12" t="s">
        <v>844</v>
      </c>
      <c r="BP263" s="22" t="s">
        <v>525</v>
      </c>
      <c r="BQ263">
        <v>274</v>
      </c>
      <c r="BR263">
        <v>0</v>
      </c>
      <c r="BS263" t="s">
        <v>1493</v>
      </c>
      <c r="BT263">
        <v>0</v>
      </c>
      <c r="BU263" t="s">
        <v>1493</v>
      </c>
      <c r="BV263" s="4">
        <v>3.8</v>
      </c>
      <c r="BW263">
        <v>0</v>
      </c>
      <c r="BX263">
        <v>26</v>
      </c>
      <c r="BY263">
        <v>3</v>
      </c>
      <c r="BZ263" t="s">
        <v>1493</v>
      </c>
      <c r="CA263">
        <v>2</v>
      </c>
      <c r="CB263" t="s">
        <v>1493</v>
      </c>
      <c r="CC263">
        <v>3</v>
      </c>
      <c r="CD263">
        <v>15</v>
      </c>
      <c r="CE263" s="12" t="s">
        <v>615</v>
      </c>
      <c r="CF263">
        <v>2</v>
      </c>
      <c r="CG263">
        <v>0</v>
      </c>
      <c r="CH263" t="s">
        <v>1493</v>
      </c>
      <c r="CI263" t="s">
        <v>1493</v>
      </c>
      <c r="CJ263" t="s">
        <v>1493</v>
      </c>
      <c r="CK263" t="s">
        <v>1493</v>
      </c>
      <c r="CL263" t="s">
        <v>1493</v>
      </c>
      <c r="CM263" t="s">
        <v>1493</v>
      </c>
      <c r="CN263" t="s">
        <v>1493</v>
      </c>
      <c r="CO263" t="s">
        <v>1493</v>
      </c>
      <c r="CP263">
        <v>2</v>
      </c>
      <c r="CQ263" s="22" t="s">
        <v>461</v>
      </c>
      <c r="CR263" t="s">
        <v>1493</v>
      </c>
      <c r="CS263" s="12" t="s">
        <v>1493</v>
      </c>
      <c r="CT263">
        <v>2</v>
      </c>
      <c r="CU263">
        <v>0</v>
      </c>
      <c r="CV263" t="s">
        <v>1493</v>
      </c>
      <c r="CW263" t="s">
        <v>1493</v>
      </c>
      <c r="CX263">
        <v>0</v>
      </c>
      <c r="CY263" t="s">
        <v>1493</v>
      </c>
      <c r="CZ263">
        <v>0</v>
      </c>
      <c r="DA263" t="s">
        <v>1493</v>
      </c>
      <c r="DB263" t="s">
        <v>1493</v>
      </c>
      <c r="DC263" t="s">
        <v>1493</v>
      </c>
      <c r="DD263" t="s">
        <v>1493</v>
      </c>
      <c r="DE263" t="s">
        <v>1493</v>
      </c>
    </row>
    <row r="264" spans="1:109" x14ac:dyDescent="0.25">
      <c r="A264" s="12" t="s">
        <v>1493</v>
      </c>
      <c r="B264" s="4">
        <v>1.167</v>
      </c>
      <c r="C264" t="s">
        <v>1493</v>
      </c>
      <c r="D264">
        <v>30</v>
      </c>
      <c r="E264">
        <v>1</v>
      </c>
      <c r="F264" t="s">
        <v>1493</v>
      </c>
      <c r="G264">
        <v>0</v>
      </c>
      <c r="H264" t="s">
        <v>1493</v>
      </c>
      <c r="I264" t="s">
        <v>1493</v>
      </c>
      <c r="J264">
        <v>0</v>
      </c>
      <c r="K264">
        <v>2008</v>
      </c>
      <c r="L264" t="s">
        <v>1493</v>
      </c>
      <c r="M264" t="s">
        <v>1493</v>
      </c>
      <c r="N264">
        <v>0</v>
      </c>
      <c r="O264" t="s">
        <v>1493</v>
      </c>
      <c r="P264">
        <v>4.32</v>
      </c>
      <c r="Q264" t="s">
        <v>1493</v>
      </c>
      <c r="R264" t="s">
        <v>1493</v>
      </c>
      <c r="S264" t="s">
        <v>1493</v>
      </c>
      <c r="T264" t="s">
        <v>1493</v>
      </c>
      <c r="U264" t="s">
        <v>1493</v>
      </c>
      <c r="V264" t="s">
        <v>1493</v>
      </c>
      <c r="W264" t="s">
        <v>1493</v>
      </c>
      <c r="X264" t="s">
        <v>1493</v>
      </c>
      <c r="Y264" t="s">
        <v>1493</v>
      </c>
      <c r="Z264" t="s">
        <v>1493</v>
      </c>
      <c r="AA264" t="s">
        <v>1493</v>
      </c>
      <c r="AB264" t="s">
        <v>1493</v>
      </c>
      <c r="AC264" t="s">
        <v>1493</v>
      </c>
      <c r="AD264" t="s">
        <v>1493</v>
      </c>
      <c r="AE264" t="s">
        <v>1493</v>
      </c>
      <c r="AF264" t="s">
        <v>1493</v>
      </c>
      <c r="AG264" t="s">
        <v>1493</v>
      </c>
      <c r="AH264" t="s">
        <v>1493</v>
      </c>
      <c r="AI264" t="s">
        <v>1493</v>
      </c>
      <c r="AJ264" t="s">
        <v>1493</v>
      </c>
      <c r="AK264" t="s">
        <v>1493</v>
      </c>
      <c r="AL264" t="s">
        <v>1493</v>
      </c>
      <c r="AM264" t="s">
        <v>1493</v>
      </c>
      <c r="AN264" t="s">
        <v>1493</v>
      </c>
      <c r="AO264" t="s">
        <v>1493</v>
      </c>
      <c r="AP264" t="s">
        <v>1493</v>
      </c>
      <c r="AQ264" t="s">
        <v>1493</v>
      </c>
      <c r="AR264" t="s">
        <v>1493</v>
      </c>
      <c r="AS264" t="s">
        <v>1493</v>
      </c>
      <c r="AT264" t="s">
        <v>1493</v>
      </c>
      <c r="AU264" t="s">
        <v>1493</v>
      </c>
      <c r="AV264" t="s">
        <v>1493</v>
      </c>
      <c r="AW264" t="s">
        <v>1493</v>
      </c>
      <c r="AX264" t="s">
        <v>1493</v>
      </c>
      <c r="AY264" t="s">
        <v>1493</v>
      </c>
      <c r="AZ264" t="s">
        <v>1493</v>
      </c>
      <c r="BA264" t="s">
        <v>1493</v>
      </c>
      <c r="BB264" t="s">
        <v>1493</v>
      </c>
      <c r="BC264" t="s">
        <v>1493</v>
      </c>
      <c r="BD264" t="s">
        <v>1493</v>
      </c>
      <c r="BE264" t="s">
        <v>1493</v>
      </c>
      <c r="BF264" t="s">
        <v>1493</v>
      </c>
      <c r="BG264" t="s">
        <v>1493</v>
      </c>
      <c r="BH264">
        <v>2</v>
      </c>
      <c r="BI264">
        <v>1</v>
      </c>
      <c r="BJ264" t="s">
        <v>1493</v>
      </c>
      <c r="BK264" t="s">
        <v>1493</v>
      </c>
      <c r="BL264" t="s">
        <v>1493</v>
      </c>
      <c r="BM264" t="s">
        <v>1493</v>
      </c>
      <c r="BN264" t="s">
        <v>1493</v>
      </c>
      <c r="BO264" s="12" t="s">
        <v>844</v>
      </c>
      <c r="BP264" s="23" t="s">
        <v>747</v>
      </c>
      <c r="BQ264">
        <v>284</v>
      </c>
      <c r="BR264">
        <v>0</v>
      </c>
      <c r="BS264" t="s">
        <v>1493</v>
      </c>
      <c r="BT264">
        <v>0</v>
      </c>
      <c r="BU264" t="s">
        <v>1493</v>
      </c>
      <c r="BV264" s="4">
        <v>4.49</v>
      </c>
      <c r="BW264">
        <v>0</v>
      </c>
      <c r="BX264">
        <v>30</v>
      </c>
      <c r="BY264">
        <v>1</v>
      </c>
      <c r="BZ264" t="s">
        <v>1493</v>
      </c>
      <c r="CA264">
        <v>3</v>
      </c>
      <c r="CB264" t="s">
        <v>1493</v>
      </c>
      <c r="CC264">
        <v>2</v>
      </c>
      <c r="CD264" t="s">
        <v>1493</v>
      </c>
      <c r="CE264" s="12" t="s">
        <v>966</v>
      </c>
      <c r="CF264">
        <v>1</v>
      </c>
      <c r="CG264">
        <v>0</v>
      </c>
      <c r="CH264" t="s">
        <v>1493</v>
      </c>
      <c r="CI264" t="s">
        <v>1493</v>
      </c>
      <c r="CJ264" t="s">
        <v>1493</v>
      </c>
      <c r="CK264" t="s">
        <v>1493</v>
      </c>
      <c r="CL264" t="s">
        <v>1493</v>
      </c>
      <c r="CM264" t="s">
        <v>1493</v>
      </c>
      <c r="CN264" t="s">
        <v>1493</v>
      </c>
      <c r="CO264" t="s">
        <v>1493</v>
      </c>
      <c r="CP264">
        <v>2</v>
      </c>
      <c r="CQ264" s="22">
        <v>1</v>
      </c>
      <c r="CR264" t="s">
        <v>1493</v>
      </c>
      <c r="CS264" s="12" t="s">
        <v>1493</v>
      </c>
      <c r="CT264">
        <v>2</v>
      </c>
      <c r="CU264">
        <v>0</v>
      </c>
      <c r="CV264" t="s">
        <v>1493</v>
      </c>
      <c r="CW264" t="s">
        <v>1493</v>
      </c>
      <c r="CX264">
        <v>0</v>
      </c>
      <c r="CY264" t="s">
        <v>1493</v>
      </c>
      <c r="CZ264">
        <v>0</v>
      </c>
      <c r="DA264" t="s">
        <v>1493</v>
      </c>
      <c r="DB264" t="s">
        <v>1493</v>
      </c>
      <c r="DC264" t="s">
        <v>1493</v>
      </c>
      <c r="DD264" t="s">
        <v>1493</v>
      </c>
      <c r="DE264" t="s">
        <v>1493</v>
      </c>
    </row>
    <row r="265" spans="1:109" x14ac:dyDescent="0.25">
      <c r="A265" s="12" t="s">
        <v>1493</v>
      </c>
      <c r="B265" s="4">
        <v>1.1679999999999999</v>
      </c>
      <c r="C265" t="s">
        <v>1493</v>
      </c>
      <c r="D265">
        <v>31</v>
      </c>
      <c r="E265">
        <v>1</v>
      </c>
      <c r="F265" t="s">
        <v>1493</v>
      </c>
      <c r="G265">
        <v>0</v>
      </c>
      <c r="H265" t="s">
        <v>1493</v>
      </c>
      <c r="I265" t="s">
        <v>1493</v>
      </c>
      <c r="J265">
        <v>0</v>
      </c>
      <c r="K265" t="s">
        <v>1493</v>
      </c>
      <c r="L265" t="s">
        <v>1493</v>
      </c>
      <c r="M265" t="s">
        <v>1493</v>
      </c>
      <c r="N265" t="s">
        <v>1493</v>
      </c>
      <c r="O265" t="s">
        <v>1493</v>
      </c>
      <c r="P265" t="s">
        <v>1493</v>
      </c>
      <c r="Q265" t="s">
        <v>1493</v>
      </c>
      <c r="R265" t="s">
        <v>1493</v>
      </c>
      <c r="S265" t="s">
        <v>1493</v>
      </c>
      <c r="T265" t="s">
        <v>1493</v>
      </c>
      <c r="U265" t="s">
        <v>1493</v>
      </c>
      <c r="V265" t="s">
        <v>1493</v>
      </c>
      <c r="W265" t="s">
        <v>1493</v>
      </c>
      <c r="X265" t="s">
        <v>1493</v>
      </c>
      <c r="Y265" t="s">
        <v>1493</v>
      </c>
      <c r="Z265" t="s">
        <v>1493</v>
      </c>
      <c r="AA265" t="s">
        <v>1493</v>
      </c>
      <c r="AB265" t="s">
        <v>1493</v>
      </c>
      <c r="AC265" t="s">
        <v>1493</v>
      </c>
      <c r="AD265" t="s">
        <v>1493</v>
      </c>
      <c r="AE265" t="s">
        <v>1493</v>
      </c>
      <c r="AF265" t="s">
        <v>1493</v>
      </c>
      <c r="AG265" t="s">
        <v>1493</v>
      </c>
      <c r="AH265" t="s">
        <v>1493</v>
      </c>
      <c r="AI265" t="s">
        <v>1493</v>
      </c>
      <c r="AJ265" t="s">
        <v>1493</v>
      </c>
      <c r="AK265" t="s">
        <v>1493</v>
      </c>
      <c r="AL265" t="s">
        <v>1493</v>
      </c>
      <c r="AM265" t="s">
        <v>1493</v>
      </c>
      <c r="AN265" t="s">
        <v>1493</v>
      </c>
      <c r="AO265" t="s">
        <v>1493</v>
      </c>
      <c r="AP265" t="s">
        <v>1493</v>
      </c>
      <c r="AQ265" t="s">
        <v>1493</v>
      </c>
      <c r="AR265" t="s">
        <v>1493</v>
      </c>
      <c r="AS265" t="s">
        <v>1493</v>
      </c>
      <c r="AT265" t="s">
        <v>1493</v>
      </c>
      <c r="AU265" t="s">
        <v>1493</v>
      </c>
      <c r="AV265" t="s">
        <v>1493</v>
      </c>
      <c r="AW265" t="s">
        <v>1493</v>
      </c>
      <c r="AX265" t="s">
        <v>1493</v>
      </c>
      <c r="AY265" t="s">
        <v>1493</v>
      </c>
      <c r="AZ265" t="s">
        <v>1493</v>
      </c>
      <c r="BA265" t="s">
        <v>1493</v>
      </c>
      <c r="BB265" t="s">
        <v>1493</v>
      </c>
      <c r="BC265" t="s">
        <v>1493</v>
      </c>
      <c r="BD265" t="s">
        <v>1493</v>
      </c>
      <c r="BE265" t="s">
        <v>1493</v>
      </c>
      <c r="BF265" t="s">
        <v>1493</v>
      </c>
      <c r="BG265" t="s">
        <v>1493</v>
      </c>
      <c r="BH265">
        <v>1</v>
      </c>
      <c r="BI265" t="s">
        <v>1493</v>
      </c>
      <c r="BJ265" t="s">
        <v>1493</v>
      </c>
      <c r="BK265" t="s">
        <v>1493</v>
      </c>
      <c r="BL265" t="s">
        <v>1493</v>
      </c>
      <c r="BM265" t="s">
        <v>1493</v>
      </c>
      <c r="BN265" t="s">
        <v>1493</v>
      </c>
      <c r="BO265" s="12" t="s">
        <v>589</v>
      </c>
      <c r="BP265" s="22">
        <v>38</v>
      </c>
      <c r="BQ265">
        <v>266</v>
      </c>
      <c r="BR265">
        <v>0</v>
      </c>
      <c r="BS265" t="s">
        <v>1493</v>
      </c>
      <c r="BT265">
        <v>0</v>
      </c>
      <c r="BU265" t="s">
        <v>1493</v>
      </c>
      <c r="BV265" s="4">
        <v>3.2</v>
      </c>
      <c r="BW265">
        <v>0</v>
      </c>
      <c r="BX265">
        <v>31</v>
      </c>
      <c r="BY265">
        <v>1</v>
      </c>
      <c r="BZ265" t="s">
        <v>1493</v>
      </c>
      <c r="CA265">
        <v>3</v>
      </c>
      <c r="CB265" t="s">
        <v>1493</v>
      </c>
      <c r="CC265">
        <v>3</v>
      </c>
      <c r="CD265">
        <v>15</v>
      </c>
      <c r="CE265" s="21" t="s">
        <v>1323</v>
      </c>
      <c r="CF265">
        <v>2</v>
      </c>
      <c r="CG265">
        <v>0</v>
      </c>
      <c r="CH265" t="s">
        <v>1493</v>
      </c>
      <c r="CI265" t="s">
        <v>1493</v>
      </c>
      <c r="CJ265" t="s">
        <v>1493</v>
      </c>
      <c r="CK265" t="s">
        <v>1493</v>
      </c>
      <c r="CL265" t="s">
        <v>1493</v>
      </c>
      <c r="CM265" t="s">
        <v>1493</v>
      </c>
      <c r="CN265" t="s">
        <v>1493</v>
      </c>
      <c r="CO265" t="s">
        <v>1493</v>
      </c>
      <c r="CP265">
        <v>1</v>
      </c>
      <c r="CQ265" s="23" t="s">
        <v>461</v>
      </c>
      <c r="CR265" t="s">
        <v>1493</v>
      </c>
      <c r="CS265" s="12" t="s">
        <v>1493</v>
      </c>
      <c r="CT265">
        <v>2</v>
      </c>
      <c r="CU265">
        <v>0</v>
      </c>
      <c r="CV265" t="s">
        <v>1493</v>
      </c>
      <c r="CW265" t="s">
        <v>1493</v>
      </c>
      <c r="CX265">
        <v>0</v>
      </c>
      <c r="CY265" t="s">
        <v>1493</v>
      </c>
      <c r="CZ265">
        <v>0</v>
      </c>
      <c r="DA265" t="s">
        <v>1493</v>
      </c>
      <c r="DB265" t="s">
        <v>1493</v>
      </c>
      <c r="DC265" t="s">
        <v>1493</v>
      </c>
      <c r="DD265" t="s">
        <v>1493</v>
      </c>
      <c r="DE265" t="s">
        <v>1493</v>
      </c>
    </row>
    <row r="266" spans="1:109" x14ac:dyDescent="0.25">
      <c r="A266" s="12" t="s">
        <v>1493</v>
      </c>
      <c r="B266" s="4">
        <v>1.169</v>
      </c>
      <c r="C266" t="s">
        <v>1493</v>
      </c>
      <c r="D266">
        <v>40</v>
      </c>
      <c r="E266">
        <v>1</v>
      </c>
      <c r="F266" t="s">
        <v>1493</v>
      </c>
      <c r="G266">
        <v>0</v>
      </c>
      <c r="H266" t="s">
        <v>1493</v>
      </c>
      <c r="I266" t="s">
        <v>1493</v>
      </c>
      <c r="J266">
        <v>0</v>
      </c>
      <c r="K266">
        <v>1999</v>
      </c>
      <c r="L266" t="s">
        <v>1493</v>
      </c>
      <c r="M266" t="s">
        <v>1493</v>
      </c>
      <c r="N266">
        <v>0</v>
      </c>
      <c r="O266" t="s">
        <v>1493</v>
      </c>
      <c r="P266">
        <v>3.93</v>
      </c>
      <c r="Q266" t="s">
        <v>1493</v>
      </c>
      <c r="R266">
        <v>2003</v>
      </c>
      <c r="S266" t="s">
        <v>1493</v>
      </c>
      <c r="T266" t="s">
        <v>1493</v>
      </c>
      <c r="U266">
        <v>0</v>
      </c>
      <c r="V266" t="s">
        <v>1493</v>
      </c>
      <c r="W266">
        <v>3.38</v>
      </c>
      <c r="X266" t="s">
        <v>1493</v>
      </c>
      <c r="Y266" t="s">
        <v>1493</v>
      </c>
      <c r="Z266" t="s">
        <v>1493</v>
      </c>
      <c r="AA266" t="s">
        <v>1493</v>
      </c>
      <c r="AB266" t="s">
        <v>1493</v>
      </c>
      <c r="AC266" t="s">
        <v>1493</v>
      </c>
      <c r="AD266" t="s">
        <v>1493</v>
      </c>
      <c r="AE266" t="s">
        <v>1493</v>
      </c>
      <c r="AF266" t="s">
        <v>1493</v>
      </c>
      <c r="AG266" t="s">
        <v>1493</v>
      </c>
      <c r="AH266" t="s">
        <v>1493</v>
      </c>
      <c r="AI266" t="s">
        <v>1493</v>
      </c>
      <c r="AJ266" t="s">
        <v>1493</v>
      </c>
      <c r="AK266" t="s">
        <v>1493</v>
      </c>
      <c r="AL266" t="s">
        <v>1493</v>
      </c>
      <c r="AM266" t="s">
        <v>1493</v>
      </c>
      <c r="AN266" t="s">
        <v>1493</v>
      </c>
      <c r="AO266" t="s">
        <v>1493</v>
      </c>
      <c r="AP266" t="s">
        <v>1493</v>
      </c>
      <c r="AQ266" t="s">
        <v>1493</v>
      </c>
      <c r="AR266" t="s">
        <v>1493</v>
      </c>
      <c r="AS266" t="s">
        <v>1493</v>
      </c>
      <c r="AT266" t="s">
        <v>1493</v>
      </c>
      <c r="AU266" t="s">
        <v>1493</v>
      </c>
      <c r="AV266" t="s">
        <v>1493</v>
      </c>
      <c r="AW266" t="s">
        <v>1493</v>
      </c>
      <c r="AX266" t="s">
        <v>1493</v>
      </c>
      <c r="AY266" t="s">
        <v>1493</v>
      </c>
      <c r="AZ266" t="s">
        <v>1493</v>
      </c>
      <c r="BA266" t="s">
        <v>1493</v>
      </c>
      <c r="BB266" t="s">
        <v>1493</v>
      </c>
      <c r="BC266" t="s">
        <v>1493</v>
      </c>
      <c r="BD266" t="s">
        <v>1493</v>
      </c>
      <c r="BE266" t="s">
        <v>1493</v>
      </c>
      <c r="BF266" t="s">
        <v>1493</v>
      </c>
      <c r="BG266" t="s">
        <v>1493</v>
      </c>
      <c r="BH266">
        <v>3</v>
      </c>
      <c r="BI266">
        <v>2</v>
      </c>
      <c r="BJ266" t="s">
        <v>1493</v>
      </c>
      <c r="BK266" t="s">
        <v>1493</v>
      </c>
      <c r="BL266" t="s">
        <v>1493</v>
      </c>
      <c r="BM266" t="s">
        <v>1493</v>
      </c>
      <c r="BN266" t="s">
        <v>1493</v>
      </c>
      <c r="BO266" s="12" t="s">
        <v>1325</v>
      </c>
      <c r="BP266" s="23" t="s">
        <v>578</v>
      </c>
      <c r="BQ266">
        <v>282</v>
      </c>
      <c r="BR266">
        <v>0</v>
      </c>
      <c r="BS266" t="s">
        <v>1493</v>
      </c>
      <c r="BT266">
        <v>0</v>
      </c>
      <c r="BU266" t="s">
        <v>1493</v>
      </c>
      <c r="BV266" s="4">
        <v>3.4449999999999998</v>
      </c>
      <c r="BW266">
        <v>0</v>
      </c>
      <c r="BX266">
        <v>40</v>
      </c>
      <c r="BY266">
        <v>1</v>
      </c>
      <c r="BZ266" t="s">
        <v>1493</v>
      </c>
      <c r="CA266">
        <v>3</v>
      </c>
      <c r="CB266" t="s">
        <v>1493</v>
      </c>
      <c r="CC266">
        <v>3</v>
      </c>
      <c r="CD266">
        <v>15</v>
      </c>
      <c r="CE266" s="12" t="s">
        <v>1312</v>
      </c>
      <c r="CF266">
        <v>2</v>
      </c>
      <c r="CG266">
        <v>0</v>
      </c>
      <c r="CH266" t="s">
        <v>1493</v>
      </c>
      <c r="CI266" t="s">
        <v>1493</v>
      </c>
      <c r="CJ266" t="s">
        <v>1493</v>
      </c>
      <c r="CK266" t="s">
        <v>1493</v>
      </c>
      <c r="CL266" t="s">
        <v>1493</v>
      </c>
      <c r="CM266" t="s">
        <v>1493</v>
      </c>
      <c r="CN266" t="s">
        <v>1493</v>
      </c>
      <c r="CO266" t="s">
        <v>1493</v>
      </c>
      <c r="CP266">
        <v>2</v>
      </c>
      <c r="CQ266" s="22">
        <v>1</v>
      </c>
      <c r="CR266" t="s">
        <v>1493</v>
      </c>
      <c r="CS266" s="12" t="s">
        <v>1493</v>
      </c>
      <c r="CT266">
        <v>2</v>
      </c>
      <c r="CU266">
        <v>0</v>
      </c>
      <c r="CV266" t="s">
        <v>1493</v>
      </c>
      <c r="CW266" t="s">
        <v>1493</v>
      </c>
      <c r="CX266">
        <v>0</v>
      </c>
      <c r="CY266" t="s">
        <v>1493</v>
      </c>
      <c r="CZ266">
        <v>0</v>
      </c>
      <c r="DA266" t="s">
        <v>1493</v>
      </c>
      <c r="DB266" t="s">
        <v>1493</v>
      </c>
      <c r="DC266" t="s">
        <v>1493</v>
      </c>
      <c r="DD266" t="s">
        <v>1493</v>
      </c>
      <c r="DE266" t="s">
        <v>1493</v>
      </c>
    </row>
    <row r="267" spans="1:109" x14ac:dyDescent="0.25">
      <c r="A267" s="12" t="s">
        <v>1493</v>
      </c>
      <c r="B267" s="4">
        <v>1.17</v>
      </c>
      <c r="C267" t="s">
        <v>1493</v>
      </c>
      <c r="D267">
        <v>25</v>
      </c>
      <c r="E267">
        <v>1</v>
      </c>
      <c r="F267" t="s">
        <v>1493</v>
      </c>
      <c r="G267">
        <v>0</v>
      </c>
      <c r="H267" s="12" t="s">
        <v>1493</v>
      </c>
      <c r="I267" t="s">
        <v>1493</v>
      </c>
      <c r="J267">
        <v>0</v>
      </c>
      <c r="K267">
        <v>2005</v>
      </c>
      <c r="L267" t="s">
        <v>1493</v>
      </c>
      <c r="M267" t="s">
        <v>1493</v>
      </c>
      <c r="N267">
        <v>0</v>
      </c>
      <c r="O267" t="s">
        <v>1493</v>
      </c>
      <c r="P267">
        <v>3.28</v>
      </c>
      <c r="Q267" t="s">
        <v>1493</v>
      </c>
      <c r="R267">
        <v>2006</v>
      </c>
      <c r="S267">
        <v>2</v>
      </c>
      <c r="T267" t="s">
        <v>1493</v>
      </c>
      <c r="U267">
        <v>1</v>
      </c>
      <c r="V267">
        <v>236</v>
      </c>
      <c r="W267">
        <v>3.27</v>
      </c>
      <c r="X267" t="s">
        <v>1493</v>
      </c>
      <c r="Y267">
        <v>2008</v>
      </c>
      <c r="Z267" t="s">
        <v>1493</v>
      </c>
      <c r="AA267" t="s">
        <v>1493</v>
      </c>
      <c r="AB267">
        <v>0</v>
      </c>
      <c r="AC267" t="s">
        <v>1493</v>
      </c>
      <c r="AD267">
        <v>4.76</v>
      </c>
      <c r="AE267" t="s">
        <v>1493</v>
      </c>
      <c r="AF267">
        <v>2010</v>
      </c>
      <c r="AG267" t="s">
        <v>1493</v>
      </c>
      <c r="AH267" t="s">
        <v>1493</v>
      </c>
      <c r="AI267">
        <v>0</v>
      </c>
      <c r="AJ267" t="s">
        <v>1493</v>
      </c>
      <c r="AK267">
        <v>3.2349999999999999</v>
      </c>
      <c r="AL267" t="s">
        <v>1493</v>
      </c>
      <c r="AM267" t="s">
        <v>1493</v>
      </c>
      <c r="AN267" t="s">
        <v>1493</v>
      </c>
      <c r="AO267" t="s">
        <v>1493</v>
      </c>
      <c r="AP267" t="s">
        <v>1493</v>
      </c>
      <c r="AQ267" t="s">
        <v>1493</v>
      </c>
      <c r="AR267" t="s">
        <v>1493</v>
      </c>
      <c r="AS267" t="s">
        <v>1493</v>
      </c>
      <c r="AT267" t="s">
        <v>1493</v>
      </c>
      <c r="AU267" t="s">
        <v>1493</v>
      </c>
      <c r="AV267" t="s">
        <v>1493</v>
      </c>
      <c r="AW267" t="s">
        <v>1493</v>
      </c>
      <c r="AX267" t="s">
        <v>1493</v>
      </c>
      <c r="AY267" t="s">
        <v>1493</v>
      </c>
      <c r="AZ267" t="s">
        <v>1493</v>
      </c>
      <c r="BA267" t="s">
        <v>1493</v>
      </c>
      <c r="BB267" t="s">
        <v>1493</v>
      </c>
      <c r="BC267" t="s">
        <v>1493</v>
      </c>
      <c r="BD267" t="s">
        <v>1493</v>
      </c>
      <c r="BE267" t="s">
        <v>1493</v>
      </c>
      <c r="BF267" t="s">
        <v>1493</v>
      </c>
      <c r="BG267" t="s">
        <v>1493</v>
      </c>
      <c r="BH267">
        <v>5</v>
      </c>
      <c r="BI267">
        <v>4</v>
      </c>
      <c r="BJ267" t="s">
        <v>1493</v>
      </c>
      <c r="BK267" t="s">
        <v>1493</v>
      </c>
      <c r="BL267" t="s">
        <v>1493</v>
      </c>
      <c r="BM267" t="s">
        <v>1493</v>
      </c>
      <c r="BN267" t="s">
        <v>1493</v>
      </c>
      <c r="BO267" s="12" t="s">
        <v>551</v>
      </c>
      <c r="BP267" s="22">
        <v>38</v>
      </c>
      <c r="BQ267">
        <v>266</v>
      </c>
      <c r="BR267">
        <v>0</v>
      </c>
      <c r="BS267" t="s">
        <v>1493</v>
      </c>
      <c r="BT267">
        <v>0</v>
      </c>
      <c r="BU267" t="s">
        <v>1493</v>
      </c>
      <c r="BV267" s="4">
        <v>3.3</v>
      </c>
      <c r="BW267">
        <v>0</v>
      </c>
      <c r="BX267">
        <v>25</v>
      </c>
      <c r="BY267">
        <v>2</v>
      </c>
      <c r="BZ267" t="s">
        <v>1493</v>
      </c>
      <c r="CA267">
        <v>1</v>
      </c>
      <c r="CB267" t="s">
        <v>1493</v>
      </c>
      <c r="CC267">
        <v>1</v>
      </c>
      <c r="CD267" t="s">
        <v>1493</v>
      </c>
      <c r="CE267" s="12" t="s">
        <v>482</v>
      </c>
      <c r="CF267" t="s">
        <v>1493</v>
      </c>
      <c r="CG267">
        <v>0</v>
      </c>
      <c r="CH267" t="s">
        <v>1493</v>
      </c>
      <c r="CI267" t="s">
        <v>1493</v>
      </c>
      <c r="CJ267" t="s">
        <v>1493</v>
      </c>
      <c r="CK267" t="s">
        <v>1493</v>
      </c>
      <c r="CL267" t="s">
        <v>1493</v>
      </c>
      <c r="CM267" t="s">
        <v>1493</v>
      </c>
      <c r="CN267" t="s">
        <v>1493</v>
      </c>
      <c r="CO267" t="s">
        <v>1493</v>
      </c>
      <c r="CP267" t="s">
        <v>1493</v>
      </c>
      <c r="CQ267" s="22">
        <v>1</v>
      </c>
      <c r="CR267" t="s">
        <v>1493</v>
      </c>
      <c r="CS267" s="12" t="s">
        <v>1493</v>
      </c>
      <c r="CT267">
        <v>2</v>
      </c>
      <c r="CU267">
        <v>0</v>
      </c>
      <c r="CV267" t="s">
        <v>1493</v>
      </c>
      <c r="CW267" t="s">
        <v>1493</v>
      </c>
      <c r="CX267">
        <v>0</v>
      </c>
      <c r="CY267" t="s">
        <v>1493</v>
      </c>
      <c r="CZ267">
        <v>0</v>
      </c>
      <c r="DA267" t="s">
        <v>1493</v>
      </c>
      <c r="DB267" t="s">
        <v>1493</v>
      </c>
      <c r="DC267" t="s">
        <v>1493</v>
      </c>
      <c r="DD267" t="s">
        <v>1493</v>
      </c>
      <c r="DE267" t="s">
        <v>1493</v>
      </c>
    </row>
    <row r="268" spans="1:109" x14ac:dyDescent="0.25">
      <c r="A268" s="12" t="s">
        <v>1493</v>
      </c>
      <c r="B268" s="4">
        <v>1.171</v>
      </c>
      <c r="C268" t="s">
        <v>1493</v>
      </c>
      <c r="D268">
        <v>27</v>
      </c>
      <c r="E268">
        <v>1</v>
      </c>
      <c r="F268" t="s">
        <v>1493</v>
      </c>
      <c r="G268">
        <v>0</v>
      </c>
      <c r="H268" t="s">
        <v>1493</v>
      </c>
      <c r="I268" t="s">
        <v>1493</v>
      </c>
      <c r="J268">
        <v>0</v>
      </c>
      <c r="K268">
        <v>2008</v>
      </c>
      <c r="L268" t="s">
        <v>1493</v>
      </c>
      <c r="M268" t="s">
        <v>1493</v>
      </c>
      <c r="N268">
        <v>0</v>
      </c>
      <c r="O268" t="s">
        <v>1493</v>
      </c>
      <c r="P268">
        <v>3.69</v>
      </c>
      <c r="Q268" t="s">
        <v>1493</v>
      </c>
      <c r="R268">
        <v>2009</v>
      </c>
      <c r="S268" t="s">
        <v>1493</v>
      </c>
      <c r="T268" t="s">
        <v>1493</v>
      </c>
      <c r="U268">
        <v>0</v>
      </c>
      <c r="V268" t="s">
        <v>1493</v>
      </c>
      <c r="W268">
        <v>3.58</v>
      </c>
      <c r="X268" t="s">
        <v>1493</v>
      </c>
      <c r="Y268" t="s">
        <v>1493</v>
      </c>
      <c r="Z268" t="s">
        <v>1493</v>
      </c>
      <c r="AA268" t="s">
        <v>1493</v>
      </c>
      <c r="AB268" t="s">
        <v>1493</v>
      </c>
      <c r="AC268" t="s">
        <v>1493</v>
      </c>
      <c r="AD268" t="s">
        <v>1493</v>
      </c>
      <c r="AE268" t="s">
        <v>1493</v>
      </c>
      <c r="AF268" t="s">
        <v>1493</v>
      </c>
      <c r="AG268" t="s">
        <v>1493</v>
      </c>
      <c r="AH268" t="s">
        <v>1493</v>
      </c>
      <c r="AI268" t="s">
        <v>1493</v>
      </c>
      <c r="AJ268" t="s">
        <v>1493</v>
      </c>
      <c r="AK268" t="s">
        <v>1493</v>
      </c>
      <c r="AL268" t="s">
        <v>1493</v>
      </c>
      <c r="AM268" t="s">
        <v>1493</v>
      </c>
      <c r="AN268" t="s">
        <v>1493</v>
      </c>
      <c r="AO268" t="s">
        <v>1493</v>
      </c>
      <c r="AP268" t="s">
        <v>1493</v>
      </c>
      <c r="AQ268" t="s">
        <v>1493</v>
      </c>
      <c r="AR268" t="s">
        <v>1493</v>
      </c>
      <c r="AS268" t="s">
        <v>1493</v>
      </c>
      <c r="AT268" t="s">
        <v>1493</v>
      </c>
      <c r="AU268" t="s">
        <v>1493</v>
      </c>
      <c r="AV268" t="s">
        <v>1493</v>
      </c>
      <c r="AW268" t="s">
        <v>1493</v>
      </c>
      <c r="AX268" t="s">
        <v>1493</v>
      </c>
      <c r="AY268" t="s">
        <v>1493</v>
      </c>
      <c r="AZ268" t="s">
        <v>1493</v>
      </c>
      <c r="BA268" t="s">
        <v>1493</v>
      </c>
      <c r="BB268" t="s">
        <v>1493</v>
      </c>
      <c r="BC268" t="s">
        <v>1493</v>
      </c>
      <c r="BD268" t="s">
        <v>1493</v>
      </c>
      <c r="BE268" t="s">
        <v>1493</v>
      </c>
      <c r="BF268" t="s">
        <v>1493</v>
      </c>
      <c r="BG268" t="s">
        <v>1493</v>
      </c>
      <c r="BH268">
        <v>3</v>
      </c>
      <c r="BI268">
        <v>2</v>
      </c>
      <c r="BJ268" t="s">
        <v>1493</v>
      </c>
      <c r="BK268" t="s">
        <v>1493</v>
      </c>
      <c r="BL268" t="s">
        <v>1493</v>
      </c>
      <c r="BM268" t="s">
        <v>1493</v>
      </c>
      <c r="BN268" t="s">
        <v>1493</v>
      </c>
      <c r="BO268" s="12" t="s">
        <v>844</v>
      </c>
      <c r="BP268" s="23" t="s">
        <v>699</v>
      </c>
      <c r="BQ268">
        <v>285</v>
      </c>
      <c r="BR268">
        <v>0</v>
      </c>
      <c r="BS268" t="s">
        <v>1493</v>
      </c>
      <c r="BT268">
        <v>0</v>
      </c>
      <c r="BU268" t="s">
        <v>1493</v>
      </c>
      <c r="BV268" s="4">
        <v>3.6</v>
      </c>
      <c r="BW268">
        <v>0</v>
      </c>
      <c r="BX268">
        <v>27</v>
      </c>
      <c r="BY268">
        <v>2</v>
      </c>
      <c r="BZ268" t="s">
        <v>1493</v>
      </c>
      <c r="CA268">
        <v>1</v>
      </c>
      <c r="CB268" t="s">
        <v>1493</v>
      </c>
      <c r="CC268">
        <v>2</v>
      </c>
      <c r="CD268" t="s">
        <v>1493</v>
      </c>
      <c r="CE268" s="12" t="s">
        <v>482</v>
      </c>
      <c r="CF268" t="s">
        <v>1493</v>
      </c>
      <c r="CG268">
        <v>0</v>
      </c>
      <c r="CH268" t="s">
        <v>1493</v>
      </c>
      <c r="CI268" t="s">
        <v>1493</v>
      </c>
      <c r="CJ268" t="s">
        <v>1493</v>
      </c>
      <c r="CK268" t="s">
        <v>1493</v>
      </c>
      <c r="CL268" t="s">
        <v>1493</v>
      </c>
      <c r="CM268" t="s">
        <v>1493</v>
      </c>
      <c r="CN268" t="s">
        <v>1493</v>
      </c>
      <c r="CO268" t="s">
        <v>1493</v>
      </c>
      <c r="CP268">
        <v>3</v>
      </c>
      <c r="CQ268" s="23" t="s">
        <v>461</v>
      </c>
      <c r="CR268" t="s">
        <v>1493</v>
      </c>
      <c r="CS268" s="12" t="s">
        <v>1493</v>
      </c>
      <c r="CT268">
        <v>2</v>
      </c>
      <c r="CU268">
        <v>0</v>
      </c>
      <c r="CV268" t="s">
        <v>1493</v>
      </c>
      <c r="CW268" t="s">
        <v>1493</v>
      </c>
      <c r="CX268">
        <v>0</v>
      </c>
      <c r="CY268" t="s">
        <v>1493</v>
      </c>
      <c r="CZ268">
        <v>0</v>
      </c>
      <c r="DA268" t="s">
        <v>1493</v>
      </c>
      <c r="DB268" t="s">
        <v>1493</v>
      </c>
      <c r="DC268" t="s">
        <v>1493</v>
      </c>
      <c r="DD268" t="s">
        <v>1493</v>
      </c>
      <c r="DE268" t="s">
        <v>1493</v>
      </c>
    </row>
    <row r="269" spans="1:109" x14ac:dyDescent="0.25">
      <c r="A269" s="12" t="s">
        <v>1493</v>
      </c>
      <c r="B269" s="4">
        <v>1.1719999999999999</v>
      </c>
      <c r="C269" t="s">
        <v>1493</v>
      </c>
      <c r="D269">
        <v>37</v>
      </c>
      <c r="E269">
        <v>1</v>
      </c>
      <c r="F269" t="s">
        <v>1493</v>
      </c>
      <c r="G269">
        <v>0</v>
      </c>
      <c r="H269" t="s">
        <v>1493</v>
      </c>
      <c r="I269" t="s">
        <v>1493</v>
      </c>
      <c r="J269">
        <v>0</v>
      </c>
      <c r="K269">
        <v>2000</v>
      </c>
      <c r="L269" t="s">
        <v>1493</v>
      </c>
      <c r="M269" t="s">
        <v>1493</v>
      </c>
      <c r="N269">
        <v>0</v>
      </c>
      <c r="O269" t="s">
        <v>1493</v>
      </c>
      <c r="P269">
        <v>3.65</v>
      </c>
      <c r="Q269" t="s">
        <v>1493</v>
      </c>
      <c r="R269">
        <v>2003</v>
      </c>
      <c r="S269" t="s">
        <v>1493</v>
      </c>
      <c r="T269" t="s">
        <v>1493</v>
      </c>
      <c r="U269">
        <v>0</v>
      </c>
      <c r="V269" t="s">
        <v>1493</v>
      </c>
      <c r="W269">
        <v>3.42</v>
      </c>
      <c r="X269" t="s">
        <v>1493</v>
      </c>
      <c r="Y269">
        <v>2008</v>
      </c>
      <c r="Z269" t="s">
        <v>1493</v>
      </c>
      <c r="AA269" t="s">
        <v>1493</v>
      </c>
      <c r="AB269">
        <v>0</v>
      </c>
      <c r="AC269" t="s">
        <v>1493</v>
      </c>
      <c r="AD269">
        <v>3.52</v>
      </c>
      <c r="AE269" t="s">
        <v>1493</v>
      </c>
      <c r="AF269" t="s">
        <v>1493</v>
      </c>
      <c r="AG269" t="s">
        <v>1493</v>
      </c>
      <c r="AH269" t="s">
        <v>1493</v>
      </c>
      <c r="AI269" t="s">
        <v>1493</v>
      </c>
      <c r="AJ269" t="s">
        <v>1493</v>
      </c>
      <c r="AK269" t="s">
        <v>1493</v>
      </c>
      <c r="AL269" t="s">
        <v>1493</v>
      </c>
      <c r="AM269" t="s">
        <v>1493</v>
      </c>
      <c r="AN269" t="s">
        <v>1493</v>
      </c>
      <c r="AO269" t="s">
        <v>1493</v>
      </c>
      <c r="AP269" t="s">
        <v>1493</v>
      </c>
      <c r="AQ269" t="s">
        <v>1493</v>
      </c>
      <c r="AR269" t="s">
        <v>1493</v>
      </c>
      <c r="AS269" t="s">
        <v>1493</v>
      </c>
      <c r="AT269" t="s">
        <v>1493</v>
      </c>
      <c r="AU269" t="s">
        <v>1493</v>
      </c>
      <c r="AV269" t="s">
        <v>1493</v>
      </c>
      <c r="AW269" t="s">
        <v>1493</v>
      </c>
      <c r="AX269" t="s">
        <v>1493</v>
      </c>
      <c r="AY269" t="s">
        <v>1493</v>
      </c>
      <c r="AZ269" t="s">
        <v>1493</v>
      </c>
      <c r="BA269" t="s">
        <v>1493</v>
      </c>
      <c r="BB269" t="s">
        <v>1493</v>
      </c>
      <c r="BC269" t="s">
        <v>1493</v>
      </c>
      <c r="BD269" t="s">
        <v>1493</v>
      </c>
      <c r="BE269" t="s">
        <v>1493</v>
      </c>
      <c r="BF269" t="s">
        <v>1493</v>
      </c>
      <c r="BG269" t="s">
        <v>1493</v>
      </c>
      <c r="BH269">
        <v>4</v>
      </c>
      <c r="BI269">
        <v>3</v>
      </c>
      <c r="BJ269" t="s">
        <v>1493</v>
      </c>
      <c r="BK269" t="s">
        <v>1493</v>
      </c>
      <c r="BL269" t="s">
        <v>1493</v>
      </c>
      <c r="BM269" t="s">
        <v>1493</v>
      </c>
      <c r="BN269" t="s">
        <v>1493</v>
      </c>
      <c r="BO269" s="12" t="s">
        <v>630</v>
      </c>
      <c r="BP269" s="23" t="s">
        <v>525</v>
      </c>
      <c r="BQ269">
        <v>274</v>
      </c>
      <c r="BR269">
        <v>0</v>
      </c>
      <c r="BS269" t="s">
        <v>1493</v>
      </c>
      <c r="BT269">
        <v>0</v>
      </c>
      <c r="BU269" t="s">
        <v>1493</v>
      </c>
      <c r="BV269" s="4">
        <v>3.65</v>
      </c>
      <c r="BW269">
        <v>0</v>
      </c>
      <c r="BX269">
        <v>37</v>
      </c>
      <c r="BY269">
        <v>1</v>
      </c>
      <c r="BZ269" t="s">
        <v>1493</v>
      </c>
      <c r="CA269">
        <v>3</v>
      </c>
      <c r="CB269" t="s">
        <v>1493</v>
      </c>
      <c r="CC269">
        <v>2</v>
      </c>
      <c r="CD269" t="s">
        <v>1493</v>
      </c>
      <c r="CE269" s="12" t="s">
        <v>482</v>
      </c>
      <c r="CF269" t="s">
        <v>1493</v>
      </c>
      <c r="CG269">
        <v>0</v>
      </c>
      <c r="CH269" t="s">
        <v>1493</v>
      </c>
      <c r="CI269" t="s">
        <v>1493</v>
      </c>
      <c r="CJ269" t="s">
        <v>1493</v>
      </c>
      <c r="CK269" t="s">
        <v>1493</v>
      </c>
      <c r="CL269" t="s">
        <v>1493</v>
      </c>
      <c r="CM269" t="s">
        <v>1493</v>
      </c>
      <c r="CN269" t="s">
        <v>1493</v>
      </c>
      <c r="CO269" t="s">
        <v>1493</v>
      </c>
      <c r="CP269">
        <v>1</v>
      </c>
      <c r="CQ269" s="23" t="s">
        <v>461</v>
      </c>
      <c r="CR269" t="s">
        <v>1493</v>
      </c>
      <c r="CS269" s="12" t="s">
        <v>1493</v>
      </c>
      <c r="CT269">
        <v>2</v>
      </c>
      <c r="CU269">
        <v>0</v>
      </c>
      <c r="CV269" t="s">
        <v>1493</v>
      </c>
      <c r="CW269" t="s">
        <v>1493</v>
      </c>
      <c r="CX269">
        <v>0</v>
      </c>
      <c r="CY269" t="s">
        <v>1493</v>
      </c>
      <c r="CZ269">
        <v>0</v>
      </c>
      <c r="DA269" t="s">
        <v>1493</v>
      </c>
      <c r="DB269" t="s">
        <v>1493</v>
      </c>
      <c r="DC269" t="s">
        <v>1493</v>
      </c>
      <c r="DD269" t="s">
        <v>1493</v>
      </c>
      <c r="DE269" t="s">
        <v>1493</v>
      </c>
    </row>
    <row r="270" spans="1:109" x14ac:dyDescent="0.25">
      <c r="A270" s="12" t="s">
        <v>1493</v>
      </c>
      <c r="B270" s="4">
        <v>1.173</v>
      </c>
      <c r="C270" t="s">
        <v>1493</v>
      </c>
      <c r="D270">
        <v>29</v>
      </c>
      <c r="E270">
        <v>1</v>
      </c>
      <c r="F270" t="s">
        <v>1493</v>
      </c>
      <c r="G270">
        <v>0</v>
      </c>
      <c r="H270" t="s">
        <v>1493</v>
      </c>
      <c r="I270" t="s">
        <v>1493</v>
      </c>
      <c r="J270">
        <v>0</v>
      </c>
      <c r="K270" t="s">
        <v>1493</v>
      </c>
      <c r="L270" t="s">
        <v>1493</v>
      </c>
      <c r="M270" t="s">
        <v>1493</v>
      </c>
      <c r="N270" t="s">
        <v>1493</v>
      </c>
      <c r="O270" t="s">
        <v>1493</v>
      </c>
      <c r="P270" t="s">
        <v>1493</v>
      </c>
      <c r="Q270" t="s">
        <v>1493</v>
      </c>
      <c r="R270" t="s">
        <v>1493</v>
      </c>
      <c r="S270" t="s">
        <v>1493</v>
      </c>
      <c r="T270" t="s">
        <v>1493</v>
      </c>
      <c r="U270" t="s">
        <v>1493</v>
      </c>
      <c r="V270" t="s">
        <v>1493</v>
      </c>
      <c r="W270" t="s">
        <v>1493</v>
      </c>
      <c r="X270" t="s">
        <v>1493</v>
      </c>
      <c r="Y270" t="s">
        <v>1493</v>
      </c>
      <c r="Z270" t="s">
        <v>1493</v>
      </c>
      <c r="AA270" t="s">
        <v>1493</v>
      </c>
      <c r="AB270" t="s">
        <v>1493</v>
      </c>
      <c r="AC270" t="s">
        <v>1493</v>
      </c>
      <c r="AD270" t="s">
        <v>1493</v>
      </c>
      <c r="AE270" t="s">
        <v>1493</v>
      </c>
      <c r="AF270" t="s">
        <v>1493</v>
      </c>
      <c r="AG270" t="s">
        <v>1493</v>
      </c>
      <c r="AH270" t="s">
        <v>1493</v>
      </c>
      <c r="AI270" t="s">
        <v>1493</v>
      </c>
      <c r="AJ270" t="s">
        <v>1493</v>
      </c>
      <c r="AK270" t="s">
        <v>1493</v>
      </c>
      <c r="AL270" t="s">
        <v>1493</v>
      </c>
      <c r="AM270" t="s">
        <v>1493</v>
      </c>
      <c r="AN270" t="s">
        <v>1493</v>
      </c>
      <c r="AO270" t="s">
        <v>1493</v>
      </c>
      <c r="AP270" t="s">
        <v>1493</v>
      </c>
      <c r="AQ270" t="s">
        <v>1493</v>
      </c>
      <c r="AR270" t="s">
        <v>1493</v>
      </c>
      <c r="AS270" t="s">
        <v>1493</v>
      </c>
      <c r="AT270" t="s">
        <v>1493</v>
      </c>
      <c r="AU270" t="s">
        <v>1493</v>
      </c>
      <c r="AV270" t="s">
        <v>1493</v>
      </c>
      <c r="AW270" t="s">
        <v>1493</v>
      </c>
      <c r="AX270" t="s">
        <v>1493</v>
      </c>
      <c r="AY270" t="s">
        <v>1493</v>
      </c>
      <c r="AZ270" t="s">
        <v>1493</v>
      </c>
      <c r="BA270" t="s">
        <v>1493</v>
      </c>
      <c r="BB270" t="s">
        <v>1493</v>
      </c>
      <c r="BC270" t="s">
        <v>1493</v>
      </c>
      <c r="BD270" t="s">
        <v>1493</v>
      </c>
      <c r="BE270" t="s">
        <v>1493</v>
      </c>
      <c r="BF270" t="s">
        <v>1493</v>
      </c>
      <c r="BG270" t="s">
        <v>1493</v>
      </c>
      <c r="BH270">
        <v>1</v>
      </c>
      <c r="BI270" t="s">
        <v>1493</v>
      </c>
      <c r="BJ270" t="s">
        <v>1493</v>
      </c>
      <c r="BK270" t="s">
        <v>1493</v>
      </c>
      <c r="BL270" t="s">
        <v>1493</v>
      </c>
      <c r="BM270" t="s">
        <v>1493</v>
      </c>
      <c r="BN270" t="s">
        <v>1493</v>
      </c>
      <c r="BO270" s="12" t="s">
        <v>808</v>
      </c>
      <c r="BP270" s="22">
        <v>41</v>
      </c>
      <c r="BQ270">
        <v>287</v>
      </c>
      <c r="BR270">
        <v>0</v>
      </c>
      <c r="BS270" t="s">
        <v>1493</v>
      </c>
      <c r="BT270">
        <v>0</v>
      </c>
      <c r="BU270" t="s">
        <v>1493</v>
      </c>
      <c r="BV270" s="4">
        <v>4.16</v>
      </c>
      <c r="BW270">
        <v>0</v>
      </c>
      <c r="BX270">
        <v>29</v>
      </c>
      <c r="BY270">
        <v>1</v>
      </c>
      <c r="BZ270" t="s">
        <v>1493</v>
      </c>
      <c r="CA270">
        <v>3</v>
      </c>
      <c r="CB270" t="s">
        <v>1493</v>
      </c>
      <c r="CC270">
        <v>2</v>
      </c>
      <c r="CD270" t="s">
        <v>1493</v>
      </c>
      <c r="CE270" s="12" t="s">
        <v>1329</v>
      </c>
      <c r="CF270">
        <v>2</v>
      </c>
      <c r="CG270">
        <v>0</v>
      </c>
      <c r="CH270" t="s">
        <v>1493</v>
      </c>
      <c r="CI270" t="s">
        <v>1493</v>
      </c>
      <c r="CJ270" t="s">
        <v>1493</v>
      </c>
      <c r="CK270" t="s">
        <v>1493</v>
      </c>
      <c r="CL270" t="s">
        <v>1493</v>
      </c>
      <c r="CM270" t="s">
        <v>1493</v>
      </c>
      <c r="CN270" t="s">
        <v>1493</v>
      </c>
      <c r="CO270" t="s">
        <v>1493</v>
      </c>
      <c r="CP270">
        <v>1</v>
      </c>
      <c r="CQ270" s="22">
        <v>1</v>
      </c>
      <c r="CR270" t="s">
        <v>1493</v>
      </c>
      <c r="CS270" s="12" t="s">
        <v>1493</v>
      </c>
      <c r="CT270">
        <v>2</v>
      </c>
      <c r="CU270">
        <v>0</v>
      </c>
      <c r="CV270" t="s">
        <v>1493</v>
      </c>
      <c r="CW270" t="s">
        <v>1493</v>
      </c>
      <c r="CX270">
        <v>0</v>
      </c>
      <c r="CY270" t="s">
        <v>1493</v>
      </c>
      <c r="CZ270">
        <v>0</v>
      </c>
      <c r="DA270" t="s">
        <v>1493</v>
      </c>
      <c r="DB270" t="s">
        <v>1493</v>
      </c>
      <c r="DC270" t="s">
        <v>1493</v>
      </c>
      <c r="DD270" t="s">
        <v>1493</v>
      </c>
      <c r="DE270" t="s">
        <v>1493</v>
      </c>
    </row>
    <row r="271" spans="1:109" x14ac:dyDescent="0.25">
      <c r="A271" s="12" t="s">
        <v>1493</v>
      </c>
      <c r="B271" s="4">
        <v>1.1739999999999999</v>
      </c>
      <c r="C271" t="s">
        <v>1493</v>
      </c>
      <c r="D271">
        <v>38</v>
      </c>
      <c r="E271">
        <v>1</v>
      </c>
      <c r="F271" t="s">
        <v>1493</v>
      </c>
      <c r="G271">
        <v>0</v>
      </c>
      <c r="H271" t="s">
        <v>1493</v>
      </c>
      <c r="I271" t="s">
        <v>1493</v>
      </c>
      <c r="J271">
        <v>0</v>
      </c>
      <c r="K271">
        <v>2004</v>
      </c>
      <c r="L271" t="s">
        <v>1493</v>
      </c>
      <c r="M271" t="s">
        <v>1493</v>
      </c>
      <c r="N271">
        <v>0</v>
      </c>
      <c r="O271">
        <v>259</v>
      </c>
      <c r="P271">
        <v>3</v>
      </c>
      <c r="Q271" t="s">
        <v>1493</v>
      </c>
      <c r="R271">
        <v>2006</v>
      </c>
      <c r="S271" t="s">
        <v>1493</v>
      </c>
      <c r="T271" t="s">
        <v>1493</v>
      </c>
      <c r="U271">
        <v>0</v>
      </c>
      <c r="V271">
        <v>266</v>
      </c>
      <c r="W271">
        <v>3.1</v>
      </c>
      <c r="X271" t="s">
        <v>1493</v>
      </c>
      <c r="Y271" t="s">
        <v>1493</v>
      </c>
      <c r="Z271" t="s">
        <v>1493</v>
      </c>
      <c r="AA271" t="s">
        <v>1493</v>
      </c>
      <c r="AB271" t="s">
        <v>1493</v>
      </c>
      <c r="AC271" t="s">
        <v>1493</v>
      </c>
      <c r="AD271" t="s">
        <v>1493</v>
      </c>
      <c r="AE271" t="s">
        <v>1493</v>
      </c>
      <c r="AF271" t="s">
        <v>1493</v>
      </c>
      <c r="AG271" t="s">
        <v>1493</v>
      </c>
      <c r="AH271" t="s">
        <v>1493</v>
      </c>
      <c r="AI271" t="s">
        <v>1493</v>
      </c>
      <c r="AJ271" t="s">
        <v>1493</v>
      </c>
      <c r="AK271" t="s">
        <v>1493</v>
      </c>
      <c r="AL271" t="s">
        <v>1493</v>
      </c>
      <c r="AM271" t="s">
        <v>1493</v>
      </c>
      <c r="AN271" t="s">
        <v>1493</v>
      </c>
      <c r="AO271" t="s">
        <v>1493</v>
      </c>
      <c r="AP271" t="s">
        <v>1493</v>
      </c>
      <c r="AQ271" t="s">
        <v>1493</v>
      </c>
      <c r="AR271" t="s">
        <v>1493</v>
      </c>
      <c r="AS271" t="s">
        <v>1493</v>
      </c>
      <c r="AT271" t="s">
        <v>1493</v>
      </c>
      <c r="AU271" t="s">
        <v>1493</v>
      </c>
      <c r="AV271" t="s">
        <v>1493</v>
      </c>
      <c r="AW271" t="s">
        <v>1493</v>
      </c>
      <c r="AX271" t="s">
        <v>1493</v>
      </c>
      <c r="AY271" t="s">
        <v>1493</v>
      </c>
      <c r="AZ271" t="s">
        <v>1493</v>
      </c>
      <c r="BA271" t="s">
        <v>1493</v>
      </c>
      <c r="BB271" t="s">
        <v>1493</v>
      </c>
      <c r="BC271" t="s">
        <v>1493</v>
      </c>
      <c r="BD271" t="s">
        <v>1493</v>
      </c>
      <c r="BE271" t="s">
        <v>1493</v>
      </c>
      <c r="BF271" t="s">
        <v>1493</v>
      </c>
      <c r="BG271" t="s">
        <v>1493</v>
      </c>
      <c r="BH271">
        <v>4</v>
      </c>
      <c r="BI271">
        <v>2</v>
      </c>
      <c r="BJ271">
        <v>1</v>
      </c>
      <c r="BK271" t="s">
        <v>1493</v>
      </c>
      <c r="BL271" t="s">
        <v>1493</v>
      </c>
      <c r="BM271" t="s">
        <v>1493</v>
      </c>
      <c r="BN271" t="s">
        <v>1493</v>
      </c>
      <c r="BO271" s="12" t="s">
        <v>902</v>
      </c>
      <c r="BP271" s="23" t="s">
        <v>525</v>
      </c>
      <c r="BQ271">
        <v>274</v>
      </c>
      <c r="BR271">
        <v>0</v>
      </c>
      <c r="BS271" t="s">
        <v>1493</v>
      </c>
      <c r="BT271">
        <v>0</v>
      </c>
      <c r="BU271" t="s">
        <v>1493</v>
      </c>
      <c r="BV271" s="4">
        <v>3.6749999999999998</v>
      </c>
      <c r="BW271">
        <v>0</v>
      </c>
      <c r="BX271">
        <v>38</v>
      </c>
      <c r="BY271">
        <v>2</v>
      </c>
      <c r="BZ271" t="s">
        <v>1493</v>
      </c>
      <c r="CA271">
        <v>2</v>
      </c>
      <c r="CB271" t="s">
        <v>1493</v>
      </c>
      <c r="CC271">
        <v>2</v>
      </c>
      <c r="CD271" t="s">
        <v>1493</v>
      </c>
      <c r="CE271" s="12" t="s">
        <v>1330</v>
      </c>
      <c r="CF271">
        <v>1</v>
      </c>
      <c r="CG271">
        <v>0</v>
      </c>
      <c r="CH271" t="s">
        <v>1493</v>
      </c>
      <c r="CI271" t="s">
        <v>1493</v>
      </c>
      <c r="CJ271" t="s">
        <v>1493</v>
      </c>
      <c r="CK271" t="s">
        <v>1493</v>
      </c>
      <c r="CL271" t="s">
        <v>1493</v>
      </c>
      <c r="CM271" t="s">
        <v>1493</v>
      </c>
      <c r="CN271" t="s">
        <v>1493</v>
      </c>
      <c r="CO271" t="s">
        <v>1493</v>
      </c>
      <c r="CP271">
        <v>3</v>
      </c>
      <c r="CQ271" s="22" t="s">
        <v>461</v>
      </c>
      <c r="CR271" t="s">
        <v>1493</v>
      </c>
      <c r="CS271" s="12" t="s">
        <v>1493</v>
      </c>
      <c r="CT271">
        <v>2</v>
      </c>
      <c r="CU271">
        <v>0</v>
      </c>
      <c r="CV271" t="s">
        <v>1493</v>
      </c>
      <c r="CW271" t="s">
        <v>1493</v>
      </c>
      <c r="CX271">
        <v>0</v>
      </c>
      <c r="CY271" t="s">
        <v>1493</v>
      </c>
      <c r="CZ271">
        <v>0</v>
      </c>
      <c r="DA271" t="s">
        <v>1493</v>
      </c>
      <c r="DB271" t="s">
        <v>1493</v>
      </c>
      <c r="DC271" t="s">
        <v>1493</v>
      </c>
      <c r="DD271" t="s">
        <v>1493</v>
      </c>
      <c r="DE271" t="s">
        <v>1493</v>
      </c>
    </row>
    <row r="272" spans="1:109" x14ac:dyDescent="0.25">
      <c r="A272" s="12" t="s">
        <v>1493</v>
      </c>
      <c r="B272" s="4">
        <v>1.175</v>
      </c>
      <c r="C272" t="s">
        <v>1493</v>
      </c>
      <c r="D272">
        <v>30</v>
      </c>
      <c r="E272">
        <v>1</v>
      </c>
      <c r="F272" t="s">
        <v>1493</v>
      </c>
      <c r="G272">
        <v>0</v>
      </c>
      <c r="H272" t="s">
        <v>1493</v>
      </c>
      <c r="I272" t="s">
        <v>1493</v>
      </c>
      <c r="J272">
        <v>0</v>
      </c>
      <c r="K272">
        <v>2009</v>
      </c>
      <c r="L272" t="s">
        <v>1493</v>
      </c>
      <c r="M272" t="s">
        <v>1493</v>
      </c>
      <c r="N272">
        <v>0</v>
      </c>
      <c r="O272">
        <v>280</v>
      </c>
      <c r="P272">
        <v>3.1</v>
      </c>
      <c r="Q272" t="s">
        <v>1493</v>
      </c>
      <c r="R272" t="s">
        <v>1493</v>
      </c>
      <c r="S272" t="s">
        <v>1493</v>
      </c>
      <c r="T272" t="s">
        <v>1493</v>
      </c>
      <c r="U272" t="s">
        <v>1493</v>
      </c>
      <c r="V272" t="s">
        <v>1493</v>
      </c>
      <c r="W272" t="s">
        <v>1493</v>
      </c>
      <c r="X272" t="s">
        <v>1493</v>
      </c>
      <c r="Y272" t="s">
        <v>1493</v>
      </c>
      <c r="Z272" t="s">
        <v>1493</v>
      </c>
      <c r="AA272" t="s">
        <v>1493</v>
      </c>
      <c r="AB272" t="s">
        <v>1493</v>
      </c>
      <c r="AC272" t="s">
        <v>1493</v>
      </c>
      <c r="AD272" t="s">
        <v>1493</v>
      </c>
      <c r="AE272" t="s">
        <v>1493</v>
      </c>
      <c r="AF272" t="s">
        <v>1493</v>
      </c>
      <c r="AG272" t="s">
        <v>1493</v>
      </c>
      <c r="AH272" t="s">
        <v>1493</v>
      </c>
      <c r="AI272" t="s">
        <v>1493</v>
      </c>
      <c r="AJ272" t="s">
        <v>1493</v>
      </c>
      <c r="AK272" t="s">
        <v>1493</v>
      </c>
      <c r="AL272" t="s">
        <v>1493</v>
      </c>
      <c r="AM272" t="s">
        <v>1493</v>
      </c>
      <c r="AN272" t="s">
        <v>1493</v>
      </c>
      <c r="AO272" t="s">
        <v>1493</v>
      </c>
      <c r="AP272" t="s">
        <v>1493</v>
      </c>
      <c r="AQ272" t="s">
        <v>1493</v>
      </c>
      <c r="AR272" t="s">
        <v>1493</v>
      </c>
      <c r="AS272" t="s">
        <v>1493</v>
      </c>
      <c r="AT272" t="s">
        <v>1493</v>
      </c>
      <c r="AU272" t="s">
        <v>1493</v>
      </c>
      <c r="AV272" t="s">
        <v>1493</v>
      </c>
      <c r="AW272" t="s">
        <v>1493</v>
      </c>
      <c r="AX272" t="s">
        <v>1493</v>
      </c>
      <c r="AY272" t="s">
        <v>1493</v>
      </c>
      <c r="AZ272" t="s">
        <v>1493</v>
      </c>
      <c r="BA272" t="s">
        <v>1493</v>
      </c>
      <c r="BB272" t="s">
        <v>1493</v>
      </c>
      <c r="BC272" t="s">
        <v>1493</v>
      </c>
      <c r="BD272" t="s">
        <v>1493</v>
      </c>
      <c r="BE272" t="s">
        <v>1493</v>
      </c>
      <c r="BF272" t="s">
        <v>1493</v>
      </c>
      <c r="BG272" t="s">
        <v>1493</v>
      </c>
      <c r="BH272">
        <v>2</v>
      </c>
      <c r="BI272">
        <v>1</v>
      </c>
      <c r="BJ272">
        <v>1</v>
      </c>
      <c r="BK272" t="s">
        <v>1493</v>
      </c>
      <c r="BL272" t="s">
        <v>1493</v>
      </c>
      <c r="BM272" t="s">
        <v>1493</v>
      </c>
      <c r="BN272" t="s">
        <v>1493</v>
      </c>
      <c r="BO272" s="12" t="s">
        <v>581</v>
      </c>
      <c r="BP272" s="23" t="s">
        <v>578</v>
      </c>
      <c r="BQ272">
        <v>282</v>
      </c>
      <c r="BR272">
        <v>0</v>
      </c>
      <c r="BS272" t="s">
        <v>1493</v>
      </c>
      <c r="BT272">
        <v>0</v>
      </c>
      <c r="BU272" t="s">
        <v>1493</v>
      </c>
      <c r="BV272" s="4">
        <v>3.35</v>
      </c>
      <c r="BW272">
        <v>0</v>
      </c>
      <c r="BX272">
        <v>30</v>
      </c>
      <c r="BY272">
        <v>1</v>
      </c>
      <c r="BZ272" t="s">
        <v>1493</v>
      </c>
      <c r="CA272">
        <v>3</v>
      </c>
      <c r="CB272" t="s">
        <v>1493</v>
      </c>
      <c r="CC272">
        <v>3</v>
      </c>
      <c r="CD272">
        <v>15</v>
      </c>
      <c r="CE272" s="12" t="s">
        <v>1331</v>
      </c>
      <c r="CF272">
        <v>2</v>
      </c>
      <c r="CG272">
        <v>0</v>
      </c>
      <c r="CH272" t="s">
        <v>1493</v>
      </c>
      <c r="CI272" t="s">
        <v>1493</v>
      </c>
      <c r="CJ272" t="s">
        <v>1493</v>
      </c>
      <c r="CK272" t="s">
        <v>1493</v>
      </c>
      <c r="CL272" t="s">
        <v>1493</v>
      </c>
      <c r="CM272" t="s">
        <v>1493</v>
      </c>
      <c r="CN272" t="s">
        <v>1493</v>
      </c>
      <c r="CO272" t="s">
        <v>1493</v>
      </c>
      <c r="CP272">
        <v>2</v>
      </c>
      <c r="CQ272" s="22">
        <v>1</v>
      </c>
      <c r="CR272" t="s">
        <v>1493</v>
      </c>
      <c r="CS272" s="12" t="s">
        <v>1493</v>
      </c>
      <c r="CT272">
        <v>2</v>
      </c>
      <c r="CU272">
        <v>0</v>
      </c>
      <c r="CV272" t="s">
        <v>1493</v>
      </c>
      <c r="CW272" t="s">
        <v>1493</v>
      </c>
      <c r="CX272">
        <v>0</v>
      </c>
      <c r="CY272" t="s">
        <v>1493</v>
      </c>
      <c r="CZ272">
        <v>0</v>
      </c>
      <c r="DA272" t="s">
        <v>1493</v>
      </c>
      <c r="DB272" t="s">
        <v>1493</v>
      </c>
      <c r="DC272" t="s">
        <v>1493</v>
      </c>
      <c r="DD272" t="s">
        <v>1493</v>
      </c>
      <c r="DE272" t="s">
        <v>1493</v>
      </c>
    </row>
    <row r="273" spans="1:109" x14ac:dyDescent="0.25">
      <c r="A273" s="12" t="s">
        <v>1493</v>
      </c>
      <c r="B273" s="4">
        <v>1.1759999999999999</v>
      </c>
      <c r="C273" t="s">
        <v>1493</v>
      </c>
      <c r="D273">
        <v>30</v>
      </c>
      <c r="E273">
        <v>2</v>
      </c>
      <c r="F273" t="s">
        <v>1493</v>
      </c>
      <c r="G273">
        <v>0</v>
      </c>
      <c r="H273" t="s">
        <v>1493</v>
      </c>
      <c r="I273" t="s">
        <v>1493</v>
      </c>
      <c r="J273">
        <v>0</v>
      </c>
      <c r="K273">
        <v>2010</v>
      </c>
      <c r="L273" t="s">
        <v>1493</v>
      </c>
      <c r="M273" t="s">
        <v>1493</v>
      </c>
      <c r="N273">
        <v>0</v>
      </c>
      <c r="O273">
        <v>280</v>
      </c>
      <c r="P273">
        <v>3.5</v>
      </c>
      <c r="Q273" t="s">
        <v>1493</v>
      </c>
      <c r="R273" t="s">
        <v>1493</v>
      </c>
      <c r="S273" t="s">
        <v>1493</v>
      </c>
      <c r="T273" t="s">
        <v>1493</v>
      </c>
      <c r="U273" t="s">
        <v>1493</v>
      </c>
      <c r="V273" t="s">
        <v>1493</v>
      </c>
      <c r="W273" t="s">
        <v>1493</v>
      </c>
      <c r="X273" t="s">
        <v>1493</v>
      </c>
      <c r="Y273" t="s">
        <v>1493</v>
      </c>
      <c r="Z273" t="s">
        <v>1493</v>
      </c>
      <c r="AA273" t="s">
        <v>1493</v>
      </c>
      <c r="AB273" t="s">
        <v>1493</v>
      </c>
      <c r="AC273" t="s">
        <v>1493</v>
      </c>
      <c r="AD273" t="s">
        <v>1493</v>
      </c>
      <c r="AE273" t="s">
        <v>1493</v>
      </c>
      <c r="AF273" t="s">
        <v>1493</v>
      </c>
      <c r="AG273" t="s">
        <v>1493</v>
      </c>
      <c r="AH273" t="s">
        <v>1493</v>
      </c>
      <c r="AI273" t="s">
        <v>1493</v>
      </c>
      <c r="AJ273" t="s">
        <v>1493</v>
      </c>
      <c r="AK273" t="s">
        <v>1493</v>
      </c>
      <c r="AL273" t="s">
        <v>1493</v>
      </c>
      <c r="AM273" t="s">
        <v>1493</v>
      </c>
      <c r="AN273" t="s">
        <v>1493</v>
      </c>
      <c r="AO273" t="s">
        <v>1493</v>
      </c>
      <c r="AP273" t="s">
        <v>1493</v>
      </c>
      <c r="AQ273" t="s">
        <v>1493</v>
      </c>
      <c r="AR273" t="s">
        <v>1493</v>
      </c>
      <c r="AS273" t="s">
        <v>1493</v>
      </c>
      <c r="AT273" t="s">
        <v>1493</v>
      </c>
      <c r="AU273" t="s">
        <v>1493</v>
      </c>
      <c r="AV273" t="s">
        <v>1493</v>
      </c>
      <c r="AW273" t="s">
        <v>1493</v>
      </c>
      <c r="AX273" t="s">
        <v>1493</v>
      </c>
      <c r="AY273" t="s">
        <v>1493</v>
      </c>
      <c r="AZ273" t="s">
        <v>1493</v>
      </c>
      <c r="BA273" t="s">
        <v>1493</v>
      </c>
      <c r="BB273" t="s">
        <v>1493</v>
      </c>
      <c r="BC273" t="s">
        <v>1493</v>
      </c>
      <c r="BD273" t="s">
        <v>1493</v>
      </c>
      <c r="BE273" t="s">
        <v>1493</v>
      </c>
      <c r="BF273" t="s">
        <v>1493</v>
      </c>
      <c r="BG273" t="s">
        <v>1493</v>
      </c>
      <c r="BH273">
        <v>2</v>
      </c>
      <c r="BI273">
        <v>1</v>
      </c>
      <c r="BJ273" t="s">
        <v>1493</v>
      </c>
      <c r="BK273" t="s">
        <v>1493</v>
      </c>
      <c r="BL273" t="s">
        <v>1493</v>
      </c>
      <c r="BM273" t="s">
        <v>1493</v>
      </c>
      <c r="BN273" t="s">
        <v>1493</v>
      </c>
      <c r="BO273" s="12" t="s">
        <v>1077</v>
      </c>
      <c r="BP273" s="23" t="s">
        <v>578</v>
      </c>
      <c r="BQ273">
        <v>282</v>
      </c>
      <c r="BR273">
        <v>0</v>
      </c>
      <c r="BS273" t="s">
        <v>1493</v>
      </c>
      <c r="BT273">
        <v>0</v>
      </c>
      <c r="BU273" t="s">
        <v>1493</v>
      </c>
      <c r="BV273" s="4">
        <v>3.6</v>
      </c>
      <c r="BW273">
        <v>0</v>
      </c>
      <c r="BX273">
        <v>30</v>
      </c>
      <c r="BY273">
        <v>1</v>
      </c>
      <c r="BZ273" t="s">
        <v>1493</v>
      </c>
      <c r="CA273">
        <v>3</v>
      </c>
      <c r="CB273" t="s">
        <v>1493</v>
      </c>
      <c r="CC273">
        <v>2</v>
      </c>
      <c r="CD273" t="s">
        <v>1493</v>
      </c>
      <c r="CE273" s="12" t="s">
        <v>1273</v>
      </c>
      <c r="CF273">
        <v>1</v>
      </c>
      <c r="CG273">
        <v>0</v>
      </c>
      <c r="CH273" t="s">
        <v>1493</v>
      </c>
      <c r="CI273" t="s">
        <v>1493</v>
      </c>
      <c r="CJ273" t="s">
        <v>1493</v>
      </c>
      <c r="CK273" t="s">
        <v>1493</v>
      </c>
      <c r="CL273" t="s">
        <v>1493</v>
      </c>
      <c r="CM273" t="s">
        <v>1493</v>
      </c>
      <c r="CN273" t="s">
        <v>1493</v>
      </c>
      <c r="CO273" t="s">
        <v>1493</v>
      </c>
      <c r="CP273">
        <v>3</v>
      </c>
      <c r="CQ273" s="22" t="s">
        <v>461</v>
      </c>
      <c r="CR273" t="s">
        <v>1493</v>
      </c>
      <c r="CS273" s="12" t="s">
        <v>1493</v>
      </c>
      <c r="CT273">
        <v>2</v>
      </c>
      <c r="CU273">
        <v>0</v>
      </c>
      <c r="CV273" t="s">
        <v>1493</v>
      </c>
      <c r="CW273" t="s">
        <v>1493</v>
      </c>
      <c r="CX273">
        <v>0</v>
      </c>
      <c r="CY273" t="s">
        <v>1493</v>
      </c>
      <c r="CZ273">
        <v>0</v>
      </c>
      <c r="DA273" t="s">
        <v>1493</v>
      </c>
      <c r="DB273" t="s">
        <v>1493</v>
      </c>
      <c r="DC273" t="s">
        <v>1493</v>
      </c>
      <c r="DD273" t="s">
        <v>1493</v>
      </c>
      <c r="DE273" t="s">
        <v>1493</v>
      </c>
    </row>
    <row r="274" spans="1:109" x14ac:dyDescent="0.25">
      <c r="A274" s="12" t="s">
        <v>1493</v>
      </c>
      <c r="B274" s="4">
        <v>1.177</v>
      </c>
      <c r="C274" t="s">
        <v>1493</v>
      </c>
      <c r="D274">
        <v>29</v>
      </c>
      <c r="E274">
        <v>2</v>
      </c>
      <c r="F274" t="s">
        <v>1493</v>
      </c>
      <c r="G274">
        <v>0</v>
      </c>
      <c r="H274" t="s">
        <v>1493</v>
      </c>
      <c r="I274" t="s">
        <v>1493</v>
      </c>
      <c r="J274">
        <v>0</v>
      </c>
      <c r="K274" t="s">
        <v>1493</v>
      </c>
      <c r="L274" t="s">
        <v>1493</v>
      </c>
      <c r="M274" t="s">
        <v>1493</v>
      </c>
      <c r="N274" t="s">
        <v>1493</v>
      </c>
      <c r="O274" t="s">
        <v>1493</v>
      </c>
      <c r="P274" t="s">
        <v>1493</v>
      </c>
      <c r="Q274" t="s">
        <v>1493</v>
      </c>
      <c r="R274" t="s">
        <v>1493</v>
      </c>
      <c r="S274" t="s">
        <v>1493</v>
      </c>
      <c r="T274" t="s">
        <v>1493</v>
      </c>
      <c r="U274" t="s">
        <v>1493</v>
      </c>
      <c r="V274" t="s">
        <v>1493</v>
      </c>
      <c r="W274" t="s">
        <v>1493</v>
      </c>
      <c r="X274" t="s">
        <v>1493</v>
      </c>
      <c r="Y274" t="s">
        <v>1493</v>
      </c>
      <c r="Z274" t="s">
        <v>1493</v>
      </c>
      <c r="AA274" t="s">
        <v>1493</v>
      </c>
      <c r="AB274" t="s">
        <v>1493</v>
      </c>
      <c r="AC274" t="s">
        <v>1493</v>
      </c>
      <c r="AD274" t="s">
        <v>1493</v>
      </c>
      <c r="AE274" t="s">
        <v>1493</v>
      </c>
      <c r="AF274" t="s">
        <v>1493</v>
      </c>
      <c r="AG274" t="s">
        <v>1493</v>
      </c>
      <c r="AH274" t="s">
        <v>1493</v>
      </c>
      <c r="AI274" t="s">
        <v>1493</v>
      </c>
      <c r="AJ274" t="s">
        <v>1493</v>
      </c>
      <c r="AK274" t="s">
        <v>1493</v>
      </c>
      <c r="AL274" t="s">
        <v>1493</v>
      </c>
      <c r="AM274" t="s">
        <v>1493</v>
      </c>
      <c r="AN274" t="s">
        <v>1493</v>
      </c>
      <c r="AO274" t="s">
        <v>1493</v>
      </c>
      <c r="AP274" t="s">
        <v>1493</v>
      </c>
      <c r="AQ274" t="s">
        <v>1493</v>
      </c>
      <c r="AR274" t="s">
        <v>1493</v>
      </c>
      <c r="AS274" t="s">
        <v>1493</v>
      </c>
      <c r="AT274" t="s">
        <v>1493</v>
      </c>
      <c r="AU274" t="s">
        <v>1493</v>
      </c>
      <c r="AV274" t="s">
        <v>1493</v>
      </c>
      <c r="AW274" t="s">
        <v>1493</v>
      </c>
      <c r="AX274" t="s">
        <v>1493</v>
      </c>
      <c r="AY274" t="s">
        <v>1493</v>
      </c>
      <c r="AZ274" t="s">
        <v>1493</v>
      </c>
      <c r="BA274" t="s">
        <v>1493</v>
      </c>
      <c r="BB274" t="s">
        <v>1493</v>
      </c>
      <c r="BC274" t="s">
        <v>1493</v>
      </c>
      <c r="BD274" t="s">
        <v>1493</v>
      </c>
      <c r="BE274" t="s">
        <v>1493</v>
      </c>
      <c r="BF274" t="s">
        <v>1493</v>
      </c>
      <c r="BG274" t="s">
        <v>1493</v>
      </c>
      <c r="BH274">
        <v>1</v>
      </c>
      <c r="BI274" t="s">
        <v>1493</v>
      </c>
      <c r="BJ274" t="s">
        <v>1493</v>
      </c>
      <c r="BK274" t="s">
        <v>1493</v>
      </c>
      <c r="BL274" t="s">
        <v>1493</v>
      </c>
      <c r="BM274" t="s">
        <v>1493</v>
      </c>
      <c r="BN274" t="s">
        <v>1493</v>
      </c>
      <c r="BO274" s="12" t="s">
        <v>691</v>
      </c>
      <c r="BP274" s="23" t="s">
        <v>699</v>
      </c>
      <c r="BQ274">
        <v>285</v>
      </c>
      <c r="BR274">
        <v>0</v>
      </c>
      <c r="BS274" t="s">
        <v>1493</v>
      </c>
      <c r="BT274">
        <v>0</v>
      </c>
      <c r="BU274" t="s">
        <v>1493</v>
      </c>
      <c r="BV274" s="4">
        <v>3.2</v>
      </c>
      <c r="BW274">
        <v>0</v>
      </c>
      <c r="BX274">
        <v>29</v>
      </c>
      <c r="BY274">
        <v>1</v>
      </c>
      <c r="BZ274" t="s">
        <v>1493</v>
      </c>
      <c r="CA274">
        <v>3</v>
      </c>
      <c r="CB274" t="s">
        <v>1493</v>
      </c>
      <c r="CC274">
        <v>2</v>
      </c>
      <c r="CD274" t="s">
        <v>1493</v>
      </c>
      <c r="CE274" s="12" t="s">
        <v>870</v>
      </c>
      <c r="CF274" t="s">
        <v>1493</v>
      </c>
      <c r="CG274">
        <v>0</v>
      </c>
      <c r="CH274" t="s">
        <v>1493</v>
      </c>
      <c r="CI274" t="s">
        <v>1493</v>
      </c>
      <c r="CJ274" t="s">
        <v>1493</v>
      </c>
      <c r="CK274" t="s">
        <v>1493</v>
      </c>
      <c r="CL274" t="s">
        <v>1493</v>
      </c>
      <c r="CM274" t="s">
        <v>1493</v>
      </c>
      <c r="CN274" t="s">
        <v>1493</v>
      </c>
      <c r="CO274" t="s">
        <v>1493</v>
      </c>
      <c r="CP274">
        <v>3</v>
      </c>
      <c r="CQ274" s="22">
        <v>1</v>
      </c>
      <c r="CR274" t="s">
        <v>1493</v>
      </c>
      <c r="CS274" s="12" t="s">
        <v>1493</v>
      </c>
      <c r="CT274">
        <v>2</v>
      </c>
      <c r="CU274">
        <v>0</v>
      </c>
      <c r="CV274" t="s">
        <v>1493</v>
      </c>
      <c r="CW274" t="s">
        <v>1493</v>
      </c>
      <c r="CX274">
        <v>0</v>
      </c>
      <c r="CY274" t="s">
        <v>1493</v>
      </c>
      <c r="CZ274">
        <v>0</v>
      </c>
      <c r="DA274" t="s">
        <v>1493</v>
      </c>
      <c r="DB274" t="s">
        <v>1493</v>
      </c>
      <c r="DC274" t="s">
        <v>1493</v>
      </c>
      <c r="DD274" t="s">
        <v>1493</v>
      </c>
      <c r="DE274" t="s">
        <v>1493</v>
      </c>
    </row>
    <row r="275" spans="1:109" x14ac:dyDescent="0.25">
      <c r="A275" s="12" t="s">
        <v>1493</v>
      </c>
      <c r="B275" s="4">
        <v>1.1779999999999999</v>
      </c>
      <c r="C275" t="s">
        <v>1493</v>
      </c>
      <c r="D275">
        <v>24</v>
      </c>
      <c r="E275">
        <v>1</v>
      </c>
      <c r="F275" t="s">
        <v>1493</v>
      </c>
      <c r="G275">
        <v>0</v>
      </c>
      <c r="H275" t="s">
        <v>1493</v>
      </c>
      <c r="I275" t="s">
        <v>1493</v>
      </c>
      <c r="J275">
        <v>0</v>
      </c>
      <c r="K275" t="s">
        <v>1493</v>
      </c>
      <c r="L275" t="s">
        <v>1493</v>
      </c>
      <c r="M275" t="s">
        <v>1493</v>
      </c>
      <c r="N275" t="s">
        <v>1493</v>
      </c>
      <c r="O275" t="s">
        <v>1493</v>
      </c>
      <c r="P275" t="s">
        <v>1493</v>
      </c>
      <c r="Q275" t="s">
        <v>1493</v>
      </c>
      <c r="R275" t="s">
        <v>1493</v>
      </c>
      <c r="S275" t="s">
        <v>1493</v>
      </c>
      <c r="T275" t="s">
        <v>1493</v>
      </c>
      <c r="U275" t="s">
        <v>1493</v>
      </c>
      <c r="V275" t="s">
        <v>1493</v>
      </c>
      <c r="W275" t="s">
        <v>1493</v>
      </c>
      <c r="X275" t="s">
        <v>1493</v>
      </c>
      <c r="Y275" t="s">
        <v>1493</v>
      </c>
      <c r="Z275" t="s">
        <v>1493</v>
      </c>
      <c r="AA275" t="s">
        <v>1493</v>
      </c>
      <c r="AB275" t="s">
        <v>1493</v>
      </c>
      <c r="AC275" t="s">
        <v>1493</v>
      </c>
      <c r="AD275" t="s">
        <v>1493</v>
      </c>
      <c r="AE275" t="s">
        <v>1493</v>
      </c>
      <c r="AF275" t="s">
        <v>1493</v>
      </c>
      <c r="AG275" t="s">
        <v>1493</v>
      </c>
      <c r="AH275" t="s">
        <v>1493</v>
      </c>
      <c r="AI275" t="s">
        <v>1493</v>
      </c>
      <c r="AJ275" t="s">
        <v>1493</v>
      </c>
      <c r="AK275" t="s">
        <v>1493</v>
      </c>
      <c r="AL275" t="s">
        <v>1493</v>
      </c>
      <c r="AM275" t="s">
        <v>1493</v>
      </c>
      <c r="AN275" t="s">
        <v>1493</v>
      </c>
      <c r="AO275" t="s">
        <v>1493</v>
      </c>
      <c r="AP275" t="s">
        <v>1493</v>
      </c>
      <c r="AQ275" t="s">
        <v>1493</v>
      </c>
      <c r="AR275" t="s">
        <v>1493</v>
      </c>
      <c r="AS275" t="s">
        <v>1493</v>
      </c>
      <c r="AT275" t="s">
        <v>1493</v>
      </c>
      <c r="AU275" t="s">
        <v>1493</v>
      </c>
      <c r="AV275" t="s">
        <v>1493</v>
      </c>
      <c r="AW275" t="s">
        <v>1493</v>
      </c>
      <c r="AX275" t="s">
        <v>1493</v>
      </c>
      <c r="AY275" t="s">
        <v>1493</v>
      </c>
      <c r="AZ275" t="s">
        <v>1493</v>
      </c>
      <c r="BA275" t="s">
        <v>1493</v>
      </c>
      <c r="BB275" t="s">
        <v>1493</v>
      </c>
      <c r="BC275" t="s">
        <v>1493</v>
      </c>
      <c r="BD275" t="s">
        <v>1493</v>
      </c>
      <c r="BE275" t="s">
        <v>1493</v>
      </c>
      <c r="BF275" t="s">
        <v>1493</v>
      </c>
      <c r="BG275" t="s">
        <v>1493</v>
      </c>
      <c r="BH275">
        <v>1</v>
      </c>
      <c r="BI275" t="s">
        <v>1493</v>
      </c>
      <c r="BJ275" t="s">
        <v>1493</v>
      </c>
      <c r="BK275" t="s">
        <v>1493</v>
      </c>
      <c r="BL275" t="s">
        <v>1493</v>
      </c>
      <c r="BM275" t="s">
        <v>1493</v>
      </c>
      <c r="BN275" t="s">
        <v>1493</v>
      </c>
      <c r="BO275" s="12" t="s">
        <v>616</v>
      </c>
      <c r="BP275" s="22">
        <v>40</v>
      </c>
      <c r="BQ275">
        <v>280</v>
      </c>
      <c r="BR275">
        <v>0</v>
      </c>
      <c r="BS275" t="s">
        <v>1493</v>
      </c>
      <c r="BT275">
        <v>0</v>
      </c>
      <c r="BU275" t="s">
        <v>1493</v>
      </c>
      <c r="BV275" s="4">
        <v>3.3</v>
      </c>
      <c r="BW275">
        <v>0</v>
      </c>
      <c r="BX275">
        <v>24</v>
      </c>
      <c r="BY275">
        <v>1</v>
      </c>
      <c r="BZ275" t="s">
        <v>1493</v>
      </c>
      <c r="CA275">
        <v>3</v>
      </c>
      <c r="CB275" t="s">
        <v>1493</v>
      </c>
      <c r="CC275">
        <v>2</v>
      </c>
      <c r="CD275" t="s">
        <v>1493</v>
      </c>
      <c r="CE275" s="12" t="s">
        <v>639</v>
      </c>
      <c r="CF275">
        <v>1</v>
      </c>
      <c r="CG275">
        <v>0</v>
      </c>
      <c r="CH275" t="s">
        <v>1493</v>
      </c>
      <c r="CI275" t="s">
        <v>1493</v>
      </c>
      <c r="CJ275" t="s">
        <v>1493</v>
      </c>
      <c r="CK275" t="s">
        <v>1493</v>
      </c>
      <c r="CL275" t="s">
        <v>1493</v>
      </c>
      <c r="CM275" t="s">
        <v>1493</v>
      </c>
      <c r="CN275" t="s">
        <v>1493</v>
      </c>
      <c r="CO275" t="s">
        <v>1493</v>
      </c>
      <c r="CP275">
        <v>1</v>
      </c>
      <c r="CQ275" s="22" t="s">
        <v>461</v>
      </c>
      <c r="CR275" t="s">
        <v>1493</v>
      </c>
      <c r="CS275" s="12" t="s">
        <v>1493</v>
      </c>
      <c r="CT275">
        <v>2</v>
      </c>
      <c r="CU275">
        <v>0</v>
      </c>
      <c r="CV275" t="s">
        <v>1493</v>
      </c>
      <c r="CW275" t="s">
        <v>1493</v>
      </c>
      <c r="CX275">
        <v>0</v>
      </c>
      <c r="CY275" t="s">
        <v>1493</v>
      </c>
      <c r="CZ275">
        <v>0</v>
      </c>
      <c r="DA275" t="s">
        <v>1493</v>
      </c>
      <c r="DB275" t="s">
        <v>1493</v>
      </c>
      <c r="DC275" t="s">
        <v>1493</v>
      </c>
      <c r="DD275" t="s">
        <v>1493</v>
      </c>
      <c r="DE275" t="s">
        <v>1493</v>
      </c>
    </row>
    <row r="276" spans="1:109" x14ac:dyDescent="0.25">
      <c r="A276" s="12" t="s">
        <v>1493</v>
      </c>
      <c r="B276" s="4">
        <v>1.179</v>
      </c>
      <c r="C276" t="s">
        <v>1493</v>
      </c>
      <c r="D276">
        <v>28</v>
      </c>
      <c r="E276">
        <v>1</v>
      </c>
      <c r="F276" t="s">
        <v>1493</v>
      </c>
      <c r="G276">
        <v>0</v>
      </c>
      <c r="H276" t="s">
        <v>1493</v>
      </c>
      <c r="I276" t="s">
        <v>1493</v>
      </c>
      <c r="J276">
        <v>0</v>
      </c>
      <c r="K276" t="s">
        <v>1493</v>
      </c>
      <c r="L276" t="s">
        <v>1493</v>
      </c>
      <c r="M276" t="s">
        <v>1493</v>
      </c>
      <c r="N276" t="s">
        <v>1493</v>
      </c>
      <c r="O276" t="s">
        <v>1493</v>
      </c>
      <c r="P276" t="s">
        <v>1493</v>
      </c>
      <c r="Q276" t="s">
        <v>1493</v>
      </c>
      <c r="R276" t="s">
        <v>1493</v>
      </c>
      <c r="S276" t="s">
        <v>1493</v>
      </c>
      <c r="T276" t="s">
        <v>1493</v>
      </c>
      <c r="U276" t="s">
        <v>1493</v>
      </c>
      <c r="V276" t="s">
        <v>1493</v>
      </c>
      <c r="W276" t="s">
        <v>1493</v>
      </c>
      <c r="X276" t="s">
        <v>1493</v>
      </c>
      <c r="Y276" t="s">
        <v>1493</v>
      </c>
      <c r="Z276" t="s">
        <v>1493</v>
      </c>
      <c r="AA276" t="s">
        <v>1493</v>
      </c>
      <c r="AB276" t="s">
        <v>1493</v>
      </c>
      <c r="AC276" t="s">
        <v>1493</v>
      </c>
      <c r="AD276" t="s">
        <v>1493</v>
      </c>
      <c r="AE276" t="s">
        <v>1493</v>
      </c>
      <c r="AF276" t="s">
        <v>1493</v>
      </c>
      <c r="AG276" t="s">
        <v>1493</v>
      </c>
      <c r="AH276" t="s">
        <v>1493</v>
      </c>
      <c r="AI276" t="s">
        <v>1493</v>
      </c>
      <c r="AJ276" t="s">
        <v>1493</v>
      </c>
      <c r="AK276" t="s">
        <v>1493</v>
      </c>
      <c r="AL276" t="s">
        <v>1493</v>
      </c>
      <c r="AM276" t="s">
        <v>1493</v>
      </c>
      <c r="AN276" t="s">
        <v>1493</v>
      </c>
      <c r="AO276" t="s">
        <v>1493</v>
      </c>
      <c r="AP276" t="s">
        <v>1493</v>
      </c>
      <c r="AQ276" t="s">
        <v>1493</v>
      </c>
      <c r="AR276" t="s">
        <v>1493</v>
      </c>
      <c r="AS276" t="s">
        <v>1493</v>
      </c>
      <c r="AT276" t="s">
        <v>1493</v>
      </c>
      <c r="AU276" t="s">
        <v>1493</v>
      </c>
      <c r="AV276" t="s">
        <v>1493</v>
      </c>
      <c r="AW276" t="s">
        <v>1493</v>
      </c>
      <c r="AX276" t="s">
        <v>1493</v>
      </c>
      <c r="AY276" t="s">
        <v>1493</v>
      </c>
      <c r="AZ276" t="s">
        <v>1493</v>
      </c>
      <c r="BA276" t="s">
        <v>1493</v>
      </c>
      <c r="BB276" t="s">
        <v>1493</v>
      </c>
      <c r="BC276" t="s">
        <v>1493</v>
      </c>
      <c r="BD276" t="s">
        <v>1493</v>
      </c>
      <c r="BE276" t="s">
        <v>1493</v>
      </c>
      <c r="BF276" t="s">
        <v>1493</v>
      </c>
      <c r="BG276" t="s">
        <v>1493</v>
      </c>
      <c r="BH276">
        <v>1</v>
      </c>
      <c r="BI276" t="s">
        <v>1493</v>
      </c>
      <c r="BJ276" t="s">
        <v>1493</v>
      </c>
      <c r="BK276" t="s">
        <v>1493</v>
      </c>
      <c r="BL276" t="s">
        <v>1493</v>
      </c>
      <c r="BM276" t="s">
        <v>1493</v>
      </c>
      <c r="BN276" t="s">
        <v>1493</v>
      </c>
      <c r="BO276" s="12" t="s">
        <v>589</v>
      </c>
      <c r="BP276" s="23" t="s">
        <v>488</v>
      </c>
      <c r="BQ276">
        <v>268</v>
      </c>
      <c r="BR276">
        <v>0</v>
      </c>
      <c r="BS276" t="s">
        <v>1493</v>
      </c>
      <c r="BT276">
        <v>0</v>
      </c>
      <c r="BU276" t="s">
        <v>1493</v>
      </c>
      <c r="BV276" s="4">
        <v>3.7</v>
      </c>
      <c r="BW276">
        <v>0</v>
      </c>
      <c r="BX276">
        <v>28</v>
      </c>
      <c r="BY276">
        <v>1</v>
      </c>
      <c r="BZ276" t="s">
        <v>1493</v>
      </c>
      <c r="CA276">
        <v>3</v>
      </c>
      <c r="CB276" t="s">
        <v>1493</v>
      </c>
      <c r="CC276">
        <v>2</v>
      </c>
      <c r="CD276" t="s">
        <v>1493</v>
      </c>
      <c r="CE276" s="12" t="s">
        <v>966</v>
      </c>
      <c r="CF276">
        <v>1</v>
      </c>
      <c r="CG276" t="s">
        <v>1493</v>
      </c>
      <c r="CH276" t="s">
        <v>1493</v>
      </c>
      <c r="CI276" t="s">
        <v>1493</v>
      </c>
      <c r="CJ276" t="s">
        <v>1493</v>
      </c>
      <c r="CK276" t="s">
        <v>1493</v>
      </c>
      <c r="CL276" t="s">
        <v>1493</v>
      </c>
      <c r="CM276" t="s">
        <v>1493</v>
      </c>
      <c r="CN276" t="s">
        <v>1493</v>
      </c>
      <c r="CO276" t="s">
        <v>1493</v>
      </c>
      <c r="CP276">
        <v>1</v>
      </c>
      <c r="CQ276" s="22" t="s">
        <v>461</v>
      </c>
      <c r="CR276" t="s">
        <v>1493</v>
      </c>
      <c r="CS276" s="12" t="s">
        <v>1493</v>
      </c>
      <c r="CT276">
        <v>2</v>
      </c>
      <c r="CU276">
        <v>0</v>
      </c>
      <c r="CV276" t="s">
        <v>1493</v>
      </c>
      <c r="CW276" t="s">
        <v>1493</v>
      </c>
      <c r="CX276">
        <v>0</v>
      </c>
      <c r="CY276" t="s">
        <v>1493</v>
      </c>
      <c r="CZ276">
        <v>0</v>
      </c>
      <c r="DA276" t="s">
        <v>1493</v>
      </c>
      <c r="DB276" t="s">
        <v>1493</v>
      </c>
      <c r="DC276" t="s">
        <v>1493</v>
      </c>
      <c r="DD276" t="s">
        <v>1493</v>
      </c>
      <c r="DE276" t="s">
        <v>1493</v>
      </c>
    </row>
    <row r="277" spans="1:109" x14ac:dyDescent="0.25">
      <c r="A277" s="12" t="s">
        <v>1493</v>
      </c>
      <c r="B277" s="4">
        <v>1.18</v>
      </c>
      <c r="C277" t="s">
        <v>1493</v>
      </c>
      <c r="D277">
        <v>31</v>
      </c>
      <c r="E277">
        <v>2</v>
      </c>
      <c r="F277" t="s">
        <v>1493</v>
      </c>
      <c r="G277">
        <v>0</v>
      </c>
      <c r="H277" t="s">
        <v>1493</v>
      </c>
      <c r="I277" t="s">
        <v>1493</v>
      </c>
      <c r="J277">
        <v>0</v>
      </c>
      <c r="K277">
        <v>2002</v>
      </c>
      <c r="L277" t="s">
        <v>1493</v>
      </c>
      <c r="M277" t="s">
        <v>1493</v>
      </c>
      <c r="N277">
        <v>0</v>
      </c>
      <c r="O277" t="s">
        <v>1493</v>
      </c>
      <c r="P277">
        <v>3.99</v>
      </c>
      <c r="Q277" t="s">
        <v>1493</v>
      </c>
      <c r="R277" t="s">
        <v>1493</v>
      </c>
      <c r="S277" t="s">
        <v>1493</v>
      </c>
      <c r="T277" t="s">
        <v>1493</v>
      </c>
      <c r="U277" t="s">
        <v>1493</v>
      </c>
      <c r="V277" t="s">
        <v>1493</v>
      </c>
      <c r="W277" t="s">
        <v>1493</v>
      </c>
      <c r="X277" t="s">
        <v>1493</v>
      </c>
      <c r="Y277" t="s">
        <v>1493</v>
      </c>
      <c r="Z277" t="s">
        <v>1493</v>
      </c>
      <c r="AA277" t="s">
        <v>1493</v>
      </c>
      <c r="AB277" t="s">
        <v>1493</v>
      </c>
      <c r="AC277" t="s">
        <v>1493</v>
      </c>
      <c r="AD277" t="s">
        <v>1493</v>
      </c>
      <c r="AE277" t="s">
        <v>1493</v>
      </c>
      <c r="AF277" t="s">
        <v>1493</v>
      </c>
      <c r="AG277" t="s">
        <v>1493</v>
      </c>
      <c r="AH277" t="s">
        <v>1493</v>
      </c>
      <c r="AI277" t="s">
        <v>1493</v>
      </c>
      <c r="AJ277" t="s">
        <v>1493</v>
      </c>
      <c r="AK277" t="s">
        <v>1493</v>
      </c>
      <c r="AL277" t="s">
        <v>1493</v>
      </c>
      <c r="AM277" t="s">
        <v>1493</v>
      </c>
      <c r="AN277" t="s">
        <v>1493</v>
      </c>
      <c r="AO277" t="s">
        <v>1493</v>
      </c>
      <c r="AP277" t="s">
        <v>1493</v>
      </c>
      <c r="AQ277" t="s">
        <v>1493</v>
      </c>
      <c r="AR277" t="s">
        <v>1493</v>
      </c>
      <c r="AS277" t="s">
        <v>1493</v>
      </c>
      <c r="AT277" t="s">
        <v>1493</v>
      </c>
      <c r="AU277" t="s">
        <v>1493</v>
      </c>
      <c r="AV277" t="s">
        <v>1493</v>
      </c>
      <c r="AW277" t="s">
        <v>1493</v>
      </c>
      <c r="AX277" t="s">
        <v>1493</v>
      </c>
      <c r="AY277" t="s">
        <v>1493</v>
      </c>
      <c r="AZ277" t="s">
        <v>1493</v>
      </c>
      <c r="BA277" t="s">
        <v>1493</v>
      </c>
      <c r="BB277" t="s">
        <v>1493</v>
      </c>
      <c r="BC277" t="s">
        <v>1493</v>
      </c>
      <c r="BD277" t="s">
        <v>1493</v>
      </c>
      <c r="BE277" t="s">
        <v>1493</v>
      </c>
      <c r="BF277" t="s">
        <v>1493</v>
      </c>
      <c r="BG277" t="s">
        <v>1493</v>
      </c>
      <c r="BH277">
        <v>4</v>
      </c>
      <c r="BI277">
        <v>1</v>
      </c>
      <c r="BJ277">
        <v>1</v>
      </c>
      <c r="BK277">
        <v>1</v>
      </c>
      <c r="BL277" t="s">
        <v>1493</v>
      </c>
      <c r="BM277" t="s">
        <v>1493</v>
      </c>
      <c r="BN277" t="s">
        <v>1493</v>
      </c>
      <c r="BO277" s="12" t="s">
        <v>589</v>
      </c>
      <c r="BP277" s="23" t="s">
        <v>488</v>
      </c>
      <c r="BQ277">
        <v>268</v>
      </c>
      <c r="BR277">
        <v>0</v>
      </c>
      <c r="BS277" t="s">
        <v>1493</v>
      </c>
      <c r="BT277">
        <v>0</v>
      </c>
      <c r="BU277" t="s">
        <v>1493</v>
      </c>
      <c r="BV277" s="4">
        <v>4.13</v>
      </c>
      <c r="BW277">
        <v>0</v>
      </c>
      <c r="BX277">
        <v>31</v>
      </c>
      <c r="BY277">
        <v>1</v>
      </c>
      <c r="BZ277" t="s">
        <v>1493</v>
      </c>
      <c r="CA277">
        <v>3</v>
      </c>
      <c r="CB277" t="s">
        <v>1493</v>
      </c>
      <c r="CC277">
        <v>3</v>
      </c>
      <c r="CD277">
        <v>15</v>
      </c>
      <c r="CE277" s="12" t="s">
        <v>1340</v>
      </c>
      <c r="CF277">
        <v>2</v>
      </c>
      <c r="CG277">
        <v>0</v>
      </c>
      <c r="CH277" t="s">
        <v>1493</v>
      </c>
      <c r="CI277" t="s">
        <v>1493</v>
      </c>
      <c r="CJ277" t="s">
        <v>1493</v>
      </c>
      <c r="CK277" t="s">
        <v>1493</v>
      </c>
      <c r="CL277" t="s">
        <v>1493</v>
      </c>
      <c r="CM277" t="s">
        <v>1493</v>
      </c>
      <c r="CN277" t="s">
        <v>1493</v>
      </c>
      <c r="CO277" t="s">
        <v>1493</v>
      </c>
      <c r="CP277">
        <v>1</v>
      </c>
      <c r="CQ277" s="22" t="s">
        <v>461</v>
      </c>
      <c r="CR277" t="s">
        <v>1493</v>
      </c>
      <c r="CS277" s="12" t="s">
        <v>1493</v>
      </c>
      <c r="CT277">
        <v>2</v>
      </c>
      <c r="CU277">
        <v>0</v>
      </c>
      <c r="CV277" t="s">
        <v>1493</v>
      </c>
      <c r="CW277" t="s">
        <v>1493</v>
      </c>
      <c r="CX277">
        <v>0</v>
      </c>
      <c r="CY277" t="s">
        <v>1493</v>
      </c>
      <c r="CZ277">
        <v>0</v>
      </c>
      <c r="DA277" t="s">
        <v>1493</v>
      </c>
      <c r="DB277" t="s">
        <v>1493</v>
      </c>
      <c r="DC277" t="s">
        <v>1493</v>
      </c>
      <c r="DD277" t="s">
        <v>1493</v>
      </c>
      <c r="DE277" t="s">
        <v>1493</v>
      </c>
    </row>
    <row r="278" spans="1:109" x14ac:dyDescent="0.25">
      <c r="A278" s="12" t="s">
        <v>1493</v>
      </c>
      <c r="B278" s="4">
        <v>1.181</v>
      </c>
      <c r="C278" t="s">
        <v>1493</v>
      </c>
      <c r="D278">
        <v>30</v>
      </c>
      <c r="E278">
        <v>1</v>
      </c>
      <c r="F278" t="s">
        <v>1493</v>
      </c>
      <c r="G278">
        <v>0</v>
      </c>
      <c r="H278" t="s">
        <v>1493</v>
      </c>
      <c r="I278" t="s">
        <v>1493</v>
      </c>
      <c r="J278">
        <v>0</v>
      </c>
      <c r="K278" t="s">
        <v>1493</v>
      </c>
      <c r="L278" t="s">
        <v>1493</v>
      </c>
      <c r="M278" t="s">
        <v>1493</v>
      </c>
      <c r="N278" t="s">
        <v>1493</v>
      </c>
      <c r="O278" t="s">
        <v>1493</v>
      </c>
      <c r="P278" t="s">
        <v>1493</v>
      </c>
      <c r="Q278" t="s">
        <v>1493</v>
      </c>
      <c r="R278" t="s">
        <v>1493</v>
      </c>
      <c r="S278" t="s">
        <v>1493</v>
      </c>
      <c r="T278" t="s">
        <v>1493</v>
      </c>
      <c r="U278" t="s">
        <v>1493</v>
      </c>
      <c r="V278" t="s">
        <v>1493</v>
      </c>
      <c r="W278" t="s">
        <v>1493</v>
      </c>
      <c r="X278" t="s">
        <v>1493</v>
      </c>
      <c r="Y278" t="s">
        <v>1493</v>
      </c>
      <c r="Z278" t="s">
        <v>1493</v>
      </c>
      <c r="AA278" t="s">
        <v>1493</v>
      </c>
      <c r="AB278" t="s">
        <v>1493</v>
      </c>
      <c r="AC278" t="s">
        <v>1493</v>
      </c>
      <c r="AD278" t="s">
        <v>1493</v>
      </c>
      <c r="AE278" t="s">
        <v>1493</v>
      </c>
      <c r="AF278" t="s">
        <v>1493</v>
      </c>
      <c r="AG278" t="s">
        <v>1493</v>
      </c>
      <c r="AH278" t="s">
        <v>1493</v>
      </c>
      <c r="AI278" t="s">
        <v>1493</v>
      </c>
      <c r="AJ278" t="s">
        <v>1493</v>
      </c>
      <c r="AK278" t="s">
        <v>1493</v>
      </c>
      <c r="AL278" t="s">
        <v>1493</v>
      </c>
      <c r="AM278" t="s">
        <v>1493</v>
      </c>
      <c r="AN278" t="s">
        <v>1493</v>
      </c>
      <c r="AO278" t="s">
        <v>1493</v>
      </c>
      <c r="AP278" t="s">
        <v>1493</v>
      </c>
      <c r="AQ278" t="s">
        <v>1493</v>
      </c>
      <c r="AR278" t="s">
        <v>1493</v>
      </c>
      <c r="AS278" t="s">
        <v>1493</v>
      </c>
      <c r="AT278" t="s">
        <v>1493</v>
      </c>
      <c r="AU278" t="s">
        <v>1493</v>
      </c>
      <c r="AV278" t="s">
        <v>1493</v>
      </c>
      <c r="AW278" t="s">
        <v>1493</v>
      </c>
      <c r="AX278" t="s">
        <v>1493</v>
      </c>
      <c r="AY278" t="s">
        <v>1493</v>
      </c>
      <c r="AZ278" t="s">
        <v>1493</v>
      </c>
      <c r="BA278" t="s">
        <v>1493</v>
      </c>
      <c r="BB278" t="s">
        <v>1493</v>
      </c>
      <c r="BC278" t="s">
        <v>1493</v>
      </c>
      <c r="BD278" t="s">
        <v>1493</v>
      </c>
      <c r="BE278" t="s">
        <v>1493</v>
      </c>
      <c r="BF278" t="s">
        <v>1493</v>
      </c>
      <c r="BG278" t="s">
        <v>1493</v>
      </c>
      <c r="BH278">
        <v>1</v>
      </c>
      <c r="BI278" t="s">
        <v>1493</v>
      </c>
      <c r="BJ278" t="s">
        <v>1493</v>
      </c>
      <c r="BK278" t="s">
        <v>1493</v>
      </c>
      <c r="BL278" t="s">
        <v>1493</v>
      </c>
      <c r="BM278" t="s">
        <v>1493</v>
      </c>
      <c r="BN278" t="s">
        <v>1493</v>
      </c>
      <c r="BO278" s="12" t="s">
        <v>589</v>
      </c>
      <c r="BP278" s="22">
        <v>38</v>
      </c>
      <c r="BQ278">
        <v>266</v>
      </c>
      <c r="BR278">
        <v>0</v>
      </c>
      <c r="BS278" t="s">
        <v>1493</v>
      </c>
      <c r="BT278">
        <v>0</v>
      </c>
      <c r="BU278" t="s">
        <v>1493</v>
      </c>
      <c r="BV278" s="4">
        <v>3.165</v>
      </c>
      <c r="BW278">
        <v>0</v>
      </c>
      <c r="BX278">
        <v>30</v>
      </c>
      <c r="BY278">
        <v>1</v>
      </c>
      <c r="BZ278" t="s">
        <v>1493</v>
      </c>
      <c r="CA278">
        <v>3</v>
      </c>
      <c r="CB278" t="s">
        <v>1493</v>
      </c>
      <c r="CC278">
        <v>3</v>
      </c>
      <c r="CD278">
        <v>15</v>
      </c>
      <c r="CE278" s="12" t="s">
        <v>1343</v>
      </c>
      <c r="CF278">
        <v>3</v>
      </c>
      <c r="CG278">
        <v>0</v>
      </c>
      <c r="CH278" t="s">
        <v>1493</v>
      </c>
      <c r="CI278" t="s">
        <v>1493</v>
      </c>
      <c r="CJ278" t="s">
        <v>1493</v>
      </c>
      <c r="CK278" t="s">
        <v>1493</v>
      </c>
      <c r="CL278" t="s">
        <v>1493</v>
      </c>
      <c r="CM278" t="s">
        <v>1493</v>
      </c>
      <c r="CN278" t="s">
        <v>1493</v>
      </c>
      <c r="CO278" t="s">
        <v>1493</v>
      </c>
      <c r="CP278">
        <v>1</v>
      </c>
      <c r="CQ278" s="22" t="s">
        <v>461</v>
      </c>
      <c r="CR278" t="s">
        <v>1493</v>
      </c>
      <c r="CS278" s="12" t="s">
        <v>1493</v>
      </c>
      <c r="CT278">
        <v>2</v>
      </c>
      <c r="CU278">
        <v>0</v>
      </c>
      <c r="CV278" t="s">
        <v>1493</v>
      </c>
      <c r="CW278" t="s">
        <v>1493</v>
      </c>
      <c r="CX278">
        <v>0</v>
      </c>
      <c r="CY278" t="s">
        <v>1493</v>
      </c>
      <c r="CZ278">
        <v>0</v>
      </c>
      <c r="DA278" t="s">
        <v>1493</v>
      </c>
      <c r="DB278" t="s">
        <v>1493</v>
      </c>
      <c r="DC278" t="s">
        <v>1493</v>
      </c>
      <c r="DD278" t="s">
        <v>1493</v>
      </c>
      <c r="DE278" t="s">
        <v>1493</v>
      </c>
    </row>
    <row r="279" spans="1:109" x14ac:dyDescent="0.25">
      <c r="A279" s="12" t="s">
        <v>1493</v>
      </c>
      <c r="B279" s="4">
        <v>1.1819999999999999</v>
      </c>
      <c r="C279" t="s">
        <v>1493</v>
      </c>
      <c r="D279">
        <v>35</v>
      </c>
      <c r="E279">
        <v>1</v>
      </c>
      <c r="F279" t="s">
        <v>1493</v>
      </c>
      <c r="G279">
        <v>0</v>
      </c>
      <c r="H279" t="s">
        <v>1493</v>
      </c>
      <c r="I279" t="s">
        <v>1493</v>
      </c>
      <c r="J279">
        <v>0</v>
      </c>
      <c r="K279">
        <v>2003</v>
      </c>
      <c r="L279" t="s">
        <v>1493</v>
      </c>
      <c r="M279" t="s">
        <v>1493</v>
      </c>
      <c r="N279">
        <v>0</v>
      </c>
      <c r="O279" t="s">
        <v>1493</v>
      </c>
      <c r="P279">
        <v>3.8</v>
      </c>
      <c r="Q279" t="s">
        <v>1493</v>
      </c>
      <c r="R279">
        <v>2005</v>
      </c>
      <c r="S279" t="s">
        <v>1493</v>
      </c>
      <c r="T279" t="s">
        <v>1493</v>
      </c>
      <c r="U279">
        <v>0</v>
      </c>
      <c r="V279" t="s">
        <v>1493</v>
      </c>
      <c r="W279">
        <v>3.15</v>
      </c>
      <c r="X279" t="s">
        <v>1493</v>
      </c>
      <c r="Y279" t="s">
        <v>1493</v>
      </c>
      <c r="Z279" t="s">
        <v>1493</v>
      </c>
      <c r="AA279" t="s">
        <v>1493</v>
      </c>
      <c r="AB279" t="s">
        <v>1493</v>
      </c>
      <c r="AC279" t="s">
        <v>1493</v>
      </c>
      <c r="AD279" t="s">
        <v>1493</v>
      </c>
      <c r="AE279" t="s">
        <v>1493</v>
      </c>
      <c r="AF279" t="s">
        <v>1493</v>
      </c>
      <c r="AG279" t="s">
        <v>1493</v>
      </c>
      <c r="AH279" t="s">
        <v>1493</v>
      </c>
      <c r="AI279" t="s">
        <v>1493</v>
      </c>
      <c r="AJ279" t="s">
        <v>1493</v>
      </c>
      <c r="AK279" t="s">
        <v>1493</v>
      </c>
      <c r="AL279" t="s">
        <v>1493</v>
      </c>
      <c r="AM279" t="s">
        <v>1493</v>
      </c>
      <c r="AN279" t="s">
        <v>1493</v>
      </c>
      <c r="AO279" t="s">
        <v>1493</v>
      </c>
      <c r="AP279" t="s">
        <v>1493</v>
      </c>
      <c r="AQ279" t="s">
        <v>1493</v>
      </c>
      <c r="AR279" t="s">
        <v>1493</v>
      </c>
      <c r="AS279" t="s">
        <v>1493</v>
      </c>
      <c r="AT279" t="s">
        <v>1493</v>
      </c>
      <c r="AU279" t="s">
        <v>1493</v>
      </c>
      <c r="AV279" t="s">
        <v>1493</v>
      </c>
      <c r="AW279" t="s">
        <v>1493</v>
      </c>
      <c r="AX279" t="s">
        <v>1493</v>
      </c>
      <c r="AY279" t="s">
        <v>1493</v>
      </c>
      <c r="AZ279" t="s">
        <v>1493</v>
      </c>
      <c r="BA279" t="s">
        <v>1493</v>
      </c>
      <c r="BB279" t="s">
        <v>1493</v>
      </c>
      <c r="BC279" t="s">
        <v>1493</v>
      </c>
      <c r="BD279" t="s">
        <v>1493</v>
      </c>
      <c r="BE279" t="s">
        <v>1493</v>
      </c>
      <c r="BF279" t="s">
        <v>1493</v>
      </c>
      <c r="BG279" t="s">
        <v>1493</v>
      </c>
      <c r="BH279">
        <v>3</v>
      </c>
      <c r="BI279">
        <v>2</v>
      </c>
      <c r="BJ279" t="s">
        <v>1493</v>
      </c>
      <c r="BK279" t="s">
        <v>1493</v>
      </c>
      <c r="BL279" t="s">
        <v>1493</v>
      </c>
      <c r="BM279" t="s">
        <v>1493</v>
      </c>
      <c r="BN279" t="s">
        <v>1493</v>
      </c>
      <c r="BO279" s="12" t="s">
        <v>818</v>
      </c>
      <c r="BP279" s="22" t="s">
        <v>488</v>
      </c>
      <c r="BQ279">
        <v>268</v>
      </c>
      <c r="BR279">
        <v>0</v>
      </c>
      <c r="BS279" t="s">
        <v>1493</v>
      </c>
      <c r="BT279">
        <v>0</v>
      </c>
      <c r="BU279" t="s">
        <v>1493</v>
      </c>
      <c r="BV279" s="4">
        <v>2.8849999999999998</v>
      </c>
      <c r="BW279">
        <v>0</v>
      </c>
      <c r="BX279">
        <v>35</v>
      </c>
      <c r="BY279">
        <v>1</v>
      </c>
      <c r="BZ279" t="s">
        <v>1493</v>
      </c>
      <c r="CA279">
        <v>3</v>
      </c>
      <c r="CB279" t="s">
        <v>1493</v>
      </c>
      <c r="CC279">
        <v>2</v>
      </c>
      <c r="CD279" t="s">
        <v>1493</v>
      </c>
      <c r="CE279" s="12" t="s">
        <v>915</v>
      </c>
      <c r="CF279">
        <v>1</v>
      </c>
      <c r="CG279">
        <v>0</v>
      </c>
      <c r="CH279" t="s">
        <v>1493</v>
      </c>
      <c r="CI279" t="s">
        <v>1493</v>
      </c>
      <c r="CJ279" t="s">
        <v>1493</v>
      </c>
      <c r="CK279" t="s">
        <v>1493</v>
      </c>
      <c r="CL279" t="s">
        <v>1493</v>
      </c>
      <c r="CM279" t="s">
        <v>1493</v>
      </c>
      <c r="CN279" t="s">
        <v>1493</v>
      </c>
      <c r="CO279" t="s">
        <v>1493</v>
      </c>
      <c r="CP279">
        <v>3</v>
      </c>
      <c r="CQ279" s="22" t="s">
        <v>461</v>
      </c>
      <c r="CR279" t="s">
        <v>1493</v>
      </c>
      <c r="CS279" s="12" t="s">
        <v>1493</v>
      </c>
      <c r="CT279">
        <v>2</v>
      </c>
      <c r="CU279">
        <v>0</v>
      </c>
      <c r="CV279" t="s">
        <v>1493</v>
      </c>
      <c r="CW279" t="s">
        <v>1493</v>
      </c>
      <c r="CX279">
        <v>0</v>
      </c>
      <c r="CY279" t="s">
        <v>1493</v>
      </c>
      <c r="CZ279">
        <v>0</v>
      </c>
      <c r="DA279" t="s">
        <v>1493</v>
      </c>
      <c r="DB279" t="s">
        <v>1493</v>
      </c>
      <c r="DC279" t="s">
        <v>1493</v>
      </c>
      <c r="DD279" t="s">
        <v>1493</v>
      </c>
      <c r="DE279" t="s">
        <v>1493</v>
      </c>
    </row>
    <row r="280" spans="1:109" x14ac:dyDescent="0.25">
      <c r="A280" s="12" t="s">
        <v>1493</v>
      </c>
      <c r="B280" s="4">
        <v>1.1830000000000001</v>
      </c>
      <c r="C280" t="s">
        <v>1493</v>
      </c>
      <c r="D280">
        <v>20</v>
      </c>
      <c r="E280">
        <v>1</v>
      </c>
      <c r="F280" t="s">
        <v>1493</v>
      </c>
      <c r="G280">
        <v>0</v>
      </c>
      <c r="H280" t="s">
        <v>1493</v>
      </c>
      <c r="I280" t="s">
        <v>1493</v>
      </c>
      <c r="J280">
        <v>0</v>
      </c>
      <c r="K280" t="s">
        <v>1493</v>
      </c>
      <c r="L280" t="s">
        <v>1493</v>
      </c>
      <c r="M280" t="s">
        <v>1493</v>
      </c>
      <c r="N280" t="s">
        <v>1493</v>
      </c>
      <c r="O280" t="s">
        <v>1493</v>
      </c>
      <c r="P280" t="s">
        <v>1493</v>
      </c>
      <c r="Q280" t="s">
        <v>1493</v>
      </c>
      <c r="R280" t="s">
        <v>1493</v>
      </c>
      <c r="S280" t="s">
        <v>1493</v>
      </c>
      <c r="T280" t="s">
        <v>1493</v>
      </c>
      <c r="U280" t="s">
        <v>1493</v>
      </c>
      <c r="V280" t="s">
        <v>1493</v>
      </c>
      <c r="W280" t="s">
        <v>1493</v>
      </c>
      <c r="X280" t="s">
        <v>1493</v>
      </c>
      <c r="Y280" t="s">
        <v>1493</v>
      </c>
      <c r="Z280" t="s">
        <v>1493</v>
      </c>
      <c r="AA280" t="s">
        <v>1493</v>
      </c>
      <c r="AB280" t="s">
        <v>1493</v>
      </c>
      <c r="AC280" t="s">
        <v>1493</v>
      </c>
      <c r="AD280" t="s">
        <v>1493</v>
      </c>
      <c r="AE280" t="s">
        <v>1493</v>
      </c>
      <c r="AF280" t="s">
        <v>1493</v>
      </c>
      <c r="AG280" t="s">
        <v>1493</v>
      </c>
      <c r="AH280" t="s">
        <v>1493</v>
      </c>
      <c r="AI280" t="s">
        <v>1493</v>
      </c>
      <c r="AJ280" t="s">
        <v>1493</v>
      </c>
      <c r="AK280" t="s">
        <v>1493</v>
      </c>
      <c r="AL280" t="s">
        <v>1493</v>
      </c>
      <c r="AM280" t="s">
        <v>1493</v>
      </c>
      <c r="AN280" t="s">
        <v>1493</v>
      </c>
      <c r="AO280" t="s">
        <v>1493</v>
      </c>
      <c r="AP280" t="s">
        <v>1493</v>
      </c>
      <c r="AQ280" t="s">
        <v>1493</v>
      </c>
      <c r="AR280" t="s">
        <v>1493</v>
      </c>
      <c r="AS280" t="s">
        <v>1493</v>
      </c>
      <c r="AT280" t="s">
        <v>1493</v>
      </c>
      <c r="AU280" t="s">
        <v>1493</v>
      </c>
      <c r="AV280" t="s">
        <v>1493</v>
      </c>
      <c r="AW280" t="s">
        <v>1493</v>
      </c>
      <c r="AX280" t="s">
        <v>1493</v>
      </c>
      <c r="AY280" t="s">
        <v>1493</v>
      </c>
      <c r="AZ280" t="s">
        <v>1493</v>
      </c>
      <c r="BA280" t="s">
        <v>1493</v>
      </c>
      <c r="BB280" t="s">
        <v>1493</v>
      </c>
      <c r="BC280" t="s">
        <v>1493</v>
      </c>
      <c r="BD280" t="s">
        <v>1493</v>
      </c>
      <c r="BE280" t="s">
        <v>1493</v>
      </c>
      <c r="BF280" t="s">
        <v>1493</v>
      </c>
      <c r="BG280" t="s">
        <v>1493</v>
      </c>
      <c r="BH280">
        <v>1</v>
      </c>
      <c r="BI280" t="s">
        <v>1493</v>
      </c>
      <c r="BJ280" t="s">
        <v>1493</v>
      </c>
      <c r="BK280" t="s">
        <v>1493</v>
      </c>
      <c r="BL280" t="s">
        <v>1493</v>
      </c>
      <c r="BM280" t="s">
        <v>1493</v>
      </c>
      <c r="BN280" t="s">
        <v>1493</v>
      </c>
      <c r="BO280" s="12" t="s">
        <v>589</v>
      </c>
      <c r="BP280" s="22">
        <v>39</v>
      </c>
      <c r="BQ280">
        <v>273</v>
      </c>
      <c r="BR280">
        <v>0</v>
      </c>
      <c r="BS280" t="s">
        <v>1493</v>
      </c>
      <c r="BT280">
        <v>0</v>
      </c>
      <c r="BU280" t="s">
        <v>1493</v>
      </c>
      <c r="BV280" s="4">
        <v>3.0449999999999999</v>
      </c>
      <c r="BW280">
        <v>0</v>
      </c>
      <c r="BX280">
        <v>20</v>
      </c>
      <c r="BY280">
        <v>2</v>
      </c>
      <c r="BZ280" t="s">
        <v>1493</v>
      </c>
      <c r="CA280">
        <v>1</v>
      </c>
      <c r="CB280" t="s">
        <v>1493</v>
      </c>
      <c r="CC280">
        <v>1</v>
      </c>
      <c r="CD280" t="s">
        <v>1493</v>
      </c>
      <c r="CE280" s="12" t="s">
        <v>482</v>
      </c>
      <c r="CF280" t="s">
        <v>1493</v>
      </c>
      <c r="CG280">
        <v>0</v>
      </c>
      <c r="CH280" t="s">
        <v>1493</v>
      </c>
      <c r="CI280" t="s">
        <v>1493</v>
      </c>
      <c r="CJ280" t="s">
        <v>1493</v>
      </c>
      <c r="CK280" t="s">
        <v>1493</v>
      </c>
      <c r="CL280" t="s">
        <v>1493</v>
      </c>
      <c r="CM280" t="s">
        <v>1493</v>
      </c>
      <c r="CN280" t="s">
        <v>1493</v>
      </c>
      <c r="CO280" t="s">
        <v>1493</v>
      </c>
      <c r="CP280">
        <v>1</v>
      </c>
      <c r="CQ280" s="22">
        <v>1</v>
      </c>
      <c r="CR280" t="s">
        <v>1493</v>
      </c>
      <c r="CS280" s="12" t="s">
        <v>1493</v>
      </c>
      <c r="CT280">
        <v>2</v>
      </c>
      <c r="CU280">
        <v>0</v>
      </c>
      <c r="CV280" t="s">
        <v>1493</v>
      </c>
      <c r="CW280" t="s">
        <v>1493</v>
      </c>
      <c r="CX280">
        <v>0</v>
      </c>
      <c r="CY280" t="s">
        <v>1493</v>
      </c>
      <c r="CZ280">
        <v>0</v>
      </c>
      <c r="DA280" t="s">
        <v>1493</v>
      </c>
      <c r="DB280" t="s">
        <v>1493</v>
      </c>
      <c r="DC280" t="s">
        <v>1493</v>
      </c>
      <c r="DD280" t="s">
        <v>1493</v>
      </c>
      <c r="DE280" t="s">
        <v>1493</v>
      </c>
    </row>
    <row r="281" spans="1:109" x14ac:dyDescent="0.25">
      <c r="A281" s="12" t="s">
        <v>1493</v>
      </c>
      <c r="B281" s="4">
        <v>1.1839999999999999</v>
      </c>
      <c r="C281" t="s">
        <v>1493</v>
      </c>
      <c r="D281">
        <v>28</v>
      </c>
      <c r="E281">
        <v>1</v>
      </c>
      <c r="F281" t="s">
        <v>1493</v>
      </c>
      <c r="G281">
        <v>0</v>
      </c>
      <c r="H281" t="s">
        <v>1493</v>
      </c>
      <c r="I281" t="s">
        <v>1493</v>
      </c>
      <c r="J281">
        <v>0</v>
      </c>
      <c r="K281" t="s">
        <v>1493</v>
      </c>
      <c r="L281" t="s">
        <v>1493</v>
      </c>
      <c r="M281" t="s">
        <v>1493</v>
      </c>
      <c r="N281" t="s">
        <v>1493</v>
      </c>
      <c r="O281" t="s">
        <v>1493</v>
      </c>
      <c r="P281" t="s">
        <v>1493</v>
      </c>
      <c r="Q281" t="s">
        <v>1493</v>
      </c>
      <c r="R281" t="s">
        <v>1493</v>
      </c>
      <c r="S281" t="s">
        <v>1493</v>
      </c>
      <c r="T281" t="s">
        <v>1493</v>
      </c>
      <c r="U281" t="s">
        <v>1493</v>
      </c>
      <c r="V281" t="s">
        <v>1493</v>
      </c>
      <c r="W281" t="s">
        <v>1493</v>
      </c>
      <c r="X281" t="s">
        <v>1493</v>
      </c>
      <c r="Y281" t="s">
        <v>1493</v>
      </c>
      <c r="Z281" t="s">
        <v>1493</v>
      </c>
      <c r="AA281" t="s">
        <v>1493</v>
      </c>
      <c r="AB281" t="s">
        <v>1493</v>
      </c>
      <c r="AC281" t="s">
        <v>1493</v>
      </c>
      <c r="AD281" t="s">
        <v>1493</v>
      </c>
      <c r="AE281" t="s">
        <v>1493</v>
      </c>
      <c r="AF281" t="s">
        <v>1493</v>
      </c>
      <c r="AG281" t="s">
        <v>1493</v>
      </c>
      <c r="AH281" t="s">
        <v>1493</v>
      </c>
      <c r="AI281" t="s">
        <v>1493</v>
      </c>
      <c r="AJ281" t="s">
        <v>1493</v>
      </c>
      <c r="AK281" t="s">
        <v>1493</v>
      </c>
      <c r="AL281" t="s">
        <v>1493</v>
      </c>
      <c r="AM281" t="s">
        <v>1493</v>
      </c>
      <c r="AN281" t="s">
        <v>1493</v>
      </c>
      <c r="AO281" t="s">
        <v>1493</v>
      </c>
      <c r="AP281" t="s">
        <v>1493</v>
      </c>
      <c r="AQ281" t="s">
        <v>1493</v>
      </c>
      <c r="AR281" t="s">
        <v>1493</v>
      </c>
      <c r="AS281" t="s">
        <v>1493</v>
      </c>
      <c r="AT281" t="s">
        <v>1493</v>
      </c>
      <c r="AU281" t="s">
        <v>1493</v>
      </c>
      <c r="AV281" t="s">
        <v>1493</v>
      </c>
      <c r="AW281" t="s">
        <v>1493</v>
      </c>
      <c r="AX281" t="s">
        <v>1493</v>
      </c>
      <c r="AY281" t="s">
        <v>1493</v>
      </c>
      <c r="AZ281" t="s">
        <v>1493</v>
      </c>
      <c r="BA281" t="s">
        <v>1493</v>
      </c>
      <c r="BB281" t="s">
        <v>1493</v>
      </c>
      <c r="BC281" t="s">
        <v>1493</v>
      </c>
      <c r="BD281" t="s">
        <v>1493</v>
      </c>
      <c r="BE281" t="s">
        <v>1493</v>
      </c>
      <c r="BF281" t="s">
        <v>1493</v>
      </c>
      <c r="BG281" t="s">
        <v>1493</v>
      </c>
      <c r="BH281">
        <v>1</v>
      </c>
      <c r="BI281" t="s">
        <v>1493</v>
      </c>
      <c r="BJ281" t="s">
        <v>1493</v>
      </c>
      <c r="BK281" t="s">
        <v>1493</v>
      </c>
      <c r="BL281" t="s">
        <v>1493</v>
      </c>
      <c r="BM281" t="s">
        <v>1493</v>
      </c>
      <c r="BN281" t="s">
        <v>1493</v>
      </c>
      <c r="BO281" s="12" t="s">
        <v>902</v>
      </c>
      <c r="BP281" s="22" t="s">
        <v>742</v>
      </c>
      <c r="BQ281">
        <v>278</v>
      </c>
      <c r="BR281">
        <v>0</v>
      </c>
      <c r="BS281" t="s">
        <v>1493</v>
      </c>
      <c r="BT281">
        <v>0</v>
      </c>
      <c r="BU281" t="s">
        <v>1493</v>
      </c>
      <c r="BV281" s="4">
        <v>3.6</v>
      </c>
      <c r="BW281">
        <v>0</v>
      </c>
      <c r="BX281">
        <v>28</v>
      </c>
      <c r="BY281">
        <v>2</v>
      </c>
      <c r="BZ281" t="s">
        <v>1493</v>
      </c>
      <c r="CA281">
        <v>2</v>
      </c>
      <c r="CB281" t="s">
        <v>1493</v>
      </c>
      <c r="CC281">
        <v>2</v>
      </c>
      <c r="CD281" t="s">
        <v>1493</v>
      </c>
      <c r="CE281" s="12" t="s">
        <v>694</v>
      </c>
      <c r="CF281" t="s">
        <v>1493</v>
      </c>
      <c r="CG281">
        <v>0</v>
      </c>
      <c r="CH281" t="s">
        <v>1493</v>
      </c>
      <c r="CI281" t="s">
        <v>1493</v>
      </c>
      <c r="CJ281" t="s">
        <v>1493</v>
      </c>
      <c r="CK281" t="s">
        <v>1493</v>
      </c>
      <c r="CL281" t="s">
        <v>1493</v>
      </c>
      <c r="CM281" t="s">
        <v>1493</v>
      </c>
      <c r="CN281" t="s">
        <v>1493</v>
      </c>
      <c r="CO281" t="s">
        <v>1493</v>
      </c>
      <c r="CP281">
        <v>1</v>
      </c>
      <c r="CQ281" s="22" t="s">
        <v>461</v>
      </c>
      <c r="CR281" t="s">
        <v>1493</v>
      </c>
      <c r="CS281" s="12" t="s">
        <v>1493</v>
      </c>
      <c r="CT281">
        <v>2</v>
      </c>
      <c r="CU281">
        <v>0</v>
      </c>
      <c r="CV281" t="s">
        <v>1493</v>
      </c>
      <c r="CW281" t="s">
        <v>1493</v>
      </c>
      <c r="CX281">
        <v>0</v>
      </c>
      <c r="CY281" t="s">
        <v>1493</v>
      </c>
      <c r="CZ281">
        <v>0</v>
      </c>
      <c r="DA281" t="s">
        <v>1493</v>
      </c>
      <c r="DB281" t="s">
        <v>1493</v>
      </c>
      <c r="DC281" t="s">
        <v>1493</v>
      </c>
      <c r="DD281" t="s">
        <v>1493</v>
      </c>
      <c r="DE281" t="s">
        <v>1493</v>
      </c>
    </row>
    <row r="282" spans="1:109" x14ac:dyDescent="0.25">
      <c r="A282" s="12" t="s">
        <v>1493</v>
      </c>
      <c r="B282" s="4">
        <v>1.1850000000000001</v>
      </c>
      <c r="C282" t="s">
        <v>1493</v>
      </c>
      <c r="D282">
        <v>30</v>
      </c>
      <c r="E282">
        <v>1</v>
      </c>
      <c r="F282" t="s">
        <v>1493</v>
      </c>
      <c r="G282">
        <v>0</v>
      </c>
      <c r="H282" t="s">
        <v>1493</v>
      </c>
      <c r="I282" t="s">
        <v>1493</v>
      </c>
      <c r="J282">
        <v>0</v>
      </c>
      <c r="K282">
        <v>2007</v>
      </c>
      <c r="L282" t="s">
        <v>1493</v>
      </c>
      <c r="M282" t="s">
        <v>1493</v>
      </c>
      <c r="N282">
        <v>0</v>
      </c>
      <c r="O282">
        <v>280</v>
      </c>
      <c r="P282">
        <v>4.4000000000000004</v>
      </c>
      <c r="Q282" t="s">
        <v>1493</v>
      </c>
      <c r="R282" t="s">
        <v>1493</v>
      </c>
      <c r="S282" t="s">
        <v>1493</v>
      </c>
      <c r="T282" t="s">
        <v>1493</v>
      </c>
      <c r="U282" t="s">
        <v>1493</v>
      </c>
      <c r="V282" t="s">
        <v>1493</v>
      </c>
      <c r="W282" t="s">
        <v>1493</v>
      </c>
      <c r="X282" t="s">
        <v>1493</v>
      </c>
      <c r="Y282" t="s">
        <v>1493</v>
      </c>
      <c r="Z282" t="s">
        <v>1493</v>
      </c>
      <c r="AA282" t="s">
        <v>1493</v>
      </c>
      <c r="AB282" t="s">
        <v>1493</v>
      </c>
      <c r="AC282" t="s">
        <v>1493</v>
      </c>
      <c r="AD282" t="s">
        <v>1493</v>
      </c>
      <c r="AE282" t="s">
        <v>1493</v>
      </c>
      <c r="AF282" t="s">
        <v>1493</v>
      </c>
      <c r="AG282" t="s">
        <v>1493</v>
      </c>
      <c r="AH282" t="s">
        <v>1493</v>
      </c>
      <c r="AI282" t="s">
        <v>1493</v>
      </c>
      <c r="AJ282" t="s">
        <v>1493</v>
      </c>
      <c r="AK282" t="s">
        <v>1493</v>
      </c>
      <c r="AL282" t="s">
        <v>1493</v>
      </c>
      <c r="AM282" t="s">
        <v>1493</v>
      </c>
      <c r="AN282" t="s">
        <v>1493</v>
      </c>
      <c r="AO282" t="s">
        <v>1493</v>
      </c>
      <c r="AP282" t="s">
        <v>1493</v>
      </c>
      <c r="AQ282" t="s">
        <v>1493</v>
      </c>
      <c r="AR282" t="s">
        <v>1493</v>
      </c>
      <c r="AS282" t="s">
        <v>1493</v>
      </c>
      <c r="AT282" t="s">
        <v>1493</v>
      </c>
      <c r="AU282" t="s">
        <v>1493</v>
      </c>
      <c r="AV282" t="s">
        <v>1493</v>
      </c>
      <c r="AW282" t="s">
        <v>1493</v>
      </c>
      <c r="AX282" t="s">
        <v>1493</v>
      </c>
      <c r="AY282" t="s">
        <v>1493</v>
      </c>
      <c r="AZ282" t="s">
        <v>1493</v>
      </c>
      <c r="BA282" t="s">
        <v>1493</v>
      </c>
      <c r="BB282" t="s">
        <v>1493</v>
      </c>
      <c r="BC282" t="s">
        <v>1493</v>
      </c>
      <c r="BD282" t="s">
        <v>1493</v>
      </c>
      <c r="BE282" t="s">
        <v>1493</v>
      </c>
      <c r="BF282" t="s">
        <v>1493</v>
      </c>
      <c r="BG282" t="s">
        <v>1493</v>
      </c>
      <c r="BH282">
        <v>2</v>
      </c>
      <c r="BI282">
        <v>1</v>
      </c>
      <c r="BJ282" t="s">
        <v>1493</v>
      </c>
      <c r="BK282" t="s">
        <v>1493</v>
      </c>
      <c r="BL282" t="s">
        <v>1493</v>
      </c>
      <c r="BM282" t="s">
        <v>1493</v>
      </c>
      <c r="BN282" t="s">
        <v>1493</v>
      </c>
      <c r="BO282" s="12" t="s">
        <v>551</v>
      </c>
      <c r="BP282" s="22" t="s">
        <v>481</v>
      </c>
      <c r="BQ282">
        <v>277</v>
      </c>
      <c r="BR282">
        <v>0</v>
      </c>
      <c r="BS282" t="s">
        <v>1493</v>
      </c>
      <c r="BT282">
        <v>0</v>
      </c>
      <c r="BU282" t="s">
        <v>1493</v>
      </c>
      <c r="BV282" s="4">
        <v>3.9</v>
      </c>
      <c r="BW282">
        <v>0</v>
      </c>
      <c r="BX282">
        <v>30</v>
      </c>
      <c r="BY282">
        <v>1</v>
      </c>
      <c r="BZ282" t="s">
        <v>1493</v>
      </c>
      <c r="CA282">
        <v>3</v>
      </c>
      <c r="CB282" t="s">
        <v>1493</v>
      </c>
      <c r="CC282">
        <v>2</v>
      </c>
      <c r="CD282" t="s">
        <v>1493</v>
      </c>
      <c r="CE282" s="12" t="s">
        <v>639</v>
      </c>
      <c r="CF282" t="s">
        <v>1493</v>
      </c>
      <c r="CG282">
        <v>0</v>
      </c>
      <c r="CH282" t="s">
        <v>1493</v>
      </c>
      <c r="CI282" t="s">
        <v>1493</v>
      </c>
      <c r="CJ282" t="s">
        <v>1493</v>
      </c>
      <c r="CK282" t="s">
        <v>1493</v>
      </c>
      <c r="CL282" t="s">
        <v>1493</v>
      </c>
      <c r="CM282" t="s">
        <v>1493</v>
      </c>
      <c r="CN282" t="s">
        <v>1493</v>
      </c>
      <c r="CO282" t="s">
        <v>1493</v>
      </c>
      <c r="CP282">
        <v>2</v>
      </c>
      <c r="CQ282" s="22" t="s">
        <v>461</v>
      </c>
      <c r="CR282" t="s">
        <v>1493</v>
      </c>
      <c r="CS282" s="12" t="s">
        <v>1493</v>
      </c>
      <c r="CT282">
        <v>2</v>
      </c>
      <c r="CU282">
        <v>1</v>
      </c>
      <c r="CV282">
        <v>10</v>
      </c>
      <c r="CW282" t="s">
        <v>1493</v>
      </c>
      <c r="CX282">
        <v>0</v>
      </c>
      <c r="CY282" t="s">
        <v>1493</v>
      </c>
      <c r="CZ282">
        <v>0</v>
      </c>
      <c r="DA282" t="s">
        <v>1493</v>
      </c>
      <c r="DB282" t="s">
        <v>1493</v>
      </c>
      <c r="DC282" t="s">
        <v>1493</v>
      </c>
      <c r="DD282" t="s">
        <v>1493</v>
      </c>
      <c r="DE282" t="s">
        <v>1493</v>
      </c>
    </row>
    <row r="283" spans="1:109" x14ac:dyDescent="0.25">
      <c r="A283" s="12" t="s">
        <v>1493</v>
      </c>
      <c r="B283" s="4">
        <v>1.1859999999999999</v>
      </c>
      <c r="C283" t="s">
        <v>1493</v>
      </c>
      <c r="D283">
        <v>28</v>
      </c>
      <c r="E283">
        <v>2</v>
      </c>
      <c r="F283" t="s">
        <v>1493</v>
      </c>
      <c r="G283">
        <v>0</v>
      </c>
      <c r="H283" t="s">
        <v>1493</v>
      </c>
      <c r="I283" t="s">
        <v>1493</v>
      </c>
      <c r="J283">
        <v>0</v>
      </c>
      <c r="K283">
        <v>2005</v>
      </c>
      <c r="L283" t="s">
        <v>1493</v>
      </c>
      <c r="M283" t="s">
        <v>1493</v>
      </c>
      <c r="N283">
        <v>0</v>
      </c>
      <c r="O283">
        <v>280</v>
      </c>
      <c r="P283">
        <v>2.74</v>
      </c>
      <c r="Q283" t="s">
        <v>1493</v>
      </c>
      <c r="R283" t="s">
        <v>1493</v>
      </c>
      <c r="S283" t="s">
        <v>1493</v>
      </c>
      <c r="T283" t="s">
        <v>1493</v>
      </c>
      <c r="U283" t="s">
        <v>1493</v>
      </c>
      <c r="V283" t="s">
        <v>1493</v>
      </c>
      <c r="W283" t="s">
        <v>1493</v>
      </c>
      <c r="X283" t="s">
        <v>1493</v>
      </c>
      <c r="Y283" t="s">
        <v>1493</v>
      </c>
      <c r="Z283" t="s">
        <v>1493</v>
      </c>
      <c r="AA283" t="s">
        <v>1493</v>
      </c>
      <c r="AB283" t="s">
        <v>1493</v>
      </c>
      <c r="AC283" t="s">
        <v>1493</v>
      </c>
      <c r="AD283" t="s">
        <v>1493</v>
      </c>
      <c r="AE283" t="s">
        <v>1493</v>
      </c>
      <c r="AF283" t="s">
        <v>1493</v>
      </c>
      <c r="AG283" t="s">
        <v>1493</v>
      </c>
      <c r="AH283" t="s">
        <v>1493</v>
      </c>
      <c r="AI283" t="s">
        <v>1493</v>
      </c>
      <c r="AJ283" t="s">
        <v>1493</v>
      </c>
      <c r="AK283" t="s">
        <v>1493</v>
      </c>
      <c r="AL283" t="s">
        <v>1493</v>
      </c>
      <c r="AM283" t="s">
        <v>1493</v>
      </c>
      <c r="AN283" t="s">
        <v>1493</v>
      </c>
      <c r="AO283" t="s">
        <v>1493</v>
      </c>
      <c r="AP283" t="s">
        <v>1493</v>
      </c>
      <c r="AQ283" t="s">
        <v>1493</v>
      </c>
      <c r="AR283" t="s">
        <v>1493</v>
      </c>
      <c r="AS283" t="s">
        <v>1493</v>
      </c>
      <c r="AT283" t="s">
        <v>1493</v>
      </c>
      <c r="AU283" t="s">
        <v>1493</v>
      </c>
      <c r="AV283" t="s">
        <v>1493</v>
      </c>
      <c r="AW283" t="s">
        <v>1493</v>
      </c>
      <c r="AX283" t="s">
        <v>1493</v>
      </c>
      <c r="AY283" t="s">
        <v>1493</v>
      </c>
      <c r="AZ283" t="s">
        <v>1493</v>
      </c>
      <c r="BA283" t="s">
        <v>1493</v>
      </c>
      <c r="BB283" t="s">
        <v>1493</v>
      </c>
      <c r="BC283" t="s">
        <v>1493</v>
      </c>
      <c r="BD283" t="s">
        <v>1493</v>
      </c>
      <c r="BE283" t="s">
        <v>1493</v>
      </c>
      <c r="BF283" t="s">
        <v>1493</v>
      </c>
      <c r="BG283" t="s">
        <v>1493</v>
      </c>
      <c r="BH283">
        <v>2</v>
      </c>
      <c r="BI283">
        <v>1</v>
      </c>
      <c r="BJ283" t="s">
        <v>1493</v>
      </c>
      <c r="BK283" t="s">
        <v>1493</v>
      </c>
      <c r="BL283" t="s">
        <v>1493</v>
      </c>
      <c r="BM283" t="s">
        <v>1493</v>
      </c>
      <c r="BN283" t="s">
        <v>1493</v>
      </c>
      <c r="BO283" s="12" t="s">
        <v>1094</v>
      </c>
      <c r="BP283" s="22" t="s">
        <v>625</v>
      </c>
      <c r="BQ283">
        <v>279</v>
      </c>
      <c r="BR283">
        <v>0</v>
      </c>
      <c r="BS283" t="s">
        <v>1493</v>
      </c>
      <c r="BT283">
        <v>0</v>
      </c>
      <c r="BU283" t="s">
        <v>1493</v>
      </c>
      <c r="BV283" s="4">
        <v>3.43</v>
      </c>
      <c r="BW283">
        <v>0</v>
      </c>
      <c r="BX283">
        <v>28</v>
      </c>
      <c r="BY283">
        <v>1</v>
      </c>
      <c r="BZ283" t="s">
        <v>1493</v>
      </c>
      <c r="CA283">
        <v>3</v>
      </c>
      <c r="CB283" t="s">
        <v>1493</v>
      </c>
      <c r="CC283">
        <v>3</v>
      </c>
      <c r="CD283">
        <v>15</v>
      </c>
      <c r="CE283" s="12" t="s">
        <v>626</v>
      </c>
      <c r="CF283" t="s">
        <v>1493</v>
      </c>
      <c r="CG283">
        <v>0</v>
      </c>
      <c r="CH283" t="s">
        <v>1493</v>
      </c>
      <c r="CI283" t="s">
        <v>1493</v>
      </c>
      <c r="CJ283" t="s">
        <v>1493</v>
      </c>
      <c r="CK283" t="s">
        <v>1493</v>
      </c>
      <c r="CL283" t="s">
        <v>1493</v>
      </c>
      <c r="CM283" t="s">
        <v>1493</v>
      </c>
      <c r="CN283" t="s">
        <v>1493</v>
      </c>
      <c r="CO283" t="s">
        <v>1493</v>
      </c>
      <c r="CP283">
        <v>3</v>
      </c>
      <c r="CQ283" s="22" t="s">
        <v>461</v>
      </c>
      <c r="CR283" t="s">
        <v>1493</v>
      </c>
      <c r="CS283" s="12" t="s">
        <v>1493</v>
      </c>
      <c r="CT283">
        <v>2</v>
      </c>
      <c r="CU283">
        <v>0</v>
      </c>
      <c r="CV283" t="s">
        <v>1493</v>
      </c>
      <c r="CW283" t="s">
        <v>1493</v>
      </c>
      <c r="CX283">
        <v>0</v>
      </c>
      <c r="CY283" t="s">
        <v>1493</v>
      </c>
      <c r="CZ283">
        <v>0</v>
      </c>
      <c r="DA283" t="s">
        <v>1493</v>
      </c>
      <c r="DB283" t="s">
        <v>1493</v>
      </c>
      <c r="DC283" t="s">
        <v>1493</v>
      </c>
      <c r="DD283" t="s">
        <v>1493</v>
      </c>
      <c r="DE283" t="s">
        <v>1493</v>
      </c>
    </row>
    <row r="284" spans="1:109" x14ac:dyDescent="0.25">
      <c r="A284" s="12" t="s">
        <v>1493</v>
      </c>
      <c r="B284" s="4">
        <v>1.1870000000000001</v>
      </c>
      <c r="C284" t="s">
        <v>1493</v>
      </c>
      <c r="D284">
        <v>31</v>
      </c>
      <c r="E284">
        <v>1</v>
      </c>
      <c r="F284" t="s">
        <v>1493</v>
      </c>
      <c r="G284">
        <v>0</v>
      </c>
      <c r="H284" t="s">
        <v>1493</v>
      </c>
      <c r="I284" t="s">
        <v>1493</v>
      </c>
      <c r="J284">
        <v>0</v>
      </c>
      <c r="K284">
        <v>2009</v>
      </c>
      <c r="L284" t="s">
        <v>1493</v>
      </c>
      <c r="M284" t="s">
        <v>1493</v>
      </c>
      <c r="N284">
        <v>0</v>
      </c>
      <c r="O284">
        <v>280</v>
      </c>
      <c r="P284">
        <v>4.1500000000000004</v>
      </c>
      <c r="Q284" t="s">
        <v>1493</v>
      </c>
      <c r="R284" t="s">
        <v>1493</v>
      </c>
      <c r="S284" t="s">
        <v>1493</v>
      </c>
      <c r="T284" t="s">
        <v>1493</v>
      </c>
      <c r="U284" t="s">
        <v>1493</v>
      </c>
      <c r="V284" t="s">
        <v>1493</v>
      </c>
      <c r="W284" t="s">
        <v>1493</v>
      </c>
      <c r="X284" t="s">
        <v>1493</v>
      </c>
      <c r="Y284" t="s">
        <v>1493</v>
      </c>
      <c r="Z284" t="s">
        <v>1493</v>
      </c>
      <c r="AA284" t="s">
        <v>1493</v>
      </c>
      <c r="AB284" t="s">
        <v>1493</v>
      </c>
      <c r="AC284" t="s">
        <v>1493</v>
      </c>
      <c r="AD284" t="s">
        <v>1493</v>
      </c>
      <c r="AE284" t="s">
        <v>1493</v>
      </c>
      <c r="AF284" t="s">
        <v>1493</v>
      </c>
      <c r="AG284" t="s">
        <v>1493</v>
      </c>
      <c r="AH284" t="s">
        <v>1493</v>
      </c>
      <c r="AI284" t="s">
        <v>1493</v>
      </c>
      <c r="AJ284" t="s">
        <v>1493</v>
      </c>
      <c r="AK284" t="s">
        <v>1493</v>
      </c>
      <c r="AL284" t="s">
        <v>1493</v>
      </c>
      <c r="AM284" t="s">
        <v>1493</v>
      </c>
      <c r="AN284" t="s">
        <v>1493</v>
      </c>
      <c r="AO284" t="s">
        <v>1493</v>
      </c>
      <c r="AP284" t="s">
        <v>1493</v>
      </c>
      <c r="AQ284" t="s">
        <v>1493</v>
      </c>
      <c r="AR284" t="s">
        <v>1493</v>
      </c>
      <c r="AS284" t="s">
        <v>1493</v>
      </c>
      <c r="AT284" t="s">
        <v>1493</v>
      </c>
      <c r="AU284" t="s">
        <v>1493</v>
      </c>
      <c r="AV284" t="s">
        <v>1493</v>
      </c>
      <c r="AW284" t="s">
        <v>1493</v>
      </c>
      <c r="AX284" t="s">
        <v>1493</v>
      </c>
      <c r="AY284" t="s">
        <v>1493</v>
      </c>
      <c r="AZ284" t="s">
        <v>1493</v>
      </c>
      <c r="BA284" t="s">
        <v>1493</v>
      </c>
      <c r="BB284" t="s">
        <v>1493</v>
      </c>
      <c r="BC284" t="s">
        <v>1493</v>
      </c>
      <c r="BD284" t="s">
        <v>1493</v>
      </c>
      <c r="BE284" t="s">
        <v>1493</v>
      </c>
      <c r="BF284" t="s">
        <v>1493</v>
      </c>
      <c r="BG284" t="s">
        <v>1493</v>
      </c>
      <c r="BH284">
        <v>3</v>
      </c>
      <c r="BI284">
        <v>1</v>
      </c>
      <c r="BJ284">
        <v>1</v>
      </c>
      <c r="BK284" t="s">
        <v>1493</v>
      </c>
      <c r="BL284" t="s">
        <v>1493</v>
      </c>
      <c r="BM284" t="s">
        <v>1493</v>
      </c>
      <c r="BN284" t="s">
        <v>1493</v>
      </c>
      <c r="BO284" s="12" t="s">
        <v>471</v>
      </c>
      <c r="BP284" s="22" t="s">
        <v>592</v>
      </c>
      <c r="BQ284">
        <v>264</v>
      </c>
      <c r="BR284">
        <v>0</v>
      </c>
      <c r="BS284" t="s">
        <v>1493</v>
      </c>
      <c r="BT284">
        <v>0</v>
      </c>
      <c r="BU284" t="s">
        <v>1493</v>
      </c>
      <c r="BV284" s="4">
        <v>3.36</v>
      </c>
      <c r="BW284">
        <v>0</v>
      </c>
      <c r="BX284">
        <v>31</v>
      </c>
      <c r="BY284">
        <v>3</v>
      </c>
      <c r="BZ284" t="s">
        <v>1493</v>
      </c>
      <c r="CA284">
        <v>2</v>
      </c>
      <c r="CB284" t="s">
        <v>1493</v>
      </c>
      <c r="CC284">
        <v>2</v>
      </c>
      <c r="CD284" t="s">
        <v>1493</v>
      </c>
      <c r="CE284" s="12" t="s">
        <v>870</v>
      </c>
      <c r="CF284" t="s">
        <v>1493</v>
      </c>
      <c r="CG284">
        <v>0</v>
      </c>
      <c r="CH284" t="s">
        <v>1493</v>
      </c>
      <c r="CI284" t="s">
        <v>1493</v>
      </c>
      <c r="CJ284" t="s">
        <v>1493</v>
      </c>
      <c r="CK284" t="s">
        <v>1493</v>
      </c>
      <c r="CL284" t="s">
        <v>1493</v>
      </c>
      <c r="CM284" t="s">
        <v>1493</v>
      </c>
      <c r="CN284" t="s">
        <v>1493</v>
      </c>
      <c r="CO284" t="s">
        <v>1493</v>
      </c>
      <c r="CP284">
        <v>1</v>
      </c>
      <c r="CQ284" s="22" t="s">
        <v>461</v>
      </c>
      <c r="CR284" t="s">
        <v>1493</v>
      </c>
      <c r="CS284" s="12" t="s">
        <v>1493</v>
      </c>
      <c r="CT284">
        <v>2</v>
      </c>
      <c r="CU284">
        <v>0</v>
      </c>
      <c r="CV284" t="s">
        <v>1493</v>
      </c>
      <c r="CW284" t="s">
        <v>1493</v>
      </c>
      <c r="CX284">
        <v>0</v>
      </c>
      <c r="CY284" t="s">
        <v>1493</v>
      </c>
      <c r="CZ284">
        <v>0</v>
      </c>
      <c r="DA284" t="s">
        <v>1493</v>
      </c>
      <c r="DB284" t="s">
        <v>1493</v>
      </c>
      <c r="DC284" t="s">
        <v>1493</v>
      </c>
      <c r="DD284" t="s">
        <v>1493</v>
      </c>
      <c r="DE284" t="s">
        <v>1493</v>
      </c>
    </row>
    <row r="285" spans="1:109" x14ac:dyDescent="0.25">
      <c r="A285" s="12" t="s">
        <v>1493</v>
      </c>
      <c r="B285" s="4">
        <v>1.1879999999999999</v>
      </c>
      <c r="C285" t="s">
        <v>1493</v>
      </c>
      <c r="D285">
        <v>24</v>
      </c>
      <c r="E285">
        <v>1</v>
      </c>
      <c r="F285" t="s">
        <v>1493</v>
      </c>
      <c r="G285">
        <v>0</v>
      </c>
      <c r="H285" t="s">
        <v>1493</v>
      </c>
      <c r="I285" t="s">
        <v>1493</v>
      </c>
      <c r="J285">
        <v>0</v>
      </c>
      <c r="K285">
        <v>2009</v>
      </c>
      <c r="L285" t="s">
        <v>1493</v>
      </c>
      <c r="M285" t="s">
        <v>1493</v>
      </c>
      <c r="N285">
        <v>0</v>
      </c>
      <c r="O285">
        <v>280</v>
      </c>
      <c r="P285">
        <v>3.12</v>
      </c>
      <c r="Q285" t="s">
        <v>1493</v>
      </c>
      <c r="R285" t="s">
        <v>1493</v>
      </c>
      <c r="S285" t="s">
        <v>1493</v>
      </c>
      <c r="T285" t="s">
        <v>1493</v>
      </c>
      <c r="U285" t="s">
        <v>1493</v>
      </c>
      <c r="V285" t="s">
        <v>1493</v>
      </c>
      <c r="W285" t="s">
        <v>1493</v>
      </c>
      <c r="X285" t="s">
        <v>1493</v>
      </c>
      <c r="Y285" t="s">
        <v>1493</v>
      </c>
      <c r="Z285" t="s">
        <v>1493</v>
      </c>
      <c r="AA285" t="s">
        <v>1493</v>
      </c>
      <c r="AB285" t="s">
        <v>1493</v>
      </c>
      <c r="AC285" t="s">
        <v>1493</v>
      </c>
      <c r="AD285" t="s">
        <v>1493</v>
      </c>
      <c r="AE285" t="s">
        <v>1493</v>
      </c>
      <c r="AF285" t="s">
        <v>1493</v>
      </c>
      <c r="AG285" t="s">
        <v>1493</v>
      </c>
      <c r="AH285" t="s">
        <v>1493</v>
      </c>
      <c r="AI285" t="s">
        <v>1493</v>
      </c>
      <c r="AJ285" t="s">
        <v>1493</v>
      </c>
      <c r="AK285" t="s">
        <v>1493</v>
      </c>
      <c r="AL285" t="s">
        <v>1493</v>
      </c>
      <c r="AM285" t="s">
        <v>1493</v>
      </c>
      <c r="AN285" t="s">
        <v>1493</v>
      </c>
      <c r="AO285" t="s">
        <v>1493</v>
      </c>
      <c r="AP285" t="s">
        <v>1493</v>
      </c>
      <c r="AQ285" t="s">
        <v>1493</v>
      </c>
      <c r="AR285" t="s">
        <v>1493</v>
      </c>
      <c r="AS285" t="s">
        <v>1493</v>
      </c>
      <c r="AT285" t="s">
        <v>1493</v>
      </c>
      <c r="AU285" t="s">
        <v>1493</v>
      </c>
      <c r="AV285" t="s">
        <v>1493</v>
      </c>
      <c r="AW285" t="s">
        <v>1493</v>
      </c>
      <c r="AX285" t="s">
        <v>1493</v>
      </c>
      <c r="AY285" t="s">
        <v>1493</v>
      </c>
      <c r="AZ285" t="s">
        <v>1493</v>
      </c>
      <c r="BA285" t="s">
        <v>1493</v>
      </c>
      <c r="BB285" t="s">
        <v>1493</v>
      </c>
      <c r="BC285" t="s">
        <v>1493</v>
      </c>
      <c r="BD285" t="s">
        <v>1493</v>
      </c>
      <c r="BE285" t="s">
        <v>1493</v>
      </c>
      <c r="BF285" t="s">
        <v>1493</v>
      </c>
      <c r="BG285" t="s">
        <v>1493</v>
      </c>
      <c r="BH285">
        <v>2</v>
      </c>
      <c r="BI285">
        <v>1</v>
      </c>
      <c r="BJ285" t="s">
        <v>1493</v>
      </c>
      <c r="BK285" t="s">
        <v>1493</v>
      </c>
      <c r="BL285" t="s">
        <v>1493</v>
      </c>
      <c r="BM285" t="s">
        <v>1493</v>
      </c>
      <c r="BN285" t="s">
        <v>1493</v>
      </c>
      <c r="BO285" s="12" t="s">
        <v>479</v>
      </c>
      <c r="BP285" s="22" t="s">
        <v>806</v>
      </c>
      <c r="BQ285">
        <v>283</v>
      </c>
      <c r="BR285">
        <v>0</v>
      </c>
      <c r="BS285" t="s">
        <v>1493</v>
      </c>
      <c r="BT285">
        <v>0</v>
      </c>
      <c r="BU285" t="s">
        <v>1493</v>
      </c>
      <c r="BV285" s="4">
        <v>3.51</v>
      </c>
      <c r="BW285">
        <v>0</v>
      </c>
      <c r="BX285">
        <v>24</v>
      </c>
      <c r="BY285" t="s">
        <v>1493</v>
      </c>
      <c r="BZ285" t="s">
        <v>1493</v>
      </c>
      <c r="CA285">
        <v>2</v>
      </c>
      <c r="CB285" t="s">
        <v>1493</v>
      </c>
      <c r="CC285">
        <v>2</v>
      </c>
      <c r="CD285" t="s">
        <v>1493</v>
      </c>
      <c r="CE285" s="12" t="s">
        <v>1073</v>
      </c>
      <c r="CF285" t="s">
        <v>1493</v>
      </c>
      <c r="CG285">
        <v>0</v>
      </c>
      <c r="CH285" t="s">
        <v>1493</v>
      </c>
      <c r="CI285" t="s">
        <v>1493</v>
      </c>
      <c r="CJ285" t="s">
        <v>1493</v>
      </c>
      <c r="CK285" t="s">
        <v>1493</v>
      </c>
      <c r="CL285" t="s">
        <v>1493</v>
      </c>
      <c r="CM285" t="s">
        <v>1493</v>
      </c>
      <c r="CN285" t="s">
        <v>1493</v>
      </c>
      <c r="CO285" t="s">
        <v>1493</v>
      </c>
      <c r="CP285">
        <v>1</v>
      </c>
      <c r="CQ285" s="22" t="s">
        <v>461</v>
      </c>
      <c r="CR285" t="s">
        <v>1493</v>
      </c>
      <c r="CS285" s="12" t="s">
        <v>1493</v>
      </c>
      <c r="CT285">
        <v>2</v>
      </c>
      <c r="CU285">
        <v>0</v>
      </c>
      <c r="CV285" t="s">
        <v>1493</v>
      </c>
      <c r="CW285" t="s">
        <v>1493</v>
      </c>
      <c r="CX285">
        <v>0</v>
      </c>
      <c r="CY285" t="s">
        <v>1493</v>
      </c>
      <c r="CZ285">
        <v>0</v>
      </c>
      <c r="DA285" t="s">
        <v>1493</v>
      </c>
      <c r="DB285" t="s">
        <v>1493</v>
      </c>
      <c r="DC285" t="s">
        <v>1493</v>
      </c>
      <c r="DD285" t="s">
        <v>1493</v>
      </c>
      <c r="DE285" t="s">
        <v>1493</v>
      </c>
    </row>
    <row r="286" spans="1:109" x14ac:dyDescent="0.25">
      <c r="A286" s="12" t="s">
        <v>1493</v>
      </c>
      <c r="B286" s="4">
        <v>1.1890000000000001</v>
      </c>
      <c r="C286" t="s">
        <v>1493</v>
      </c>
      <c r="D286">
        <v>32</v>
      </c>
      <c r="E286">
        <v>2</v>
      </c>
      <c r="F286" t="s">
        <v>1493</v>
      </c>
      <c r="G286">
        <v>1</v>
      </c>
      <c r="H286">
        <v>1</v>
      </c>
      <c r="I286" t="s">
        <v>1493</v>
      </c>
      <c r="J286" t="s">
        <v>1493</v>
      </c>
      <c r="K286">
        <v>2007</v>
      </c>
      <c r="L286" t="s">
        <v>1493</v>
      </c>
      <c r="M286" t="s">
        <v>1493</v>
      </c>
      <c r="N286">
        <v>0</v>
      </c>
      <c r="O286">
        <v>287</v>
      </c>
      <c r="P286">
        <v>3.51</v>
      </c>
      <c r="Q286" t="s">
        <v>1493</v>
      </c>
      <c r="R286" t="s">
        <v>1493</v>
      </c>
      <c r="S286" t="s">
        <v>1493</v>
      </c>
      <c r="T286" t="s">
        <v>1493</v>
      </c>
      <c r="U286" t="s">
        <v>1493</v>
      </c>
      <c r="V286" t="s">
        <v>1493</v>
      </c>
      <c r="W286" t="s">
        <v>1493</v>
      </c>
      <c r="X286" t="s">
        <v>1493</v>
      </c>
      <c r="Y286" t="s">
        <v>1493</v>
      </c>
      <c r="Z286" t="s">
        <v>1493</v>
      </c>
      <c r="AA286" t="s">
        <v>1493</v>
      </c>
      <c r="AB286" t="s">
        <v>1493</v>
      </c>
      <c r="AC286" t="s">
        <v>1493</v>
      </c>
      <c r="AD286" t="s">
        <v>1493</v>
      </c>
      <c r="AE286" t="s">
        <v>1493</v>
      </c>
      <c r="AF286" t="s">
        <v>1493</v>
      </c>
      <c r="AG286" t="s">
        <v>1493</v>
      </c>
      <c r="AH286" t="s">
        <v>1493</v>
      </c>
      <c r="AI286" t="s">
        <v>1493</v>
      </c>
      <c r="AJ286" t="s">
        <v>1493</v>
      </c>
      <c r="AK286" t="s">
        <v>1493</v>
      </c>
      <c r="AL286" t="s">
        <v>1493</v>
      </c>
      <c r="AM286" t="s">
        <v>1493</v>
      </c>
      <c r="AN286" t="s">
        <v>1493</v>
      </c>
      <c r="AO286" t="s">
        <v>1493</v>
      </c>
      <c r="AP286" t="s">
        <v>1493</v>
      </c>
      <c r="AQ286" t="s">
        <v>1493</v>
      </c>
      <c r="AR286" t="s">
        <v>1493</v>
      </c>
      <c r="AS286" t="s">
        <v>1493</v>
      </c>
      <c r="AT286" t="s">
        <v>1493</v>
      </c>
      <c r="AU286" t="s">
        <v>1493</v>
      </c>
      <c r="AV286" t="s">
        <v>1493</v>
      </c>
      <c r="AW286" t="s">
        <v>1493</v>
      </c>
      <c r="AX286" t="s">
        <v>1493</v>
      </c>
      <c r="AY286" t="s">
        <v>1493</v>
      </c>
      <c r="AZ286" t="s">
        <v>1493</v>
      </c>
      <c r="BA286" t="s">
        <v>1493</v>
      </c>
      <c r="BB286" t="s">
        <v>1493</v>
      </c>
      <c r="BC286" t="s">
        <v>1493</v>
      </c>
      <c r="BD286" t="s">
        <v>1493</v>
      </c>
      <c r="BE286" t="s">
        <v>1493</v>
      </c>
      <c r="BF286" t="s">
        <v>1493</v>
      </c>
      <c r="BG286" t="s">
        <v>1493</v>
      </c>
      <c r="BH286">
        <v>2</v>
      </c>
      <c r="BI286">
        <v>1</v>
      </c>
      <c r="BJ286" t="s">
        <v>1493</v>
      </c>
      <c r="BK286" t="s">
        <v>1493</v>
      </c>
      <c r="BL286" t="s">
        <v>1493</v>
      </c>
      <c r="BM286" t="s">
        <v>1493</v>
      </c>
      <c r="BN286" t="s">
        <v>1493</v>
      </c>
      <c r="BO286" s="12" t="s">
        <v>630</v>
      </c>
      <c r="BP286" s="22" t="s">
        <v>578</v>
      </c>
      <c r="BQ286">
        <v>282</v>
      </c>
      <c r="BR286">
        <v>0</v>
      </c>
      <c r="BS286" t="s">
        <v>1493</v>
      </c>
      <c r="BT286">
        <v>0</v>
      </c>
      <c r="BU286" t="s">
        <v>1493</v>
      </c>
      <c r="BV286" s="4">
        <v>3.5</v>
      </c>
      <c r="BW286">
        <v>0</v>
      </c>
      <c r="BX286">
        <v>32</v>
      </c>
      <c r="BY286">
        <v>1</v>
      </c>
      <c r="BZ286" t="s">
        <v>1493</v>
      </c>
      <c r="CA286">
        <v>3</v>
      </c>
      <c r="CB286" t="s">
        <v>1493</v>
      </c>
      <c r="CC286">
        <v>3</v>
      </c>
      <c r="CD286" t="s">
        <v>1493</v>
      </c>
      <c r="CE286" s="12" t="s">
        <v>1356</v>
      </c>
      <c r="CF286">
        <v>2</v>
      </c>
      <c r="CG286">
        <v>0</v>
      </c>
      <c r="CH286" t="s">
        <v>1493</v>
      </c>
      <c r="CI286" t="s">
        <v>1493</v>
      </c>
      <c r="CJ286" t="s">
        <v>1493</v>
      </c>
      <c r="CK286" t="s">
        <v>1493</v>
      </c>
      <c r="CL286" t="s">
        <v>1493</v>
      </c>
      <c r="CM286" t="s">
        <v>1493</v>
      </c>
      <c r="CN286" t="s">
        <v>1493</v>
      </c>
      <c r="CO286" t="s">
        <v>1493</v>
      </c>
      <c r="CP286">
        <v>2</v>
      </c>
      <c r="CQ286" s="22" t="s">
        <v>461</v>
      </c>
      <c r="CR286" t="s">
        <v>1493</v>
      </c>
      <c r="CS286" s="12" t="s">
        <v>1493</v>
      </c>
      <c r="CT286">
        <v>2</v>
      </c>
      <c r="CU286">
        <v>0</v>
      </c>
      <c r="CV286" t="s">
        <v>1493</v>
      </c>
      <c r="CW286" t="s">
        <v>1493</v>
      </c>
      <c r="CX286">
        <v>0</v>
      </c>
      <c r="CY286" t="s">
        <v>1493</v>
      </c>
      <c r="CZ286">
        <v>0</v>
      </c>
      <c r="DA286" t="s">
        <v>1493</v>
      </c>
      <c r="DB286" t="s">
        <v>1493</v>
      </c>
      <c r="DC286" t="s">
        <v>1493</v>
      </c>
      <c r="DD286" t="s">
        <v>1493</v>
      </c>
      <c r="DE286" t="s">
        <v>1493</v>
      </c>
    </row>
    <row r="287" spans="1:109" x14ac:dyDescent="0.25">
      <c r="A287" s="12" t="s">
        <v>1493</v>
      </c>
      <c r="B287" s="4">
        <v>1.19</v>
      </c>
      <c r="C287" t="s">
        <v>1493</v>
      </c>
      <c r="D287">
        <v>26</v>
      </c>
      <c r="E287">
        <v>1</v>
      </c>
      <c r="F287" t="s">
        <v>1493</v>
      </c>
      <c r="G287">
        <v>0</v>
      </c>
      <c r="H287" t="s">
        <v>1493</v>
      </c>
      <c r="I287" t="s">
        <v>1493</v>
      </c>
      <c r="J287">
        <v>0</v>
      </c>
      <c r="K287" t="s">
        <v>1493</v>
      </c>
      <c r="L287" t="s">
        <v>1493</v>
      </c>
      <c r="M287" t="s">
        <v>1493</v>
      </c>
      <c r="N287" t="s">
        <v>1493</v>
      </c>
      <c r="O287" t="s">
        <v>1493</v>
      </c>
      <c r="P287" t="s">
        <v>1493</v>
      </c>
      <c r="Q287" t="s">
        <v>1493</v>
      </c>
      <c r="R287" t="s">
        <v>1493</v>
      </c>
      <c r="S287" t="s">
        <v>1493</v>
      </c>
      <c r="T287" t="s">
        <v>1493</v>
      </c>
      <c r="U287" t="s">
        <v>1493</v>
      </c>
      <c r="V287" t="s">
        <v>1493</v>
      </c>
      <c r="W287" t="s">
        <v>1493</v>
      </c>
      <c r="X287" t="s">
        <v>1493</v>
      </c>
      <c r="Y287" t="s">
        <v>1493</v>
      </c>
      <c r="Z287" t="s">
        <v>1493</v>
      </c>
      <c r="AA287" t="s">
        <v>1493</v>
      </c>
      <c r="AB287" t="s">
        <v>1493</v>
      </c>
      <c r="AC287" t="s">
        <v>1493</v>
      </c>
      <c r="AD287" t="s">
        <v>1493</v>
      </c>
      <c r="AE287" t="s">
        <v>1493</v>
      </c>
      <c r="AF287" t="s">
        <v>1493</v>
      </c>
      <c r="AG287" t="s">
        <v>1493</v>
      </c>
      <c r="AH287" t="s">
        <v>1493</v>
      </c>
      <c r="AI287" t="s">
        <v>1493</v>
      </c>
      <c r="AJ287" t="s">
        <v>1493</v>
      </c>
      <c r="AK287" t="s">
        <v>1493</v>
      </c>
      <c r="AL287" t="s">
        <v>1493</v>
      </c>
      <c r="AM287" t="s">
        <v>1493</v>
      </c>
      <c r="AN287" t="s">
        <v>1493</v>
      </c>
      <c r="AO287" t="s">
        <v>1493</v>
      </c>
      <c r="AP287" t="s">
        <v>1493</v>
      </c>
      <c r="AQ287" t="s">
        <v>1493</v>
      </c>
      <c r="AR287" t="s">
        <v>1493</v>
      </c>
      <c r="AS287" t="s">
        <v>1493</v>
      </c>
      <c r="AT287" t="s">
        <v>1493</v>
      </c>
      <c r="AU287" t="s">
        <v>1493</v>
      </c>
      <c r="AV287" t="s">
        <v>1493</v>
      </c>
      <c r="AW287" t="s">
        <v>1493</v>
      </c>
      <c r="AX287" t="s">
        <v>1493</v>
      </c>
      <c r="AY287" t="s">
        <v>1493</v>
      </c>
      <c r="AZ287" t="s">
        <v>1493</v>
      </c>
      <c r="BA287" t="s">
        <v>1493</v>
      </c>
      <c r="BB287" t="s">
        <v>1493</v>
      </c>
      <c r="BC287" t="s">
        <v>1493</v>
      </c>
      <c r="BD287" t="s">
        <v>1493</v>
      </c>
      <c r="BE287" t="s">
        <v>1493</v>
      </c>
      <c r="BF287" t="s">
        <v>1493</v>
      </c>
      <c r="BG287" t="s">
        <v>1493</v>
      </c>
      <c r="BH287">
        <v>1</v>
      </c>
      <c r="BI287" t="s">
        <v>1493</v>
      </c>
      <c r="BJ287" t="s">
        <v>1493</v>
      </c>
      <c r="BK287" t="s">
        <v>1493</v>
      </c>
      <c r="BL287" t="s">
        <v>1493</v>
      </c>
      <c r="BM287" t="s">
        <v>1493</v>
      </c>
      <c r="BN287" t="s">
        <v>1493</v>
      </c>
      <c r="BO287" s="12" t="s">
        <v>1311</v>
      </c>
      <c r="BP287" s="22" t="s">
        <v>747</v>
      </c>
      <c r="BQ287">
        <v>284</v>
      </c>
      <c r="BR287">
        <v>0</v>
      </c>
      <c r="BS287" t="s">
        <v>1493</v>
      </c>
      <c r="BT287">
        <v>0</v>
      </c>
      <c r="BU287" t="s">
        <v>1493</v>
      </c>
      <c r="BV287" s="4">
        <v>3.38</v>
      </c>
      <c r="BW287">
        <v>0</v>
      </c>
      <c r="BX287">
        <v>26</v>
      </c>
      <c r="BY287">
        <v>2</v>
      </c>
      <c r="BZ287" t="s">
        <v>1493</v>
      </c>
      <c r="CA287">
        <v>2</v>
      </c>
      <c r="CB287" t="s">
        <v>1493</v>
      </c>
      <c r="CC287">
        <v>2</v>
      </c>
      <c r="CD287" t="s">
        <v>1493</v>
      </c>
      <c r="CE287" s="12" t="s">
        <v>626</v>
      </c>
      <c r="CF287" t="s">
        <v>1493</v>
      </c>
      <c r="CG287">
        <v>0</v>
      </c>
      <c r="CH287" t="s">
        <v>1493</v>
      </c>
      <c r="CI287" t="s">
        <v>1493</v>
      </c>
      <c r="CJ287" t="s">
        <v>1493</v>
      </c>
      <c r="CK287" t="s">
        <v>1493</v>
      </c>
      <c r="CL287" t="s">
        <v>1493</v>
      </c>
      <c r="CM287" t="s">
        <v>1493</v>
      </c>
      <c r="CN287" t="s">
        <v>1493</v>
      </c>
      <c r="CO287" t="s">
        <v>1493</v>
      </c>
      <c r="CP287">
        <v>1</v>
      </c>
      <c r="CQ287" s="22">
        <v>1</v>
      </c>
      <c r="CR287" t="s">
        <v>1493</v>
      </c>
      <c r="CS287" s="12" t="s">
        <v>1493</v>
      </c>
      <c r="CT287">
        <v>2</v>
      </c>
      <c r="CU287">
        <v>0</v>
      </c>
      <c r="CV287" t="s">
        <v>1493</v>
      </c>
      <c r="CW287" t="s">
        <v>1493</v>
      </c>
      <c r="CX287">
        <v>0</v>
      </c>
      <c r="CY287" t="s">
        <v>1493</v>
      </c>
      <c r="CZ287">
        <v>0</v>
      </c>
      <c r="DA287" t="s">
        <v>1493</v>
      </c>
      <c r="DB287" t="s">
        <v>1493</v>
      </c>
      <c r="DC287" t="s">
        <v>1493</v>
      </c>
      <c r="DD287" t="s">
        <v>1493</v>
      </c>
      <c r="DE287" t="s">
        <v>1493</v>
      </c>
    </row>
    <row r="288" spans="1:109" x14ac:dyDescent="0.25">
      <c r="A288" s="12" t="s">
        <v>1493</v>
      </c>
      <c r="B288" s="4">
        <v>1.1910000000000001</v>
      </c>
      <c r="C288" t="s">
        <v>1493</v>
      </c>
      <c r="D288">
        <v>36</v>
      </c>
      <c r="E288">
        <v>1</v>
      </c>
      <c r="F288" t="s">
        <v>1493</v>
      </c>
      <c r="G288">
        <v>0</v>
      </c>
      <c r="H288" t="s">
        <v>1493</v>
      </c>
      <c r="I288" t="s">
        <v>1493</v>
      </c>
      <c r="J288">
        <v>0</v>
      </c>
      <c r="K288">
        <v>2003</v>
      </c>
      <c r="L288" t="s">
        <v>1493</v>
      </c>
      <c r="M288" t="s">
        <v>1493</v>
      </c>
      <c r="N288">
        <v>0</v>
      </c>
      <c r="O288">
        <v>280</v>
      </c>
      <c r="P288">
        <v>3.8</v>
      </c>
      <c r="Q288" t="s">
        <v>1493</v>
      </c>
      <c r="R288">
        <v>2007</v>
      </c>
      <c r="S288" t="s">
        <v>1493</v>
      </c>
      <c r="T288" t="s">
        <v>1493</v>
      </c>
      <c r="U288">
        <v>0</v>
      </c>
      <c r="V288">
        <v>280</v>
      </c>
      <c r="W288">
        <v>3.3450000000000002</v>
      </c>
      <c r="X288" t="s">
        <v>1493</v>
      </c>
      <c r="Y288" t="s">
        <v>1493</v>
      </c>
      <c r="Z288" t="s">
        <v>1493</v>
      </c>
      <c r="AA288" t="s">
        <v>1493</v>
      </c>
      <c r="AB288" t="s">
        <v>1493</v>
      </c>
      <c r="AC288" t="s">
        <v>1493</v>
      </c>
      <c r="AD288" t="s">
        <v>1493</v>
      </c>
      <c r="AE288" t="s">
        <v>1493</v>
      </c>
      <c r="AF288" t="s">
        <v>1493</v>
      </c>
      <c r="AG288" t="s">
        <v>1493</v>
      </c>
      <c r="AH288" t="s">
        <v>1493</v>
      </c>
      <c r="AI288" t="s">
        <v>1493</v>
      </c>
      <c r="AJ288" t="s">
        <v>1493</v>
      </c>
      <c r="AK288" t="s">
        <v>1493</v>
      </c>
      <c r="AL288" t="s">
        <v>1493</v>
      </c>
      <c r="AM288" t="s">
        <v>1493</v>
      </c>
      <c r="AN288" t="s">
        <v>1493</v>
      </c>
      <c r="AO288" t="s">
        <v>1493</v>
      </c>
      <c r="AP288" t="s">
        <v>1493</v>
      </c>
      <c r="AQ288" t="s">
        <v>1493</v>
      </c>
      <c r="AR288" t="s">
        <v>1493</v>
      </c>
      <c r="AS288" t="s">
        <v>1493</v>
      </c>
      <c r="AT288" t="s">
        <v>1493</v>
      </c>
      <c r="AU288" t="s">
        <v>1493</v>
      </c>
      <c r="AV288" t="s">
        <v>1493</v>
      </c>
      <c r="AW288" t="s">
        <v>1493</v>
      </c>
      <c r="AX288" t="s">
        <v>1493</v>
      </c>
      <c r="AY288" t="s">
        <v>1493</v>
      </c>
      <c r="AZ288" t="s">
        <v>1493</v>
      </c>
      <c r="BA288" t="s">
        <v>1493</v>
      </c>
      <c r="BB288" t="s">
        <v>1493</v>
      </c>
      <c r="BC288" t="s">
        <v>1493</v>
      </c>
      <c r="BD288" t="s">
        <v>1493</v>
      </c>
      <c r="BE288" t="s">
        <v>1493</v>
      </c>
      <c r="BF288" t="s">
        <v>1493</v>
      </c>
      <c r="BG288" t="s">
        <v>1493</v>
      </c>
      <c r="BH288">
        <v>3</v>
      </c>
      <c r="BI288">
        <v>2</v>
      </c>
      <c r="BJ288" t="s">
        <v>1493</v>
      </c>
      <c r="BK288" t="s">
        <v>1493</v>
      </c>
      <c r="BL288" t="s">
        <v>1493</v>
      </c>
      <c r="BM288" t="s">
        <v>1493</v>
      </c>
      <c r="BN288" t="s">
        <v>1493</v>
      </c>
      <c r="BO288" s="12" t="s">
        <v>609</v>
      </c>
      <c r="BP288" s="22">
        <v>38</v>
      </c>
      <c r="BQ288">
        <v>266</v>
      </c>
      <c r="BR288">
        <v>0</v>
      </c>
      <c r="BS288" t="s">
        <v>1493</v>
      </c>
      <c r="BT288">
        <v>0</v>
      </c>
      <c r="BU288" t="s">
        <v>1493</v>
      </c>
      <c r="BV288" s="4">
        <v>3.5</v>
      </c>
      <c r="BW288">
        <v>0</v>
      </c>
      <c r="BX288">
        <v>36</v>
      </c>
      <c r="BY288">
        <v>2</v>
      </c>
      <c r="BZ288" t="s">
        <v>1493</v>
      </c>
      <c r="CA288">
        <v>2</v>
      </c>
      <c r="CB288" t="s">
        <v>1493</v>
      </c>
      <c r="CC288">
        <v>3</v>
      </c>
      <c r="CD288">
        <v>17</v>
      </c>
      <c r="CE288" s="12" t="s">
        <v>1361</v>
      </c>
      <c r="CF288">
        <v>2</v>
      </c>
      <c r="CG288">
        <v>0</v>
      </c>
      <c r="CH288" t="s">
        <v>1493</v>
      </c>
      <c r="CI288" t="s">
        <v>1493</v>
      </c>
      <c r="CJ288" t="s">
        <v>1493</v>
      </c>
      <c r="CK288" t="s">
        <v>1493</v>
      </c>
      <c r="CL288" t="s">
        <v>1493</v>
      </c>
      <c r="CM288" t="s">
        <v>1493</v>
      </c>
      <c r="CN288" t="s">
        <v>1493</v>
      </c>
      <c r="CO288" t="s">
        <v>1493</v>
      </c>
      <c r="CP288">
        <v>1</v>
      </c>
      <c r="CQ288" s="22">
        <v>1</v>
      </c>
      <c r="CR288" t="s">
        <v>1493</v>
      </c>
      <c r="CS288" s="12" t="s">
        <v>1493</v>
      </c>
      <c r="CT288">
        <v>2</v>
      </c>
      <c r="CU288">
        <v>0</v>
      </c>
      <c r="CV288" t="s">
        <v>1493</v>
      </c>
      <c r="CW288" t="s">
        <v>1493</v>
      </c>
      <c r="CX288">
        <v>0</v>
      </c>
      <c r="CY288" t="s">
        <v>1493</v>
      </c>
      <c r="CZ288">
        <v>0</v>
      </c>
      <c r="DA288" t="s">
        <v>1493</v>
      </c>
      <c r="DB288" t="s">
        <v>1493</v>
      </c>
      <c r="DC288" t="s">
        <v>1493</v>
      </c>
      <c r="DD288" t="s">
        <v>1493</v>
      </c>
      <c r="DE288" t="s">
        <v>1493</v>
      </c>
    </row>
    <row r="289" spans="1:109" x14ac:dyDescent="0.25">
      <c r="A289" s="12" t="s">
        <v>1493</v>
      </c>
      <c r="B289" s="4">
        <v>1.1919999999999999</v>
      </c>
      <c r="C289" t="s">
        <v>1493</v>
      </c>
      <c r="D289">
        <v>21</v>
      </c>
      <c r="E289">
        <v>1</v>
      </c>
      <c r="F289" t="s">
        <v>1493</v>
      </c>
      <c r="G289">
        <v>0</v>
      </c>
      <c r="H289" t="s">
        <v>1493</v>
      </c>
      <c r="I289" t="s">
        <v>1493</v>
      </c>
      <c r="J289">
        <v>0</v>
      </c>
      <c r="K289">
        <v>2009</v>
      </c>
      <c r="L289" t="s">
        <v>1493</v>
      </c>
      <c r="M289" t="s">
        <v>1493</v>
      </c>
      <c r="N289">
        <v>0</v>
      </c>
      <c r="O289">
        <v>275</v>
      </c>
      <c r="P289">
        <v>2.29</v>
      </c>
      <c r="Q289" t="s">
        <v>1493</v>
      </c>
      <c r="R289" t="s">
        <v>1493</v>
      </c>
      <c r="S289" t="s">
        <v>1493</v>
      </c>
      <c r="T289" t="s">
        <v>1493</v>
      </c>
      <c r="U289" t="s">
        <v>1493</v>
      </c>
      <c r="V289" t="s">
        <v>1493</v>
      </c>
      <c r="W289" t="s">
        <v>1493</v>
      </c>
      <c r="X289" t="s">
        <v>1493</v>
      </c>
      <c r="Y289" t="s">
        <v>1493</v>
      </c>
      <c r="Z289" t="s">
        <v>1493</v>
      </c>
      <c r="AA289" t="s">
        <v>1493</v>
      </c>
      <c r="AB289" t="s">
        <v>1493</v>
      </c>
      <c r="AC289" t="s">
        <v>1493</v>
      </c>
      <c r="AD289" t="s">
        <v>1493</v>
      </c>
      <c r="AE289" t="s">
        <v>1493</v>
      </c>
      <c r="AF289" t="s">
        <v>1493</v>
      </c>
      <c r="AG289" t="s">
        <v>1493</v>
      </c>
      <c r="AH289" t="s">
        <v>1493</v>
      </c>
      <c r="AI289" t="s">
        <v>1493</v>
      </c>
      <c r="AJ289" t="s">
        <v>1493</v>
      </c>
      <c r="AK289" t="s">
        <v>1493</v>
      </c>
      <c r="AL289" t="s">
        <v>1493</v>
      </c>
      <c r="AM289" t="s">
        <v>1493</v>
      </c>
      <c r="AN289" t="s">
        <v>1493</v>
      </c>
      <c r="AO289" t="s">
        <v>1493</v>
      </c>
      <c r="AP289" t="s">
        <v>1493</v>
      </c>
      <c r="AQ289" t="s">
        <v>1493</v>
      </c>
      <c r="AR289" t="s">
        <v>1493</v>
      </c>
      <c r="AS289" t="s">
        <v>1493</v>
      </c>
      <c r="AT289" t="s">
        <v>1493</v>
      </c>
      <c r="AU289" t="s">
        <v>1493</v>
      </c>
      <c r="AV289" t="s">
        <v>1493</v>
      </c>
      <c r="AW289" t="s">
        <v>1493</v>
      </c>
      <c r="AX289" t="s">
        <v>1493</v>
      </c>
      <c r="AY289" t="s">
        <v>1493</v>
      </c>
      <c r="AZ289" t="s">
        <v>1493</v>
      </c>
      <c r="BA289" t="s">
        <v>1493</v>
      </c>
      <c r="BB289" t="s">
        <v>1493</v>
      </c>
      <c r="BC289" t="s">
        <v>1493</v>
      </c>
      <c r="BD289" t="s">
        <v>1493</v>
      </c>
      <c r="BE289" t="s">
        <v>1493</v>
      </c>
      <c r="BF289" t="s">
        <v>1493</v>
      </c>
      <c r="BG289" t="s">
        <v>1493</v>
      </c>
      <c r="BH289">
        <v>2</v>
      </c>
      <c r="BI289">
        <v>1</v>
      </c>
      <c r="BJ289" t="s">
        <v>1493</v>
      </c>
      <c r="BK289" t="s">
        <v>1493</v>
      </c>
      <c r="BL289" t="s">
        <v>1493</v>
      </c>
      <c r="BM289" t="s">
        <v>1493</v>
      </c>
      <c r="BN289" t="s">
        <v>1493</v>
      </c>
      <c r="BO289" s="12" t="s">
        <v>1363</v>
      </c>
      <c r="BP289" s="22">
        <v>38</v>
      </c>
      <c r="BQ289">
        <v>266</v>
      </c>
      <c r="BR289">
        <v>0</v>
      </c>
      <c r="BS289" t="s">
        <v>1493</v>
      </c>
      <c r="BT289">
        <v>0</v>
      </c>
      <c r="BU289" t="s">
        <v>1493</v>
      </c>
      <c r="BV289" s="4">
        <v>2.1749999999999998</v>
      </c>
      <c r="BW289">
        <v>0</v>
      </c>
      <c r="BX289">
        <v>21</v>
      </c>
      <c r="BY289">
        <v>1</v>
      </c>
      <c r="BZ289" t="s">
        <v>1493</v>
      </c>
      <c r="CA289">
        <v>1</v>
      </c>
      <c r="CB289" t="s">
        <v>1493</v>
      </c>
      <c r="CC289">
        <v>2</v>
      </c>
      <c r="CD289" t="s">
        <v>1493</v>
      </c>
      <c r="CE289" s="12" t="s">
        <v>1364</v>
      </c>
      <c r="CF289" t="s">
        <v>1493</v>
      </c>
      <c r="CG289">
        <v>0</v>
      </c>
      <c r="CH289" t="s">
        <v>1493</v>
      </c>
      <c r="CI289" t="s">
        <v>1493</v>
      </c>
      <c r="CJ289" t="s">
        <v>1493</v>
      </c>
      <c r="CK289" t="s">
        <v>1493</v>
      </c>
      <c r="CL289" t="s">
        <v>1493</v>
      </c>
      <c r="CM289" t="s">
        <v>1493</v>
      </c>
      <c r="CN289" t="s">
        <v>1493</v>
      </c>
      <c r="CO289" t="s">
        <v>1493</v>
      </c>
      <c r="CP289">
        <v>2</v>
      </c>
      <c r="CQ289" s="22" t="s">
        <v>461</v>
      </c>
      <c r="CR289" t="s">
        <v>1493</v>
      </c>
      <c r="CS289" s="12" t="s">
        <v>1493</v>
      </c>
      <c r="CT289">
        <v>2</v>
      </c>
      <c r="CU289">
        <v>0</v>
      </c>
      <c r="CV289" t="s">
        <v>1493</v>
      </c>
      <c r="CW289" t="s">
        <v>1493</v>
      </c>
      <c r="CX289">
        <v>0</v>
      </c>
      <c r="CY289" t="s">
        <v>1493</v>
      </c>
      <c r="CZ289">
        <v>0</v>
      </c>
      <c r="DA289" t="s">
        <v>1493</v>
      </c>
      <c r="DB289" t="s">
        <v>1493</v>
      </c>
      <c r="DC289" t="s">
        <v>1493</v>
      </c>
      <c r="DD289" t="s">
        <v>1493</v>
      </c>
      <c r="DE289" t="s">
        <v>1493</v>
      </c>
    </row>
    <row r="290" spans="1:109" x14ac:dyDescent="0.25">
      <c r="A290" s="12" t="s">
        <v>1493</v>
      </c>
      <c r="B290" s="4">
        <v>1.1930000000000001</v>
      </c>
      <c r="C290" t="s">
        <v>1493</v>
      </c>
      <c r="D290">
        <v>21</v>
      </c>
      <c r="E290">
        <v>1</v>
      </c>
      <c r="F290" t="s">
        <v>1493</v>
      </c>
      <c r="G290">
        <v>0</v>
      </c>
      <c r="H290" t="s">
        <v>1493</v>
      </c>
      <c r="I290" t="s">
        <v>1493</v>
      </c>
      <c r="J290">
        <v>0</v>
      </c>
      <c r="K290" t="s">
        <v>1493</v>
      </c>
      <c r="L290" t="s">
        <v>1493</v>
      </c>
      <c r="M290" t="s">
        <v>1493</v>
      </c>
      <c r="N290" t="s">
        <v>1493</v>
      </c>
      <c r="O290" t="s">
        <v>1493</v>
      </c>
      <c r="P290" t="s">
        <v>1493</v>
      </c>
      <c r="Q290" t="s">
        <v>1493</v>
      </c>
      <c r="R290" t="s">
        <v>1493</v>
      </c>
      <c r="S290" t="s">
        <v>1493</v>
      </c>
      <c r="T290" t="s">
        <v>1493</v>
      </c>
      <c r="U290" t="s">
        <v>1493</v>
      </c>
      <c r="V290" t="s">
        <v>1493</v>
      </c>
      <c r="W290" t="s">
        <v>1493</v>
      </c>
      <c r="X290" t="s">
        <v>1493</v>
      </c>
      <c r="Y290" t="s">
        <v>1493</v>
      </c>
      <c r="Z290" t="s">
        <v>1493</v>
      </c>
      <c r="AA290" t="s">
        <v>1493</v>
      </c>
      <c r="AB290" t="s">
        <v>1493</v>
      </c>
      <c r="AC290" t="s">
        <v>1493</v>
      </c>
      <c r="AD290" t="s">
        <v>1493</v>
      </c>
      <c r="AE290" t="s">
        <v>1493</v>
      </c>
      <c r="AF290" t="s">
        <v>1493</v>
      </c>
      <c r="AG290" t="s">
        <v>1493</v>
      </c>
      <c r="AH290" t="s">
        <v>1493</v>
      </c>
      <c r="AI290" t="s">
        <v>1493</v>
      </c>
      <c r="AJ290" t="s">
        <v>1493</v>
      </c>
      <c r="AK290" t="s">
        <v>1493</v>
      </c>
      <c r="AL290" t="s">
        <v>1493</v>
      </c>
      <c r="AM290" t="s">
        <v>1493</v>
      </c>
      <c r="AN290" t="s">
        <v>1493</v>
      </c>
      <c r="AO290" t="s">
        <v>1493</v>
      </c>
      <c r="AP290" t="s">
        <v>1493</v>
      </c>
      <c r="AQ290" t="s">
        <v>1493</v>
      </c>
      <c r="AR290" t="s">
        <v>1493</v>
      </c>
      <c r="AS290" t="s">
        <v>1493</v>
      </c>
      <c r="AT290" t="s">
        <v>1493</v>
      </c>
      <c r="AU290" t="s">
        <v>1493</v>
      </c>
      <c r="AV290" t="s">
        <v>1493</v>
      </c>
      <c r="AW290" t="s">
        <v>1493</v>
      </c>
      <c r="AX290" t="s">
        <v>1493</v>
      </c>
      <c r="AY290" t="s">
        <v>1493</v>
      </c>
      <c r="AZ290" t="s">
        <v>1493</v>
      </c>
      <c r="BA290" t="s">
        <v>1493</v>
      </c>
      <c r="BB290" t="s">
        <v>1493</v>
      </c>
      <c r="BC290" t="s">
        <v>1493</v>
      </c>
      <c r="BD290" t="s">
        <v>1493</v>
      </c>
      <c r="BE290" t="s">
        <v>1493</v>
      </c>
      <c r="BF290" t="s">
        <v>1493</v>
      </c>
      <c r="BG290" t="s">
        <v>1493</v>
      </c>
      <c r="BH290">
        <v>1</v>
      </c>
      <c r="BI290" t="s">
        <v>1493</v>
      </c>
      <c r="BJ290" t="s">
        <v>1493</v>
      </c>
      <c r="BK290" t="s">
        <v>1493</v>
      </c>
      <c r="BL290" t="s">
        <v>1493</v>
      </c>
      <c r="BM290" t="s">
        <v>1493</v>
      </c>
      <c r="BN290" t="s">
        <v>1493</v>
      </c>
      <c r="BO290" s="12" t="s">
        <v>523</v>
      </c>
      <c r="BP290" s="22" t="s">
        <v>488</v>
      </c>
      <c r="BQ290">
        <v>268</v>
      </c>
      <c r="BR290">
        <v>0</v>
      </c>
      <c r="BS290" t="s">
        <v>1493</v>
      </c>
      <c r="BT290">
        <v>0</v>
      </c>
      <c r="BU290" t="s">
        <v>1493</v>
      </c>
      <c r="BV290" s="4">
        <v>3.5049999999999999</v>
      </c>
      <c r="BW290">
        <v>0</v>
      </c>
      <c r="BX290">
        <v>21</v>
      </c>
      <c r="BY290">
        <v>2</v>
      </c>
      <c r="BZ290" t="s">
        <v>1493</v>
      </c>
      <c r="CA290">
        <v>2</v>
      </c>
      <c r="CB290" t="s">
        <v>1493</v>
      </c>
      <c r="CC290">
        <v>2</v>
      </c>
      <c r="CD290" t="s">
        <v>1493</v>
      </c>
      <c r="CE290" s="12" t="s">
        <v>626</v>
      </c>
      <c r="CF290" t="s">
        <v>1493</v>
      </c>
      <c r="CG290">
        <v>0</v>
      </c>
      <c r="CH290" t="s">
        <v>1493</v>
      </c>
      <c r="CI290" t="s">
        <v>1493</v>
      </c>
      <c r="CJ290" t="s">
        <v>1493</v>
      </c>
      <c r="CK290" t="s">
        <v>1493</v>
      </c>
      <c r="CL290" t="s">
        <v>1493</v>
      </c>
      <c r="CM290" t="s">
        <v>1493</v>
      </c>
      <c r="CN290" t="s">
        <v>1493</v>
      </c>
      <c r="CO290" t="s">
        <v>1493</v>
      </c>
      <c r="CP290">
        <v>2</v>
      </c>
      <c r="CQ290" s="22" t="s">
        <v>461</v>
      </c>
      <c r="CR290" t="s">
        <v>1493</v>
      </c>
      <c r="CS290" s="12" t="s">
        <v>1493</v>
      </c>
      <c r="CT290">
        <v>2</v>
      </c>
      <c r="CU290">
        <v>0</v>
      </c>
      <c r="CV290" t="s">
        <v>1493</v>
      </c>
      <c r="CW290" t="s">
        <v>1493</v>
      </c>
      <c r="CX290">
        <v>0</v>
      </c>
      <c r="CY290" t="s">
        <v>1493</v>
      </c>
      <c r="CZ290">
        <v>0</v>
      </c>
      <c r="DA290" t="s">
        <v>1493</v>
      </c>
      <c r="DB290" t="s">
        <v>1493</v>
      </c>
      <c r="DC290" t="s">
        <v>1493</v>
      </c>
      <c r="DD290" t="s">
        <v>1493</v>
      </c>
      <c r="DE290" t="s">
        <v>1493</v>
      </c>
    </row>
    <row r="291" spans="1:109" x14ac:dyDescent="0.25">
      <c r="A291" s="12" t="s">
        <v>1493</v>
      </c>
      <c r="B291" s="4">
        <v>1.194</v>
      </c>
      <c r="C291" t="s">
        <v>1493</v>
      </c>
      <c r="D291">
        <v>28</v>
      </c>
      <c r="E291">
        <v>1</v>
      </c>
      <c r="F291" t="s">
        <v>1493</v>
      </c>
      <c r="G291">
        <v>0</v>
      </c>
      <c r="H291" t="s">
        <v>1493</v>
      </c>
      <c r="I291" t="s">
        <v>1493</v>
      </c>
      <c r="J291">
        <v>0</v>
      </c>
      <c r="K291" t="s">
        <v>1493</v>
      </c>
      <c r="L291" t="s">
        <v>1493</v>
      </c>
      <c r="M291" t="s">
        <v>1493</v>
      </c>
      <c r="N291" t="s">
        <v>1493</v>
      </c>
      <c r="O291" t="s">
        <v>1493</v>
      </c>
      <c r="P291" t="s">
        <v>1493</v>
      </c>
      <c r="Q291" t="s">
        <v>1493</v>
      </c>
      <c r="R291" t="s">
        <v>1493</v>
      </c>
      <c r="S291" t="s">
        <v>1493</v>
      </c>
      <c r="T291" t="s">
        <v>1493</v>
      </c>
      <c r="U291" t="s">
        <v>1493</v>
      </c>
      <c r="V291" t="s">
        <v>1493</v>
      </c>
      <c r="W291" t="s">
        <v>1493</v>
      </c>
      <c r="X291" t="s">
        <v>1493</v>
      </c>
      <c r="Y291" t="s">
        <v>1493</v>
      </c>
      <c r="Z291" t="s">
        <v>1493</v>
      </c>
      <c r="AA291" t="s">
        <v>1493</v>
      </c>
      <c r="AB291" t="s">
        <v>1493</v>
      </c>
      <c r="AC291" t="s">
        <v>1493</v>
      </c>
      <c r="AD291" t="s">
        <v>1493</v>
      </c>
      <c r="AE291" t="s">
        <v>1493</v>
      </c>
      <c r="AF291" t="s">
        <v>1493</v>
      </c>
      <c r="AG291" t="s">
        <v>1493</v>
      </c>
      <c r="AH291" t="s">
        <v>1493</v>
      </c>
      <c r="AI291" t="s">
        <v>1493</v>
      </c>
      <c r="AJ291" t="s">
        <v>1493</v>
      </c>
      <c r="AK291" t="s">
        <v>1493</v>
      </c>
      <c r="AL291" t="s">
        <v>1493</v>
      </c>
      <c r="AM291" t="s">
        <v>1493</v>
      </c>
      <c r="AN291" t="s">
        <v>1493</v>
      </c>
      <c r="AO291" t="s">
        <v>1493</v>
      </c>
      <c r="AP291" t="s">
        <v>1493</v>
      </c>
      <c r="AQ291" t="s">
        <v>1493</v>
      </c>
      <c r="AR291" t="s">
        <v>1493</v>
      </c>
      <c r="AS291" t="s">
        <v>1493</v>
      </c>
      <c r="AT291" t="s">
        <v>1493</v>
      </c>
      <c r="AU291" t="s">
        <v>1493</v>
      </c>
      <c r="AV291" t="s">
        <v>1493</v>
      </c>
      <c r="AW291" t="s">
        <v>1493</v>
      </c>
      <c r="AX291" t="s">
        <v>1493</v>
      </c>
      <c r="AY291" t="s">
        <v>1493</v>
      </c>
      <c r="AZ291" t="s">
        <v>1493</v>
      </c>
      <c r="BA291" t="s">
        <v>1493</v>
      </c>
      <c r="BB291" t="s">
        <v>1493</v>
      </c>
      <c r="BC291" t="s">
        <v>1493</v>
      </c>
      <c r="BD291" t="s">
        <v>1493</v>
      </c>
      <c r="BE291" t="s">
        <v>1493</v>
      </c>
      <c r="BF291" t="s">
        <v>1493</v>
      </c>
      <c r="BG291" t="s">
        <v>1493</v>
      </c>
      <c r="BH291">
        <v>1</v>
      </c>
      <c r="BI291" t="s">
        <v>1493</v>
      </c>
      <c r="BJ291" t="s">
        <v>1493</v>
      </c>
      <c r="BK291" t="s">
        <v>1493</v>
      </c>
      <c r="BL291" t="s">
        <v>1493</v>
      </c>
      <c r="BM291" t="s">
        <v>1493</v>
      </c>
      <c r="BN291" t="s">
        <v>1493</v>
      </c>
      <c r="BO291" s="12" t="s">
        <v>1162</v>
      </c>
      <c r="BP291" s="22" t="s">
        <v>625</v>
      </c>
      <c r="BQ291">
        <v>279</v>
      </c>
      <c r="BR291">
        <v>0</v>
      </c>
      <c r="BS291" t="s">
        <v>1493</v>
      </c>
      <c r="BT291">
        <v>0</v>
      </c>
      <c r="BU291" t="s">
        <v>1493</v>
      </c>
      <c r="BV291" s="4">
        <v>3.2</v>
      </c>
      <c r="BW291">
        <v>0</v>
      </c>
      <c r="BX291">
        <v>28</v>
      </c>
      <c r="BY291">
        <v>1</v>
      </c>
      <c r="BZ291" t="s">
        <v>1493</v>
      </c>
      <c r="CA291">
        <v>3</v>
      </c>
      <c r="CB291" t="s">
        <v>1493</v>
      </c>
      <c r="CC291">
        <v>3</v>
      </c>
      <c r="CD291">
        <v>13</v>
      </c>
      <c r="CE291" s="12" t="s">
        <v>626</v>
      </c>
      <c r="CF291" t="s">
        <v>1493</v>
      </c>
      <c r="CG291">
        <v>0</v>
      </c>
      <c r="CH291" t="s">
        <v>1493</v>
      </c>
      <c r="CI291" t="s">
        <v>1493</v>
      </c>
      <c r="CJ291" t="s">
        <v>1493</v>
      </c>
      <c r="CK291" t="s">
        <v>1493</v>
      </c>
      <c r="CL291" t="s">
        <v>1493</v>
      </c>
      <c r="CM291" t="s">
        <v>1493</v>
      </c>
      <c r="CN291" t="s">
        <v>1493</v>
      </c>
      <c r="CO291" t="s">
        <v>1493</v>
      </c>
      <c r="CP291">
        <v>1</v>
      </c>
      <c r="CQ291" s="22" t="s">
        <v>461</v>
      </c>
      <c r="CR291" t="s">
        <v>1493</v>
      </c>
      <c r="CS291" s="12" t="s">
        <v>1493</v>
      </c>
      <c r="CT291">
        <v>2</v>
      </c>
      <c r="CU291">
        <v>0</v>
      </c>
      <c r="CV291" t="s">
        <v>1493</v>
      </c>
      <c r="CW291" t="s">
        <v>1493</v>
      </c>
      <c r="CX291">
        <v>0</v>
      </c>
      <c r="CY291" t="s">
        <v>1493</v>
      </c>
      <c r="CZ291">
        <v>0</v>
      </c>
      <c r="DA291" t="s">
        <v>1493</v>
      </c>
      <c r="DB291" t="s">
        <v>1493</v>
      </c>
      <c r="DC291" t="s">
        <v>1493</v>
      </c>
      <c r="DD291" t="s">
        <v>1493</v>
      </c>
      <c r="DE291" t="s">
        <v>1493</v>
      </c>
    </row>
    <row r="292" spans="1:109" x14ac:dyDescent="0.25">
      <c r="A292" s="12" t="s">
        <v>1493</v>
      </c>
      <c r="B292" s="4">
        <v>1.1950000000000001</v>
      </c>
      <c r="C292" t="s">
        <v>1493</v>
      </c>
      <c r="D292">
        <v>26</v>
      </c>
      <c r="E292">
        <v>1</v>
      </c>
      <c r="F292" t="s">
        <v>1493</v>
      </c>
      <c r="G292">
        <v>0</v>
      </c>
      <c r="H292" t="s">
        <v>1493</v>
      </c>
      <c r="I292" t="s">
        <v>1493</v>
      </c>
      <c r="J292">
        <v>0</v>
      </c>
      <c r="K292">
        <v>2010</v>
      </c>
      <c r="L292" t="s">
        <v>1493</v>
      </c>
      <c r="M292" t="s">
        <v>1493</v>
      </c>
      <c r="N292">
        <v>0</v>
      </c>
      <c r="O292">
        <v>278</v>
      </c>
      <c r="P292">
        <v>3.22</v>
      </c>
      <c r="Q292" t="s">
        <v>1493</v>
      </c>
      <c r="R292" t="s">
        <v>1493</v>
      </c>
      <c r="S292" t="s">
        <v>1493</v>
      </c>
      <c r="T292" t="s">
        <v>1493</v>
      </c>
      <c r="U292" t="s">
        <v>1493</v>
      </c>
      <c r="V292" t="s">
        <v>1493</v>
      </c>
      <c r="W292" t="s">
        <v>1493</v>
      </c>
      <c r="X292" t="s">
        <v>1493</v>
      </c>
      <c r="Y292" t="s">
        <v>1493</v>
      </c>
      <c r="Z292" t="s">
        <v>1493</v>
      </c>
      <c r="AA292" t="s">
        <v>1493</v>
      </c>
      <c r="AB292" t="s">
        <v>1493</v>
      </c>
      <c r="AC292" t="s">
        <v>1493</v>
      </c>
      <c r="AD292" t="s">
        <v>1493</v>
      </c>
      <c r="AE292" t="s">
        <v>1493</v>
      </c>
      <c r="AF292" t="s">
        <v>1493</v>
      </c>
      <c r="AG292" t="s">
        <v>1493</v>
      </c>
      <c r="AH292" t="s">
        <v>1493</v>
      </c>
      <c r="AI292" t="s">
        <v>1493</v>
      </c>
      <c r="AJ292" t="s">
        <v>1493</v>
      </c>
      <c r="AK292" t="s">
        <v>1493</v>
      </c>
      <c r="AL292" t="s">
        <v>1493</v>
      </c>
      <c r="AM292" t="s">
        <v>1493</v>
      </c>
      <c r="AN292" t="s">
        <v>1493</v>
      </c>
      <c r="AO292" t="s">
        <v>1493</v>
      </c>
      <c r="AP292" t="s">
        <v>1493</v>
      </c>
      <c r="AQ292" t="s">
        <v>1493</v>
      </c>
      <c r="AR292" t="s">
        <v>1493</v>
      </c>
      <c r="AS292" t="s">
        <v>1493</v>
      </c>
      <c r="AT292" t="s">
        <v>1493</v>
      </c>
      <c r="AU292" t="s">
        <v>1493</v>
      </c>
      <c r="AV292" t="s">
        <v>1493</v>
      </c>
      <c r="AW292" t="s">
        <v>1493</v>
      </c>
      <c r="AX292" t="s">
        <v>1493</v>
      </c>
      <c r="AY292" t="s">
        <v>1493</v>
      </c>
      <c r="AZ292" t="s">
        <v>1493</v>
      </c>
      <c r="BA292" t="s">
        <v>1493</v>
      </c>
      <c r="BB292" t="s">
        <v>1493</v>
      </c>
      <c r="BC292" t="s">
        <v>1493</v>
      </c>
      <c r="BD292" t="s">
        <v>1493</v>
      </c>
      <c r="BE292" t="s">
        <v>1493</v>
      </c>
      <c r="BF292" t="s">
        <v>1493</v>
      </c>
      <c r="BG292" t="s">
        <v>1493</v>
      </c>
      <c r="BH292">
        <v>2</v>
      </c>
      <c r="BI292">
        <v>1</v>
      </c>
      <c r="BJ292" t="s">
        <v>1493</v>
      </c>
      <c r="BK292" t="s">
        <v>1493</v>
      </c>
      <c r="BL292" t="s">
        <v>1493</v>
      </c>
      <c r="BM292" t="s">
        <v>1493</v>
      </c>
      <c r="BN292" t="s">
        <v>1493</v>
      </c>
      <c r="BO292" s="12" t="s">
        <v>571</v>
      </c>
      <c r="BP292" s="22" t="s">
        <v>944</v>
      </c>
      <c r="BQ292">
        <v>272</v>
      </c>
      <c r="BR292">
        <v>0</v>
      </c>
      <c r="BS292" t="s">
        <v>1493</v>
      </c>
      <c r="BT292">
        <v>0</v>
      </c>
      <c r="BU292" t="s">
        <v>1493</v>
      </c>
      <c r="BV292" s="4">
        <v>3.21</v>
      </c>
      <c r="BW292">
        <v>0</v>
      </c>
      <c r="BX292">
        <v>26</v>
      </c>
      <c r="BY292">
        <v>3</v>
      </c>
      <c r="BZ292" t="s">
        <v>1493</v>
      </c>
      <c r="CA292">
        <v>2</v>
      </c>
      <c r="CB292" t="s">
        <v>1493</v>
      </c>
      <c r="CC292">
        <v>2</v>
      </c>
      <c r="CD292" t="s">
        <v>1493</v>
      </c>
      <c r="CE292" s="12" t="s">
        <v>1049</v>
      </c>
      <c r="CF292">
        <v>2</v>
      </c>
      <c r="CG292">
        <v>0</v>
      </c>
      <c r="CH292" t="s">
        <v>1493</v>
      </c>
      <c r="CI292" t="s">
        <v>1493</v>
      </c>
      <c r="CJ292" t="s">
        <v>1493</v>
      </c>
      <c r="CK292" t="s">
        <v>1493</v>
      </c>
      <c r="CL292" t="s">
        <v>1493</v>
      </c>
      <c r="CM292" t="s">
        <v>1493</v>
      </c>
      <c r="CN292" t="s">
        <v>1493</v>
      </c>
      <c r="CO292" t="s">
        <v>1493</v>
      </c>
      <c r="CP292">
        <v>1</v>
      </c>
      <c r="CQ292" s="22" t="s">
        <v>461</v>
      </c>
      <c r="CR292" t="s">
        <v>1493</v>
      </c>
      <c r="CS292" s="12" t="s">
        <v>1493</v>
      </c>
      <c r="CT292">
        <v>2</v>
      </c>
      <c r="CU292">
        <v>0</v>
      </c>
      <c r="CV292" t="s">
        <v>1493</v>
      </c>
      <c r="CW292" t="s">
        <v>1493</v>
      </c>
      <c r="CX292">
        <v>0</v>
      </c>
      <c r="CY292" t="s">
        <v>1493</v>
      </c>
      <c r="CZ292">
        <v>0</v>
      </c>
      <c r="DA292" t="s">
        <v>1493</v>
      </c>
      <c r="DB292" t="s">
        <v>1493</v>
      </c>
      <c r="DC292" t="s">
        <v>1493</v>
      </c>
      <c r="DD292" t="s">
        <v>1493</v>
      </c>
      <c r="DE292" t="s">
        <v>1493</v>
      </c>
    </row>
    <row r="293" spans="1:109" x14ac:dyDescent="0.25">
      <c r="A293" s="12" t="s">
        <v>1493</v>
      </c>
      <c r="B293" s="4">
        <v>1.196</v>
      </c>
      <c r="C293" t="s">
        <v>1493</v>
      </c>
      <c r="D293">
        <v>38</v>
      </c>
      <c r="E293">
        <v>1</v>
      </c>
      <c r="F293" t="s">
        <v>1493</v>
      </c>
      <c r="G293">
        <v>0</v>
      </c>
      <c r="H293" t="s">
        <v>1493</v>
      </c>
      <c r="I293" t="s">
        <v>1493</v>
      </c>
      <c r="J293">
        <v>0</v>
      </c>
      <c r="K293">
        <v>2006</v>
      </c>
      <c r="L293">
        <v>2</v>
      </c>
      <c r="M293" t="s">
        <v>1493</v>
      </c>
      <c r="N293">
        <v>1</v>
      </c>
      <c r="O293">
        <v>189</v>
      </c>
      <c r="P293">
        <v>0.75</v>
      </c>
      <c r="Q293" t="s">
        <v>1493</v>
      </c>
      <c r="R293" t="s">
        <v>1493</v>
      </c>
      <c r="S293" t="s">
        <v>1493</v>
      </c>
      <c r="T293" t="s">
        <v>1493</v>
      </c>
      <c r="U293" t="s">
        <v>1493</v>
      </c>
      <c r="V293" t="s">
        <v>1493</v>
      </c>
      <c r="W293" t="s">
        <v>1493</v>
      </c>
      <c r="X293" t="s">
        <v>1493</v>
      </c>
      <c r="Y293" t="s">
        <v>1493</v>
      </c>
      <c r="Z293" t="s">
        <v>1493</v>
      </c>
      <c r="AA293" t="s">
        <v>1493</v>
      </c>
      <c r="AB293" t="s">
        <v>1493</v>
      </c>
      <c r="AC293" t="s">
        <v>1493</v>
      </c>
      <c r="AD293" t="s">
        <v>1493</v>
      </c>
      <c r="AE293" t="s">
        <v>1493</v>
      </c>
      <c r="AF293" t="s">
        <v>1493</v>
      </c>
      <c r="AG293" t="s">
        <v>1493</v>
      </c>
      <c r="AH293" t="s">
        <v>1493</v>
      </c>
      <c r="AI293" t="s">
        <v>1493</v>
      </c>
      <c r="AJ293" t="s">
        <v>1493</v>
      </c>
      <c r="AK293" t="s">
        <v>1493</v>
      </c>
      <c r="AL293" t="s">
        <v>1493</v>
      </c>
      <c r="AM293" t="s">
        <v>1493</v>
      </c>
      <c r="AN293" t="s">
        <v>1493</v>
      </c>
      <c r="AO293" t="s">
        <v>1493</v>
      </c>
      <c r="AP293" t="s">
        <v>1493</v>
      </c>
      <c r="AQ293" t="s">
        <v>1493</v>
      </c>
      <c r="AR293" t="s">
        <v>1493</v>
      </c>
      <c r="AS293" t="s">
        <v>1493</v>
      </c>
      <c r="AT293" t="s">
        <v>1493</v>
      </c>
      <c r="AU293" t="s">
        <v>1493</v>
      </c>
      <c r="AV293" t="s">
        <v>1493</v>
      </c>
      <c r="AW293" t="s">
        <v>1493</v>
      </c>
      <c r="AX293" t="s">
        <v>1493</v>
      </c>
      <c r="AY293" t="s">
        <v>1493</v>
      </c>
      <c r="AZ293" t="s">
        <v>1493</v>
      </c>
      <c r="BA293" t="s">
        <v>1493</v>
      </c>
      <c r="BB293" t="s">
        <v>1493</v>
      </c>
      <c r="BC293" t="s">
        <v>1493</v>
      </c>
      <c r="BD293" t="s">
        <v>1493</v>
      </c>
      <c r="BE293" t="s">
        <v>1493</v>
      </c>
      <c r="BF293" t="s">
        <v>1493</v>
      </c>
      <c r="BG293" t="s">
        <v>1493</v>
      </c>
      <c r="BH293">
        <v>2</v>
      </c>
      <c r="BI293">
        <v>1</v>
      </c>
      <c r="BJ293" t="s">
        <v>1493</v>
      </c>
      <c r="BK293" t="s">
        <v>1493</v>
      </c>
      <c r="BL293" t="s">
        <v>1493</v>
      </c>
      <c r="BM293" t="s">
        <v>1493</v>
      </c>
      <c r="BN293" t="s">
        <v>1493</v>
      </c>
      <c r="BO293" s="12" t="s">
        <v>716</v>
      </c>
      <c r="BP293" s="22">
        <v>38</v>
      </c>
      <c r="BQ293">
        <v>266</v>
      </c>
      <c r="BR293">
        <v>0</v>
      </c>
      <c r="BS293" t="s">
        <v>1493</v>
      </c>
      <c r="BT293">
        <v>0</v>
      </c>
      <c r="BU293" t="s">
        <v>1493</v>
      </c>
      <c r="BV293" s="4">
        <v>3.085</v>
      </c>
      <c r="BW293">
        <v>0</v>
      </c>
      <c r="BX293">
        <v>38</v>
      </c>
      <c r="BY293">
        <v>1</v>
      </c>
      <c r="BZ293" t="s">
        <v>1493</v>
      </c>
      <c r="CA293">
        <v>3</v>
      </c>
      <c r="CB293" t="s">
        <v>1493</v>
      </c>
      <c r="CC293">
        <v>2</v>
      </c>
      <c r="CD293" t="s">
        <v>1493</v>
      </c>
      <c r="CE293" s="12" t="s">
        <v>1284</v>
      </c>
      <c r="CF293">
        <v>3</v>
      </c>
      <c r="CG293">
        <v>0</v>
      </c>
      <c r="CH293" t="s">
        <v>1493</v>
      </c>
      <c r="CI293" t="s">
        <v>1493</v>
      </c>
      <c r="CJ293" t="s">
        <v>1493</v>
      </c>
      <c r="CK293" t="s">
        <v>1493</v>
      </c>
      <c r="CL293" t="s">
        <v>1493</v>
      </c>
      <c r="CM293" t="s">
        <v>1493</v>
      </c>
      <c r="CN293" t="s">
        <v>1493</v>
      </c>
      <c r="CO293" t="s">
        <v>1493</v>
      </c>
      <c r="CP293">
        <v>2</v>
      </c>
      <c r="CQ293" s="22" t="s">
        <v>461</v>
      </c>
      <c r="CR293" t="s">
        <v>1493</v>
      </c>
      <c r="CS293" s="12" t="s">
        <v>1493</v>
      </c>
      <c r="CT293">
        <v>2</v>
      </c>
      <c r="CU293">
        <v>0</v>
      </c>
      <c r="CV293" t="s">
        <v>1493</v>
      </c>
      <c r="CW293" t="s">
        <v>1493</v>
      </c>
      <c r="CX293">
        <v>0</v>
      </c>
      <c r="CY293" t="s">
        <v>1493</v>
      </c>
      <c r="CZ293">
        <v>0</v>
      </c>
      <c r="DA293" t="s">
        <v>1493</v>
      </c>
      <c r="DB293" t="s">
        <v>1493</v>
      </c>
      <c r="DC293" t="s">
        <v>1493</v>
      </c>
      <c r="DD293" t="s">
        <v>1493</v>
      </c>
      <c r="DE293" t="s">
        <v>1493</v>
      </c>
    </row>
    <row r="294" spans="1:109" x14ac:dyDescent="0.25">
      <c r="A294" s="12" t="s">
        <v>1493</v>
      </c>
      <c r="B294" s="4">
        <v>1.1970000000000001</v>
      </c>
      <c r="C294" t="s">
        <v>1493</v>
      </c>
      <c r="D294">
        <v>27</v>
      </c>
      <c r="E294">
        <v>1</v>
      </c>
      <c r="F294" t="s">
        <v>1493</v>
      </c>
      <c r="G294">
        <v>0</v>
      </c>
      <c r="H294" t="s">
        <v>1493</v>
      </c>
      <c r="I294" t="s">
        <v>1493</v>
      </c>
      <c r="J294">
        <v>0</v>
      </c>
      <c r="K294" t="s">
        <v>1493</v>
      </c>
      <c r="L294" t="s">
        <v>1493</v>
      </c>
      <c r="M294" t="s">
        <v>1493</v>
      </c>
      <c r="N294" t="s">
        <v>1493</v>
      </c>
      <c r="O294" t="s">
        <v>1493</v>
      </c>
      <c r="P294" t="s">
        <v>1493</v>
      </c>
      <c r="Q294" t="s">
        <v>1493</v>
      </c>
      <c r="R294" t="s">
        <v>1493</v>
      </c>
      <c r="S294" t="s">
        <v>1493</v>
      </c>
      <c r="T294" t="s">
        <v>1493</v>
      </c>
      <c r="U294" t="s">
        <v>1493</v>
      </c>
      <c r="V294" t="s">
        <v>1493</v>
      </c>
      <c r="W294" t="s">
        <v>1493</v>
      </c>
      <c r="X294" t="s">
        <v>1493</v>
      </c>
      <c r="Y294" t="s">
        <v>1493</v>
      </c>
      <c r="Z294" t="s">
        <v>1493</v>
      </c>
      <c r="AA294" t="s">
        <v>1493</v>
      </c>
      <c r="AB294" t="s">
        <v>1493</v>
      </c>
      <c r="AC294" t="s">
        <v>1493</v>
      </c>
      <c r="AD294" t="s">
        <v>1493</v>
      </c>
      <c r="AE294" t="s">
        <v>1493</v>
      </c>
      <c r="AF294" t="s">
        <v>1493</v>
      </c>
      <c r="AG294" t="s">
        <v>1493</v>
      </c>
      <c r="AH294" t="s">
        <v>1493</v>
      </c>
      <c r="AI294" t="s">
        <v>1493</v>
      </c>
      <c r="AJ294" t="s">
        <v>1493</v>
      </c>
      <c r="AK294" t="s">
        <v>1493</v>
      </c>
      <c r="AL294" t="s">
        <v>1493</v>
      </c>
      <c r="AM294" t="s">
        <v>1493</v>
      </c>
      <c r="AN294" t="s">
        <v>1493</v>
      </c>
      <c r="AO294" t="s">
        <v>1493</v>
      </c>
      <c r="AP294" t="s">
        <v>1493</v>
      </c>
      <c r="AQ294" t="s">
        <v>1493</v>
      </c>
      <c r="AR294" t="s">
        <v>1493</v>
      </c>
      <c r="AS294" t="s">
        <v>1493</v>
      </c>
      <c r="AT294" t="s">
        <v>1493</v>
      </c>
      <c r="AU294" t="s">
        <v>1493</v>
      </c>
      <c r="AV294" t="s">
        <v>1493</v>
      </c>
      <c r="AW294" t="s">
        <v>1493</v>
      </c>
      <c r="AX294" t="s">
        <v>1493</v>
      </c>
      <c r="AY294" t="s">
        <v>1493</v>
      </c>
      <c r="AZ294" t="s">
        <v>1493</v>
      </c>
      <c r="BA294" t="s">
        <v>1493</v>
      </c>
      <c r="BB294" t="s">
        <v>1493</v>
      </c>
      <c r="BC294" t="s">
        <v>1493</v>
      </c>
      <c r="BD294" t="s">
        <v>1493</v>
      </c>
      <c r="BE294" t="s">
        <v>1493</v>
      </c>
      <c r="BF294" t="s">
        <v>1493</v>
      </c>
      <c r="BG294" t="s">
        <v>1493</v>
      </c>
      <c r="BH294">
        <v>1</v>
      </c>
      <c r="BI294" t="s">
        <v>1493</v>
      </c>
      <c r="BJ294" t="s">
        <v>1493</v>
      </c>
      <c r="BK294" t="s">
        <v>1493</v>
      </c>
      <c r="BL294" t="s">
        <v>1493</v>
      </c>
      <c r="BM294" t="s">
        <v>1493</v>
      </c>
      <c r="BN294" t="s">
        <v>1493</v>
      </c>
      <c r="BO294" s="12" t="s">
        <v>797</v>
      </c>
      <c r="BP294" s="22" t="s">
        <v>525</v>
      </c>
      <c r="BQ294">
        <v>274</v>
      </c>
      <c r="BR294">
        <v>0</v>
      </c>
      <c r="BS294" t="s">
        <v>1493</v>
      </c>
      <c r="BT294">
        <v>0</v>
      </c>
      <c r="BU294" t="s">
        <v>1493</v>
      </c>
      <c r="BV294" s="4">
        <v>3.1</v>
      </c>
      <c r="BW294">
        <v>0</v>
      </c>
      <c r="BX294">
        <v>27</v>
      </c>
      <c r="BY294">
        <v>1</v>
      </c>
      <c r="BZ294" t="s">
        <v>1493</v>
      </c>
      <c r="CA294">
        <v>3</v>
      </c>
      <c r="CB294" t="s">
        <v>1493</v>
      </c>
      <c r="CC294">
        <v>2</v>
      </c>
      <c r="CD294" t="s">
        <v>1493</v>
      </c>
      <c r="CE294" s="12" t="s">
        <v>966</v>
      </c>
      <c r="CF294">
        <v>1</v>
      </c>
      <c r="CG294">
        <v>0</v>
      </c>
      <c r="CH294" t="s">
        <v>1493</v>
      </c>
      <c r="CI294" t="s">
        <v>1493</v>
      </c>
      <c r="CJ294" t="s">
        <v>1493</v>
      </c>
      <c r="CK294" t="s">
        <v>1493</v>
      </c>
      <c r="CL294" t="s">
        <v>1493</v>
      </c>
      <c r="CM294" t="s">
        <v>1493</v>
      </c>
      <c r="CN294" t="s">
        <v>1493</v>
      </c>
      <c r="CO294" t="s">
        <v>1493</v>
      </c>
      <c r="CP294">
        <v>1</v>
      </c>
      <c r="CQ294" s="22" t="s">
        <v>461</v>
      </c>
      <c r="CR294" t="s">
        <v>1493</v>
      </c>
      <c r="CS294" s="12" t="s">
        <v>1493</v>
      </c>
      <c r="CT294">
        <v>2</v>
      </c>
      <c r="CU294">
        <v>0</v>
      </c>
      <c r="CV294" t="s">
        <v>1493</v>
      </c>
      <c r="CW294" t="s">
        <v>1493</v>
      </c>
      <c r="CX294">
        <v>0</v>
      </c>
      <c r="CY294" t="s">
        <v>1493</v>
      </c>
      <c r="CZ294">
        <v>0</v>
      </c>
      <c r="DA294" t="s">
        <v>1493</v>
      </c>
      <c r="DB294" t="s">
        <v>1493</v>
      </c>
      <c r="DC294" t="s">
        <v>1493</v>
      </c>
      <c r="DD294" t="s">
        <v>1493</v>
      </c>
      <c r="DE294" t="s">
        <v>1493</v>
      </c>
    </row>
    <row r="295" spans="1:109" x14ac:dyDescent="0.25">
      <c r="A295" s="12" t="s">
        <v>1493</v>
      </c>
      <c r="B295" s="4">
        <v>1.198</v>
      </c>
      <c r="C295" t="s">
        <v>1493</v>
      </c>
      <c r="D295">
        <v>24</v>
      </c>
      <c r="E295">
        <v>1</v>
      </c>
      <c r="F295" t="s">
        <v>1493</v>
      </c>
      <c r="G295">
        <v>0</v>
      </c>
      <c r="H295" t="s">
        <v>1493</v>
      </c>
      <c r="I295" t="s">
        <v>1493</v>
      </c>
      <c r="J295">
        <v>0</v>
      </c>
      <c r="K295">
        <v>2008</v>
      </c>
      <c r="L295" t="s">
        <v>1493</v>
      </c>
      <c r="M295" t="s">
        <v>1493</v>
      </c>
      <c r="N295">
        <v>0</v>
      </c>
      <c r="O295">
        <v>280</v>
      </c>
      <c r="P295">
        <v>2.75</v>
      </c>
      <c r="Q295" t="s">
        <v>1493</v>
      </c>
      <c r="R295" t="s">
        <v>1493</v>
      </c>
      <c r="S295" t="s">
        <v>1493</v>
      </c>
      <c r="T295" t="s">
        <v>1493</v>
      </c>
      <c r="U295" t="s">
        <v>1493</v>
      </c>
      <c r="V295" t="s">
        <v>1493</v>
      </c>
      <c r="W295" t="s">
        <v>1493</v>
      </c>
      <c r="X295" t="s">
        <v>1493</v>
      </c>
      <c r="Y295" t="s">
        <v>1493</v>
      </c>
      <c r="Z295" t="s">
        <v>1493</v>
      </c>
      <c r="AA295" t="s">
        <v>1493</v>
      </c>
      <c r="AB295" t="s">
        <v>1493</v>
      </c>
      <c r="AC295" t="s">
        <v>1493</v>
      </c>
      <c r="AD295" t="s">
        <v>1493</v>
      </c>
      <c r="AE295" t="s">
        <v>1493</v>
      </c>
      <c r="AF295" t="s">
        <v>1493</v>
      </c>
      <c r="AG295" t="s">
        <v>1493</v>
      </c>
      <c r="AH295" t="s">
        <v>1493</v>
      </c>
      <c r="AI295" t="s">
        <v>1493</v>
      </c>
      <c r="AJ295" t="s">
        <v>1493</v>
      </c>
      <c r="AK295" t="s">
        <v>1493</v>
      </c>
      <c r="AL295" t="s">
        <v>1493</v>
      </c>
      <c r="AM295" t="s">
        <v>1493</v>
      </c>
      <c r="AN295" t="s">
        <v>1493</v>
      </c>
      <c r="AO295" t="s">
        <v>1493</v>
      </c>
      <c r="AP295" t="s">
        <v>1493</v>
      </c>
      <c r="AQ295" t="s">
        <v>1493</v>
      </c>
      <c r="AR295" t="s">
        <v>1493</v>
      </c>
      <c r="AS295" t="s">
        <v>1493</v>
      </c>
      <c r="AT295" t="s">
        <v>1493</v>
      </c>
      <c r="AU295" t="s">
        <v>1493</v>
      </c>
      <c r="AV295" t="s">
        <v>1493</v>
      </c>
      <c r="AW295" t="s">
        <v>1493</v>
      </c>
      <c r="AX295" t="s">
        <v>1493</v>
      </c>
      <c r="AY295" t="s">
        <v>1493</v>
      </c>
      <c r="AZ295" t="s">
        <v>1493</v>
      </c>
      <c r="BA295" t="s">
        <v>1493</v>
      </c>
      <c r="BB295" t="s">
        <v>1493</v>
      </c>
      <c r="BC295" t="s">
        <v>1493</v>
      </c>
      <c r="BD295" t="s">
        <v>1493</v>
      </c>
      <c r="BE295" t="s">
        <v>1493</v>
      </c>
      <c r="BF295" t="s">
        <v>1493</v>
      </c>
      <c r="BG295" t="s">
        <v>1493</v>
      </c>
      <c r="BH295">
        <v>2</v>
      </c>
      <c r="BI295">
        <v>1</v>
      </c>
      <c r="BJ295" t="s">
        <v>1493</v>
      </c>
      <c r="BK295" t="s">
        <v>1493</v>
      </c>
      <c r="BL295" t="s">
        <v>1493</v>
      </c>
      <c r="BM295" t="s">
        <v>1493</v>
      </c>
      <c r="BN295" t="s">
        <v>1493</v>
      </c>
      <c r="BO295" s="12" t="s">
        <v>1371</v>
      </c>
      <c r="BP295" s="22" t="s">
        <v>525</v>
      </c>
      <c r="BQ295">
        <v>274</v>
      </c>
      <c r="BR295">
        <v>0</v>
      </c>
      <c r="BS295" t="s">
        <v>1493</v>
      </c>
      <c r="BT295">
        <v>0</v>
      </c>
      <c r="BU295" t="s">
        <v>1493</v>
      </c>
      <c r="BV295" s="4">
        <v>3.51</v>
      </c>
      <c r="BW295">
        <v>0</v>
      </c>
      <c r="BX295">
        <v>24</v>
      </c>
      <c r="BY295">
        <v>2</v>
      </c>
      <c r="BZ295" t="s">
        <v>1493</v>
      </c>
      <c r="CA295">
        <v>1</v>
      </c>
      <c r="CB295" t="s">
        <v>1493</v>
      </c>
      <c r="CC295">
        <v>2</v>
      </c>
      <c r="CD295" t="s">
        <v>1493</v>
      </c>
      <c r="CE295" s="12" t="s">
        <v>482</v>
      </c>
      <c r="CF295" t="s">
        <v>1493</v>
      </c>
      <c r="CG295">
        <v>0</v>
      </c>
      <c r="CH295" t="s">
        <v>1493</v>
      </c>
      <c r="CI295" t="s">
        <v>1493</v>
      </c>
      <c r="CJ295" t="s">
        <v>1493</v>
      </c>
      <c r="CK295" t="s">
        <v>1493</v>
      </c>
      <c r="CL295" t="s">
        <v>1493</v>
      </c>
      <c r="CM295" t="s">
        <v>1493</v>
      </c>
      <c r="CN295" t="s">
        <v>1493</v>
      </c>
      <c r="CO295" t="s">
        <v>1493</v>
      </c>
      <c r="CP295">
        <v>1</v>
      </c>
      <c r="CQ295" s="22" t="s">
        <v>461</v>
      </c>
      <c r="CR295" t="s">
        <v>1493</v>
      </c>
      <c r="CS295" s="12" t="s">
        <v>1493</v>
      </c>
      <c r="CT295">
        <v>2</v>
      </c>
      <c r="CU295">
        <v>0</v>
      </c>
      <c r="CV295" t="s">
        <v>1493</v>
      </c>
      <c r="CW295" t="s">
        <v>1493</v>
      </c>
      <c r="CX295">
        <v>0</v>
      </c>
      <c r="CY295" t="s">
        <v>1493</v>
      </c>
      <c r="CZ295">
        <v>0</v>
      </c>
      <c r="DA295" t="s">
        <v>1493</v>
      </c>
      <c r="DB295" t="s">
        <v>1493</v>
      </c>
      <c r="DC295" t="s">
        <v>1493</v>
      </c>
      <c r="DD295" t="s">
        <v>1493</v>
      </c>
      <c r="DE295" t="s">
        <v>1493</v>
      </c>
    </row>
    <row r="296" spans="1:109" x14ac:dyDescent="0.25">
      <c r="A296" s="12" t="s">
        <v>1493</v>
      </c>
      <c r="B296" s="4">
        <v>1.1990000000000001</v>
      </c>
      <c r="C296" t="s">
        <v>1493</v>
      </c>
      <c r="D296">
        <v>26</v>
      </c>
      <c r="E296">
        <v>1</v>
      </c>
      <c r="F296" t="s">
        <v>1493</v>
      </c>
      <c r="G296">
        <v>0</v>
      </c>
      <c r="H296" t="s">
        <v>1493</v>
      </c>
      <c r="I296" t="s">
        <v>1493</v>
      </c>
      <c r="J296">
        <v>0</v>
      </c>
      <c r="K296" t="s">
        <v>1493</v>
      </c>
      <c r="L296" t="s">
        <v>1493</v>
      </c>
      <c r="M296" t="s">
        <v>1493</v>
      </c>
      <c r="N296" t="s">
        <v>1493</v>
      </c>
      <c r="O296" t="s">
        <v>1493</v>
      </c>
      <c r="P296" t="s">
        <v>1493</v>
      </c>
      <c r="Q296" t="s">
        <v>1493</v>
      </c>
      <c r="R296" t="s">
        <v>1493</v>
      </c>
      <c r="S296" t="s">
        <v>1493</v>
      </c>
      <c r="T296" t="s">
        <v>1493</v>
      </c>
      <c r="U296" t="s">
        <v>1493</v>
      </c>
      <c r="V296" t="s">
        <v>1493</v>
      </c>
      <c r="W296" t="s">
        <v>1493</v>
      </c>
      <c r="X296" t="s">
        <v>1493</v>
      </c>
      <c r="Y296" t="s">
        <v>1493</v>
      </c>
      <c r="Z296" t="s">
        <v>1493</v>
      </c>
      <c r="AA296" t="s">
        <v>1493</v>
      </c>
      <c r="AB296" t="s">
        <v>1493</v>
      </c>
      <c r="AC296" t="s">
        <v>1493</v>
      </c>
      <c r="AD296" t="s">
        <v>1493</v>
      </c>
      <c r="AE296" t="s">
        <v>1493</v>
      </c>
      <c r="AF296" t="s">
        <v>1493</v>
      </c>
      <c r="AG296" t="s">
        <v>1493</v>
      </c>
      <c r="AH296" t="s">
        <v>1493</v>
      </c>
      <c r="AI296" t="s">
        <v>1493</v>
      </c>
      <c r="AJ296" t="s">
        <v>1493</v>
      </c>
      <c r="AK296" t="s">
        <v>1493</v>
      </c>
      <c r="AL296" t="s">
        <v>1493</v>
      </c>
      <c r="AM296" t="s">
        <v>1493</v>
      </c>
      <c r="AN296" t="s">
        <v>1493</v>
      </c>
      <c r="AO296" t="s">
        <v>1493</v>
      </c>
      <c r="AP296" t="s">
        <v>1493</v>
      </c>
      <c r="AQ296" t="s">
        <v>1493</v>
      </c>
      <c r="AR296" t="s">
        <v>1493</v>
      </c>
      <c r="AS296" t="s">
        <v>1493</v>
      </c>
      <c r="AT296" t="s">
        <v>1493</v>
      </c>
      <c r="AU296" t="s">
        <v>1493</v>
      </c>
      <c r="AV296" t="s">
        <v>1493</v>
      </c>
      <c r="AW296" t="s">
        <v>1493</v>
      </c>
      <c r="AX296" t="s">
        <v>1493</v>
      </c>
      <c r="AY296" t="s">
        <v>1493</v>
      </c>
      <c r="AZ296" t="s">
        <v>1493</v>
      </c>
      <c r="BA296" t="s">
        <v>1493</v>
      </c>
      <c r="BB296" t="s">
        <v>1493</v>
      </c>
      <c r="BC296" t="s">
        <v>1493</v>
      </c>
      <c r="BD296" t="s">
        <v>1493</v>
      </c>
      <c r="BE296" t="s">
        <v>1493</v>
      </c>
      <c r="BF296" t="s">
        <v>1493</v>
      </c>
      <c r="BG296" t="s">
        <v>1493</v>
      </c>
      <c r="BH296">
        <v>1</v>
      </c>
      <c r="BI296" t="s">
        <v>1493</v>
      </c>
      <c r="BJ296" t="s">
        <v>1493</v>
      </c>
      <c r="BK296" t="s">
        <v>1493</v>
      </c>
      <c r="BL296" t="s">
        <v>1493</v>
      </c>
      <c r="BM296" t="s">
        <v>1493</v>
      </c>
      <c r="BN296" t="s">
        <v>1493</v>
      </c>
      <c r="BO296" s="12" t="s">
        <v>1006</v>
      </c>
      <c r="BP296" s="22" t="s">
        <v>554</v>
      </c>
      <c r="BQ296">
        <v>276</v>
      </c>
      <c r="BR296">
        <v>0</v>
      </c>
      <c r="BS296" t="s">
        <v>1493</v>
      </c>
      <c r="BT296">
        <v>0</v>
      </c>
      <c r="BU296" t="s">
        <v>1493</v>
      </c>
      <c r="BV296" s="4">
        <v>3.1</v>
      </c>
      <c r="BW296">
        <v>0</v>
      </c>
      <c r="BX296">
        <v>26</v>
      </c>
      <c r="BY296">
        <v>3</v>
      </c>
      <c r="BZ296" t="s">
        <v>1493</v>
      </c>
      <c r="CA296">
        <v>2</v>
      </c>
      <c r="CB296" t="s">
        <v>1493</v>
      </c>
      <c r="CC296">
        <v>2</v>
      </c>
      <c r="CD296" t="s">
        <v>1493</v>
      </c>
      <c r="CE296" s="12" t="s">
        <v>482</v>
      </c>
      <c r="CF296" t="s">
        <v>1493</v>
      </c>
      <c r="CG296">
        <v>0</v>
      </c>
      <c r="CH296" t="s">
        <v>1493</v>
      </c>
      <c r="CI296" t="s">
        <v>1493</v>
      </c>
      <c r="CJ296" t="s">
        <v>1493</v>
      </c>
      <c r="CK296" t="s">
        <v>1493</v>
      </c>
      <c r="CL296" t="s">
        <v>1493</v>
      </c>
      <c r="CM296" t="s">
        <v>1493</v>
      </c>
      <c r="CN296" t="s">
        <v>1493</v>
      </c>
      <c r="CO296" t="s">
        <v>1493</v>
      </c>
      <c r="CP296">
        <v>3</v>
      </c>
      <c r="CQ296" s="22" t="s">
        <v>461</v>
      </c>
      <c r="CR296" t="s">
        <v>1493</v>
      </c>
      <c r="CS296" s="12" t="s">
        <v>1493</v>
      </c>
      <c r="CT296">
        <v>2</v>
      </c>
      <c r="CU296">
        <v>0</v>
      </c>
      <c r="CV296" t="s">
        <v>1493</v>
      </c>
      <c r="CW296" t="s">
        <v>1493</v>
      </c>
      <c r="CX296">
        <v>0</v>
      </c>
      <c r="CY296" t="s">
        <v>1493</v>
      </c>
      <c r="CZ296">
        <v>0</v>
      </c>
      <c r="DA296" t="s">
        <v>1493</v>
      </c>
      <c r="DB296" t="s">
        <v>1493</v>
      </c>
      <c r="DC296" t="s">
        <v>1493</v>
      </c>
      <c r="DD296" t="s">
        <v>1493</v>
      </c>
      <c r="DE296" t="s">
        <v>1493</v>
      </c>
    </row>
    <row r="297" spans="1:109" x14ac:dyDescent="0.25">
      <c r="A297" s="12" t="s">
        <v>1493</v>
      </c>
      <c r="B297" s="4">
        <v>1.2</v>
      </c>
      <c r="C297" t="s">
        <v>1493</v>
      </c>
      <c r="D297">
        <v>22</v>
      </c>
      <c r="E297">
        <v>1</v>
      </c>
      <c r="F297" t="s">
        <v>1493</v>
      </c>
      <c r="G297">
        <v>0</v>
      </c>
      <c r="H297" t="s">
        <v>1493</v>
      </c>
      <c r="I297" t="s">
        <v>1493</v>
      </c>
      <c r="J297">
        <v>0</v>
      </c>
      <c r="K297" t="s">
        <v>1493</v>
      </c>
      <c r="L297" t="s">
        <v>1493</v>
      </c>
      <c r="M297" t="s">
        <v>1493</v>
      </c>
      <c r="N297" t="s">
        <v>1493</v>
      </c>
      <c r="O297" t="s">
        <v>1493</v>
      </c>
      <c r="P297" t="s">
        <v>1493</v>
      </c>
      <c r="Q297" t="s">
        <v>1493</v>
      </c>
      <c r="R297" t="s">
        <v>1493</v>
      </c>
      <c r="S297" t="s">
        <v>1493</v>
      </c>
      <c r="T297" t="s">
        <v>1493</v>
      </c>
      <c r="U297" t="s">
        <v>1493</v>
      </c>
      <c r="V297" t="s">
        <v>1493</v>
      </c>
      <c r="W297" t="s">
        <v>1493</v>
      </c>
      <c r="X297" t="s">
        <v>1493</v>
      </c>
      <c r="Y297" t="s">
        <v>1493</v>
      </c>
      <c r="Z297" t="s">
        <v>1493</v>
      </c>
      <c r="AA297" t="s">
        <v>1493</v>
      </c>
      <c r="AB297" t="s">
        <v>1493</v>
      </c>
      <c r="AC297" t="s">
        <v>1493</v>
      </c>
      <c r="AD297" t="s">
        <v>1493</v>
      </c>
      <c r="AE297" t="s">
        <v>1493</v>
      </c>
      <c r="AF297" t="s">
        <v>1493</v>
      </c>
      <c r="AG297" t="s">
        <v>1493</v>
      </c>
      <c r="AH297" t="s">
        <v>1493</v>
      </c>
      <c r="AI297" t="s">
        <v>1493</v>
      </c>
      <c r="AJ297" t="s">
        <v>1493</v>
      </c>
      <c r="AK297" t="s">
        <v>1493</v>
      </c>
      <c r="AL297" t="s">
        <v>1493</v>
      </c>
      <c r="AM297" t="s">
        <v>1493</v>
      </c>
      <c r="AN297" t="s">
        <v>1493</v>
      </c>
      <c r="AO297" t="s">
        <v>1493</v>
      </c>
      <c r="AP297" t="s">
        <v>1493</v>
      </c>
      <c r="AQ297" t="s">
        <v>1493</v>
      </c>
      <c r="AR297" t="s">
        <v>1493</v>
      </c>
      <c r="AS297" t="s">
        <v>1493</v>
      </c>
      <c r="AT297" t="s">
        <v>1493</v>
      </c>
      <c r="AU297" t="s">
        <v>1493</v>
      </c>
      <c r="AV297" t="s">
        <v>1493</v>
      </c>
      <c r="AW297" t="s">
        <v>1493</v>
      </c>
      <c r="AX297" t="s">
        <v>1493</v>
      </c>
      <c r="AY297" t="s">
        <v>1493</v>
      </c>
      <c r="AZ297" t="s">
        <v>1493</v>
      </c>
      <c r="BA297" t="s">
        <v>1493</v>
      </c>
      <c r="BB297" t="s">
        <v>1493</v>
      </c>
      <c r="BC297" t="s">
        <v>1493</v>
      </c>
      <c r="BD297" t="s">
        <v>1493</v>
      </c>
      <c r="BE297" t="s">
        <v>1493</v>
      </c>
      <c r="BF297" t="s">
        <v>1493</v>
      </c>
      <c r="BG297" t="s">
        <v>1493</v>
      </c>
      <c r="BH297">
        <v>1</v>
      </c>
      <c r="BI297" t="s">
        <v>1493</v>
      </c>
      <c r="BJ297" t="s">
        <v>1493</v>
      </c>
      <c r="BK297" t="s">
        <v>1493</v>
      </c>
      <c r="BL297" t="s">
        <v>1493</v>
      </c>
      <c r="BM297" t="s">
        <v>1493</v>
      </c>
      <c r="BN297" t="s">
        <v>1493</v>
      </c>
      <c r="BO297" s="12" t="s">
        <v>543</v>
      </c>
      <c r="BP297" s="22" t="s">
        <v>578</v>
      </c>
      <c r="BQ297">
        <v>282</v>
      </c>
      <c r="BR297">
        <v>0</v>
      </c>
      <c r="BS297" t="s">
        <v>1493</v>
      </c>
      <c r="BT297">
        <v>0</v>
      </c>
      <c r="BU297" t="s">
        <v>1493</v>
      </c>
      <c r="BV297" s="4">
        <v>3.1</v>
      </c>
      <c r="BW297">
        <v>0</v>
      </c>
      <c r="BX297">
        <v>22</v>
      </c>
      <c r="BY297">
        <v>1</v>
      </c>
      <c r="BZ297" t="s">
        <v>1493</v>
      </c>
      <c r="CA297">
        <v>3</v>
      </c>
      <c r="CB297" t="s">
        <v>1493</v>
      </c>
      <c r="CC297">
        <v>2</v>
      </c>
      <c r="CD297" t="s">
        <v>1493</v>
      </c>
      <c r="CE297" s="12" t="s">
        <v>1378</v>
      </c>
      <c r="CF297" t="s">
        <v>1493</v>
      </c>
      <c r="CG297">
        <v>0</v>
      </c>
      <c r="CH297" t="s">
        <v>1493</v>
      </c>
      <c r="CI297" t="s">
        <v>1493</v>
      </c>
      <c r="CJ297" t="s">
        <v>1493</v>
      </c>
      <c r="CK297" t="s">
        <v>1493</v>
      </c>
      <c r="CL297" t="s">
        <v>1493</v>
      </c>
      <c r="CM297" t="s">
        <v>1493</v>
      </c>
      <c r="CN297" t="s">
        <v>1493</v>
      </c>
      <c r="CO297" t="s">
        <v>1493</v>
      </c>
      <c r="CP297">
        <v>2</v>
      </c>
      <c r="CQ297" s="22" t="s">
        <v>461</v>
      </c>
      <c r="CR297" t="s">
        <v>1493</v>
      </c>
      <c r="CS297" s="12" t="s">
        <v>1493</v>
      </c>
      <c r="CT297">
        <v>2</v>
      </c>
      <c r="CU297">
        <v>0</v>
      </c>
      <c r="CV297" t="s">
        <v>1493</v>
      </c>
      <c r="CW297" t="s">
        <v>1493</v>
      </c>
      <c r="CX297">
        <v>0</v>
      </c>
      <c r="CY297" t="s">
        <v>1493</v>
      </c>
      <c r="CZ297">
        <v>0</v>
      </c>
      <c r="DA297" t="s">
        <v>1493</v>
      </c>
      <c r="DB297" t="s">
        <v>1493</v>
      </c>
      <c r="DC297" t="s">
        <v>1493</v>
      </c>
      <c r="DD297" t="s">
        <v>1493</v>
      </c>
      <c r="DE297" t="s">
        <v>1493</v>
      </c>
    </row>
    <row r="298" spans="1:109" x14ac:dyDescent="0.25">
      <c r="A298" s="12" t="s">
        <v>1493</v>
      </c>
      <c r="B298" s="4">
        <v>1.2010000000000001</v>
      </c>
      <c r="C298" t="s">
        <v>1493</v>
      </c>
      <c r="D298">
        <v>26</v>
      </c>
      <c r="E298">
        <v>1</v>
      </c>
      <c r="F298" t="s">
        <v>1493</v>
      </c>
      <c r="G298">
        <v>0</v>
      </c>
      <c r="H298" t="s">
        <v>1493</v>
      </c>
      <c r="I298" t="s">
        <v>1493</v>
      </c>
      <c r="J298">
        <v>0</v>
      </c>
      <c r="K298">
        <v>2009</v>
      </c>
      <c r="L298" t="s">
        <v>1493</v>
      </c>
      <c r="M298" t="s">
        <v>1493</v>
      </c>
      <c r="N298">
        <v>0</v>
      </c>
      <c r="O298">
        <v>266</v>
      </c>
      <c r="P298">
        <v>3.9350000000000001</v>
      </c>
      <c r="Q298" t="s">
        <v>1493</v>
      </c>
      <c r="R298" t="s">
        <v>1493</v>
      </c>
      <c r="S298" t="s">
        <v>1493</v>
      </c>
      <c r="T298" t="s">
        <v>1493</v>
      </c>
      <c r="U298" t="s">
        <v>1493</v>
      </c>
      <c r="V298" t="s">
        <v>1493</v>
      </c>
      <c r="W298" t="s">
        <v>1493</v>
      </c>
      <c r="X298" t="s">
        <v>1493</v>
      </c>
      <c r="Y298" t="s">
        <v>1493</v>
      </c>
      <c r="Z298" t="s">
        <v>1493</v>
      </c>
      <c r="AA298" t="s">
        <v>1493</v>
      </c>
      <c r="AB298" t="s">
        <v>1493</v>
      </c>
      <c r="AC298" t="s">
        <v>1493</v>
      </c>
      <c r="AD298" t="s">
        <v>1493</v>
      </c>
      <c r="AE298" t="s">
        <v>1493</v>
      </c>
      <c r="AF298" t="s">
        <v>1493</v>
      </c>
      <c r="AG298" t="s">
        <v>1493</v>
      </c>
      <c r="AH298" t="s">
        <v>1493</v>
      </c>
      <c r="AI298" t="s">
        <v>1493</v>
      </c>
      <c r="AJ298" t="s">
        <v>1493</v>
      </c>
      <c r="AK298" t="s">
        <v>1493</v>
      </c>
      <c r="AL298" t="s">
        <v>1493</v>
      </c>
      <c r="AM298" t="s">
        <v>1493</v>
      </c>
      <c r="AN298" t="s">
        <v>1493</v>
      </c>
      <c r="AO298" t="s">
        <v>1493</v>
      </c>
      <c r="AP298" t="s">
        <v>1493</v>
      </c>
      <c r="AQ298" t="s">
        <v>1493</v>
      </c>
      <c r="AR298" t="s">
        <v>1493</v>
      </c>
      <c r="AS298" t="s">
        <v>1493</v>
      </c>
      <c r="AT298" t="s">
        <v>1493</v>
      </c>
      <c r="AU298" t="s">
        <v>1493</v>
      </c>
      <c r="AV298" t="s">
        <v>1493</v>
      </c>
      <c r="AW298" t="s">
        <v>1493</v>
      </c>
      <c r="AX298" t="s">
        <v>1493</v>
      </c>
      <c r="AY298" t="s">
        <v>1493</v>
      </c>
      <c r="AZ298" t="s">
        <v>1493</v>
      </c>
      <c r="BA298" t="s">
        <v>1493</v>
      </c>
      <c r="BB298" t="s">
        <v>1493</v>
      </c>
      <c r="BC298" t="s">
        <v>1493</v>
      </c>
      <c r="BD298" t="s">
        <v>1493</v>
      </c>
      <c r="BE298" t="s">
        <v>1493</v>
      </c>
      <c r="BF298" t="s">
        <v>1493</v>
      </c>
      <c r="BG298" t="s">
        <v>1493</v>
      </c>
      <c r="BH298">
        <v>2</v>
      </c>
      <c r="BI298">
        <v>1</v>
      </c>
      <c r="BJ298" t="s">
        <v>1493</v>
      </c>
      <c r="BK298" t="s">
        <v>1493</v>
      </c>
      <c r="BL298" t="s">
        <v>1493</v>
      </c>
      <c r="BM298" t="s">
        <v>1493</v>
      </c>
      <c r="BN298" t="s">
        <v>1493</v>
      </c>
      <c r="BO298" s="12" t="s">
        <v>1162</v>
      </c>
      <c r="BP298" s="22" t="s">
        <v>488</v>
      </c>
      <c r="BQ298">
        <v>268</v>
      </c>
      <c r="BR298">
        <v>0</v>
      </c>
      <c r="BS298" t="s">
        <v>1493</v>
      </c>
      <c r="BT298">
        <v>0</v>
      </c>
      <c r="BU298" t="s">
        <v>1493</v>
      </c>
      <c r="BV298" s="4">
        <v>3.92</v>
      </c>
      <c r="BW298">
        <v>0</v>
      </c>
      <c r="BX298">
        <v>26</v>
      </c>
      <c r="BY298">
        <v>1</v>
      </c>
      <c r="BZ298" t="s">
        <v>1493</v>
      </c>
      <c r="CA298">
        <v>2</v>
      </c>
      <c r="CB298" t="s">
        <v>1493</v>
      </c>
      <c r="CC298">
        <v>3</v>
      </c>
      <c r="CD298" t="s">
        <v>1493</v>
      </c>
      <c r="CE298" s="12" t="s">
        <v>615</v>
      </c>
      <c r="CF298">
        <v>2</v>
      </c>
      <c r="CG298">
        <v>0</v>
      </c>
      <c r="CH298" t="s">
        <v>1493</v>
      </c>
      <c r="CI298" t="s">
        <v>1493</v>
      </c>
      <c r="CJ298" t="s">
        <v>1493</v>
      </c>
      <c r="CK298" t="s">
        <v>1493</v>
      </c>
      <c r="CL298" t="s">
        <v>1493</v>
      </c>
      <c r="CM298" t="s">
        <v>1493</v>
      </c>
      <c r="CN298" t="s">
        <v>1493</v>
      </c>
      <c r="CO298" t="s">
        <v>1493</v>
      </c>
      <c r="CP298">
        <v>3</v>
      </c>
      <c r="CQ298" s="22" t="s">
        <v>461</v>
      </c>
      <c r="CR298" t="s">
        <v>1493</v>
      </c>
      <c r="CS298" s="12" t="s">
        <v>1493</v>
      </c>
      <c r="CT298">
        <v>2</v>
      </c>
      <c r="CU298">
        <v>0</v>
      </c>
      <c r="CV298" t="s">
        <v>1493</v>
      </c>
      <c r="CW298" t="s">
        <v>1493</v>
      </c>
      <c r="CX298">
        <v>0</v>
      </c>
      <c r="CY298" t="s">
        <v>1493</v>
      </c>
      <c r="CZ298">
        <v>0</v>
      </c>
      <c r="DA298" t="s">
        <v>1493</v>
      </c>
      <c r="DB298" t="s">
        <v>1493</v>
      </c>
      <c r="DC298" t="s">
        <v>1493</v>
      </c>
      <c r="DD298" t="s">
        <v>1493</v>
      </c>
      <c r="DE298" t="s">
        <v>1493</v>
      </c>
    </row>
    <row r="299" spans="1:109" x14ac:dyDescent="0.25">
      <c r="A299" s="12" t="s">
        <v>1493</v>
      </c>
      <c r="B299" s="4">
        <v>1.202</v>
      </c>
      <c r="C299" t="s">
        <v>1493</v>
      </c>
      <c r="D299">
        <v>22</v>
      </c>
      <c r="E299">
        <v>1</v>
      </c>
      <c r="F299" t="s">
        <v>1493</v>
      </c>
      <c r="G299">
        <v>0</v>
      </c>
      <c r="H299" t="s">
        <v>1493</v>
      </c>
      <c r="I299" t="s">
        <v>1493</v>
      </c>
      <c r="J299">
        <v>0</v>
      </c>
      <c r="K299">
        <v>2007</v>
      </c>
      <c r="L299" t="s">
        <v>1493</v>
      </c>
      <c r="M299" t="s">
        <v>1493</v>
      </c>
      <c r="N299">
        <v>0</v>
      </c>
      <c r="O299">
        <v>273</v>
      </c>
      <c r="P299">
        <v>3.23</v>
      </c>
      <c r="Q299" t="s">
        <v>1493</v>
      </c>
      <c r="R299">
        <v>2009</v>
      </c>
      <c r="S299" t="s">
        <v>1493</v>
      </c>
      <c r="T299" t="s">
        <v>1493</v>
      </c>
      <c r="U299">
        <v>0</v>
      </c>
      <c r="V299">
        <v>273</v>
      </c>
      <c r="W299">
        <v>3.15</v>
      </c>
      <c r="X299" t="s">
        <v>1493</v>
      </c>
      <c r="Y299" t="s">
        <v>1493</v>
      </c>
      <c r="Z299" t="s">
        <v>1493</v>
      </c>
      <c r="AA299" t="s">
        <v>1493</v>
      </c>
      <c r="AB299" t="s">
        <v>1493</v>
      </c>
      <c r="AC299" t="s">
        <v>1493</v>
      </c>
      <c r="AD299" t="s">
        <v>1493</v>
      </c>
      <c r="AE299" t="s">
        <v>1493</v>
      </c>
      <c r="AF299" t="s">
        <v>1493</v>
      </c>
      <c r="AG299" t="s">
        <v>1493</v>
      </c>
      <c r="AH299" t="s">
        <v>1493</v>
      </c>
      <c r="AI299" t="s">
        <v>1493</v>
      </c>
      <c r="AJ299" t="s">
        <v>1493</v>
      </c>
      <c r="AK299" t="s">
        <v>1493</v>
      </c>
      <c r="AL299" t="s">
        <v>1493</v>
      </c>
      <c r="AM299" t="s">
        <v>1493</v>
      </c>
      <c r="AN299" t="s">
        <v>1493</v>
      </c>
      <c r="AO299" t="s">
        <v>1493</v>
      </c>
      <c r="AP299" t="s">
        <v>1493</v>
      </c>
      <c r="AQ299" t="s">
        <v>1493</v>
      </c>
      <c r="AR299" t="s">
        <v>1493</v>
      </c>
      <c r="AS299" t="s">
        <v>1493</v>
      </c>
      <c r="AT299" t="s">
        <v>1493</v>
      </c>
      <c r="AU299" t="s">
        <v>1493</v>
      </c>
      <c r="AV299" t="s">
        <v>1493</v>
      </c>
      <c r="AW299" t="s">
        <v>1493</v>
      </c>
      <c r="AX299" t="s">
        <v>1493</v>
      </c>
      <c r="AY299" t="s">
        <v>1493</v>
      </c>
      <c r="AZ299" t="s">
        <v>1493</v>
      </c>
      <c r="BA299" t="s">
        <v>1493</v>
      </c>
      <c r="BB299" t="s">
        <v>1493</v>
      </c>
      <c r="BC299" t="s">
        <v>1493</v>
      </c>
      <c r="BD299" t="s">
        <v>1493</v>
      </c>
      <c r="BE299" t="s">
        <v>1493</v>
      </c>
      <c r="BF299" t="s">
        <v>1493</v>
      </c>
      <c r="BG299" t="s">
        <v>1493</v>
      </c>
      <c r="BH299">
        <v>3</v>
      </c>
      <c r="BI299">
        <v>2</v>
      </c>
      <c r="BJ299" t="s">
        <v>1493</v>
      </c>
      <c r="BK299" t="s">
        <v>1493</v>
      </c>
      <c r="BL299" t="s">
        <v>1493</v>
      </c>
      <c r="BM299" t="s">
        <v>1493</v>
      </c>
      <c r="BN299" t="s">
        <v>1493</v>
      </c>
      <c r="BO299" s="12" t="s">
        <v>510</v>
      </c>
      <c r="BP299" s="22">
        <v>39</v>
      </c>
      <c r="BQ299">
        <v>273</v>
      </c>
      <c r="BR299">
        <v>0</v>
      </c>
      <c r="BS299" t="s">
        <v>1493</v>
      </c>
      <c r="BT299">
        <v>0</v>
      </c>
      <c r="BU299" t="s">
        <v>1493</v>
      </c>
      <c r="BV299" s="4">
        <v>3.32</v>
      </c>
      <c r="BW299">
        <v>0</v>
      </c>
      <c r="BX299">
        <v>22</v>
      </c>
      <c r="BY299">
        <v>2</v>
      </c>
      <c r="BZ299" t="s">
        <v>1493</v>
      </c>
      <c r="CA299">
        <v>1</v>
      </c>
      <c r="CB299" t="s">
        <v>1493</v>
      </c>
      <c r="CC299">
        <v>1</v>
      </c>
      <c r="CD299" t="s">
        <v>1493</v>
      </c>
      <c r="CE299" s="12" t="s">
        <v>482</v>
      </c>
      <c r="CF299" t="s">
        <v>1493</v>
      </c>
      <c r="CG299">
        <v>0</v>
      </c>
      <c r="CH299" t="s">
        <v>1493</v>
      </c>
      <c r="CI299" t="s">
        <v>1493</v>
      </c>
      <c r="CJ299" t="s">
        <v>1493</v>
      </c>
      <c r="CK299" t="s">
        <v>1493</v>
      </c>
      <c r="CL299" t="s">
        <v>1493</v>
      </c>
      <c r="CM299" t="s">
        <v>1493</v>
      </c>
      <c r="CN299" t="s">
        <v>1493</v>
      </c>
      <c r="CO299" t="s">
        <v>1493</v>
      </c>
      <c r="CP299">
        <v>2</v>
      </c>
      <c r="CQ299" s="22" t="s">
        <v>461</v>
      </c>
      <c r="CR299" t="s">
        <v>1493</v>
      </c>
      <c r="CS299" s="12" t="s">
        <v>1493</v>
      </c>
      <c r="CT299">
        <v>2</v>
      </c>
      <c r="CU299">
        <v>0</v>
      </c>
      <c r="CV299" t="s">
        <v>1493</v>
      </c>
      <c r="CW299" t="s">
        <v>1493</v>
      </c>
      <c r="CX299">
        <v>0</v>
      </c>
      <c r="CY299" t="s">
        <v>1493</v>
      </c>
      <c r="CZ299">
        <v>0</v>
      </c>
      <c r="DA299" t="s">
        <v>1493</v>
      </c>
      <c r="DB299" t="s">
        <v>1493</v>
      </c>
      <c r="DC299" t="s">
        <v>1493</v>
      </c>
      <c r="DD299" t="s">
        <v>1493</v>
      </c>
      <c r="DE299" t="s">
        <v>1493</v>
      </c>
    </row>
    <row r="300" spans="1:109" x14ac:dyDescent="0.25">
      <c r="A300" s="12" t="s">
        <v>1493</v>
      </c>
      <c r="B300" s="4">
        <v>1.2030000000000001</v>
      </c>
      <c r="C300" t="s">
        <v>1493</v>
      </c>
      <c r="D300">
        <v>44</v>
      </c>
      <c r="E300">
        <v>2</v>
      </c>
      <c r="F300" t="s">
        <v>1493</v>
      </c>
      <c r="G300">
        <v>0</v>
      </c>
      <c r="H300" t="s">
        <v>1493</v>
      </c>
      <c r="I300" t="s">
        <v>1493</v>
      </c>
      <c r="J300">
        <v>0</v>
      </c>
      <c r="K300">
        <v>2004</v>
      </c>
      <c r="L300" t="s">
        <v>1493</v>
      </c>
      <c r="M300" t="s">
        <v>1493</v>
      </c>
      <c r="N300">
        <v>0</v>
      </c>
      <c r="O300">
        <v>265</v>
      </c>
      <c r="P300">
        <v>3.03</v>
      </c>
      <c r="Q300" t="s">
        <v>1493</v>
      </c>
      <c r="R300">
        <v>2005</v>
      </c>
      <c r="S300" t="s">
        <v>1493</v>
      </c>
      <c r="T300" t="s">
        <v>1493</v>
      </c>
      <c r="U300">
        <v>0</v>
      </c>
      <c r="V300">
        <v>265</v>
      </c>
      <c r="W300">
        <v>2.78</v>
      </c>
      <c r="X300" t="s">
        <v>1493</v>
      </c>
      <c r="Y300">
        <v>2007</v>
      </c>
      <c r="Z300" t="s">
        <v>1493</v>
      </c>
      <c r="AA300" t="s">
        <v>1493</v>
      </c>
      <c r="AB300">
        <v>0</v>
      </c>
      <c r="AC300">
        <v>273</v>
      </c>
      <c r="AD300">
        <v>3.605</v>
      </c>
      <c r="AE300" t="s">
        <v>1493</v>
      </c>
      <c r="AF300">
        <v>2008</v>
      </c>
      <c r="AG300" t="s">
        <v>1493</v>
      </c>
      <c r="AH300" t="s">
        <v>1493</v>
      </c>
      <c r="AI300">
        <v>0</v>
      </c>
      <c r="AJ300">
        <v>266</v>
      </c>
      <c r="AK300">
        <v>3</v>
      </c>
      <c r="AL300" t="s">
        <v>1493</v>
      </c>
      <c r="AM300" t="s">
        <v>1493</v>
      </c>
      <c r="AN300" t="s">
        <v>1493</v>
      </c>
      <c r="AO300" t="s">
        <v>1493</v>
      </c>
      <c r="AP300" t="s">
        <v>1493</v>
      </c>
      <c r="AQ300" t="s">
        <v>1493</v>
      </c>
      <c r="AR300" t="s">
        <v>1493</v>
      </c>
      <c r="AS300" t="s">
        <v>1493</v>
      </c>
      <c r="AT300" t="s">
        <v>1493</v>
      </c>
      <c r="AU300" t="s">
        <v>1493</v>
      </c>
      <c r="AV300" t="s">
        <v>1493</v>
      </c>
      <c r="AW300" t="s">
        <v>1493</v>
      </c>
      <c r="AX300" t="s">
        <v>1493</v>
      </c>
      <c r="AY300" t="s">
        <v>1493</v>
      </c>
      <c r="AZ300" t="s">
        <v>1493</v>
      </c>
      <c r="BA300" t="s">
        <v>1493</v>
      </c>
      <c r="BB300" t="s">
        <v>1493</v>
      </c>
      <c r="BC300" t="s">
        <v>1493</v>
      </c>
      <c r="BD300" t="s">
        <v>1493</v>
      </c>
      <c r="BE300" t="s">
        <v>1493</v>
      </c>
      <c r="BF300" t="s">
        <v>1493</v>
      </c>
      <c r="BG300" t="s">
        <v>1493</v>
      </c>
      <c r="BH300">
        <v>7</v>
      </c>
      <c r="BI300">
        <v>4</v>
      </c>
      <c r="BJ300">
        <v>1</v>
      </c>
      <c r="BK300">
        <v>1</v>
      </c>
      <c r="BL300" t="s">
        <v>1493</v>
      </c>
      <c r="BM300" t="s">
        <v>1493</v>
      </c>
      <c r="BN300" t="s">
        <v>1493</v>
      </c>
      <c r="BO300" s="12" t="s">
        <v>906</v>
      </c>
      <c r="BP300" s="22" t="s">
        <v>729</v>
      </c>
      <c r="BQ300">
        <v>262</v>
      </c>
      <c r="BR300">
        <v>0</v>
      </c>
      <c r="BS300" t="s">
        <v>1493</v>
      </c>
      <c r="BT300">
        <v>0</v>
      </c>
      <c r="BU300" t="s">
        <v>1493</v>
      </c>
      <c r="BV300" s="4">
        <v>3.33</v>
      </c>
      <c r="BW300">
        <v>0</v>
      </c>
      <c r="BX300">
        <v>44</v>
      </c>
      <c r="BY300">
        <v>1</v>
      </c>
      <c r="BZ300" t="s">
        <v>1493</v>
      </c>
      <c r="CA300">
        <v>3</v>
      </c>
      <c r="CB300" t="s">
        <v>1493</v>
      </c>
      <c r="CC300">
        <v>2</v>
      </c>
      <c r="CD300" t="s">
        <v>1493</v>
      </c>
      <c r="CE300" s="12" t="s">
        <v>482</v>
      </c>
      <c r="CF300" t="s">
        <v>1493</v>
      </c>
      <c r="CG300">
        <v>0</v>
      </c>
      <c r="CH300" t="s">
        <v>1493</v>
      </c>
      <c r="CI300" t="s">
        <v>1493</v>
      </c>
      <c r="CJ300" t="s">
        <v>1493</v>
      </c>
      <c r="CK300" t="s">
        <v>1493</v>
      </c>
      <c r="CL300" t="s">
        <v>1493</v>
      </c>
      <c r="CM300" t="s">
        <v>1493</v>
      </c>
      <c r="CN300" t="s">
        <v>1493</v>
      </c>
      <c r="CO300" t="s">
        <v>1493</v>
      </c>
      <c r="CP300">
        <v>2</v>
      </c>
      <c r="CQ300" s="22" t="s">
        <v>461</v>
      </c>
      <c r="CR300" t="s">
        <v>1493</v>
      </c>
      <c r="CS300" s="12" t="s">
        <v>1493</v>
      </c>
      <c r="CT300">
        <v>2</v>
      </c>
      <c r="CU300">
        <v>0</v>
      </c>
      <c r="CV300" t="s">
        <v>1493</v>
      </c>
      <c r="CW300" t="s">
        <v>1493</v>
      </c>
      <c r="CX300">
        <v>0</v>
      </c>
      <c r="CY300" t="s">
        <v>1493</v>
      </c>
      <c r="CZ300">
        <v>0</v>
      </c>
      <c r="DA300" t="s">
        <v>1493</v>
      </c>
      <c r="DB300" t="s">
        <v>1493</v>
      </c>
      <c r="DC300" t="s">
        <v>1493</v>
      </c>
      <c r="DD300" t="s">
        <v>1493</v>
      </c>
      <c r="DE300" t="s">
        <v>1493</v>
      </c>
    </row>
    <row r="301" spans="1:109" x14ac:dyDescent="0.25">
      <c r="A301" s="12" t="s">
        <v>1493</v>
      </c>
      <c r="B301" s="4">
        <v>1.204</v>
      </c>
      <c r="C301" t="s">
        <v>1493</v>
      </c>
      <c r="D301">
        <v>35</v>
      </c>
      <c r="E301">
        <v>1</v>
      </c>
      <c r="F301" t="s">
        <v>1493</v>
      </c>
      <c r="G301">
        <v>0</v>
      </c>
      <c r="H301" t="s">
        <v>1493</v>
      </c>
      <c r="I301" t="s">
        <v>1493</v>
      </c>
      <c r="J301">
        <v>0</v>
      </c>
      <c r="K301">
        <v>2008</v>
      </c>
      <c r="L301" t="s">
        <v>1493</v>
      </c>
      <c r="M301" t="s">
        <v>1493</v>
      </c>
      <c r="N301">
        <v>0</v>
      </c>
      <c r="O301">
        <v>274</v>
      </c>
      <c r="P301">
        <v>2.6749999999999998</v>
      </c>
      <c r="Q301" t="s">
        <v>1493</v>
      </c>
      <c r="R301" t="s">
        <v>1493</v>
      </c>
      <c r="S301" t="s">
        <v>1493</v>
      </c>
      <c r="T301" t="s">
        <v>1493</v>
      </c>
      <c r="U301" t="s">
        <v>1493</v>
      </c>
      <c r="V301" t="s">
        <v>1493</v>
      </c>
      <c r="W301" t="s">
        <v>1493</v>
      </c>
      <c r="X301" t="s">
        <v>1493</v>
      </c>
      <c r="Y301" t="s">
        <v>1493</v>
      </c>
      <c r="Z301" t="s">
        <v>1493</v>
      </c>
      <c r="AA301" t="s">
        <v>1493</v>
      </c>
      <c r="AB301" t="s">
        <v>1493</v>
      </c>
      <c r="AC301" t="s">
        <v>1493</v>
      </c>
      <c r="AD301" t="s">
        <v>1493</v>
      </c>
      <c r="AE301" t="s">
        <v>1493</v>
      </c>
      <c r="AF301" t="s">
        <v>1493</v>
      </c>
      <c r="AG301" t="s">
        <v>1493</v>
      </c>
      <c r="AH301" t="s">
        <v>1493</v>
      </c>
      <c r="AI301" t="s">
        <v>1493</v>
      </c>
      <c r="AJ301" t="s">
        <v>1493</v>
      </c>
      <c r="AK301" t="s">
        <v>1493</v>
      </c>
      <c r="AL301" t="s">
        <v>1493</v>
      </c>
      <c r="AM301" t="s">
        <v>1493</v>
      </c>
      <c r="AN301" t="s">
        <v>1493</v>
      </c>
      <c r="AO301" t="s">
        <v>1493</v>
      </c>
      <c r="AP301" t="s">
        <v>1493</v>
      </c>
      <c r="AQ301" t="s">
        <v>1493</v>
      </c>
      <c r="AR301" t="s">
        <v>1493</v>
      </c>
      <c r="AS301" t="s">
        <v>1493</v>
      </c>
      <c r="AT301" t="s">
        <v>1493</v>
      </c>
      <c r="AU301" t="s">
        <v>1493</v>
      </c>
      <c r="AV301" t="s">
        <v>1493</v>
      </c>
      <c r="AW301" t="s">
        <v>1493</v>
      </c>
      <c r="AX301" t="s">
        <v>1493</v>
      </c>
      <c r="AY301" t="s">
        <v>1493</v>
      </c>
      <c r="AZ301" t="s">
        <v>1493</v>
      </c>
      <c r="BA301" t="s">
        <v>1493</v>
      </c>
      <c r="BB301" t="s">
        <v>1493</v>
      </c>
      <c r="BC301" t="s">
        <v>1493</v>
      </c>
      <c r="BD301" t="s">
        <v>1493</v>
      </c>
      <c r="BE301" t="s">
        <v>1493</v>
      </c>
      <c r="BF301" t="s">
        <v>1493</v>
      </c>
      <c r="BG301" t="s">
        <v>1493</v>
      </c>
      <c r="BH301">
        <v>2</v>
      </c>
      <c r="BI301">
        <v>1</v>
      </c>
      <c r="BJ301" t="s">
        <v>1493</v>
      </c>
      <c r="BK301" t="s">
        <v>1493</v>
      </c>
      <c r="BL301" t="s">
        <v>1493</v>
      </c>
      <c r="BM301" t="s">
        <v>1493</v>
      </c>
      <c r="BN301" t="s">
        <v>1493</v>
      </c>
      <c r="BO301" s="12" t="s">
        <v>622</v>
      </c>
      <c r="BP301" s="22">
        <v>40</v>
      </c>
      <c r="BQ301">
        <v>280</v>
      </c>
      <c r="BR301">
        <v>0</v>
      </c>
      <c r="BS301" t="s">
        <v>1493</v>
      </c>
      <c r="BT301">
        <v>0</v>
      </c>
      <c r="BU301" t="s">
        <v>1493</v>
      </c>
      <c r="BV301" s="4">
        <v>3</v>
      </c>
      <c r="BW301">
        <v>0</v>
      </c>
      <c r="BX301">
        <v>35</v>
      </c>
      <c r="BY301">
        <v>1</v>
      </c>
      <c r="BZ301" t="s">
        <v>1493</v>
      </c>
      <c r="CA301">
        <v>3</v>
      </c>
      <c r="CB301" t="s">
        <v>1493</v>
      </c>
      <c r="CC301">
        <v>2</v>
      </c>
      <c r="CD301" t="s">
        <v>1493</v>
      </c>
      <c r="CE301" s="12" t="s">
        <v>1391</v>
      </c>
      <c r="CF301">
        <v>2</v>
      </c>
      <c r="CG301">
        <v>0</v>
      </c>
      <c r="CH301" t="s">
        <v>1493</v>
      </c>
      <c r="CI301" t="s">
        <v>1493</v>
      </c>
      <c r="CJ301" t="s">
        <v>1493</v>
      </c>
      <c r="CK301" t="s">
        <v>1493</v>
      </c>
      <c r="CL301" t="s">
        <v>1493</v>
      </c>
      <c r="CM301" t="s">
        <v>1493</v>
      </c>
      <c r="CN301" t="s">
        <v>1493</v>
      </c>
      <c r="CO301" t="s">
        <v>1493</v>
      </c>
      <c r="CP301">
        <v>2</v>
      </c>
      <c r="CQ301" s="23" t="s">
        <v>461</v>
      </c>
      <c r="CR301" t="s">
        <v>1493</v>
      </c>
      <c r="CS301" s="12" t="s">
        <v>1493</v>
      </c>
      <c r="CT301">
        <v>2</v>
      </c>
      <c r="CU301">
        <v>0</v>
      </c>
      <c r="CV301" t="s">
        <v>1493</v>
      </c>
      <c r="CW301" t="s">
        <v>1493</v>
      </c>
      <c r="CX301">
        <v>0</v>
      </c>
      <c r="CY301" t="s">
        <v>1493</v>
      </c>
      <c r="CZ301">
        <v>0</v>
      </c>
      <c r="DA301" t="s">
        <v>1493</v>
      </c>
      <c r="DB301" t="s">
        <v>1493</v>
      </c>
      <c r="DC301" t="s">
        <v>1493</v>
      </c>
      <c r="DD301" t="s">
        <v>1493</v>
      </c>
      <c r="DE301" t="s">
        <v>1493</v>
      </c>
    </row>
    <row r="302" spans="1:109" x14ac:dyDescent="0.25">
      <c r="A302" s="12" t="s">
        <v>1493</v>
      </c>
      <c r="B302" s="4">
        <v>1.2050000000000001</v>
      </c>
      <c r="C302" t="s">
        <v>1493</v>
      </c>
      <c r="D302">
        <v>19</v>
      </c>
      <c r="E302">
        <v>1</v>
      </c>
      <c r="F302" t="s">
        <v>1493</v>
      </c>
      <c r="G302">
        <v>0</v>
      </c>
      <c r="H302" t="s">
        <v>1493</v>
      </c>
      <c r="I302" t="s">
        <v>1493</v>
      </c>
      <c r="J302">
        <v>0</v>
      </c>
      <c r="K302" t="s">
        <v>1493</v>
      </c>
      <c r="L302" t="s">
        <v>1493</v>
      </c>
      <c r="M302" t="s">
        <v>1493</v>
      </c>
      <c r="N302" t="s">
        <v>1493</v>
      </c>
      <c r="O302" t="s">
        <v>1493</v>
      </c>
      <c r="P302" t="s">
        <v>1493</v>
      </c>
      <c r="Q302" t="s">
        <v>1493</v>
      </c>
      <c r="R302" t="s">
        <v>1493</v>
      </c>
      <c r="S302" t="s">
        <v>1493</v>
      </c>
      <c r="T302" t="s">
        <v>1493</v>
      </c>
      <c r="U302" t="s">
        <v>1493</v>
      </c>
      <c r="V302" t="s">
        <v>1493</v>
      </c>
      <c r="W302" t="s">
        <v>1493</v>
      </c>
      <c r="X302" t="s">
        <v>1493</v>
      </c>
      <c r="Y302" t="s">
        <v>1493</v>
      </c>
      <c r="Z302" t="s">
        <v>1493</v>
      </c>
      <c r="AA302" t="s">
        <v>1493</v>
      </c>
      <c r="AB302" t="s">
        <v>1493</v>
      </c>
      <c r="AC302" t="s">
        <v>1493</v>
      </c>
      <c r="AD302" t="s">
        <v>1493</v>
      </c>
      <c r="AE302" t="s">
        <v>1493</v>
      </c>
      <c r="AF302" t="s">
        <v>1493</v>
      </c>
      <c r="AG302" t="s">
        <v>1493</v>
      </c>
      <c r="AH302" t="s">
        <v>1493</v>
      </c>
      <c r="AI302" t="s">
        <v>1493</v>
      </c>
      <c r="AJ302" t="s">
        <v>1493</v>
      </c>
      <c r="AK302" t="s">
        <v>1493</v>
      </c>
      <c r="AL302" t="s">
        <v>1493</v>
      </c>
      <c r="AM302" t="s">
        <v>1493</v>
      </c>
      <c r="AN302" t="s">
        <v>1493</v>
      </c>
      <c r="AO302" t="s">
        <v>1493</v>
      </c>
      <c r="AP302" t="s">
        <v>1493</v>
      </c>
      <c r="AQ302" t="s">
        <v>1493</v>
      </c>
      <c r="AR302" t="s">
        <v>1493</v>
      </c>
      <c r="AS302" t="s">
        <v>1493</v>
      </c>
      <c r="AT302" t="s">
        <v>1493</v>
      </c>
      <c r="AU302" t="s">
        <v>1493</v>
      </c>
      <c r="AV302" t="s">
        <v>1493</v>
      </c>
      <c r="AW302" t="s">
        <v>1493</v>
      </c>
      <c r="AX302" t="s">
        <v>1493</v>
      </c>
      <c r="AY302" t="s">
        <v>1493</v>
      </c>
      <c r="AZ302" t="s">
        <v>1493</v>
      </c>
      <c r="BA302" t="s">
        <v>1493</v>
      </c>
      <c r="BB302" t="s">
        <v>1493</v>
      </c>
      <c r="BC302" t="s">
        <v>1493</v>
      </c>
      <c r="BD302" t="s">
        <v>1493</v>
      </c>
      <c r="BE302" t="s">
        <v>1493</v>
      </c>
      <c r="BF302" t="s">
        <v>1493</v>
      </c>
      <c r="BG302" t="s">
        <v>1493</v>
      </c>
      <c r="BH302">
        <v>1</v>
      </c>
      <c r="BI302" t="s">
        <v>1493</v>
      </c>
      <c r="BJ302" t="s">
        <v>1493</v>
      </c>
      <c r="BK302" t="s">
        <v>1493</v>
      </c>
      <c r="BL302" t="s">
        <v>1493</v>
      </c>
      <c r="BM302" t="s">
        <v>1493</v>
      </c>
      <c r="BN302" t="s">
        <v>1493</v>
      </c>
      <c r="BO302" s="12" t="s">
        <v>609</v>
      </c>
      <c r="BP302" s="22">
        <v>41</v>
      </c>
      <c r="BQ302">
        <v>287</v>
      </c>
      <c r="BR302">
        <v>0</v>
      </c>
      <c r="BS302" t="s">
        <v>1493</v>
      </c>
      <c r="BT302">
        <v>0</v>
      </c>
      <c r="BU302" t="s">
        <v>1493</v>
      </c>
      <c r="BV302" s="4">
        <v>3.24</v>
      </c>
      <c r="BW302">
        <v>0</v>
      </c>
      <c r="BX302">
        <v>19</v>
      </c>
      <c r="BY302">
        <v>2</v>
      </c>
      <c r="BZ302" t="s">
        <v>1493</v>
      </c>
      <c r="CA302">
        <v>1</v>
      </c>
      <c r="CB302" t="s">
        <v>1493</v>
      </c>
      <c r="CC302">
        <v>2</v>
      </c>
      <c r="CD302" t="s">
        <v>1493</v>
      </c>
      <c r="CE302" s="12" t="s">
        <v>482</v>
      </c>
      <c r="CF302" t="s">
        <v>1493</v>
      </c>
      <c r="CG302">
        <v>0</v>
      </c>
      <c r="CH302" t="s">
        <v>1493</v>
      </c>
      <c r="CI302" t="s">
        <v>1493</v>
      </c>
      <c r="CJ302" t="s">
        <v>1493</v>
      </c>
      <c r="CK302" t="s">
        <v>1493</v>
      </c>
      <c r="CL302" t="s">
        <v>1493</v>
      </c>
      <c r="CM302" t="s">
        <v>1493</v>
      </c>
      <c r="CN302" t="s">
        <v>1493</v>
      </c>
      <c r="CO302" t="s">
        <v>1493</v>
      </c>
      <c r="CP302">
        <v>1</v>
      </c>
      <c r="CQ302" s="22" t="s">
        <v>564</v>
      </c>
      <c r="CR302" t="s">
        <v>1493</v>
      </c>
      <c r="CS302" s="12" t="s">
        <v>1493</v>
      </c>
      <c r="CT302">
        <v>2</v>
      </c>
      <c r="CU302">
        <v>0</v>
      </c>
      <c r="CV302" t="s">
        <v>1493</v>
      </c>
      <c r="CW302" t="s">
        <v>1493</v>
      </c>
      <c r="CX302">
        <v>0</v>
      </c>
      <c r="CY302" t="s">
        <v>1493</v>
      </c>
      <c r="CZ302">
        <v>0</v>
      </c>
      <c r="DA302" t="s">
        <v>1493</v>
      </c>
      <c r="DB302" t="s">
        <v>1493</v>
      </c>
      <c r="DC302" t="s">
        <v>1493</v>
      </c>
      <c r="DD302" t="s">
        <v>1493</v>
      </c>
      <c r="DE302" t="s">
        <v>1493</v>
      </c>
    </row>
    <row r="303" spans="1:109" x14ac:dyDescent="0.25">
      <c r="A303" s="12" t="s">
        <v>1493</v>
      </c>
      <c r="B303" s="4">
        <v>1.206</v>
      </c>
      <c r="C303" t="s">
        <v>1493</v>
      </c>
      <c r="D303">
        <v>34</v>
      </c>
      <c r="E303">
        <v>1</v>
      </c>
      <c r="F303" t="s">
        <v>1493</v>
      </c>
      <c r="G303">
        <v>0</v>
      </c>
      <c r="H303" t="s">
        <v>1493</v>
      </c>
      <c r="I303" t="s">
        <v>1493</v>
      </c>
      <c r="J303">
        <v>0</v>
      </c>
      <c r="K303">
        <v>2004</v>
      </c>
      <c r="L303" t="s">
        <v>1493</v>
      </c>
      <c r="M303" t="s">
        <v>1493</v>
      </c>
      <c r="N303">
        <v>0</v>
      </c>
      <c r="O303">
        <v>277</v>
      </c>
      <c r="P303">
        <v>3.02</v>
      </c>
      <c r="Q303" t="s">
        <v>1493</v>
      </c>
      <c r="R303">
        <v>2007</v>
      </c>
      <c r="S303" t="s">
        <v>1493</v>
      </c>
      <c r="T303" t="s">
        <v>1493</v>
      </c>
      <c r="U303">
        <v>0</v>
      </c>
      <c r="V303">
        <v>279</v>
      </c>
      <c r="W303">
        <v>2.73</v>
      </c>
      <c r="X303" t="s">
        <v>1493</v>
      </c>
      <c r="Y303" t="s">
        <v>1493</v>
      </c>
      <c r="Z303" t="s">
        <v>1493</v>
      </c>
      <c r="AA303" t="s">
        <v>1493</v>
      </c>
      <c r="AB303" t="s">
        <v>1493</v>
      </c>
      <c r="AC303" t="s">
        <v>1493</v>
      </c>
      <c r="AD303" t="s">
        <v>1493</v>
      </c>
      <c r="AE303" t="s">
        <v>1493</v>
      </c>
      <c r="AF303" t="s">
        <v>1493</v>
      </c>
      <c r="AG303" t="s">
        <v>1493</v>
      </c>
      <c r="AH303" t="s">
        <v>1493</v>
      </c>
      <c r="AI303" t="s">
        <v>1493</v>
      </c>
      <c r="AJ303" t="s">
        <v>1493</v>
      </c>
      <c r="AK303" t="s">
        <v>1493</v>
      </c>
      <c r="AL303" t="s">
        <v>1493</v>
      </c>
      <c r="AM303" t="s">
        <v>1493</v>
      </c>
      <c r="AN303" t="s">
        <v>1493</v>
      </c>
      <c r="AO303" t="s">
        <v>1493</v>
      </c>
      <c r="AP303" t="s">
        <v>1493</v>
      </c>
      <c r="AQ303" t="s">
        <v>1493</v>
      </c>
      <c r="AR303" t="s">
        <v>1493</v>
      </c>
      <c r="AS303" t="s">
        <v>1493</v>
      </c>
      <c r="AT303" t="s">
        <v>1493</v>
      </c>
      <c r="AU303" t="s">
        <v>1493</v>
      </c>
      <c r="AV303" t="s">
        <v>1493</v>
      </c>
      <c r="AW303" t="s">
        <v>1493</v>
      </c>
      <c r="AX303" t="s">
        <v>1493</v>
      </c>
      <c r="AY303" t="s">
        <v>1493</v>
      </c>
      <c r="AZ303" t="s">
        <v>1493</v>
      </c>
      <c r="BA303" t="s">
        <v>1493</v>
      </c>
      <c r="BB303" t="s">
        <v>1493</v>
      </c>
      <c r="BC303" t="s">
        <v>1493</v>
      </c>
      <c r="BD303" t="s">
        <v>1493</v>
      </c>
      <c r="BE303" t="s">
        <v>1493</v>
      </c>
      <c r="BF303" t="s">
        <v>1493</v>
      </c>
      <c r="BG303" t="s">
        <v>1493</v>
      </c>
      <c r="BH303">
        <v>3</v>
      </c>
      <c r="BI303">
        <v>2</v>
      </c>
      <c r="BJ303" t="s">
        <v>1493</v>
      </c>
      <c r="BK303" t="s">
        <v>1493</v>
      </c>
      <c r="BL303" t="s">
        <v>1493</v>
      </c>
      <c r="BM303" t="s">
        <v>1493</v>
      </c>
      <c r="BN303" t="s">
        <v>1493</v>
      </c>
      <c r="BO303" s="12" t="s">
        <v>1162</v>
      </c>
      <c r="BP303" s="22" t="s">
        <v>693</v>
      </c>
      <c r="BQ303">
        <v>265</v>
      </c>
      <c r="BR303">
        <v>0</v>
      </c>
      <c r="BS303" t="s">
        <v>1493</v>
      </c>
      <c r="BT303">
        <v>0</v>
      </c>
      <c r="BU303" t="s">
        <v>1493</v>
      </c>
      <c r="BV303" s="4">
        <v>2.68</v>
      </c>
      <c r="BW303">
        <v>0</v>
      </c>
      <c r="BX303">
        <v>34</v>
      </c>
      <c r="BY303">
        <v>1</v>
      </c>
      <c r="BZ303" t="s">
        <v>1493</v>
      </c>
      <c r="CA303">
        <v>3</v>
      </c>
      <c r="CB303" t="s">
        <v>1493</v>
      </c>
      <c r="CC303">
        <v>3</v>
      </c>
      <c r="CD303">
        <v>14</v>
      </c>
      <c r="CE303" s="12" t="s">
        <v>639</v>
      </c>
      <c r="CF303">
        <v>1</v>
      </c>
      <c r="CG303">
        <v>0</v>
      </c>
      <c r="CH303" t="s">
        <v>1493</v>
      </c>
      <c r="CI303" t="s">
        <v>1493</v>
      </c>
      <c r="CJ303" t="s">
        <v>1493</v>
      </c>
      <c r="CK303" t="s">
        <v>1493</v>
      </c>
      <c r="CL303" t="s">
        <v>1493</v>
      </c>
      <c r="CM303" t="s">
        <v>1493</v>
      </c>
      <c r="CN303" t="s">
        <v>1493</v>
      </c>
      <c r="CO303" t="s">
        <v>1493</v>
      </c>
      <c r="CP303">
        <v>2</v>
      </c>
      <c r="CQ303" s="22" t="s">
        <v>461</v>
      </c>
      <c r="CR303" t="s">
        <v>1493</v>
      </c>
      <c r="CS303" s="12" t="s">
        <v>1493</v>
      </c>
      <c r="CT303">
        <v>2</v>
      </c>
      <c r="CU303">
        <v>0</v>
      </c>
      <c r="CV303" t="s">
        <v>1493</v>
      </c>
      <c r="CW303" t="s">
        <v>1493</v>
      </c>
      <c r="CX303">
        <v>0</v>
      </c>
      <c r="CY303" t="s">
        <v>1493</v>
      </c>
      <c r="CZ303">
        <v>0</v>
      </c>
      <c r="DA303" t="s">
        <v>1493</v>
      </c>
      <c r="DB303" t="s">
        <v>1493</v>
      </c>
      <c r="DC303" t="s">
        <v>1493</v>
      </c>
      <c r="DD303" t="s">
        <v>1493</v>
      </c>
      <c r="DE303" t="s">
        <v>1493</v>
      </c>
    </row>
    <row r="304" spans="1:109" x14ac:dyDescent="0.25">
      <c r="A304" s="12" t="s">
        <v>1493</v>
      </c>
      <c r="B304" s="4">
        <v>1.2070000000000001</v>
      </c>
      <c r="C304" t="s">
        <v>1493</v>
      </c>
      <c r="D304">
        <v>35</v>
      </c>
      <c r="E304">
        <v>1</v>
      </c>
      <c r="F304" t="s">
        <v>1493</v>
      </c>
      <c r="G304">
        <v>0</v>
      </c>
      <c r="H304" t="s">
        <v>1493</v>
      </c>
      <c r="I304" t="s">
        <v>1493</v>
      </c>
      <c r="J304">
        <v>0</v>
      </c>
      <c r="K304" t="s">
        <v>1493</v>
      </c>
      <c r="L304" t="s">
        <v>1493</v>
      </c>
      <c r="M304" t="s">
        <v>1493</v>
      </c>
      <c r="N304" t="s">
        <v>1493</v>
      </c>
      <c r="O304" t="s">
        <v>1493</v>
      </c>
      <c r="P304" t="s">
        <v>1493</v>
      </c>
      <c r="Q304" t="s">
        <v>1493</v>
      </c>
      <c r="R304" t="s">
        <v>1493</v>
      </c>
      <c r="S304" t="s">
        <v>1493</v>
      </c>
      <c r="T304" t="s">
        <v>1493</v>
      </c>
      <c r="U304" t="s">
        <v>1493</v>
      </c>
      <c r="V304" t="s">
        <v>1493</v>
      </c>
      <c r="W304" t="s">
        <v>1493</v>
      </c>
      <c r="X304" t="s">
        <v>1493</v>
      </c>
      <c r="Y304" t="s">
        <v>1493</v>
      </c>
      <c r="Z304" t="s">
        <v>1493</v>
      </c>
      <c r="AA304" t="s">
        <v>1493</v>
      </c>
      <c r="AB304" t="s">
        <v>1493</v>
      </c>
      <c r="AC304" t="s">
        <v>1493</v>
      </c>
      <c r="AD304" t="s">
        <v>1493</v>
      </c>
      <c r="AE304" t="s">
        <v>1493</v>
      </c>
      <c r="AF304" t="s">
        <v>1493</v>
      </c>
      <c r="AG304" t="s">
        <v>1493</v>
      </c>
      <c r="AH304" t="s">
        <v>1493</v>
      </c>
      <c r="AI304" t="s">
        <v>1493</v>
      </c>
      <c r="AJ304" t="s">
        <v>1493</v>
      </c>
      <c r="AK304" t="s">
        <v>1493</v>
      </c>
      <c r="AL304" t="s">
        <v>1493</v>
      </c>
      <c r="AM304" t="s">
        <v>1493</v>
      </c>
      <c r="AN304" t="s">
        <v>1493</v>
      </c>
      <c r="AO304" t="s">
        <v>1493</v>
      </c>
      <c r="AP304" t="s">
        <v>1493</v>
      </c>
      <c r="AQ304" t="s">
        <v>1493</v>
      </c>
      <c r="AR304" t="s">
        <v>1493</v>
      </c>
      <c r="AS304" t="s">
        <v>1493</v>
      </c>
      <c r="AT304" t="s">
        <v>1493</v>
      </c>
      <c r="AU304" t="s">
        <v>1493</v>
      </c>
      <c r="AV304" t="s">
        <v>1493</v>
      </c>
      <c r="AW304" t="s">
        <v>1493</v>
      </c>
      <c r="AX304" t="s">
        <v>1493</v>
      </c>
      <c r="AY304" t="s">
        <v>1493</v>
      </c>
      <c r="AZ304" t="s">
        <v>1493</v>
      </c>
      <c r="BA304" t="s">
        <v>1493</v>
      </c>
      <c r="BB304" t="s">
        <v>1493</v>
      </c>
      <c r="BC304" t="s">
        <v>1493</v>
      </c>
      <c r="BD304" t="s">
        <v>1493</v>
      </c>
      <c r="BE304" t="s">
        <v>1493</v>
      </c>
      <c r="BF304" t="s">
        <v>1493</v>
      </c>
      <c r="BG304" t="s">
        <v>1493</v>
      </c>
      <c r="BH304">
        <v>1</v>
      </c>
      <c r="BI304" t="s">
        <v>1493</v>
      </c>
      <c r="BJ304" t="s">
        <v>1493</v>
      </c>
      <c r="BK304" t="s">
        <v>1493</v>
      </c>
      <c r="BL304" t="s">
        <v>1493</v>
      </c>
      <c r="BM304" t="s">
        <v>1493</v>
      </c>
      <c r="BN304" t="s">
        <v>1493</v>
      </c>
      <c r="BO304" s="12" t="s">
        <v>657</v>
      </c>
      <c r="BP304" s="23" t="s">
        <v>554</v>
      </c>
      <c r="BQ304">
        <v>276</v>
      </c>
      <c r="BR304">
        <v>0</v>
      </c>
      <c r="BS304" t="s">
        <v>1493</v>
      </c>
      <c r="BT304">
        <v>0</v>
      </c>
      <c r="BU304" t="s">
        <v>1493</v>
      </c>
      <c r="BV304" s="4">
        <v>3.4950000000000001</v>
      </c>
      <c r="BW304">
        <v>0</v>
      </c>
      <c r="BX304">
        <v>35</v>
      </c>
      <c r="BY304">
        <v>1</v>
      </c>
      <c r="BZ304" t="s">
        <v>1493</v>
      </c>
      <c r="CA304">
        <v>3</v>
      </c>
      <c r="CB304" t="s">
        <v>1493</v>
      </c>
      <c r="CC304">
        <v>2</v>
      </c>
      <c r="CD304" t="s">
        <v>1493</v>
      </c>
      <c r="CE304" s="12" t="s">
        <v>1023</v>
      </c>
      <c r="CF304">
        <v>1</v>
      </c>
      <c r="CG304">
        <v>0</v>
      </c>
      <c r="CH304" t="s">
        <v>1493</v>
      </c>
      <c r="CI304" t="s">
        <v>1493</v>
      </c>
      <c r="CJ304" t="s">
        <v>1493</v>
      </c>
      <c r="CK304" t="s">
        <v>1493</v>
      </c>
      <c r="CL304" t="s">
        <v>1493</v>
      </c>
      <c r="CM304" t="s">
        <v>1493</v>
      </c>
      <c r="CN304" t="s">
        <v>1493</v>
      </c>
      <c r="CO304" t="s">
        <v>1493</v>
      </c>
      <c r="CP304">
        <v>2</v>
      </c>
      <c r="CQ304" s="23" t="s">
        <v>461</v>
      </c>
      <c r="CR304" t="s">
        <v>1493</v>
      </c>
      <c r="CS304" s="12" t="s">
        <v>1493</v>
      </c>
      <c r="CT304">
        <v>2</v>
      </c>
      <c r="CU304">
        <v>0</v>
      </c>
      <c r="CV304" t="s">
        <v>1493</v>
      </c>
      <c r="CW304" t="s">
        <v>1493</v>
      </c>
      <c r="CX304">
        <v>0</v>
      </c>
      <c r="CY304" t="s">
        <v>1493</v>
      </c>
      <c r="CZ304">
        <v>0</v>
      </c>
      <c r="DA304" t="s">
        <v>1493</v>
      </c>
      <c r="DB304" t="s">
        <v>1493</v>
      </c>
      <c r="DC304" t="s">
        <v>1493</v>
      </c>
      <c r="DD304" t="s">
        <v>1493</v>
      </c>
      <c r="DE304" t="s">
        <v>1493</v>
      </c>
    </row>
    <row r="305" spans="1:110" x14ac:dyDescent="0.25">
      <c r="A305" s="12" t="s">
        <v>1493</v>
      </c>
      <c r="B305" s="4">
        <v>1.208</v>
      </c>
      <c r="C305" t="s">
        <v>1493</v>
      </c>
      <c r="D305">
        <v>22</v>
      </c>
      <c r="E305">
        <v>1</v>
      </c>
      <c r="F305" t="s">
        <v>1493</v>
      </c>
      <c r="G305">
        <v>0</v>
      </c>
      <c r="H305" t="s">
        <v>1493</v>
      </c>
      <c r="I305" t="s">
        <v>1493</v>
      </c>
      <c r="J305">
        <v>0</v>
      </c>
      <c r="K305" t="s">
        <v>1493</v>
      </c>
      <c r="L305" t="s">
        <v>1493</v>
      </c>
      <c r="M305" t="s">
        <v>1493</v>
      </c>
      <c r="N305" t="s">
        <v>1493</v>
      </c>
      <c r="O305" t="s">
        <v>1493</v>
      </c>
      <c r="P305" t="s">
        <v>1493</v>
      </c>
      <c r="Q305" t="s">
        <v>1493</v>
      </c>
      <c r="R305" t="s">
        <v>1493</v>
      </c>
      <c r="S305" t="s">
        <v>1493</v>
      </c>
      <c r="T305" t="s">
        <v>1493</v>
      </c>
      <c r="U305" t="s">
        <v>1493</v>
      </c>
      <c r="V305" t="s">
        <v>1493</v>
      </c>
      <c r="W305" t="s">
        <v>1493</v>
      </c>
      <c r="X305" t="s">
        <v>1493</v>
      </c>
      <c r="Y305" t="s">
        <v>1493</v>
      </c>
      <c r="Z305" t="s">
        <v>1493</v>
      </c>
      <c r="AA305" t="s">
        <v>1493</v>
      </c>
      <c r="AB305" t="s">
        <v>1493</v>
      </c>
      <c r="AC305" t="s">
        <v>1493</v>
      </c>
      <c r="AD305" t="s">
        <v>1493</v>
      </c>
      <c r="AE305" t="s">
        <v>1493</v>
      </c>
      <c r="AF305" t="s">
        <v>1493</v>
      </c>
      <c r="AG305" t="s">
        <v>1493</v>
      </c>
      <c r="AH305" t="s">
        <v>1493</v>
      </c>
      <c r="AI305" t="s">
        <v>1493</v>
      </c>
      <c r="AJ305" t="s">
        <v>1493</v>
      </c>
      <c r="AK305" t="s">
        <v>1493</v>
      </c>
      <c r="AL305" t="s">
        <v>1493</v>
      </c>
      <c r="AM305" t="s">
        <v>1493</v>
      </c>
      <c r="AN305" t="s">
        <v>1493</v>
      </c>
      <c r="AO305" t="s">
        <v>1493</v>
      </c>
      <c r="AP305" t="s">
        <v>1493</v>
      </c>
      <c r="AQ305" t="s">
        <v>1493</v>
      </c>
      <c r="AR305" t="s">
        <v>1493</v>
      </c>
      <c r="AS305" t="s">
        <v>1493</v>
      </c>
      <c r="AT305" t="s">
        <v>1493</v>
      </c>
      <c r="AU305" t="s">
        <v>1493</v>
      </c>
      <c r="AV305" t="s">
        <v>1493</v>
      </c>
      <c r="AW305" t="s">
        <v>1493</v>
      </c>
      <c r="AX305" t="s">
        <v>1493</v>
      </c>
      <c r="AY305" t="s">
        <v>1493</v>
      </c>
      <c r="AZ305" t="s">
        <v>1493</v>
      </c>
      <c r="BA305" t="s">
        <v>1493</v>
      </c>
      <c r="BB305" t="s">
        <v>1493</v>
      </c>
      <c r="BC305" t="s">
        <v>1493</v>
      </c>
      <c r="BD305" t="s">
        <v>1493</v>
      </c>
      <c r="BE305" t="s">
        <v>1493</v>
      </c>
      <c r="BF305" t="s">
        <v>1493</v>
      </c>
      <c r="BG305" t="s">
        <v>1493</v>
      </c>
      <c r="BH305">
        <v>2</v>
      </c>
      <c r="BI305" t="s">
        <v>1493</v>
      </c>
      <c r="BJ305">
        <v>1</v>
      </c>
      <c r="BK305" t="s">
        <v>1493</v>
      </c>
      <c r="BL305" t="s">
        <v>1493</v>
      </c>
      <c r="BM305" t="s">
        <v>1493</v>
      </c>
      <c r="BN305" t="s">
        <v>1493</v>
      </c>
      <c r="BO305" s="12" t="s">
        <v>1363</v>
      </c>
      <c r="BP305" s="22" t="s">
        <v>747</v>
      </c>
      <c r="BQ305">
        <v>284</v>
      </c>
      <c r="BR305">
        <v>0</v>
      </c>
      <c r="BS305" t="s">
        <v>1493</v>
      </c>
      <c r="BT305">
        <v>0</v>
      </c>
      <c r="BU305" t="s">
        <v>1493</v>
      </c>
      <c r="BV305" s="4">
        <v>3.4</v>
      </c>
      <c r="BW305">
        <v>0</v>
      </c>
      <c r="BX305">
        <v>22</v>
      </c>
      <c r="BY305">
        <v>2</v>
      </c>
      <c r="BZ305" t="s">
        <v>1493</v>
      </c>
      <c r="CA305">
        <v>2</v>
      </c>
      <c r="CB305" t="s">
        <v>1493</v>
      </c>
      <c r="CC305">
        <v>2</v>
      </c>
      <c r="CD305" t="s">
        <v>1493</v>
      </c>
      <c r="CE305" s="12" t="s">
        <v>482</v>
      </c>
      <c r="CF305" t="s">
        <v>1493</v>
      </c>
      <c r="CG305">
        <v>0</v>
      </c>
      <c r="CH305" t="s">
        <v>1493</v>
      </c>
      <c r="CI305" t="s">
        <v>1493</v>
      </c>
      <c r="CJ305" t="s">
        <v>1493</v>
      </c>
      <c r="CK305" t="s">
        <v>1493</v>
      </c>
      <c r="CL305" t="s">
        <v>1493</v>
      </c>
      <c r="CM305" t="s">
        <v>1493</v>
      </c>
      <c r="CN305" t="s">
        <v>1493</v>
      </c>
      <c r="CO305" t="s">
        <v>1493</v>
      </c>
      <c r="CP305">
        <v>2</v>
      </c>
      <c r="CQ305" s="22" t="s">
        <v>461</v>
      </c>
      <c r="CR305" t="s">
        <v>1493</v>
      </c>
      <c r="CS305" s="12" t="s">
        <v>1493</v>
      </c>
      <c r="CT305">
        <v>2</v>
      </c>
      <c r="CU305">
        <v>0</v>
      </c>
      <c r="CV305" t="s">
        <v>1493</v>
      </c>
      <c r="CW305" t="s">
        <v>1493</v>
      </c>
      <c r="CX305">
        <v>0</v>
      </c>
      <c r="CY305" t="s">
        <v>1493</v>
      </c>
      <c r="CZ305">
        <v>0</v>
      </c>
      <c r="DA305" t="s">
        <v>1493</v>
      </c>
      <c r="DB305" t="s">
        <v>1493</v>
      </c>
      <c r="DC305" t="s">
        <v>1493</v>
      </c>
      <c r="DD305" t="s">
        <v>1493</v>
      </c>
      <c r="DE305" t="s">
        <v>1493</v>
      </c>
    </row>
    <row r="306" spans="1:110" x14ac:dyDescent="0.25">
      <c r="A306" s="12" t="s">
        <v>1493</v>
      </c>
      <c r="B306" s="4">
        <v>1.2090000000000001</v>
      </c>
      <c r="C306" t="s">
        <v>1493</v>
      </c>
      <c r="D306">
        <v>28</v>
      </c>
      <c r="E306">
        <v>1</v>
      </c>
      <c r="F306" t="s">
        <v>1493</v>
      </c>
      <c r="G306">
        <v>0</v>
      </c>
      <c r="H306" t="s">
        <v>1493</v>
      </c>
      <c r="I306" t="s">
        <v>1493</v>
      </c>
      <c r="J306">
        <v>0</v>
      </c>
      <c r="K306">
        <v>2004</v>
      </c>
      <c r="L306" t="s">
        <v>1493</v>
      </c>
      <c r="M306" t="s">
        <v>1493</v>
      </c>
      <c r="N306">
        <v>0</v>
      </c>
      <c r="O306">
        <v>273</v>
      </c>
      <c r="P306">
        <v>3.4</v>
      </c>
      <c r="Q306" t="s">
        <v>1493</v>
      </c>
      <c r="R306">
        <v>2008</v>
      </c>
      <c r="S306" t="s">
        <v>1493</v>
      </c>
      <c r="T306" t="s">
        <v>1493</v>
      </c>
      <c r="U306">
        <v>0</v>
      </c>
      <c r="V306">
        <v>273</v>
      </c>
      <c r="W306">
        <v>3.375</v>
      </c>
      <c r="X306" t="s">
        <v>1493</v>
      </c>
      <c r="Y306">
        <v>2010</v>
      </c>
      <c r="Z306" t="s">
        <v>1493</v>
      </c>
      <c r="AA306" t="s">
        <v>1493</v>
      </c>
      <c r="AB306">
        <v>0</v>
      </c>
      <c r="AC306">
        <v>280</v>
      </c>
      <c r="AD306">
        <v>3.58</v>
      </c>
      <c r="AE306" t="s">
        <v>1493</v>
      </c>
      <c r="AF306" t="s">
        <v>1493</v>
      </c>
      <c r="AG306" t="s">
        <v>1493</v>
      </c>
      <c r="AH306" t="s">
        <v>1493</v>
      </c>
      <c r="AI306" t="s">
        <v>1493</v>
      </c>
      <c r="AJ306" t="s">
        <v>1493</v>
      </c>
      <c r="AK306" t="s">
        <v>1493</v>
      </c>
      <c r="AL306" t="s">
        <v>1493</v>
      </c>
      <c r="AM306" t="s">
        <v>1493</v>
      </c>
      <c r="AN306" t="s">
        <v>1493</v>
      </c>
      <c r="AO306" t="s">
        <v>1493</v>
      </c>
      <c r="AP306" t="s">
        <v>1493</v>
      </c>
      <c r="AQ306" t="s">
        <v>1493</v>
      </c>
      <c r="AR306" t="s">
        <v>1493</v>
      </c>
      <c r="AS306" t="s">
        <v>1493</v>
      </c>
      <c r="AT306" t="s">
        <v>1493</v>
      </c>
      <c r="AU306" t="s">
        <v>1493</v>
      </c>
      <c r="AV306" t="s">
        <v>1493</v>
      </c>
      <c r="AW306" t="s">
        <v>1493</v>
      </c>
      <c r="AX306" t="s">
        <v>1493</v>
      </c>
      <c r="AY306" t="s">
        <v>1493</v>
      </c>
      <c r="AZ306" t="s">
        <v>1493</v>
      </c>
      <c r="BA306" t="s">
        <v>1493</v>
      </c>
      <c r="BB306" t="s">
        <v>1493</v>
      </c>
      <c r="BC306" t="s">
        <v>1493</v>
      </c>
      <c r="BD306" t="s">
        <v>1493</v>
      </c>
      <c r="BE306" t="s">
        <v>1493</v>
      </c>
      <c r="BF306" t="s">
        <v>1493</v>
      </c>
      <c r="BG306" t="s">
        <v>1493</v>
      </c>
      <c r="BH306">
        <v>5</v>
      </c>
      <c r="BI306">
        <v>3</v>
      </c>
      <c r="BJ306">
        <v>1</v>
      </c>
      <c r="BK306" t="s">
        <v>1493</v>
      </c>
      <c r="BL306" t="s">
        <v>1493</v>
      </c>
      <c r="BM306" t="s">
        <v>1493</v>
      </c>
      <c r="BN306" t="s">
        <v>1493</v>
      </c>
      <c r="BO306" s="12" t="s">
        <v>684</v>
      </c>
      <c r="BP306" s="22" t="s">
        <v>505</v>
      </c>
      <c r="BQ306">
        <v>286</v>
      </c>
      <c r="BR306">
        <v>0</v>
      </c>
      <c r="BS306" t="s">
        <v>1493</v>
      </c>
      <c r="BT306">
        <v>0</v>
      </c>
      <c r="BU306" t="s">
        <v>1493</v>
      </c>
      <c r="BV306" s="4">
        <v>4.09</v>
      </c>
      <c r="BW306">
        <v>0</v>
      </c>
      <c r="BX306">
        <v>28</v>
      </c>
      <c r="BY306">
        <v>2</v>
      </c>
      <c r="BZ306" t="s">
        <v>1493</v>
      </c>
      <c r="CA306">
        <v>1</v>
      </c>
      <c r="CB306" t="s">
        <v>1493</v>
      </c>
      <c r="CC306">
        <v>2</v>
      </c>
      <c r="CD306" t="s">
        <v>1493</v>
      </c>
      <c r="CE306" s="12" t="s">
        <v>482</v>
      </c>
      <c r="CF306" t="s">
        <v>1493</v>
      </c>
      <c r="CG306">
        <v>0</v>
      </c>
      <c r="CH306" t="s">
        <v>1493</v>
      </c>
      <c r="CI306" t="s">
        <v>1493</v>
      </c>
      <c r="CJ306" t="s">
        <v>1493</v>
      </c>
      <c r="CK306" t="s">
        <v>1493</v>
      </c>
      <c r="CL306" t="s">
        <v>1493</v>
      </c>
      <c r="CM306" t="s">
        <v>1493</v>
      </c>
      <c r="CN306" t="s">
        <v>1493</v>
      </c>
      <c r="CO306" t="s">
        <v>1493</v>
      </c>
      <c r="CP306">
        <v>3</v>
      </c>
      <c r="CQ306" s="22" t="s">
        <v>461</v>
      </c>
      <c r="CR306" t="s">
        <v>1493</v>
      </c>
      <c r="CS306" s="12" t="s">
        <v>1493</v>
      </c>
      <c r="CT306">
        <v>2</v>
      </c>
      <c r="CU306">
        <v>0</v>
      </c>
      <c r="CV306" t="s">
        <v>1493</v>
      </c>
      <c r="CW306" t="s">
        <v>1493</v>
      </c>
      <c r="CX306">
        <v>0</v>
      </c>
      <c r="CY306" t="s">
        <v>1493</v>
      </c>
      <c r="CZ306">
        <v>0</v>
      </c>
      <c r="DA306" t="s">
        <v>1493</v>
      </c>
      <c r="DB306" t="s">
        <v>1493</v>
      </c>
      <c r="DC306" t="s">
        <v>1493</v>
      </c>
      <c r="DD306" t="s">
        <v>1493</v>
      </c>
      <c r="DE306" t="s">
        <v>1493</v>
      </c>
    </row>
    <row r="307" spans="1:110" x14ac:dyDescent="0.25">
      <c r="A307" s="12" t="s">
        <v>1493</v>
      </c>
      <c r="B307" s="4">
        <v>1.21</v>
      </c>
      <c r="C307" t="s">
        <v>1493</v>
      </c>
      <c r="D307">
        <v>40</v>
      </c>
      <c r="E307">
        <v>1</v>
      </c>
      <c r="F307" t="s">
        <v>1493</v>
      </c>
      <c r="G307">
        <v>0</v>
      </c>
      <c r="H307" t="s">
        <v>1493</v>
      </c>
      <c r="I307" t="s">
        <v>1493</v>
      </c>
      <c r="J307">
        <v>0</v>
      </c>
      <c r="K307">
        <v>1998</v>
      </c>
      <c r="L307" t="s">
        <v>1493</v>
      </c>
      <c r="M307" t="s">
        <v>1493</v>
      </c>
      <c r="N307">
        <v>0</v>
      </c>
      <c r="O307" t="s">
        <v>1493</v>
      </c>
      <c r="P307">
        <v>3.85</v>
      </c>
      <c r="Q307" t="s">
        <v>1493</v>
      </c>
      <c r="R307">
        <v>2001</v>
      </c>
      <c r="S307" t="s">
        <v>1493</v>
      </c>
      <c r="T307" t="s">
        <v>1493</v>
      </c>
      <c r="U307">
        <v>0</v>
      </c>
      <c r="V307" t="s">
        <v>1493</v>
      </c>
      <c r="W307">
        <v>3.88</v>
      </c>
      <c r="X307" t="s">
        <v>1493</v>
      </c>
      <c r="Y307" t="s">
        <v>1493</v>
      </c>
      <c r="Z307" t="s">
        <v>1493</v>
      </c>
      <c r="AA307" t="s">
        <v>1493</v>
      </c>
      <c r="AB307" t="s">
        <v>1493</v>
      </c>
      <c r="AC307" t="s">
        <v>1493</v>
      </c>
      <c r="AD307" t="s">
        <v>1493</v>
      </c>
      <c r="AE307" t="s">
        <v>1493</v>
      </c>
      <c r="AF307" t="s">
        <v>1493</v>
      </c>
      <c r="AG307" t="s">
        <v>1493</v>
      </c>
      <c r="AH307" t="s">
        <v>1493</v>
      </c>
      <c r="AI307" t="s">
        <v>1493</v>
      </c>
      <c r="AJ307" t="s">
        <v>1493</v>
      </c>
      <c r="AK307" t="s">
        <v>1493</v>
      </c>
      <c r="AL307" t="s">
        <v>1493</v>
      </c>
      <c r="AM307" t="s">
        <v>1493</v>
      </c>
      <c r="AN307" t="s">
        <v>1493</v>
      </c>
      <c r="AO307" t="s">
        <v>1493</v>
      </c>
      <c r="AP307" t="s">
        <v>1493</v>
      </c>
      <c r="AQ307" t="s">
        <v>1493</v>
      </c>
      <c r="AR307" t="s">
        <v>1493</v>
      </c>
      <c r="AS307" t="s">
        <v>1493</v>
      </c>
      <c r="AT307" t="s">
        <v>1493</v>
      </c>
      <c r="AU307" t="s">
        <v>1493</v>
      </c>
      <c r="AV307" t="s">
        <v>1493</v>
      </c>
      <c r="AW307" t="s">
        <v>1493</v>
      </c>
      <c r="AX307" t="s">
        <v>1493</v>
      </c>
      <c r="AY307" t="s">
        <v>1493</v>
      </c>
      <c r="AZ307" t="s">
        <v>1493</v>
      </c>
      <c r="BA307" t="s">
        <v>1493</v>
      </c>
      <c r="BB307" t="s">
        <v>1493</v>
      </c>
      <c r="BC307" t="s">
        <v>1493</v>
      </c>
      <c r="BD307" t="s">
        <v>1493</v>
      </c>
      <c r="BE307" t="s">
        <v>1493</v>
      </c>
      <c r="BF307" t="s">
        <v>1493</v>
      </c>
      <c r="BG307" t="s">
        <v>1493</v>
      </c>
      <c r="BH307">
        <v>3</v>
      </c>
      <c r="BI307">
        <v>2</v>
      </c>
      <c r="BJ307" t="s">
        <v>1493</v>
      </c>
      <c r="BK307" t="s">
        <v>1493</v>
      </c>
      <c r="BL307" t="s">
        <v>1493</v>
      </c>
      <c r="BM307" t="s">
        <v>1493</v>
      </c>
      <c r="BN307" t="s">
        <v>1493</v>
      </c>
      <c r="BO307" s="12" t="s">
        <v>677</v>
      </c>
      <c r="BP307" s="22" t="s">
        <v>625</v>
      </c>
      <c r="BQ307">
        <v>279</v>
      </c>
      <c r="BR307">
        <v>0</v>
      </c>
      <c r="BS307" t="s">
        <v>1493</v>
      </c>
      <c r="BT307">
        <v>0</v>
      </c>
      <c r="BU307" t="s">
        <v>1493</v>
      </c>
      <c r="BV307" s="4">
        <v>3.34</v>
      </c>
      <c r="BW307">
        <v>0</v>
      </c>
      <c r="BX307">
        <v>40</v>
      </c>
      <c r="BY307">
        <v>1</v>
      </c>
      <c r="BZ307" t="s">
        <v>1493</v>
      </c>
      <c r="CA307">
        <v>3</v>
      </c>
      <c r="CB307" t="s">
        <v>1493</v>
      </c>
      <c r="CC307">
        <v>2</v>
      </c>
      <c r="CD307" t="s">
        <v>1493</v>
      </c>
      <c r="CE307" s="12" t="s">
        <v>639</v>
      </c>
      <c r="CF307">
        <v>1</v>
      </c>
      <c r="CG307">
        <v>0</v>
      </c>
      <c r="CH307" t="s">
        <v>1493</v>
      </c>
      <c r="CI307" t="s">
        <v>1493</v>
      </c>
      <c r="CJ307" t="s">
        <v>1493</v>
      </c>
      <c r="CK307" t="s">
        <v>1493</v>
      </c>
      <c r="CL307" t="s">
        <v>1493</v>
      </c>
      <c r="CM307" t="s">
        <v>1493</v>
      </c>
      <c r="CN307" t="s">
        <v>1493</v>
      </c>
      <c r="CO307" t="s">
        <v>1493</v>
      </c>
      <c r="CP307">
        <v>1</v>
      </c>
      <c r="CQ307" s="22" t="s">
        <v>461</v>
      </c>
      <c r="CR307" t="s">
        <v>1493</v>
      </c>
      <c r="CS307" s="12" t="s">
        <v>1493</v>
      </c>
      <c r="CT307">
        <v>2</v>
      </c>
      <c r="CU307">
        <v>0</v>
      </c>
      <c r="CV307" t="s">
        <v>1493</v>
      </c>
      <c r="CW307" t="s">
        <v>1493</v>
      </c>
      <c r="CX307">
        <v>0</v>
      </c>
      <c r="CY307" t="s">
        <v>1493</v>
      </c>
      <c r="CZ307">
        <v>0</v>
      </c>
      <c r="DA307" t="s">
        <v>1493</v>
      </c>
      <c r="DB307" t="s">
        <v>1493</v>
      </c>
      <c r="DC307" t="s">
        <v>1493</v>
      </c>
      <c r="DD307" t="s">
        <v>1493</v>
      </c>
      <c r="DE307" t="s">
        <v>1493</v>
      </c>
    </row>
    <row r="308" spans="1:110" x14ac:dyDescent="0.25">
      <c r="A308" s="12" t="s">
        <v>1493</v>
      </c>
      <c r="B308" s="4">
        <v>1.2110000000000001</v>
      </c>
      <c r="C308" t="s">
        <v>1493</v>
      </c>
      <c r="D308">
        <v>33</v>
      </c>
      <c r="E308">
        <v>2</v>
      </c>
      <c r="F308" t="s">
        <v>1493</v>
      </c>
      <c r="G308">
        <v>0</v>
      </c>
      <c r="H308" t="s">
        <v>1493</v>
      </c>
      <c r="I308" t="s">
        <v>1493</v>
      </c>
      <c r="J308">
        <v>0</v>
      </c>
      <c r="K308" t="s">
        <v>1493</v>
      </c>
      <c r="L308" t="s">
        <v>1493</v>
      </c>
      <c r="M308" t="s">
        <v>1493</v>
      </c>
      <c r="N308" t="s">
        <v>1493</v>
      </c>
      <c r="O308" t="s">
        <v>1493</v>
      </c>
      <c r="P308" t="s">
        <v>1493</v>
      </c>
      <c r="Q308" t="s">
        <v>1493</v>
      </c>
      <c r="R308" t="s">
        <v>1493</v>
      </c>
      <c r="S308" t="s">
        <v>1493</v>
      </c>
      <c r="T308" t="s">
        <v>1493</v>
      </c>
      <c r="U308" t="s">
        <v>1493</v>
      </c>
      <c r="V308" t="s">
        <v>1493</v>
      </c>
      <c r="W308" t="s">
        <v>1493</v>
      </c>
      <c r="X308" t="s">
        <v>1493</v>
      </c>
      <c r="Y308" t="s">
        <v>1493</v>
      </c>
      <c r="Z308" t="s">
        <v>1493</v>
      </c>
      <c r="AA308" t="s">
        <v>1493</v>
      </c>
      <c r="AB308" t="s">
        <v>1493</v>
      </c>
      <c r="AC308" t="s">
        <v>1493</v>
      </c>
      <c r="AD308" t="s">
        <v>1493</v>
      </c>
      <c r="AE308" t="s">
        <v>1493</v>
      </c>
      <c r="AF308" t="s">
        <v>1493</v>
      </c>
      <c r="AG308" t="s">
        <v>1493</v>
      </c>
      <c r="AH308" t="s">
        <v>1493</v>
      </c>
      <c r="AI308" t="s">
        <v>1493</v>
      </c>
      <c r="AJ308" t="s">
        <v>1493</v>
      </c>
      <c r="AK308" t="s">
        <v>1493</v>
      </c>
      <c r="AL308" t="s">
        <v>1493</v>
      </c>
      <c r="AM308" t="s">
        <v>1493</v>
      </c>
      <c r="AN308" t="s">
        <v>1493</v>
      </c>
      <c r="AO308" t="s">
        <v>1493</v>
      </c>
      <c r="AP308" t="s">
        <v>1493</v>
      </c>
      <c r="AQ308" t="s">
        <v>1493</v>
      </c>
      <c r="AR308" t="s">
        <v>1493</v>
      </c>
      <c r="AS308" t="s">
        <v>1493</v>
      </c>
      <c r="AT308" t="s">
        <v>1493</v>
      </c>
      <c r="AU308" t="s">
        <v>1493</v>
      </c>
      <c r="AV308" t="s">
        <v>1493</v>
      </c>
      <c r="AW308" t="s">
        <v>1493</v>
      </c>
      <c r="AX308" t="s">
        <v>1493</v>
      </c>
      <c r="AY308" t="s">
        <v>1493</v>
      </c>
      <c r="AZ308" t="s">
        <v>1493</v>
      </c>
      <c r="BA308" t="s">
        <v>1493</v>
      </c>
      <c r="BB308" t="s">
        <v>1493</v>
      </c>
      <c r="BC308" t="s">
        <v>1493</v>
      </c>
      <c r="BD308" t="s">
        <v>1493</v>
      </c>
      <c r="BE308" t="s">
        <v>1493</v>
      </c>
      <c r="BF308" t="s">
        <v>1493</v>
      </c>
      <c r="BG308" t="s">
        <v>1493</v>
      </c>
      <c r="BH308">
        <v>2</v>
      </c>
      <c r="BI308" t="s">
        <v>1493</v>
      </c>
      <c r="BJ308">
        <v>1</v>
      </c>
      <c r="BK308" t="s">
        <v>1493</v>
      </c>
      <c r="BL308" t="s">
        <v>1493</v>
      </c>
      <c r="BM308" t="s">
        <v>1493</v>
      </c>
      <c r="BN308" t="s">
        <v>1493</v>
      </c>
      <c r="BO308" s="12" t="s">
        <v>904</v>
      </c>
      <c r="BP308" s="22" t="s">
        <v>638</v>
      </c>
      <c r="BQ308">
        <v>281</v>
      </c>
      <c r="BR308">
        <v>0</v>
      </c>
      <c r="BS308" t="s">
        <v>1493</v>
      </c>
      <c r="BT308">
        <v>0</v>
      </c>
      <c r="BU308" t="s">
        <v>1493</v>
      </c>
      <c r="BV308" s="4">
        <v>3.18</v>
      </c>
      <c r="BW308">
        <v>0</v>
      </c>
      <c r="BX308">
        <v>33</v>
      </c>
      <c r="BY308">
        <v>1</v>
      </c>
      <c r="BZ308" t="s">
        <v>1493</v>
      </c>
      <c r="CA308">
        <v>3</v>
      </c>
      <c r="CB308" t="s">
        <v>1493</v>
      </c>
      <c r="CC308">
        <v>2</v>
      </c>
      <c r="CD308" t="s">
        <v>1493</v>
      </c>
      <c r="CE308" s="12" t="s">
        <v>915</v>
      </c>
      <c r="CF308">
        <v>1</v>
      </c>
      <c r="CG308" t="s">
        <v>1493</v>
      </c>
      <c r="CH308" t="s">
        <v>1493</v>
      </c>
      <c r="CI308" t="s">
        <v>1493</v>
      </c>
      <c r="CJ308" t="s">
        <v>1493</v>
      </c>
      <c r="CK308" t="s">
        <v>1493</v>
      </c>
      <c r="CL308" t="s">
        <v>1493</v>
      </c>
      <c r="CM308" t="s">
        <v>1493</v>
      </c>
      <c r="CN308" t="s">
        <v>1493</v>
      </c>
      <c r="CO308" t="s">
        <v>1493</v>
      </c>
      <c r="CP308">
        <v>2</v>
      </c>
      <c r="CQ308" s="22">
        <v>1</v>
      </c>
      <c r="CR308" t="s">
        <v>1493</v>
      </c>
      <c r="CS308" s="12" t="s">
        <v>1493</v>
      </c>
      <c r="CT308">
        <v>2</v>
      </c>
      <c r="CU308">
        <v>0</v>
      </c>
      <c r="CV308" t="s">
        <v>1493</v>
      </c>
      <c r="CW308" t="s">
        <v>1493</v>
      </c>
      <c r="CX308">
        <v>0</v>
      </c>
      <c r="CY308" t="s">
        <v>1493</v>
      </c>
      <c r="CZ308">
        <v>0</v>
      </c>
      <c r="DA308" t="s">
        <v>1493</v>
      </c>
      <c r="DB308" t="s">
        <v>1493</v>
      </c>
      <c r="DC308" t="s">
        <v>1493</v>
      </c>
      <c r="DD308" t="s">
        <v>1493</v>
      </c>
      <c r="DE308" t="s">
        <v>1493</v>
      </c>
    </row>
    <row r="309" spans="1:110" x14ac:dyDescent="0.25">
      <c r="A309" s="12" t="s">
        <v>1493</v>
      </c>
      <c r="B309" s="4">
        <v>1.212</v>
      </c>
      <c r="C309" t="s">
        <v>1493</v>
      </c>
      <c r="D309">
        <v>31</v>
      </c>
      <c r="E309">
        <v>1</v>
      </c>
      <c r="F309" t="s">
        <v>1493</v>
      </c>
      <c r="G309">
        <v>0</v>
      </c>
      <c r="H309" t="s">
        <v>1493</v>
      </c>
      <c r="I309" t="s">
        <v>1493</v>
      </c>
      <c r="J309">
        <v>0</v>
      </c>
      <c r="K309">
        <v>1999</v>
      </c>
      <c r="L309" t="s">
        <v>1493</v>
      </c>
      <c r="M309" t="s">
        <v>1493</v>
      </c>
      <c r="N309">
        <v>0</v>
      </c>
      <c r="O309" t="s">
        <v>1493</v>
      </c>
      <c r="P309">
        <v>2.91</v>
      </c>
      <c r="Q309" t="s">
        <v>1493</v>
      </c>
      <c r="R309">
        <v>2004</v>
      </c>
      <c r="S309" t="s">
        <v>1493</v>
      </c>
      <c r="T309" t="s">
        <v>1493</v>
      </c>
      <c r="U309">
        <v>0</v>
      </c>
      <c r="V309" t="s">
        <v>1493</v>
      </c>
      <c r="W309">
        <v>2.8</v>
      </c>
      <c r="X309" t="s">
        <v>1493</v>
      </c>
      <c r="Y309" t="s">
        <v>1493</v>
      </c>
      <c r="Z309" t="s">
        <v>1493</v>
      </c>
      <c r="AA309" t="s">
        <v>1493</v>
      </c>
      <c r="AB309" t="s">
        <v>1493</v>
      </c>
      <c r="AC309" t="s">
        <v>1493</v>
      </c>
      <c r="AD309" t="s">
        <v>1493</v>
      </c>
      <c r="AE309" t="s">
        <v>1493</v>
      </c>
      <c r="AF309" t="s">
        <v>1493</v>
      </c>
      <c r="AG309" t="s">
        <v>1493</v>
      </c>
      <c r="AH309" t="s">
        <v>1493</v>
      </c>
      <c r="AI309" t="s">
        <v>1493</v>
      </c>
      <c r="AJ309" t="s">
        <v>1493</v>
      </c>
      <c r="AK309" t="s">
        <v>1493</v>
      </c>
      <c r="AL309" t="s">
        <v>1493</v>
      </c>
      <c r="AM309" t="s">
        <v>1493</v>
      </c>
      <c r="AN309" t="s">
        <v>1493</v>
      </c>
      <c r="AO309" t="s">
        <v>1493</v>
      </c>
      <c r="AP309" t="s">
        <v>1493</v>
      </c>
      <c r="AQ309" t="s">
        <v>1493</v>
      </c>
      <c r="AR309" t="s">
        <v>1493</v>
      </c>
      <c r="AS309" t="s">
        <v>1493</v>
      </c>
      <c r="AT309" t="s">
        <v>1493</v>
      </c>
      <c r="AU309" t="s">
        <v>1493</v>
      </c>
      <c r="AV309" t="s">
        <v>1493</v>
      </c>
      <c r="AW309" t="s">
        <v>1493</v>
      </c>
      <c r="AX309" t="s">
        <v>1493</v>
      </c>
      <c r="AY309" t="s">
        <v>1493</v>
      </c>
      <c r="AZ309" t="s">
        <v>1493</v>
      </c>
      <c r="BA309" t="s">
        <v>1493</v>
      </c>
      <c r="BB309" t="s">
        <v>1493</v>
      </c>
      <c r="BC309" t="s">
        <v>1493</v>
      </c>
      <c r="BD309" t="s">
        <v>1493</v>
      </c>
      <c r="BE309" t="s">
        <v>1493</v>
      </c>
      <c r="BF309" t="s">
        <v>1493</v>
      </c>
      <c r="BG309" t="s">
        <v>1493</v>
      </c>
      <c r="BH309">
        <v>3</v>
      </c>
      <c r="BI309">
        <v>2</v>
      </c>
      <c r="BJ309" t="s">
        <v>1493</v>
      </c>
      <c r="BK309" t="s">
        <v>1493</v>
      </c>
      <c r="BL309" t="s">
        <v>1493</v>
      </c>
      <c r="BM309" t="s">
        <v>1493</v>
      </c>
      <c r="BN309" t="s">
        <v>1493</v>
      </c>
      <c r="BO309" s="12" t="s">
        <v>872</v>
      </c>
      <c r="BP309" s="22" t="s">
        <v>625</v>
      </c>
      <c r="BQ309">
        <v>279</v>
      </c>
      <c r="BR309">
        <v>0</v>
      </c>
      <c r="BS309" t="s">
        <v>1493</v>
      </c>
      <c r="BT309">
        <v>0</v>
      </c>
      <c r="BU309" t="s">
        <v>1493</v>
      </c>
      <c r="BV309" s="4">
        <v>3.58</v>
      </c>
      <c r="BW309">
        <v>0</v>
      </c>
      <c r="BX309">
        <v>31</v>
      </c>
      <c r="BY309">
        <v>2</v>
      </c>
      <c r="BZ309" t="s">
        <v>1493</v>
      </c>
      <c r="CA309">
        <v>1</v>
      </c>
      <c r="CB309" t="s">
        <v>1493</v>
      </c>
      <c r="CC309">
        <v>2</v>
      </c>
      <c r="CD309" t="s">
        <v>1493</v>
      </c>
      <c r="CE309" s="12" t="s">
        <v>482</v>
      </c>
      <c r="CF309" t="s">
        <v>1493</v>
      </c>
      <c r="CG309">
        <v>0</v>
      </c>
      <c r="CH309" t="s">
        <v>1493</v>
      </c>
      <c r="CI309" t="s">
        <v>1493</v>
      </c>
      <c r="CJ309" t="s">
        <v>1493</v>
      </c>
      <c r="CK309" t="s">
        <v>1493</v>
      </c>
      <c r="CL309" t="s">
        <v>1493</v>
      </c>
      <c r="CM309" t="s">
        <v>1493</v>
      </c>
      <c r="CN309" t="s">
        <v>1493</v>
      </c>
      <c r="CO309" t="s">
        <v>1493</v>
      </c>
      <c r="CP309">
        <v>2</v>
      </c>
      <c r="CQ309" s="22">
        <v>1</v>
      </c>
      <c r="CR309" t="s">
        <v>1493</v>
      </c>
      <c r="CS309" s="12" t="s">
        <v>1493</v>
      </c>
      <c r="CT309">
        <v>2</v>
      </c>
      <c r="CU309">
        <v>0</v>
      </c>
      <c r="CV309" t="s">
        <v>1493</v>
      </c>
      <c r="CW309" t="s">
        <v>1493</v>
      </c>
      <c r="CX309">
        <v>0</v>
      </c>
      <c r="CY309" t="s">
        <v>1493</v>
      </c>
      <c r="CZ309">
        <v>0</v>
      </c>
      <c r="DA309" t="s">
        <v>1493</v>
      </c>
      <c r="DB309" t="s">
        <v>1493</v>
      </c>
      <c r="DC309" t="s">
        <v>1493</v>
      </c>
      <c r="DD309" t="s">
        <v>1493</v>
      </c>
      <c r="DE309" t="s">
        <v>1493</v>
      </c>
    </row>
    <row r="310" spans="1:110" x14ac:dyDescent="0.25">
      <c r="A310" s="12" t="s">
        <v>1493</v>
      </c>
      <c r="B310" s="4">
        <v>1.2130000000000001</v>
      </c>
      <c r="C310" t="s">
        <v>1493</v>
      </c>
      <c r="D310">
        <v>26</v>
      </c>
      <c r="E310">
        <v>2</v>
      </c>
      <c r="F310" t="s">
        <v>1493</v>
      </c>
      <c r="G310">
        <v>0</v>
      </c>
      <c r="H310" t="s">
        <v>1493</v>
      </c>
      <c r="I310" t="s">
        <v>1493</v>
      </c>
      <c r="J310">
        <v>0</v>
      </c>
      <c r="K310" t="s">
        <v>1493</v>
      </c>
      <c r="L310" t="s">
        <v>1493</v>
      </c>
      <c r="M310" t="s">
        <v>1493</v>
      </c>
      <c r="N310" t="s">
        <v>1493</v>
      </c>
      <c r="O310" t="s">
        <v>1493</v>
      </c>
      <c r="P310" t="s">
        <v>1493</v>
      </c>
      <c r="Q310" t="s">
        <v>1493</v>
      </c>
      <c r="R310" t="s">
        <v>1493</v>
      </c>
      <c r="S310" t="s">
        <v>1493</v>
      </c>
      <c r="T310" t="s">
        <v>1493</v>
      </c>
      <c r="U310" t="s">
        <v>1493</v>
      </c>
      <c r="V310" t="s">
        <v>1493</v>
      </c>
      <c r="W310" t="s">
        <v>1493</v>
      </c>
      <c r="X310" t="s">
        <v>1493</v>
      </c>
      <c r="Y310" t="s">
        <v>1493</v>
      </c>
      <c r="Z310" t="s">
        <v>1493</v>
      </c>
      <c r="AA310" t="s">
        <v>1493</v>
      </c>
      <c r="AB310" t="s">
        <v>1493</v>
      </c>
      <c r="AC310" t="s">
        <v>1493</v>
      </c>
      <c r="AD310" t="s">
        <v>1493</v>
      </c>
      <c r="AE310" t="s">
        <v>1493</v>
      </c>
      <c r="AF310" t="s">
        <v>1493</v>
      </c>
      <c r="AG310" t="s">
        <v>1493</v>
      </c>
      <c r="AH310" t="s">
        <v>1493</v>
      </c>
      <c r="AI310" t="s">
        <v>1493</v>
      </c>
      <c r="AJ310" t="s">
        <v>1493</v>
      </c>
      <c r="AK310" t="s">
        <v>1493</v>
      </c>
      <c r="AL310" t="s">
        <v>1493</v>
      </c>
      <c r="AM310" t="s">
        <v>1493</v>
      </c>
      <c r="AN310" t="s">
        <v>1493</v>
      </c>
      <c r="AO310" t="s">
        <v>1493</v>
      </c>
      <c r="AP310" t="s">
        <v>1493</v>
      </c>
      <c r="AQ310" t="s">
        <v>1493</v>
      </c>
      <c r="AR310" t="s">
        <v>1493</v>
      </c>
      <c r="AS310" t="s">
        <v>1493</v>
      </c>
      <c r="AT310" t="s">
        <v>1493</v>
      </c>
      <c r="AU310" t="s">
        <v>1493</v>
      </c>
      <c r="AV310" t="s">
        <v>1493</v>
      </c>
      <c r="AW310" t="s">
        <v>1493</v>
      </c>
      <c r="AX310" t="s">
        <v>1493</v>
      </c>
      <c r="AY310" t="s">
        <v>1493</v>
      </c>
      <c r="AZ310" t="s">
        <v>1493</v>
      </c>
      <c r="BA310" t="s">
        <v>1493</v>
      </c>
      <c r="BB310" t="s">
        <v>1493</v>
      </c>
      <c r="BC310" t="s">
        <v>1493</v>
      </c>
      <c r="BD310" t="s">
        <v>1493</v>
      </c>
      <c r="BE310" t="s">
        <v>1493</v>
      </c>
      <c r="BF310" t="s">
        <v>1493</v>
      </c>
      <c r="BG310" t="s">
        <v>1493</v>
      </c>
      <c r="BH310">
        <v>1</v>
      </c>
      <c r="BI310" t="s">
        <v>1493</v>
      </c>
      <c r="BJ310" t="s">
        <v>1493</v>
      </c>
      <c r="BK310" t="s">
        <v>1493</v>
      </c>
      <c r="BL310" t="s">
        <v>1493</v>
      </c>
      <c r="BM310" t="s">
        <v>1493</v>
      </c>
      <c r="BN310" t="s">
        <v>1493</v>
      </c>
      <c r="BO310" s="12" t="s">
        <v>904</v>
      </c>
      <c r="BP310" s="22" t="s">
        <v>525</v>
      </c>
      <c r="BQ310">
        <v>274</v>
      </c>
      <c r="BR310">
        <v>0</v>
      </c>
      <c r="BS310" t="s">
        <v>1493</v>
      </c>
      <c r="BT310">
        <v>0</v>
      </c>
      <c r="BU310" t="s">
        <v>1493</v>
      </c>
      <c r="BV310" s="4">
        <v>3.38</v>
      </c>
      <c r="BW310">
        <v>0</v>
      </c>
      <c r="BX310">
        <v>26</v>
      </c>
      <c r="BY310">
        <v>1</v>
      </c>
      <c r="BZ310" t="s">
        <v>1493</v>
      </c>
      <c r="CA310">
        <v>3</v>
      </c>
      <c r="CB310" t="s">
        <v>1493</v>
      </c>
      <c r="CC310">
        <v>2</v>
      </c>
      <c r="CD310" t="s">
        <v>1493</v>
      </c>
      <c r="CE310" s="12" t="s">
        <v>1273</v>
      </c>
      <c r="CF310">
        <v>1</v>
      </c>
      <c r="CG310">
        <v>0</v>
      </c>
      <c r="CH310" t="s">
        <v>1493</v>
      </c>
      <c r="CI310" t="s">
        <v>1493</v>
      </c>
      <c r="CJ310" t="s">
        <v>1493</v>
      </c>
      <c r="CK310" t="s">
        <v>1493</v>
      </c>
      <c r="CL310" t="s">
        <v>1493</v>
      </c>
      <c r="CM310" t="s">
        <v>1493</v>
      </c>
      <c r="CN310" t="s">
        <v>1493</v>
      </c>
      <c r="CO310" t="s">
        <v>1493</v>
      </c>
      <c r="CP310">
        <v>1</v>
      </c>
      <c r="CQ310" s="22">
        <v>1</v>
      </c>
      <c r="CR310" t="s">
        <v>1493</v>
      </c>
      <c r="CS310" s="12" t="s">
        <v>1493</v>
      </c>
      <c r="CT310">
        <v>2</v>
      </c>
      <c r="CU310">
        <v>0</v>
      </c>
      <c r="CV310" t="s">
        <v>1493</v>
      </c>
      <c r="CW310" t="s">
        <v>1493</v>
      </c>
      <c r="CX310">
        <v>0</v>
      </c>
      <c r="CY310" t="s">
        <v>1493</v>
      </c>
      <c r="CZ310">
        <v>0</v>
      </c>
      <c r="DA310" t="s">
        <v>1493</v>
      </c>
      <c r="DB310" t="s">
        <v>1493</v>
      </c>
      <c r="DC310" t="s">
        <v>1493</v>
      </c>
      <c r="DD310" t="s">
        <v>1493</v>
      </c>
      <c r="DE310" t="s">
        <v>1493</v>
      </c>
    </row>
    <row r="311" spans="1:110" x14ac:dyDescent="0.25">
      <c r="A311" s="12" t="s">
        <v>1493</v>
      </c>
      <c r="B311" s="4">
        <v>1.214</v>
      </c>
      <c r="C311" t="s">
        <v>1493</v>
      </c>
      <c r="D311">
        <v>28</v>
      </c>
      <c r="E311">
        <v>1</v>
      </c>
      <c r="F311" t="s">
        <v>1493</v>
      </c>
      <c r="G311">
        <v>0</v>
      </c>
      <c r="H311" t="s">
        <v>1493</v>
      </c>
      <c r="I311" t="s">
        <v>1493</v>
      </c>
      <c r="J311">
        <v>0</v>
      </c>
      <c r="K311">
        <v>2009</v>
      </c>
      <c r="L311" t="s">
        <v>1493</v>
      </c>
      <c r="M311" t="s">
        <v>1493</v>
      </c>
      <c r="N311">
        <v>0</v>
      </c>
      <c r="O311">
        <v>273</v>
      </c>
      <c r="P311">
        <v>3.16</v>
      </c>
      <c r="Q311" t="s">
        <v>1493</v>
      </c>
      <c r="R311" t="s">
        <v>1493</v>
      </c>
      <c r="S311" t="s">
        <v>1493</v>
      </c>
      <c r="T311" t="s">
        <v>1493</v>
      </c>
      <c r="U311" t="s">
        <v>1493</v>
      </c>
      <c r="V311" t="s">
        <v>1493</v>
      </c>
      <c r="W311" t="s">
        <v>1493</v>
      </c>
      <c r="X311" t="s">
        <v>1493</v>
      </c>
      <c r="Y311" t="s">
        <v>1493</v>
      </c>
      <c r="Z311" t="s">
        <v>1493</v>
      </c>
      <c r="AA311" t="s">
        <v>1493</v>
      </c>
      <c r="AB311" t="s">
        <v>1493</v>
      </c>
      <c r="AC311" t="s">
        <v>1493</v>
      </c>
      <c r="AD311" t="s">
        <v>1493</v>
      </c>
      <c r="AE311" t="s">
        <v>1493</v>
      </c>
      <c r="AF311" t="s">
        <v>1493</v>
      </c>
      <c r="AG311" t="s">
        <v>1493</v>
      </c>
      <c r="AH311" t="s">
        <v>1493</v>
      </c>
      <c r="AI311" t="s">
        <v>1493</v>
      </c>
      <c r="AJ311" t="s">
        <v>1493</v>
      </c>
      <c r="AK311" t="s">
        <v>1493</v>
      </c>
      <c r="AL311" t="s">
        <v>1493</v>
      </c>
      <c r="AM311" t="s">
        <v>1493</v>
      </c>
      <c r="AN311" t="s">
        <v>1493</v>
      </c>
      <c r="AO311" t="s">
        <v>1493</v>
      </c>
      <c r="AP311" t="s">
        <v>1493</v>
      </c>
      <c r="AQ311" t="s">
        <v>1493</v>
      </c>
      <c r="AR311" t="s">
        <v>1493</v>
      </c>
      <c r="AS311" t="s">
        <v>1493</v>
      </c>
      <c r="AT311" t="s">
        <v>1493</v>
      </c>
      <c r="AU311" t="s">
        <v>1493</v>
      </c>
      <c r="AV311" t="s">
        <v>1493</v>
      </c>
      <c r="AW311" t="s">
        <v>1493</v>
      </c>
      <c r="AX311" t="s">
        <v>1493</v>
      </c>
      <c r="AY311" t="s">
        <v>1493</v>
      </c>
      <c r="AZ311" t="s">
        <v>1493</v>
      </c>
      <c r="BA311" t="s">
        <v>1493</v>
      </c>
      <c r="BB311" t="s">
        <v>1493</v>
      </c>
      <c r="BC311" t="s">
        <v>1493</v>
      </c>
      <c r="BD311" t="s">
        <v>1493</v>
      </c>
      <c r="BE311" t="s">
        <v>1493</v>
      </c>
      <c r="BF311" t="s">
        <v>1493</v>
      </c>
      <c r="BG311" t="s">
        <v>1493</v>
      </c>
      <c r="BH311">
        <v>3</v>
      </c>
      <c r="BI311">
        <v>1</v>
      </c>
      <c r="BJ311">
        <v>1</v>
      </c>
      <c r="BK311" t="s">
        <v>1493</v>
      </c>
      <c r="BL311" t="s">
        <v>1493</v>
      </c>
      <c r="BM311" t="s">
        <v>1493</v>
      </c>
      <c r="BN311" t="s">
        <v>1493</v>
      </c>
      <c r="BO311" s="12" t="s">
        <v>677</v>
      </c>
      <c r="BP311" s="22" t="s">
        <v>722</v>
      </c>
      <c r="BQ311">
        <v>271</v>
      </c>
      <c r="BR311">
        <v>0</v>
      </c>
      <c r="BS311" t="s">
        <v>1493</v>
      </c>
      <c r="BT311">
        <v>0</v>
      </c>
      <c r="BU311" t="s">
        <v>1493</v>
      </c>
      <c r="BV311" s="4">
        <v>2.78</v>
      </c>
      <c r="BW311">
        <v>0</v>
      </c>
      <c r="BX311">
        <v>28</v>
      </c>
      <c r="BY311">
        <v>3</v>
      </c>
      <c r="BZ311" t="s">
        <v>1493</v>
      </c>
      <c r="CA311">
        <v>2</v>
      </c>
      <c r="CB311" t="s">
        <v>1493</v>
      </c>
      <c r="CC311">
        <v>2</v>
      </c>
      <c r="CD311" t="s">
        <v>1493</v>
      </c>
      <c r="CE311" s="12" t="s">
        <v>694</v>
      </c>
      <c r="CF311">
        <v>1</v>
      </c>
      <c r="CG311">
        <v>0</v>
      </c>
      <c r="CH311" t="s">
        <v>1493</v>
      </c>
      <c r="CI311" t="s">
        <v>1493</v>
      </c>
      <c r="CJ311" t="s">
        <v>1493</v>
      </c>
      <c r="CK311" t="s">
        <v>1493</v>
      </c>
      <c r="CL311" t="s">
        <v>1493</v>
      </c>
      <c r="CM311" t="s">
        <v>1493</v>
      </c>
      <c r="CN311" t="s">
        <v>1493</v>
      </c>
      <c r="CO311" t="s">
        <v>1493</v>
      </c>
      <c r="CP311">
        <v>2</v>
      </c>
      <c r="CQ311" s="22">
        <v>1</v>
      </c>
      <c r="CR311" t="s">
        <v>1493</v>
      </c>
      <c r="CS311" s="12" t="s">
        <v>1493</v>
      </c>
      <c r="CT311">
        <v>2</v>
      </c>
      <c r="CU311">
        <v>0</v>
      </c>
      <c r="CV311" t="s">
        <v>1493</v>
      </c>
      <c r="CW311" t="s">
        <v>1493</v>
      </c>
      <c r="CX311">
        <v>0</v>
      </c>
      <c r="CY311" t="s">
        <v>1493</v>
      </c>
      <c r="CZ311">
        <v>0</v>
      </c>
      <c r="DA311" t="s">
        <v>1493</v>
      </c>
      <c r="DB311" t="s">
        <v>1493</v>
      </c>
      <c r="DC311" t="s">
        <v>1493</v>
      </c>
      <c r="DD311" t="s">
        <v>1493</v>
      </c>
      <c r="DE311" t="s">
        <v>1493</v>
      </c>
    </row>
    <row r="312" spans="1:110" x14ac:dyDescent="0.25">
      <c r="A312" s="12" t="s">
        <v>1493</v>
      </c>
      <c r="B312" s="4">
        <v>1.2150000000000001</v>
      </c>
      <c r="C312" t="s">
        <v>1493</v>
      </c>
      <c r="D312">
        <v>36</v>
      </c>
      <c r="E312">
        <v>1</v>
      </c>
      <c r="F312" t="s">
        <v>1493</v>
      </c>
      <c r="G312">
        <v>0</v>
      </c>
      <c r="H312" t="s">
        <v>1493</v>
      </c>
      <c r="I312" t="s">
        <v>1493</v>
      </c>
      <c r="J312">
        <v>0</v>
      </c>
      <c r="K312">
        <v>2007</v>
      </c>
      <c r="L312" t="s">
        <v>1493</v>
      </c>
      <c r="M312" t="s">
        <v>1493</v>
      </c>
      <c r="N312">
        <v>0</v>
      </c>
      <c r="O312" t="s">
        <v>1493</v>
      </c>
      <c r="P312">
        <v>2.46</v>
      </c>
      <c r="Q312" t="s">
        <v>1493</v>
      </c>
      <c r="R312">
        <v>2009</v>
      </c>
      <c r="S312" t="s">
        <v>1493</v>
      </c>
      <c r="T312" t="s">
        <v>1493</v>
      </c>
      <c r="U312">
        <v>0</v>
      </c>
      <c r="V312" t="s">
        <v>1493</v>
      </c>
      <c r="W312">
        <v>2.5099999999999998</v>
      </c>
      <c r="X312" t="s">
        <v>1493</v>
      </c>
      <c r="Y312" t="s">
        <v>1493</v>
      </c>
      <c r="Z312" t="s">
        <v>1493</v>
      </c>
      <c r="AA312" t="s">
        <v>1493</v>
      </c>
      <c r="AB312" t="s">
        <v>1493</v>
      </c>
      <c r="AC312" t="s">
        <v>1493</v>
      </c>
      <c r="AD312" t="s">
        <v>1493</v>
      </c>
      <c r="AE312" t="s">
        <v>1493</v>
      </c>
      <c r="AF312" t="s">
        <v>1493</v>
      </c>
      <c r="AG312" t="s">
        <v>1493</v>
      </c>
      <c r="AH312" t="s">
        <v>1493</v>
      </c>
      <c r="AI312" t="s">
        <v>1493</v>
      </c>
      <c r="AJ312" t="s">
        <v>1493</v>
      </c>
      <c r="AK312" t="s">
        <v>1493</v>
      </c>
      <c r="AL312" t="s">
        <v>1493</v>
      </c>
      <c r="AM312" t="s">
        <v>1493</v>
      </c>
      <c r="AN312" t="s">
        <v>1493</v>
      </c>
      <c r="AO312" t="s">
        <v>1493</v>
      </c>
      <c r="AP312" t="s">
        <v>1493</v>
      </c>
      <c r="AQ312" t="s">
        <v>1493</v>
      </c>
      <c r="AR312" t="s">
        <v>1493</v>
      </c>
      <c r="AS312" t="s">
        <v>1493</v>
      </c>
      <c r="AT312" t="s">
        <v>1493</v>
      </c>
      <c r="AU312" t="s">
        <v>1493</v>
      </c>
      <c r="AV312" t="s">
        <v>1493</v>
      </c>
      <c r="AW312" t="s">
        <v>1493</v>
      </c>
      <c r="AX312" t="s">
        <v>1493</v>
      </c>
      <c r="AY312" t="s">
        <v>1493</v>
      </c>
      <c r="AZ312" t="s">
        <v>1493</v>
      </c>
      <c r="BA312" t="s">
        <v>1493</v>
      </c>
      <c r="BB312" t="s">
        <v>1493</v>
      </c>
      <c r="BC312" t="s">
        <v>1493</v>
      </c>
      <c r="BD312" t="s">
        <v>1493</v>
      </c>
      <c r="BE312" t="s">
        <v>1493</v>
      </c>
      <c r="BF312" t="s">
        <v>1493</v>
      </c>
      <c r="BG312" t="s">
        <v>1493</v>
      </c>
      <c r="BH312">
        <v>5</v>
      </c>
      <c r="BI312">
        <v>2</v>
      </c>
      <c r="BJ312">
        <v>1</v>
      </c>
      <c r="BK312">
        <v>1</v>
      </c>
      <c r="BL312" t="s">
        <v>1493</v>
      </c>
      <c r="BM312" t="s">
        <v>1493</v>
      </c>
      <c r="BN312" t="s">
        <v>1493</v>
      </c>
      <c r="BO312" s="12" t="s">
        <v>904</v>
      </c>
      <c r="BP312" s="22">
        <v>38</v>
      </c>
      <c r="BQ312">
        <v>266</v>
      </c>
      <c r="BR312">
        <v>0</v>
      </c>
      <c r="BS312" t="s">
        <v>1493</v>
      </c>
      <c r="BT312">
        <v>0</v>
      </c>
      <c r="BU312" t="s">
        <v>1493</v>
      </c>
      <c r="BV312" s="4">
        <v>2.5099999999999998</v>
      </c>
      <c r="BW312">
        <v>0</v>
      </c>
      <c r="BX312">
        <v>36</v>
      </c>
      <c r="BY312">
        <v>1</v>
      </c>
      <c r="BZ312" t="s">
        <v>1493</v>
      </c>
      <c r="CA312">
        <v>2</v>
      </c>
      <c r="CB312" t="s">
        <v>1493</v>
      </c>
      <c r="CC312">
        <v>3</v>
      </c>
      <c r="CD312">
        <v>17</v>
      </c>
      <c r="CE312" s="12" t="s">
        <v>1388</v>
      </c>
      <c r="CF312">
        <v>2</v>
      </c>
      <c r="CG312">
        <v>0</v>
      </c>
      <c r="CH312" t="s">
        <v>1493</v>
      </c>
      <c r="CI312" t="s">
        <v>1493</v>
      </c>
      <c r="CJ312" t="s">
        <v>1493</v>
      </c>
      <c r="CK312" t="s">
        <v>1493</v>
      </c>
      <c r="CL312" t="s">
        <v>1493</v>
      </c>
      <c r="CM312" t="s">
        <v>1493</v>
      </c>
      <c r="CN312" t="s">
        <v>1493</v>
      </c>
      <c r="CO312" t="s">
        <v>1493</v>
      </c>
      <c r="CP312">
        <v>2</v>
      </c>
      <c r="CQ312" s="22">
        <v>1</v>
      </c>
      <c r="CR312" t="s">
        <v>1493</v>
      </c>
      <c r="CS312" s="12" t="s">
        <v>1493</v>
      </c>
      <c r="CT312">
        <v>2</v>
      </c>
      <c r="CU312">
        <v>0</v>
      </c>
      <c r="CV312" t="s">
        <v>1493</v>
      </c>
      <c r="CW312" t="s">
        <v>1493</v>
      </c>
      <c r="CX312">
        <v>0</v>
      </c>
      <c r="CY312" t="s">
        <v>1493</v>
      </c>
      <c r="CZ312">
        <v>0</v>
      </c>
      <c r="DA312" t="s">
        <v>1493</v>
      </c>
      <c r="DB312" t="s">
        <v>1493</v>
      </c>
      <c r="DC312" t="s">
        <v>1493</v>
      </c>
      <c r="DD312" t="s">
        <v>1493</v>
      </c>
      <c r="DE312" t="s">
        <v>1493</v>
      </c>
    </row>
    <row r="313" spans="1:110" x14ac:dyDescent="0.25">
      <c r="A313" s="12" t="s">
        <v>1493</v>
      </c>
      <c r="B313" s="4">
        <v>1.216</v>
      </c>
      <c r="C313" t="s">
        <v>1493</v>
      </c>
      <c r="D313">
        <v>20</v>
      </c>
      <c r="E313">
        <v>1</v>
      </c>
      <c r="F313" t="s">
        <v>1493</v>
      </c>
      <c r="G313">
        <v>0</v>
      </c>
      <c r="H313" t="s">
        <v>1493</v>
      </c>
      <c r="I313" t="s">
        <v>1493</v>
      </c>
      <c r="J313">
        <v>0</v>
      </c>
      <c r="K313" t="s">
        <v>1493</v>
      </c>
      <c r="L313" t="s">
        <v>1493</v>
      </c>
      <c r="M313" t="s">
        <v>1493</v>
      </c>
      <c r="N313" t="s">
        <v>1493</v>
      </c>
      <c r="O313" t="s">
        <v>1493</v>
      </c>
      <c r="P313" t="s">
        <v>1493</v>
      </c>
      <c r="Q313" t="s">
        <v>1493</v>
      </c>
      <c r="R313" t="s">
        <v>1493</v>
      </c>
      <c r="S313" t="s">
        <v>1493</v>
      </c>
      <c r="T313" t="s">
        <v>1493</v>
      </c>
      <c r="U313" t="s">
        <v>1493</v>
      </c>
      <c r="V313" t="s">
        <v>1493</v>
      </c>
      <c r="W313" t="s">
        <v>1493</v>
      </c>
      <c r="X313" t="s">
        <v>1493</v>
      </c>
      <c r="Y313" t="s">
        <v>1493</v>
      </c>
      <c r="Z313" t="s">
        <v>1493</v>
      </c>
      <c r="AA313" t="s">
        <v>1493</v>
      </c>
      <c r="AB313" t="s">
        <v>1493</v>
      </c>
      <c r="AC313" t="s">
        <v>1493</v>
      </c>
      <c r="AD313" t="s">
        <v>1493</v>
      </c>
      <c r="AE313" t="s">
        <v>1493</v>
      </c>
      <c r="AF313" t="s">
        <v>1493</v>
      </c>
      <c r="AG313" t="s">
        <v>1493</v>
      </c>
      <c r="AH313" t="s">
        <v>1493</v>
      </c>
      <c r="AI313" t="s">
        <v>1493</v>
      </c>
      <c r="AJ313" t="s">
        <v>1493</v>
      </c>
      <c r="AK313" t="s">
        <v>1493</v>
      </c>
      <c r="AL313" t="s">
        <v>1493</v>
      </c>
      <c r="AM313" t="s">
        <v>1493</v>
      </c>
      <c r="AN313" t="s">
        <v>1493</v>
      </c>
      <c r="AO313" t="s">
        <v>1493</v>
      </c>
      <c r="AP313" t="s">
        <v>1493</v>
      </c>
      <c r="AQ313" t="s">
        <v>1493</v>
      </c>
      <c r="AR313" t="s">
        <v>1493</v>
      </c>
      <c r="AS313" t="s">
        <v>1493</v>
      </c>
      <c r="AT313" t="s">
        <v>1493</v>
      </c>
      <c r="AU313" t="s">
        <v>1493</v>
      </c>
      <c r="AV313" t="s">
        <v>1493</v>
      </c>
      <c r="AW313" t="s">
        <v>1493</v>
      </c>
      <c r="AX313" t="s">
        <v>1493</v>
      </c>
      <c r="AY313" t="s">
        <v>1493</v>
      </c>
      <c r="AZ313" t="s">
        <v>1493</v>
      </c>
      <c r="BA313" t="s">
        <v>1493</v>
      </c>
      <c r="BB313" t="s">
        <v>1493</v>
      </c>
      <c r="BC313" t="s">
        <v>1493</v>
      </c>
      <c r="BD313" t="s">
        <v>1493</v>
      </c>
      <c r="BE313" t="s">
        <v>1493</v>
      </c>
      <c r="BF313" t="s">
        <v>1493</v>
      </c>
      <c r="BG313" t="s">
        <v>1493</v>
      </c>
      <c r="BH313">
        <v>1</v>
      </c>
      <c r="BI313" t="s">
        <v>1493</v>
      </c>
      <c r="BJ313" t="s">
        <v>1493</v>
      </c>
      <c r="BK313" t="s">
        <v>1493</v>
      </c>
      <c r="BL313" t="s">
        <v>1493</v>
      </c>
      <c r="BM313" t="s">
        <v>1493</v>
      </c>
      <c r="BN313" t="s">
        <v>1493</v>
      </c>
      <c r="BO313" s="12" t="s">
        <v>479</v>
      </c>
      <c r="BP313" s="22" t="s">
        <v>554</v>
      </c>
      <c r="BQ313">
        <v>276</v>
      </c>
      <c r="BR313">
        <v>0</v>
      </c>
      <c r="BS313" t="s">
        <v>1493</v>
      </c>
      <c r="BT313">
        <v>0</v>
      </c>
      <c r="BU313" t="s">
        <v>1493</v>
      </c>
      <c r="BV313" s="4">
        <v>3.66</v>
      </c>
      <c r="BW313">
        <v>0</v>
      </c>
      <c r="BX313">
        <v>20</v>
      </c>
      <c r="BY313">
        <v>2</v>
      </c>
      <c r="BZ313" t="s">
        <v>1493</v>
      </c>
      <c r="CA313">
        <v>1</v>
      </c>
      <c r="CB313" t="s">
        <v>1493</v>
      </c>
      <c r="CC313">
        <v>2</v>
      </c>
      <c r="CD313" t="s">
        <v>1493</v>
      </c>
      <c r="CE313" s="12" t="s">
        <v>482</v>
      </c>
      <c r="CF313" t="s">
        <v>1493</v>
      </c>
      <c r="CG313">
        <v>0</v>
      </c>
      <c r="CH313" t="s">
        <v>1493</v>
      </c>
      <c r="CI313" t="s">
        <v>1493</v>
      </c>
      <c r="CJ313" t="s">
        <v>1493</v>
      </c>
      <c r="CK313" t="s">
        <v>1493</v>
      </c>
      <c r="CL313" t="s">
        <v>1493</v>
      </c>
      <c r="CM313" t="s">
        <v>1493</v>
      </c>
      <c r="CN313" t="s">
        <v>1493</v>
      </c>
      <c r="CO313" t="s">
        <v>1493</v>
      </c>
      <c r="CP313">
        <v>3</v>
      </c>
      <c r="CQ313" s="22" t="s">
        <v>461</v>
      </c>
      <c r="CR313" t="s">
        <v>1493</v>
      </c>
      <c r="CS313" s="12" t="s">
        <v>1493</v>
      </c>
      <c r="CT313">
        <v>2</v>
      </c>
      <c r="CU313">
        <v>0</v>
      </c>
      <c r="CV313" t="s">
        <v>1493</v>
      </c>
      <c r="CW313" t="s">
        <v>1493</v>
      </c>
      <c r="CX313">
        <v>0</v>
      </c>
      <c r="CY313" t="s">
        <v>1493</v>
      </c>
      <c r="CZ313">
        <v>0</v>
      </c>
      <c r="DA313" t="s">
        <v>1493</v>
      </c>
      <c r="DB313" t="s">
        <v>1493</v>
      </c>
      <c r="DC313" t="s">
        <v>1493</v>
      </c>
      <c r="DD313" t="s">
        <v>1493</v>
      </c>
      <c r="DE313" t="s">
        <v>1493</v>
      </c>
    </row>
    <row r="314" spans="1:110" x14ac:dyDescent="0.25">
      <c r="A314" s="12" t="s">
        <v>1493</v>
      </c>
      <c r="B314" s="4">
        <v>1.2170000000000001</v>
      </c>
      <c r="C314" t="s">
        <v>1493</v>
      </c>
      <c r="D314">
        <v>24</v>
      </c>
      <c r="E314">
        <v>1</v>
      </c>
      <c r="F314" t="s">
        <v>1493</v>
      </c>
      <c r="G314">
        <v>0</v>
      </c>
      <c r="H314" t="s">
        <v>1493</v>
      </c>
      <c r="I314" t="s">
        <v>1493</v>
      </c>
      <c r="J314">
        <v>0</v>
      </c>
      <c r="K314" t="s">
        <v>1493</v>
      </c>
      <c r="L314" t="s">
        <v>1493</v>
      </c>
      <c r="M314" t="s">
        <v>1493</v>
      </c>
      <c r="N314" t="s">
        <v>1493</v>
      </c>
      <c r="O314" t="s">
        <v>1493</v>
      </c>
      <c r="P314" t="s">
        <v>1493</v>
      </c>
      <c r="Q314" t="s">
        <v>1493</v>
      </c>
      <c r="R314" t="s">
        <v>1493</v>
      </c>
      <c r="S314" t="s">
        <v>1493</v>
      </c>
      <c r="T314" t="s">
        <v>1493</v>
      </c>
      <c r="U314" t="s">
        <v>1493</v>
      </c>
      <c r="V314" t="s">
        <v>1493</v>
      </c>
      <c r="W314" t="s">
        <v>1493</v>
      </c>
      <c r="X314" t="s">
        <v>1493</v>
      </c>
      <c r="Y314" t="s">
        <v>1493</v>
      </c>
      <c r="Z314" t="s">
        <v>1493</v>
      </c>
      <c r="AA314" t="s">
        <v>1493</v>
      </c>
      <c r="AB314" t="s">
        <v>1493</v>
      </c>
      <c r="AC314" t="s">
        <v>1493</v>
      </c>
      <c r="AD314" t="s">
        <v>1493</v>
      </c>
      <c r="AE314" t="s">
        <v>1493</v>
      </c>
      <c r="AF314" t="s">
        <v>1493</v>
      </c>
      <c r="AG314" t="s">
        <v>1493</v>
      </c>
      <c r="AH314" t="s">
        <v>1493</v>
      </c>
      <c r="AI314" t="s">
        <v>1493</v>
      </c>
      <c r="AJ314" t="s">
        <v>1493</v>
      </c>
      <c r="AK314" t="s">
        <v>1493</v>
      </c>
      <c r="AL314" t="s">
        <v>1493</v>
      </c>
      <c r="AM314" t="s">
        <v>1493</v>
      </c>
      <c r="AN314" t="s">
        <v>1493</v>
      </c>
      <c r="AO314" t="s">
        <v>1493</v>
      </c>
      <c r="AP314" t="s">
        <v>1493</v>
      </c>
      <c r="AQ314" t="s">
        <v>1493</v>
      </c>
      <c r="AR314" t="s">
        <v>1493</v>
      </c>
      <c r="AS314" t="s">
        <v>1493</v>
      </c>
      <c r="AT314" t="s">
        <v>1493</v>
      </c>
      <c r="AU314" t="s">
        <v>1493</v>
      </c>
      <c r="AV314" t="s">
        <v>1493</v>
      </c>
      <c r="AW314" t="s">
        <v>1493</v>
      </c>
      <c r="AX314" t="s">
        <v>1493</v>
      </c>
      <c r="AY314" t="s">
        <v>1493</v>
      </c>
      <c r="AZ314" t="s">
        <v>1493</v>
      </c>
      <c r="BA314" t="s">
        <v>1493</v>
      </c>
      <c r="BB314" t="s">
        <v>1493</v>
      </c>
      <c r="BC314" t="s">
        <v>1493</v>
      </c>
      <c r="BD314" t="s">
        <v>1493</v>
      </c>
      <c r="BE314" t="s">
        <v>1493</v>
      </c>
      <c r="BF314" t="s">
        <v>1493</v>
      </c>
      <c r="BG314" t="s">
        <v>1493</v>
      </c>
      <c r="BH314">
        <v>1</v>
      </c>
      <c r="BI314" t="s">
        <v>1493</v>
      </c>
      <c r="BJ314" t="s">
        <v>1493</v>
      </c>
      <c r="BK314" t="s">
        <v>1493</v>
      </c>
      <c r="BL314" t="s">
        <v>1493</v>
      </c>
      <c r="BM314" t="s">
        <v>1493</v>
      </c>
      <c r="BN314" t="s">
        <v>1493</v>
      </c>
      <c r="BO314" s="12" t="s">
        <v>661</v>
      </c>
      <c r="BP314" s="22" t="s">
        <v>747</v>
      </c>
      <c r="BQ314">
        <v>284</v>
      </c>
      <c r="BR314">
        <v>0</v>
      </c>
      <c r="BS314" t="s">
        <v>1493</v>
      </c>
      <c r="BT314">
        <v>0</v>
      </c>
      <c r="BU314" t="s">
        <v>1493</v>
      </c>
      <c r="BV314" s="4">
        <v>3.3</v>
      </c>
      <c r="BW314">
        <v>0</v>
      </c>
      <c r="BX314">
        <v>24</v>
      </c>
      <c r="BY314">
        <v>2</v>
      </c>
      <c r="BZ314" t="s">
        <v>1493</v>
      </c>
      <c r="CA314">
        <v>1</v>
      </c>
      <c r="CB314" t="s">
        <v>1493</v>
      </c>
      <c r="CC314">
        <v>2</v>
      </c>
      <c r="CD314" t="s">
        <v>1493</v>
      </c>
      <c r="CE314" s="12" t="s">
        <v>482</v>
      </c>
      <c r="CF314" t="s">
        <v>1493</v>
      </c>
      <c r="CG314">
        <v>0</v>
      </c>
      <c r="CH314" t="s">
        <v>1493</v>
      </c>
      <c r="CI314" t="s">
        <v>1493</v>
      </c>
      <c r="CJ314" t="s">
        <v>1493</v>
      </c>
      <c r="CK314" t="s">
        <v>1493</v>
      </c>
      <c r="CL314" t="s">
        <v>1493</v>
      </c>
      <c r="CM314" t="s">
        <v>1493</v>
      </c>
      <c r="CN314" t="s">
        <v>1493</v>
      </c>
      <c r="CO314" t="s">
        <v>1493</v>
      </c>
      <c r="CP314">
        <v>1</v>
      </c>
      <c r="CQ314" s="22">
        <v>1</v>
      </c>
      <c r="CR314" t="s">
        <v>1493</v>
      </c>
      <c r="CS314" s="12" t="s">
        <v>1493</v>
      </c>
      <c r="CT314">
        <v>2</v>
      </c>
      <c r="CU314">
        <v>0</v>
      </c>
      <c r="CV314" t="s">
        <v>1493</v>
      </c>
      <c r="CW314" t="s">
        <v>1493</v>
      </c>
      <c r="CX314">
        <v>0</v>
      </c>
      <c r="CY314" t="s">
        <v>1493</v>
      </c>
      <c r="CZ314">
        <v>0</v>
      </c>
      <c r="DA314" t="s">
        <v>1493</v>
      </c>
      <c r="DB314" t="s">
        <v>1493</v>
      </c>
      <c r="DC314" t="s">
        <v>1493</v>
      </c>
      <c r="DD314" t="s">
        <v>1493</v>
      </c>
      <c r="DE314" t="s">
        <v>1493</v>
      </c>
    </row>
    <row r="315" spans="1:110" x14ac:dyDescent="0.25">
      <c r="A315" s="12" t="s">
        <v>1493</v>
      </c>
      <c r="B315" s="4">
        <v>1.218</v>
      </c>
      <c r="C315" t="s">
        <v>1493</v>
      </c>
      <c r="D315">
        <v>33</v>
      </c>
      <c r="E315">
        <v>1</v>
      </c>
      <c r="F315" t="s">
        <v>1493</v>
      </c>
      <c r="G315">
        <v>0</v>
      </c>
      <c r="H315" t="s">
        <v>1493</v>
      </c>
      <c r="I315" t="s">
        <v>1493</v>
      </c>
      <c r="J315">
        <v>0</v>
      </c>
      <c r="K315" t="s">
        <v>1493</v>
      </c>
      <c r="L315" t="s">
        <v>1493</v>
      </c>
      <c r="M315" t="s">
        <v>1493</v>
      </c>
      <c r="N315" t="s">
        <v>1493</v>
      </c>
      <c r="O315" t="s">
        <v>1493</v>
      </c>
      <c r="P315" t="s">
        <v>1493</v>
      </c>
      <c r="Q315" t="s">
        <v>1493</v>
      </c>
      <c r="R315" t="s">
        <v>1493</v>
      </c>
      <c r="S315" t="s">
        <v>1493</v>
      </c>
      <c r="T315" t="s">
        <v>1493</v>
      </c>
      <c r="U315" t="s">
        <v>1493</v>
      </c>
      <c r="V315" t="s">
        <v>1493</v>
      </c>
      <c r="W315" t="s">
        <v>1493</v>
      </c>
      <c r="X315" t="s">
        <v>1493</v>
      </c>
      <c r="Y315" t="s">
        <v>1493</v>
      </c>
      <c r="Z315" t="s">
        <v>1493</v>
      </c>
      <c r="AA315" t="s">
        <v>1493</v>
      </c>
      <c r="AB315" t="s">
        <v>1493</v>
      </c>
      <c r="AC315" t="s">
        <v>1493</v>
      </c>
      <c r="AD315" t="s">
        <v>1493</v>
      </c>
      <c r="AE315" t="s">
        <v>1493</v>
      </c>
      <c r="AF315" t="s">
        <v>1493</v>
      </c>
      <c r="AG315" t="s">
        <v>1493</v>
      </c>
      <c r="AH315" t="s">
        <v>1493</v>
      </c>
      <c r="AI315" t="s">
        <v>1493</v>
      </c>
      <c r="AJ315" t="s">
        <v>1493</v>
      </c>
      <c r="AK315" t="s">
        <v>1493</v>
      </c>
      <c r="AL315" t="s">
        <v>1493</v>
      </c>
      <c r="AM315" t="s">
        <v>1493</v>
      </c>
      <c r="AN315" t="s">
        <v>1493</v>
      </c>
      <c r="AO315" t="s">
        <v>1493</v>
      </c>
      <c r="AP315" t="s">
        <v>1493</v>
      </c>
      <c r="AQ315" t="s">
        <v>1493</v>
      </c>
      <c r="AR315" t="s">
        <v>1493</v>
      </c>
      <c r="AS315" t="s">
        <v>1493</v>
      </c>
      <c r="AT315" t="s">
        <v>1493</v>
      </c>
      <c r="AU315" t="s">
        <v>1493</v>
      </c>
      <c r="AV315" t="s">
        <v>1493</v>
      </c>
      <c r="AW315" t="s">
        <v>1493</v>
      </c>
      <c r="AX315" t="s">
        <v>1493</v>
      </c>
      <c r="AY315" t="s">
        <v>1493</v>
      </c>
      <c r="AZ315" t="s">
        <v>1493</v>
      </c>
      <c r="BA315" t="s">
        <v>1493</v>
      </c>
      <c r="BB315" t="s">
        <v>1493</v>
      </c>
      <c r="BC315" t="s">
        <v>1493</v>
      </c>
      <c r="BD315" t="s">
        <v>1493</v>
      </c>
      <c r="BE315" t="s">
        <v>1493</v>
      </c>
      <c r="BF315" t="s">
        <v>1493</v>
      </c>
      <c r="BG315" t="s">
        <v>1493</v>
      </c>
      <c r="BH315">
        <v>1</v>
      </c>
      <c r="BI315" t="s">
        <v>1493</v>
      </c>
      <c r="BJ315" t="s">
        <v>1493</v>
      </c>
      <c r="BK315" t="s">
        <v>1493</v>
      </c>
      <c r="BL315" t="s">
        <v>1493</v>
      </c>
      <c r="BM315" t="s">
        <v>1493</v>
      </c>
      <c r="BN315" t="s">
        <v>1493</v>
      </c>
      <c r="BO315" s="12" t="s">
        <v>1363</v>
      </c>
      <c r="BP315" s="22" t="s">
        <v>806</v>
      </c>
      <c r="BQ315">
        <v>283</v>
      </c>
      <c r="BR315">
        <v>0</v>
      </c>
      <c r="BS315" t="s">
        <v>1493</v>
      </c>
      <c r="BT315">
        <v>0</v>
      </c>
      <c r="BU315" t="s">
        <v>1493</v>
      </c>
      <c r="BV315" s="4">
        <v>3.0249999999999999</v>
      </c>
      <c r="BW315">
        <v>0</v>
      </c>
      <c r="BX315">
        <v>33</v>
      </c>
      <c r="BY315">
        <v>1</v>
      </c>
      <c r="BZ315" t="s">
        <v>1493</v>
      </c>
      <c r="CA315">
        <v>3</v>
      </c>
      <c r="CB315" t="s">
        <v>1493</v>
      </c>
      <c r="CC315">
        <v>3</v>
      </c>
      <c r="CD315" t="s">
        <v>1493</v>
      </c>
      <c r="CE315" s="12" t="s">
        <v>1118</v>
      </c>
      <c r="CF315">
        <v>2</v>
      </c>
      <c r="CG315">
        <v>0</v>
      </c>
      <c r="CH315" t="s">
        <v>1493</v>
      </c>
      <c r="CI315" t="s">
        <v>1493</v>
      </c>
      <c r="CJ315" t="s">
        <v>1493</v>
      </c>
      <c r="CK315" t="s">
        <v>1493</v>
      </c>
      <c r="CL315" t="s">
        <v>1493</v>
      </c>
      <c r="CM315" t="s">
        <v>1493</v>
      </c>
      <c r="CN315" t="s">
        <v>1493</v>
      </c>
      <c r="CO315" t="s">
        <v>1493</v>
      </c>
      <c r="CP315">
        <v>2</v>
      </c>
      <c r="CQ315" s="22" t="s">
        <v>461</v>
      </c>
      <c r="CR315" t="s">
        <v>1493</v>
      </c>
      <c r="CS315" s="12" t="s">
        <v>1493</v>
      </c>
      <c r="CT315">
        <v>2</v>
      </c>
      <c r="CU315">
        <v>0</v>
      </c>
      <c r="CV315" t="s">
        <v>1493</v>
      </c>
      <c r="CW315" t="s">
        <v>1493</v>
      </c>
      <c r="CX315">
        <v>0</v>
      </c>
      <c r="CY315" t="s">
        <v>1493</v>
      </c>
      <c r="CZ315">
        <v>0</v>
      </c>
      <c r="DA315" t="s">
        <v>1493</v>
      </c>
      <c r="DB315" t="s">
        <v>1493</v>
      </c>
      <c r="DC315" t="s">
        <v>1493</v>
      </c>
      <c r="DD315" t="s">
        <v>1493</v>
      </c>
      <c r="DE315" t="s">
        <v>1493</v>
      </c>
    </row>
    <row r="317" spans="1:110" x14ac:dyDescent="0.25">
      <c r="A317" s="53">
        <f>COUNTIF(A3:A315,"null")</f>
        <v>227</v>
      </c>
      <c r="B317" s="53">
        <f t="shared" ref="B317:BM317" si="0">COUNTIF(B3:B315,"null")</f>
        <v>0</v>
      </c>
      <c r="C317" s="53">
        <f t="shared" si="0"/>
        <v>312</v>
      </c>
      <c r="D317" s="53">
        <f t="shared" si="0"/>
        <v>0</v>
      </c>
      <c r="E317" s="53">
        <f t="shared" si="0"/>
        <v>0</v>
      </c>
      <c r="F317" s="53">
        <f t="shared" si="0"/>
        <v>306</v>
      </c>
      <c r="G317" s="53">
        <f t="shared" si="0"/>
        <v>1</v>
      </c>
      <c r="H317" s="53">
        <f t="shared" si="0"/>
        <v>304</v>
      </c>
      <c r="I317" s="53">
        <f t="shared" si="0"/>
        <v>306</v>
      </c>
      <c r="J317" s="53">
        <f t="shared" si="0"/>
        <v>1</v>
      </c>
      <c r="K317" s="53">
        <f t="shared" si="0"/>
        <v>143</v>
      </c>
      <c r="L317" s="53">
        <f t="shared" si="0"/>
        <v>292</v>
      </c>
      <c r="M317" s="53">
        <f t="shared" si="0"/>
        <v>312</v>
      </c>
      <c r="N317" s="53">
        <f t="shared" si="0"/>
        <v>146</v>
      </c>
      <c r="O317" s="53">
        <f t="shared" si="0"/>
        <v>173</v>
      </c>
      <c r="P317" s="53">
        <f t="shared" si="0"/>
        <v>144</v>
      </c>
      <c r="Q317" s="53">
        <f t="shared" si="0"/>
        <v>311</v>
      </c>
      <c r="R317" s="53">
        <f t="shared" si="0"/>
        <v>235</v>
      </c>
      <c r="S317" s="53">
        <f t="shared" si="0"/>
        <v>306</v>
      </c>
      <c r="T317" s="53">
        <f t="shared" si="0"/>
        <v>312</v>
      </c>
      <c r="U317" s="53">
        <f t="shared" si="0"/>
        <v>235</v>
      </c>
      <c r="V317" s="53">
        <f t="shared" si="0"/>
        <v>249</v>
      </c>
      <c r="W317" s="53">
        <f t="shared" si="0"/>
        <v>236</v>
      </c>
      <c r="X317" s="53">
        <f t="shared" si="0"/>
        <v>311</v>
      </c>
      <c r="Y317" s="53">
        <f t="shared" si="0"/>
        <v>283</v>
      </c>
      <c r="Z317" s="53">
        <f t="shared" si="0"/>
        <v>309</v>
      </c>
      <c r="AA317" s="53">
        <f t="shared" si="0"/>
        <v>312</v>
      </c>
      <c r="AB317" s="53">
        <f t="shared" si="0"/>
        <v>283</v>
      </c>
      <c r="AC317" s="53">
        <f t="shared" si="0"/>
        <v>287</v>
      </c>
      <c r="AD317" s="53">
        <f t="shared" si="0"/>
        <v>282</v>
      </c>
      <c r="AE317" s="53">
        <f t="shared" si="0"/>
        <v>311</v>
      </c>
      <c r="AF317" s="53">
        <f t="shared" si="0"/>
        <v>304</v>
      </c>
      <c r="AG317" s="53">
        <f t="shared" si="0"/>
        <v>311</v>
      </c>
      <c r="AH317" s="53">
        <f t="shared" si="0"/>
        <v>312</v>
      </c>
      <c r="AI317" s="53">
        <f t="shared" si="0"/>
        <v>304</v>
      </c>
      <c r="AJ317" s="53">
        <f t="shared" si="0"/>
        <v>305</v>
      </c>
      <c r="AK317" s="53">
        <f t="shared" si="0"/>
        <v>304</v>
      </c>
      <c r="AL317" s="53">
        <f t="shared" si="0"/>
        <v>312</v>
      </c>
      <c r="AM317" s="53">
        <f t="shared" si="0"/>
        <v>309</v>
      </c>
      <c r="AN317" s="53">
        <f t="shared" si="0"/>
        <v>312</v>
      </c>
      <c r="AO317" s="53">
        <f t="shared" si="0"/>
        <v>312</v>
      </c>
      <c r="AP317" s="53">
        <f t="shared" si="0"/>
        <v>309</v>
      </c>
      <c r="AQ317" s="53">
        <f t="shared" si="0"/>
        <v>310</v>
      </c>
      <c r="AR317" s="53">
        <f t="shared" si="0"/>
        <v>310</v>
      </c>
      <c r="AS317" s="53">
        <f t="shared" si="0"/>
        <v>312</v>
      </c>
      <c r="AT317" s="53">
        <f t="shared" si="0"/>
        <v>311</v>
      </c>
      <c r="AU317" s="53">
        <f t="shared" si="0"/>
        <v>311</v>
      </c>
      <c r="AV317" s="53">
        <f t="shared" si="0"/>
        <v>312</v>
      </c>
      <c r="AW317" s="53">
        <f t="shared" si="0"/>
        <v>311</v>
      </c>
      <c r="AX317" s="53">
        <f t="shared" si="0"/>
        <v>311</v>
      </c>
      <c r="AY317" s="53">
        <f t="shared" si="0"/>
        <v>311</v>
      </c>
      <c r="AZ317" s="53">
        <f t="shared" si="0"/>
        <v>312</v>
      </c>
      <c r="BA317" s="53">
        <f t="shared" si="0"/>
        <v>312</v>
      </c>
      <c r="BB317" s="53">
        <f t="shared" si="0"/>
        <v>312</v>
      </c>
      <c r="BC317" s="53">
        <f t="shared" si="0"/>
        <v>312</v>
      </c>
      <c r="BD317" s="53">
        <f t="shared" si="0"/>
        <v>312</v>
      </c>
      <c r="BE317" s="53">
        <f t="shared" si="0"/>
        <v>312</v>
      </c>
      <c r="BF317" s="53">
        <f t="shared" si="0"/>
        <v>312</v>
      </c>
      <c r="BG317" s="53">
        <f t="shared" si="0"/>
        <v>312</v>
      </c>
      <c r="BH317" s="53">
        <f t="shared" si="0"/>
        <v>1</v>
      </c>
      <c r="BI317" s="53">
        <f t="shared" si="0"/>
        <v>139</v>
      </c>
      <c r="BJ317" s="53">
        <f t="shared" si="0"/>
        <v>245</v>
      </c>
      <c r="BK317" s="53">
        <f t="shared" si="0"/>
        <v>284</v>
      </c>
      <c r="BL317" s="53">
        <f t="shared" si="0"/>
        <v>312</v>
      </c>
      <c r="BM317" s="53">
        <f t="shared" si="0"/>
        <v>310</v>
      </c>
      <c r="BN317" s="53">
        <f t="shared" ref="BN317:DE317" si="1">COUNTIF(BN3:BN315,"null")</f>
        <v>310</v>
      </c>
      <c r="BO317" s="53">
        <f t="shared" si="1"/>
        <v>0</v>
      </c>
      <c r="BP317" s="53">
        <f t="shared" si="1"/>
        <v>0</v>
      </c>
      <c r="BQ317" s="53">
        <f t="shared" si="1"/>
        <v>0</v>
      </c>
      <c r="BR317" s="53">
        <f t="shared" si="1"/>
        <v>0</v>
      </c>
      <c r="BS317" s="53">
        <f t="shared" si="1"/>
        <v>304</v>
      </c>
      <c r="BT317" s="53">
        <f t="shared" si="1"/>
        <v>0</v>
      </c>
      <c r="BU317" s="53">
        <f t="shared" si="1"/>
        <v>302</v>
      </c>
      <c r="BV317" s="53">
        <f t="shared" si="1"/>
        <v>1</v>
      </c>
      <c r="BW317" s="53">
        <f t="shared" si="1"/>
        <v>0</v>
      </c>
      <c r="BX317" s="53">
        <f t="shared" si="1"/>
        <v>0</v>
      </c>
      <c r="BY317" s="53">
        <f t="shared" si="1"/>
        <v>3</v>
      </c>
      <c r="BZ317" s="53">
        <f t="shared" si="1"/>
        <v>309</v>
      </c>
      <c r="CA317" s="53">
        <f t="shared" si="1"/>
        <v>4</v>
      </c>
      <c r="CB317" s="53">
        <f t="shared" si="1"/>
        <v>312</v>
      </c>
      <c r="CC317" s="53">
        <f t="shared" si="1"/>
        <v>1</v>
      </c>
      <c r="CD317" s="53">
        <f t="shared" si="1"/>
        <v>277</v>
      </c>
      <c r="CE317" s="53">
        <f t="shared" si="1"/>
        <v>1</v>
      </c>
      <c r="CF317" s="53">
        <f t="shared" si="1"/>
        <v>135</v>
      </c>
      <c r="CG317" s="53">
        <f t="shared" si="1"/>
        <v>52</v>
      </c>
      <c r="CH317" s="53">
        <f t="shared" si="1"/>
        <v>311</v>
      </c>
      <c r="CI317" s="53">
        <f t="shared" si="1"/>
        <v>312</v>
      </c>
      <c r="CJ317" s="53">
        <f t="shared" si="1"/>
        <v>311</v>
      </c>
      <c r="CK317" s="53">
        <f t="shared" si="1"/>
        <v>311</v>
      </c>
      <c r="CL317" s="53">
        <f t="shared" si="1"/>
        <v>312</v>
      </c>
      <c r="CM317" s="53">
        <f t="shared" si="1"/>
        <v>312</v>
      </c>
      <c r="CN317" s="53">
        <f t="shared" si="1"/>
        <v>312</v>
      </c>
      <c r="CO317" s="53">
        <f t="shared" si="1"/>
        <v>312</v>
      </c>
      <c r="CP317" s="53">
        <f t="shared" si="1"/>
        <v>5</v>
      </c>
      <c r="CQ317" s="53">
        <f t="shared" si="1"/>
        <v>7</v>
      </c>
      <c r="CR317" s="53">
        <f t="shared" si="1"/>
        <v>312</v>
      </c>
      <c r="CS317" s="53">
        <f t="shared" si="1"/>
        <v>221</v>
      </c>
      <c r="CT317" s="53">
        <f t="shared" si="1"/>
        <v>16</v>
      </c>
      <c r="CU317" s="53">
        <f t="shared" si="1"/>
        <v>2</v>
      </c>
      <c r="CV317" s="53">
        <f t="shared" si="1"/>
        <v>301</v>
      </c>
      <c r="CW317" s="53">
        <f t="shared" si="1"/>
        <v>302</v>
      </c>
      <c r="CX317" s="53">
        <f t="shared" si="1"/>
        <v>4</v>
      </c>
      <c r="CY317" s="53">
        <f t="shared" si="1"/>
        <v>312</v>
      </c>
      <c r="CZ317" s="53">
        <f t="shared" si="1"/>
        <v>2</v>
      </c>
      <c r="DA317" s="53">
        <f t="shared" si="1"/>
        <v>304</v>
      </c>
      <c r="DB317" s="53">
        <f t="shared" si="1"/>
        <v>304</v>
      </c>
      <c r="DC317" s="53">
        <f t="shared" si="1"/>
        <v>306</v>
      </c>
      <c r="DD317" s="53">
        <f t="shared" si="1"/>
        <v>304</v>
      </c>
      <c r="DE317" s="53">
        <f t="shared" si="1"/>
        <v>305</v>
      </c>
      <c r="DF317" s="50" t="s">
        <v>1562</v>
      </c>
    </row>
  </sheetData>
  <mergeCells count="12">
    <mergeCell ref="DG1:DM1"/>
    <mergeCell ref="B2:C2"/>
    <mergeCell ref="D2:J2"/>
    <mergeCell ref="K2:AL2"/>
    <mergeCell ref="BH2:BN2"/>
    <mergeCell ref="BO2:BV2"/>
    <mergeCell ref="BX2:CF2"/>
    <mergeCell ref="CG2:CN2"/>
    <mergeCell ref="CP2:CT2"/>
    <mergeCell ref="CU2:CY2"/>
    <mergeCell ref="CZ2:DE2"/>
    <mergeCell ref="B1:BW1"/>
  </mergeCells>
  <phoneticPr fontId="6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J318"/>
  <sheetViews>
    <sheetView topLeftCell="EO3" zoomScaleNormal="100" workbookViewId="0">
      <selection activeCell="EV4" sqref="EV4"/>
    </sheetView>
  </sheetViews>
  <sheetFormatPr defaultRowHeight="13.2" x14ac:dyDescent="0.25"/>
  <cols>
    <col min="1" max="1" width="13.109375" style="4" bestFit="1" customWidth="1"/>
    <col min="2" max="2" width="13.109375" bestFit="1" customWidth="1"/>
    <col min="3" max="3" width="13.33203125" customWidth="1"/>
    <col min="4" max="4" width="14" bestFit="1" customWidth="1"/>
    <col min="5" max="5" width="23" bestFit="1" customWidth="1"/>
    <col min="6" max="6" width="15.109375" bestFit="1" customWidth="1"/>
    <col min="7" max="7" width="22.44140625" bestFit="1" customWidth="1"/>
    <col min="8" max="8" width="21.33203125" bestFit="1" customWidth="1"/>
    <col min="9" max="9" width="20.44140625" bestFit="1" customWidth="1"/>
    <col min="10" max="10" width="16.88671875" bestFit="1" customWidth="1"/>
    <col min="11" max="11" width="18.5546875" bestFit="1" customWidth="1"/>
    <col min="12" max="12" width="14.88671875" bestFit="1" customWidth="1"/>
    <col min="13" max="13" width="20.5546875" bestFit="1" customWidth="1"/>
    <col min="14" max="14" width="18.5546875" bestFit="1" customWidth="1"/>
    <col min="15" max="15" width="13.33203125" bestFit="1" customWidth="1"/>
    <col min="16" max="16" width="14" bestFit="1" customWidth="1"/>
    <col min="17" max="17" width="23" bestFit="1" customWidth="1"/>
    <col min="18" max="18" width="15.109375" bestFit="1" customWidth="1"/>
    <col min="19" max="19" width="22.44140625" bestFit="1" customWidth="1"/>
    <col min="20" max="20" width="21.33203125" bestFit="1" customWidth="1"/>
    <col min="21" max="21" width="20.44140625" bestFit="1" customWidth="1"/>
    <col min="22" max="22" width="16.88671875" bestFit="1" customWidth="1"/>
    <col min="23" max="23" width="18.5546875" bestFit="1" customWidth="1"/>
    <col min="24" max="24" width="14.88671875" bestFit="1" customWidth="1"/>
    <col min="25" max="25" width="20.5546875" bestFit="1" customWidth="1"/>
    <col min="26" max="26" width="18.5546875" bestFit="1" customWidth="1"/>
    <col min="27" max="27" width="13.33203125" customWidth="1"/>
    <col min="28" max="28" width="14" customWidth="1"/>
    <col min="29" max="29" width="23" customWidth="1"/>
    <col min="30" max="30" width="15.109375" customWidth="1"/>
    <col min="31" max="31" width="22.44140625" customWidth="1"/>
    <col min="32" max="32" width="21.33203125" customWidth="1"/>
    <col min="33" max="33" width="20.44140625" customWidth="1"/>
    <col min="34" max="34" width="16.88671875" bestFit="1" customWidth="1"/>
    <col min="35" max="35" width="18.5546875" customWidth="1"/>
    <col min="36" max="36" width="14.88671875" customWidth="1"/>
    <col min="37" max="37" width="20.5546875" bestFit="1" customWidth="1"/>
    <col min="38" max="38" width="18.5546875" bestFit="1" customWidth="1"/>
    <col min="39" max="39" width="13.33203125" bestFit="1" customWidth="1"/>
    <col min="40" max="40" width="14" bestFit="1" customWidth="1"/>
    <col min="41" max="41" width="23" bestFit="1" customWidth="1"/>
    <col min="42" max="42" width="15.109375" bestFit="1" customWidth="1"/>
    <col min="43" max="43" width="22.44140625" bestFit="1" customWidth="1"/>
    <col min="44" max="44" width="21.33203125" customWidth="1"/>
    <col min="45" max="45" width="20.44140625" bestFit="1" customWidth="1"/>
    <col min="46" max="46" width="16.88671875" bestFit="1" customWidth="1"/>
    <col min="47" max="47" width="18.5546875" bestFit="1" customWidth="1"/>
    <col min="48" max="48" width="14.88671875" bestFit="1" customWidth="1"/>
    <col min="49" max="49" width="20.5546875" bestFit="1" customWidth="1"/>
    <col min="50" max="50" width="18.5546875" bestFit="1" customWidth="1"/>
    <col min="51" max="51" width="13.33203125" customWidth="1"/>
    <col min="52" max="52" width="14" customWidth="1"/>
    <col min="53" max="53" width="23" customWidth="1"/>
    <col min="54" max="54" width="15.109375" customWidth="1"/>
    <col min="55" max="55" width="22.44140625" customWidth="1"/>
    <col min="56" max="56" width="21.33203125" customWidth="1"/>
    <col min="57" max="57" width="20.44140625" customWidth="1"/>
    <col min="58" max="58" width="16.88671875" customWidth="1"/>
    <col min="59" max="59" width="18.5546875" customWidth="1"/>
    <col min="60" max="60" width="14.88671875" customWidth="1"/>
    <col min="61" max="61" width="20.5546875" bestFit="1" customWidth="1"/>
    <col min="62" max="62" width="18.5546875" bestFit="1" customWidth="1"/>
    <col min="63" max="63" width="13.33203125" customWidth="1"/>
    <col min="64" max="64" width="14" customWidth="1"/>
    <col min="65" max="65" width="23" bestFit="1" customWidth="1"/>
    <col min="66" max="66" width="15.109375" bestFit="1" customWidth="1"/>
    <col min="67" max="67" width="22.44140625" customWidth="1"/>
    <col min="68" max="68" width="21.33203125" customWidth="1"/>
    <col min="69" max="69" width="20.44140625" customWidth="1"/>
    <col min="70" max="70" width="16.88671875" customWidth="1"/>
    <col min="71" max="71" width="18.5546875" customWidth="1"/>
    <col min="72" max="72" width="14.88671875" customWidth="1"/>
    <col min="73" max="73" width="20.5546875" bestFit="1" customWidth="1"/>
    <col min="74" max="74" width="18.5546875" bestFit="1" customWidth="1"/>
    <col min="75" max="75" width="13.33203125" customWidth="1"/>
    <col min="76" max="76" width="14" customWidth="1"/>
    <col min="77" max="77" width="23" customWidth="1"/>
    <col min="78" max="78" width="15.109375" customWidth="1"/>
    <col min="79" max="79" width="22.44140625" bestFit="1" customWidth="1"/>
    <col min="80" max="80" width="21.33203125" bestFit="1" customWidth="1"/>
    <col min="81" max="81" width="20.44140625" bestFit="1" customWidth="1"/>
    <col min="82" max="82" width="16.88671875" bestFit="1" customWidth="1"/>
    <col min="83" max="83" width="18.5546875" bestFit="1" customWidth="1"/>
    <col min="84" max="84" width="14.88671875" bestFit="1" customWidth="1"/>
    <col min="85" max="85" width="20.5546875" bestFit="1" customWidth="1"/>
    <col min="86" max="86" width="18.5546875" bestFit="1" customWidth="1"/>
    <col min="87" max="87" width="13.33203125" bestFit="1" customWidth="1"/>
    <col min="88" max="88" width="14" bestFit="1" customWidth="1"/>
    <col min="89" max="89" width="23" bestFit="1" customWidth="1"/>
    <col min="90" max="90" width="15.109375" bestFit="1" customWidth="1"/>
    <col min="91" max="91" width="22.44140625" bestFit="1" customWidth="1"/>
    <col min="92" max="92" width="21.33203125" bestFit="1" customWidth="1"/>
    <col min="93" max="93" width="20.44140625" bestFit="1" customWidth="1"/>
    <col min="94" max="94" width="16.88671875" bestFit="1" customWidth="1"/>
    <col min="95" max="95" width="18.5546875" bestFit="1" customWidth="1"/>
    <col min="96" max="96" width="14.88671875" bestFit="1" customWidth="1"/>
    <col min="97" max="97" width="20.5546875" bestFit="1" customWidth="1"/>
    <col min="98" max="98" width="18.5546875" bestFit="1" customWidth="1"/>
    <col min="99" max="99" width="13.33203125" bestFit="1" customWidth="1"/>
    <col min="100" max="100" width="14" bestFit="1" customWidth="1"/>
    <col min="101" max="101" width="23" bestFit="1" customWidth="1"/>
    <col min="102" max="102" width="15.109375" bestFit="1" customWidth="1"/>
    <col min="103" max="103" width="22.44140625" bestFit="1" customWidth="1"/>
    <col min="104" max="104" width="21.33203125" bestFit="1" customWidth="1"/>
    <col min="105" max="105" width="20.44140625" bestFit="1" customWidth="1"/>
    <col min="106" max="106" width="16.88671875" bestFit="1" customWidth="1"/>
    <col min="107" max="107" width="18.5546875" bestFit="1" customWidth="1"/>
    <col min="108" max="108" width="14.88671875" bestFit="1" customWidth="1"/>
    <col min="109" max="109" width="20.5546875" bestFit="1" customWidth="1"/>
    <col min="110" max="110" width="18.5546875" bestFit="1" customWidth="1"/>
    <col min="111" max="111" width="14.5546875" bestFit="1" customWidth="1"/>
    <col min="112" max="112" width="15.33203125" bestFit="1" customWidth="1"/>
    <col min="113" max="113" width="24.33203125" bestFit="1" customWidth="1"/>
    <col min="114" max="114" width="16.33203125" bestFit="1" customWidth="1"/>
    <col min="115" max="115" width="23.6640625" bestFit="1" customWidth="1"/>
    <col min="116" max="116" width="22.44140625" bestFit="1" customWidth="1"/>
    <col min="117" max="117" width="21.5546875" bestFit="1" customWidth="1"/>
    <col min="118" max="118" width="18" bestFit="1" customWidth="1"/>
    <col min="119" max="119" width="19.88671875" bestFit="1" customWidth="1"/>
    <col min="120" max="120" width="16" bestFit="1" customWidth="1"/>
    <col min="121" max="121" width="21.6640625" bestFit="1" customWidth="1"/>
    <col min="122" max="122" width="19.6640625" bestFit="1" customWidth="1"/>
    <col min="123" max="123" width="14.5546875" bestFit="1" customWidth="1"/>
    <col min="124" max="124" width="15.33203125" bestFit="1" customWidth="1"/>
    <col min="125" max="125" width="24.33203125" bestFit="1" customWidth="1"/>
    <col min="126" max="126" width="16.33203125" bestFit="1" customWidth="1"/>
    <col min="127" max="127" width="23.6640625" bestFit="1" customWidth="1"/>
    <col min="128" max="128" width="22.44140625" bestFit="1" customWidth="1"/>
    <col min="129" max="129" width="21.5546875" bestFit="1" customWidth="1"/>
    <col min="130" max="130" width="18" bestFit="1" customWidth="1"/>
    <col min="131" max="131" width="19.88671875" bestFit="1" customWidth="1"/>
    <col min="132" max="132" width="16" bestFit="1" customWidth="1"/>
    <col min="133" max="133" width="21.6640625" bestFit="1" customWidth="1"/>
    <col min="134" max="134" width="19.6640625" bestFit="1" customWidth="1"/>
    <col min="135" max="135" width="14.5546875" bestFit="1" customWidth="1"/>
    <col min="136" max="136" width="15.33203125" bestFit="1" customWidth="1"/>
    <col min="137" max="137" width="24.33203125" bestFit="1" customWidth="1"/>
    <col min="138" max="138" width="16.33203125" bestFit="1" customWidth="1"/>
    <col min="139" max="139" width="23.6640625" bestFit="1" customWidth="1"/>
    <col min="140" max="140" width="22.44140625" bestFit="1" customWidth="1"/>
    <col min="141" max="141" width="21.5546875" bestFit="1" customWidth="1"/>
    <col min="142" max="142" width="18" bestFit="1" customWidth="1"/>
    <col min="143" max="143" width="19.88671875" bestFit="1" customWidth="1"/>
    <col min="144" max="144" width="16" bestFit="1" customWidth="1"/>
    <col min="145" max="145" width="21.6640625" bestFit="1" customWidth="1"/>
    <col min="146" max="146" width="19.6640625" bestFit="1" customWidth="1"/>
    <col min="148" max="148" width="23" bestFit="1" customWidth="1"/>
    <col min="149" max="149" width="18.5546875" bestFit="1" customWidth="1"/>
    <col min="150" max="150" width="22.6640625" bestFit="1" customWidth="1"/>
    <col min="152" max="152" width="12" bestFit="1" customWidth="1"/>
    <col min="153" max="153" width="23" bestFit="1" customWidth="1"/>
    <col min="154" max="154" width="13.109375" bestFit="1" customWidth="1"/>
  </cols>
  <sheetData>
    <row r="1" spans="1:218" x14ac:dyDescent="0.25">
      <c r="B1" s="8" t="s">
        <v>117</v>
      </c>
      <c r="C1" s="9"/>
      <c r="D1" s="9"/>
      <c r="E1" s="9"/>
      <c r="F1" s="9"/>
      <c r="G1" s="9"/>
      <c r="H1" s="9"/>
      <c r="I1" s="9"/>
      <c r="J1" s="9"/>
      <c r="K1" s="9"/>
    </row>
    <row r="3" spans="1:218" ht="26.4" x14ac:dyDescent="0.25">
      <c r="A3" s="4" t="s">
        <v>118</v>
      </c>
      <c r="B3" t="s">
        <v>119</v>
      </c>
      <c r="C3" s="6" t="s">
        <v>120</v>
      </c>
      <c r="D3" t="s">
        <v>121</v>
      </c>
      <c r="E3" t="s">
        <v>122</v>
      </c>
      <c r="F3" t="s">
        <v>123</v>
      </c>
      <c r="G3" t="s">
        <v>124</v>
      </c>
      <c r="H3" t="s">
        <v>125</v>
      </c>
      <c r="I3" t="s">
        <v>126</v>
      </c>
      <c r="J3" t="s">
        <v>127</v>
      </c>
      <c r="K3" t="s">
        <v>128</v>
      </c>
      <c r="L3" t="s">
        <v>129</v>
      </c>
      <c r="M3" t="s">
        <v>130</v>
      </c>
      <c r="N3" t="s">
        <v>131</v>
      </c>
      <c r="O3" s="6" t="s">
        <v>132</v>
      </c>
      <c r="P3" t="s">
        <v>133</v>
      </c>
      <c r="Q3" t="s">
        <v>134</v>
      </c>
      <c r="R3" t="s">
        <v>135</v>
      </c>
      <c r="S3" t="s">
        <v>136</v>
      </c>
      <c r="T3" t="s">
        <v>137</v>
      </c>
      <c r="U3" t="s">
        <v>138</v>
      </c>
      <c r="V3" t="s">
        <v>139</v>
      </c>
      <c r="W3" t="s">
        <v>140</v>
      </c>
      <c r="X3" t="s">
        <v>141</v>
      </c>
      <c r="Y3" t="s">
        <v>142</v>
      </c>
      <c r="Z3" t="s">
        <v>143</v>
      </c>
      <c r="AA3" s="6" t="s">
        <v>144</v>
      </c>
      <c r="AB3" t="s">
        <v>145</v>
      </c>
      <c r="AC3" t="s">
        <v>146</v>
      </c>
      <c r="AD3" t="s">
        <v>147</v>
      </c>
      <c r="AE3" t="s">
        <v>148</v>
      </c>
      <c r="AF3" t="s">
        <v>149</v>
      </c>
      <c r="AG3" t="s">
        <v>150</v>
      </c>
      <c r="AH3" t="s">
        <v>151</v>
      </c>
      <c r="AI3" t="s">
        <v>152</v>
      </c>
      <c r="AJ3" t="s">
        <v>153</v>
      </c>
      <c r="AK3" t="s">
        <v>154</v>
      </c>
      <c r="AL3" t="s">
        <v>155</v>
      </c>
      <c r="AM3" s="6" t="s">
        <v>156</v>
      </c>
      <c r="AN3" t="s">
        <v>157</v>
      </c>
      <c r="AO3" t="s">
        <v>158</v>
      </c>
      <c r="AP3" t="s">
        <v>159</v>
      </c>
      <c r="AQ3" t="s">
        <v>160</v>
      </c>
      <c r="AR3" t="s">
        <v>161</v>
      </c>
      <c r="AS3" t="s">
        <v>162</v>
      </c>
      <c r="AT3" t="s">
        <v>163</v>
      </c>
      <c r="AU3" t="s">
        <v>164</v>
      </c>
      <c r="AV3" t="s">
        <v>165</v>
      </c>
      <c r="AW3" t="s">
        <v>166</v>
      </c>
      <c r="AX3" t="s">
        <v>167</v>
      </c>
      <c r="AY3" s="6" t="s">
        <v>168</v>
      </c>
      <c r="AZ3" t="s">
        <v>169</v>
      </c>
      <c r="BA3" t="s">
        <v>170</v>
      </c>
      <c r="BB3" t="s">
        <v>171</v>
      </c>
      <c r="BC3" t="s">
        <v>172</v>
      </c>
      <c r="BD3" t="s">
        <v>173</v>
      </c>
      <c r="BE3" t="s">
        <v>174</v>
      </c>
      <c r="BF3" t="s">
        <v>175</v>
      </c>
      <c r="BG3" t="s">
        <v>176</v>
      </c>
      <c r="BH3" t="s">
        <v>177</v>
      </c>
      <c r="BI3" t="s">
        <v>178</v>
      </c>
      <c r="BJ3" t="s">
        <v>179</v>
      </c>
      <c r="BK3" s="6" t="s">
        <v>180</v>
      </c>
      <c r="BL3" t="s">
        <v>181</v>
      </c>
      <c r="BM3" t="s">
        <v>182</v>
      </c>
      <c r="BN3" t="s">
        <v>183</v>
      </c>
      <c r="BO3" t="s">
        <v>184</v>
      </c>
      <c r="BP3" t="s">
        <v>185</v>
      </c>
      <c r="BQ3" t="s">
        <v>186</v>
      </c>
      <c r="BR3" t="s">
        <v>187</v>
      </c>
      <c r="BS3" t="s">
        <v>188</v>
      </c>
      <c r="BT3" t="s">
        <v>189</v>
      </c>
      <c r="BU3" t="s">
        <v>190</v>
      </c>
      <c r="BV3" t="s">
        <v>191</v>
      </c>
      <c r="BW3" s="6" t="s">
        <v>192</v>
      </c>
      <c r="BX3" t="s">
        <v>193</v>
      </c>
      <c r="BY3" t="s">
        <v>194</v>
      </c>
      <c r="BZ3" t="s">
        <v>195</v>
      </c>
      <c r="CA3" t="s">
        <v>196</v>
      </c>
      <c r="CB3" t="s">
        <v>197</v>
      </c>
      <c r="CC3" t="s">
        <v>198</v>
      </c>
      <c r="CD3" t="s">
        <v>199</v>
      </c>
      <c r="CE3" t="s">
        <v>200</v>
      </c>
      <c r="CF3" t="s">
        <v>201</v>
      </c>
      <c r="CG3" t="s">
        <v>202</v>
      </c>
      <c r="CH3" t="s">
        <v>203</v>
      </c>
      <c r="CI3" s="5" t="s">
        <v>204</v>
      </c>
      <c r="CJ3" t="s">
        <v>205</v>
      </c>
      <c r="CK3" t="s">
        <v>206</v>
      </c>
      <c r="CL3" t="s">
        <v>207</v>
      </c>
      <c r="CM3" t="s">
        <v>208</v>
      </c>
      <c r="CN3" t="s">
        <v>209</v>
      </c>
      <c r="CO3" t="s">
        <v>210</v>
      </c>
      <c r="CP3" t="s">
        <v>211</v>
      </c>
      <c r="CQ3" t="s">
        <v>212</v>
      </c>
      <c r="CR3" t="s">
        <v>213</v>
      </c>
      <c r="CS3" t="s">
        <v>214</v>
      </c>
      <c r="CT3" t="s">
        <v>215</v>
      </c>
      <c r="CU3" s="6" t="s">
        <v>216</v>
      </c>
      <c r="CV3" t="s">
        <v>217</v>
      </c>
      <c r="CW3" t="s">
        <v>218</v>
      </c>
      <c r="CX3" t="s">
        <v>219</v>
      </c>
      <c r="CY3" t="s">
        <v>220</v>
      </c>
      <c r="CZ3" t="s">
        <v>221</v>
      </c>
      <c r="DA3" t="s">
        <v>222</v>
      </c>
      <c r="DB3" t="s">
        <v>223</v>
      </c>
      <c r="DC3" t="s">
        <v>224</v>
      </c>
      <c r="DD3" t="s">
        <v>225</v>
      </c>
      <c r="DE3" t="s">
        <v>226</v>
      </c>
      <c r="DF3" t="s">
        <v>227</v>
      </c>
      <c r="DG3" s="6" t="s">
        <v>228</v>
      </c>
      <c r="DH3" t="s">
        <v>229</v>
      </c>
      <c r="DI3" t="s">
        <v>230</v>
      </c>
      <c r="DJ3" t="s">
        <v>231</v>
      </c>
      <c r="DK3" t="s">
        <v>232</v>
      </c>
      <c r="DL3" t="s">
        <v>233</v>
      </c>
      <c r="DM3" t="s">
        <v>234</v>
      </c>
      <c r="DN3" t="s">
        <v>235</v>
      </c>
      <c r="DO3" t="s">
        <v>236</v>
      </c>
      <c r="DP3" t="s">
        <v>237</v>
      </c>
      <c r="DQ3" t="s">
        <v>238</v>
      </c>
      <c r="DR3" t="s">
        <v>239</v>
      </c>
      <c r="DS3" s="6" t="s">
        <v>240</v>
      </c>
      <c r="DT3" t="s">
        <v>241</v>
      </c>
      <c r="DU3" t="s">
        <v>242</v>
      </c>
      <c r="DV3" t="s">
        <v>243</v>
      </c>
      <c r="DW3" t="s">
        <v>244</v>
      </c>
      <c r="DX3" t="s">
        <v>245</v>
      </c>
      <c r="DY3" t="s">
        <v>246</v>
      </c>
      <c r="DZ3" t="s">
        <v>247</v>
      </c>
      <c r="EA3" t="s">
        <v>248</v>
      </c>
      <c r="EB3" t="s">
        <v>249</v>
      </c>
      <c r="EC3" t="s">
        <v>250</v>
      </c>
      <c r="ED3" t="s">
        <v>251</v>
      </c>
      <c r="EE3" s="6" t="s">
        <v>252</v>
      </c>
      <c r="EF3" t="s">
        <v>253</v>
      </c>
      <c r="EG3" t="s">
        <v>254</v>
      </c>
      <c r="EH3" t="s">
        <v>255</v>
      </c>
      <c r="EI3" t="s">
        <v>256</v>
      </c>
      <c r="EJ3" t="s">
        <v>257</v>
      </c>
      <c r="EK3" t="s">
        <v>258</v>
      </c>
      <c r="EL3" t="s">
        <v>259</v>
      </c>
      <c r="EM3" t="s">
        <v>260</v>
      </c>
      <c r="EN3" t="s">
        <v>261</v>
      </c>
      <c r="EO3" t="s">
        <v>262</v>
      </c>
      <c r="EP3" t="s">
        <v>263</v>
      </c>
      <c r="ER3" s="29" t="s">
        <v>1484</v>
      </c>
      <c r="ES3" t="s">
        <v>1487</v>
      </c>
      <c r="ET3" s="29" t="s">
        <v>1485</v>
      </c>
      <c r="EV3" s="30" t="s">
        <v>1488</v>
      </c>
      <c r="EW3" s="31" t="s">
        <v>1484</v>
      </c>
      <c r="EX3" s="32" t="s">
        <v>1489</v>
      </c>
      <c r="FE3" s="5"/>
      <c r="FS3" s="5"/>
      <c r="GH3" s="5"/>
      <c r="GV3" s="5"/>
      <c r="HJ3" s="5"/>
    </row>
    <row r="4" spans="1:218" x14ac:dyDescent="0.25">
      <c r="A4" s="4">
        <v>2.0009999999999999</v>
      </c>
      <c r="B4" s="12" t="s">
        <v>1493</v>
      </c>
      <c r="C4" t="s">
        <v>811</v>
      </c>
      <c r="D4">
        <v>96</v>
      </c>
      <c r="E4" t="s">
        <v>557</v>
      </c>
      <c r="F4">
        <v>52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 t="s">
        <v>559</v>
      </c>
      <c r="P4">
        <v>137</v>
      </c>
      <c r="Q4" t="s">
        <v>557</v>
      </c>
      <c r="R4">
        <v>54.5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 s="12" t="s">
        <v>1493</v>
      </c>
      <c r="AA4" t="s">
        <v>812</v>
      </c>
      <c r="AB4">
        <v>170</v>
      </c>
      <c r="AC4" t="s">
        <v>557</v>
      </c>
      <c r="AD4">
        <v>60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 s="12" t="s">
        <v>1493</v>
      </c>
      <c r="AM4" t="s">
        <v>733</v>
      </c>
      <c r="AN4">
        <v>203</v>
      </c>
      <c r="AO4" t="s">
        <v>702</v>
      </c>
      <c r="AP4">
        <v>60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 s="12" t="s">
        <v>1493</v>
      </c>
      <c r="AY4" t="s">
        <v>574</v>
      </c>
      <c r="AZ4">
        <v>225</v>
      </c>
      <c r="BA4" t="s">
        <v>645</v>
      </c>
      <c r="BB4">
        <v>61.5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1</v>
      </c>
      <c r="BJ4" s="12" t="s">
        <v>1493</v>
      </c>
      <c r="BK4" s="12" t="s">
        <v>1493</v>
      </c>
      <c r="BL4" s="12" t="s">
        <v>1493</v>
      </c>
      <c r="BM4" s="12" t="s">
        <v>1493</v>
      </c>
      <c r="BN4" s="12" t="s">
        <v>1493</v>
      </c>
      <c r="BO4" s="12" t="s">
        <v>1493</v>
      </c>
      <c r="BP4" s="12" t="s">
        <v>1493</v>
      </c>
      <c r="BQ4" s="12" t="s">
        <v>1493</v>
      </c>
      <c r="BR4" s="12" t="s">
        <v>1493</v>
      </c>
      <c r="BS4" s="12" t="s">
        <v>1493</v>
      </c>
      <c r="BT4" s="12" t="s">
        <v>1493</v>
      </c>
      <c r="BU4" s="12" t="s">
        <v>1493</v>
      </c>
      <c r="BV4" s="12" t="s">
        <v>1493</v>
      </c>
      <c r="BW4" s="12" t="s">
        <v>1493</v>
      </c>
      <c r="BX4" s="12" t="s">
        <v>1493</v>
      </c>
      <c r="BY4" s="12" t="s">
        <v>1493</v>
      </c>
      <c r="BZ4" s="12" t="s">
        <v>1493</v>
      </c>
      <c r="CA4" s="12" t="s">
        <v>1493</v>
      </c>
      <c r="CB4" s="12" t="s">
        <v>1493</v>
      </c>
      <c r="CC4" s="12" t="s">
        <v>1493</v>
      </c>
      <c r="CD4" s="12" t="s">
        <v>1493</v>
      </c>
      <c r="CE4" s="12" t="s">
        <v>1493</v>
      </c>
      <c r="CF4" s="12" t="s">
        <v>1493</v>
      </c>
      <c r="CG4" s="12" t="s">
        <v>1493</v>
      </c>
      <c r="CH4" s="12" t="s">
        <v>1493</v>
      </c>
      <c r="CI4" s="12" t="s">
        <v>1493</v>
      </c>
      <c r="CJ4" s="12" t="s">
        <v>1493</v>
      </c>
      <c r="CK4" s="12" t="s">
        <v>1493</v>
      </c>
      <c r="CL4" s="12" t="s">
        <v>1493</v>
      </c>
      <c r="CM4" s="12" t="s">
        <v>1493</v>
      </c>
      <c r="CN4" s="12" t="s">
        <v>1493</v>
      </c>
      <c r="CO4" s="12" t="s">
        <v>1493</v>
      </c>
      <c r="CP4" s="12" t="s">
        <v>1493</v>
      </c>
      <c r="CQ4" s="12" t="s">
        <v>1493</v>
      </c>
      <c r="CR4" s="12" t="s">
        <v>1493</v>
      </c>
      <c r="CS4" s="12" t="s">
        <v>1493</v>
      </c>
      <c r="CT4" s="12" t="s">
        <v>1493</v>
      </c>
      <c r="CU4" s="12" t="s">
        <v>1493</v>
      </c>
      <c r="CV4" s="12" t="s">
        <v>1493</v>
      </c>
      <c r="CW4" s="12" t="s">
        <v>1493</v>
      </c>
      <c r="CX4" s="12" t="s">
        <v>1493</v>
      </c>
      <c r="CY4" s="12" t="s">
        <v>1493</v>
      </c>
      <c r="CZ4" s="12" t="s">
        <v>1493</v>
      </c>
      <c r="DA4" s="12" t="s">
        <v>1493</v>
      </c>
      <c r="DB4" s="12" t="s">
        <v>1493</v>
      </c>
      <c r="DC4" s="12" t="s">
        <v>1493</v>
      </c>
      <c r="DD4" s="12" t="s">
        <v>1493</v>
      </c>
      <c r="DE4" s="12" t="s">
        <v>1493</v>
      </c>
      <c r="DF4" s="12" t="s">
        <v>1493</v>
      </c>
      <c r="DG4" s="12" t="s">
        <v>1493</v>
      </c>
      <c r="DH4" s="12" t="s">
        <v>1493</v>
      </c>
      <c r="DI4" s="12" t="s">
        <v>1493</v>
      </c>
      <c r="DJ4" s="12" t="s">
        <v>1493</v>
      </c>
      <c r="DK4" s="12" t="s">
        <v>1493</v>
      </c>
      <c r="DL4" s="12" t="s">
        <v>1493</v>
      </c>
      <c r="DM4" s="12" t="s">
        <v>1493</v>
      </c>
      <c r="DN4" s="12" t="s">
        <v>1493</v>
      </c>
      <c r="DO4" s="12" t="s">
        <v>1493</v>
      </c>
      <c r="DP4" s="12" t="s">
        <v>1493</v>
      </c>
      <c r="DQ4" s="12" t="s">
        <v>1493</v>
      </c>
      <c r="DR4" s="12" t="s">
        <v>1493</v>
      </c>
      <c r="DS4" s="12" t="s">
        <v>1493</v>
      </c>
      <c r="DT4" s="12" t="s">
        <v>1493</v>
      </c>
      <c r="DU4" s="12" t="s">
        <v>1493</v>
      </c>
      <c r="DV4" s="12" t="s">
        <v>1493</v>
      </c>
      <c r="DW4" s="12" t="s">
        <v>1493</v>
      </c>
      <c r="DX4" s="12" t="s">
        <v>1493</v>
      </c>
      <c r="DY4" s="12" t="s">
        <v>1493</v>
      </c>
      <c r="DZ4" s="12" t="s">
        <v>1493</v>
      </c>
      <c r="EA4" s="12" t="s">
        <v>1493</v>
      </c>
      <c r="EB4" s="12" t="s">
        <v>1493</v>
      </c>
      <c r="EC4" s="12" t="s">
        <v>1493</v>
      </c>
      <c r="ED4" s="12" t="s">
        <v>1493</v>
      </c>
      <c r="EE4" s="12" t="s">
        <v>1493</v>
      </c>
      <c r="EF4" s="12" t="s">
        <v>1493</v>
      </c>
      <c r="EG4" s="12" t="s">
        <v>1493</v>
      </c>
      <c r="EH4" s="12" t="s">
        <v>1493</v>
      </c>
      <c r="EI4" s="12" t="s">
        <v>1493</v>
      </c>
      <c r="EJ4" s="12" t="s">
        <v>1493</v>
      </c>
      <c r="EK4" s="12" t="s">
        <v>1493</v>
      </c>
      <c r="EL4" s="12" t="s">
        <v>1493</v>
      </c>
      <c r="EM4" s="12" t="s">
        <v>1493</v>
      </c>
      <c r="EN4" s="12" t="s">
        <v>1493</v>
      </c>
      <c r="EO4" s="12" t="s">
        <v>1493</v>
      </c>
      <c r="EP4" s="12" t="s">
        <v>1493</v>
      </c>
      <c r="ER4">
        <v>5</v>
      </c>
      <c r="ES4">
        <v>32.1</v>
      </c>
      <c r="ET4">
        <v>32.1</v>
      </c>
      <c r="EU4">
        <f>TRUNC(ET4)</f>
        <v>32</v>
      </c>
      <c r="EV4">
        <f>Data1!BQ4/7</f>
        <v>35</v>
      </c>
      <c r="EW4">
        <v>5</v>
      </c>
      <c r="EX4">
        <f>IF(OR(AND(EV4&gt;=36,EW4&gt;=9),AND(EV4&lt;36,EV4&gt;=34,EW4&gt;=8),AND(EV4&lt;34,EV4&gt;=32,EW4&gt;=7),AND(EV4&lt;32,EV4&gt;=30,EW4&gt;=6),AND(EV4&lt;30,EV4&gt;=26,EW4&gt;=5),AND(EV4&lt;26,EV4&gt;=22,EW4&gt;=4),AND(EV4&lt;22,EV4&gt;=18,EW4&gt;=3),AND(EV4&lt;18,EV4&gt;=14,EW4&gt;=2),AND(EV4&lt;14,EW4&gt;=1)),1,IF(OR(AND(EV4&gt;=34,EW4&lt;=4),AND(EV4&lt;34,EV4&gt;=32,EW4&lt;=3),AND(EV4&lt;32,EV4&gt;=30,EW4&lt;=2),AND(EV4&lt;30,EV4&gt;=22,EW4&lt;=1),AND(EV4&lt;22,EV4&gt;=14,EW4&lt;=0)),3,2))</f>
        <v>2</v>
      </c>
      <c r="EY4" t="str">
        <f>IF(OR(AND(EV4&gt;=36,EW4&gt;=9),AND(EV4&lt;36,EV4&gt;=34,EW4&gt;=8),AND(EV4&lt;34,EV4&gt;=32,EW4&gt;=7),AND(EV4&lt;32,EV4&gt;=30,EW4&gt;=6),AND(EV4&lt;30,EV4&gt;=26,EW4&gt;=5),AND(EV4&lt;26,EV4&gt;=22,EW4&gt;=4),AND(EV4&lt;22,EV4&gt;=18,EW4&gt;=3),AND(EV4&lt;18,EV4&gt;=14,EW4&gt;=2),AND(EV4&lt;14,EW4&gt;=1)),"הולם",IF(OR(AND(EV4&gt;=34,EW4&lt;=4),AND(EV4&lt;34,EV4&gt;=32,EW4&lt;=3),AND(EV4&lt;32,EV4&gt;=30,EW4&lt;=2),AND(EV4&lt;30,EV4&gt;=22,EW4&lt;=1),AND(EV4&lt;22,EV4&gt;=14,EW4&lt;=0)),"לא הולם","בינוני"))</f>
        <v>בינוני</v>
      </c>
    </row>
    <row r="5" spans="1:218" x14ac:dyDescent="0.25">
      <c r="A5" s="4">
        <v>2.0019999999999998</v>
      </c>
      <c r="B5" s="12" t="s">
        <v>1493</v>
      </c>
      <c r="C5" t="s">
        <v>520</v>
      </c>
      <c r="D5">
        <v>69</v>
      </c>
      <c r="E5" t="s">
        <v>815</v>
      </c>
      <c r="F5">
        <v>73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 t="s">
        <v>816</v>
      </c>
      <c r="P5">
        <v>111</v>
      </c>
      <c r="Q5" t="s">
        <v>817</v>
      </c>
      <c r="R5">
        <v>76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 s="12" t="s">
        <v>1493</v>
      </c>
      <c r="AA5" t="s">
        <v>818</v>
      </c>
      <c r="AB5">
        <v>146</v>
      </c>
      <c r="AC5" t="s">
        <v>819</v>
      </c>
      <c r="AD5">
        <v>81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 t="s">
        <v>618</v>
      </c>
      <c r="AN5">
        <v>202</v>
      </c>
      <c r="AO5" t="s">
        <v>820</v>
      </c>
      <c r="AP5">
        <v>87.3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 s="12" t="s">
        <v>1493</v>
      </c>
      <c r="AY5" s="12" t="s">
        <v>1493</v>
      </c>
      <c r="AZ5" s="12" t="s">
        <v>1493</v>
      </c>
      <c r="BA5" s="12" t="s">
        <v>1493</v>
      </c>
      <c r="BB5" s="12" t="s">
        <v>1493</v>
      </c>
      <c r="BC5" s="12" t="s">
        <v>1493</v>
      </c>
      <c r="BD5" s="12" t="s">
        <v>1493</v>
      </c>
      <c r="BE5" s="12" t="s">
        <v>1493</v>
      </c>
      <c r="BF5" s="12" t="s">
        <v>1493</v>
      </c>
      <c r="BG5" s="12" t="s">
        <v>1493</v>
      </c>
      <c r="BH5" s="12" t="s">
        <v>1493</v>
      </c>
      <c r="BI5" s="12" t="s">
        <v>1493</v>
      </c>
      <c r="BJ5" s="12" t="s">
        <v>1493</v>
      </c>
      <c r="BK5" s="12" t="s">
        <v>1493</v>
      </c>
      <c r="BL5" s="12" t="s">
        <v>1493</v>
      </c>
      <c r="BM5" s="12" t="s">
        <v>1493</v>
      </c>
      <c r="BN5" s="12" t="s">
        <v>1493</v>
      </c>
      <c r="BO5" s="12" t="s">
        <v>1493</v>
      </c>
      <c r="BP5" s="12" t="s">
        <v>1493</v>
      </c>
      <c r="BQ5" s="12" t="s">
        <v>1493</v>
      </c>
      <c r="BR5" s="12" t="s">
        <v>1493</v>
      </c>
      <c r="BS5" s="12" t="s">
        <v>1493</v>
      </c>
      <c r="BT5" s="12" t="s">
        <v>1493</v>
      </c>
      <c r="BU5" s="12" t="s">
        <v>1493</v>
      </c>
      <c r="BV5" s="12" t="s">
        <v>1493</v>
      </c>
      <c r="BW5" s="12" t="s">
        <v>1493</v>
      </c>
      <c r="BX5" s="12" t="s">
        <v>1493</v>
      </c>
      <c r="BY5" s="12" t="s">
        <v>1493</v>
      </c>
      <c r="BZ5" s="12" t="s">
        <v>1493</v>
      </c>
      <c r="CA5" s="12" t="s">
        <v>1493</v>
      </c>
      <c r="CB5" s="12" t="s">
        <v>1493</v>
      </c>
      <c r="CC5" s="12" t="s">
        <v>1493</v>
      </c>
      <c r="CD5" s="12" t="s">
        <v>1493</v>
      </c>
      <c r="CE5" s="12" t="s">
        <v>1493</v>
      </c>
      <c r="CF5" s="12" t="s">
        <v>1493</v>
      </c>
      <c r="CG5" s="12" t="s">
        <v>1493</v>
      </c>
      <c r="CH5" s="12" t="s">
        <v>1493</v>
      </c>
      <c r="CI5" s="12" t="s">
        <v>1493</v>
      </c>
      <c r="CJ5" s="12" t="s">
        <v>1493</v>
      </c>
      <c r="CK5" s="12" t="s">
        <v>1493</v>
      </c>
      <c r="CL5" s="12" t="s">
        <v>1493</v>
      </c>
      <c r="CM5" s="12" t="s">
        <v>1493</v>
      </c>
      <c r="CN5" s="12" t="s">
        <v>1493</v>
      </c>
      <c r="CO5" s="12" t="s">
        <v>1493</v>
      </c>
      <c r="CP5" s="12" t="s">
        <v>1493</v>
      </c>
      <c r="CQ5" s="12" t="s">
        <v>1493</v>
      </c>
      <c r="CR5" s="12" t="s">
        <v>1493</v>
      </c>
      <c r="CS5" s="12" t="s">
        <v>1493</v>
      </c>
      <c r="CT5" s="12" t="s">
        <v>1493</v>
      </c>
      <c r="CU5" s="12" t="s">
        <v>1493</v>
      </c>
      <c r="CV5" s="12" t="s">
        <v>1493</v>
      </c>
      <c r="CW5" s="12" t="s">
        <v>1493</v>
      </c>
      <c r="CX5" s="12" t="s">
        <v>1493</v>
      </c>
      <c r="CY5" s="12" t="s">
        <v>1493</v>
      </c>
      <c r="CZ5" s="12" t="s">
        <v>1493</v>
      </c>
      <c r="DA5" s="12" t="s">
        <v>1493</v>
      </c>
      <c r="DB5" s="12" t="s">
        <v>1493</v>
      </c>
      <c r="DC5" s="12" t="s">
        <v>1493</v>
      </c>
      <c r="DD5" s="12" t="s">
        <v>1493</v>
      </c>
      <c r="DE5" s="12" t="s">
        <v>1493</v>
      </c>
      <c r="DF5" s="12" t="s">
        <v>1493</v>
      </c>
      <c r="DG5" s="12" t="s">
        <v>1493</v>
      </c>
      <c r="DH5" s="12" t="s">
        <v>1493</v>
      </c>
      <c r="DI5" s="12" t="s">
        <v>1493</v>
      </c>
      <c r="DJ5" s="12" t="s">
        <v>1493</v>
      </c>
      <c r="DK5" s="12" t="s">
        <v>1493</v>
      </c>
      <c r="DL5" s="12" t="s">
        <v>1493</v>
      </c>
      <c r="DM5" s="12" t="s">
        <v>1493</v>
      </c>
      <c r="DN5" s="12" t="s">
        <v>1493</v>
      </c>
      <c r="DO5" s="12" t="s">
        <v>1493</v>
      </c>
      <c r="DP5" s="12" t="s">
        <v>1493</v>
      </c>
      <c r="DQ5" s="12" t="s">
        <v>1493</v>
      </c>
      <c r="DR5" s="12" t="s">
        <v>1493</v>
      </c>
      <c r="DS5" s="12" t="s">
        <v>1493</v>
      </c>
      <c r="DT5" s="12" t="s">
        <v>1493</v>
      </c>
      <c r="DU5" s="12" t="s">
        <v>1493</v>
      </c>
      <c r="DV5" s="12" t="s">
        <v>1493</v>
      </c>
      <c r="DW5" s="12" t="s">
        <v>1493</v>
      </c>
      <c r="DX5" s="12" t="s">
        <v>1493</v>
      </c>
      <c r="DY5" s="12" t="s">
        <v>1493</v>
      </c>
      <c r="DZ5" s="12" t="s">
        <v>1493</v>
      </c>
      <c r="EA5" s="12" t="s">
        <v>1493</v>
      </c>
      <c r="EB5" s="12" t="s">
        <v>1493</v>
      </c>
      <c r="EC5" s="12" t="s">
        <v>1493</v>
      </c>
      <c r="ED5" s="12" t="s">
        <v>1493</v>
      </c>
      <c r="EE5" s="12" t="s">
        <v>1493</v>
      </c>
      <c r="EF5" s="12" t="s">
        <v>1493</v>
      </c>
      <c r="EG5" s="12" t="s">
        <v>1493</v>
      </c>
      <c r="EH5" s="12" t="s">
        <v>1493</v>
      </c>
      <c r="EI5" s="12" t="s">
        <v>1493</v>
      </c>
      <c r="EJ5" s="12" t="s">
        <v>1493</v>
      </c>
      <c r="EK5" s="12" t="s">
        <v>1493</v>
      </c>
      <c r="EL5" s="12" t="s">
        <v>1493</v>
      </c>
      <c r="EM5" s="12" t="s">
        <v>1493</v>
      </c>
      <c r="EN5" s="12" t="s">
        <v>1493</v>
      </c>
      <c r="EO5" s="12" t="s">
        <v>1493</v>
      </c>
      <c r="EP5" s="12" t="s">
        <v>1493</v>
      </c>
      <c r="ER5">
        <v>4</v>
      </c>
      <c r="ES5">
        <v>28.8</v>
      </c>
      <c r="ET5">
        <v>29.1</v>
      </c>
      <c r="EU5">
        <f t="shared" ref="EU5:EU68" si="0">TRUNC(ET5)</f>
        <v>29</v>
      </c>
      <c r="EV5">
        <f>Data1!BQ5/7</f>
        <v>33</v>
      </c>
      <c r="EW5">
        <v>4</v>
      </c>
      <c r="EX5">
        <f t="shared" ref="EX5:EX68" si="1">IF(OR(AND(EV5&gt;=36,EW5&gt;=9),AND(EV5&lt;36,EV5&gt;=34,EW5&gt;=8),AND(EV5&lt;34,EV5&gt;=32,EW5&gt;=7),AND(EV5&lt;32,EV5&gt;=30,EW5&gt;=6),AND(EV5&lt;30,EV5&gt;=26,EW5&gt;=5),AND(EV5&lt;26,EV5&gt;=22,EW5&gt;=4),AND(EV5&lt;22,EV5&gt;=18,EW5&gt;=3),AND(EV5&lt;18,EV5&gt;=14,EW5&gt;=2),AND(EV5&lt;14,EW5&gt;=1)),1,IF(OR(AND(EV5&gt;=34,EW5&lt;=4),AND(EV5&lt;34,EV5&gt;=32,EW5&lt;=3),AND(EV5&lt;32,EV5&gt;=30,EW5&lt;=2),AND(EV5&lt;30,EV5&gt;=22,EW5&lt;=1),AND(EV5&lt;22,EV5&gt;=14,EW5&lt;=0)),3,2))</f>
        <v>2</v>
      </c>
      <c r="EY5" t="str">
        <f t="shared" ref="EY5:EY68" si="2">IF(OR(AND(EV5&gt;=36,EW5&gt;=9),AND(EV5&lt;36,EV5&gt;=34,EW5&gt;=8),AND(EV5&lt;34,EV5&gt;=32,EW5&gt;=7),AND(EV5&lt;32,EV5&gt;=30,EW5&gt;=6),AND(EV5&lt;30,EV5&gt;=26,EW5&gt;=5),AND(EV5&lt;26,EV5&gt;=22,EW5&gt;=4),AND(EV5&lt;22,EV5&gt;=18,EW5&gt;=3),AND(EV5&lt;18,EV5&gt;=14,EW5&gt;=2),AND(EV5&lt;14,EW5&gt;=1)),"הולם",IF(OR(AND(EV5&gt;=34,EW5&lt;=4),AND(EV5&lt;34,EV5&gt;=32,EW5&lt;=3),AND(EV5&lt;32,EV5&gt;=30,EW5&lt;=2),AND(EV5&lt;30,EV5&gt;=22,EW5&lt;=1),AND(EV5&lt;22,EV5&gt;=14,EW5&lt;=0)),"לא הולם","בינוני"))</f>
        <v>בינוני</v>
      </c>
    </row>
    <row r="6" spans="1:218" x14ac:dyDescent="0.25">
      <c r="A6" s="4">
        <v>2.0030000000000001</v>
      </c>
      <c r="B6" s="12" t="s">
        <v>1493</v>
      </c>
      <c r="C6" t="s">
        <v>463</v>
      </c>
      <c r="D6">
        <v>49</v>
      </c>
      <c r="E6" t="s">
        <v>824</v>
      </c>
      <c r="F6">
        <v>65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 s="12" t="s">
        <v>1493</v>
      </c>
      <c r="O6" s="12" t="s">
        <v>1493</v>
      </c>
      <c r="P6" s="12" t="s">
        <v>1493</v>
      </c>
      <c r="Q6" s="12" t="s">
        <v>1493</v>
      </c>
      <c r="R6" s="12" t="s">
        <v>1493</v>
      </c>
      <c r="S6" s="12" t="s">
        <v>1493</v>
      </c>
      <c r="T6" s="12" t="s">
        <v>1493</v>
      </c>
      <c r="U6" s="12" t="s">
        <v>1493</v>
      </c>
      <c r="V6" s="12" t="s">
        <v>1493</v>
      </c>
      <c r="W6" s="12" t="s">
        <v>1493</v>
      </c>
      <c r="X6" s="12" t="s">
        <v>1493</v>
      </c>
      <c r="Y6" s="12" t="s">
        <v>1493</v>
      </c>
      <c r="Z6" s="12" t="s">
        <v>1493</v>
      </c>
      <c r="AA6" s="12" t="s">
        <v>1493</v>
      </c>
      <c r="AB6" s="12" t="s">
        <v>1493</v>
      </c>
      <c r="AC6" s="12" t="s">
        <v>1493</v>
      </c>
      <c r="AD6" s="12" t="s">
        <v>1493</v>
      </c>
      <c r="AE6" s="12" t="s">
        <v>1493</v>
      </c>
      <c r="AF6" s="12" t="s">
        <v>1493</v>
      </c>
      <c r="AG6" s="12" t="s">
        <v>1493</v>
      </c>
      <c r="AH6" s="12" t="s">
        <v>1493</v>
      </c>
      <c r="AI6" s="12" t="s">
        <v>1493</v>
      </c>
      <c r="AJ6" s="12" t="s">
        <v>1493</v>
      </c>
      <c r="AK6" s="12" t="s">
        <v>1493</v>
      </c>
      <c r="AL6" s="12" t="s">
        <v>1493</v>
      </c>
      <c r="AM6" s="12" t="s">
        <v>1493</v>
      </c>
      <c r="AN6" s="12" t="s">
        <v>1493</v>
      </c>
      <c r="AO6" s="12" t="s">
        <v>1493</v>
      </c>
      <c r="AP6" s="12" t="s">
        <v>1493</v>
      </c>
      <c r="AQ6" s="12" t="s">
        <v>1493</v>
      </c>
      <c r="AR6" s="12" t="s">
        <v>1493</v>
      </c>
      <c r="AS6" s="12" t="s">
        <v>1493</v>
      </c>
      <c r="AT6" s="12" t="s">
        <v>1493</v>
      </c>
      <c r="AU6" s="12" t="s">
        <v>1493</v>
      </c>
      <c r="AV6" s="12" t="s">
        <v>1493</v>
      </c>
      <c r="AW6" s="12" t="s">
        <v>1493</v>
      </c>
      <c r="AX6" s="12" t="s">
        <v>1493</v>
      </c>
      <c r="AY6" s="12" t="s">
        <v>1493</v>
      </c>
      <c r="AZ6" s="12" t="s">
        <v>1493</v>
      </c>
      <c r="BA6" s="12" t="s">
        <v>1493</v>
      </c>
      <c r="BB6" s="12" t="s">
        <v>1493</v>
      </c>
      <c r="BC6" s="12" t="s">
        <v>1493</v>
      </c>
      <c r="BD6" s="12" t="s">
        <v>1493</v>
      </c>
      <c r="BE6" s="12" t="s">
        <v>1493</v>
      </c>
      <c r="BF6" s="12" t="s">
        <v>1493</v>
      </c>
      <c r="BG6" s="12" t="s">
        <v>1493</v>
      </c>
      <c r="BH6" s="12" t="s">
        <v>1493</v>
      </c>
      <c r="BI6" s="12" t="s">
        <v>1493</v>
      </c>
      <c r="BJ6" s="12" t="s">
        <v>1493</v>
      </c>
      <c r="BK6" s="12" t="s">
        <v>1493</v>
      </c>
      <c r="BL6" s="12" t="s">
        <v>1493</v>
      </c>
      <c r="BM6" s="12" t="s">
        <v>1493</v>
      </c>
      <c r="BN6" s="12" t="s">
        <v>1493</v>
      </c>
      <c r="BO6" s="12" t="s">
        <v>1493</v>
      </c>
      <c r="BP6" s="12" t="s">
        <v>1493</v>
      </c>
      <c r="BQ6" s="12" t="s">
        <v>1493</v>
      </c>
      <c r="BR6" s="12" t="s">
        <v>1493</v>
      </c>
      <c r="BS6" s="12" t="s">
        <v>1493</v>
      </c>
      <c r="BT6" s="12" t="s">
        <v>1493</v>
      </c>
      <c r="BU6" s="12" t="s">
        <v>1493</v>
      </c>
      <c r="BV6" s="12" t="s">
        <v>1493</v>
      </c>
      <c r="BW6" s="12" t="s">
        <v>1493</v>
      </c>
      <c r="BX6" s="12" t="s">
        <v>1493</v>
      </c>
      <c r="BY6" s="12" t="s">
        <v>1493</v>
      </c>
      <c r="BZ6" s="12" t="s">
        <v>1493</v>
      </c>
      <c r="CA6" s="12" t="s">
        <v>1493</v>
      </c>
      <c r="CB6" s="12" t="s">
        <v>1493</v>
      </c>
      <c r="CC6" s="12" t="s">
        <v>1493</v>
      </c>
      <c r="CD6" s="12" t="s">
        <v>1493</v>
      </c>
      <c r="CE6" s="12" t="s">
        <v>1493</v>
      </c>
      <c r="CF6" s="12" t="s">
        <v>1493</v>
      </c>
      <c r="CG6" s="12" t="s">
        <v>1493</v>
      </c>
      <c r="CH6" s="12" t="s">
        <v>1493</v>
      </c>
      <c r="CI6" s="12" t="s">
        <v>1493</v>
      </c>
      <c r="CJ6" s="12" t="s">
        <v>1493</v>
      </c>
      <c r="CK6" s="12" t="s">
        <v>1493</v>
      </c>
      <c r="CL6" s="12" t="s">
        <v>1493</v>
      </c>
      <c r="CM6" s="12" t="s">
        <v>1493</v>
      </c>
      <c r="CN6" s="12" t="s">
        <v>1493</v>
      </c>
      <c r="CO6" s="12" t="s">
        <v>1493</v>
      </c>
      <c r="CP6" s="12" t="s">
        <v>1493</v>
      </c>
      <c r="CQ6" s="12" t="s">
        <v>1493</v>
      </c>
      <c r="CR6" s="12" t="s">
        <v>1493</v>
      </c>
      <c r="CS6" s="12" t="s">
        <v>1493</v>
      </c>
      <c r="CT6" s="12" t="s">
        <v>1493</v>
      </c>
      <c r="CU6" s="12" t="s">
        <v>1493</v>
      </c>
      <c r="CV6" s="12" t="s">
        <v>1493</v>
      </c>
      <c r="CW6" s="12" t="s">
        <v>1493</v>
      </c>
      <c r="CX6" s="12" t="s">
        <v>1493</v>
      </c>
      <c r="CY6" s="12" t="s">
        <v>1493</v>
      </c>
      <c r="CZ6" s="12" t="s">
        <v>1493</v>
      </c>
      <c r="DA6" s="12" t="s">
        <v>1493</v>
      </c>
      <c r="DB6" s="12" t="s">
        <v>1493</v>
      </c>
      <c r="DC6" s="12" t="s">
        <v>1493</v>
      </c>
      <c r="DD6" s="12" t="s">
        <v>1493</v>
      </c>
      <c r="DE6" s="12" t="s">
        <v>1493</v>
      </c>
      <c r="DF6" s="12" t="s">
        <v>1493</v>
      </c>
      <c r="DG6" s="12" t="s">
        <v>1493</v>
      </c>
      <c r="DH6" s="12" t="s">
        <v>1493</v>
      </c>
      <c r="DI6" s="12" t="s">
        <v>1493</v>
      </c>
      <c r="DJ6" s="12" t="s">
        <v>1493</v>
      </c>
      <c r="DK6" s="12" t="s">
        <v>1493</v>
      </c>
      <c r="DL6" s="12" t="s">
        <v>1493</v>
      </c>
      <c r="DM6" s="12" t="s">
        <v>1493</v>
      </c>
      <c r="DN6" s="12" t="s">
        <v>1493</v>
      </c>
      <c r="DO6" s="12" t="s">
        <v>1493</v>
      </c>
      <c r="DP6" s="12" t="s">
        <v>1493</v>
      </c>
      <c r="DQ6" s="12" t="s">
        <v>1493</v>
      </c>
      <c r="DR6" s="12" t="s">
        <v>1493</v>
      </c>
      <c r="DS6" s="12" t="s">
        <v>1493</v>
      </c>
      <c r="DT6" s="12" t="s">
        <v>1493</v>
      </c>
      <c r="DU6" s="12" t="s">
        <v>1493</v>
      </c>
      <c r="DV6" s="12" t="s">
        <v>1493</v>
      </c>
      <c r="DW6" s="12" t="s">
        <v>1493</v>
      </c>
      <c r="DX6" s="12" t="s">
        <v>1493</v>
      </c>
      <c r="DY6" s="12" t="s">
        <v>1493</v>
      </c>
      <c r="DZ6" s="12" t="s">
        <v>1493</v>
      </c>
      <c r="EA6" s="12" t="s">
        <v>1493</v>
      </c>
      <c r="EB6" s="12" t="s">
        <v>1493</v>
      </c>
      <c r="EC6" s="12" t="s">
        <v>1493</v>
      </c>
      <c r="ED6" s="12" t="s">
        <v>1493</v>
      </c>
      <c r="EE6" s="12" t="s">
        <v>1493</v>
      </c>
      <c r="EF6" s="12" t="s">
        <v>1493</v>
      </c>
      <c r="EG6" s="12" t="s">
        <v>1493</v>
      </c>
      <c r="EH6" s="12" t="s">
        <v>1493</v>
      </c>
      <c r="EI6" s="12" t="s">
        <v>1493</v>
      </c>
      <c r="EJ6" s="12" t="s">
        <v>1493</v>
      </c>
      <c r="EK6" s="12" t="s">
        <v>1493</v>
      </c>
      <c r="EL6" s="12" t="s">
        <v>1493</v>
      </c>
      <c r="EM6" s="12" t="s">
        <v>1493</v>
      </c>
      <c r="EN6" s="12" t="s">
        <v>1493</v>
      </c>
      <c r="EO6" s="12" t="s">
        <v>1493</v>
      </c>
      <c r="EP6" s="12" t="s">
        <v>1493</v>
      </c>
      <c r="ER6">
        <v>1</v>
      </c>
      <c r="ES6">
        <v>9.8000000000000007</v>
      </c>
      <c r="ET6">
        <v>10.1</v>
      </c>
      <c r="EU6">
        <f t="shared" si="0"/>
        <v>10</v>
      </c>
      <c r="EV6">
        <f>Data1!BQ6/7</f>
        <v>32.285714285714285</v>
      </c>
      <c r="EW6">
        <v>1</v>
      </c>
      <c r="EX6">
        <f t="shared" si="1"/>
        <v>3</v>
      </c>
      <c r="EY6" t="str">
        <f t="shared" si="2"/>
        <v>לא הולם</v>
      </c>
    </row>
    <row r="7" spans="1:218" x14ac:dyDescent="0.25">
      <c r="A7" s="4">
        <v>2.004</v>
      </c>
      <c r="B7" s="12" t="s">
        <v>1493</v>
      </c>
      <c r="C7" t="s">
        <v>1415</v>
      </c>
      <c r="D7">
        <v>184</v>
      </c>
      <c r="E7" t="s">
        <v>557</v>
      </c>
      <c r="F7">
        <v>59</v>
      </c>
      <c r="G7" s="12" t="s">
        <v>1493</v>
      </c>
      <c r="H7" s="12" t="s">
        <v>1493</v>
      </c>
      <c r="I7" s="12" t="s">
        <v>1493</v>
      </c>
      <c r="J7" s="12" t="s">
        <v>1493</v>
      </c>
      <c r="K7">
        <v>1</v>
      </c>
      <c r="L7">
        <v>1</v>
      </c>
      <c r="M7">
        <v>1</v>
      </c>
      <c r="N7">
        <v>1</v>
      </c>
      <c r="O7" s="12" t="s">
        <v>1493</v>
      </c>
      <c r="P7" s="12" t="s">
        <v>1493</v>
      </c>
      <c r="Q7" s="12" t="s">
        <v>1493</v>
      </c>
      <c r="R7" s="12" t="s">
        <v>1493</v>
      </c>
      <c r="S7" s="12" t="s">
        <v>1493</v>
      </c>
      <c r="T7" s="12" t="s">
        <v>1493</v>
      </c>
      <c r="U7" s="12" t="s">
        <v>1493</v>
      </c>
      <c r="V7" s="12" t="s">
        <v>1493</v>
      </c>
      <c r="W7" s="12" t="s">
        <v>1493</v>
      </c>
      <c r="X7" s="12" t="s">
        <v>1493</v>
      </c>
      <c r="Y7" s="12" t="s">
        <v>1493</v>
      </c>
      <c r="Z7" s="12" t="s">
        <v>1493</v>
      </c>
      <c r="AA7" s="12" t="s">
        <v>1493</v>
      </c>
      <c r="AB7" s="12" t="s">
        <v>1493</v>
      </c>
      <c r="AC7" s="12" t="s">
        <v>1493</v>
      </c>
      <c r="AD7" s="12" t="s">
        <v>1493</v>
      </c>
      <c r="AE7" s="12" t="s">
        <v>1493</v>
      </c>
      <c r="AF7" s="12" t="s">
        <v>1493</v>
      </c>
      <c r="AG7" s="12" t="s">
        <v>1493</v>
      </c>
      <c r="AH7" s="12" t="s">
        <v>1493</v>
      </c>
      <c r="AI7" s="12" t="s">
        <v>1493</v>
      </c>
      <c r="AJ7" s="12" t="s">
        <v>1493</v>
      </c>
      <c r="AK7" s="12" t="s">
        <v>1493</v>
      </c>
      <c r="AL7" s="12" t="s">
        <v>1493</v>
      </c>
      <c r="AM7" s="12" t="s">
        <v>1493</v>
      </c>
      <c r="AN7" s="12" t="s">
        <v>1493</v>
      </c>
      <c r="AO7" s="12" t="s">
        <v>1493</v>
      </c>
      <c r="AP7" s="12" t="s">
        <v>1493</v>
      </c>
      <c r="AQ7" s="12" t="s">
        <v>1493</v>
      </c>
      <c r="AR7" s="12" t="s">
        <v>1493</v>
      </c>
      <c r="AS7" s="12" t="s">
        <v>1493</v>
      </c>
      <c r="AT7" s="12" t="s">
        <v>1493</v>
      </c>
      <c r="AU7" s="12" t="s">
        <v>1493</v>
      </c>
      <c r="AV7" s="12" t="s">
        <v>1493</v>
      </c>
      <c r="AW7" s="12" t="s">
        <v>1493</v>
      </c>
      <c r="AX7" s="12" t="s">
        <v>1493</v>
      </c>
      <c r="AY7" s="12" t="s">
        <v>1493</v>
      </c>
      <c r="AZ7" s="12" t="s">
        <v>1493</v>
      </c>
      <c r="BA7" s="12" t="s">
        <v>1493</v>
      </c>
      <c r="BB7" s="12" t="s">
        <v>1493</v>
      </c>
      <c r="BC7" s="12" t="s">
        <v>1493</v>
      </c>
      <c r="BD7" s="12" t="s">
        <v>1493</v>
      </c>
      <c r="BE7" s="12" t="s">
        <v>1493</v>
      </c>
      <c r="BF7" s="12" t="s">
        <v>1493</v>
      </c>
      <c r="BG7" s="12" t="s">
        <v>1493</v>
      </c>
      <c r="BH7" s="12" t="s">
        <v>1493</v>
      </c>
      <c r="BI7" s="12" t="s">
        <v>1493</v>
      </c>
      <c r="BJ7" s="12" t="s">
        <v>1493</v>
      </c>
      <c r="BK7" s="12" t="s">
        <v>1493</v>
      </c>
      <c r="BL7" s="12" t="s">
        <v>1493</v>
      </c>
      <c r="BM7" s="12" t="s">
        <v>1493</v>
      </c>
      <c r="BN7" s="12" t="s">
        <v>1493</v>
      </c>
      <c r="BO7" s="12" t="s">
        <v>1493</v>
      </c>
      <c r="BP7" s="12" t="s">
        <v>1493</v>
      </c>
      <c r="BQ7" s="12" t="s">
        <v>1493</v>
      </c>
      <c r="BR7" s="12" t="s">
        <v>1493</v>
      </c>
      <c r="BS7" s="12" t="s">
        <v>1493</v>
      </c>
      <c r="BT7" s="12" t="s">
        <v>1493</v>
      </c>
      <c r="BU7" s="12" t="s">
        <v>1493</v>
      </c>
      <c r="BV7" s="12" t="s">
        <v>1493</v>
      </c>
      <c r="BW7" s="12" t="s">
        <v>1493</v>
      </c>
      <c r="BX7" s="12" t="s">
        <v>1493</v>
      </c>
      <c r="BY7" s="12" t="s">
        <v>1493</v>
      </c>
      <c r="BZ7" s="12" t="s">
        <v>1493</v>
      </c>
      <c r="CA7" s="12" t="s">
        <v>1493</v>
      </c>
      <c r="CB7" s="12" t="s">
        <v>1493</v>
      </c>
      <c r="CC7" s="12" t="s">
        <v>1493</v>
      </c>
      <c r="CD7" s="12" t="s">
        <v>1493</v>
      </c>
      <c r="CE7" s="12" t="s">
        <v>1493</v>
      </c>
      <c r="CF7" s="12" t="s">
        <v>1493</v>
      </c>
      <c r="CG7" s="12" t="s">
        <v>1493</v>
      </c>
      <c r="CH7" s="12" t="s">
        <v>1493</v>
      </c>
      <c r="CI7" s="12" t="s">
        <v>1493</v>
      </c>
      <c r="CJ7" s="12" t="s">
        <v>1493</v>
      </c>
      <c r="CK7" s="12" t="s">
        <v>1493</v>
      </c>
      <c r="CL7" s="12" t="s">
        <v>1493</v>
      </c>
      <c r="CM7" s="12" t="s">
        <v>1493</v>
      </c>
      <c r="CN7" s="12" t="s">
        <v>1493</v>
      </c>
      <c r="CO7" s="12" t="s">
        <v>1493</v>
      </c>
      <c r="CP7" s="12" t="s">
        <v>1493</v>
      </c>
      <c r="CQ7" s="12" t="s">
        <v>1493</v>
      </c>
      <c r="CR7" s="12" t="s">
        <v>1493</v>
      </c>
      <c r="CS7" s="12" t="s">
        <v>1493</v>
      </c>
      <c r="CT7" s="12" t="s">
        <v>1493</v>
      </c>
      <c r="CU7" s="12" t="s">
        <v>1493</v>
      </c>
      <c r="CV7" s="12" t="s">
        <v>1493</v>
      </c>
      <c r="CW7" s="12" t="s">
        <v>1493</v>
      </c>
      <c r="CX7" s="12" t="s">
        <v>1493</v>
      </c>
      <c r="CY7" s="12" t="s">
        <v>1493</v>
      </c>
      <c r="CZ7" s="12" t="s">
        <v>1493</v>
      </c>
      <c r="DA7" s="12" t="s">
        <v>1493</v>
      </c>
      <c r="DB7" s="12" t="s">
        <v>1493</v>
      </c>
      <c r="DC7" s="12" t="s">
        <v>1493</v>
      </c>
      <c r="DD7" s="12" t="s">
        <v>1493</v>
      </c>
      <c r="DE7" s="12" t="s">
        <v>1493</v>
      </c>
      <c r="DF7" s="12" t="s">
        <v>1493</v>
      </c>
      <c r="DG7" s="12" t="s">
        <v>1493</v>
      </c>
      <c r="DH7" s="12" t="s">
        <v>1493</v>
      </c>
      <c r="DI7" s="12" t="s">
        <v>1493</v>
      </c>
      <c r="DJ7" s="12" t="s">
        <v>1493</v>
      </c>
      <c r="DK7" s="12" t="s">
        <v>1493</v>
      </c>
      <c r="DL7" s="12" t="s">
        <v>1493</v>
      </c>
      <c r="DM7" s="12" t="s">
        <v>1493</v>
      </c>
      <c r="DN7" s="12" t="s">
        <v>1493</v>
      </c>
      <c r="DO7" s="12" t="s">
        <v>1493</v>
      </c>
      <c r="DP7" s="12" t="s">
        <v>1493</v>
      </c>
      <c r="DQ7" s="12" t="s">
        <v>1493</v>
      </c>
      <c r="DR7" s="12" t="s">
        <v>1493</v>
      </c>
      <c r="DS7" s="12" t="s">
        <v>1493</v>
      </c>
      <c r="DT7" s="12" t="s">
        <v>1493</v>
      </c>
      <c r="DU7" s="12" t="s">
        <v>1493</v>
      </c>
      <c r="DV7" s="12" t="s">
        <v>1493</v>
      </c>
      <c r="DW7" s="12" t="s">
        <v>1493</v>
      </c>
      <c r="DX7" s="12" t="s">
        <v>1493</v>
      </c>
      <c r="DY7" s="12" t="s">
        <v>1493</v>
      </c>
      <c r="DZ7" s="12" t="s">
        <v>1493</v>
      </c>
      <c r="EA7" s="12" t="s">
        <v>1493</v>
      </c>
      <c r="EB7" s="12" t="s">
        <v>1493</v>
      </c>
      <c r="EC7" s="12" t="s">
        <v>1493</v>
      </c>
      <c r="ED7" s="12" t="s">
        <v>1493</v>
      </c>
      <c r="EE7" s="12" t="s">
        <v>1493</v>
      </c>
      <c r="EF7" s="12" t="s">
        <v>1493</v>
      </c>
      <c r="EG7" s="12" t="s">
        <v>1493</v>
      </c>
      <c r="EH7" s="12" t="s">
        <v>1493</v>
      </c>
      <c r="EI7" s="12" t="s">
        <v>1493</v>
      </c>
      <c r="EJ7" s="12" t="s">
        <v>1493</v>
      </c>
      <c r="EK7" s="12" t="s">
        <v>1493</v>
      </c>
      <c r="EL7" s="12" t="s">
        <v>1493</v>
      </c>
      <c r="EM7" s="12" t="s">
        <v>1493</v>
      </c>
      <c r="EN7" s="12" t="s">
        <v>1493</v>
      </c>
      <c r="EO7" s="12" t="s">
        <v>1493</v>
      </c>
      <c r="EP7" s="12" t="s">
        <v>1493</v>
      </c>
      <c r="ER7">
        <v>1</v>
      </c>
      <c r="ES7">
        <v>26.2</v>
      </c>
      <c r="ET7">
        <v>26.2</v>
      </c>
      <c r="EU7">
        <f t="shared" si="0"/>
        <v>26</v>
      </c>
      <c r="EV7">
        <f>Data1!BQ7/7</f>
        <v>34.142857142857146</v>
      </c>
      <c r="EW7">
        <v>1</v>
      </c>
      <c r="EX7">
        <f t="shared" si="1"/>
        <v>3</v>
      </c>
      <c r="EY7" t="str">
        <f t="shared" si="2"/>
        <v>לא הולם</v>
      </c>
    </row>
    <row r="8" spans="1:218" x14ac:dyDescent="0.25">
      <c r="A8" s="4">
        <v>2.0049999999999999</v>
      </c>
      <c r="B8" s="12" t="s">
        <v>1493</v>
      </c>
      <c r="C8" t="s">
        <v>483</v>
      </c>
      <c r="D8">
        <v>44</v>
      </c>
      <c r="E8" t="s">
        <v>829</v>
      </c>
      <c r="F8">
        <v>90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 t="s">
        <v>636</v>
      </c>
      <c r="P8">
        <v>101</v>
      </c>
      <c r="Q8" t="s">
        <v>662</v>
      </c>
      <c r="R8">
        <v>95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 t="s">
        <v>830</v>
      </c>
      <c r="AB8">
        <v>168</v>
      </c>
      <c r="AC8" t="s">
        <v>831</v>
      </c>
      <c r="AD8">
        <v>103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1</v>
      </c>
      <c r="AL8">
        <v>1</v>
      </c>
      <c r="AM8" s="12" t="s">
        <v>1493</v>
      </c>
      <c r="AN8" s="12" t="s">
        <v>1493</v>
      </c>
      <c r="AO8" s="12" t="s">
        <v>1493</v>
      </c>
      <c r="AP8" s="12" t="s">
        <v>1493</v>
      </c>
      <c r="AQ8" s="12" t="s">
        <v>1493</v>
      </c>
      <c r="AR8" s="12" t="s">
        <v>1493</v>
      </c>
      <c r="AS8" s="12" t="s">
        <v>1493</v>
      </c>
      <c r="AT8" s="12" t="s">
        <v>1493</v>
      </c>
      <c r="AU8" s="12" t="s">
        <v>1493</v>
      </c>
      <c r="AV8" s="12" t="s">
        <v>1493</v>
      </c>
      <c r="AW8" s="12" t="s">
        <v>1493</v>
      </c>
      <c r="AX8" s="12" t="s">
        <v>1493</v>
      </c>
      <c r="AY8" s="12" t="s">
        <v>1493</v>
      </c>
      <c r="AZ8" s="12" t="s">
        <v>1493</v>
      </c>
      <c r="BA8" s="12" t="s">
        <v>1493</v>
      </c>
      <c r="BB8" s="12" t="s">
        <v>1493</v>
      </c>
      <c r="BC8" s="12" t="s">
        <v>1493</v>
      </c>
      <c r="BD8" s="12" t="s">
        <v>1493</v>
      </c>
      <c r="BE8" s="12" t="s">
        <v>1493</v>
      </c>
      <c r="BF8" s="12" t="s">
        <v>1493</v>
      </c>
      <c r="BG8" s="12" t="s">
        <v>1493</v>
      </c>
      <c r="BH8" s="12" t="s">
        <v>1493</v>
      </c>
      <c r="BI8" s="12" t="s">
        <v>1493</v>
      </c>
      <c r="BJ8" s="12" t="s">
        <v>1493</v>
      </c>
      <c r="BK8" s="12" t="s">
        <v>1493</v>
      </c>
      <c r="BL8" s="12" t="s">
        <v>1493</v>
      </c>
      <c r="BM8" s="12" t="s">
        <v>1493</v>
      </c>
      <c r="BN8" s="12" t="s">
        <v>1493</v>
      </c>
      <c r="BO8" s="12" t="s">
        <v>1493</v>
      </c>
      <c r="BP8" s="12" t="s">
        <v>1493</v>
      </c>
      <c r="BQ8" s="12" t="s">
        <v>1493</v>
      </c>
      <c r="BR8" s="12" t="s">
        <v>1493</v>
      </c>
      <c r="BS8" s="12" t="s">
        <v>1493</v>
      </c>
      <c r="BT8" s="12" t="s">
        <v>1493</v>
      </c>
      <c r="BU8" s="12" t="s">
        <v>1493</v>
      </c>
      <c r="BV8" s="12" t="s">
        <v>1493</v>
      </c>
      <c r="BW8" s="12" t="s">
        <v>1493</v>
      </c>
      <c r="BX8" s="12" t="s">
        <v>1493</v>
      </c>
      <c r="BY8" s="12" t="s">
        <v>1493</v>
      </c>
      <c r="BZ8" s="12" t="s">
        <v>1493</v>
      </c>
      <c r="CA8" s="12" t="s">
        <v>1493</v>
      </c>
      <c r="CB8" s="12" t="s">
        <v>1493</v>
      </c>
      <c r="CC8" s="12" t="s">
        <v>1493</v>
      </c>
      <c r="CD8" s="12" t="s">
        <v>1493</v>
      </c>
      <c r="CE8" s="12" t="s">
        <v>1493</v>
      </c>
      <c r="CF8" s="12" t="s">
        <v>1493</v>
      </c>
      <c r="CG8" s="12" t="s">
        <v>1493</v>
      </c>
      <c r="CH8" s="12" t="s">
        <v>1493</v>
      </c>
      <c r="CI8" s="12" t="s">
        <v>1493</v>
      </c>
      <c r="CJ8" s="12" t="s">
        <v>1493</v>
      </c>
      <c r="CK8" s="12" t="s">
        <v>1493</v>
      </c>
      <c r="CL8" s="12" t="s">
        <v>1493</v>
      </c>
      <c r="CM8" s="12" t="s">
        <v>1493</v>
      </c>
      <c r="CN8" s="12" t="s">
        <v>1493</v>
      </c>
      <c r="CO8" s="12" t="s">
        <v>1493</v>
      </c>
      <c r="CP8" s="12" t="s">
        <v>1493</v>
      </c>
      <c r="CQ8" s="12" t="s">
        <v>1493</v>
      </c>
      <c r="CR8" s="12" t="s">
        <v>1493</v>
      </c>
      <c r="CS8" s="12" t="s">
        <v>1493</v>
      </c>
      <c r="CT8" s="12" t="s">
        <v>1493</v>
      </c>
      <c r="CU8" s="12" t="s">
        <v>1493</v>
      </c>
      <c r="CV8" s="12" t="s">
        <v>1493</v>
      </c>
      <c r="CW8" s="12" t="s">
        <v>1493</v>
      </c>
      <c r="CX8" s="12" t="s">
        <v>1493</v>
      </c>
      <c r="CY8" s="12" t="s">
        <v>1493</v>
      </c>
      <c r="CZ8" s="12" t="s">
        <v>1493</v>
      </c>
      <c r="DA8" s="12" t="s">
        <v>1493</v>
      </c>
      <c r="DB8" s="12" t="s">
        <v>1493</v>
      </c>
      <c r="DC8" s="12" t="s">
        <v>1493</v>
      </c>
      <c r="DD8" s="12" t="s">
        <v>1493</v>
      </c>
      <c r="DE8" s="12" t="s">
        <v>1493</v>
      </c>
      <c r="DF8" s="12" t="s">
        <v>1493</v>
      </c>
      <c r="DG8" s="12" t="s">
        <v>1493</v>
      </c>
      <c r="DH8" s="12" t="s">
        <v>1493</v>
      </c>
      <c r="DI8" s="12" t="s">
        <v>1493</v>
      </c>
      <c r="DJ8" s="12" t="s">
        <v>1493</v>
      </c>
      <c r="DK8" s="12" t="s">
        <v>1493</v>
      </c>
      <c r="DL8" s="12" t="s">
        <v>1493</v>
      </c>
      <c r="DM8" s="12" t="s">
        <v>1493</v>
      </c>
      <c r="DN8" s="12" t="s">
        <v>1493</v>
      </c>
      <c r="DO8" s="12" t="s">
        <v>1493</v>
      </c>
      <c r="DP8" s="12" t="s">
        <v>1493</v>
      </c>
      <c r="DQ8" s="12" t="s">
        <v>1493</v>
      </c>
      <c r="DR8" s="12" t="s">
        <v>1493</v>
      </c>
      <c r="DS8" s="12" t="s">
        <v>1493</v>
      </c>
      <c r="DT8" s="12" t="s">
        <v>1493</v>
      </c>
      <c r="DU8" s="12" t="s">
        <v>1493</v>
      </c>
      <c r="DV8" s="12" t="s">
        <v>1493</v>
      </c>
      <c r="DW8" s="12" t="s">
        <v>1493</v>
      </c>
      <c r="DX8" s="12" t="s">
        <v>1493</v>
      </c>
      <c r="DY8" s="12" t="s">
        <v>1493</v>
      </c>
      <c r="DZ8" s="12" t="s">
        <v>1493</v>
      </c>
      <c r="EA8" s="12" t="s">
        <v>1493</v>
      </c>
      <c r="EB8" s="12" t="s">
        <v>1493</v>
      </c>
      <c r="EC8" s="12" t="s">
        <v>1493</v>
      </c>
      <c r="ED8" s="12" t="s">
        <v>1493</v>
      </c>
      <c r="EE8" s="12" t="s">
        <v>1493</v>
      </c>
      <c r="EF8" s="12" t="s">
        <v>1493</v>
      </c>
      <c r="EG8" s="12" t="s">
        <v>1493</v>
      </c>
      <c r="EH8" s="12" t="s">
        <v>1493</v>
      </c>
      <c r="EI8" s="12" t="s">
        <v>1493</v>
      </c>
      <c r="EJ8" s="12" t="s">
        <v>1493</v>
      </c>
      <c r="EK8" s="12" t="s">
        <v>1493</v>
      </c>
      <c r="EL8" s="12" t="s">
        <v>1493</v>
      </c>
      <c r="EM8" s="12" t="s">
        <v>1493</v>
      </c>
      <c r="EN8" s="12" t="s">
        <v>1493</v>
      </c>
      <c r="EO8" s="12" t="s">
        <v>1493</v>
      </c>
      <c r="EP8" s="12" t="s">
        <v>1493</v>
      </c>
      <c r="ER8">
        <v>3</v>
      </c>
      <c r="ES8">
        <v>24</v>
      </c>
      <c r="ET8">
        <v>24</v>
      </c>
      <c r="EU8">
        <f t="shared" si="0"/>
        <v>24</v>
      </c>
      <c r="EV8">
        <f>Data1!BQ8/7</f>
        <v>34.857142857142854</v>
      </c>
      <c r="EW8">
        <v>3</v>
      </c>
      <c r="EX8">
        <f t="shared" si="1"/>
        <v>3</v>
      </c>
      <c r="EY8" t="str">
        <f t="shared" si="2"/>
        <v>לא הולם</v>
      </c>
    </row>
    <row r="9" spans="1:218" x14ac:dyDescent="0.25">
      <c r="A9" s="4">
        <v>2.0059999999999998</v>
      </c>
      <c r="B9" s="12" t="s">
        <v>1493</v>
      </c>
      <c r="C9" t="s">
        <v>813</v>
      </c>
      <c r="D9">
        <v>70</v>
      </c>
      <c r="E9" t="s">
        <v>484</v>
      </c>
      <c r="F9">
        <v>65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 t="s">
        <v>506</v>
      </c>
      <c r="P9">
        <v>111</v>
      </c>
      <c r="Q9" t="s">
        <v>610</v>
      </c>
      <c r="R9">
        <v>68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 t="s">
        <v>609</v>
      </c>
      <c r="AB9">
        <v>174</v>
      </c>
      <c r="AC9" t="s">
        <v>645</v>
      </c>
      <c r="AD9">
        <v>69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 s="12" t="s">
        <v>1493</v>
      </c>
      <c r="AN9" s="12" t="s">
        <v>1493</v>
      </c>
      <c r="AO9" s="12" t="s">
        <v>1493</v>
      </c>
      <c r="AP9" s="12" t="s">
        <v>1493</v>
      </c>
      <c r="AQ9" s="12" t="s">
        <v>1493</v>
      </c>
      <c r="AR9" s="12" t="s">
        <v>1493</v>
      </c>
      <c r="AS9" s="12" t="s">
        <v>1493</v>
      </c>
      <c r="AT9" s="12" t="s">
        <v>1493</v>
      </c>
      <c r="AU9" s="12" t="s">
        <v>1493</v>
      </c>
      <c r="AV9" s="12" t="s">
        <v>1493</v>
      </c>
      <c r="AW9" s="12" t="s">
        <v>1493</v>
      </c>
      <c r="AX9" s="12" t="s">
        <v>1493</v>
      </c>
      <c r="AY9" s="12" t="s">
        <v>1493</v>
      </c>
      <c r="AZ9" s="12" t="s">
        <v>1493</v>
      </c>
      <c r="BA9" s="12" t="s">
        <v>1493</v>
      </c>
      <c r="BB9" s="12" t="s">
        <v>1493</v>
      </c>
      <c r="BC9" s="12" t="s">
        <v>1493</v>
      </c>
      <c r="BD9" s="12" t="s">
        <v>1493</v>
      </c>
      <c r="BE9" s="12" t="s">
        <v>1493</v>
      </c>
      <c r="BF9" s="12" t="s">
        <v>1493</v>
      </c>
      <c r="BG9" s="12" t="s">
        <v>1493</v>
      </c>
      <c r="BH9" s="12" t="s">
        <v>1493</v>
      </c>
      <c r="BI9" s="12" t="s">
        <v>1493</v>
      </c>
      <c r="BJ9" s="12" t="s">
        <v>1493</v>
      </c>
      <c r="BK9" s="12" t="s">
        <v>1493</v>
      </c>
      <c r="BL9" s="12" t="s">
        <v>1493</v>
      </c>
      <c r="BM9" s="12" t="s">
        <v>1493</v>
      </c>
      <c r="BN9" s="12" t="s">
        <v>1493</v>
      </c>
      <c r="BO9" s="12" t="s">
        <v>1493</v>
      </c>
      <c r="BP9" s="12" t="s">
        <v>1493</v>
      </c>
      <c r="BQ9" s="12" t="s">
        <v>1493</v>
      </c>
      <c r="BR9" s="12" t="s">
        <v>1493</v>
      </c>
      <c r="BS9" s="12" t="s">
        <v>1493</v>
      </c>
      <c r="BT9" s="12" t="s">
        <v>1493</v>
      </c>
      <c r="BU9" s="12" t="s">
        <v>1493</v>
      </c>
      <c r="BV9" s="12" t="s">
        <v>1493</v>
      </c>
      <c r="BW9" s="12" t="s">
        <v>1493</v>
      </c>
      <c r="BX9" s="12" t="s">
        <v>1493</v>
      </c>
      <c r="BY9" s="12" t="s">
        <v>1493</v>
      </c>
      <c r="BZ9" s="12" t="s">
        <v>1493</v>
      </c>
      <c r="CA9" s="12" t="s">
        <v>1493</v>
      </c>
      <c r="CB9" s="12" t="s">
        <v>1493</v>
      </c>
      <c r="CC9" s="12" t="s">
        <v>1493</v>
      </c>
      <c r="CD9" s="12" t="s">
        <v>1493</v>
      </c>
      <c r="CE9" s="12" t="s">
        <v>1493</v>
      </c>
      <c r="CF9" s="12" t="s">
        <v>1493</v>
      </c>
      <c r="CG9" s="12" t="s">
        <v>1493</v>
      </c>
      <c r="CH9" s="12" t="s">
        <v>1493</v>
      </c>
      <c r="CI9" s="12" t="s">
        <v>1493</v>
      </c>
      <c r="CJ9" s="12" t="s">
        <v>1493</v>
      </c>
      <c r="CK9" s="12" t="s">
        <v>1493</v>
      </c>
      <c r="CL9" s="12" t="s">
        <v>1493</v>
      </c>
      <c r="CM9" s="12" t="s">
        <v>1493</v>
      </c>
      <c r="CN9" s="12" t="s">
        <v>1493</v>
      </c>
      <c r="CO9" s="12" t="s">
        <v>1493</v>
      </c>
      <c r="CP9" s="12" t="s">
        <v>1493</v>
      </c>
      <c r="CQ9" s="12" t="s">
        <v>1493</v>
      </c>
      <c r="CR9" s="12" t="s">
        <v>1493</v>
      </c>
      <c r="CS9" s="12" t="s">
        <v>1493</v>
      </c>
      <c r="CT9" s="12" t="s">
        <v>1493</v>
      </c>
      <c r="CU9" s="12" t="s">
        <v>1493</v>
      </c>
      <c r="CV9" s="12" t="s">
        <v>1493</v>
      </c>
      <c r="CW9" s="12" t="s">
        <v>1493</v>
      </c>
      <c r="CX9" s="12" t="s">
        <v>1493</v>
      </c>
      <c r="CY9" s="12" t="s">
        <v>1493</v>
      </c>
      <c r="CZ9" s="12" t="s">
        <v>1493</v>
      </c>
      <c r="DA9" s="12" t="s">
        <v>1493</v>
      </c>
      <c r="DB9" s="12" t="s">
        <v>1493</v>
      </c>
      <c r="DC9" s="12" t="s">
        <v>1493</v>
      </c>
      <c r="DD9" s="12" t="s">
        <v>1493</v>
      </c>
      <c r="DE9" s="12" t="s">
        <v>1493</v>
      </c>
      <c r="DF9" s="12" t="s">
        <v>1493</v>
      </c>
      <c r="DG9" s="12" t="s">
        <v>1493</v>
      </c>
      <c r="DH9" s="12" t="s">
        <v>1493</v>
      </c>
      <c r="DI9" s="12" t="s">
        <v>1493</v>
      </c>
      <c r="DJ9" s="12" t="s">
        <v>1493</v>
      </c>
      <c r="DK9" s="12" t="s">
        <v>1493</v>
      </c>
      <c r="DL9" s="12" t="s">
        <v>1493</v>
      </c>
      <c r="DM9" s="12" t="s">
        <v>1493</v>
      </c>
      <c r="DN9" s="12" t="s">
        <v>1493</v>
      </c>
      <c r="DO9" s="12" t="s">
        <v>1493</v>
      </c>
      <c r="DP9" s="12" t="s">
        <v>1493</v>
      </c>
      <c r="DQ9" s="12" t="s">
        <v>1493</v>
      </c>
      <c r="DR9" s="12" t="s">
        <v>1493</v>
      </c>
      <c r="DS9" s="12" t="s">
        <v>1493</v>
      </c>
      <c r="DT9" s="12" t="s">
        <v>1493</v>
      </c>
      <c r="DU9" s="12" t="s">
        <v>1493</v>
      </c>
      <c r="DV9" s="12" t="s">
        <v>1493</v>
      </c>
      <c r="DW9" s="12" t="s">
        <v>1493</v>
      </c>
      <c r="DX9" s="12" t="s">
        <v>1493</v>
      </c>
      <c r="DY9" s="12" t="s">
        <v>1493</v>
      </c>
      <c r="DZ9" s="12" t="s">
        <v>1493</v>
      </c>
      <c r="EA9" s="12" t="s">
        <v>1493</v>
      </c>
      <c r="EB9" s="12" t="s">
        <v>1493</v>
      </c>
      <c r="EC9" s="12" t="s">
        <v>1493</v>
      </c>
      <c r="ED9" s="12" t="s">
        <v>1493</v>
      </c>
      <c r="EE9" s="12" t="s">
        <v>1493</v>
      </c>
      <c r="EF9" s="12" t="s">
        <v>1493</v>
      </c>
      <c r="EG9" s="12" t="s">
        <v>1493</v>
      </c>
      <c r="EH9" s="12" t="s">
        <v>1493</v>
      </c>
      <c r="EI9" s="12" t="s">
        <v>1493</v>
      </c>
      <c r="EJ9" s="12" t="s">
        <v>1493</v>
      </c>
      <c r="EK9" s="12" t="s">
        <v>1493</v>
      </c>
      <c r="EL9" s="12" t="s">
        <v>1493</v>
      </c>
      <c r="EM9" s="12" t="s">
        <v>1493</v>
      </c>
      <c r="EN9" s="12" t="s">
        <v>1493</v>
      </c>
      <c r="EO9" s="12" t="s">
        <v>1493</v>
      </c>
      <c r="EP9" s="12" t="s">
        <v>1493</v>
      </c>
      <c r="ER9">
        <v>3</v>
      </c>
      <c r="ES9">
        <v>24.8</v>
      </c>
      <c r="ET9">
        <v>25.1</v>
      </c>
      <c r="EU9">
        <f t="shared" si="0"/>
        <v>25</v>
      </c>
      <c r="EV9">
        <f>Data1!BQ9/7</f>
        <v>35</v>
      </c>
      <c r="EW9">
        <v>3</v>
      </c>
      <c r="EX9">
        <f t="shared" si="1"/>
        <v>3</v>
      </c>
      <c r="EY9" t="str">
        <f t="shared" si="2"/>
        <v>לא הולם</v>
      </c>
    </row>
    <row r="10" spans="1:218" x14ac:dyDescent="0.25">
      <c r="A10" s="4">
        <v>2.0070000000000001</v>
      </c>
      <c r="B10" s="12" t="s">
        <v>1493</v>
      </c>
      <c r="C10" t="s">
        <v>835</v>
      </c>
      <c r="D10">
        <v>76</v>
      </c>
      <c r="E10" t="s">
        <v>557</v>
      </c>
      <c r="F10">
        <v>118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 t="s">
        <v>792</v>
      </c>
      <c r="P10" s="12" t="s">
        <v>1493</v>
      </c>
      <c r="Q10" t="s">
        <v>557</v>
      </c>
      <c r="R10">
        <v>120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 s="12" t="s">
        <v>1493</v>
      </c>
      <c r="AA10" t="s">
        <v>677</v>
      </c>
      <c r="AB10" s="12" t="s">
        <v>1493</v>
      </c>
      <c r="AC10" t="s">
        <v>484</v>
      </c>
      <c r="AD10">
        <v>128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 s="12" t="s">
        <v>1493</v>
      </c>
      <c r="AM10" s="12" t="s">
        <v>1493</v>
      </c>
      <c r="AN10" s="12" t="s">
        <v>1493</v>
      </c>
      <c r="AO10" s="12" t="s">
        <v>1493</v>
      </c>
      <c r="AP10" s="12" t="s">
        <v>1493</v>
      </c>
      <c r="AQ10" s="12" t="s">
        <v>1493</v>
      </c>
      <c r="AR10" s="12" t="s">
        <v>1493</v>
      </c>
      <c r="AS10" s="12" t="s">
        <v>1493</v>
      </c>
      <c r="AT10" s="12" t="s">
        <v>1493</v>
      </c>
      <c r="AU10" s="12" t="s">
        <v>1493</v>
      </c>
      <c r="AV10" s="12" t="s">
        <v>1493</v>
      </c>
      <c r="AW10" s="12" t="s">
        <v>1493</v>
      </c>
      <c r="AX10" s="12" t="s">
        <v>1493</v>
      </c>
      <c r="AY10" s="12" t="s">
        <v>1493</v>
      </c>
      <c r="AZ10" s="12" t="s">
        <v>1493</v>
      </c>
      <c r="BA10" s="12" t="s">
        <v>1493</v>
      </c>
      <c r="BB10" s="12" t="s">
        <v>1493</v>
      </c>
      <c r="BC10" s="12" t="s">
        <v>1493</v>
      </c>
      <c r="BD10" s="12" t="s">
        <v>1493</v>
      </c>
      <c r="BE10" s="12" t="s">
        <v>1493</v>
      </c>
      <c r="BF10" s="12" t="s">
        <v>1493</v>
      </c>
      <c r="BG10" s="12" t="s">
        <v>1493</v>
      </c>
      <c r="BH10" s="12" t="s">
        <v>1493</v>
      </c>
      <c r="BI10" s="12" t="s">
        <v>1493</v>
      </c>
      <c r="BJ10" s="12" t="s">
        <v>1493</v>
      </c>
      <c r="BK10" s="12" t="s">
        <v>1493</v>
      </c>
      <c r="BL10" s="12" t="s">
        <v>1493</v>
      </c>
      <c r="BM10" s="12" t="s">
        <v>1493</v>
      </c>
      <c r="BN10" s="12" t="s">
        <v>1493</v>
      </c>
      <c r="BO10" s="12" t="s">
        <v>1493</v>
      </c>
      <c r="BP10" s="12" t="s">
        <v>1493</v>
      </c>
      <c r="BQ10" s="12" t="s">
        <v>1493</v>
      </c>
      <c r="BR10" s="12" t="s">
        <v>1493</v>
      </c>
      <c r="BS10" s="12" t="s">
        <v>1493</v>
      </c>
      <c r="BT10" s="12" t="s">
        <v>1493</v>
      </c>
      <c r="BU10" s="12" t="s">
        <v>1493</v>
      </c>
      <c r="BV10" s="12" t="s">
        <v>1493</v>
      </c>
      <c r="BW10" s="12" t="s">
        <v>1493</v>
      </c>
      <c r="BX10" s="12" t="s">
        <v>1493</v>
      </c>
      <c r="BY10" s="12" t="s">
        <v>1493</v>
      </c>
      <c r="BZ10" s="12" t="s">
        <v>1493</v>
      </c>
      <c r="CA10" s="12" t="s">
        <v>1493</v>
      </c>
      <c r="CB10" s="12" t="s">
        <v>1493</v>
      </c>
      <c r="CC10" s="12" t="s">
        <v>1493</v>
      </c>
      <c r="CD10" s="12" t="s">
        <v>1493</v>
      </c>
      <c r="CE10" s="12" t="s">
        <v>1493</v>
      </c>
      <c r="CF10" s="12" t="s">
        <v>1493</v>
      </c>
      <c r="CG10" s="12" t="s">
        <v>1493</v>
      </c>
      <c r="CH10" s="12" t="s">
        <v>1493</v>
      </c>
      <c r="CI10" s="12" t="s">
        <v>1493</v>
      </c>
      <c r="CJ10" s="12" t="s">
        <v>1493</v>
      </c>
      <c r="CK10" s="12" t="s">
        <v>1493</v>
      </c>
      <c r="CL10" s="12" t="s">
        <v>1493</v>
      </c>
      <c r="CM10" s="12" t="s">
        <v>1493</v>
      </c>
      <c r="CN10" s="12" t="s">
        <v>1493</v>
      </c>
      <c r="CO10" s="12" t="s">
        <v>1493</v>
      </c>
      <c r="CP10" s="12" t="s">
        <v>1493</v>
      </c>
      <c r="CQ10" s="12" t="s">
        <v>1493</v>
      </c>
      <c r="CR10" s="12" t="s">
        <v>1493</v>
      </c>
      <c r="CS10" s="12" t="s">
        <v>1493</v>
      </c>
      <c r="CT10" s="12" t="s">
        <v>1493</v>
      </c>
      <c r="CU10" s="12" t="s">
        <v>1493</v>
      </c>
      <c r="CV10" s="12" t="s">
        <v>1493</v>
      </c>
      <c r="CW10" s="12" t="s">
        <v>1493</v>
      </c>
      <c r="CX10" s="12" t="s">
        <v>1493</v>
      </c>
      <c r="CY10" s="12" t="s">
        <v>1493</v>
      </c>
      <c r="CZ10" s="12" t="s">
        <v>1493</v>
      </c>
      <c r="DA10" s="12" t="s">
        <v>1493</v>
      </c>
      <c r="DB10" s="12" t="s">
        <v>1493</v>
      </c>
      <c r="DC10" s="12" t="s">
        <v>1493</v>
      </c>
      <c r="DD10" s="12" t="s">
        <v>1493</v>
      </c>
      <c r="DE10" s="12" t="s">
        <v>1493</v>
      </c>
      <c r="DF10" s="12" t="s">
        <v>1493</v>
      </c>
      <c r="DG10" s="12" t="s">
        <v>1493</v>
      </c>
      <c r="DH10" s="12" t="s">
        <v>1493</v>
      </c>
      <c r="DI10" s="12" t="s">
        <v>1493</v>
      </c>
      <c r="DJ10" s="12" t="s">
        <v>1493</v>
      </c>
      <c r="DK10" s="12" t="s">
        <v>1493</v>
      </c>
      <c r="DL10" s="12" t="s">
        <v>1493</v>
      </c>
      <c r="DM10" s="12" t="s">
        <v>1493</v>
      </c>
      <c r="DN10" s="12" t="s">
        <v>1493</v>
      </c>
      <c r="DO10" s="12" t="s">
        <v>1493</v>
      </c>
      <c r="DP10" s="12" t="s">
        <v>1493</v>
      </c>
      <c r="DQ10" s="12" t="s">
        <v>1493</v>
      </c>
      <c r="DR10" s="12" t="s">
        <v>1493</v>
      </c>
      <c r="DS10" s="12" t="s">
        <v>1493</v>
      </c>
      <c r="DT10" s="12" t="s">
        <v>1493</v>
      </c>
      <c r="DU10" s="12" t="s">
        <v>1493</v>
      </c>
      <c r="DV10" s="12" t="s">
        <v>1493</v>
      </c>
      <c r="DW10" s="12" t="s">
        <v>1493</v>
      </c>
      <c r="DX10" s="12" t="s">
        <v>1493</v>
      </c>
      <c r="DY10" s="12" t="s">
        <v>1493</v>
      </c>
      <c r="DZ10" s="12" t="s">
        <v>1493</v>
      </c>
      <c r="EA10" s="12" t="s">
        <v>1493</v>
      </c>
      <c r="EB10" s="12" t="s">
        <v>1493</v>
      </c>
      <c r="EC10" s="12" t="s">
        <v>1493</v>
      </c>
      <c r="ED10" s="12" t="s">
        <v>1493</v>
      </c>
      <c r="EE10" s="12" t="s">
        <v>1493</v>
      </c>
      <c r="EF10" s="12" t="s">
        <v>1493</v>
      </c>
      <c r="EG10" s="12" t="s">
        <v>1493</v>
      </c>
      <c r="EH10" s="12" t="s">
        <v>1493</v>
      </c>
      <c r="EI10" s="12" t="s">
        <v>1493</v>
      </c>
      <c r="EJ10" s="12" t="s">
        <v>1493</v>
      </c>
      <c r="EK10" s="12" t="s">
        <v>1493</v>
      </c>
      <c r="EL10" s="12" t="s">
        <v>1493</v>
      </c>
      <c r="EM10" s="12" t="s">
        <v>1493</v>
      </c>
      <c r="EN10" s="12" t="s">
        <v>1493</v>
      </c>
      <c r="EO10" s="12" t="s">
        <v>1493</v>
      </c>
      <c r="EP10" s="12" t="s">
        <v>1493</v>
      </c>
      <c r="ER10">
        <v>3</v>
      </c>
      <c r="ES10" t="s">
        <v>1486</v>
      </c>
      <c r="ET10" s="12"/>
      <c r="EU10">
        <f t="shared" si="0"/>
        <v>0</v>
      </c>
      <c r="EV10">
        <f>Data1!BQ10/7</f>
        <v>29</v>
      </c>
      <c r="EW10">
        <v>3</v>
      </c>
      <c r="EX10">
        <f t="shared" si="1"/>
        <v>2</v>
      </c>
      <c r="EY10" t="str">
        <f t="shared" si="2"/>
        <v>בינוני</v>
      </c>
    </row>
    <row r="11" spans="1:218" x14ac:dyDescent="0.25">
      <c r="A11" s="4">
        <v>2.008</v>
      </c>
      <c r="B11" s="12" t="s">
        <v>1493</v>
      </c>
      <c r="C11" t="s">
        <v>842</v>
      </c>
      <c r="D11">
        <v>80</v>
      </c>
      <c r="E11" t="s">
        <v>843</v>
      </c>
      <c r="F11">
        <v>60.1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 s="12" t="s">
        <v>1493</v>
      </c>
      <c r="N11">
        <v>1</v>
      </c>
      <c r="O11" t="s">
        <v>776</v>
      </c>
      <c r="P11">
        <v>115</v>
      </c>
      <c r="Q11" t="s">
        <v>645</v>
      </c>
      <c r="R11">
        <v>60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 s="12" t="s">
        <v>1493</v>
      </c>
      <c r="Z11" s="12" t="s">
        <v>1493</v>
      </c>
      <c r="AA11" t="s">
        <v>804</v>
      </c>
      <c r="AB11">
        <v>144</v>
      </c>
      <c r="AC11" t="s">
        <v>468</v>
      </c>
      <c r="AD11">
        <v>65.900000000000006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 s="12" t="s">
        <v>1493</v>
      </c>
      <c r="AL11" s="12" t="s">
        <v>1493</v>
      </c>
      <c r="AM11" t="s">
        <v>844</v>
      </c>
      <c r="AN11">
        <v>173</v>
      </c>
      <c r="AO11" t="s">
        <v>495</v>
      </c>
      <c r="AP11">
        <v>64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 s="12" t="s">
        <v>1493</v>
      </c>
      <c r="AX11" s="12" t="s">
        <v>1493</v>
      </c>
      <c r="AY11" t="s">
        <v>510</v>
      </c>
      <c r="AZ11">
        <v>219</v>
      </c>
      <c r="BA11" t="s">
        <v>845</v>
      </c>
      <c r="BB11">
        <v>67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 s="12" t="s">
        <v>1493</v>
      </c>
      <c r="BJ11" s="12" t="s">
        <v>1493</v>
      </c>
      <c r="BK11" t="s">
        <v>561</v>
      </c>
      <c r="BL11">
        <v>245</v>
      </c>
      <c r="BM11" t="s">
        <v>846</v>
      </c>
      <c r="BN11">
        <v>67.7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1</v>
      </c>
      <c r="BU11" s="12" t="s">
        <v>1493</v>
      </c>
      <c r="BV11" s="12" t="s">
        <v>1493</v>
      </c>
      <c r="BW11" s="12" t="s">
        <v>1493</v>
      </c>
      <c r="BX11" s="12" t="s">
        <v>1493</v>
      </c>
      <c r="BY11" s="12" t="s">
        <v>1493</v>
      </c>
      <c r="BZ11" s="12" t="s">
        <v>1493</v>
      </c>
      <c r="CA11" s="12" t="s">
        <v>1493</v>
      </c>
      <c r="CB11" s="12" t="s">
        <v>1493</v>
      </c>
      <c r="CC11" s="12" t="s">
        <v>1493</v>
      </c>
      <c r="CD11" s="12" t="s">
        <v>1493</v>
      </c>
      <c r="CE11" s="12" t="s">
        <v>1493</v>
      </c>
      <c r="CF11" s="12" t="s">
        <v>1493</v>
      </c>
      <c r="CG11" s="12" t="s">
        <v>1493</v>
      </c>
      <c r="CH11" s="12" t="s">
        <v>1493</v>
      </c>
      <c r="CI11" s="12" t="s">
        <v>1493</v>
      </c>
      <c r="CJ11" s="12" t="s">
        <v>1493</v>
      </c>
      <c r="CK11" s="12" t="s">
        <v>1493</v>
      </c>
      <c r="CL11" s="12" t="s">
        <v>1493</v>
      </c>
      <c r="CM11" s="12" t="s">
        <v>1493</v>
      </c>
      <c r="CN11" s="12" t="s">
        <v>1493</v>
      </c>
      <c r="CO11" s="12" t="s">
        <v>1493</v>
      </c>
      <c r="CP11" s="12" t="s">
        <v>1493</v>
      </c>
      <c r="CQ11" s="12" t="s">
        <v>1493</v>
      </c>
      <c r="CR11" s="12" t="s">
        <v>1493</v>
      </c>
      <c r="CS11" s="12" t="s">
        <v>1493</v>
      </c>
      <c r="CT11" s="12" t="s">
        <v>1493</v>
      </c>
      <c r="CU11" s="12" t="s">
        <v>1493</v>
      </c>
      <c r="CV11" s="12" t="s">
        <v>1493</v>
      </c>
      <c r="CW11" s="12" t="s">
        <v>1493</v>
      </c>
      <c r="CX11" s="12" t="s">
        <v>1493</v>
      </c>
      <c r="CY11" s="12" t="s">
        <v>1493</v>
      </c>
      <c r="CZ11" s="12" t="s">
        <v>1493</v>
      </c>
      <c r="DA11" s="12" t="s">
        <v>1493</v>
      </c>
      <c r="DB11" s="12" t="s">
        <v>1493</v>
      </c>
      <c r="DC11" s="12" t="s">
        <v>1493</v>
      </c>
      <c r="DD11" s="12" t="s">
        <v>1493</v>
      </c>
      <c r="DE11" s="12" t="s">
        <v>1493</v>
      </c>
      <c r="DF11" s="12" t="s">
        <v>1493</v>
      </c>
      <c r="DG11" s="12" t="s">
        <v>1493</v>
      </c>
      <c r="DH11" s="12" t="s">
        <v>1493</v>
      </c>
      <c r="DI11" s="12" t="s">
        <v>1493</v>
      </c>
      <c r="DJ11" s="12" t="s">
        <v>1493</v>
      </c>
      <c r="DK11" s="12" t="s">
        <v>1493</v>
      </c>
      <c r="DL11" s="12" t="s">
        <v>1493</v>
      </c>
      <c r="DM11" s="12" t="s">
        <v>1493</v>
      </c>
      <c r="DN11" s="12" t="s">
        <v>1493</v>
      </c>
      <c r="DO11" s="12" t="s">
        <v>1493</v>
      </c>
      <c r="DP11" s="12" t="s">
        <v>1493</v>
      </c>
      <c r="DQ11" s="12" t="s">
        <v>1493</v>
      </c>
      <c r="DR11" s="12" t="s">
        <v>1493</v>
      </c>
      <c r="DS11" s="12" t="s">
        <v>1493</v>
      </c>
      <c r="DT11" s="12" t="s">
        <v>1493</v>
      </c>
      <c r="DU11" s="12" t="s">
        <v>1493</v>
      </c>
      <c r="DV11" s="12" t="s">
        <v>1493</v>
      </c>
      <c r="DW11" s="12" t="s">
        <v>1493</v>
      </c>
      <c r="DX11" s="12" t="s">
        <v>1493</v>
      </c>
      <c r="DY11" s="12" t="s">
        <v>1493</v>
      </c>
      <c r="DZ11" s="12" t="s">
        <v>1493</v>
      </c>
      <c r="EA11" s="12" t="s">
        <v>1493</v>
      </c>
      <c r="EB11" s="12" t="s">
        <v>1493</v>
      </c>
      <c r="EC11" s="12" t="s">
        <v>1493</v>
      </c>
      <c r="ED11" s="12" t="s">
        <v>1493</v>
      </c>
      <c r="EE11" s="12" t="s">
        <v>1493</v>
      </c>
      <c r="EF11" s="12" t="s">
        <v>1493</v>
      </c>
      <c r="EG11" s="12" t="s">
        <v>1493</v>
      </c>
      <c r="EH11" s="12" t="s">
        <v>1493</v>
      </c>
      <c r="EI11" s="12" t="s">
        <v>1493</v>
      </c>
      <c r="EJ11" s="12" t="s">
        <v>1493</v>
      </c>
      <c r="EK11" s="12" t="s">
        <v>1493</v>
      </c>
      <c r="EL11" s="12" t="s">
        <v>1493</v>
      </c>
      <c r="EM11" s="12" t="s">
        <v>1493</v>
      </c>
      <c r="EN11" s="12" t="s">
        <v>1493</v>
      </c>
      <c r="EO11" s="12" t="s">
        <v>1493</v>
      </c>
      <c r="EP11" s="12" t="s">
        <v>1493</v>
      </c>
      <c r="ER11">
        <v>6</v>
      </c>
      <c r="ES11">
        <v>35</v>
      </c>
      <c r="ET11">
        <v>35</v>
      </c>
      <c r="EU11">
        <f t="shared" si="0"/>
        <v>35</v>
      </c>
      <c r="EV11">
        <f>Data1!BQ11/7</f>
        <v>36.571428571428569</v>
      </c>
      <c r="EW11">
        <v>6</v>
      </c>
      <c r="EX11">
        <f t="shared" si="1"/>
        <v>2</v>
      </c>
      <c r="EY11" t="str">
        <f t="shared" si="2"/>
        <v>בינוני</v>
      </c>
    </row>
    <row r="12" spans="1:218" x14ac:dyDescent="0.25">
      <c r="A12" s="4">
        <v>2.0089999999999999</v>
      </c>
      <c r="B12" s="12" t="s">
        <v>1493</v>
      </c>
      <c r="C12" t="s">
        <v>597</v>
      </c>
      <c r="D12">
        <v>149</v>
      </c>
      <c r="E12" t="s">
        <v>851</v>
      </c>
      <c r="F12">
        <v>79.5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1</v>
      </c>
      <c r="N12">
        <v>1</v>
      </c>
      <c r="O12" t="s">
        <v>475</v>
      </c>
      <c r="P12">
        <v>190</v>
      </c>
      <c r="Q12" t="s">
        <v>544</v>
      </c>
      <c r="R12">
        <v>79.5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1</v>
      </c>
      <c r="Z12" s="12" t="s">
        <v>1493</v>
      </c>
      <c r="AA12" t="s">
        <v>533</v>
      </c>
      <c r="AB12">
        <v>231</v>
      </c>
      <c r="AC12" t="s">
        <v>852</v>
      </c>
      <c r="AD12">
        <v>82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 s="12" t="s">
        <v>1493</v>
      </c>
      <c r="AM12" s="12" t="s">
        <v>1493</v>
      </c>
      <c r="AN12" s="12" t="s">
        <v>1493</v>
      </c>
      <c r="AO12" s="12" t="s">
        <v>1493</v>
      </c>
      <c r="AP12" s="12" t="s">
        <v>1493</v>
      </c>
      <c r="AQ12" s="12" t="s">
        <v>1493</v>
      </c>
      <c r="AR12" s="12" t="s">
        <v>1493</v>
      </c>
      <c r="AS12" s="12" t="s">
        <v>1493</v>
      </c>
      <c r="AT12" s="12" t="s">
        <v>1493</v>
      </c>
      <c r="AU12" s="12" t="s">
        <v>1493</v>
      </c>
      <c r="AV12" s="12" t="s">
        <v>1493</v>
      </c>
      <c r="AW12" s="12" t="s">
        <v>1493</v>
      </c>
      <c r="AX12" s="12" t="s">
        <v>1493</v>
      </c>
      <c r="AY12" s="12" t="s">
        <v>1493</v>
      </c>
      <c r="AZ12" s="12" t="s">
        <v>1493</v>
      </c>
      <c r="BA12" s="12" t="s">
        <v>1493</v>
      </c>
      <c r="BB12" s="12" t="s">
        <v>1493</v>
      </c>
      <c r="BC12" s="12" t="s">
        <v>1493</v>
      </c>
      <c r="BD12" s="12" t="s">
        <v>1493</v>
      </c>
      <c r="BE12" s="12" t="s">
        <v>1493</v>
      </c>
      <c r="BF12" s="12" t="s">
        <v>1493</v>
      </c>
      <c r="BG12" s="12" t="s">
        <v>1493</v>
      </c>
      <c r="BH12" s="12" t="s">
        <v>1493</v>
      </c>
      <c r="BI12" s="12" t="s">
        <v>1493</v>
      </c>
      <c r="BJ12" s="12" t="s">
        <v>1493</v>
      </c>
      <c r="BK12" s="12" t="s">
        <v>1493</v>
      </c>
      <c r="BL12" s="12" t="s">
        <v>1493</v>
      </c>
      <c r="BM12" s="12" t="s">
        <v>1493</v>
      </c>
      <c r="BN12" s="12" t="s">
        <v>1493</v>
      </c>
      <c r="BO12" s="12" t="s">
        <v>1493</v>
      </c>
      <c r="BP12" s="12" t="s">
        <v>1493</v>
      </c>
      <c r="BQ12" s="12" t="s">
        <v>1493</v>
      </c>
      <c r="BR12" s="12" t="s">
        <v>1493</v>
      </c>
      <c r="BS12" s="12" t="s">
        <v>1493</v>
      </c>
      <c r="BT12" s="12" t="s">
        <v>1493</v>
      </c>
      <c r="BU12" s="12" t="s">
        <v>1493</v>
      </c>
      <c r="BV12" s="12" t="s">
        <v>1493</v>
      </c>
      <c r="BW12" s="12" t="s">
        <v>1493</v>
      </c>
      <c r="BX12" s="12" t="s">
        <v>1493</v>
      </c>
      <c r="BY12" s="12" t="s">
        <v>1493</v>
      </c>
      <c r="BZ12" s="12" t="s">
        <v>1493</v>
      </c>
      <c r="CA12" s="12" t="s">
        <v>1493</v>
      </c>
      <c r="CB12" s="12" t="s">
        <v>1493</v>
      </c>
      <c r="CC12" s="12" t="s">
        <v>1493</v>
      </c>
      <c r="CD12" s="12" t="s">
        <v>1493</v>
      </c>
      <c r="CE12" s="12" t="s">
        <v>1493</v>
      </c>
      <c r="CF12" s="12" t="s">
        <v>1493</v>
      </c>
      <c r="CG12" s="12" t="s">
        <v>1493</v>
      </c>
      <c r="CH12" s="12" t="s">
        <v>1493</v>
      </c>
      <c r="CI12" s="12" t="s">
        <v>1493</v>
      </c>
      <c r="CJ12" s="12" t="s">
        <v>1493</v>
      </c>
      <c r="CK12" s="12" t="s">
        <v>1493</v>
      </c>
      <c r="CL12" s="12" t="s">
        <v>1493</v>
      </c>
      <c r="CM12" s="12" t="s">
        <v>1493</v>
      </c>
      <c r="CN12" s="12" t="s">
        <v>1493</v>
      </c>
      <c r="CO12" s="12" t="s">
        <v>1493</v>
      </c>
      <c r="CP12" s="12" t="s">
        <v>1493</v>
      </c>
      <c r="CQ12" s="12" t="s">
        <v>1493</v>
      </c>
      <c r="CR12" s="12" t="s">
        <v>1493</v>
      </c>
      <c r="CS12" s="12" t="s">
        <v>1493</v>
      </c>
      <c r="CT12" s="12" t="s">
        <v>1493</v>
      </c>
      <c r="CU12" s="12" t="s">
        <v>1493</v>
      </c>
      <c r="CV12" s="12" t="s">
        <v>1493</v>
      </c>
      <c r="CW12" s="12" t="s">
        <v>1493</v>
      </c>
      <c r="CX12" s="12" t="s">
        <v>1493</v>
      </c>
      <c r="CY12" s="12" t="s">
        <v>1493</v>
      </c>
      <c r="CZ12" s="12" t="s">
        <v>1493</v>
      </c>
      <c r="DA12" s="12" t="s">
        <v>1493</v>
      </c>
      <c r="DB12" s="12" t="s">
        <v>1493</v>
      </c>
      <c r="DC12" s="12" t="s">
        <v>1493</v>
      </c>
      <c r="DD12" s="12" t="s">
        <v>1493</v>
      </c>
      <c r="DE12" s="12" t="s">
        <v>1493</v>
      </c>
      <c r="DF12" s="12" t="s">
        <v>1493</v>
      </c>
      <c r="DG12" s="12" t="s">
        <v>1493</v>
      </c>
      <c r="DH12" s="12" t="s">
        <v>1493</v>
      </c>
      <c r="DI12" s="12" t="s">
        <v>1493</v>
      </c>
      <c r="DJ12" s="12" t="s">
        <v>1493</v>
      </c>
      <c r="DK12" s="12" t="s">
        <v>1493</v>
      </c>
      <c r="DL12" s="12" t="s">
        <v>1493</v>
      </c>
      <c r="DM12" s="12" t="s">
        <v>1493</v>
      </c>
      <c r="DN12" s="12" t="s">
        <v>1493</v>
      </c>
      <c r="DO12" s="12" t="s">
        <v>1493</v>
      </c>
      <c r="DP12" s="12" t="s">
        <v>1493</v>
      </c>
      <c r="DQ12" s="12" t="s">
        <v>1493</v>
      </c>
      <c r="DR12" s="12" t="s">
        <v>1493</v>
      </c>
      <c r="DS12" s="12" t="s">
        <v>1493</v>
      </c>
      <c r="DT12" s="12" t="s">
        <v>1493</v>
      </c>
      <c r="DU12" s="12" t="s">
        <v>1493</v>
      </c>
      <c r="DV12" s="12" t="s">
        <v>1493</v>
      </c>
      <c r="DW12" s="12" t="s">
        <v>1493</v>
      </c>
      <c r="DX12" s="12" t="s">
        <v>1493</v>
      </c>
      <c r="DY12" s="12" t="s">
        <v>1493</v>
      </c>
      <c r="DZ12" s="12" t="s">
        <v>1493</v>
      </c>
      <c r="EA12" s="12" t="s">
        <v>1493</v>
      </c>
      <c r="EB12" s="12" t="s">
        <v>1493</v>
      </c>
      <c r="EC12" s="12" t="s">
        <v>1493</v>
      </c>
      <c r="ED12" s="12" t="s">
        <v>1493</v>
      </c>
      <c r="EE12" s="12" t="s">
        <v>1493</v>
      </c>
      <c r="EF12" s="12" t="s">
        <v>1493</v>
      </c>
      <c r="EG12" s="12" t="s">
        <v>1493</v>
      </c>
      <c r="EH12" s="12" t="s">
        <v>1493</v>
      </c>
      <c r="EI12" s="12" t="s">
        <v>1493</v>
      </c>
      <c r="EJ12" s="12" t="s">
        <v>1493</v>
      </c>
      <c r="EK12" s="12" t="s">
        <v>1493</v>
      </c>
      <c r="EL12" s="12" t="s">
        <v>1493</v>
      </c>
      <c r="EM12" s="12" t="s">
        <v>1493</v>
      </c>
      <c r="EN12" s="12" t="s">
        <v>1493</v>
      </c>
      <c r="EO12" s="12" t="s">
        <v>1493</v>
      </c>
      <c r="EP12" s="12" t="s">
        <v>1493</v>
      </c>
      <c r="ER12">
        <v>3</v>
      </c>
      <c r="ES12">
        <v>33</v>
      </c>
      <c r="ET12">
        <v>33</v>
      </c>
      <c r="EU12">
        <f t="shared" si="0"/>
        <v>33</v>
      </c>
      <c r="EV12">
        <f>Data1!BQ12/7</f>
        <v>34.714285714285715</v>
      </c>
      <c r="EW12">
        <v>3</v>
      </c>
      <c r="EX12">
        <f t="shared" si="1"/>
        <v>3</v>
      </c>
      <c r="EY12" t="str">
        <f t="shared" si="2"/>
        <v>לא הולם</v>
      </c>
    </row>
    <row r="13" spans="1:218" x14ac:dyDescent="0.25">
      <c r="A13" s="4">
        <v>2.0099999999999998</v>
      </c>
      <c r="B13" s="12" t="s">
        <v>1493</v>
      </c>
      <c r="C13" t="s">
        <v>478</v>
      </c>
      <c r="D13">
        <v>55</v>
      </c>
      <c r="E13" t="s">
        <v>858</v>
      </c>
      <c r="F13">
        <v>76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 t="s">
        <v>783</v>
      </c>
      <c r="P13">
        <v>85</v>
      </c>
      <c r="Q13" t="s">
        <v>859</v>
      </c>
      <c r="R13">
        <v>77.5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 s="12" t="s">
        <v>1493</v>
      </c>
      <c r="AA13" t="s">
        <v>860</v>
      </c>
      <c r="AB13">
        <v>114</v>
      </c>
      <c r="AC13" t="s">
        <v>820</v>
      </c>
      <c r="AD13">
        <v>80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 t="s">
        <v>861</v>
      </c>
      <c r="AN13">
        <v>148</v>
      </c>
      <c r="AO13" t="s">
        <v>851</v>
      </c>
      <c r="AP13">
        <v>83.5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 s="12" t="s">
        <v>1493</v>
      </c>
      <c r="AY13" t="s">
        <v>537</v>
      </c>
      <c r="AZ13">
        <v>175</v>
      </c>
      <c r="BA13" t="s">
        <v>862</v>
      </c>
      <c r="BB13">
        <v>84.5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1</v>
      </c>
      <c r="BJ13" s="12" t="s">
        <v>1493</v>
      </c>
      <c r="BK13" t="s">
        <v>701</v>
      </c>
      <c r="BL13">
        <v>204</v>
      </c>
      <c r="BM13" t="s">
        <v>863</v>
      </c>
      <c r="BN13">
        <v>86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BV13" s="12" t="s">
        <v>1493</v>
      </c>
      <c r="BW13" t="s">
        <v>864</v>
      </c>
      <c r="BX13">
        <v>237</v>
      </c>
      <c r="BY13" t="s">
        <v>484</v>
      </c>
      <c r="BZ13">
        <v>89.5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 s="12" t="s">
        <v>1493</v>
      </c>
      <c r="CI13" s="12" t="s">
        <v>1493</v>
      </c>
      <c r="CJ13" s="12" t="s">
        <v>1493</v>
      </c>
      <c r="CK13" s="12" t="s">
        <v>1493</v>
      </c>
      <c r="CL13" s="12" t="s">
        <v>1493</v>
      </c>
      <c r="CM13" s="12" t="s">
        <v>1493</v>
      </c>
      <c r="CN13" s="12" t="s">
        <v>1493</v>
      </c>
      <c r="CO13" s="12" t="s">
        <v>1493</v>
      </c>
      <c r="CP13" s="12" t="s">
        <v>1493</v>
      </c>
      <c r="CQ13" s="12" t="s">
        <v>1493</v>
      </c>
      <c r="CR13" s="12" t="s">
        <v>1493</v>
      </c>
      <c r="CS13" s="12" t="s">
        <v>1493</v>
      </c>
      <c r="CT13" s="12" t="s">
        <v>1493</v>
      </c>
      <c r="CU13" s="12" t="s">
        <v>1493</v>
      </c>
      <c r="CV13" s="12" t="s">
        <v>1493</v>
      </c>
      <c r="CW13" s="12" t="s">
        <v>1493</v>
      </c>
      <c r="CX13" s="12" t="s">
        <v>1493</v>
      </c>
      <c r="CY13" s="12" t="s">
        <v>1493</v>
      </c>
      <c r="CZ13" s="12" t="s">
        <v>1493</v>
      </c>
      <c r="DA13" s="12" t="s">
        <v>1493</v>
      </c>
      <c r="DB13" s="12" t="s">
        <v>1493</v>
      </c>
      <c r="DC13" s="12" t="s">
        <v>1493</v>
      </c>
      <c r="DD13" s="12" t="s">
        <v>1493</v>
      </c>
      <c r="DE13" s="12" t="s">
        <v>1493</v>
      </c>
      <c r="DF13" s="12" t="s">
        <v>1493</v>
      </c>
      <c r="DG13" s="12" t="s">
        <v>1493</v>
      </c>
      <c r="DH13" s="12" t="s">
        <v>1493</v>
      </c>
      <c r="DI13" s="12" t="s">
        <v>1493</v>
      </c>
      <c r="DJ13" s="12" t="s">
        <v>1493</v>
      </c>
      <c r="DK13" s="12" t="s">
        <v>1493</v>
      </c>
      <c r="DL13" s="12" t="s">
        <v>1493</v>
      </c>
      <c r="DM13" s="12" t="s">
        <v>1493</v>
      </c>
      <c r="DN13" s="12" t="s">
        <v>1493</v>
      </c>
      <c r="DO13" s="12" t="s">
        <v>1493</v>
      </c>
      <c r="DP13" s="12" t="s">
        <v>1493</v>
      </c>
      <c r="DQ13" s="12" t="s">
        <v>1493</v>
      </c>
      <c r="DR13" s="12" t="s">
        <v>1493</v>
      </c>
      <c r="DS13" s="12" t="s">
        <v>1493</v>
      </c>
      <c r="DT13" s="12" t="s">
        <v>1493</v>
      </c>
      <c r="DU13" s="12" t="s">
        <v>1493</v>
      </c>
      <c r="DV13" s="12" t="s">
        <v>1493</v>
      </c>
      <c r="DW13" s="12" t="s">
        <v>1493</v>
      </c>
      <c r="DX13" s="12" t="s">
        <v>1493</v>
      </c>
      <c r="DY13" s="12" t="s">
        <v>1493</v>
      </c>
      <c r="DZ13" s="12" t="s">
        <v>1493</v>
      </c>
      <c r="EA13" s="12" t="s">
        <v>1493</v>
      </c>
      <c r="EB13" s="12" t="s">
        <v>1493</v>
      </c>
      <c r="EC13" s="12" t="s">
        <v>1493</v>
      </c>
      <c r="ED13" s="12" t="s">
        <v>1493</v>
      </c>
      <c r="EE13" s="12" t="s">
        <v>1493</v>
      </c>
      <c r="EF13" s="12" t="s">
        <v>1493</v>
      </c>
      <c r="EG13" s="12" t="s">
        <v>1493</v>
      </c>
      <c r="EH13" s="12" t="s">
        <v>1493</v>
      </c>
      <c r="EI13" s="12" t="s">
        <v>1493</v>
      </c>
      <c r="EJ13" s="12" t="s">
        <v>1493</v>
      </c>
      <c r="EK13" s="12" t="s">
        <v>1493</v>
      </c>
      <c r="EL13" s="12" t="s">
        <v>1493</v>
      </c>
      <c r="EM13" s="12" t="s">
        <v>1493</v>
      </c>
      <c r="EN13" s="12" t="s">
        <v>1493</v>
      </c>
      <c r="EO13" s="12" t="s">
        <v>1493</v>
      </c>
      <c r="EP13" s="12" t="s">
        <v>1493</v>
      </c>
      <c r="ER13">
        <v>7</v>
      </c>
      <c r="ES13">
        <v>33.799999999999997</v>
      </c>
      <c r="ET13">
        <v>34.1</v>
      </c>
      <c r="EU13">
        <f t="shared" si="0"/>
        <v>34</v>
      </c>
      <c r="EV13">
        <f>Data1!BQ13/7</f>
        <v>36.142857142857146</v>
      </c>
      <c r="EW13">
        <v>7</v>
      </c>
      <c r="EX13">
        <f t="shared" si="1"/>
        <v>2</v>
      </c>
      <c r="EY13" t="str">
        <f t="shared" si="2"/>
        <v>בינוני</v>
      </c>
    </row>
    <row r="14" spans="1:218" x14ac:dyDescent="0.25">
      <c r="A14" s="4">
        <v>2.0110000000000001</v>
      </c>
      <c r="B14" s="12" t="s">
        <v>1493</v>
      </c>
      <c r="C14" t="s">
        <v>566</v>
      </c>
      <c r="D14">
        <v>73</v>
      </c>
      <c r="E14" t="s">
        <v>751</v>
      </c>
      <c r="F14">
        <v>50.3</v>
      </c>
      <c r="G14">
        <v>0</v>
      </c>
      <c r="H14">
        <v>0</v>
      </c>
      <c r="I14">
        <v>0</v>
      </c>
      <c r="J14">
        <v>0</v>
      </c>
      <c r="K14" s="12" t="s">
        <v>1493</v>
      </c>
      <c r="L14" s="12" t="s">
        <v>1493</v>
      </c>
      <c r="M14">
        <v>1</v>
      </c>
      <c r="N14">
        <v>1</v>
      </c>
      <c r="O14" t="s">
        <v>725</v>
      </c>
      <c r="P14">
        <v>122</v>
      </c>
      <c r="Q14" t="s">
        <v>867</v>
      </c>
      <c r="R14">
        <v>52</v>
      </c>
      <c r="S14">
        <v>0</v>
      </c>
      <c r="T14">
        <v>0</v>
      </c>
      <c r="U14">
        <v>0</v>
      </c>
      <c r="V14">
        <v>0</v>
      </c>
      <c r="W14" s="12" t="s">
        <v>1493</v>
      </c>
      <c r="X14">
        <v>1</v>
      </c>
      <c r="Y14">
        <v>1</v>
      </c>
      <c r="Z14">
        <v>1</v>
      </c>
      <c r="AA14" t="s">
        <v>473</v>
      </c>
      <c r="AB14">
        <v>158</v>
      </c>
      <c r="AC14" t="s">
        <v>760</v>
      </c>
      <c r="AD14">
        <v>54.8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 s="12" t="s">
        <v>1493</v>
      </c>
      <c r="AM14" s="12" t="s">
        <v>1493</v>
      </c>
      <c r="AN14" s="12" t="s">
        <v>1493</v>
      </c>
      <c r="AO14" s="12" t="s">
        <v>1493</v>
      </c>
      <c r="AP14" s="12" t="s">
        <v>1493</v>
      </c>
      <c r="AQ14" s="12" t="s">
        <v>1493</v>
      </c>
      <c r="AR14" s="12" t="s">
        <v>1493</v>
      </c>
      <c r="AS14" s="12" t="s">
        <v>1493</v>
      </c>
      <c r="AT14" s="12" t="s">
        <v>1493</v>
      </c>
      <c r="AU14" s="12" t="s">
        <v>1493</v>
      </c>
      <c r="AV14" s="12" t="s">
        <v>1493</v>
      </c>
      <c r="AW14" s="12" t="s">
        <v>1493</v>
      </c>
      <c r="AX14" s="12" t="s">
        <v>1493</v>
      </c>
      <c r="AY14" s="12" t="s">
        <v>1493</v>
      </c>
      <c r="AZ14" s="12" t="s">
        <v>1493</v>
      </c>
      <c r="BA14" s="12" t="s">
        <v>1493</v>
      </c>
      <c r="BB14" s="12" t="s">
        <v>1493</v>
      </c>
      <c r="BC14" s="12" t="s">
        <v>1493</v>
      </c>
      <c r="BD14" s="12" t="s">
        <v>1493</v>
      </c>
      <c r="BE14" s="12" t="s">
        <v>1493</v>
      </c>
      <c r="BF14" s="12" t="s">
        <v>1493</v>
      </c>
      <c r="BG14" s="12" t="s">
        <v>1493</v>
      </c>
      <c r="BH14" s="12" t="s">
        <v>1493</v>
      </c>
      <c r="BI14" s="12" t="s">
        <v>1493</v>
      </c>
      <c r="BJ14" s="12" t="s">
        <v>1493</v>
      </c>
      <c r="BK14" s="12" t="s">
        <v>1493</v>
      </c>
      <c r="BL14" s="12" t="s">
        <v>1493</v>
      </c>
      <c r="BM14" s="12" t="s">
        <v>1493</v>
      </c>
      <c r="BN14" s="12" t="s">
        <v>1493</v>
      </c>
      <c r="BO14" s="12" t="s">
        <v>1493</v>
      </c>
      <c r="BP14" s="12" t="s">
        <v>1493</v>
      </c>
      <c r="BQ14" s="12" t="s">
        <v>1493</v>
      </c>
      <c r="BR14" s="12" t="s">
        <v>1493</v>
      </c>
      <c r="BS14" s="12" t="s">
        <v>1493</v>
      </c>
      <c r="BT14" s="12" t="s">
        <v>1493</v>
      </c>
      <c r="BU14" s="12" t="s">
        <v>1493</v>
      </c>
      <c r="BV14" s="12" t="s">
        <v>1493</v>
      </c>
      <c r="BW14" s="12" t="s">
        <v>1493</v>
      </c>
      <c r="BX14" s="12" t="s">
        <v>1493</v>
      </c>
      <c r="BY14" s="12" t="s">
        <v>1493</v>
      </c>
      <c r="BZ14" s="12" t="s">
        <v>1493</v>
      </c>
      <c r="CA14" s="12" t="s">
        <v>1493</v>
      </c>
      <c r="CB14" s="12" t="s">
        <v>1493</v>
      </c>
      <c r="CC14" s="12" t="s">
        <v>1493</v>
      </c>
      <c r="CD14" s="12" t="s">
        <v>1493</v>
      </c>
      <c r="CE14" s="12" t="s">
        <v>1493</v>
      </c>
      <c r="CF14" s="12" t="s">
        <v>1493</v>
      </c>
      <c r="CG14" s="12" t="s">
        <v>1493</v>
      </c>
      <c r="CH14" s="12" t="s">
        <v>1493</v>
      </c>
      <c r="CI14" s="12" t="s">
        <v>1493</v>
      </c>
      <c r="CJ14" s="12" t="s">
        <v>1493</v>
      </c>
      <c r="CK14" s="12" t="s">
        <v>1493</v>
      </c>
      <c r="CL14" s="12" t="s">
        <v>1493</v>
      </c>
      <c r="CM14" s="12" t="s">
        <v>1493</v>
      </c>
      <c r="CN14" s="12" t="s">
        <v>1493</v>
      </c>
      <c r="CO14" s="12" t="s">
        <v>1493</v>
      </c>
      <c r="CP14" s="12" t="s">
        <v>1493</v>
      </c>
      <c r="CQ14" s="12" t="s">
        <v>1493</v>
      </c>
      <c r="CR14" s="12" t="s">
        <v>1493</v>
      </c>
      <c r="CS14" s="12" t="s">
        <v>1493</v>
      </c>
      <c r="CT14" s="12" t="s">
        <v>1493</v>
      </c>
      <c r="CU14" s="12" t="s">
        <v>1493</v>
      </c>
      <c r="CV14" s="12" t="s">
        <v>1493</v>
      </c>
      <c r="CW14" s="12" t="s">
        <v>1493</v>
      </c>
      <c r="CX14" s="12" t="s">
        <v>1493</v>
      </c>
      <c r="CY14" s="12" t="s">
        <v>1493</v>
      </c>
      <c r="CZ14" s="12" t="s">
        <v>1493</v>
      </c>
      <c r="DA14" s="12" t="s">
        <v>1493</v>
      </c>
      <c r="DB14" s="12" t="s">
        <v>1493</v>
      </c>
      <c r="DC14" s="12" t="s">
        <v>1493</v>
      </c>
      <c r="DD14" s="12" t="s">
        <v>1493</v>
      </c>
      <c r="DE14" s="12" t="s">
        <v>1493</v>
      </c>
      <c r="DF14" s="12" t="s">
        <v>1493</v>
      </c>
      <c r="DG14" s="12" t="s">
        <v>1493</v>
      </c>
      <c r="DH14" s="12" t="s">
        <v>1493</v>
      </c>
      <c r="DI14" s="12" t="s">
        <v>1493</v>
      </c>
      <c r="DJ14" s="12" t="s">
        <v>1493</v>
      </c>
      <c r="DK14" s="12" t="s">
        <v>1493</v>
      </c>
      <c r="DL14" s="12" t="s">
        <v>1493</v>
      </c>
      <c r="DM14" s="12" t="s">
        <v>1493</v>
      </c>
      <c r="DN14" s="12" t="s">
        <v>1493</v>
      </c>
      <c r="DO14" s="12" t="s">
        <v>1493</v>
      </c>
      <c r="DP14" s="12" t="s">
        <v>1493</v>
      </c>
      <c r="DQ14" s="12" t="s">
        <v>1493</v>
      </c>
      <c r="DR14" s="12" t="s">
        <v>1493</v>
      </c>
      <c r="DS14" s="12" t="s">
        <v>1493</v>
      </c>
      <c r="DT14" s="12" t="s">
        <v>1493</v>
      </c>
      <c r="DU14" s="12" t="s">
        <v>1493</v>
      </c>
      <c r="DV14" s="12" t="s">
        <v>1493</v>
      </c>
      <c r="DW14" s="12" t="s">
        <v>1493</v>
      </c>
      <c r="DX14" s="12" t="s">
        <v>1493</v>
      </c>
      <c r="DY14" s="12" t="s">
        <v>1493</v>
      </c>
      <c r="DZ14" s="12" t="s">
        <v>1493</v>
      </c>
      <c r="EA14" s="12" t="s">
        <v>1493</v>
      </c>
      <c r="EB14" s="12" t="s">
        <v>1493</v>
      </c>
      <c r="EC14" s="12" t="s">
        <v>1493</v>
      </c>
      <c r="ED14" s="12" t="s">
        <v>1493</v>
      </c>
      <c r="EE14" s="12" t="s">
        <v>1493</v>
      </c>
      <c r="EF14" s="12" t="s">
        <v>1493</v>
      </c>
      <c r="EG14" s="12" t="s">
        <v>1493</v>
      </c>
      <c r="EH14" s="12" t="s">
        <v>1493</v>
      </c>
      <c r="EI14" s="12" t="s">
        <v>1493</v>
      </c>
      <c r="EJ14" s="12" t="s">
        <v>1493</v>
      </c>
      <c r="EK14" s="12" t="s">
        <v>1493</v>
      </c>
      <c r="EL14" s="12" t="s">
        <v>1493</v>
      </c>
      <c r="EM14" s="12" t="s">
        <v>1493</v>
      </c>
      <c r="EN14" s="12" t="s">
        <v>1493</v>
      </c>
      <c r="EO14" s="12" t="s">
        <v>1493</v>
      </c>
      <c r="EP14" s="12" t="s">
        <v>1493</v>
      </c>
      <c r="ER14">
        <v>3</v>
      </c>
      <c r="ES14">
        <v>22.5</v>
      </c>
      <c r="ET14">
        <v>22.5</v>
      </c>
      <c r="EU14">
        <f t="shared" si="0"/>
        <v>22</v>
      </c>
      <c r="EV14">
        <f>Data1!BQ14/7</f>
        <v>33.571428571428569</v>
      </c>
      <c r="EW14">
        <v>3</v>
      </c>
      <c r="EX14">
        <f t="shared" si="1"/>
        <v>3</v>
      </c>
      <c r="EY14" t="str">
        <f t="shared" si="2"/>
        <v>לא הולם</v>
      </c>
    </row>
    <row r="15" spans="1:218" x14ac:dyDescent="0.25">
      <c r="A15" s="4">
        <v>2.012</v>
      </c>
      <c r="B15" s="12" t="s">
        <v>1493</v>
      </c>
      <c r="C15" t="s">
        <v>1377</v>
      </c>
      <c r="D15">
        <v>143</v>
      </c>
      <c r="E15" t="s">
        <v>702</v>
      </c>
      <c r="F15">
        <v>61.5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 t="s">
        <v>1469</v>
      </c>
      <c r="P15">
        <v>194</v>
      </c>
      <c r="Q15" t="s">
        <v>610</v>
      </c>
      <c r="R15">
        <v>64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 t="s">
        <v>1470</v>
      </c>
      <c r="AB15">
        <v>217</v>
      </c>
      <c r="AC15" t="s">
        <v>613</v>
      </c>
      <c r="AD15">
        <v>65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 s="12" t="s">
        <v>1493</v>
      </c>
      <c r="AN15" s="12" t="s">
        <v>1493</v>
      </c>
      <c r="AO15" s="12" t="s">
        <v>1493</v>
      </c>
      <c r="AP15" s="12" t="s">
        <v>1493</v>
      </c>
      <c r="AQ15" s="12" t="s">
        <v>1493</v>
      </c>
      <c r="AR15" s="12" t="s">
        <v>1493</v>
      </c>
      <c r="AS15" s="12" t="s">
        <v>1493</v>
      </c>
      <c r="AT15" s="12" t="s">
        <v>1493</v>
      </c>
      <c r="AU15" s="12" t="s">
        <v>1493</v>
      </c>
      <c r="AV15" s="12" t="s">
        <v>1493</v>
      </c>
      <c r="AW15" s="12" t="s">
        <v>1493</v>
      </c>
      <c r="AX15" s="12" t="s">
        <v>1493</v>
      </c>
      <c r="AY15" s="12" t="s">
        <v>1493</v>
      </c>
      <c r="AZ15" s="12" t="s">
        <v>1493</v>
      </c>
      <c r="BA15" s="12" t="s">
        <v>1493</v>
      </c>
      <c r="BB15" s="12" t="s">
        <v>1493</v>
      </c>
      <c r="BC15" s="12" t="s">
        <v>1493</v>
      </c>
      <c r="BD15" s="12" t="s">
        <v>1493</v>
      </c>
      <c r="BE15" s="12" t="s">
        <v>1493</v>
      </c>
      <c r="BF15" s="12" t="s">
        <v>1493</v>
      </c>
      <c r="BG15" s="12" t="s">
        <v>1493</v>
      </c>
      <c r="BH15" s="12" t="s">
        <v>1493</v>
      </c>
      <c r="BI15" s="12" t="s">
        <v>1493</v>
      </c>
      <c r="BJ15" s="12" t="s">
        <v>1493</v>
      </c>
      <c r="BK15" s="12" t="s">
        <v>1493</v>
      </c>
      <c r="BL15" s="12" t="s">
        <v>1493</v>
      </c>
      <c r="BM15" s="12" t="s">
        <v>1493</v>
      </c>
      <c r="BN15" s="12" t="s">
        <v>1493</v>
      </c>
      <c r="BO15" s="12" t="s">
        <v>1493</v>
      </c>
      <c r="BP15" s="12" t="s">
        <v>1493</v>
      </c>
      <c r="BQ15" s="12" t="s">
        <v>1493</v>
      </c>
      <c r="BR15" s="12" t="s">
        <v>1493</v>
      </c>
      <c r="BS15" s="12" t="s">
        <v>1493</v>
      </c>
      <c r="BT15" s="12" t="s">
        <v>1493</v>
      </c>
      <c r="BU15" s="12" t="s">
        <v>1493</v>
      </c>
      <c r="BV15" s="12" t="s">
        <v>1493</v>
      </c>
      <c r="BW15" s="12" t="s">
        <v>1493</v>
      </c>
      <c r="BX15" s="12" t="s">
        <v>1493</v>
      </c>
      <c r="BY15" s="12" t="s">
        <v>1493</v>
      </c>
      <c r="BZ15" s="12" t="s">
        <v>1493</v>
      </c>
      <c r="CA15" s="12" t="s">
        <v>1493</v>
      </c>
      <c r="CB15" s="12" t="s">
        <v>1493</v>
      </c>
      <c r="CC15" s="12" t="s">
        <v>1493</v>
      </c>
      <c r="CD15" s="12" t="s">
        <v>1493</v>
      </c>
      <c r="CE15" s="12" t="s">
        <v>1493</v>
      </c>
      <c r="CF15" s="12" t="s">
        <v>1493</v>
      </c>
      <c r="CG15" s="12" t="s">
        <v>1493</v>
      </c>
      <c r="CH15" s="12" t="s">
        <v>1493</v>
      </c>
      <c r="CI15" s="12" t="s">
        <v>1493</v>
      </c>
      <c r="CJ15" s="12" t="s">
        <v>1493</v>
      </c>
      <c r="CK15" s="12" t="s">
        <v>1493</v>
      </c>
      <c r="CL15" s="12" t="s">
        <v>1493</v>
      </c>
      <c r="CM15" s="12" t="s">
        <v>1493</v>
      </c>
      <c r="CN15" s="12" t="s">
        <v>1493</v>
      </c>
      <c r="CO15" s="12" t="s">
        <v>1493</v>
      </c>
      <c r="CP15" s="12" t="s">
        <v>1493</v>
      </c>
      <c r="CQ15" s="12" t="s">
        <v>1493</v>
      </c>
      <c r="CR15" s="12" t="s">
        <v>1493</v>
      </c>
      <c r="CS15" s="12" t="s">
        <v>1493</v>
      </c>
      <c r="CT15" s="12" t="s">
        <v>1493</v>
      </c>
      <c r="CU15" s="12" t="s">
        <v>1493</v>
      </c>
      <c r="CV15" s="12" t="s">
        <v>1493</v>
      </c>
      <c r="CW15" s="12" t="s">
        <v>1493</v>
      </c>
      <c r="CX15" s="12" t="s">
        <v>1493</v>
      </c>
      <c r="CY15" s="12" t="s">
        <v>1493</v>
      </c>
      <c r="CZ15" s="12" t="s">
        <v>1493</v>
      </c>
      <c r="DA15" s="12" t="s">
        <v>1493</v>
      </c>
      <c r="DB15" s="12" t="s">
        <v>1493</v>
      </c>
      <c r="DC15" s="12" t="s">
        <v>1493</v>
      </c>
      <c r="DD15" s="12" t="s">
        <v>1493</v>
      </c>
      <c r="DE15" s="12" t="s">
        <v>1493</v>
      </c>
      <c r="DF15" s="12" t="s">
        <v>1493</v>
      </c>
      <c r="DG15" s="12" t="s">
        <v>1493</v>
      </c>
      <c r="DH15" s="12" t="s">
        <v>1493</v>
      </c>
      <c r="DI15" s="12" t="s">
        <v>1493</v>
      </c>
      <c r="DJ15" s="12" t="s">
        <v>1493</v>
      </c>
      <c r="DK15" s="12" t="s">
        <v>1493</v>
      </c>
      <c r="DL15" s="12" t="s">
        <v>1493</v>
      </c>
      <c r="DM15" s="12" t="s">
        <v>1493</v>
      </c>
      <c r="DN15" s="12" t="s">
        <v>1493</v>
      </c>
      <c r="DO15" s="12" t="s">
        <v>1493</v>
      </c>
      <c r="DP15" s="12" t="s">
        <v>1493</v>
      </c>
      <c r="DQ15" s="12" t="s">
        <v>1493</v>
      </c>
      <c r="DR15" s="12" t="s">
        <v>1493</v>
      </c>
      <c r="DS15" s="12" t="s">
        <v>1493</v>
      </c>
      <c r="DT15" s="12" t="s">
        <v>1493</v>
      </c>
      <c r="DU15" s="12" t="s">
        <v>1493</v>
      </c>
      <c r="DV15" s="12" t="s">
        <v>1493</v>
      </c>
      <c r="DW15" s="12" t="s">
        <v>1493</v>
      </c>
      <c r="DX15" s="12" t="s">
        <v>1493</v>
      </c>
      <c r="DY15" s="12" t="s">
        <v>1493</v>
      </c>
      <c r="DZ15" s="12" t="s">
        <v>1493</v>
      </c>
      <c r="EA15" s="12" t="s">
        <v>1493</v>
      </c>
      <c r="EB15" s="12" t="s">
        <v>1493</v>
      </c>
      <c r="EC15" s="12" t="s">
        <v>1493</v>
      </c>
      <c r="ED15" s="12" t="s">
        <v>1493</v>
      </c>
      <c r="EE15" s="12" t="s">
        <v>1493</v>
      </c>
      <c r="EF15" s="12" t="s">
        <v>1493</v>
      </c>
      <c r="EG15" s="12" t="s">
        <v>1493</v>
      </c>
      <c r="EH15" s="12" t="s">
        <v>1493</v>
      </c>
      <c r="EI15" s="12" t="s">
        <v>1493</v>
      </c>
      <c r="EJ15" s="12" t="s">
        <v>1493</v>
      </c>
      <c r="EK15" s="12" t="s">
        <v>1493</v>
      </c>
      <c r="EL15" s="12" t="s">
        <v>1493</v>
      </c>
      <c r="EM15" s="12" t="s">
        <v>1493</v>
      </c>
      <c r="EN15" s="12" t="s">
        <v>1493</v>
      </c>
      <c r="EO15" s="12" t="s">
        <v>1493</v>
      </c>
      <c r="EP15" s="12" t="s">
        <v>1493</v>
      </c>
      <c r="ER15">
        <v>3</v>
      </c>
      <c r="ES15">
        <v>31</v>
      </c>
      <c r="ET15">
        <v>31</v>
      </c>
      <c r="EU15">
        <f t="shared" si="0"/>
        <v>31</v>
      </c>
      <c r="EV15">
        <f>Data1!BQ15/7</f>
        <v>34.428571428571431</v>
      </c>
      <c r="EW15">
        <v>3</v>
      </c>
      <c r="EX15">
        <f t="shared" si="1"/>
        <v>3</v>
      </c>
      <c r="EY15" t="str">
        <f t="shared" si="2"/>
        <v>לא הולם</v>
      </c>
    </row>
    <row r="16" spans="1:218" x14ac:dyDescent="0.25">
      <c r="A16" s="4">
        <v>2.0129999999999999</v>
      </c>
      <c r="B16" s="12" t="s">
        <v>1493</v>
      </c>
      <c r="C16" t="s">
        <v>506</v>
      </c>
      <c r="D16">
        <v>56</v>
      </c>
      <c r="E16" t="s">
        <v>744</v>
      </c>
      <c r="F16">
        <v>65</v>
      </c>
      <c r="G16">
        <v>0</v>
      </c>
      <c r="H16">
        <v>0</v>
      </c>
      <c r="I16">
        <v>0</v>
      </c>
      <c r="J16">
        <v>0</v>
      </c>
      <c r="K16" s="12" t="s">
        <v>1493</v>
      </c>
      <c r="L16">
        <v>1</v>
      </c>
      <c r="M16">
        <v>1</v>
      </c>
      <c r="N16">
        <v>1</v>
      </c>
      <c r="O16" t="s">
        <v>743</v>
      </c>
      <c r="P16">
        <v>91</v>
      </c>
      <c r="Q16" t="s">
        <v>645</v>
      </c>
      <c r="R16">
        <v>65</v>
      </c>
      <c r="S16">
        <v>0</v>
      </c>
      <c r="T16">
        <v>0</v>
      </c>
      <c r="U16">
        <v>0</v>
      </c>
      <c r="V16">
        <v>0</v>
      </c>
      <c r="W16" s="12" t="s">
        <v>1493</v>
      </c>
      <c r="X16">
        <v>1</v>
      </c>
      <c r="Y16">
        <v>1</v>
      </c>
      <c r="Z16">
        <v>1</v>
      </c>
      <c r="AA16" t="s">
        <v>542</v>
      </c>
      <c r="AB16">
        <v>100</v>
      </c>
      <c r="AC16" t="s">
        <v>495</v>
      </c>
      <c r="AD16">
        <v>66.099999999999994</v>
      </c>
      <c r="AE16">
        <v>0</v>
      </c>
      <c r="AF16">
        <v>0</v>
      </c>
      <c r="AG16">
        <v>0</v>
      </c>
      <c r="AH16">
        <v>0</v>
      </c>
      <c r="AI16" s="12" t="s">
        <v>1493</v>
      </c>
      <c r="AJ16" s="12" t="s">
        <v>1493</v>
      </c>
      <c r="AK16" s="12" t="s">
        <v>1493</v>
      </c>
      <c r="AL16" s="12" t="s">
        <v>1493</v>
      </c>
      <c r="AM16" t="s">
        <v>545</v>
      </c>
      <c r="AN16">
        <v>177</v>
      </c>
      <c r="AO16" t="s">
        <v>484</v>
      </c>
      <c r="AP16">
        <v>69</v>
      </c>
      <c r="AQ16">
        <v>0</v>
      </c>
      <c r="AR16">
        <v>0</v>
      </c>
      <c r="AS16">
        <v>0</v>
      </c>
      <c r="AT16">
        <v>0</v>
      </c>
      <c r="AU16">
        <v>1</v>
      </c>
      <c r="AV16" s="12" t="s">
        <v>1493</v>
      </c>
      <c r="AW16" s="12" t="s">
        <v>1493</v>
      </c>
      <c r="AX16" s="12" t="s">
        <v>1493</v>
      </c>
      <c r="AY16" t="s">
        <v>745</v>
      </c>
      <c r="AZ16">
        <v>247</v>
      </c>
      <c r="BA16" s="12" t="s">
        <v>1493</v>
      </c>
      <c r="BB16" s="12" t="s">
        <v>1493</v>
      </c>
      <c r="BC16" s="12" t="s">
        <v>1493</v>
      </c>
      <c r="BD16" s="12" t="s">
        <v>1493</v>
      </c>
      <c r="BE16" s="12" t="s">
        <v>1493</v>
      </c>
      <c r="BF16" s="12" t="s">
        <v>1493</v>
      </c>
      <c r="BG16">
        <v>1</v>
      </c>
      <c r="BH16" s="12" t="s">
        <v>1493</v>
      </c>
      <c r="BI16" s="12" t="s">
        <v>1493</v>
      </c>
      <c r="BJ16" s="12" t="s">
        <v>1493</v>
      </c>
      <c r="BK16" s="12" t="s">
        <v>1493</v>
      </c>
      <c r="BL16" s="12" t="s">
        <v>1493</v>
      </c>
      <c r="BM16" s="12" t="s">
        <v>1493</v>
      </c>
      <c r="BN16" s="12" t="s">
        <v>1493</v>
      </c>
      <c r="BO16" s="12" t="s">
        <v>1493</v>
      </c>
      <c r="BP16" s="12" t="s">
        <v>1493</v>
      </c>
      <c r="BQ16" s="12" t="s">
        <v>1493</v>
      </c>
      <c r="BR16" s="12" t="s">
        <v>1493</v>
      </c>
      <c r="BS16" s="12" t="s">
        <v>1493</v>
      </c>
      <c r="BT16" s="12" t="s">
        <v>1493</v>
      </c>
      <c r="BU16" s="12" t="s">
        <v>1493</v>
      </c>
      <c r="BV16" s="12" t="s">
        <v>1493</v>
      </c>
      <c r="BW16" s="12" t="s">
        <v>1493</v>
      </c>
      <c r="BX16" s="12" t="s">
        <v>1493</v>
      </c>
      <c r="BY16" s="12" t="s">
        <v>1493</v>
      </c>
      <c r="BZ16" s="12" t="s">
        <v>1493</v>
      </c>
      <c r="CA16" s="12" t="s">
        <v>1493</v>
      </c>
      <c r="CB16" s="12" t="s">
        <v>1493</v>
      </c>
      <c r="CC16" s="12" t="s">
        <v>1493</v>
      </c>
      <c r="CD16" s="12" t="s">
        <v>1493</v>
      </c>
      <c r="CE16" s="12" t="s">
        <v>1493</v>
      </c>
      <c r="CF16" s="12" t="s">
        <v>1493</v>
      </c>
      <c r="CG16" s="12" t="s">
        <v>1493</v>
      </c>
      <c r="CH16" s="12" t="s">
        <v>1493</v>
      </c>
      <c r="CI16" s="12" t="s">
        <v>1493</v>
      </c>
      <c r="CJ16" s="12" t="s">
        <v>1493</v>
      </c>
      <c r="CK16" s="12" t="s">
        <v>1493</v>
      </c>
      <c r="CL16" s="12" t="s">
        <v>1493</v>
      </c>
      <c r="CM16" s="12" t="s">
        <v>1493</v>
      </c>
      <c r="CN16" s="12" t="s">
        <v>1493</v>
      </c>
      <c r="CO16" s="12" t="s">
        <v>1493</v>
      </c>
      <c r="CP16" s="12" t="s">
        <v>1493</v>
      </c>
      <c r="CQ16" s="12" t="s">
        <v>1493</v>
      </c>
      <c r="CR16" s="12" t="s">
        <v>1493</v>
      </c>
      <c r="CS16" s="12" t="s">
        <v>1493</v>
      </c>
      <c r="CT16" s="12" t="s">
        <v>1493</v>
      </c>
      <c r="CU16" s="12" t="s">
        <v>1493</v>
      </c>
      <c r="CV16" s="12" t="s">
        <v>1493</v>
      </c>
      <c r="CW16" s="12" t="s">
        <v>1493</v>
      </c>
      <c r="CX16" s="12" t="s">
        <v>1493</v>
      </c>
      <c r="CY16" s="12" t="s">
        <v>1493</v>
      </c>
      <c r="CZ16" s="12" t="s">
        <v>1493</v>
      </c>
      <c r="DA16" s="12" t="s">
        <v>1493</v>
      </c>
      <c r="DB16" s="12" t="s">
        <v>1493</v>
      </c>
      <c r="DC16" s="12" t="s">
        <v>1493</v>
      </c>
      <c r="DD16" s="12" t="s">
        <v>1493</v>
      </c>
      <c r="DE16" s="12" t="s">
        <v>1493</v>
      </c>
      <c r="DF16" s="12" t="s">
        <v>1493</v>
      </c>
      <c r="DG16" s="12" t="s">
        <v>1493</v>
      </c>
      <c r="DH16" s="12" t="s">
        <v>1493</v>
      </c>
      <c r="DI16" s="12" t="s">
        <v>1493</v>
      </c>
      <c r="DJ16" s="12" t="s">
        <v>1493</v>
      </c>
      <c r="DK16" s="12" t="s">
        <v>1493</v>
      </c>
      <c r="DL16" s="12" t="s">
        <v>1493</v>
      </c>
      <c r="DM16" s="12" t="s">
        <v>1493</v>
      </c>
      <c r="DN16" s="12" t="s">
        <v>1493</v>
      </c>
      <c r="DO16" s="12" t="s">
        <v>1493</v>
      </c>
      <c r="DP16" s="12" t="s">
        <v>1493</v>
      </c>
      <c r="DQ16" s="12" t="s">
        <v>1493</v>
      </c>
      <c r="DR16" s="12" t="s">
        <v>1493</v>
      </c>
      <c r="DS16" s="12" t="s">
        <v>1493</v>
      </c>
      <c r="DT16" s="12" t="s">
        <v>1493</v>
      </c>
      <c r="DU16" s="12" t="s">
        <v>1493</v>
      </c>
      <c r="DV16" s="12" t="s">
        <v>1493</v>
      </c>
      <c r="DW16" s="12" t="s">
        <v>1493</v>
      </c>
      <c r="DX16" s="12" t="s">
        <v>1493</v>
      </c>
      <c r="DY16" s="12" t="s">
        <v>1493</v>
      </c>
      <c r="DZ16" s="12" t="s">
        <v>1493</v>
      </c>
      <c r="EA16" s="12" t="s">
        <v>1493</v>
      </c>
      <c r="EB16" s="12" t="s">
        <v>1493</v>
      </c>
      <c r="EC16" s="12" t="s">
        <v>1493</v>
      </c>
      <c r="ED16" s="12" t="s">
        <v>1493</v>
      </c>
      <c r="EE16" s="12" t="s">
        <v>1493</v>
      </c>
      <c r="EF16" s="12" t="s">
        <v>1493</v>
      </c>
      <c r="EG16" s="12" t="s">
        <v>1493</v>
      </c>
      <c r="EH16" s="12" t="s">
        <v>1493</v>
      </c>
      <c r="EI16" s="12" t="s">
        <v>1493</v>
      </c>
      <c r="EJ16" s="12" t="s">
        <v>1493</v>
      </c>
      <c r="EK16" s="12" t="s">
        <v>1493</v>
      </c>
      <c r="EL16" s="12" t="s">
        <v>1493</v>
      </c>
      <c r="EM16" s="12" t="s">
        <v>1493</v>
      </c>
      <c r="EN16" s="12" t="s">
        <v>1493</v>
      </c>
      <c r="EO16" s="12" t="s">
        <v>1493</v>
      </c>
      <c r="EP16" s="12" t="s">
        <v>1493</v>
      </c>
      <c r="ER16">
        <v>5</v>
      </c>
      <c r="ES16">
        <v>35.200000000000003</v>
      </c>
      <c r="ET16">
        <v>35.200000000000003</v>
      </c>
      <c r="EU16">
        <f t="shared" si="0"/>
        <v>35</v>
      </c>
      <c r="EV16">
        <f>Data1!BQ16/7</f>
        <v>34</v>
      </c>
      <c r="EW16">
        <v>5</v>
      </c>
      <c r="EX16">
        <f t="shared" si="1"/>
        <v>2</v>
      </c>
      <c r="EY16" t="str">
        <f t="shared" si="2"/>
        <v>בינוני</v>
      </c>
    </row>
    <row r="17" spans="1:155" x14ac:dyDescent="0.25">
      <c r="A17" s="4">
        <v>2.0139999999999998</v>
      </c>
      <c r="B17" s="12" t="s">
        <v>1493</v>
      </c>
      <c r="C17" t="s">
        <v>541</v>
      </c>
      <c r="D17">
        <v>54</v>
      </c>
      <c r="E17" t="s">
        <v>876</v>
      </c>
      <c r="F17">
        <v>54.6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 t="s">
        <v>581</v>
      </c>
      <c r="P17">
        <v>73</v>
      </c>
      <c r="Q17" t="s">
        <v>877</v>
      </c>
      <c r="R17">
        <v>55</v>
      </c>
      <c r="S17" s="12" t="s">
        <v>1493</v>
      </c>
      <c r="T17" s="12" t="s">
        <v>1493</v>
      </c>
      <c r="U17" s="12" t="s">
        <v>1493</v>
      </c>
      <c r="V17" s="12" t="s">
        <v>1493</v>
      </c>
      <c r="W17" s="12" t="s">
        <v>1493</v>
      </c>
      <c r="X17" s="12" t="s">
        <v>1493</v>
      </c>
      <c r="Y17" s="12" t="s">
        <v>1493</v>
      </c>
      <c r="Z17" s="12" t="s">
        <v>1493</v>
      </c>
      <c r="AA17" t="s">
        <v>716</v>
      </c>
      <c r="AB17">
        <v>136</v>
      </c>
      <c r="AC17" t="s">
        <v>878</v>
      </c>
      <c r="AD17">
        <v>57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M17" t="s">
        <v>745</v>
      </c>
      <c r="AN17" s="12" t="s">
        <v>1493</v>
      </c>
      <c r="AO17" s="12" t="s">
        <v>1493</v>
      </c>
      <c r="AP17" s="12" t="s">
        <v>1493</v>
      </c>
      <c r="AQ17" s="12" t="s">
        <v>1493</v>
      </c>
      <c r="AR17" s="12" t="s">
        <v>1493</v>
      </c>
      <c r="AS17" s="12" t="s">
        <v>1493</v>
      </c>
      <c r="AT17" s="12" t="s">
        <v>1493</v>
      </c>
      <c r="AU17" s="12" t="s">
        <v>1493</v>
      </c>
      <c r="AV17" s="12" t="s">
        <v>1493</v>
      </c>
      <c r="AW17" s="12" t="s">
        <v>1493</v>
      </c>
      <c r="AX17">
        <v>1</v>
      </c>
      <c r="AY17" t="s">
        <v>855</v>
      </c>
      <c r="AZ17">
        <v>226</v>
      </c>
      <c r="BA17" s="12" t="s">
        <v>1493</v>
      </c>
      <c r="BB17" s="12" t="s">
        <v>1493</v>
      </c>
      <c r="BC17" s="12" t="s">
        <v>1493</v>
      </c>
      <c r="BD17" s="12" t="s">
        <v>1493</v>
      </c>
      <c r="BE17" s="12" t="s">
        <v>1493</v>
      </c>
      <c r="BF17" s="12" t="s">
        <v>1493</v>
      </c>
      <c r="BG17" s="12" t="s">
        <v>1493</v>
      </c>
      <c r="BH17" s="12" t="s">
        <v>1493</v>
      </c>
      <c r="BI17" s="12" t="s">
        <v>1493</v>
      </c>
      <c r="BJ17">
        <v>1</v>
      </c>
      <c r="BK17" s="12" t="s">
        <v>1493</v>
      </c>
      <c r="BL17" s="12" t="s">
        <v>1493</v>
      </c>
      <c r="BM17" s="12" t="s">
        <v>1493</v>
      </c>
      <c r="BN17" s="12" t="s">
        <v>1493</v>
      </c>
      <c r="BO17" s="12" t="s">
        <v>1493</v>
      </c>
      <c r="BP17" s="12" t="s">
        <v>1493</v>
      </c>
      <c r="BQ17" s="12" t="s">
        <v>1493</v>
      </c>
      <c r="BR17" s="12" t="s">
        <v>1493</v>
      </c>
      <c r="BS17" s="12" t="s">
        <v>1493</v>
      </c>
      <c r="BT17" s="12" t="s">
        <v>1493</v>
      </c>
      <c r="BU17" s="12" t="s">
        <v>1493</v>
      </c>
      <c r="BV17" s="12" t="s">
        <v>1493</v>
      </c>
      <c r="BW17" s="12" t="s">
        <v>1493</v>
      </c>
      <c r="BX17" s="12" t="s">
        <v>1493</v>
      </c>
      <c r="BY17" s="12" t="s">
        <v>1493</v>
      </c>
      <c r="BZ17" s="12" t="s">
        <v>1493</v>
      </c>
      <c r="CA17" s="12" t="s">
        <v>1493</v>
      </c>
      <c r="CB17" s="12" t="s">
        <v>1493</v>
      </c>
      <c r="CC17" s="12" t="s">
        <v>1493</v>
      </c>
      <c r="CD17" s="12" t="s">
        <v>1493</v>
      </c>
      <c r="CE17" s="12" t="s">
        <v>1493</v>
      </c>
      <c r="CF17" s="12" t="s">
        <v>1493</v>
      </c>
      <c r="CG17" s="12" t="s">
        <v>1493</v>
      </c>
      <c r="CH17" s="12" t="s">
        <v>1493</v>
      </c>
      <c r="CI17" s="12" t="s">
        <v>1493</v>
      </c>
      <c r="CJ17" s="12" t="s">
        <v>1493</v>
      </c>
      <c r="CK17" s="12" t="s">
        <v>1493</v>
      </c>
      <c r="CL17" s="12" t="s">
        <v>1493</v>
      </c>
      <c r="CM17" s="12" t="s">
        <v>1493</v>
      </c>
      <c r="CN17" s="12" t="s">
        <v>1493</v>
      </c>
      <c r="CO17" s="12" t="s">
        <v>1493</v>
      </c>
      <c r="CP17" s="12" t="s">
        <v>1493</v>
      </c>
      <c r="CQ17" s="12" t="s">
        <v>1493</v>
      </c>
      <c r="CR17" s="12" t="s">
        <v>1493</v>
      </c>
      <c r="CS17" s="12" t="s">
        <v>1493</v>
      </c>
      <c r="CT17" s="12" t="s">
        <v>1493</v>
      </c>
      <c r="CU17" s="12" t="s">
        <v>1493</v>
      </c>
      <c r="CV17" s="12" t="s">
        <v>1493</v>
      </c>
      <c r="CW17" s="12" t="s">
        <v>1493</v>
      </c>
      <c r="CX17" s="12" t="s">
        <v>1493</v>
      </c>
      <c r="CY17" s="12" t="s">
        <v>1493</v>
      </c>
      <c r="CZ17" s="12" t="s">
        <v>1493</v>
      </c>
      <c r="DA17" s="12" t="s">
        <v>1493</v>
      </c>
      <c r="DB17" s="12" t="s">
        <v>1493</v>
      </c>
      <c r="DC17" s="12" t="s">
        <v>1493</v>
      </c>
      <c r="DD17" s="12" t="s">
        <v>1493</v>
      </c>
      <c r="DE17" s="12" t="s">
        <v>1493</v>
      </c>
      <c r="DF17" s="12" t="s">
        <v>1493</v>
      </c>
      <c r="DG17" s="12" t="s">
        <v>1493</v>
      </c>
      <c r="DH17" s="12" t="s">
        <v>1493</v>
      </c>
      <c r="DI17" s="12" t="s">
        <v>1493</v>
      </c>
      <c r="DJ17" s="12" t="s">
        <v>1493</v>
      </c>
      <c r="DK17" s="12" t="s">
        <v>1493</v>
      </c>
      <c r="DL17" s="12" t="s">
        <v>1493</v>
      </c>
      <c r="DM17" s="12" t="s">
        <v>1493</v>
      </c>
      <c r="DN17" s="12" t="s">
        <v>1493</v>
      </c>
      <c r="DO17" s="12" t="s">
        <v>1493</v>
      </c>
      <c r="DP17" s="12" t="s">
        <v>1493</v>
      </c>
      <c r="DQ17" s="12" t="s">
        <v>1493</v>
      </c>
      <c r="DR17" s="12" t="s">
        <v>1493</v>
      </c>
      <c r="DS17" s="12" t="s">
        <v>1493</v>
      </c>
      <c r="DT17" s="12" t="s">
        <v>1493</v>
      </c>
      <c r="DU17" s="12" t="s">
        <v>1493</v>
      </c>
      <c r="DV17" s="12" t="s">
        <v>1493</v>
      </c>
      <c r="DW17" s="12" t="s">
        <v>1493</v>
      </c>
      <c r="DX17" s="12" t="s">
        <v>1493</v>
      </c>
      <c r="DY17" s="12" t="s">
        <v>1493</v>
      </c>
      <c r="DZ17" s="12" t="s">
        <v>1493</v>
      </c>
      <c r="EA17" s="12" t="s">
        <v>1493</v>
      </c>
      <c r="EB17" s="12" t="s">
        <v>1493</v>
      </c>
      <c r="EC17" s="12" t="s">
        <v>1493</v>
      </c>
      <c r="ED17" s="12" t="s">
        <v>1493</v>
      </c>
      <c r="EE17" s="12" t="s">
        <v>1493</v>
      </c>
      <c r="EF17" s="12" t="s">
        <v>1493</v>
      </c>
      <c r="EG17" s="12" t="s">
        <v>1493</v>
      </c>
      <c r="EH17" s="12" t="s">
        <v>1493</v>
      </c>
      <c r="EI17" s="12" t="s">
        <v>1493</v>
      </c>
      <c r="EJ17" s="12" t="s">
        <v>1493</v>
      </c>
      <c r="EK17" s="12" t="s">
        <v>1493</v>
      </c>
      <c r="EL17" s="12" t="s">
        <v>1493</v>
      </c>
      <c r="EM17" s="12" t="s">
        <v>1493</v>
      </c>
      <c r="EN17" s="12" t="s">
        <v>1493</v>
      </c>
      <c r="EO17" s="12" t="s">
        <v>1493</v>
      </c>
      <c r="EP17" s="12" t="s">
        <v>1493</v>
      </c>
      <c r="ER17">
        <v>5</v>
      </c>
      <c r="ES17">
        <v>32.200000000000003</v>
      </c>
      <c r="ET17">
        <v>32.200000000000003</v>
      </c>
      <c r="EU17">
        <f t="shared" si="0"/>
        <v>32</v>
      </c>
      <c r="EV17">
        <f>Data1!BQ17/7</f>
        <v>31.285714285714285</v>
      </c>
      <c r="EW17">
        <v>5</v>
      </c>
      <c r="EX17">
        <f t="shared" si="1"/>
        <v>2</v>
      </c>
      <c r="EY17" t="str">
        <f t="shared" si="2"/>
        <v>בינוני</v>
      </c>
    </row>
    <row r="18" spans="1:155" x14ac:dyDescent="0.25">
      <c r="A18" s="4">
        <v>2.0150000000000001</v>
      </c>
      <c r="B18" s="12" t="s">
        <v>1493</v>
      </c>
      <c r="C18" t="s">
        <v>1435</v>
      </c>
      <c r="D18">
        <v>177</v>
      </c>
      <c r="E18" t="s">
        <v>1050</v>
      </c>
      <c r="F18">
        <v>65</v>
      </c>
      <c r="G18" s="12" t="s">
        <v>1493</v>
      </c>
      <c r="H18" s="12" t="s">
        <v>1493</v>
      </c>
      <c r="I18" s="12" t="s">
        <v>1493</v>
      </c>
      <c r="J18">
        <v>1</v>
      </c>
      <c r="K18">
        <v>1</v>
      </c>
      <c r="L18">
        <v>1</v>
      </c>
      <c r="M18">
        <v>1</v>
      </c>
      <c r="N18">
        <v>1</v>
      </c>
      <c r="O18" t="s">
        <v>1436</v>
      </c>
      <c r="P18">
        <v>189</v>
      </c>
      <c r="Q18" t="s">
        <v>513</v>
      </c>
      <c r="R18">
        <v>65</v>
      </c>
      <c r="S18" s="12" t="s">
        <v>1493</v>
      </c>
      <c r="T18" s="12" t="s">
        <v>1493</v>
      </c>
      <c r="U18" s="12" t="s">
        <v>1493</v>
      </c>
      <c r="V18">
        <v>1</v>
      </c>
      <c r="W18">
        <v>1</v>
      </c>
      <c r="X18">
        <v>1</v>
      </c>
      <c r="Y18">
        <v>1</v>
      </c>
      <c r="Z18">
        <v>1</v>
      </c>
      <c r="AA18" s="12" t="s">
        <v>1493</v>
      </c>
      <c r="AB18" s="12" t="s">
        <v>1493</v>
      </c>
      <c r="AC18" s="12" t="s">
        <v>1493</v>
      </c>
      <c r="AD18" s="12" t="s">
        <v>1493</v>
      </c>
      <c r="AE18" s="12" t="s">
        <v>1493</v>
      </c>
      <c r="AF18" s="12" t="s">
        <v>1493</v>
      </c>
      <c r="AG18" s="12" t="s">
        <v>1493</v>
      </c>
      <c r="AH18" s="12" t="s">
        <v>1493</v>
      </c>
      <c r="AI18" s="12" t="s">
        <v>1493</v>
      </c>
      <c r="AJ18" s="12" t="s">
        <v>1493</v>
      </c>
      <c r="AK18" s="12" t="s">
        <v>1493</v>
      </c>
      <c r="AL18" s="12" t="s">
        <v>1493</v>
      </c>
      <c r="AM18" s="12" t="s">
        <v>1493</v>
      </c>
      <c r="AN18" s="12" t="s">
        <v>1493</v>
      </c>
      <c r="AO18" s="12" t="s">
        <v>1493</v>
      </c>
      <c r="AP18" s="12" t="s">
        <v>1493</v>
      </c>
      <c r="AQ18" s="12" t="s">
        <v>1493</v>
      </c>
      <c r="AR18" s="12" t="s">
        <v>1493</v>
      </c>
      <c r="AS18" s="12" t="s">
        <v>1493</v>
      </c>
      <c r="AT18" s="12" t="s">
        <v>1493</v>
      </c>
      <c r="AU18" s="12" t="s">
        <v>1493</v>
      </c>
      <c r="AV18" s="12" t="s">
        <v>1493</v>
      </c>
      <c r="AW18" s="12" t="s">
        <v>1493</v>
      </c>
      <c r="AX18" s="12" t="s">
        <v>1493</v>
      </c>
      <c r="AY18" s="12" t="s">
        <v>1493</v>
      </c>
      <c r="AZ18" s="12" t="s">
        <v>1493</v>
      </c>
      <c r="BA18" s="12" t="s">
        <v>1493</v>
      </c>
      <c r="BB18" s="12" t="s">
        <v>1493</v>
      </c>
      <c r="BC18" s="12" t="s">
        <v>1493</v>
      </c>
      <c r="BD18" s="12" t="s">
        <v>1493</v>
      </c>
      <c r="BE18" s="12" t="s">
        <v>1493</v>
      </c>
      <c r="BF18" s="12" t="s">
        <v>1493</v>
      </c>
      <c r="BG18" s="12" t="s">
        <v>1493</v>
      </c>
      <c r="BH18" s="12" t="s">
        <v>1493</v>
      </c>
      <c r="BI18" s="12" t="s">
        <v>1493</v>
      </c>
      <c r="BJ18" s="12" t="s">
        <v>1493</v>
      </c>
      <c r="BK18" s="12" t="s">
        <v>1493</v>
      </c>
      <c r="BL18" s="12" t="s">
        <v>1493</v>
      </c>
      <c r="BM18" s="12" t="s">
        <v>1493</v>
      </c>
      <c r="BN18" s="12" t="s">
        <v>1493</v>
      </c>
      <c r="BO18" s="12" t="s">
        <v>1493</v>
      </c>
      <c r="BP18" s="12" t="s">
        <v>1493</v>
      </c>
      <c r="BQ18" s="12" t="s">
        <v>1493</v>
      </c>
      <c r="BR18" s="12" t="s">
        <v>1493</v>
      </c>
      <c r="BS18" s="12" t="s">
        <v>1493</v>
      </c>
      <c r="BT18" s="12" t="s">
        <v>1493</v>
      </c>
      <c r="BU18" s="12" t="s">
        <v>1493</v>
      </c>
      <c r="BV18" s="12" t="s">
        <v>1493</v>
      </c>
      <c r="BW18" s="12" t="s">
        <v>1493</v>
      </c>
      <c r="BX18" s="12" t="s">
        <v>1493</v>
      </c>
      <c r="BY18" s="12" t="s">
        <v>1493</v>
      </c>
      <c r="BZ18" s="12" t="s">
        <v>1493</v>
      </c>
      <c r="CA18" s="12" t="s">
        <v>1493</v>
      </c>
      <c r="CB18" s="12" t="s">
        <v>1493</v>
      </c>
      <c r="CC18" s="12" t="s">
        <v>1493</v>
      </c>
      <c r="CD18" s="12" t="s">
        <v>1493</v>
      </c>
      <c r="CE18" s="12" t="s">
        <v>1493</v>
      </c>
      <c r="CF18" s="12" t="s">
        <v>1493</v>
      </c>
      <c r="CG18" s="12" t="s">
        <v>1493</v>
      </c>
      <c r="CH18" s="12" t="s">
        <v>1493</v>
      </c>
      <c r="CI18" s="12" t="s">
        <v>1493</v>
      </c>
      <c r="CJ18" s="12" t="s">
        <v>1493</v>
      </c>
      <c r="CK18" s="12" t="s">
        <v>1493</v>
      </c>
      <c r="CL18" s="12" t="s">
        <v>1493</v>
      </c>
      <c r="CM18" s="12" t="s">
        <v>1493</v>
      </c>
      <c r="CN18" s="12" t="s">
        <v>1493</v>
      </c>
      <c r="CO18" s="12" t="s">
        <v>1493</v>
      </c>
      <c r="CP18" s="12" t="s">
        <v>1493</v>
      </c>
      <c r="CQ18" s="12" t="s">
        <v>1493</v>
      </c>
      <c r="CR18" s="12" t="s">
        <v>1493</v>
      </c>
      <c r="CS18" s="12" t="s">
        <v>1493</v>
      </c>
      <c r="CT18" s="12" t="s">
        <v>1493</v>
      </c>
      <c r="CU18" s="12" t="s">
        <v>1493</v>
      </c>
      <c r="CV18" s="12" t="s">
        <v>1493</v>
      </c>
      <c r="CW18" s="12" t="s">
        <v>1493</v>
      </c>
      <c r="CX18" s="12" t="s">
        <v>1493</v>
      </c>
      <c r="CY18" s="12" t="s">
        <v>1493</v>
      </c>
      <c r="CZ18" s="12" t="s">
        <v>1493</v>
      </c>
      <c r="DA18" s="12" t="s">
        <v>1493</v>
      </c>
      <c r="DB18" s="12" t="s">
        <v>1493</v>
      </c>
      <c r="DC18" s="12" t="s">
        <v>1493</v>
      </c>
      <c r="DD18" s="12" t="s">
        <v>1493</v>
      </c>
      <c r="DE18" s="12" t="s">
        <v>1493</v>
      </c>
      <c r="DF18" s="12" t="s">
        <v>1493</v>
      </c>
      <c r="DG18" s="12" t="s">
        <v>1493</v>
      </c>
      <c r="DH18" s="12" t="s">
        <v>1493</v>
      </c>
      <c r="DI18" s="12" t="s">
        <v>1493</v>
      </c>
      <c r="DJ18" s="12" t="s">
        <v>1493</v>
      </c>
      <c r="DK18" s="12" t="s">
        <v>1493</v>
      </c>
      <c r="DL18" s="12" t="s">
        <v>1493</v>
      </c>
      <c r="DM18" s="12" t="s">
        <v>1493</v>
      </c>
      <c r="DN18" s="12" t="s">
        <v>1493</v>
      </c>
      <c r="DO18" s="12" t="s">
        <v>1493</v>
      </c>
      <c r="DP18" s="12" t="s">
        <v>1493</v>
      </c>
      <c r="DQ18" s="12" t="s">
        <v>1493</v>
      </c>
      <c r="DR18" s="12" t="s">
        <v>1493</v>
      </c>
      <c r="DS18" s="12" t="s">
        <v>1493</v>
      </c>
      <c r="DT18" s="12" t="s">
        <v>1493</v>
      </c>
      <c r="DU18" s="12" t="s">
        <v>1493</v>
      </c>
      <c r="DV18" s="12" t="s">
        <v>1493</v>
      </c>
      <c r="DW18" s="12" t="s">
        <v>1493</v>
      </c>
      <c r="DX18" s="12" t="s">
        <v>1493</v>
      </c>
      <c r="DY18" s="12" t="s">
        <v>1493</v>
      </c>
      <c r="DZ18" s="12" t="s">
        <v>1493</v>
      </c>
      <c r="EA18" s="12" t="s">
        <v>1493</v>
      </c>
      <c r="EB18" s="12" t="s">
        <v>1493</v>
      </c>
      <c r="EC18" s="12" t="s">
        <v>1493</v>
      </c>
      <c r="ED18" s="12" t="s">
        <v>1493</v>
      </c>
      <c r="EE18" s="12" t="s">
        <v>1493</v>
      </c>
      <c r="EF18" s="12" t="s">
        <v>1493</v>
      </c>
      <c r="EG18" s="12" t="s">
        <v>1493</v>
      </c>
      <c r="EH18" s="12" t="s">
        <v>1493</v>
      </c>
      <c r="EI18" s="12" t="s">
        <v>1493</v>
      </c>
      <c r="EJ18" s="12" t="s">
        <v>1493</v>
      </c>
      <c r="EK18" s="12" t="s">
        <v>1493</v>
      </c>
      <c r="EL18" s="12" t="s">
        <v>1493</v>
      </c>
      <c r="EM18" s="12" t="s">
        <v>1493</v>
      </c>
      <c r="EN18" s="12" t="s">
        <v>1493</v>
      </c>
      <c r="EO18" s="12" t="s">
        <v>1493</v>
      </c>
      <c r="EP18" s="12" t="s">
        <v>1493</v>
      </c>
      <c r="ER18">
        <v>2</v>
      </c>
      <c r="ES18">
        <v>27</v>
      </c>
      <c r="ET18">
        <v>27</v>
      </c>
      <c r="EU18">
        <f t="shared" si="0"/>
        <v>27</v>
      </c>
      <c r="EV18">
        <f>Data1!BQ18/7</f>
        <v>28</v>
      </c>
      <c r="EW18">
        <v>2</v>
      </c>
      <c r="EX18">
        <f t="shared" si="1"/>
        <v>2</v>
      </c>
      <c r="EY18" t="str">
        <f t="shared" si="2"/>
        <v>בינוני</v>
      </c>
    </row>
    <row r="19" spans="1:155" x14ac:dyDescent="0.25">
      <c r="A19" s="4">
        <v>2.016</v>
      </c>
      <c r="B19" s="12" t="s">
        <v>1493</v>
      </c>
      <c r="C19" t="s">
        <v>881</v>
      </c>
      <c r="D19">
        <v>140</v>
      </c>
      <c r="E19" t="s">
        <v>702</v>
      </c>
      <c r="F19">
        <v>50</v>
      </c>
      <c r="G19">
        <v>0</v>
      </c>
      <c r="H19">
        <v>0</v>
      </c>
      <c r="I19">
        <v>0</v>
      </c>
      <c r="J19">
        <v>0</v>
      </c>
      <c r="K19">
        <v>1</v>
      </c>
      <c r="L19" s="12" t="s">
        <v>1493</v>
      </c>
      <c r="M19">
        <v>1</v>
      </c>
      <c r="N19">
        <v>1</v>
      </c>
      <c r="O19" t="s">
        <v>561</v>
      </c>
      <c r="P19">
        <v>175</v>
      </c>
      <c r="Q19" t="s">
        <v>645</v>
      </c>
      <c r="R19">
        <v>53</v>
      </c>
      <c r="S19">
        <v>0</v>
      </c>
      <c r="T19">
        <v>0</v>
      </c>
      <c r="U19">
        <v>0</v>
      </c>
      <c r="V19">
        <v>0</v>
      </c>
      <c r="W19">
        <v>1</v>
      </c>
      <c r="X19" s="12" t="s">
        <v>1493</v>
      </c>
      <c r="Y19" s="12" t="s">
        <v>1493</v>
      </c>
      <c r="Z19" s="12" t="s">
        <v>1493</v>
      </c>
      <c r="AA19" t="s">
        <v>498</v>
      </c>
      <c r="AB19">
        <v>207</v>
      </c>
      <c r="AC19" t="s">
        <v>557</v>
      </c>
      <c r="AD19">
        <v>53.5</v>
      </c>
      <c r="AE19">
        <v>0</v>
      </c>
      <c r="AF19">
        <v>0</v>
      </c>
      <c r="AG19">
        <v>0</v>
      </c>
      <c r="AH19">
        <v>0</v>
      </c>
      <c r="AI19">
        <v>1</v>
      </c>
      <c r="AJ19" s="12" t="s">
        <v>1493</v>
      </c>
      <c r="AK19" s="12" t="s">
        <v>1493</v>
      </c>
      <c r="AL19" s="12" t="s">
        <v>1493</v>
      </c>
      <c r="AM19" t="s">
        <v>688</v>
      </c>
      <c r="AN19">
        <v>242</v>
      </c>
      <c r="AO19" t="s">
        <v>495</v>
      </c>
      <c r="AP19">
        <v>55.5</v>
      </c>
      <c r="AQ19">
        <v>0</v>
      </c>
      <c r="AR19">
        <v>0</v>
      </c>
      <c r="AS19">
        <v>0</v>
      </c>
      <c r="AT19">
        <v>0</v>
      </c>
      <c r="AU19">
        <v>1</v>
      </c>
      <c r="AV19" s="12" t="s">
        <v>1493</v>
      </c>
      <c r="AW19" s="12" t="s">
        <v>1493</v>
      </c>
      <c r="AX19" s="12" t="s">
        <v>1493</v>
      </c>
      <c r="AY19" s="12" t="s">
        <v>1493</v>
      </c>
      <c r="AZ19" s="12" t="s">
        <v>1493</v>
      </c>
      <c r="BA19" s="12" t="s">
        <v>1493</v>
      </c>
      <c r="BB19" s="12" t="s">
        <v>1493</v>
      </c>
      <c r="BC19" s="12" t="s">
        <v>1493</v>
      </c>
      <c r="BD19" s="12" t="s">
        <v>1493</v>
      </c>
      <c r="BE19" s="12" t="s">
        <v>1493</v>
      </c>
      <c r="BF19" s="12" t="s">
        <v>1493</v>
      </c>
      <c r="BG19" s="12" t="s">
        <v>1493</v>
      </c>
      <c r="BH19" s="12" t="s">
        <v>1493</v>
      </c>
      <c r="BI19" s="12" t="s">
        <v>1493</v>
      </c>
      <c r="BJ19" s="12" t="s">
        <v>1493</v>
      </c>
      <c r="BK19" s="12" t="s">
        <v>1493</v>
      </c>
      <c r="BL19" s="12" t="s">
        <v>1493</v>
      </c>
      <c r="BM19" s="12" t="s">
        <v>1493</v>
      </c>
      <c r="BN19" s="12" t="s">
        <v>1493</v>
      </c>
      <c r="BO19" s="12" t="s">
        <v>1493</v>
      </c>
      <c r="BP19" s="12" t="s">
        <v>1493</v>
      </c>
      <c r="BQ19" s="12" t="s">
        <v>1493</v>
      </c>
      <c r="BR19" s="12" t="s">
        <v>1493</v>
      </c>
      <c r="BS19" s="12" t="s">
        <v>1493</v>
      </c>
      <c r="BT19" s="12" t="s">
        <v>1493</v>
      </c>
      <c r="BU19" s="12" t="s">
        <v>1493</v>
      </c>
      <c r="BV19" s="12" t="s">
        <v>1493</v>
      </c>
      <c r="BW19" s="12" t="s">
        <v>1493</v>
      </c>
      <c r="BX19" s="12" t="s">
        <v>1493</v>
      </c>
      <c r="BY19" s="12" t="s">
        <v>1493</v>
      </c>
      <c r="BZ19" s="12" t="s">
        <v>1493</v>
      </c>
      <c r="CA19" s="12" t="s">
        <v>1493</v>
      </c>
      <c r="CB19" s="12" t="s">
        <v>1493</v>
      </c>
      <c r="CC19" s="12" t="s">
        <v>1493</v>
      </c>
      <c r="CD19" s="12" t="s">
        <v>1493</v>
      </c>
      <c r="CE19" s="12" t="s">
        <v>1493</v>
      </c>
      <c r="CF19" s="12" t="s">
        <v>1493</v>
      </c>
      <c r="CG19" s="12" t="s">
        <v>1493</v>
      </c>
      <c r="CH19" s="12" t="s">
        <v>1493</v>
      </c>
      <c r="CI19" s="12" t="s">
        <v>1493</v>
      </c>
      <c r="CJ19" s="12" t="s">
        <v>1493</v>
      </c>
      <c r="CK19" s="12" t="s">
        <v>1493</v>
      </c>
      <c r="CL19" s="12" t="s">
        <v>1493</v>
      </c>
      <c r="CM19" s="12" t="s">
        <v>1493</v>
      </c>
      <c r="CN19" s="12" t="s">
        <v>1493</v>
      </c>
      <c r="CO19" s="12" t="s">
        <v>1493</v>
      </c>
      <c r="CP19" s="12" t="s">
        <v>1493</v>
      </c>
      <c r="CQ19" s="12" t="s">
        <v>1493</v>
      </c>
      <c r="CR19" s="12" t="s">
        <v>1493</v>
      </c>
      <c r="CS19" s="12" t="s">
        <v>1493</v>
      </c>
      <c r="CT19" s="12" t="s">
        <v>1493</v>
      </c>
      <c r="CU19" s="12" t="s">
        <v>1493</v>
      </c>
      <c r="CV19" s="12" t="s">
        <v>1493</v>
      </c>
      <c r="CW19" s="12" t="s">
        <v>1493</v>
      </c>
      <c r="CX19" s="12" t="s">
        <v>1493</v>
      </c>
      <c r="CY19" s="12" t="s">
        <v>1493</v>
      </c>
      <c r="CZ19" s="12" t="s">
        <v>1493</v>
      </c>
      <c r="DA19" s="12" t="s">
        <v>1493</v>
      </c>
      <c r="DB19" s="12" t="s">
        <v>1493</v>
      </c>
      <c r="DC19" s="12" t="s">
        <v>1493</v>
      </c>
      <c r="DD19" s="12" t="s">
        <v>1493</v>
      </c>
      <c r="DE19" s="12" t="s">
        <v>1493</v>
      </c>
      <c r="DF19" s="12" t="s">
        <v>1493</v>
      </c>
      <c r="DG19" s="12" t="s">
        <v>1493</v>
      </c>
      <c r="DH19" s="12" t="s">
        <v>1493</v>
      </c>
      <c r="DI19" s="12" t="s">
        <v>1493</v>
      </c>
      <c r="DJ19" s="12" t="s">
        <v>1493</v>
      </c>
      <c r="DK19" s="12" t="s">
        <v>1493</v>
      </c>
      <c r="DL19" s="12" t="s">
        <v>1493</v>
      </c>
      <c r="DM19" s="12" t="s">
        <v>1493</v>
      </c>
      <c r="DN19" s="12" t="s">
        <v>1493</v>
      </c>
      <c r="DO19" s="12" t="s">
        <v>1493</v>
      </c>
      <c r="DP19" s="12" t="s">
        <v>1493</v>
      </c>
      <c r="DQ19" s="12" t="s">
        <v>1493</v>
      </c>
      <c r="DR19" s="12" t="s">
        <v>1493</v>
      </c>
      <c r="DS19" s="12" t="s">
        <v>1493</v>
      </c>
      <c r="DT19" s="12" t="s">
        <v>1493</v>
      </c>
      <c r="DU19" s="12" t="s">
        <v>1493</v>
      </c>
      <c r="DV19" s="12" t="s">
        <v>1493</v>
      </c>
      <c r="DW19" s="12" t="s">
        <v>1493</v>
      </c>
      <c r="DX19" s="12" t="s">
        <v>1493</v>
      </c>
      <c r="DY19" s="12" t="s">
        <v>1493</v>
      </c>
      <c r="DZ19" s="12" t="s">
        <v>1493</v>
      </c>
      <c r="EA19" s="12" t="s">
        <v>1493</v>
      </c>
      <c r="EB19" s="12" t="s">
        <v>1493</v>
      </c>
      <c r="EC19" s="12" t="s">
        <v>1493</v>
      </c>
      <c r="ED19" s="12" t="s">
        <v>1493</v>
      </c>
      <c r="EE19" s="12" t="s">
        <v>1493</v>
      </c>
      <c r="EF19" s="12" t="s">
        <v>1493</v>
      </c>
      <c r="EG19" s="12" t="s">
        <v>1493</v>
      </c>
      <c r="EH19" s="12" t="s">
        <v>1493</v>
      </c>
      <c r="EI19" s="12" t="s">
        <v>1493</v>
      </c>
      <c r="EJ19" s="12" t="s">
        <v>1493</v>
      </c>
      <c r="EK19" s="12" t="s">
        <v>1493</v>
      </c>
      <c r="EL19" s="12" t="s">
        <v>1493</v>
      </c>
      <c r="EM19" s="12" t="s">
        <v>1493</v>
      </c>
      <c r="EN19" s="12" t="s">
        <v>1493</v>
      </c>
      <c r="EO19" s="12" t="s">
        <v>1493</v>
      </c>
      <c r="EP19" s="12" t="s">
        <v>1493</v>
      </c>
      <c r="ER19">
        <v>4</v>
      </c>
      <c r="ES19">
        <v>34.5</v>
      </c>
      <c r="ET19">
        <v>34.5</v>
      </c>
      <c r="EU19">
        <f t="shared" si="0"/>
        <v>34</v>
      </c>
      <c r="EV19">
        <f>Data1!BQ19/7</f>
        <v>36.571428571428569</v>
      </c>
      <c r="EW19">
        <v>4</v>
      </c>
      <c r="EX19">
        <f t="shared" si="1"/>
        <v>3</v>
      </c>
      <c r="EY19" t="str">
        <f t="shared" si="2"/>
        <v>לא הולם</v>
      </c>
    </row>
    <row r="20" spans="1:155" x14ac:dyDescent="0.25">
      <c r="A20" s="4">
        <v>2.0169999999999999</v>
      </c>
      <c r="B20" s="12" t="s">
        <v>1493</v>
      </c>
      <c r="C20" t="s">
        <v>725</v>
      </c>
      <c r="D20">
        <v>112</v>
      </c>
      <c r="E20" t="s">
        <v>681</v>
      </c>
      <c r="F20">
        <v>57</v>
      </c>
      <c r="G20">
        <v>0</v>
      </c>
      <c r="H20">
        <v>0</v>
      </c>
      <c r="I20">
        <v>0</v>
      </c>
      <c r="J20">
        <v>0</v>
      </c>
      <c r="K20" s="12" t="s">
        <v>1493</v>
      </c>
      <c r="L20" s="12" t="s">
        <v>1493</v>
      </c>
      <c r="M20">
        <v>1</v>
      </c>
      <c r="N20">
        <v>1</v>
      </c>
      <c r="O20" t="s">
        <v>512</v>
      </c>
      <c r="P20">
        <v>171</v>
      </c>
      <c r="Q20" t="s">
        <v>645</v>
      </c>
      <c r="R20">
        <v>61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 s="12" t="s">
        <v>1493</v>
      </c>
      <c r="Z20" s="12" t="s">
        <v>1493</v>
      </c>
      <c r="AA20" t="s">
        <v>518</v>
      </c>
      <c r="AB20">
        <v>211</v>
      </c>
      <c r="AC20" t="s">
        <v>681</v>
      </c>
      <c r="AD20">
        <v>63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 s="12" t="s">
        <v>1493</v>
      </c>
      <c r="AL20" s="12" t="s">
        <v>1493</v>
      </c>
      <c r="AM20" s="12" t="s">
        <v>1493</v>
      </c>
      <c r="AN20" s="12" t="s">
        <v>1493</v>
      </c>
      <c r="AO20" s="12" t="s">
        <v>1493</v>
      </c>
      <c r="AP20" s="12" t="s">
        <v>1493</v>
      </c>
      <c r="AQ20" s="12" t="s">
        <v>1493</v>
      </c>
      <c r="AR20" s="12" t="s">
        <v>1493</v>
      </c>
      <c r="AS20" s="12" t="s">
        <v>1493</v>
      </c>
      <c r="AT20" s="12" t="s">
        <v>1493</v>
      </c>
      <c r="AU20" s="12" t="s">
        <v>1493</v>
      </c>
      <c r="AV20" s="12" t="s">
        <v>1493</v>
      </c>
      <c r="AW20" s="12" t="s">
        <v>1493</v>
      </c>
      <c r="AX20" s="12" t="s">
        <v>1493</v>
      </c>
      <c r="AY20" s="12" t="s">
        <v>1493</v>
      </c>
      <c r="AZ20" s="12" t="s">
        <v>1493</v>
      </c>
      <c r="BA20" s="12" t="s">
        <v>1493</v>
      </c>
      <c r="BB20" s="12" t="s">
        <v>1493</v>
      </c>
      <c r="BC20" s="12" t="s">
        <v>1493</v>
      </c>
      <c r="BD20" s="12" t="s">
        <v>1493</v>
      </c>
      <c r="BE20" s="12" t="s">
        <v>1493</v>
      </c>
      <c r="BF20" s="12" t="s">
        <v>1493</v>
      </c>
      <c r="BG20" s="12" t="s">
        <v>1493</v>
      </c>
      <c r="BH20" s="12" t="s">
        <v>1493</v>
      </c>
      <c r="BI20" s="12" t="s">
        <v>1493</v>
      </c>
      <c r="BJ20" s="12" t="s">
        <v>1493</v>
      </c>
      <c r="BK20" s="12" t="s">
        <v>1493</v>
      </c>
      <c r="BL20" s="12" t="s">
        <v>1493</v>
      </c>
      <c r="BM20" s="12" t="s">
        <v>1493</v>
      </c>
      <c r="BN20" s="12" t="s">
        <v>1493</v>
      </c>
      <c r="BO20" s="12" t="s">
        <v>1493</v>
      </c>
      <c r="BP20" s="12" t="s">
        <v>1493</v>
      </c>
      <c r="BQ20" s="12" t="s">
        <v>1493</v>
      </c>
      <c r="BR20" s="12" t="s">
        <v>1493</v>
      </c>
      <c r="BS20" s="12" t="s">
        <v>1493</v>
      </c>
      <c r="BT20" s="12" t="s">
        <v>1493</v>
      </c>
      <c r="BU20" s="12" t="s">
        <v>1493</v>
      </c>
      <c r="BV20" s="12" t="s">
        <v>1493</v>
      </c>
      <c r="BW20" s="12" t="s">
        <v>1493</v>
      </c>
      <c r="BX20" s="12" t="s">
        <v>1493</v>
      </c>
      <c r="BY20" s="12" t="s">
        <v>1493</v>
      </c>
      <c r="BZ20" s="12" t="s">
        <v>1493</v>
      </c>
      <c r="CA20" s="12" t="s">
        <v>1493</v>
      </c>
      <c r="CB20" s="12" t="s">
        <v>1493</v>
      </c>
      <c r="CC20" s="12" t="s">
        <v>1493</v>
      </c>
      <c r="CD20" s="12" t="s">
        <v>1493</v>
      </c>
      <c r="CE20" s="12" t="s">
        <v>1493</v>
      </c>
      <c r="CF20" s="12" t="s">
        <v>1493</v>
      </c>
      <c r="CG20" s="12" t="s">
        <v>1493</v>
      </c>
      <c r="CH20" s="12" t="s">
        <v>1493</v>
      </c>
      <c r="CI20" s="12" t="s">
        <v>1493</v>
      </c>
      <c r="CJ20" s="12" t="s">
        <v>1493</v>
      </c>
      <c r="CK20" s="12" t="s">
        <v>1493</v>
      </c>
      <c r="CL20" s="12" t="s">
        <v>1493</v>
      </c>
      <c r="CM20" s="12" t="s">
        <v>1493</v>
      </c>
      <c r="CN20" s="12" t="s">
        <v>1493</v>
      </c>
      <c r="CO20" s="12" t="s">
        <v>1493</v>
      </c>
      <c r="CP20" s="12" t="s">
        <v>1493</v>
      </c>
      <c r="CQ20" s="12" t="s">
        <v>1493</v>
      </c>
      <c r="CR20" s="12" t="s">
        <v>1493</v>
      </c>
      <c r="CS20" s="12" t="s">
        <v>1493</v>
      </c>
      <c r="CT20" s="12" t="s">
        <v>1493</v>
      </c>
      <c r="CU20" s="12" t="s">
        <v>1493</v>
      </c>
      <c r="CV20" s="12" t="s">
        <v>1493</v>
      </c>
      <c r="CW20" s="12" t="s">
        <v>1493</v>
      </c>
      <c r="CX20" s="12" t="s">
        <v>1493</v>
      </c>
      <c r="CY20" s="12" t="s">
        <v>1493</v>
      </c>
      <c r="CZ20" s="12" t="s">
        <v>1493</v>
      </c>
      <c r="DA20" s="12" t="s">
        <v>1493</v>
      </c>
      <c r="DB20" s="12" t="s">
        <v>1493</v>
      </c>
      <c r="DC20" s="12" t="s">
        <v>1493</v>
      </c>
      <c r="DD20" s="12" t="s">
        <v>1493</v>
      </c>
      <c r="DE20" s="12" t="s">
        <v>1493</v>
      </c>
      <c r="DF20" s="12" t="s">
        <v>1493</v>
      </c>
      <c r="DG20" s="12" t="s">
        <v>1493</v>
      </c>
      <c r="DH20" s="12" t="s">
        <v>1493</v>
      </c>
      <c r="DI20" s="12" t="s">
        <v>1493</v>
      </c>
      <c r="DJ20" s="12" t="s">
        <v>1493</v>
      </c>
      <c r="DK20" s="12" t="s">
        <v>1493</v>
      </c>
      <c r="DL20" s="12" t="s">
        <v>1493</v>
      </c>
      <c r="DM20" s="12" t="s">
        <v>1493</v>
      </c>
      <c r="DN20" s="12" t="s">
        <v>1493</v>
      </c>
      <c r="DO20" s="12" t="s">
        <v>1493</v>
      </c>
      <c r="DP20" s="12" t="s">
        <v>1493</v>
      </c>
      <c r="DQ20" s="12" t="s">
        <v>1493</v>
      </c>
      <c r="DR20" s="12" t="s">
        <v>1493</v>
      </c>
      <c r="DS20" s="12" t="s">
        <v>1493</v>
      </c>
      <c r="DT20" s="12" t="s">
        <v>1493</v>
      </c>
      <c r="DU20" s="12" t="s">
        <v>1493</v>
      </c>
      <c r="DV20" s="12" t="s">
        <v>1493</v>
      </c>
      <c r="DW20" s="12" t="s">
        <v>1493</v>
      </c>
      <c r="DX20" s="12" t="s">
        <v>1493</v>
      </c>
      <c r="DY20" s="12" t="s">
        <v>1493</v>
      </c>
      <c r="DZ20" s="12" t="s">
        <v>1493</v>
      </c>
      <c r="EA20" s="12" t="s">
        <v>1493</v>
      </c>
      <c r="EB20" s="12" t="s">
        <v>1493</v>
      </c>
      <c r="EC20" s="12" t="s">
        <v>1493</v>
      </c>
      <c r="ED20" s="12" t="s">
        <v>1493</v>
      </c>
      <c r="EE20" s="12" t="s">
        <v>1493</v>
      </c>
      <c r="EF20" s="12" t="s">
        <v>1493</v>
      </c>
      <c r="EG20" s="12" t="s">
        <v>1493</v>
      </c>
      <c r="EH20" s="12" t="s">
        <v>1493</v>
      </c>
      <c r="EI20" s="12" t="s">
        <v>1493</v>
      </c>
      <c r="EJ20" s="12" t="s">
        <v>1493</v>
      </c>
      <c r="EK20" s="12" t="s">
        <v>1493</v>
      </c>
      <c r="EL20" s="12" t="s">
        <v>1493</v>
      </c>
      <c r="EM20" s="12" t="s">
        <v>1493</v>
      </c>
      <c r="EN20" s="12" t="s">
        <v>1493</v>
      </c>
      <c r="EO20" s="12" t="s">
        <v>1493</v>
      </c>
      <c r="EP20" s="12" t="s">
        <v>1493</v>
      </c>
      <c r="ER20">
        <v>3</v>
      </c>
      <c r="ES20">
        <v>30.1</v>
      </c>
      <c r="ET20">
        <v>30.1</v>
      </c>
      <c r="EU20">
        <f t="shared" si="0"/>
        <v>30</v>
      </c>
      <c r="EV20">
        <f>Data1!BQ20/7</f>
        <v>35.428571428571431</v>
      </c>
      <c r="EW20">
        <v>3</v>
      </c>
      <c r="EX20">
        <f t="shared" si="1"/>
        <v>3</v>
      </c>
      <c r="EY20" t="str">
        <f t="shared" si="2"/>
        <v>לא הולם</v>
      </c>
    </row>
    <row r="21" spans="1:155" x14ac:dyDescent="0.25">
      <c r="A21" s="4">
        <v>2.0179999999999998</v>
      </c>
      <c r="B21" s="12" t="s">
        <v>1493</v>
      </c>
      <c r="C21" t="s">
        <v>860</v>
      </c>
      <c r="D21">
        <v>66</v>
      </c>
      <c r="E21" t="s">
        <v>892</v>
      </c>
      <c r="F21">
        <v>67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 t="s">
        <v>861</v>
      </c>
      <c r="P21">
        <v>102</v>
      </c>
      <c r="Q21" t="s">
        <v>893</v>
      </c>
      <c r="R21">
        <v>69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 s="12" t="s">
        <v>1493</v>
      </c>
      <c r="AA21" t="s">
        <v>697</v>
      </c>
      <c r="AB21">
        <v>136</v>
      </c>
      <c r="AC21" t="s">
        <v>894</v>
      </c>
      <c r="AD21">
        <v>70.5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 s="12" t="s">
        <v>1493</v>
      </c>
      <c r="AM21" t="s">
        <v>887</v>
      </c>
      <c r="AN21">
        <v>164</v>
      </c>
      <c r="AO21" t="s">
        <v>895</v>
      </c>
      <c r="AP21">
        <v>73.5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 t="s">
        <v>533</v>
      </c>
      <c r="AZ21">
        <v>190</v>
      </c>
      <c r="BA21" t="s">
        <v>896</v>
      </c>
      <c r="BB21">
        <v>76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1</v>
      </c>
      <c r="BI21">
        <v>1</v>
      </c>
      <c r="BJ21" s="12" t="s">
        <v>1493</v>
      </c>
      <c r="BK21" s="12" t="s">
        <v>1493</v>
      </c>
      <c r="BL21" s="12" t="s">
        <v>1493</v>
      </c>
      <c r="BM21" s="12" t="s">
        <v>1493</v>
      </c>
      <c r="BN21" s="12" t="s">
        <v>1493</v>
      </c>
      <c r="BO21" s="12" t="s">
        <v>1493</v>
      </c>
      <c r="BP21" s="12" t="s">
        <v>1493</v>
      </c>
      <c r="BQ21" s="12" t="s">
        <v>1493</v>
      </c>
      <c r="BR21" s="12" t="s">
        <v>1493</v>
      </c>
      <c r="BS21" s="12" t="s">
        <v>1493</v>
      </c>
      <c r="BT21" s="12" t="s">
        <v>1493</v>
      </c>
      <c r="BU21" s="12" t="s">
        <v>1493</v>
      </c>
      <c r="BV21" s="12" t="s">
        <v>1493</v>
      </c>
      <c r="BW21" s="12" t="s">
        <v>1493</v>
      </c>
      <c r="BX21" s="12" t="s">
        <v>1493</v>
      </c>
      <c r="BY21" s="12" t="s">
        <v>1493</v>
      </c>
      <c r="BZ21" s="12" t="s">
        <v>1493</v>
      </c>
      <c r="CA21" s="12" t="s">
        <v>1493</v>
      </c>
      <c r="CB21" s="12" t="s">
        <v>1493</v>
      </c>
      <c r="CC21" s="12" t="s">
        <v>1493</v>
      </c>
      <c r="CD21" s="12" t="s">
        <v>1493</v>
      </c>
      <c r="CE21" s="12" t="s">
        <v>1493</v>
      </c>
      <c r="CF21" s="12" t="s">
        <v>1493</v>
      </c>
      <c r="CG21" s="12" t="s">
        <v>1493</v>
      </c>
      <c r="CH21" s="12" t="s">
        <v>1493</v>
      </c>
      <c r="CI21" s="12" t="s">
        <v>1493</v>
      </c>
      <c r="CJ21" s="12" t="s">
        <v>1493</v>
      </c>
      <c r="CK21" s="12" t="s">
        <v>1493</v>
      </c>
      <c r="CL21" s="12" t="s">
        <v>1493</v>
      </c>
      <c r="CM21" s="12" t="s">
        <v>1493</v>
      </c>
      <c r="CN21" s="12" t="s">
        <v>1493</v>
      </c>
      <c r="CO21" s="12" t="s">
        <v>1493</v>
      </c>
      <c r="CP21" s="12" t="s">
        <v>1493</v>
      </c>
      <c r="CQ21" s="12" t="s">
        <v>1493</v>
      </c>
      <c r="CR21" s="12" t="s">
        <v>1493</v>
      </c>
      <c r="CS21" s="12" t="s">
        <v>1493</v>
      </c>
      <c r="CT21" s="12" t="s">
        <v>1493</v>
      </c>
      <c r="CU21" s="12" t="s">
        <v>1493</v>
      </c>
      <c r="CV21" s="12" t="s">
        <v>1493</v>
      </c>
      <c r="CW21" s="12" t="s">
        <v>1493</v>
      </c>
      <c r="CX21" s="12" t="s">
        <v>1493</v>
      </c>
      <c r="CY21" s="12" t="s">
        <v>1493</v>
      </c>
      <c r="CZ21" s="12" t="s">
        <v>1493</v>
      </c>
      <c r="DA21" s="12" t="s">
        <v>1493</v>
      </c>
      <c r="DB21" s="12" t="s">
        <v>1493</v>
      </c>
      <c r="DC21" s="12" t="s">
        <v>1493</v>
      </c>
      <c r="DD21" s="12" t="s">
        <v>1493</v>
      </c>
      <c r="DE21" s="12" t="s">
        <v>1493</v>
      </c>
      <c r="DF21" s="12" t="s">
        <v>1493</v>
      </c>
      <c r="DG21" s="12" t="s">
        <v>1493</v>
      </c>
      <c r="DH21" s="12" t="s">
        <v>1493</v>
      </c>
      <c r="DI21" s="12" t="s">
        <v>1493</v>
      </c>
      <c r="DJ21" s="12" t="s">
        <v>1493</v>
      </c>
      <c r="DK21" s="12" t="s">
        <v>1493</v>
      </c>
      <c r="DL21" s="12" t="s">
        <v>1493</v>
      </c>
      <c r="DM21" s="12" t="s">
        <v>1493</v>
      </c>
      <c r="DN21" s="12" t="s">
        <v>1493</v>
      </c>
      <c r="DO21" s="12" t="s">
        <v>1493</v>
      </c>
      <c r="DP21" s="12" t="s">
        <v>1493</v>
      </c>
      <c r="DQ21" s="12" t="s">
        <v>1493</v>
      </c>
      <c r="DR21" s="12" t="s">
        <v>1493</v>
      </c>
      <c r="DS21" s="12" t="s">
        <v>1493</v>
      </c>
      <c r="DT21" s="12" t="s">
        <v>1493</v>
      </c>
      <c r="DU21" s="12" t="s">
        <v>1493</v>
      </c>
      <c r="DV21" s="12" t="s">
        <v>1493</v>
      </c>
      <c r="DW21" s="12" t="s">
        <v>1493</v>
      </c>
      <c r="DX21" s="12" t="s">
        <v>1493</v>
      </c>
      <c r="DY21" s="12" t="s">
        <v>1493</v>
      </c>
      <c r="DZ21" s="12" t="s">
        <v>1493</v>
      </c>
      <c r="EA21" s="12" t="s">
        <v>1493</v>
      </c>
      <c r="EB21" s="12" t="s">
        <v>1493</v>
      </c>
      <c r="EC21" s="12" t="s">
        <v>1493</v>
      </c>
      <c r="ED21" s="12" t="s">
        <v>1493</v>
      </c>
      <c r="EE21" s="12" t="s">
        <v>1493</v>
      </c>
      <c r="EF21" s="12" t="s">
        <v>1493</v>
      </c>
      <c r="EG21" s="12" t="s">
        <v>1493</v>
      </c>
      <c r="EH21" s="12" t="s">
        <v>1493</v>
      </c>
      <c r="EI21" s="12" t="s">
        <v>1493</v>
      </c>
      <c r="EJ21" s="12" t="s">
        <v>1493</v>
      </c>
      <c r="EK21" s="12" t="s">
        <v>1493</v>
      </c>
      <c r="EL21" s="12" t="s">
        <v>1493</v>
      </c>
      <c r="EM21" s="12" t="s">
        <v>1493</v>
      </c>
      <c r="EN21" s="12" t="s">
        <v>1493</v>
      </c>
      <c r="EO21" s="12" t="s">
        <v>1493</v>
      </c>
      <c r="EP21" s="12" t="s">
        <v>1493</v>
      </c>
      <c r="ER21">
        <v>5</v>
      </c>
      <c r="ES21">
        <v>27.1</v>
      </c>
      <c r="ET21">
        <v>27.1</v>
      </c>
      <c r="EU21">
        <f t="shared" si="0"/>
        <v>27</v>
      </c>
      <c r="EV21">
        <f>Data1!BQ21/7</f>
        <v>31.142857142857142</v>
      </c>
      <c r="EW21">
        <v>5</v>
      </c>
      <c r="EX21">
        <f t="shared" si="1"/>
        <v>2</v>
      </c>
      <c r="EY21" t="str">
        <f t="shared" si="2"/>
        <v>בינוני</v>
      </c>
    </row>
    <row r="22" spans="1:155" x14ac:dyDescent="0.25">
      <c r="A22" s="4">
        <v>2.0190000000000001</v>
      </c>
      <c r="B22" s="12" t="s">
        <v>1493</v>
      </c>
      <c r="C22" s="12" t="s">
        <v>961</v>
      </c>
      <c r="D22">
        <v>156</v>
      </c>
      <c r="E22" s="12" t="s">
        <v>569</v>
      </c>
      <c r="F22">
        <v>62.7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 s="12" t="s">
        <v>533</v>
      </c>
      <c r="P22">
        <v>196</v>
      </c>
      <c r="Q22" s="12" t="s">
        <v>681</v>
      </c>
      <c r="R22">
        <v>67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 s="12" t="s">
        <v>1493</v>
      </c>
      <c r="AB22" s="12" t="s">
        <v>1493</v>
      </c>
      <c r="AC22" s="12" t="s">
        <v>1493</v>
      </c>
      <c r="AD22" s="12" t="s">
        <v>1493</v>
      </c>
      <c r="AE22" s="12" t="s">
        <v>1493</v>
      </c>
      <c r="AF22" s="12" t="s">
        <v>1493</v>
      </c>
      <c r="AG22" s="12" t="s">
        <v>1493</v>
      </c>
      <c r="AH22" s="12" t="s">
        <v>1493</v>
      </c>
      <c r="AI22" s="12" t="s">
        <v>1493</v>
      </c>
      <c r="AJ22" s="12" t="s">
        <v>1493</v>
      </c>
      <c r="AK22" s="12" t="s">
        <v>1493</v>
      </c>
      <c r="AL22" s="12" t="s">
        <v>1493</v>
      </c>
      <c r="AM22" s="12" t="s">
        <v>1493</v>
      </c>
      <c r="AN22" s="12" t="s">
        <v>1493</v>
      </c>
      <c r="AO22" s="12" t="s">
        <v>1493</v>
      </c>
      <c r="AP22" s="12" t="s">
        <v>1493</v>
      </c>
      <c r="AQ22" s="12" t="s">
        <v>1493</v>
      </c>
      <c r="AR22" s="12" t="s">
        <v>1493</v>
      </c>
      <c r="AS22" s="12" t="s">
        <v>1493</v>
      </c>
      <c r="AT22" s="12" t="s">
        <v>1493</v>
      </c>
      <c r="AU22" s="12" t="s">
        <v>1493</v>
      </c>
      <c r="AV22" s="12" t="s">
        <v>1493</v>
      </c>
      <c r="AW22" s="12" t="s">
        <v>1493</v>
      </c>
      <c r="AX22" s="12" t="s">
        <v>1493</v>
      </c>
      <c r="AY22" s="12" t="s">
        <v>1493</v>
      </c>
      <c r="AZ22" s="12" t="s">
        <v>1493</v>
      </c>
      <c r="BA22" s="12" t="s">
        <v>1493</v>
      </c>
      <c r="BB22" s="12" t="s">
        <v>1493</v>
      </c>
      <c r="BC22" s="12" t="s">
        <v>1493</v>
      </c>
      <c r="BD22" s="12" t="s">
        <v>1493</v>
      </c>
      <c r="BE22" s="12" t="s">
        <v>1493</v>
      </c>
      <c r="BF22" s="12" t="s">
        <v>1493</v>
      </c>
      <c r="BG22" s="12" t="s">
        <v>1493</v>
      </c>
      <c r="BH22" s="12" t="s">
        <v>1493</v>
      </c>
      <c r="BI22" s="12" t="s">
        <v>1493</v>
      </c>
      <c r="BJ22" s="12" t="s">
        <v>1493</v>
      </c>
      <c r="BK22" s="12" t="s">
        <v>1493</v>
      </c>
      <c r="BL22" s="12" t="s">
        <v>1493</v>
      </c>
      <c r="BM22" s="12" t="s">
        <v>1493</v>
      </c>
      <c r="BN22" s="12" t="s">
        <v>1493</v>
      </c>
      <c r="BO22" s="12" t="s">
        <v>1493</v>
      </c>
      <c r="BP22" s="12" t="s">
        <v>1493</v>
      </c>
      <c r="BQ22" s="12" t="s">
        <v>1493</v>
      </c>
      <c r="BR22" s="12" t="s">
        <v>1493</v>
      </c>
      <c r="BS22" s="12" t="s">
        <v>1493</v>
      </c>
      <c r="BT22" s="12" t="s">
        <v>1493</v>
      </c>
      <c r="BU22" s="12" t="s">
        <v>1493</v>
      </c>
      <c r="BV22" s="12" t="s">
        <v>1493</v>
      </c>
      <c r="BW22" s="12" t="s">
        <v>1493</v>
      </c>
      <c r="BX22" s="12" t="s">
        <v>1493</v>
      </c>
      <c r="BY22" s="12" t="s">
        <v>1493</v>
      </c>
      <c r="BZ22" s="12" t="s">
        <v>1493</v>
      </c>
      <c r="CA22" s="12" t="s">
        <v>1493</v>
      </c>
      <c r="CB22" s="12" t="s">
        <v>1493</v>
      </c>
      <c r="CC22" s="12" t="s">
        <v>1493</v>
      </c>
      <c r="CD22" s="12" t="s">
        <v>1493</v>
      </c>
      <c r="CE22" s="12" t="s">
        <v>1493</v>
      </c>
      <c r="CF22" s="12" t="s">
        <v>1493</v>
      </c>
      <c r="CG22" s="12" t="s">
        <v>1493</v>
      </c>
      <c r="CH22" s="12" t="s">
        <v>1493</v>
      </c>
      <c r="CI22" s="12" t="s">
        <v>1493</v>
      </c>
      <c r="CJ22" s="12" t="s">
        <v>1493</v>
      </c>
      <c r="CK22" s="12" t="s">
        <v>1493</v>
      </c>
      <c r="CL22" s="12" t="s">
        <v>1493</v>
      </c>
      <c r="CM22" s="12" t="s">
        <v>1493</v>
      </c>
      <c r="CN22" s="12" t="s">
        <v>1493</v>
      </c>
      <c r="CO22" s="12" t="s">
        <v>1493</v>
      </c>
      <c r="CP22" s="12" t="s">
        <v>1493</v>
      </c>
      <c r="CQ22" s="12" t="s">
        <v>1493</v>
      </c>
      <c r="CR22" s="12" t="s">
        <v>1493</v>
      </c>
      <c r="CS22" s="12" t="s">
        <v>1493</v>
      </c>
      <c r="CT22" s="12" t="s">
        <v>1493</v>
      </c>
      <c r="CU22" s="12" t="s">
        <v>1493</v>
      </c>
      <c r="CV22" s="12" t="s">
        <v>1493</v>
      </c>
      <c r="CW22" s="12" t="s">
        <v>1493</v>
      </c>
      <c r="CX22" s="12" t="s">
        <v>1493</v>
      </c>
      <c r="CY22" s="12" t="s">
        <v>1493</v>
      </c>
      <c r="CZ22" s="12" t="s">
        <v>1493</v>
      </c>
      <c r="DA22" s="12" t="s">
        <v>1493</v>
      </c>
      <c r="DB22" s="12" t="s">
        <v>1493</v>
      </c>
      <c r="DC22" s="12" t="s">
        <v>1493</v>
      </c>
      <c r="DD22" s="12" t="s">
        <v>1493</v>
      </c>
      <c r="DE22" s="12" t="s">
        <v>1493</v>
      </c>
      <c r="DF22" s="12" t="s">
        <v>1493</v>
      </c>
      <c r="DG22" s="12" t="s">
        <v>1493</v>
      </c>
      <c r="DH22" s="12" t="s">
        <v>1493</v>
      </c>
      <c r="DI22" s="12" t="s">
        <v>1493</v>
      </c>
      <c r="DJ22" s="12" t="s">
        <v>1493</v>
      </c>
      <c r="DK22" s="12" t="s">
        <v>1493</v>
      </c>
      <c r="DL22" s="12" t="s">
        <v>1493</v>
      </c>
      <c r="DM22" s="12" t="s">
        <v>1493</v>
      </c>
      <c r="DN22" s="12" t="s">
        <v>1493</v>
      </c>
      <c r="DO22" s="12" t="s">
        <v>1493</v>
      </c>
      <c r="DP22" s="12" t="s">
        <v>1493</v>
      </c>
      <c r="DQ22" s="12" t="s">
        <v>1493</v>
      </c>
      <c r="DR22" s="12" t="s">
        <v>1493</v>
      </c>
      <c r="DS22" s="12" t="s">
        <v>1493</v>
      </c>
      <c r="DT22" s="12" t="s">
        <v>1493</v>
      </c>
      <c r="DU22" s="12" t="s">
        <v>1493</v>
      </c>
      <c r="DV22" s="12" t="s">
        <v>1493</v>
      </c>
      <c r="DW22" s="12" t="s">
        <v>1493</v>
      </c>
      <c r="DX22" s="12" t="s">
        <v>1493</v>
      </c>
      <c r="DY22" s="12" t="s">
        <v>1493</v>
      </c>
      <c r="DZ22" s="12" t="s">
        <v>1493</v>
      </c>
      <c r="EA22" s="12" t="s">
        <v>1493</v>
      </c>
      <c r="EB22" s="12" t="s">
        <v>1493</v>
      </c>
      <c r="EC22" s="12" t="s">
        <v>1493</v>
      </c>
      <c r="ED22" s="12" t="s">
        <v>1493</v>
      </c>
      <c r="EE22" s="12" t="s">
        <v>1493</v>
      </c>
      <c r="EF22" s="12" t="s">
        <v>1493</v>
      </c>
      <c r="EG22" s="12" t="s">
        <v>1493</v>
      </c>
      <c r="EH22" s="12" t="s">
        <v>1493</v>
      </c>
      <c r="EI22" s="12" t="s">
        <v>1493</v>
      </c>
      <c r="EJ22" s="12" t="s">
        <v>1493</v>
      </c>
      <c r="EK22" s="12" t="s">
        <v>1493</v>
      </c>
      <c r="EL22" s="12" t="s">
        <v>1493</v>
      </c>
      <c r="EM22" s="12" t="s">
        <v>1493</v>
      </c>
      <c r="EN22" s="12" t="s">
        <v>1493</v>
      </c>
      <c r="EO22" s="12" t="s">
        <v>1493</v>
      </c>
      <c r="EP22" s="12" t="s">
        <v>1493</v>
      </c>
      <c r="ER22">
        <v>2</v>
      </c>
      <c r="ES22">
        <v>28</v>
      </c>
      <c r="ET22">
        <v>28</v>
      </c>
      <c r="EU22">
        <f t="shared" si="0"/>
        <v>28</v>
      </c>
      <c r="EV22">
        <f>Data1!BQ22/7</f>
        <v>31.142857142857142</v>
      </c>
      <c r="EW22">
        <v>2</v>
      </c>
      <c r="EX22">
        <f t="shared" si="1"/>
        <v>3</v>
      </c>
      <c r="EY22" t="str">
        <f t="shared" si="2"/>
        <v>לא הולם</v>
      </c>
    </row>
    <row r="23" spans="1:155" x14ac:dyDescent="0.25">
      <c r="A23" s="4">
        <v>2.02</v>
      </c>
      <c r="B23" s="12" t="s">
        <v>1493</v>
      </c>
      <c r="C23" t="s">
        <v>881</v>
      </c>
      <c r="D23">
        <v>140</v>
      </c>
      <c r="E23" t="s">
        <v>702</v>
      </c>
      <c r="F23">
        <v>50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>
        <v>1</v>
      </c>
      <c r="O23" t="s">
        <v>561</v>
      </c>
      <c r="P23">
        <v>175</v>
      </c>
      <c r="Q23" t="s">
        <v>645</v>
      </c>
      <c r="R23">
        <v>53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 s="12" t="s">
        <v>1493</v>
      </c>
      <c r="AA23" t="s">
        <v>899</v>
      </c>
      <c r="AB23">
        <v>218</v>
      </c>
      <c r="AC23" t="s">
        <v>557</v>
      </c>
      <c r="AD23">
        <v>54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 s="12" t="s">
        <v>1493</v>
      </c>
      <c r="AM23" t="s">
        <v>688</v>
      </c>
      <c r="AN23">
        <v>242</v>
      </c>
      <c r="AO23" t="s">
        <v>557</v>
      </c>
      <c r="AP23">
        <v>55.5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 s="12" t="s">
        <v>1493</v>
      </c>
      <c r="AY23" s="12" t="s">
        <v>1493</v>
      </c>
      <c r="AZ23" s="12" t="s">
        <v>1493</v>
      </c>
      <c r="BA23" s="12" t="s">
        <v>1493</v>
      </c>
      <c r="BB23" s="12" t="s">
        <v>1493</v>
      </c>
      <c r="BC23" s="12" t="s">
        <v>1493</v>
      </c>
      <c r="BD23" s="12" t="s">
        <v>1493</v>
      </c>
      <c r="BE23" s="12" t="s">
        <v>1493</v>
      </c>
      <c r="BF23" s="12" t="s">
        <v>1493</v>
      </c>
      <c r="BG23" s="12" t="s">
        <v>1493</v>
      </c>
      <c r="BH23" s="12" t="s">
        <v>1493</v>
      </c>
      <c r="BI23" s="12" t="s">
        <v>1493</v>
      </c>
      <c r="BJ23" s="12" t="s">
        <v>1493</v>
      </c>
      <c r="BK23" s="12" t="s">
        <v>1493</v>
      </c>
      <c r="BL23" s="12" t="s">
        <v>1493</v>
      </c>
      <c r="BM23" s="12" t="s">
        <v>1493</v>
      </c>
      <c r="BN23" s="12" t="s">
        <v>1493</v>
      </c>
      <c r="BO23" s="12" t="s">
        <v>1493</v>
      </c>
      <c r="BP23" s="12" t="s">
        <v>1493</v>
      </c>
      <c r="BQ23" s="12" t="s">
        <v>1493</v>
      </c>
      <c r="BR23" s="12" t="s">
        <v>1493</v>
      </c>
      <c r="BS23" s="12" t="s">
        <v>1493</v>
      </c>
      <c r="BT23" s="12" t="s">
        <v>1493</v>
      </c>
      <c r="BU23" s="12" t="s">
        <v>1493</v>
      </c>
      <c r="BV23" s="12" t="s">
        <v>1493</v>
      </c>
      <c r="BW23" s="12" t="s">
        <v>1493</v>
      </c>
      <c r="BX23" s="12" t="s">
        <v>1493</v>
      </c>
      <c r="BY23" s="12" t="s">
        <v>1493</v>
      </c>
      <c r="BZ23" s="12" t="s">
        <v>1493</v>
      </c>
      <c r="CA23" s="12" t="s">
        <v>1493</v>
      </c>
      <c r="CB23" s="12" t="s">
        <v>1493</v>
      </c>
      <c r="CC23" s="12" t="s">
        <v>1493</v>
      </c>
      <c r="CD23" s="12" t="s">
        <v>1493</v>
      </c>
      <c r="CE23" s="12" t="s">
        <v>1493</v>
      </c>
      <c r="CF23" s="12" t="s">
        <v>1493</v>
      </c>
      <c r="CG23" s="12" t="s">
        <v>1493</v>
      </c>
      <c r="CH23" s="12" t="s">
        <v>1493</v>
      </c>
      <c r="CI23" s="12" t="s">
        <v>1493</v>
      </c>
      <c r="CJ23" s="12" t="s">
        <v>1493</v>
      </c>
      <c r="CK23" s="12" t="s">
        <v>1493</v>
      </c>
      <c r="CL23" s="12" t="s">
        <v>1493</v>
      </c>
      <c r="CM23" s="12" t="s">
        <v>1493</v>
      </c>
      <c r="CN23" s="12" t="s">
        <v>1493</v>
      </c>
      <c r="CO23" s="12" t="s">
        <v>1493</v>
      </c>
      <c r="CP23" s="12" t="s">
        <v>1493</v>
      </c>
      <c r="CQ23" s="12" t="s">
        <v>1493</v>
      </c>
      <c r="CR23" s="12" t="s">
        <v>1493</v>
      </c>
      <c r="CS23" s="12" t="s">
        <v>1493</v>
      </c>
      <c r="CT23" s="12" t="s">
        <v>1493</v>
      </c>
      <c r="CU23" s="12" t="s">
        <v>1493</v>
      </c>
      <c r="CV23" s="12" t="s">
        <v>1493</v>
      </c>
      <c r="CW23" s="12" t="s">
        <v>1493</v>
      </c>
      <c r="CX23" s="12" t="s">
        <v>1493</v>
      </c>
      <c r="CY23" s="12" t="s">
        <v>1493</v>
      </c>
      <c r="CZ23" s="12" t="s">
        <v>1493</v>
      </c>
      <c r="DA23" s="12" t="s">
        <v>1493</v>
      </c>
      <c r="DB23" s="12" t="s">
        <v>1493</v>
      </c>
      <c r="DC23" s="12" t="s">
        <v>1493</v>
      </c>
      <c r="DD23" s="12" t="s">
        <v>1493</v>
      </c>
      <c r="DE23" s="12" t="s">
        <v>1493</v>
      </c>
      <c r="DF23" s="12" t="s">
        <v>1493</v>
      </c>
      <c r="DG23" s="12" t="s">
        <v>1493</v>
      </c>
      <c r="DH23" s="12" t="s">
        <v>1493</v>
      </c>
      <c r="DI23" s="12" t="s">
        <v>1493</v>
      </c>
      <c r="DJ23" s="12" t="s">
        <v>1493</v>
      </c>
      <c r="DK23" s="12" t="s">
        <v>1493</v>
      </c>
      <c r="DL23" s="12" t="s">
        <v>1493</v>
      </c>
      <c r="DM23" s="12" t="s">
        <v>1493</v>
      </c>
      <c r="DN23" s="12" t="s">
        <v>1493</v>
      </c>
      <c r="DO23" s="12" t="s">
        <v>1493</v>
      </c>
      <c r="DP23" s="12" t="s">
        <v>1493</v>
      </c>
      <c r="DQ23" s="12" t="s">
        <v>1493</v>
      </c>
      <c r="DR23" s="12" t="s">
        <v>1493</v>
      </c>
      <c r="DS23" s="12" t="s">
        <v>1493</v>
      </c>
      <c r="DT23" s="12" t="s">
        <v>1493</v>
      </c>
      <c r="DU23" s="12" t="s">
        <v>1493</v>
      </c>
      <c r="DV23" s="12" t="s">
        <v>1493</v>
      </c>
      <c r="DW23" s="12" t="s">
        <v>1493</v>
      </c>
      <c r="DX23" s="12" t="s">
        <v>1493</v>
      </c>
      <c r="DY23" s="12" t="s">
        <v>1493</v>
      </c>
      <c r="DZ23" s="12" t="s">
        <v>1493</v>
      </c>
      <c r="EA23" s="12" t="s">
        <v>1493</v>
      </c>
      <c r="EB23" s="12" t="s">
        <v>1493</v>
      </c>
      <c r="EC23" s="12" t="s">
        <v>1493</v>
      </c>
      <c r="ED23" s="12" t="s">
        <v>1493</v>
      </c>
      <c r="EE23" s="12" t="s">
        <v>1493</v>
      </c>
      <c r="EF23" s="12" t="s">
        <v>1493</v>
      </c>
      <c r="EG23" s="12" t="s">
        <v>1493</v>
      </c>
      <c r="EH23" s="12" t="s">
        <v>1493</v>
      </c>
      <c r="EI23" s="12" t="s">
        <v>1493</v>
      </c>
      <c r="EJ23" s="12" t="s">
        <v>1493</v>
      </c>
      <c r="EK23" s="12" t="s">
        <v>1493</v>
      </c>
      <c r="EL23" s="12" t="s">
        <v>1493</v>
      </c>
      <c r="EM23" s="12" t="s">
        <v>1493</v>
      </c>
      <c r="EN23" s="12" t="s">
        <v>1493</v>
      </c>
      <c r="EO23" s="12" t="s">
        <v>1493</v>
      </c>
      <c r="EP23" s="12" t="s">
        <v>1493</v>
      </c>
      <c r="ER23">
        <v>4</v>
      </c>
      <c r="ES23">
        <v>34.5</v>
      </c>
      <c r="ET23">
        <v>34.5</v>
      </c>
      <c r="EU23">
        <f t="shared" si="0"/>
        <v>34</v>
      </c>
      <c r="EV23">
        <f>Data1!BQ23/7</f>
        <v>36.571428571428569</v>
      </c>
      <c r="EW23">
        <v>4</v>
      </c>
      <c r="EX23">
        <f t="shared" si="1"/>
        <v>3</v>
      </c>
      <c r="EY23" t="str">
        <f t="shared" si="2"/>
        <v>לא הולם</v>
      </c>
    </row>
    <row r="24" spans="1:155" x14ac:dyDescent="0.25">
      <c r="A24" s="4">
        <v>2.0209999999999999</v>
      </c>
      <c r="B24" s="12" t="s">
        <v>1493</v>
      </c>
      <c r="C24" t="s">
        <v>902</v>
      </c>
      <c r="D24">
        <v>84</v>
      </c>
      <c r="E24" t="s">
        <v>557</v>
      </c>
      <c r="F24">
        <v>60</v>
      </c>
      <c r="G24">
        <v>0</v>
      </c>
      <c r="H24">
        <v>0</v>
      </c>
      <c r="I24">
        <v>0</v>
      </c>
      <c r="J24">
        <v>0</v>
      </c>
      <c r="K24" s="12" t="s">
        <v>1493</v>
      </c>
      <c r="L24" s="12" t="s">
        <v>1493</v>
      </c>
      <c r="M24">
        <v>1</v>
      </c>
      <c r="N24">
        <v>1</v>
      </c>
      <c r="O24" t="s">
        <v>503</v>
      </c>
      <c r="P24">
        <v>112</v>
      </c>
      <c r="Q24" t="s">
        <v>557</v>
      </c>
      <c r="R24">
        <v>61</v>
      </c>
      <c r="S24">
        <v>0</v>
      </c>
      <c r="T24">
        <v>0</v>
      </c>
      <c r="U24">
        <v>0</v>
      </c>
      <c r="V24">
        <v>0</v>
      </c>
      <c r="W24" s="12" t="s">
        <v>1493</v>
      </c>
      <c r="X24">
        <v>1</v>
      </c>
      <c r="Y24">
        <v>1</v>
      </c>
      <c r="Z24">
        <v>1</v>
      </c>
      <c r="AA24" t="s">
        <v>887</v>
      </c>
      <c r="AB24">
        <v>168</v>
      </c>
      <c r="AC24" t="s">
        <v>557</v>
      </c>
      <c r="AD24">
        <v>61.5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 t="s">
        <v>903</v>
      </c>
      <c r="AN24">
        <v>224</v>
      </c>
      <c r="AO24" t="s">
        <v>513</v>
      </c>
      <c r="AP24">
        <v>63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 s="12" t="s">
        <v>1493</v>
      </c>
      <c r="AZ24" s="12" t="s">
        <v>1493</v>
      </c>
      <c r="BA24" s="12" t="s">
        <v>1493</v>
      </c>
      <c r="BB24" s="12" t="s">
        <v>1493</v>
      </c>
      <c r="BC24" s="12" t="s">
        <v>1493</v>
      </c>
      <c r="BD24" s="12" t="s">
        <v>1493</v>
      </c>
      <c r="BE24" s="12" t="s">
        <v>1493</v>
      </c>
      <c r="BF24" s="12" t="s">
        <v>1493</v>
      </c>
      <c r="BG24" s="12" t="s">
        <v>1493</v>
      </c>
      <c r="BH24" s="12" t="s">
        <v>1493</v>
      </c>
      <c r="BI24" s="12" t="s">
        <v>1493</v>
      </c>
      <c r="BJ24" s="12" t="s">
        <v>1493</v>
      </c>
      <c r="BK24" s="12" t="s">
        <v>1493</v>
      </c>
      <c r="BL24" s="12" t="s">
        <v>1493</v>
      </c>
      <c r="BM24" s="12" t="s">
        <v>1493</v>
      </c>
      <c r="BN24" s="12" t="s">
        <v>1493</v>
      </c>
      <c r="BO24" s="12" t="s">
        <v>1493</v>
      </c>
      <c r="BP24" s="12" t="s">
        <v>1493</v>
      </c>
      <c r="BQ24" s="12" t="s">
        <v>1493</v>
      </c>
      <c r="BR24" s="12" t="s">
        <v>1493</v>
      </c>
      <c r="BS24" s="12" t="s">
        <v>1493</v>
      </c>
      <c r="BT24" s="12" t="s">
        <v>1493</v>
      </c>
      <c r="BU24" s="12" t="s">
        <v>1493</v>
      </c>
      <c r="BV24" s="12" t="s">
        <v>1493</v>
      </c>
      <c r="BW24" s="12" t="s">
        <v>1493</v>
      </c>
      <c r="BX24" s="12" t="s">
        <v>1493</v>
      </c>
      <c r="BY24" s="12" t="s">
        <v>1493</v>
      </c>
      <c r="BZ24" s="12" t="s">
        <v>1493</v>
      </c>
      <c r="CA24" s="12" t="s">
        <v>1493</v>
      </c>
      <c r="CB24" s="12" t="s">
        <v>1493</v>
      </c>
      <c r="CC24" s="12" t="s">
        <v>1493</v>
      </c>
      <c r="CD24" s="12" t="s">
        <v>1493</v>
      </c>
      <c r="CE24" s="12" t="s">
        <v>1493</v>
      </c>
      <c r="CF24" s="12" t="s">
        <v>1493</v>
      </c>
      <c r="CG24" s="12" t="s">
        <v>1493</v>
      </c>
      <c r="CH24" s="12" t="s">
        <v>1493</v>
      </c>
      <c r="CI24" s="12" t="s">
        <v>1493</v>
      </c>
      <c r="CJ24" s="12" t="s">
        <v>1493</v>
      </c>
      <c r="CK24" s="12" t="s">
        <v>1493</v>
      </c>
      <c r="CL24" s="12" t="s">
        <v>1493</v>
      </c>
      <c r="CM24" s="12" t="s">
        <v>1493</v>
      </c>
      <c r="CN24" s="12" t="s">
        <v>1493</v>
      </c>
      <c r="CO24" s="12" t="s">
        <v>1493</v>
      </c>
      <c r="CP24" s="12" t="s">
        <v>1493</v>
      </c>
      <c r="CQ24" s="12" t="s">
        <v>1493</v>
      </c>
      <c r="CR24" s="12" t="s">
        <v>1493</v>
      </c>
      <c r="CS24" s="12" t="s">
        <v>1493</v>
      </c>
      <c r="CT24" s="12" t="s">
        <v>1493</v>
      </c>
      <c r="CU24" s="12" t="s">
        <v>1493</v>
      </c>
      <c r="CV24" s="12" t="s">
        <v>1493</v>
      </c>
      <c r="CW24" s="12" t="s">
        <v>1493</v>
      </c>
      <c r="CX24" s="12" t="s">
        <v>1493</v>
      </c>
      <c r="CY24" s="12" t="s">
        <v>1493</v>
      </c>
      <c r="CZ24" s="12" t="s">
        <v>1493</v>
      </c>
      <c r="DA24" s="12" t="s">
        <v>1493</v>
      </c>
      <c r="DB24" s="12" t="s">
        <v>1493</v>
      </c>
      <c r="DC24" s="12" t="s">
        <v>1493</v>
      </c>
      <c r="DD24" s="12" t="s">
        <v>1493</v>
      </c>
      <c r="DE24" s="12" t="s">
        <v>1493</v>
      </c>
      <c r="DF24" s="12" t="s">
        <v>1493</v>
      </c>
      <c r="DG24" s="12" t="s">
        <v>1493</v>
      </c>
      <c r="DH24" s="12" t="s">
        <v>1493</v>
      </c>
      <c r="DI24" s="12" t="s">
        <v>1493</v>
      </c>
      <c r="DJ24" s="12" t="s">
        <v>1493</v>
      </c>
      <c r="DK24" s="12" t="s">
        <v>1493</v>
      </c>
      <c r="DL24" s="12" t="s">
        <v>1493</v>
      </c>
      <c r="DM24" s="12" t="s">
        <v>1493</v>
      </c>
      <c r="DN24" s="12" t="s">
        <v>1493</v>
      </c>
      <c r="DO24" s="12" t="s">
        <v>1493</v>
      </c>
      <c r="DP24" s="12" t="s">
        <v>1493</v>
      </c>
      <c r="DQ24" s="12" t="s">
        <v>1493</v>
      </c>
      <c r="DR24" s="12" t="s">
        <v>1493</v>
      </c>
      <c r="DS24" s="12" t="s">
        <v>1493</v>
      </c>
      <c r="DT24" s="12" t="s">
        <v>1493</v>
      </c>
      <c r="DU24" s="12" t="s">
        <v>1493</v>
      </c>
      <c r="DV24" s="12" t="s">
        <v>1493</v>
      </c>
      <c r="DW24" s="12" t="s">
        <v>1493</v>
      </c>
      <c r="DX24" s="12" t="s">
        <v>1493</v>
      </c>
      <c r="DY24" s="12" t="s">
        <v>1493</v>
      </c>
      <c r="DZ24" s="12" t="s">
        <v>1493</v>
      </c>
      <c r="EA24" s="12" t="s">
        <v>1493</v>
      </c>
      <c r="EB24" s="12" t="s">
        <v>1493</v>
      </c>
      <c r="EC24" s="12" t="s">
        <v>1493</v>
      </c>
      <c r="ED24" s="12" t="s">
        <v>1493</v>
      </c>
      <c r="EE24" s="12" t="s">
        <v>1493</v>
      </c>
      <c r="EF24" s="12" t="s">
        <v>1493</v>
      </c>
      <c r="EG24" s="12" t="s">
        <v>1493</v>
      </c>
      <c r="EH24" s="12" t="s">
        <v>1493</v>
      </c>
      <c r="EI24" s="12" t="s">
        <v>1493</v>
      </c>
      <c r="EJ24" s="12" t="s">
        <v>1493</v>
      </c>
      <c r="EK24" s="12" t="s">
        <v>1493</v>
      </c>
      <c r="EL24" s="12" t="s">
        <v>1493</v>
      </c>
      <c r="EM24" s="12" t="s">
        <v>1493</v>
      </c>
      <c r="EN24" s="12" t="s">
        <v>1493</v>
      </c>
      <c r="EO24" s="12" t="s">
        <v>1493</v>
      </c>
      <c r="EP24" s="12" t="s">
        <v>1493</v>
      </c>
      <c r="ER24">
        <v>4</v>
      </c>
      <c r="ES24">
        <v>32</v>
      </c>
      <c r="ET24">
        <v>32</v>
      </c>
      <c r="EU24">
        <f t="shared" si="0"/>
        <v>32</v>
      </c>
      <c r="EV24">
        <f>Data1!BQ24/7</f>
        <v>33.142857142857146</v>
      </c>
      <c r="EW24">
        <v>4</v>
      </c>
      <c r="EX24">
        <f t="shared" si="1"/>
        <v>2</v>
      </c>
      <c r="EY24" t="str">
        <f t="shared" si="2"/>
        <v>בינוני</v>
      </c>
    </row>
    <row r="25" spans="1:155" x14ac:dyDescent="0.25">
      <c r="A25" s="4">
        <v>2.0219999999999998</v>
      </c>
      <c r="B25" s="12" t="s">
        <v>1493</v>
      </c>
      <c r="C25" s="12" t="s">
        <v>568</v>
      </c>
      <c r="D25">
        <v>47</v>
      </c>
      <c r="E25" s="12" t="s">
        <v>528</v>
      </c>
      <c r="F25">
        <v>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 s="12" t="s">
        <v>1493</v>
      </c>
      <c r="P25" s="12" t="s">
        <v>1493</v>
      </c>
      <c r="Q25" s="12" t="s">
        <v>1493</v>
      </c>
      <c r="R25" s="12" t="s">
        <v>1493</v>
      </c>
      <c r="S25" s="12" t="s">
        <v>1493</v>
      </c>
      <c r="T25" s="12" t="s">
        <v>1493</v>
      </c>
      <c r="U25" s="12" t="s">
        <v>1493</v>
      </c>
      <c r="V25" s="12" t="s">
        <v>1493</v>
      </c>
      <c r="W25" s="12" t="s">
        <v>1493</v>
      </c>
      <c r="X25" s="12" t="s">
        <v>1493</v>
      </c>
      <c r="Y25" s="12" t="s">
        <v>1493</v>
      </c>
      <c r="Z25" s="12" t="s">
        <v>1493</v>
      </c>
      <c r="AA25" s="12" t="s">
        <v>1493</v>
      </c>
      <c r="AB25" s="12" t="s">
        <v>1493</v>
      </c>
      <c r="AC25" s="12" t="s">
        <v>1493</v>
      </c>
      <c r="AD25" s="12" t="s">
        <v>1493</v>
      </c>
      <c r="AE25" s="12" t="s">
        <v>1493</v>
      </c>
      <c r="AF25" s="12" t="s">
        <v>1493</v>
      </c>
      <c r="AG25" s="12" t="s">
        <v>1493</v>
      </c>
      <c r="AH25" s="12" t="s">
        <v>1493</v>
      </c>
      <c r="AI25" s="12" t="s">
        <v>1493</v>
      </c>
      <c r="AJ25" s="12" t="s">
        <v>1493</v>
      </c>
      <c r="AK25" s="12" t="s">
        <v>1493</v>
      </c>
      <c r="AL25" s="12" t="s">
        <v>1493</v>
      </c>
      <c r="AM25" s="12" t="s">
        <v>1493</v>
      </c>
      <c r="AN25" s="12" t="s">
        <v>1493</v>
      </c>
      <c r="AO25" s="12" t="s">
        <v>1493</v>
      </c>
      <c r="AP25" s="12" t="s">
        <v>1493</v>
      </c>
      <c r="AQ25" s="12" t="s">
        <v>1493</v>
      </c>
      <c r="AR25" s="12" t="s">
        <v>1493</v>
      </c>
      <c r="AS25" s="12" t="s">
        <v>1493</v>
      </c>
      <c r="AT25" s="12" t="s">
        <v>1493</v>
      </c>
      <c r="AU25" s="12" t="s">
        <v>1493</v>
      </c>
      <c r="AV25" s="12" t="s">
        <v>1493</v>
      </c>
      <c r="AW25" s="12" t="s">
        <v>1493</v>
      </c>
      <c r="AX25" s="12" t="s">
        <v>1493</v>
      </c>
      <c r="AY25" s="12" t="s">
        <v>1493</v>
      </c>
      <c r="AZ25" s="12" t="s">
        <v>1493</v>
      </c>
      <c r="BA25" s="12" t="s">
        <v>1493</v>
      </c>
      <c r="BB25" s="12" t="s">
        <v>1493</v>
      </c>
      <c r="BC25" s="12" t="s">
        <v>1493</v>
      </c>
      <c r="BD25" s="12" t="s">
        <v>1493</v>
      </c>
      <c r="BE25" s="12" t="s">
        <v>1493</v>
      </c>
      <c r="BF25" s="12" t="s">
        <v>1493</v>
      </c>
      <c r="BG25" s="12" t="s">
        <v>1493</v>
      </c>
      <c r="BH25" s="12" t="s">
        <v>1493</v>
      </c>
      <c r="BI25" s="12" t="s">
        <v>1493</v>
      </c>
      <c r="BJ25" s="12" t="s">
        <v>1493</v>
      </c>
      <c r="BK25" s="12" t="s">
        <v>1493</v>
      </c>
      <c r="BL25" s="12" t="s">
        <v>1493</v>
      </c>
      <c r="BM25" s="12" t="s">
        <v>1493</v>
      </c>
      <c r="BN25" s="12" t="s">
        <v>1493</v>
      </c>
      <c r="BO25" s="12" t="s">
        <v>1493</v>
      </c>
      <c r="BP25" s="12" t="s">
        <v>1493</v>
      </c>
      <c r="BQ25" s="12" t="s">
        <v>1493</v>
      </c>
      <c r="BR25" s="12" t="s">
        <v>1493</v>
      </c>
      <c r="BS25" s="12" t="s">
        <v>1493</v>
      </c>
      <c r="BT25" s="12" t="s">
        <v>1493</v>
      </c>
      <c r="BU25" s="12" t="s">
        <v>1493</v>
      </c>
      <c r="BV25" s="12" t="s">
        <v>1493</v>
      </c>
      <c r="BW25" s="12" t="s">
        <v>1493</v>
      </c>
      <c r="BX25" s="12" t="s">
        <v>1493</v>
      </c>
      <c r="BY25" s="12" t="s">
        <v>1493</v>
      </c>
      <c r="BZ25" s="12" t="s">
        <v>1493</v>
      </c>
      <c r="CA25" s="12" t="s">
        <v>1493</v>
      </c>
      <c r="CB25" s="12" t="s">
        <v>1493</v>
      </c>
      <c r="CC25" s="12" t="s">
        <v>1493</v>
      </c>
      <c r="CD25" s="12" t="s">
        <v>1493</v>
      </c>
      <c r="CE25" s="12" t="s">
        <v>1493</v>
      </c>
      <c r="CF25" s="12" t="s">
        <v>1493</v>
      </c>
      <c r="CG25" s="12" t="s">
        <v>1493</v>
      </c>
      <c r="CH25" s="12" t="s">
        <v>1493</v>
      </c>
      <c r="CI25" s="12" t="s">
        <v>1493</v>
      </c>
      <c r="CJ25" s="12" t="s">
        <v>1493</v>
      </c>
      <c r="CK25" s="12" t="s">
        <v>1493</v>
      </c>
      <c r="CL25" s="12" t="s">
        <v>1493</v>
      </c>
      <c r="CM25" s="12" t="s">
        <v>1493</v>
      </c>
      <c r="CN25" s="12" t="s">
        <v>1493</v>
      </c>
      <c r="CO25" s="12" t="s">
        <v>1493</v>
      </c>
      <c r="CP25" s="12" t="s">
        <v>1493</v>
      </c>
      <c r="CQ25" s="12" t="s">
        <v>1493</v>
      </c>
      <c r="CR25" s="12" t="s">
        <v>1493</v>
      </c>
      <c r="CS25" s="12" t="s">
        <v>1493</v>
      </c>
      <c r="CT25" s="12" t="s">
        <v>1493</v>
      </c>
      <c r="CU25" s="12" t="s">
        <v>1493</v>
      </c>
      <c r="CV25" s="12" t="s">
        <v>1493</v>
      </c>
      <c r="CW25" s="12" t="s">
        <v>1493</v>
      </c>
      <c r="CX25" s="12" t="s">
        <v>1493</v>
      </c>
      <c r="CY25" s="12" t="s">
        <v>1493</v>
      </c>
      <c r="CZ25" s="12" t="s">
        <v>1493</v>
      </c>
      <c r="DA25" s="12" t="s">
        <v>1493</v>
      </c>
      <c r="DB25" s="12" t="s">
        <v>1493</v>
      </c>
      <c r="DC25" s="12" t="s">
        <v>1493</v>
      </c>
      <c r="DD25" s="12" t="s">
        <v>1493</v>
      </c>
      <c r="DE25" s="12" t="s">
        <v>1493</v>
      </c>
      <c r="DF25" s="12" t="s">
        <v>1493</v>
      </c>
      <c r="DG25" s="12" t="s">
        <v>1493</v>
      </c>
      <c r="DH25" s="12" t="s">
        <v>1493</v>
      </c>
      <c r="DI25" s="12" t="s">
        <v>1493</v>
      </c>
      <c r="DJ25" s="12" t="s">
        <v>1493</v>
      </c>
      <c r="DK25" s="12" t="s">
        <v>1493</v>
      </c>
      <c r="DL25" s="12" t="s">
        <v>1493</v>
      </c>
      <c r="DM25" s="12" t="s">
        <v>1493</v>
      </c>
      <c r="DN25" s="12" t="s">
        <v>1493</v>
      </c>
      <c r="DO25" s="12" t="s">
        <v>1493</v>
      </c>
      <c r="DP25" s="12" t="s">
        <v>1493</v>
      </c>
      <c r="DQ25" s="12" t="s">
        <v>1493</v>
      </c>
      <c r="DR25" s="12" t="s">
        <v>1493</v>
      </c>
      <c r="DS25" s="12" t="s">
        <v>1493</v>
      </c>
      <c r="DT25" s="12" t="s">
        <v>1493</v>
      </c>
      <c r="DU25" s="12" t="s">
        <v>1493</v>
      </c>
      <c r="DV25" s="12" t="s">
        <v>1493</v>
      </c>
      <c r="DW25" s="12" t="s">
        <v>1493</v>
      </c>
      <c r="DX25" s="12" t="s">
        <v>1493</v>
      </c>
      <c r="DY25" s="12" t="s">
        <v>1493</v>
      </c>
      <c r="DZ25" s="12" t="s">
        <v>1493</v>
      </c>
      <c r="EA25" s="12" t="s">
        <v>1493</v>
      </c>
      <c r="EB25" s="12" t="s">
        <v>1493</v>
      </c>
      <c r="EC25" s="12" t="s">
        <v>1493</v>
      </c>
      <c r="ED25" s="12" t="s">
        <v>1493</v>
      </c>
      <c r="EE25" s="12" t="s">
        <v>1493</v>
      </c>
      <c r="EF25" s="12" t="s">
        <v>1493</v>
      </c>
      <c r="EG25" s="12" t="s">
        <v>1493</v>
      </c>
      <c r="EH25" s="12" t="s">
        <v>1493</v>
      </c>
      <c r="EI25" s="12" t="s">
        <v>1493</v>
      </c>
      <c r="EJ25" s="12" t="s">
        <v>1493</v>
      </c>
      <c r="EK25" s="12" t="s">
        <v>1493</v>
      </c>
      <c r="EL25" s="12" t="s">
        <v>1493</v>
      </c>
      <c r="EM25" s="12" t="s">
        <v>1493</v>
      </c>
      <c r="EN25" s="12" t="s">
        <v>1493</v>
      </c>
      <c r="EO25" s="12" t="s">
        <v>1493</v>
      </c>
      <c r="EP25" s="12" t="s">
        <v>1493</v>
      </c>
      <c r="ER25">
        <v>1</v>
      </c>
      <c r="ES25">
        <v>6.7</v>
      </c>
      <c r="ET25">
        <v>7</v>
      </c>
      <c r="EU25">
        <f t="shared" si="0"/>
        <v>7</v>
      </c>
      <c r="EV25">
        <f>Data1!BQ25/7</f>
        <v>27.428571428571427</v>
      </c>
      <c r="EW25">
        <v>1</v>
      </c>
      <c r="EX25">
        <f t="shared" si="1"/>
        <v>3</v>
      </c>
      <c r="EY25" t="str">
        <f t="shared" si="2"/>
        <v>לא הולם</v>
      </c>
    </row>
    <row r="26" spans="1:155" x14ac:dyDescent="0.25">
      <c r="A26" s="4">
        <v>2.0230000000000001</v>
      </c>
      <c r="B26" s="12" t="s">
        <v>1493</v>
      </c>
      <c r="C26" s="12" t="s">
        <v>986</v>
      </c>
      <c r="D26">
        <v>47</v>
      </c>
      <c r="E26" s="12" t="s">
        <v>987</v>
      </c>
      <c r="F26">
        <v>55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 s="12" t="s">
        <v>1493</v>
      </c>
      <c r="P26" s="12" t="s">
        <v>1493</v>
      </c>
      <c r="Q26" s="12" t="s">
        <v>1493</v>
      </c>
      <c r="R26" s="12" t="s">
        <v>1493</v>
      </c>
      <c r="S26" s="12" t="s">
        <v>1493</v>
      </c>
      <c r="T26" s="12" t="s">
        <v>1493</v>
      </c>
      <c r="U26" s="12" t="s">
        <v>1493</v>
      </c>
      <c r="V26" s="12" t="s">
        <v>1493</v>
      </c>
      <c r="W26" s="12" t="s">
        <v>1493</v>
      </c>
      <c r="X26" s="12" t="s">
        <v>1493</v>
      </c>
      <c r="Y26" s="12" t="s">
        <v>1493</v>
      </c>
      <c r="Z26" s="12" t="s">
        <v>1493</v>
      </c>
      <c r="AA26" s="12" t="s">
        <v>1493</v>
      </c>
      <c r="AB26" s="12" t="s">
        <v>1493</v>
      </c>
      <c r="AC26" s="12" t="s">
        <v>1493</v>
      </c>
      <c r="AD26" s="12" t="s">
        <v>1493</v>
      </c>
      <c r="AE26" s="12" t="s">
        <v>1493</v>
      </c>
      <c r="AF26" s="12" t="s">
        <v>1493</v>
      </c>
      <c r="AG26" s="12" t="s">
        <v>1493</v>
      </c>
      <c r="AH26" s="12" t="s">
        <v>1493</v>
      </c>
      <c r="AI26" s="12" t="s">
        <v>1493</v>
      </c>
      <c r="AJ26" s="12" t="s">
        <v>1493</v>
      </c>
      <c r="AK26" s="12" t="s">
        <v>1493</v>
      </c>
      <c r="AL26" s="12" t="s">
        <v>1493</v>
      </c>
      <c r="AM26" s="12" t="s">
        <v>1493</v>
      </c>
      <c r="AN26" s="12" t="s">
        <v>1493</v>
      </c>
      <c r="AO26" s="12" t="s">
        <v>1493</v>
      </c>
      <c r="AP26" s="12" t="s">
        <v>1493</v>
      </c>
      <c r="AQ26" s="12" t="s">
        <v>1493</v>
      </c>
      <c r="AR26" s="12" t="s">
        <v>1493</v>
      </c>
      <c r="AS26" s="12" t="s">
        <v>1493</v>
      </c>
      <c r="AT26" s="12" t="s">
        <v>1493</v>
      </c>
      <c r="AU26" s="12" t="s">
        <v>1493</v>
      </c>
      <c r="AV26" s="12" t="s">
        <v>1493</v>
      </c>
      <c r="AW26" s="12" t="s">
        <v>1493</v>
      </c>
      <c r="AX26" s="12" t="s">
        <v>1493</v>
      </c>
      <c r="AY26" s="12" t="s">
        <v>1493</v>
      </c>
      <c r="AZ26" s="12" t="s">
        <v>1493</v>
      </c>
      <c r="BA26" s="12" t="s">
        <v>1493</v>
      </c>
      <c r="BB26" s="12" t="s">
        <v>1493</v>
      </c>
      <c r="BC26" s="12" t="s">
        <v>1493</v>
      </c>
      <c r="BD26" s="12" t="s">
        <v>1493</v>
      </c>
      <c r="BE26" s="12" t="s">
        <v>1493</v>
      </c>
      <c r="BF26" s="12" t="s">
        <v>1493</v>
      </c>
      <c r="BG26" s="12" t="s">
        <v>1493</v>
      </c>
      <c r="BH26" s="12" t="s">
        <v>1493</v>
      </c>
      <c r="BI26" s="12" t="s">
        <v>1493</v>
      </c>
      <c r="BJ26" s="12" t="s">
        <v>1493</v>
      </c>
      <c r="BK26" s="12" t="s">
        <v>1493</v>
      </c>
      <c r="BL26" s="12" t="s">
        <v>1493</v>
      </c>
      <c r="BM26" s="12" t="s">
        <v>1493</v>
      </c>
      <c r="BN26" s="12" t="s">
        <v>1493</v>
      </c>
      <c r="BO26" s="12" t="s">
        <v>1493</v>
      </c>
      <c r="BP26" s="12" t="s">
        <v>1493</v>
      </c>
      <c r="BQ26" s="12" t="s">
        <v>1493</v>
      </c>
      <c r="BR26" s="12" t="s">
        <v>1493</v>
      </c>
      <c r="BS26" s="12" t="s">
        <v>1493</v>
      </c>
      <c r="BT26" s="12" t="s">
        <v>1493</v>
      </c>
      <c r="BU26" s="12" t="s">
        <v>1493</v>
      </c>
      <c r="BV26" s="12" t="s">
        <v>1493</v>
      </c>
      <c r="BW26" s="12" t="s">
        <v>1493</v>
      </c>
      <c r="BX26" s="12" t="s">
        <v>1493</v>
      </c>
      <c r="BY26" s="12" t="s">
        <v>1493</v>
      </c>
      <c r="BZ26" s="12" t="s">
        <v>1493</v>
      </c>
      <c r="CA26" s="12" t="s">
        <v>1493</v>
      </c>
      <c r="CB26" s="12" t="s">
        <v>1493</v>
      </c>
      <c r="CC26" s="12" t="s">
        <v>1493</v>
      </c>
      <c r="CD26" s="12" t="s">
        <v>1493</v>
      </c>
      <c r="CE26" s="12" t="s">
        <v>1493</v>
      </c>
      <c r="CF26" s="12" t="s">
        <v>1493</v>
      </c>
      <c r="CG26" s="12" t="s">
        <v>1493</v>
      </c>
      <c r="CH26" s="12" t="s">
        <v>1493</v>
      </c>
      <c r="CI26" s="12" t="s">
        <v>1493</v>
      </c>
      <c r="CJ26" s="12" t="s">
        <v>1493</v>
      </c>
      <c r="CK26" s="12" t="s">
        <v>1493</v>
      </c>
      <c r="CL26" s="12" t="s">
        <v>1493</v>
      </c>
      <c r="CM26" s="12" t="s">
        <v>1493</v>
      </c>
      <c r="CN26" s="12" t="s">
        <v>1493</v>
      </c>
      <c r="CO26" s="12" t="s">
        <v>1493</v>
      </c>
      <c r="CP26" s="12" t="s">
        <v>1493</v>
      </c>
      <c r="CQ26" s="12" t="s">
        <v>1493</v>
      </c>
      <c r="CR26" s="12" t="s">
        <v>1493</v>
      </c>
      <c r="CS26" s="12" t="s">
        <v>1493</v>
      </c>
      <c r="CT26" s="12" t="s">
        <v>1493</v>
      </c>
      <c r="CU26" s="12" t="s">
        <v>1493</v>
      </c>
      <c r="CV26" s="12" t="s">
        <v>1493</v>
      </c>
      <c r="CW26" s="12" t="s">
        <v>1493</v>
      </c>
      <c r="CX26" s="12" t="s">
        <v>1493</v>
      </c>
      <c r="CY26" s="12" t="s">
        <v>1493</v>
      </c>
      <c r="CZ26" s="12" t="s">
        <v>1493</v>
      </c>
      <c r="DA26" s="12" t="s">
        <v>1493</v>
      </c>
      <c r="DB26" s="12" t="s">
        <v>1493</v>
      </c>
      <c r="DC26" s="12" t="s">
        <v>1493</v>
      </c>
      <c r="DD26" s="12" t="s">
        <v>1493</v>
      </c>
      <c r="DE26" s="12" t="s">
        <v>1493</v>
      </c>
      <c r="DF26" s="12" t="s">
        <v>1493</v>
      </c>
      <c r="DG26" s="12" t="s">
        <v>1493</v>
      </c>
      <c r="DH26" s="12" t="s">
        <v>1493</v>
      </c>
      <c r="DI26" s="12" t="s">
        <v>1493</v>
      </c>
      <c r="DJ26" s="12" t="s">
        <v>1493</v>
      </c>
      <c r="DK26" s="12" t="s">
        <v>1493</v>
      </c>
      <c r="DL26" s="12" t="s">
        <v>1493</v>
      </c>
      <c r="DM26" s="12" t="s">
        <v>1493</v>
      </c>
      <c r="DN26" s="12" t="s">
        <v>1493</v>
      </c>
      <c r="DO26" s="12" t="s">
        <v>1493</v>
      </c>
      <c r="DP26" s="12" t="s">
        <v>1493</v>
      </c>
      <c r="DQ26" s="12" t="s">
        <v>1493</v>
      </c>
      <c r="DR26" s="12" t="s">
        <v>1493</v>
      </c>
      <c r="DS26" s="12" t="s">
        <v>1493</v>
      </c>
      <c r="DT26" s="12" t="s">
        <v>1493</v>
      </c>
      <c r="DU26" s="12" t="s">
        <v>1493</v>
      </c>
      <c r="DV26" s="12" t="s">
        <v>1493</v>
      </c>
      <c r="DW26" s="12" t="s">
        <v>1493</v>
      </c>
      <c r="DX26" s="12" t="s">
        <v>1493</v>
      </c>
      <c r="DY26" s="12" t="s">
        <v>1493</v>
      </c>
      <c r="DZ26" s="12" t="s">
        <v>1493</v>
      </c>
      <c r="EA26" s="12" t="s">
        <v>1493</v>
      </c>
      <c r="EB26" s="12" t="s">
        <v>1493</v>
      </c>
      <c r="EC26" s="12" t="s">
        <v>1493</v>
      </c>
      <c r="ED26" s="12" t="s">
        <v>1493</v>
      </c>
      <c r="EE26" s="12" t="s">
        <v>1493</v>
      </c>
      <c r="EF26" s="12" t="s">
        <v>1493</v>
      </c>
      <c r="EG26" s="12" t="s">
        <v>1493</v>
      </c>
      <c r="EH26" s="12" t="s">
        <v>1493</v>
      </c>
      <c r="EI26" s="12" t="s">
        <v>1493</v>
      </c>
      <c r="EJ26" s="12" t="s">
        <v>1493</v>
      </c>
      <c r="EK26" s="12" t="s">
        <v>1493</v>
      </c>
      <c r="EL26" s="12" t="s">
        <v>1493</v>
      </c>
      <c r="EM26" s="12" t="s">
        <v>1493</v>
      </c>
      <c r="EN26" s="12" t="s">
        <v>1493</v>
      </c>
      <c r="EO26" s="12" t="s">
        <v>1493</v>
      </c>
      <c r="EP26" s="12" t="s">
        <v>1493</v>
      </c>
      <c r="ER26">
        <v>1</v>
      </c>
      <c r="ES26">
        <v>6.7</v>
      </c>
      <c r="ET26">
        <v>7</v>
      </c>
      <c r="EU26">
        <f t="shared" si="0"/>
        <v>7</v>
      </c>
      <c r="EV26">
        <f>Data1!BQ26/7</f>
        <v>35.714285714285715</v>
      </c>
      <c r="EW26">
        <v>1</v>
      </c>
      <c r="EX26">
        <f t="shared" si="1"/>
        <v>3</v>
      </c>
      <c r="EY26" t="str">
        <f t="shared" si="2"/>
        <v>לא הולם</v>
      </c>
    </row>
    <row r="27" spans="1:155" x14ac:dyDescent="0.25">
      <c r="A27" s="4">
        <v>2.024</v>
      </c>
      <c r="B27" s="12" t="s">
        <v>1493</v>
      </c>
      <c r="C27" s="12" t="s">
        <v>1437</v>
      </c>
      <c r="D27">
        <v>217</v>
      </c>
      <c r="E27" s="12" t="s">
        <v>653</v>
      </c>
      <c r="F27">
        <v>65</v>
      </c>
      <c r="G27" s="12" t="s">
        <v>1493</v>
      </c>
      <c r="H27" s="12" t="s">
        <v>1493</v>
      </c>
      <c r="I27" s="12" t="s">
        <v>1493</v>
      </c>
      <c r="J27" s="12" t="s">
        <v>1493</v>
      </c>
      <c r="K27">
        <v>1</v>
      </c>
      <c r="L27">
        <v>1</v>
      </c>
      <c r="M27">
        <v>1</v>
      </c>
      <c r="N27">
        <v>1</v>
      </c>
      <c r="O27" s="12" t="s">
        <v>1438</v>
      </c>
      <c r="P27">
        <v>243</v>
      </c>
      <c r="Q27" s="12" t="s">
        <v>486</v>
      </c>
      <c r="R27">
        <v>67</v>
      </c>
      <c r="S27" s="12" t="s">
        <v>1493</v>
      </c>
      <c r="T27" s="12" t="s">
        <v>1493</v>
      </c>
      <c r="U27" s="12" t="s">
        <v>1493</v>
      </c>
      <c r="V27" s="12" t="s">
        <v>1493</v>
      </c>
      <c r="W27">
        <v>1</v>
      </c>
      <c r="X27">
        <v>1</v>
      </c>
      <c r="Y27">
        <v>1</v>
      </c>
      <c r="Z27">
        <v>1</v>
      </c>
      <c r="AA27" s="12" t="s">
        <v>1493</v>
      </c>
      <c r="AB27" s="12" t="s">
        <v>1493</v>
      </c>
      <c r="AC27" s="12" t="s">
        <v>1493</v>
      </c>
      <c r="AD27" s="12" t="s">
        <v>1493</v>
      </c>
      <c r="AE27" s="12" t="s">
        <v>1493</v>
      </c>
      <c r="AF27" s="12" t="s">
        <v>1493</v>
      </c>
      <c r="AG27" s="12" t="s">
        <v>1493</v>
      </c>
      <c r="AH27" s="12" t="s">
        <v>1493</v>
      </c>
      <c r="AI27" s="12" t="s">
        <v>1493</v>
      </c>
      <c r="AJ27" s="12" t="s">
        <v>1493</v>
      </c>
      <c r="AK27" s="12" t="s">
        <v>1493</v>
      </c>
      <c r="AL27" s="12" t="s">
        <v>1493</v>
      </c>
      <c r="AM27" s="12" t="s">
        <v>1493</v>
      </c>
      <c r="AN27" s="12" t="s">
        <v>1493</v>
      </c>
      <c r="AO27" s="12" t="s">
        <v>1493</v>
      </c>
      <c r="AP27" s="12" t="s">
        <v>1493</v>
      </c>
      <c r="AQ27" s="12" t="s">
        <v>1493</v>
      </c>
      <c r="AR27" s="12" t="s">
        <v>1493</v>
      </c>
      <c r="AS27" s="12" t="s">
        <v>1493</v>
      </c>
      <c r="AT27" s="12" t="s">
        <v>1493</v>
      </c>
      <c r="AU27" s="12" t="s">
        <v>1493</v>
      </c>
      <c r="AV27" s="12" t="s">
        <v>1493</v>
      </c>
      <c r="AW27" s="12" t="s">
        <v>1493</v>
      </c>
      <c r="AX27" s="12" t="s">
        <v>1493</v>
      </c>
      <c r="AY27" s="12" t="s">
        <v>1493</v>
      </c>
      <c r="AZ27" s="12" t="s">
        <v>1493</v>
      </c>
      <c r="BA27" s="12" t="s">
        <v>1493</v>
      </c>
      <c r="BB27" s="12" t="s">
        <v>1493</v>
      </c>
      <c r="BC27" s="12" t="s">
        <v>1493</v>
      </c>
      <c r="BD27" s="12" t="s">
        <v>1493</v>
      </c>
      <c r="BE27" s="12" t="s">
        <v>1493</v>
      </c>
      <c r="BF27" s="12" t="s">
        <v>1493</v>
      </c>
      <c r="BG27" s="12" t="s">
        <v>1493</v>
      </c>
      <c r="BH27" s="12" t="s">
        <v>1493</v>
      </c>
      <c r="BI27" s="12" t="s">
        <v>1493</v>
      </c>
      <c r="BJ27" s="12" t="s">
        <v>1493</v>
      </c>
      <c r="BK27" s="12" t="s">
        <v>1493</v>
      </c>
      <c r="BL27" s="12" t="s">
        <v>1493</v>
      </c>
      <c r="BM27" s="12" t="s">
        <v>1493</v>
      </c>
      <c r="BN27" s="12" t="s">
        <v>1493</v>
      </c>
      <c r="BO27" s="12" t="s">
        <v>1493</v>
      </c>
      <c r="BP27" s="12" t="s">
        <v>1493</v>
      </c>
      <c r="BQ27" s="12" t="s">
        <v>1493</v>
      </c>
      <c r="BR27" s="12" t="s">
        <v>1493</v>
      </c>
      <c r="BS27" s="12" t="s">
        <v>1493</v>
      </c>
      <c r="BT27" s="12" t="s">
        <v>1493</v>
      </c>
      <c r="BU27" s="12" t="s">
        <v>1493</v>
      </c>
      <c r="BV27" s="12" t="s">
        <v>1493</v>
      </c>
      <c r="BW27" s="12" t="s">
        <v>1493</v>
      </c>
      <c r="BX27" s="12" t="s">
        <v>1493</v>
      </c>
      <c r="BY27" s="12" t="s">
        <v>1493</v>
      </c>
      <c r="BZ27" s="12" t="s">
        <v>1493</v>
      </c>
      <c r="CA27" s="12" t="s">
        <v>1493</v>
      </c>
      <c r="CB27" s="12" t="s">
        <v>1493</v>
      </c>
      <c r="CC27" s="12" t="s">
        <v>1493</v>
      </c>
      <c r="CD27" s="12" t="s">
        <v>1493</v>
      </c>
      <c r="CE27" s="12" t="s">
        <v>1493</v>
      </c>
      <c r="CF27" s="12" t="s">
        <v>1493</v>
      </c>
      <c r="CG27" s="12" t="s">
        <v>1493</v>
      </c>
      <c r="CH27" s="12" t="s">
        <v>1493</v>
      </c>
      <c r="CI27" s="12" t="s">
        <v>1493</v>
      </c>
      <c r="CJ27" s="12" t="s">
        <v>1493</v>
      </c>
      <c r="CK27" s="12" t="s">
        <v>1493</v>
      </c>
      <c r="CL27" s="12" t="s">
        <v>1493</v>
      </c>
      <c r="CM27" s="12" t="s">
        <v>1493</v>
      </c>
      <c r="CN27" s="12" t="s">
        <v>1493</v>
      </c>
      <c r="CO27" s="12" t="s">
        <v>1493</v>
      </c>
      <c r="CP27" s="12" t="s">
        <v>1493</v>
      </c>
      <c r="CQ27" s="12" t="s">
        <v>1493</v>
      </c>
      <c r="CR27" s="12" t="s">
        <v>1493</v>
      </c>
      <c r="CS27" s="12" t="s">
        <v>1493</v>
      </c>
      <c r="CT27" s="12" t="s">
        <v>1493</v>
      </c>
      <c r="CU27" s="12" t="s">
        <v>1493</v>
      </c>
      <c r="CV27" s="12" t="s">
        <v>1493</v>
      </c>
      <c r="CW27" s="12" t="s">
        <v>1493</v>
      </c>
      <c r="CX27" s="12" t="s">
        <v>1493</v>
      </c>
      <c r="CY27" s="12" t="s">
        <v>1493</v>
      </c>
      <c r="CZ27" s="12" t="s">
        <v>1493</v>
      </c>
      <c r="DA27" s="12" t="s">
        <v>1493</v>
      </c>
      <c r="DB27" s="12" t="s">
        <v>1493</v>
      </c>
      <c r="DC27" s="12" t="s">
        <v>1493</v>
      </c>
      <c r="DD27" s="12" t="s">
        <v>1493</v>
      </c>
      <c r="DE27" s="12" t="s">
        <v>1493</v>
      </c>
      <c r="DF27" s="12" t="s">
        <v>1493</v>
      </c>
      <c r="DG27" s="12" t="s">
        <v>1493</v>
      </c>
      <c r="DH27" s="12" t="s">
        <v>1493</v>
      </c>
      <c r="DI27" s="12" t="s">
        <v>1493</v>
      </c>
      <c r="DJ27" s="12" t="s">
        <v>1493</v>
      </c>
      <c r="DK27" s="12" t="s">
        <v>1493</v>
      </c>
      <c r="DL27" s="12" t="s">
        <v>1493</v>
      </c>
      <c r="DM27" s="12" t="s">
        <v>1493</v>
      </c>
      <c r="DN27" s="12" t="s">
        <v>1493</v>
      </c>
      <c r="DO27" s="12" t="s">
        <v>1493</v>
      </c>
      <c r="DP27" s="12" t="s">
        <v>1493</v>
      </c>
      <c r="DQ27" s="12" t="s">
        <v>1493</v>
      </c>
      <c r="DR27" s="12" t="s">
        <v>1493</v>
      </c>
      <c r="DS27" s="12" t="s">
        <v>1493</v>
      </c>
      <c r="DT27" s="12" t="s">
        <v>1493</v>
      </c>
      <c r="DU27" s="12" t="s">
        <v>1493</v>
      </c>
      <c r="DV27" s="12" t="s">
        <v>1493</v>
      </c>
      <c r="DW27" s="12" t="s">
        <v>1493</v>
      </c>
      <c r="DX27" s="12" t="s">
        <v>1493</v>
      </c>
      <c r="DY27" s="12" t="s">
        <v>1493</v>
      </c>
      <c r="DZ27" s="12" t="s">
        <v>1493</v>
      </c>
      <c r="EA27" s="12" t="s">
        <v>1493</v>
      </c>
      <c r="EB27" s="12" t="s">
        <v>1493</v>
      </c>
      <c r="EC27" s="12" t="s">
        <v>1493</v>
      </c>
      <c r="ED27" s="12" t="s">
        <v>1493</v>
      </c>
      <c r="EE27" s="12" t="s">
        <v>1493</v>
      </c>
      <c r="EF27" s="12" t="s">
        <v>1493</v>
      </c>
      <c r="EG27" s="12" t="s">
        <v>1493</v>
      </c>
      <c r="EH27" s="12" t="s">
        <v>1493</v>
      </c>
      <c r="EI27" s="12" t="s">
        <v>1493</v>
      </c>
      <c r="EJ27" s="12" t="s">
        <v>1493</v>
      </c>
      <c r="EK27" s="12" t="s">
        <v>1493</v>
      </c>
      <c r="EL27" s="12" t="s">
        <v>1493</v>
      </c>
      <c r="EM27" s="12" t="s">
        <v>1493</v>
      </c>
      <c r="EN27" s="12" t="s">
        <v>1493</v>
      </c>
      <c r="EO27" s="12" t="s">
        <v>1493</v>
      </c>
      <c r="EP27" s="12" t="s">
        <v>1493</v>
      </c>
      <c r="ER27">
        <v>2</v>
      </c>
      <c r="ES27">
        <v>34.700000000000003</v>
      </c>
      <c r="ET27">
        <v>35</v>
      </c>
      <c r="EU27">
        <f t="shared" si="0"/>
        <v>35</v>
      </c>
      <c r="EV27">
        <f>Data1!BQ27/7</f>
        <v>35.714285714285715</v>
      </c>
      <c r="EW27">
        <v>2</v>
      </c>
      <c r="EX27">
        <f t="shared" si="1"/>
        <v>3</v>
      </c>
      <c r="EY27" t="str">
        <f t="shared" si="2"/>
        <v>לא הולם</v>
      </c>
    </row>
    <row r="28" spans="1:155" x14ac:dyDescent="0.25">
      <c r="A28" s="4">
        <v>2.0249999999999999</v>
      </c>
      <c r="B28" s="12" t="s">
        <v>1493</v>
      </c>
      <c r="C28" s="12" t="s">
        <v>568</v>
      </c>
      <c r="D28">
        <v>75</v>
      </c>
      <c r="E28" s="12" t="s">
        <v>509</v>
      </c>
      <c r="F28">
        <v>48</v>
      </c>
      <c r="G28">
        <v>0</v>
      </c>
      <c r="H28">
        <v>0</v>
      </c>
      <c r="I28">
        <v>0</v>
      </c>
      <c r="J28">
        <v>0</v>
      </c>
      <c r="K28" s="12" t="s">
        <v>1493</v>
      </c>
      <c r="L28">
        <v>0</v>
      </c>
      <c r="M28">
        <v>1</v>
      </c>
      <c r="N28">
        <v>1</v>
      </c>
      <c r="O28" s="12" t="s">
        <v>881</v>
      </c>
      <c r="P28">
        <v>113</v>
      </c>
      <c r="Q28" s="12" t="s">
        <v>991</v>
      </c>
      <c r="R28">
        <v>48.9</v>
      </c>
      <c r="S28" s="12">
        <v>0</v>
      </c>
      <c r="T28">
        <v>0</v>
      </c>
      <c r="U28" s="12">
        <v>0</v>
      </c>
      <c r="V28">
        <v>0</v>
      </c>
      <c r="W28" s="12">
        <v>1</v>
      </c>
      <c r="X28">
        <v>1</v>
      </c>
      <c r="Y28" s="12">
        <v>1</v>
      </c>
      <c r="Z28" s="12" t="s">
        <v>1493</v>
      </c>
      <c r="AA28" s="12" t="s">
        <v>992</v>
      </c>
      <c r="AB28">
        <v>174</v>
      </c>
      <c r="AC28" s="12" t="s">
        <v>993</v>
      </c>
      <c r="AD28">
        <v>51.4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 s="12" t="s">
        <v>1493</v>
      </c>
      <c r="AM28" s="12" t="s">
        <v>689</v>
      </c>
      <c r="AN28">
        <v>226</v>
      </c>
      <c r="AO28" s="12" t="s">
        <v>858</v>
      </c>
      <c r="AP28">
        <v>54.9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 s="12" t="s">
        <v>1493</v>
      </c>
      <c r="AY28" s="12" t="s">
        <v>1493</v>
      </c>
      <c r="AZ28" s="12" t="s">
        <v>1493</v>
      </c>
      <c r="BA28" s="12" t="s">
        <v>1493</v>
      </c>
      <c r="BB28" s="12" t="s">
        <v>1493</v>
      </c>
      <c r="BC28" s="12" t="s">
        <v>1493</v>
      </c>
      <c r="BD28" s="12" t="s">
        <v>1493</v>
      </c>
      <c r="BE28" s="12" t="s">
        <v>1493</v>
      </c>
      <c r="BF28" s="12" t="s">
        <v>1493</v>
      </c>
      <c r="BG28" s="12" t="s">
        <v>1493</v>
      </c>
      <c r="BH28" s="12" t="s">
        <v>1493</v>
      </c>
      <c r="BI28" s="12" t="s">
        <v>1493</v>
      </c>
      <c r="BJ28" s="12" t="s">
        <v>1493</v>
      </c>
      <c r="BK28" s="12" t="s">
        <v>1493</v>
      </c>
      <c r="BL28" s="12" t="s">
        <v>1493</v>
      </c>
      <c r="BM28" s="12" t="s">
        <v>1493</v>
      </c>
      <c r="BN28" s="12" t="s">
        <v>1493</v>
      </c>
      <c r="BO28" s="12" t="s">
        <v>1493</v>
      </c>
      <c r="BP28" s="12" t="s">
        <v>1493</v>
      </c>
      <c r="BQ28" s="12" t="s">
        <v>1493</v>
      </c>
      <c r="BR28" s="12" t="s">
        <v>1493</v>
      </c>
      <c r="BS28" s="12" t="s">
        <v>1493</v>
      </c>
      <c r="BT28" s="12" t="s">
        <v>1493</v>
      </c>
      <c r="BU28" s="12" t="s">
        <v>1493</v>
      </c>
      <c r="BV28" s="12" t="s">
        <v>1493</v>
      </c>
      <c r="BW28" s="12" t="s">
        <v>1493</v>
      </c>
      <c r="BX28" s="12" t="s">
        <v>1493</v>
      </c>
      <c r="BY28" s="12" t="s">
        <v>1493</v>
      </c>
      <c r="BZ28" s="12" t="s">
        <v>1493</v>
      </c>
      <c r="CA28" s="12" t="s">
        <v>1493</v>
      </c>
      <c r="CB28" s="12" t="s">
        <v>1493</v>
      </c>
      <c r="CC28" s="12" t="s">
        <v>1493</v>
      </c>
      <c r="CD28" s="12" t="s">
        <v>1493</v>
      </c>
      <c r="CE28" s="12" t="s">
        <v>1493</v>
      </c>
      <c r="CF28" s="12" t="s">
        <v>1493</v>
      </c>
      <c r="CG28" s="12" t="s">
        <v>1493</v>
      </c>
      <c r="CH28" s="12" t="s">
        <v>1493</v>
      </c>
      <c r="CI28" s="12" t="s">
        <v>1493</v>
      </c>
      <c r="CJ28" s="12" t="s">
        <v>1493</v>
      </c>
      <c r="CK28" s="12" t="s">
        <v>1493</v>
      </c>
      <c r="CL28" s="12" t="s">
        <v>1493</v>
      </c>
      <c r="CM28" s="12" t="s">
        <v>1493</v>
      </c>
      <c r="CN28" s="12" t="s">
        <v>1493</v>
      </c>
      <c r="CO28" s="12" t="s">
        <v>1493</v>
      </c>
      <c r="CP28" s="12" t="s">
        <v>1493</v>
      </c>
      <c r="CQ28" s="12" t="s">
        <v>1493</v>
      </c>
      <c r="CR28" s="12" t="s">
        <v>1493</v>
      </c>
      <c r="CS28" s="12" t="s">
        <v>1493</v>
      </c>
      <c r="CT28" s="12" t="s">
        <v>1493</v>
      </c>
      <c r="CU28" s="12" t="s">
        <v>1493</v>
      </c>
      <c r="CV28" s="12" t="s">
        <v>1493</v>
      </c>
      <c r="CW28" s="12" t="s">
        <v>1493</v>
      </c>
      <c r="CX28" s="12" t="s">
        <v>1493</v>
      </c>
      <c r="CY28" s="12" t="s">
        <v>1493</v>
      </c>
      <c r="CZ28" s="12" t="s">
        <v>1493</v>
      </c>
      <c r="DA28" s="12" t="s">
        <v>1493</v>
      </c>
      <c r="DB28" s="12" t="s">
        <v>1493</v>
      </c>
      <c r="DC28" s="12" t="s">
        <v>1493</v>
      </c>
      <c r="DD28" s="12" t="s">
        <v>1493</v>
      </c>
      <c r="DE28" s="12" t="s">
        <v>1493</v>
      </c>
      <c r="DF28" s="12" t="s">
        <v>1493</v>
      </c>
      <c r="DG28" s="12" t="s">
        <v>1493</v>
      </c>
      <c r="DH28" s="12" t="s">
        <v>1493</v>
      </c>
      <c r="DI28" s="12" t="s">
        <v>1493</v>
      </c>
      <c r="DJ28" s="12" t="s">
        <v>1493</v>
      </c>
      <c r="DK28" s="12" t="s">
        <v>1493</v>
      </c>
      <c r="DL28" s="12" t="s">
        <v>1493</v>
      </c>
      <c r="DM28" s="12" t="s">
        <v>1493</v>
      </c>
      <c r="DN28" s="12" t="s">
        <v>1493</v>
      </c>
      <c r="DO28" s="12" t="s">
        <v>1493</v>
      </c>
      <c r="DP28" s="12" t="s">
        <v>1493</v>
      </c>
      <c r="DQ28" s="12" t="s">
        <v>1493</v>
      </c>
      <c r="DR28" s="12" t="s">
        <v>1493</v>
      </c>
      <c r="DS28" s="12" t="s">
        <v>1493</v>
      </c>
      <c r="DT28" s="12" t="s">
        <v>1493</v>
      </c>
      <c r="DU28" s="12" t="s">
        <v>1493</v>
      </c>
      <c r="DV28" s="12" t="s">
        <v>1493</v>
      </c>
      <c r="DW28" s="12" t="s">
        <v>1493</v>
      </c>
      <c r="DX28" s="12" t="s">
        <v>1493</v>
      </c>
      <c r="DY28" s="12" t="s">
        <v>1493</v>
      </c>
      <c r="DZ28" s="12" t="s">
        <v>1493</v>
      </c>
      <c r="EA28" s="12" t="s">
        <v>1493</v>
      </c>
      <c r="EB28" s="12" t="s">
        <v>1493</v>
      </c>
      <c r="EC28" s="12" t="s">
        <v>1493</v>
      </c>
      <c r="ED28" s="12" t="s">
        <v>1493</v>
      </c>
      <c r="EE28" s="12" t="s">
        <v>1493</v>
      </c>
      <c r="EF28" s="12" t="s">
        <v>1493</v>
      </c>
      <c r="EG28" s="12" t="s">
        <v>1493</v>
      </c>
      <c r="EH28" s="12" t="s">
        <v>1493</v>
      </c>
      <c r="EI28" s="12" t="s">
        <v>1493</v>
      </c>
      <c r="EJ28" s="12" t="s">
        <v>1493</v>
      </c>
      <c r="EK28" s="12" t="s">
        <v>1493</v>
      </c>
      <c r="EL28" s="12" t="s">
        <v>1493</v>
      </c>
      <c r="EM28" s="12" t="s">
        <v>1493</v>
      </c>
      <c r="EN28" s="12" t="s">
        <v>1493</v>
      </c>
      <c r="EO28" s="12" t="s">
        <v>1493</v>
      </c>
      <c r="EP28" s="12" t="s">
        <v>1493</v>
      </c>
      <c r="ER28">
        <v>4</v>
      </c>
      <c r="ES28">
        <v>32.200000000000003</v>
      </c>
      <c r="ET28">
        <v>32.200000000000003</v>
      </c>
      <c r="EU28">
        <f t="shared" si="0"/>
        <v>32</v>
      </c>
      <c r="EV28">
        <f>Data1!BQ28/7</f>
        <v>36.571428571428569</v>
      </c>
      <c r="EW28">
        <v>4</v>
      </c>
      <c r="EX28">
        <f t="shared" si="1"/>
        <v>3</v>
      </c>
      <c r="EY28" t="str">
        <f t="shared" si="2"/>
        <v>לא הולם</v>
      </c>
    </row>
    <row r="29" spans="1:155" x14ac:dyDescent="0.25">
      <c r="A29" s="4">
        <v>2.0259999999999998</v>
      </c>
      <c r="B29" s="12" t="s">
        <v>1493</v>
      </c>
      <c r="C29" s="12" t="s">
        <v>676</v>
      </c>
      <c r="D29">
        <v>44</v>
      </c>
      <c r="E29" s="12" t="s">
        <v>484</v>
      </c>
      <c r="F29">
        <v>65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 s="12" t="s">
        <v>542</v>
      </c>
      <c r="P29">
        <v>72</v>
      </c>
      <c r="Q29" s="12" t="s">
        <v>643</v>
      </c>
      <c r="R29">
        <v>66</v>
      </c>
      <c r="S29" s="12">
        <v>0</v>
      </c>
      <c r="T29">
        <v>0</v>
      </c>
      <c r="U29" s="12">
        <v>0</v>
      </c>
      <c r="V29">
        <v>0</v>
      </c>
      <c r="W29" s="12">
        <v>1</v>
      </c>
      <c r="X29">
        <v>1</v>
      </c>
      <c r="Y29" s="12">
        <v>1</v>
      </c>
      <c r="Z29" s="12" t="s">
        <v>1493</v>
      </c>
      <c r="AA29" s="12" t="s">
        <v>925</v>
      </c>
      <c r="AB29">
        <v>133</v>
      </c>
      <c r="AC29" s="12" t="s">
        <v>829</v>
      </c>
      <c r="AD29">
        <v>68</v>
      </c>
      <c r="AE29" s="12">
        <v>0</v>
      </c>
      <c r="AF29">
        <v>0</v>
      </c>
      <c r="AG29" s="12">
        <v>0</v>
      </c>
      <c r="AH29">
        <v>0</v>
      </c>
      <c r="AI29" s="12">
        <v>1</v>
      </c>
      <c r="AJ29">
        <v>1</v>
      </c>
      <c r="AK29" s="12">
        <v>1</v>
      </c>
      <c r="AL29">
        <v>1</v>
      </c>
      <c r="AM29" s="12" t="s">
        <v>997</v>
      </c>
      <c r="AN29">
        <v>189</v>
      </c>
      <c r="AO29" s="12" t="s">
        <v>829</v>
      </c>
      <c r="AP29">
        <v>69.5</v>
      </c>
      <c r="AQ29" s="12">
        <v>0</v>
      </c>
      <c r="AR29">
        <v>0</v>
      </c>
      <c r="AS29" s="12">
        <v>0</v>
      </c>
      <c r="AT29">
        <v>0</v>
      </c>
      <c r="AU29" s="12">
        <v>1</v>
      </c>
      <c r="AV29">
        <v>1</v>
      </c>
      <c r="AW29" s="12">
        <v>1</v>
      </c>
      <c r="AX29">
        <v>1</v>
      </c>
      <c r="AY29" s="12" t="s">
        <v>1493</v>
      </c>
      <c r="AZ29" s="12" t="s">
        <v>1493</v>
      </c>
      <c r="BA29" s="12" t="s">
        <v>1493</v>
      </c>
      <c r="BB29" s="12" t="s">
        <v>1493</v>
      </c>
      <c r="BC29" s="12" t="s">
        <v>1493</v>
      </c>
      <c r="BD29" s="12" t="s">
        <v>1493</v>
      </c>
      <c r="BE29" s="12" t="s">
        <v>1493</v>
      </c>
      <c r="BF29" s="12" t="s">
        <v>1493</v>
      </c>
      <c r="BG29" s="12" t="s">
        <v>1493</v>
      </c>
      <c r="BH29" s="12" t="s">
        <v>1493</v>
      </c>
      <c r="BI29" s="12" t="s">
        <v>1493</v>
      </c>
      <c r="BJ29" s="12" t="s">
        <v>1493</v>
      </c>
      <c r="BK29" s="12" t="s">
        <v>1493</v>
      </c>
      <c r="BL29" s="12" t="s">
        <v>1493</v>
      </c>
      <c r="BM29" s="12" t="s">
        <v>1493</v>
      </c>
      <c r="BN29" s="12" t="s">
        <v>1493</v>
      </c>
      <c r="BO29" s="12" t="s">
        <v>1493</v>
      </c>
      <c r="BP29" s="12" t="s">
        <v>1493</v>
      </c>
      <c r="BQ29" s="12" t="s">
        <v>1493</v>
      </c>
      <c r="BR29" s="12" t="s">
        <v>1493</v>
      </c>
      <c r="BS29" s="12" t="s">
        <v>1493</v>
      </c>
      <c r="BT29" s="12" t="s">
        <v>1493</v>
      </c>
      <c r="BU29" s="12" t="s">
        <v>1493</v>
      </c>
      <c r="BV29" s="12" t="s">
        <v>1493</v>
      </c>
      <c r="BW29" s="12" t="s">
        <v>1493</v>
      </c>
      <c r="BX29" s="12" t="s">
        <v>1493</v>
      </c>
      <c r="BY29" s="12" t="s">
        <v>1493</v>
      </c>
      <c r="BZ29" s="12" t="s">
        <v>1493</v>
      </c>
      <c r="CA29" s="12" t="s">
        <v>1493</v>
      </c>
      <c r="CB29" s="12" t="s">
        <v>1493</v>
      </c>
      <c r="CC29" s="12" t="s">
        <v>1493</v>
      </c>
      <c r="CD29" s="12" t="s">
        <v>1493</v>
      </c>
      <c r="CE29" s="12" t="s">
        <v>1493</v>
      </c>
      <c r="CF29" s="12" t="s">
        <v>1493</v>
      </c>
      <c r="CG29" s="12" t="s">
        <v>1493</v>
      </c>
      <c r="CH29" s="12" t="s">
        <v>1493</v>
      </c>
      <c r="CI29" s="12" t="s">
        <v>1493</v>
      </c>
      <c r="CJ29" s="12" t="s">
        <v>1493</v>
      </c>
      <c r="CK29" s="12" t="s">
        <v>1493</v>
      </c>
      <c r="CL29" s="12" t="s">
        <v>1493</v>
      </c>
      <c r="CM29" s="12" t="s">
        <v>1493</v>
      </c>
      <c r="CN29" s="12" t="s">
        <v>1493</v>
      </c>
      <c r="CO29" s="12" t="s">
        <v>1493</v>
      </c>
      <c r="CP29" s="12" t="s">
        <v>1493</v>
      </c>
      <c r="CQ29" s="12" t="s">
        <v>1493</v>
      </c>
      <c r="CR29" s="12" t="s">
        <v>1493</v>
      </c>
      <c r="CS29" s="12" t="s">
        <v>1493</v>
      </c>
      <c r="CT29" s="12" t="s">
        <v>1493</v>
      </c>
      <c r="CU29" s="12" t="s">
        <v>1493</v>
      </c>
      <c r="CV29" s="12" t="s">
        <v>1493</v>
      </c>
      <c r="CW29" s="12" t="s">
        <v>1493</v>
      </c>
      <c r="CX29" s="12" t="s">
        <v>1493</v>
      </c>
      <c r="CY29" s="12" t="s">
        <v>1493</v>
      </c>
      <c r="CZ29" s="12" t="s">
        <v>1493</v>
      </c>
      <c r="DA29" s="12" t="s">
        <v>1493</v>
      </c>
      <c r="DB29" s="12" t="s">
        <v>1493</v>
      </c>
      <c r="DC29" s="12" t="s">
        <v>1493</v>
      </c>
      <c r="DD29" s="12" t="s">
        <v>1493</v>
      </c>
      <c r="DE29" s="12" t="s">
        <v>1493</v>
      </c>
      <c r="DF29" s="12" t="s">
        <v>1493</v>
      </c>
      <c r="DG29" s="12" t="s">
        <v>1493</v>
      </c>
      <c r="DH29" s="12" t="s">
        <v>1493</v>
      </c>
      <c r="DI29" s="12" t="s">
        <v>1493</v>
      </c>
      <c r="DJ29" s="12" t="s">
        <v>1493</v>
      </c>
      <c r="DK29" s="12" t="s">
        <v>1493</v>
      </c>
      <c r="DL29" s="12" t="s">
        <v>1493</v>
      </c>
      <c r="DM29" s="12" t="s">
        <v>1493</v>
      </c>
      <c r="DN29" s="12" t="s">
        <v>1493</v>
      </c>
      <c r="DO29" s="12" t="s">
        <v>1493</v>
      </c>
      <c r="DP29" s="12" t="s">
        <v>1493</v>
      </c>
      <c r="DQ29" s="12" t="s">
        <v>1493</v>
      </c>
      <c r="DR29" s="12" t="s">
        <v>1493</v>
      </c>
      <c r="DS29" s="12" t="s">
        <v>1493</v>
      </c>
      <c r="DT29" s="12" t="s">
        <v>1493</v>
      </c>
      <c r="DU29" s="12" t="s">
        <v>1493</v>
      </c>
      <c r="DV29" s="12" t="s">
        <v>1493</v>
      </c>
      <c r="DW29" s="12" t="s">
        <v>1493</v>
      </c>
      <c r="DX29" s="12" t="s">
        <v>1493</v>
      </c>
      <c r="DY29" s="12" t="s">
        <v>1493</v>
      </c>
      <c r="DZ29" s="12" t="s">
        <v>1493</v>
      </c>
      <c r="EA29" s="12" t="s">
        <v>1493</v>
      </c>
      <c r="EB29" s="12" t="s">
        <v>1493</v>
      </c>
      <c r="EC29" s="12" t="s">
        <v>1493</v>
      </c>
      <c r="ED29" s="12" t="s">
        <v>1493</v>
      </c>
      <c r="EE29" s="12" t="s">
        <v>1493</v>
      </c>
      <c r="EF29" s="12" t="s">
        <v>1493</v>
      </c>
      <c r="EG29" s="12" t="s">
        <v>1493</v>
      </c>
      <c r="EH29" s="12" t="s">
        <v>1493</v>
      </c>
      <c r="EI29" s="12" t="s">
        <v>1493</v>
      </c>
      <c r="EJ29" s="12" t="s">
        <v>1493</v>
      </c>
      <c r="EK29" s="12" t="s">
        <v>1493</v>
      </c>
      <c r="EL29" s="12" t="s">
        <v>1493</v>
      </c>
      <c r="EM29" s="12" t="s">
        <v>1493</v>
      </c>
      <c r="EN29" s="12" t="s">
        <v>1493</v>
      </c>
      <c r="EO29" s="12" t="s">
        <v>1493</v>
      </c>
      <c r="EP29" s="12" t="s">
        <v>1493</v>
      </c>
      <c r="ER29">
        <v>4</v>
      </c>
      <c r="ES29">
        <v>27</v>
      </c>
      <c r="ET29">
        <v>27</v>
      </c>
      <c r="EU29">
        <f t="shared" si="0"/>
        <v>27</v>
      </c>
      <c r="EV29">
        <f>Data1!BQ29/7</f>
        <v>33.714285714285715</v>
      </c>
      <c r="EW29">
        <v>4</v>
      </c>
      <c r="EX29">
        <f t="shared" si="1"/>
        <v>2</v>
      </c>
      <c r="EY29" t="str">
        <f t="shared" si="2"/>
        <v>בינוני</v>
      </c>
    </row>
    <row r="30" spans="1:155" x14ac:dyDescent="0.25">
      <c r="A30" s="4">
        <v>2.0270000000000001</v>
      </c>
      <c r="B30" s="12" t="s">
        <v>1493</v>
      </c>
      <c r="C30" s="12" t="s">
        <v>648</v>
      </c>
      <c r="D30">
        <v>119</v>
      </c>
      <c r="E30" s="12" t="s">
        <v>702</v>
      </c>
      <c r="F30">
        <v>65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 s="12" t="s">
        <v>1493</v>
      </c>
      <c r="P30" s="12" t="s">
        <v>1493</v>
      </c>
      <c r="Q30" s="12" t="s">
        <v>1493</v>
      </c>
      <c r="R30" s="12" t="s">
        <v>1493</v>
      </c>
      <c r="S30" s="12" t="s">
        <v>1493</v>
      </c>
      <c r="T30" s="12" t="s">
        <v>1493</v>
      </c>
      <c r="U30" s="12" t="s">
        <v>1493</v>
      </c>
      <c r="V30" s="12" t="s">
        <v>1493</v>
      </c>
      <c r="W30" s="12" t="s">
        <v>1493</v>
      </c>
      <c r="X30" s="12" t="s">
        <v>1493</v>
      </c>
      <c r="Y30" s="12" t="s">
        <v>1493</v>
      </c>
      <c r="Z30" s="12" t="s">
        <v>1493</v>
      </c>
      <c r="AA30" s="12" t="s">
        <v>1493</v>
      </c>
      <c r="AB30" s="12" t="s">
        <v>1493</v>
      </c>
      <c r="AC30" s="12" t="s">
        <v>1493</v>
      </c>
      <c r="AD30" s="12" t="s">
        <v>1493</v>
      </c>
      <c r="AE30" s="12" t="s">
        <v>1493</v>
      </c>
      <c r="AF30" s="12" t="s">
        <v>1493</v>
      </c>
      <c r="AG30" s="12" t="s">
        <v>1493</v>
      </c>
      <c r="AH30" s="12" t="s">
        <v>1493</v>
      </c>
      <c r="AI30" s="12" t="s">
        <v>1493</v>
      </c>
      <c r="AJ30" s="12" t="s">
        <v>1493</v>
      </c>
      <c r="AK30" s="12" t="s">
        <v>1493</v>
      </c>
      <c r="AL30" s="12" t="s">
        <v>1493</v>
      </c>
      <c r="AM30" s="12" t="s">
        <v>1493</v>
      </c>
      <c r="AN30" s="12" t="s">
        <v>1493</v>
      </c>
      <c r="AO30" s="12" t="s">
        <v>1493</v>
      </c>
      <c r="AP30" s="12" t="s">
        <v>1493</v>
      </c>
      <c r="AQ30" s="12" t="s">
        <v>1493</v>
      </c>
      <c r="AR30" s="12" t="s">
        <v>1493</v>
      </c>
      <c r="AS30" s="12" t="s">
        <v>1493</v>
      </c>
      <c r="AT30" s="12" t="s">
        <v>1493</v>
      </c>
      <c r="AU30" s="12" t="s">
        <v>1493</v>
      </c>
      <c r="AV30" s="12" t="s">
        <v>1493</v>
      </c>
      <c r="AW30" s="12" t="s">
        <v>1493</v>
      </c>
      <c r="AX30" s="12" t="s">
        <v>1493</v>
      </c>
      <c r="AY30" s="12" t="s">
        <v>1493</v>
      </c>
      <c r="AZ30" s="12" t="s">
        <v>1493</v>
      </c>
      <c r="BA30" s="12" t="s">
        <v>1493</v>
      </c>
      <c r="BB30" s="12" t="s">
        <v>1493</v>
      </c>
      <c r="BC30" s="12" t="s">
        <v>1493</v>
      </c>
      <c r="BD30" s="12" t="s">
        <v>1493</v>
      </c>
      <c r="BE30" s="12" t="s">
        <v>1493</v>
      </c>
      <c r="BF30" s="12" t="s">
        <v>1493</v>
      </c>
      <c r="BG30" s="12" t="s">
        <v>1493</v>
      </c>
      <c r="BH30" s="12" t="s">
        <v>1493</v>
      </c>
      <c r="BI30" s="12" t="s">
        <v>1493</v>
      </c>
      <c r="BJ30" s="12" t="s">
        <v>1493</v>
      </c>
      <c r="BK30" s="12" t="s">
        <v>1493</v>
      </c>
      <c r="BL30" s="12" t="s">
        <v>1493</v>
      </c>
      <c r="BM30" s="12" t="s">
        <v>1493</v>
      </c>
      <c r="BN30" s="12" t="s">
        <v>1493</v>
      </c>
      <c r="BO30" s="12" t="s">
        <v>1493</v>
      </c>
      <c r="BP30" s="12" t="s">
        <v>1493</v>
      </c>
      <c r="BQ30" s="12" t="s">
        <v>1493</v>
      </c>
      <c r="BR30" s="12" t="s">
        <v>1493</v>
      </c>
      <c r="BS30" s="12" t="s">
        <v>1493</v>
      </c>
      <c r="BT30" s="12" t="s">
        <v>1493</v>
      </c>
      <c r="BU30" s="12" t="s">
        <v>1493</v>
      </c>
      <c r="BV30" s="12" t="s">
        <v>1493</v>
      </c>
      <c r="BW30" s="12" t="s">
        <v>1493</v>
      </c>
      <c r="BX30" s="12" t="s">
        <v>1493</v>
      </c>
      <c r="BY30" s="12" t="s">
        <v>1493</v>
      </c>
      <c r="BZ30" s="12" t="s">
        <v>1493</v>
      </c>
      <c r="CA30" s="12" t="s">
        <v>1493</v>
      </c>
      <c r="CB30" s="12" t="s">
        <v>1493</v>
      </c>
      <c r="CC30" s="12" t="s">
        <v>1493</v>
      </c>
      <c r="CD30" s="12" t="s">
        <v>1493</v>
      </c>
      <c r="CE30" s="12" t="s">
        <v>1493</v>
      </c>
      <c r="CF30" s="12" t="s">
        <v>1493</v>
      </c>
      <c r="CG30" s="12" t="s">
        <v>1493</v>
      </c>
      <c r="CH30" s="12" t="s">
        <v>1493</v>
      </c>
      <c r="CI30" s="12" t="s">
        <v>1493</v>
      </c>
      <c r="CJ30" s="12" t="s">
        <v>1493</v>
      </c>
      <c r="CK30" s="12" t="s">
        <v>1493</v>
      </c>
      <c r="CL30" s="12" t="s">
        <v>1493</v>
      </c>
      <c r="CM30" s="12" t="s">
        <v>1493</v>
      </c>
      <c r="CN30" s="12" t="s">
        <v>1493</v>
      </c>
      <c r="CO30" s="12" t="s">
        <v>1493</v>
      </c>
      <c r="CP30" s="12" t="s">
        <v>1493</v>
      </c>
      <c r="CQ30" s="12" t="s">
        <v>1493</v>
      </c>
      <c r="CR30" s="12" t="s">
        <v>1493</v>
      </c>
      <c r="CS30" s="12" t="s">
        <v>1493</v>
      </c>
      <c r="CT30" s="12" t="s">
        <v>1493</v>
      </c>
      <c r="CU30" s="12" t="s">
        <v>1493</v>
      </c>
      <c r="CV30" s="12" t="s">
        <v>1493</v>
      </c>
      <c r="CW30" s="12" t="s">
        <v>1493</v>
      </c>
      <c r="CX30" s="12" t="s">
        <v>1493</v>
      </c>
      <c r="CY30" s="12" t="s">
        <v>1493</v>
      </c>
      <c r="CZ30" s="12" t="s">
        <v>1493</v>
      </c>
      <c r="DA30" s="12" t="s">
        <v>1493</v>
      </c>
      <c r="DB30" s="12" t="s">
        <v>1493</v>
      </c>
      <c r="DC30" s="12" t="s">
        <v>1493</v>
      </c>
      <c r="DD30" s="12" t="s">
        <v>1493</v>
      </c>
      <c r="DE30" s="12" t="s">
        <v>1493</v>
      </c>
      <c r="DF30" s="12" t="s">
        <v>1493</v>
      </c>
      <c r="DG30" s="12" t="s">
        <v>1493</v>
      </c>
      <c r="DH30" s="12" t="s">
        <v>1493</v>
      </c>
      <c r="DI30" s="12" t="s">
        <v>1493</v>
      </c>
      <c r="DJ30" s="12" t="s">
        <v>1493</v>
      </c>
      <c r="DK30" s="12" t="s">
        <v>1493</v>
      </c>
      <c r="DL30" s="12" t="s">
        <v>1493</v>
      </c>
      <c r="DM30" s="12" t="s">
        <v>1493</v>
      </c>
      <c r="DN30" s="12" t="s">
        <v>1493</v>
      </c>
      <c r="DO30" s="12" t="s">
        <v>1493</v>
      </c>
      <c r="DP30" s="12" t="s">
        <v>1493</v>
      </c>
      <c r="DQ30" s="12" t="s">
        <v>1493</v>
      </c>
      <c r="DR30" s="12" t="s">
        <v>1493</v>
      </c>
      <c r="DS30" s="12" t="s">
        <v>1493</v>
      </c>
      <c r="DT30" s="12" t="s">
        <v>1493</v>
      </c>
      <c r="DU30" s="12" t="s">
        <v>1493</v>
      </c>
      <c r="DV30" s="12" t="s">
        <v>1493</v>
      </c>
      <c r="DW30" s="12" t="s">
        <v>1493</v>
      </c>
      <c r="DX30" s="12" t="s">
        <v>1493</v>
      </c>
      <c r="DY30" s="12" t="s">
        <v>1493</v>
      </c>
      <c r="DZ30" s="12" t="s">
        <v>1493</v>
      </c>
      <c r="EA30" s="12" t="s">
        <v>1493</v>
      </c>
      <c r="EB30" s="12" t="s">
        <v>1493</v>
      </c>
      <c r="EC30" s="12" t="s">
        <v>1493</v>
      </c>
      <c r="ED30" s="12" t="s">
        <v>1493</v>
      </c>
      <c r="EE30" s="12" t="s">
        <v>1493</v>
      </c>
      <c r="EF30" s="12" t="s">
        <v>1493</v>
      </c>
      <c r="EG30" s="12" t="s">
        <v>1493</v>
      </c>
      <c r="EH30" s="12" t="s">
        <v>1493</v>
      </c>
      <c r="EI30" s="12" t="s">
        <v>1493</v>
      </c>
      <c r="EJ30" s="12" t="s">
        <v>1493</v>
      </c>
      <c r="EK30" s="12" t="s">
        <v>1493</v>
      </c>
      <c r="EL30" s="12" t="s">
        <v>1493</v>
      </c>
      <c r="EM30" s="12" t="s">
        <v>1493</v>
      </c>
      <c r="EN30" s="12" t="s">
        <v>1493</v>
      </c>
      <c r="EO30" s="12" t="s">
        <v>1493</v>
      </c>
      <c r="EP30" s="12" t="s">
        <v>1493</v>
      </c>
      <c r="ER30">
        <v>1</v>
      </c>
      <c r="ES30">
        <v>17</v>
      </c>
      <c r="ET30">
        <v>17</v>
      </c>
      <c r="EU30">
        <f t="shared" si="0"/>
        <v>17</v>
      </c>
      <c r="EV30">
        <f>Data1!BQ30/7</f>
        <v>33.714285714285715</v>
      </c>
      <c r="EW30">
        <v>1</v>
      </c>
      <c r="EX30">
        <f t="shared" si="1"/>
        <v>3</v>
      </c>
      <c r="EY30" t="str">
        <f t="shared" si="2"/>
        <v>לא הולם</v>
      </c>
    </row>
    <row r="31" spans="1:155" x14ac:dyDescent="0.25">
      <c r="A31" s="4">
        <v>2.028</v>
      </c>
      <c r="B31" s="12" t="s">
        <v>1493</v>
      </c>
      <c r="C31" s="12" t="s">
        <v>930</v>
      </c>
      <c r="D31">
        <v>147</v>
      </c>
      <c r="E31" s="12" t="s">
        <v>528</v>
      </c>
      <c r="F31">
        <v>67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 s="12" t="s">
        <v>1493</v>
      </c>
      <c r="P31" s="12" t="s">
        <v>1493</v>
      </c>
      <c r="Q31" s="12" t="s">
        <v>1493</v>
      </c>
      <c r="R31" s="12" t="s">
        <v>1493</v>
      </c>
      <c r="S31" s="12" t="s">
        <v>1493</v>
      </c>
      <c r="T31" s="12" t="s">
        <v>1493</v>
      </c>
      <c r="U31" s="12" t="s">
        <v>1493</v>
      </c>
      <c r="V31" s="12" t="s">
        <v>1493</v>
      </c>
      <c r="W31" s="12" t="s">
        <v>1493</v>
      </c>
      <c r="X31" s="12" t="s">
        <v>1493</v>
      </c>
      <c r="Y31" s="12" t="s">
        <v>1493</v>
      </c>
      <c r="Z31" s="12" t="s">
        <v>1493</v>
      </c>
      <c r="AA31" s="12" t="s">
        <v>1493</v>
      </c>
      <c r="AB31" s="12" t="s">
        <v>1493</v>
      </c>
      <c r="AC31" s="12" t="s">
        <v>1493</v>
      </c>
      <c r="AD31" s="12" t="s">
        <v>1493</v>
      </c>
      <c r="AE31" s="12" t="s">
        <v>1493</v>
      </c>
      <c r="AF31" s="12" t="s">
        <v>1493</v>
      </c>
      <c r="AG31" s="12" t="s">
        <v>1493</v>
      </c>
      <c r="AH31" s="12" t="s">
        <v>1493</v>
      </c>
      <c r="AI31" s="12" t="s">
        <v>1493</v>
      </c>
      <c r="AJ31" s="12" t="s">
        <v>1493</v>
      </c>
      <c r="AK31" s="12" t="s">
        <v>1493</v>
      </c>
      <c r="AL31" s="12" t="s">
        <v>1493</v>
      </c>
      <c r="AM31" s="12" t="s">
        <v>1493</v>
      </c>
      <c r="AN31" s="12" t="s">
        <v>1493</v>
      </c>
      <c r="AO31" s="12" t="s">
        <v>1493</v>
      </c>
      <c r="AP31" s="12" t="s">
        <v>1493</v>
      </c>
      <c r="AQ31" s="12" t="s">
        <v>1493</v>
      </c>
      <c r="AR31" s="12" t="s">
        <v>1493</v>
      </c>
      <c r="AS31" s="12" t="s">
        <v>1493</v>
      </c>
      <c r="AT31" s="12" t="s">
        <v>1493</v>
      </c>
      <c r="AU31" s="12" t="s">
        <v>1493</v>
      </c>
      <c r="AV31" s="12" t="s">
        <v>1493</v>
      </c>
      <c r="AW31" s="12" t="s">
        <v>1493</v>
      </c>
      <c r="AX31" s="12" t="s">
        <v>1493</v>
      </c>
      <c r="AY31" s="12" t="s">
        <v>1493</v>
      </c>
      <c r="AZ31" s="12" t="s">
        <v>1493</v>
      </c>
      <c r="BA31" s="12" t="s">
        <v>1493</v>
      </c>
      <c r="BB31" s="12" t="s">
        <v>1493</v>
      </c>
      <c r="BC31" s="12" t="s">
        <v>1493</v>
      </c>
      <c r="BD31" s="12" t="s">
        <v>1493</v>
      </c>
      <c r="BE31" s="12" t="s">
        <v>1493</v>
      </c>
      <c r="BF31" s="12" t="s">
        <v>1493</v>
      </c>
      <c r="BG31" s="12" t="s">
        <v>1493</v>
      </c>
      <c r="BH31" s="12" t="s">
        <v>1493</v>
      </c>
      <c r="BI31" s="12" t="s">
        <v>1493</v>
      </c>
      <c r="BJ31" s="12" t="s">
        <v>1493</v>
      </c>
      <c r="BK31" s="12" t="s">
        <v>1493</v>
      </c>
      <c r="BL31" s="12" t="s">
        <v>1493</v>
      </c>
      <c r="BM31" s="12" t="s">
        <v>1493</v>
      </c>
      <c r="BN31" s="12" t="s">
        <v>1493</v>
      </c>
      <c r="BO31" s="12" t="s">
        <v>1493</v>
      </c>
      <c r="BP31" s="12" t="s">
        <v>1493</v>
      </c>
      <c r="BQ31" s="12" t="s">
        <v>1493</v>
      </c>
      <c r="BR31" s="12" t="s">
        <v>1493</v>
      </c>
      <c r="BS31" s="12" t="s">
        <v>1493</v>
      </c>
      <c r="BT31" s="12" t="s">
        <v>1493</v>
      </c>
      <c r="BU31" s="12" t="s">
        <v>1493</v>
      </c>
      <c r="BV31" s="12" t="s">
        <v>1493</v>
      </c>
      <c r="BW31" s="12" t="s">
        <v>1493</v>
      </c>
      <c r="BX31" s="12" t="s">
        <v>1493</v>
      </c>
      <c r="BY31" s="12" t="s">
        <v>1493</v>
      </c>
      <c r="BZ31" s="12" t="s">
        <v>1493</v>
      </c>
      <c r="CA31" s="12" t="s">
        <v>1493</v>
      </c>
      <c r="CB31" s="12" t="s">
        <v>1493</v>
      </c>
      <c r="CC31" s="12" t="s">
        <v>1493</v>
      </c>
      <c r="CD31" s="12" t="s">
        <v>1493</v>
      </c>
      <c r="CE31" s="12" t="s">
        <v>1493</v>
      </c>
      <c r="CF31" s="12" t="s">
        <v>1493</v>
      </c>
      <c r="CG31" s="12" t="s">
        <v>1493</v>
      </c>
      <c r="CH31" s="12" t="s">
        <v>1493</v>
      </c>
      <c r="CI31" s="12" t="s">
        <v>1493</v>
      </c>
      <c r="CJ31" s="12" t="s">
        <v>1493</v>
      </c>
      <c r="CK31" s="12" t="s">
        <v>1493</v>
      </c>
      <c r="CL31" s="12" t="s">
        <v>1493</v>
      </c>
      <c r="CM31" s="12" t="s">
        <v>1493</v>
      </c>
      <c r="CN31" s="12" t="s">
        <v>1493</v>
      </c>
      <c r="CO31" s="12" t="s">
        <v>1493</v>
      </c>
      <c r="CP31" s="12" t="s">
        <v>1493</v>
      </c>
      <c r="CQ31" s="12" t="s">
        <v>1493</v>
      </c>
      <c r="CR31" s="12" t="s">
        <v>1493</v>
      </c>
      <c r="CS31" s="12" t="s">
        <v>1493</v>
      </c>
      <c r="CT31" s="12" t="s">
        <v>1493</v>
      </c>
      <c r="CU31" s="12" t="s">
        <v>1493</v>
      </c>
      <c r="CV31" s="12" t="s">
        <v>1493</v>
      </c>
      <c r="CW31" s="12" t="s">
        <v>1493</v>
      </c>
      <c r="CX31" s="12" t="s">
        <v>1493</v>
      </c>
      <c r="CY31" s="12" t="s">
        <v>1493</v>
      </c>
      <c r="CZ31" s="12" t="s">
        <v>1493</v>
      </c>
      <c r="DA31" s="12" t="s">
        <v>1493</v>
      </c>
      <c r="DB31" s="12" t="s">
        <v>1493</v>
      </c>
      <c r="DC31" s="12" t="s">
        <v>1493</v>
      </c>
      <c r="DD31" s="12" t="s">
        <v>1493</v>
      </c>
      <c r="DE31" s="12" t="s">
        <v>1493</v>
      </c>
      <c r="DF31" s="12" t="s">
        <v>1493</v>
      </c>
      <c r="DG31" s="12" t="s">
        <v>1493</v>
      </c>
      <c r="DH31" s="12" t="s">
        <v>1493</v>
      </c>
      <c r="DI31" s="12" t="s">
        <v>1493</v>
      </c>
      <c r="DJ31" s="12" t="s">
        <v>1493</v>
      </c>
      <c r="DK31" s="12" t="s">
        <v>1493</v>
      </c>
      <c r="DL31" s="12" t="s">
        <v>1493</v>
      </c>
      <c r="DM31" s="12" t="s">
        <v>1493</v>
      </c>
      <c r="DN31" s="12" t="s">
        <v>1493</v>
      </c>
      <c r="DO31" s="12" t="s">
        <v>1493</v>
      </c>
      <c r="DP31" s="12" t="s">
        <v>1493</v>
      </c>
      <c r="DQ31" s="12" t="s">
        <v>1493</v>
      </c>
      <c r="DR31" s="12" t="s">
        <v>1493</v>
      </c>
      <c r="DS31" s="12" t="s">
        <v>1493</v>
      </c>
      <c r="DT31" s="12" t="s">
        <v>1493</v>
      </c>
      <c r="DU31" s="12" t="s">
        <v>1493</v>
      </c>
      <c r="DV31" s="12" t="s">
        <v>1493</v>
      </c>
      <c r="DW31" s="12" t="s">
        <v>1493</v>
      </c>
      <c r="DX31" s="12" t="s">
        <v>1493</v>
      </c>
      <c r="DY31" s="12" t="s">
        <v>1493</v>
      </c>
      <c r="DZ31" s="12" t="s">
        <v>1493</v>
      </c>
      <c r="EA31" s="12" t="s">
        <v>1493</v>
      </c>
      <c r="EB31" s="12" t="s">
        <v>1493</v>
      </c>
      <c r="EC31" s="12" t="s">
        <v>1493</v>
      </c>
      <c r="ED31" s="12" t="s">
        <v>1493</v>
      </c>
      <c r="EE31" s="12" t="s">
        <v>1493</v>
      </c>
      <c r="EF31" s="12" t="s">
        <v>1493</v>
      </c>
      <c r="EG31" s="12" t="s">
        <v>1493</v>
      </c>
      <c r="EH31" s="12" t="s">
        <v>1493</v>
      </c>
      <c r="EI31" s="12" t="s">
        <v>1493</v>
      </c>
      <c r="EJ31" s="12" t="s">
        <v>1493</v>
      </c>
      <c r="EK31" s="12" t="s">
        <v>1493</v>
      </c>
      <c r="EL31" s="12" t="s">
        <v>1493</v>
      </c>
      <c r="EM31" s="12" t="s">
        <v>1493</v>
      </c>
      <c r="EN31" s="12" t="s">
        <v>1493</v>
      </c>
      <c r="EO31" s="12" t="s">
        <v>1493</v>
      </c>
      <c r="EP31" s="12" t="s">
        <v>1493</v>
      </c>
      <c r="ER31">
        <v>1</v>
      </c>
      <c r="ES31">
        <v>21</v>
      </c>
      <c r="ET31">
        <v>21</v>
      </c>
      <c r="EU31">
        <f t="shared" si="0"/>
        <v>21</v>
      </c>
      <c r="EV31">
        <f>Data1!BQ31/7</f>
        <v>36.285714285714285</v>
      </c>
      <c r="EW31">
        <v>1</v>
      </c>
      <c r="EX31">
        <f t="shared" si="1"/>
        <v>3</v>
      </c>
      <c r="EY31" t="str">
        <f t="shared" si="2"/>
        <v>לא הולם</v>
      </c>
    </row>
    <row r="32" spans="1:155" x14ac:dyDescent="0.25">
      <c r="A32" s="4">
        <v>2.0289999999999999</v>
      </c>
      <c r="B32" s="12" t="s">
        <v>1493</v>
      </c>
      <c r="C32" s="12" t="s">
        <v>609</v>
      </c>
      <c r="D32">
        <v>63</v>
      </c>
      <c r="E32" s="12" t="s">
        <v>1004</v>
      </c>
      <c r="F32">
        <v>44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 s="12" t="s">
        <v>906</v>
      </c>
      <c r="P32">
        <v>93</v>
      </c>
      <c r="Q32" s="12" t="s">
        <v>1005</v>
      </c>
      <c r="R32">
        <v>44.5</v>
      </c>
      <c r="S32" s="12">
        <v>0</v>
      </c>
      <c r="T32">
        <v>0</v>
      </c>
      <c r="U32" s="12">
        <v>0</v>
      </c>
      <c r="V32">
        <v>0</v>
      </c>
      <c r="W32" s="12">
        <v>0</v>
      </c>
      <c r="X32">
        <v>1</v>
      </c>
      <c r="Y32" s="12">
        <v>1</v>
      </c>
      <c r="Z32">
        <v>1</v>
      </c>
      <c r="AA32" s="12" t="s">
        <v>1493</v>
      </c>
      <c r="AB32" s="12" t="s">
        <v>1493</v>
      </c>
      <c r="AC32" s="12" t="s">
        <v>1493</v>
      </c>
      <c r="AD32" s="12" t="s">
        <v>1493</v>
      </c>
      <c r="AE32" s="12" t="s">
        <v>1493</v>
      </c>
      <c r="AF32" s="12" t="s">
        <v>1493</v>
      </c>
      <c r="AG32" s="12" t="s">
        <v>1493</v>
      </c>
      <c r="AH32" s="12" t="s">
        <v>1493</v>
      </c>
      <c r="AI32" s="12" t="s">
        <v>1493</v>
      </c>
      <c r="AJ32" s="12" t="s">
        <v>1493</v>
      </c>
      <c r="AK32" s="12" t="s">
        <v>1493</v>
      </c>
      <c r="AL32" s="12" t="s">
        <v>1493</v>
      </c>
      <c r="AM32" s="12" t="s">
        <v>1493</v>
      </c>
      <c r="AN32" s="12" t="s">
        <v>1493</v>
      </c>
      <c r="AO32" s="12" t="s">
        <v>1493</v>
      </c>
      <c r="AP32" s="12" t="s">
        <v>1493</v>
      </c>
      <c r="AQ32" s="12" t="s">
        <v>1493</v>
      </c>
      <c r="AR32" s="12" t="s">
        <v>1493</v>
      </c>
      <c r="AS32" s="12" t="s">
        <v>1493</v>
      </c>
      <c r="AT32" s="12" t="s">
        <v>1493</v>
      </c>
      <c r="AU32" s="12" t="s">
        <v>1493</v>
      </c>
      <c r="AV32" s="12" t="s">
        <v>1493</v>
      </c>
      <c r="AW32" s="12" t="s">
        <v>1493</v>
      </c>
      <c r="AX32" s="12" t="s">
        <v>1493</v>
      </c>
      <c r="AY32" s="12" t="s">
        <v>1493</v>
      </c>
      <c r="AZ32" s="12" t="s">
        <v>1493</v>
      </c>
      <c r="BA32" s="12" t="s">
        <v>1493</v>
      </c>
      <c r="BB32" s="12" t="s">
        <v>1493</v>
      </c>
      <c r="BC32" s="12" t="s">
        <v>1493</v>
      </c>
      <c r="BD32" s="12" t="s">
        <v>1493</v>
      </c>
      <c r="BE32" s="12" t="s">
        <v>1493</v>
      </c>
      <c r="BF32" s="12" t="s">
        <v>1493</v>
      </c>
      <c r="BG32" s="12" t="s">
        <v>1493</v>
      </c>
      <c r="BH32" s="12" t="s">
        <v>1493</v>
      </c>
      <c r="BI32" s="12" t="s">
        <v>1493</v>
      </c>
      <c r="BJ32" s="12" t="s">
        <v>1493</v>
      </c>
      <c r="BK32" s="12" t="s">
        <v>1493</v>
      </c>
      <c r="BL32" s="12" t="s">
        <v>1493</v>
      </c>
      <c r="BM32" s="12" t="s">
        <v>1493</v>
      </c>
      <c r="BN32" s="12" t="s">
        <v>1493</v>
      </c>
      <c r="BO32" s="12" t="s">
        <v>1493</v>
      </c>
      <c r="BP32" s="12" t="s">
        <v>1493</v>
      </c>
      <c r="BQ32" s="12" t="s">
        <v>1493</v>
      </c>
      <c r="BR32" s="12" t="s">
        <v>1493</v>
      </c>
      <c r="BS32" s="12" t="s">
        <v>1493</v>
      </c>
      <c r="BT32" s="12" t="s">
        <v>1493</v>
      </c>
      <c r="BU32" s="12" t="s">
        <v>1493</v>
      </c>
      <c r="BV32" s="12" t="s">
        <v>1493</v>
      </c>
      <c r="BW32" s="12" t="s">
        <v>1493</v>
      </c>
      <c r="BX32" s="12" t="s">
        <v>1493</v>
      </c>
      <c r="BY32" s="12" t="s">
        <v>1493</v>
      </c>
      <c r="BZ32" s="12" t="s">
        <v>1493</v>
      </c>
      <c r="CA32" s="12" t="s">
        <v>1493</v>
      </c>
      <c r="CB32" s="12" t="s">
        <v>1493</v>
      </c>
      <c r="CC32" s="12" t="s">
        <v>1493</v>
      </c>
      <c r="CD32" s="12" t="s">
        <v>1493</v>
      </c>
      <c r="CE32" s="12" t="s">
        <v>1493</v>
      </c>
      <c r="CF32" s="12" t="s">
        <v>1493</v>
      </c>
      <c r="CG32" s="12" t="s">
        <v>1493</v>
      </c>
      <c r="CH32" s="12" t="s">
        <v>1493</v>
      </c>
      <c r="CI32" s="12" t="s">
        <v>1493</v>
      </c>
      <c r="CJ32" s="12" t="s">
        <v>1493</v>
      </c>
      <c r="CK32" s="12" t="s">
        <v>1493</v>
      </c>
      <c r="CL32" s="12" t="s">
        <v>1493</v>
      </c>
      <c r="CM32" s="12" t="s">
        <v>1493</v>
      </c>
      <c r="CN32" s="12" t="s">
        <v>1493</v>
      </c>
      <c r="CO32" s="12" t="s">
        <v>1493</v>
      </c>
      <c r="CP32" s="12" t="s">
        <v>1493</v>
      </c>
      <c r="CQ32" s="12" t="s">
        <v>1493</v>
      </c>
      <c r="CR32" s="12" t="s">
        <v>1493</v>
      </c>
      <c r="CS32" s="12" t="s">
        <v>1493</v>
      </c>
      <c r="CT32" s="12" t="s">
        <v>1493</v>
      </c>
      <c r="CU32" s="12" t="s">
        <v>1493</v>
      </c>
      <c r="CV32" s="12" t="s">
        <v>1493</v>
      </c>
      <c r="CW32" s="12" t="s">
        <v>1493</v>
      </c>
      <c r="CX32" s="12" t="s">
        <v>1493</v>
      </c>
      <c r="CY32" s="12" t="s">
        <v>1493</v>
      </c>
      <c r="CZ32" s="12" t="s">
        <v>1493</v>
      </c>
      <c r="DA32" s="12" t="s">
        <v>1493</v>
      </c>
      <c r="DB32" s="12" t="s">
        <v>1493</v>
      </c>
      <c r="DC32" s="12" t="s">
        <v>1493</v>
      </c>
      <c r="DD32" s="12" t="s">
        <v>1493</v>
      </c>
      <c r="DE32" s="12" t="s">
        <v>1493</v>
      </c>
      <c r="DF32" s="12" t="s">
        <v>1493</v>
      </c>
      <c r="DG32" s="12" t="s">
        <v>1493</v>
      </c>
      <c r="DH32" s="12" t="s">
        <v>1493</v>
      </c>
      <c r="DI32" s="12" t="s">
        <v>1493</v>
      </c>
      <c r="DJ32" s="12" t="s">
        <v>1493</v>
      </c>
      <c r="DK32" s="12" t="s">
        <v>1493</v>
      </c>
      <c r="DL32" s="12" t="s">
        <v>1493</v>
      </c>
      <c r="DM32" s="12" t="s">
        <v>1493</v>
      </c>
      <c r="DN32" s="12" t="s">
        <v>1493</v>
      </c>
      <c r="DO32" s="12" t="s">
        <v>1493</v>
      </c>
      <c r="DP32" s="12" t="s">
        <v>1493</v>
      </c>
      <c r="DQ32" s="12" t="s">
        <v>1493</v>
      </c>
      <c r="DR32" s="12" t="s">
        <v>1493</v>
      </c>
      <c r="DS32" s="12" t="s">
        <v>1493</v>
      </c>
      <c r="DT32" s="12" t="s">
        <v>1493</v>
      </c>
      <c r="DU32" s="12" t="s">
        <v>1493</v>
      </c>
      <c r="DV32" s="12" t="s">
        <v>1493</v>
      </c>
      <c r="DW32" s="12" t="s">
        <v>1493</v>
      </c>
      <c r="DX32" s="12" t="s">
        <v>1493</v>
      </c>
      <c r="DY32" s="12" t="s">
        <v>1493</v>
      </c>
      <c r="DZ32" s="12" t="s">
        <v>1493</v>
      </c>
      <c r="EA32" s="12" t="s">
        <v>1493</v>
      </c>
      <c r="EB32" s="12" t="s">
        <v>1493</v>
      </c>
      <c r="EC32" s="12" t="s">
        <v>1493</v>
      </c>
      <c r="ED32" s="12" t="s">
        <v>1493</v>
      </c>
      <c r="EE32" s="12" t="s">
        <v>1493</v>
      </c>
      <c r="EF32" s="12" t="s">
        <v>1493</v>
      </c>
      <c r="EG32" s="12" t="s">
        <v>1493</v>
      </c>
      <c r="EH32" s="12" t="s">
        <v>1493</v>
      </c>
      <c r="EI32" s="12" t="s">
        <v>1493</v>
      </c>
      <c r="EJ32" s="12" t="s">
        <v>1493</v>
      </c>
      <c r="EK32" s="12" t="s">
        <v>1493</v>
      </c>
      <c r="EL32" s="12" t="s">
        <v>1493</v>
      </c>
      <c r="EM32" s="12" t="s">
        <v>1493</v>
      </c>
      <c r="EN32" s="12" t="s">
        <v>1493</v>
      </c>
      <c r="EO32" s="12" t="s">
        <v>1493</v>
      </c>
      <c r="EP32" s="12" t="s">
        <v>1493</v>
      </c>
      <c r="ER32">
        <v>2</v>
      </c>
      <c r="ES32">
        <v>13.2</v>
      </c>
      <c r="ET32">
        <v>13.2</v>
      </c>
      <c r="EU32">
        <f t="shared" si="0"/>
        <v>13</v>
      </c>
      <c r="EV32">
        <f>Data1!BQ32/7</f>
        <v>27.285714285714285</v>
      </c>
      <c r="EW32">
        <v>2</v>
      </c>
      <c r="EX32">
        <f t="shared" si="1"/>
        <v>2</v>
      </c>
      <c r="EY32" t="str">
        <f t="shared" si="2"/>
        <v>בינוני</v>
      </c>
    </row>
    <row r="33" spans="1:155" x14ac:dyDescent="0.25">
      <c r="A33" s="4">
        <v>2.0299999999999998</v>
      </c>
      <c r="B33" s="12" t="s">
        <v>1493</v>
      </c>
      <c r="C33" s="12" t="s">
        <v>861</v>
      </c>
      <c r="D33">
        <v>96</v>
      </c>
      <c r="E33" s="12" t="s">
        <v>1014</v>
      </c>
      <c r="F33">
        <v>67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 s="12" t="s">
        <v>917</v>
      </c>
      <c r="P33">
        <v>136</v>
      </c>
      <c r="Q33" s="12" t="s">
        <v>1015</v>
      </c>
      <c r="R33">
        <v>69</v>
      </c>
      <c r="S33" s="12">
        <v>0</v>
      </c>
      <c r="T33">
        <v>0</v>
      </c>
      <c r="U33" s="12">
        <v>0</v>
      </c>
      <c r="V33">
        <v>0</v>
      </c>
      <c r="W33" s="12">
        <v>0</v>
      </c>
      <c r="X33">
        <v>0</v>
      </c>
      <c r="Y33" s="12">
        <v>0</v>
      </c>
      <c r="Z33" s="12" t="s">
        <v>1493</v>
      </c>
      <c r="AA33" s="12" t="s">
        <v>1493</v>
      </c>
      <c r="AB33" s="12" t="s">
        <v>1493</v>
      </c>
      <c r="AC33" s="12" t="s">
        <v>1493</v>
      </c>
      <c r="AD33" s="12" t="s">
        <v>1493</v>
      </c>
      <c r="AE33" s="12" t="s">
        <v>1493</v>
      </c>
      <c r="AF33" s="12" t="s">
        <v>1493</v>
      </c>
      <c r="AG33" s="12" t="s">
        <v>1493</v>
      </c>
      <c r="AH33" s="12" t="s">
        <v>1493</v>
      </c>
      <c r="AI33" s="12" t="s">
        <v>1493</v>
      </c>
      <c r="AJ33" s="12" t="s">
        <v>1493</v>
      </c>
      <c r="AK33" s="12" t="s">
        <v>1493</v>
      </c>
      <c r="AL33" s="12" t="s">
        <v>1493</v>
      </c>
      <c r="AM33" s="12" t="s">
        <v>1493</v>
      </c>
      <c r="AN33" s="12" t="s">
        <v>1493</v>
      </c>
      <c r="AO33" s="12" t="s">
        <v>1493</v>
      </c>
      <c r="AP33" s="12" t="s">
        <v>1493</v>
      </c>
      <c r="AQ33" s="12" t="s">
        <v>1493</v>
      </c>
      <c r="AR33" s="12" t="s">
        <v>1493</v>
      </c>
      <c r="AS33" s="12" t="s">
        <v>1493</v>
      </c>
      <c r="AT33" s="12" t="s">
        <v>1493</v>
      </c>
      <c r="AU33" s="12" t="s">
        <v>1493</v>
      </c>
      <c r="AV33" s="12" t="s">
        <v>1493</v>
      </c>
      <c r="AW33" s="12" t="s">
        <v>1493</v>
      </c>
      <c r="AX33" s="12" t="s">
        <v>1493</v>
      </c>
      <c r="AY33" s="12" t="s">
        <v>1493</v>
      </c>
      <c r="AZ33" s="12" t="s">
        <v>1493</v>
      </c>
      <c r="BA33" s="12" t="s">
        <v>1493</v>
      </c>
      <c r="BB33" s="12" t="s">
        <v>1493</v>
      </c>
      <c r="BC33" s="12" t="s">
        <v>1493</v>
      </c>
      <c r="BD33" s="12" t="s">
        <v>1493</v>
      </c>
      <c r="BE33" s="12" t="s">
        <v>1493</v>
      </c>
      <c r="BF33" s="12" t="s">
        <v>1493</v>
      </c>
      <c r="BG33" s="12" t="s">
        <v>1493</v>
      </c>
      <c r="BH33" s="12" t="s">
        <v>1493</v>
      </c>
      <c r="BI33" s="12" t="s">
        <v>1493</v>
      </c>
      <c r="BJ33" s="12" t="s">
        <v>1493</v>
      </c>
      <c r="BK33" s="12" t="s">
        <v>1493</v>
      </c>
      <c r="BL33" s="12" t="s">
        <v>1493</v>
      </c>
      <c r="BM33" s="12" t="s">
        <v>1493</v>
      </c>
      <c r="BN33" s="12" t="s">
        <v>1493</v>
      </c>
      <c r="BO33" s="12" t="s">
        <v>1493</v>
      </c>
      <c r="BP33" s="12" t="s">
        <v>1493</v>
      </c>
      <c r="BQ33" s="12" t="s">
        <v>1493</v>
      </c>
      <c r="BR33" s="12" t="s">
        <v>1493</v>
      </c>
      <c r="BS33" s="12" t="s">
        <v>1493</v>
      </c>
      <c r="BT33" s="12" t="s">
        <v>1493</v>
      </c>
      <c r="BU33" s="12" t="s">
        <v>1493</v>
      </c>
      <c r="BV33" s="12" t="s">
        <v>1493</v>
      </c>
      <c r="BW33" s="12" t="s">
        <v>1493</v>
      </c>
      <c r="BX33" s="12" t="s">
        <v>1493</v>
      </c>
      <c r="BY33" s="12" t="s">
        <v>1493</v>
      </c>
      <c r="BZ33" s="12" t="s">
        <v>1493</v>
      </c>
      <c r="CA33" s="12" t="s">
        <v>1493</v>
      </c>
      <c r="CB33" s="12" t="s">
        <v>1493</v>
      </c>
      <c r="CC33" s="12" t="s">
        <v>1493</v>
      </c>
      <c r="CD33" s="12" t="s">
        <v>1493</v>
      </c>
      <c r="CE33" s="12" t="s">
        <v>1493</v>
      </c>
      <c r="CF33" s="12" t="s">
        <v>1493</v>
      </c>
      <c r="CG33" s="12" t="s">
        <v>1493</v>
      </c>
      <c r="CH33" s="12" t="s">
        <v>1493</v>
      </c>
      <c r="CI33" s="12" t="s">
        <v>1493</v>
      </c>
      <c r="CJ33" s="12" t="s">
        <v>1493</v>
      </c>
      <c r="CK33" s="12" t="s">
        <v>1493</v>
      </c>
      <c r="CL33" s="12" t="s">
        <v>1493</v>
      </c>
      <c r="CM33" s="12" t="s">
        <v>1493</v>
      </c>
      <c r="CN33" s="12" t="s">
        <v>1493</v>
      </c>
      <c r="CO33" s="12" t="s">
        <v>1493</v>
      </c>
      <c r="CP33" s="12" t="s">
        <v>1493</v>
      </c>
      <c r="CQ33" s="12" t="s">
        <v>1493</v>
      </c>
      <c r="CR33" s="12" t="s">
        <v>1493</v>
      </c>
      <c r="CS33" s="12" t="s">
        <v>1493</v>
      </c>
      <c r="CT33" s="12" t="s">
        <v>1493</v>
      </c>
      <c r="CU33" s="12" t="s">
        <v>1493</v>
      </c>
      <c r="CV33" s="12" t="s">
        <v>1493</v>
      </c>
      <c r="CW33" s="12" t="s">
        <v>1493</v>
      </c>
      <c r="CX33" s="12" t="s">
        <v>1493</v>
      </c>
      <c r="CY33" s="12" t="s">
        <v>1493</v>
      </c>
      <c r="CZ33" s="12" t="s">
        <v>1493</v>
      </c>
      <c r="DA33" s="12" t="s">
        <v>1493</v>
      </c>
      <c r="DB33" s="12" t="s">
        <v>1493</v>
      </c>
      <c r="DC33" s="12" t="s">
        <v>1493</v>
      </c>
      <c r="DD33" s="12" t="s">
        <v>1493</v>
      </c>
      <c r="DE33" s="12" t="s">
        <v>1493</v>
      </c>
      <c r="DF33" s="12" t="s">
        <v>1493</v>
      </c>
      <c r="DG33" s="12" t="s">
        <v>1493</v>
      </c>
      <c r="DH33" s="12" t="s">
        <v>1493</v>
      </c>
      <c r="DI33" s="12" t="s">
        <v>1493</v>
      </c>
      <c r="DJ33" s="12" t="s">
        <v>1493</v>
      </c>
      <c r="DK33" s="12" t="s">
        <v>1493</v>
      </c>
      <c r="DL33" s="12" t="s">
        <v>1493</v>
      </c>
      <c r="DM33" s="12" t="s">
        <v>1493</v>
      </c>
      <c r="DN33" s="12" t="s">
        <v>1493</v>
      </c>
      <c r="DO33" s="12" t="s">
        <v>1493</v>
      </c>
      <c r="DP33" s="12" t="s">
        <v>1493</v>
      </c>
      <c r="DQ33" s="12" t="s">
        <v>1493</v>
      </c>
      <c r="DR33" s="12" t="s">
        <v>1493</v>
      </c>
      <c r="DS33" s="12" t="s">
        <v>1493</v>
      </c>
      <c r="DT33" s="12" t="s">
        <v>1493</v>
      </c>
      <c r="DU33" s="12" t="s">
        <v>1493</v>
      </c>
      <c r="DV33" s="12" t="s">
        <v>1493</v>
      </c>
      <c r="DW33" s="12" t="s">
        <v>1493</v>
      </c>
      <c r="DX33" s="12" t="s">
        <v>1493</v>
      </c>
      <c r="DY33" s="12" t="s">
        <v>1493</v>
      </c>
      <c r="DZ33" s="12" t="s">
        <v>1493</v>
      </c>
      <c r="EA33" s="12" t="s">
        <v>1493</v>
      </c>
      <c r="EB33" s="12" t="s">
        <v>1493</v>
      </c>
      <c r="EC33" s="12" t="s">
        <v>1493</v>
      </c>
      <c r="ED33" s="12" t="s">
        <v>1493</v>
      </c>
      <c r="EE33" s="12" t="s">
        <v>1493</v>
      </c>
      <c r="EF33" s="12" t="s">
        <v>1493</v>
      </c>
      <c r="EG33" s="12" t="s">
        <v>1493</v>
      </c>
      <c r="EH33" s="12" t="s">
        <v>1493</v>
      </c>
      <c r="EI33" s="12" t="s">
        <v>1493</v>
      </c>
      <c r="EJ33" s="12" t="s">
        <v>1493</v>
      </c>
      <c r="EK33" s="12" t="s">
        <v>1493</v>
      </c>
      <c r="EL33" s="12" t="s">
        <v>1493</v>
      </c>
      <c r="EM33" s="12" t="s">
        <v>1493</v>
      </c>
      <c r="EN33" s="12" t="s">
        <v>1493</v>
      </c>
      <c r="EO33" s="12" t="s">
        <v>1493</v>
      </c>
      <c r="EP33" s="12" t="s">
        <v>1493</v>
      </c>
      <c r="ER33">
        <v>2</v>
      </c>
      <c r="ES33">
        <v>19.399999999999999</v>
      </c>
      <c r="ET33">
        <v>19.399999999999999</v>
      </c>
      <c r="EU33">
        <f t="shared" si="0"/>
        <v>19</v>
      </c>
      <c r="EV33">
        <f>Data1!BQ33/7</f>
        <v>29.714285714285715</v>
      </c>
      <c r="EW33">
        <v>2</v>
      </c>
      <c r="EX33">
        <f t="shared" si="1"/>
        <v>2</v>
      </c>
      <c r="EY33" t="str">
        <f t="shared" si="2"/>
        <v>בינוני</v>
      </c>
    </row>
    <row r="34" spans="1:155" x14ac:dyDescent="0.25">
      <c r="A34" s="4">
        <v>2.0310000000000001</v>
      </c>
      <c r="B34" s="12" t="s">
        <v>1493</v>
      </c>
      <c r="C34" s="12" t="s">
        <v>811</v>
      </c>
      <c r="D34">
        <v>128</v>
      </c>
      <c r="E34" s="12" t="s">
        <v>702</v>
      </c>
      <c r="F34">
        <v>60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 s="12" t="s">
        <v>543</v>
      </c>
      <c r="P34">
        <v>188</v>
      </c>
      <c r="Q34" s="12" t="s">
        <v>1493</v>
      </c>
      <c r="R34" s="12" t="s">
        <v>1493</v>
      </c>
      <c r="S34" s="12" t="s">
        <v>1493</v>
      </c>
      <c r="T34" s="12" t="s">
        <v>1493</v>
      </c>
      <c r="U34" s="12" t="s">
        <v>1493</v>
      </c>
      <c r="V34" s="12" t="s">
        <v>1493</v>
      </c>
      <c r="W34" s="12" t="s">
        <v>1493</v>
      </c>
      <c r="X34" s="12" t="s">
        <v>1493</v>
      </c>
      <c r="Y34" s="12" t="s">
        <v>1493</v>
      </c>
      <c r="Z34">
        <v>1</v>
      </c>
      <c r="AA34" s="12" t="s">
        <v>1493</v>
      </c>
      <c r="AB34" s="12" t="s">
        <v>1493</v>
      </c>
      <c r="AC34" s="12" t="s">
        <v>1493</v>
      </c>
      <c r="AD34" s="12" t="s">
        <v>1493</v>
      </c>
      <c r="AE34" s="12" t="s">
        <v>1493</v>
      </c>
      <c r="AF34" s="12" t="s">
        <v>1493</v>
      </c>
      <c r="AG34" s="12" t="s">
        <v>1493</v>
      </c>
      <c r="AH34" s="12" t="s">
        <v>1493</v>
      </c>
      <c r="AI34" s="12" t="s">
        <v>1493</v>
      </c>
      <c r="AJ34" s="12" t="s">
        <v>1493</v>
      </c>
      <c r="AK34" s="12" t="s">
        <v>1493</v>
      </c>
      <c r="AL34" s="12" t="s">
        <v>1493</v>
      </c>
      <c r="AM34" s="12" t="s">
        <v>1493</v>
      </c>
      <c r="AN34" s="12" t="s">
        <v>1493</v>
      </c>
      <c r="AO34" s="12" t="s">
        <v>1493</v>
      </c>
      <c r="AP34" s="12" t="s">
        <v>1493</v>
      </c>
      <c r="AQ34" s="12" t="s">
        <v>1493</v>
      </c>
      <c r="AR34" s="12" t="s">
        <v>1493</v>
      </c>
      <c r="AS34" s="12" t="s">
        <v>1493</v>
      </c>
      <c r="AT34" s="12" t="s">
        <v>1493</v>
      </c>
      <c r="AU34" s="12" t="s">
        <v>1493</v>
      </c>
      <c r="AV34" s="12" t="s">
        <v>1493</v>
      </c>
      <c r="AW34" s="12" t="s">
        <v>1493</v>
      </c>
      <c r="AX34" s="12" t="s">
        <v>1493</v>
      </c>
      <c r="AY34" s="12" t="s">
        <v>1493</v>
      </c>
      <c r="AZ34" s="12" t="s">
        <v>1493</v>
      </c>
      <c r="BA34" s="12" t="s">
        <v>1493</v>
      </c>
      <c r="BB34" s="12" t="s">
        <v>1493</v>
      </c>
      <c r="BC34" s="12" t="s">
        <v>1493</v>
      </c>
      <c r="BD34" s="12" t="s">
        <v>1493</v>
      </c>
      <c r="BE34" s="12" t="s">
        <v>1493</v>
      </c>
      <c r="BF34" s="12" t="s">
        <v>1493</v>
      </c>
      <c r="BG34" s="12" t="s">
        <v>1493</v>
      </c>
      <c r="BH34" s="12" t="s">
        <v>1493</v>
      </c>
      <c r="BI34" s="12" t="s">
        <v>1493</v>
      </c>
      <c r="BJ34" s="12" t="s">
        <v>1493</v>
      </c>
      <c r="BK34" s="12" t="s">
        <v>1493</v>
      </c>
      <c r="BL34" s="12" t="s">
        <v>1493</v>
      </c>
      <c r="BM34" s="12" t="s">
        <v>1493</v>
      </c>
      <c r="BN34" s="12" t="s">
        <v>1493</v>
      </c>
      <c r="BO34" s="12" t="s">
        <v>1493</v>
      </c>
      <c r="BP34" s="12" t="s">
        <v>1493</v>
      </c>
      <c r="BQ34" s="12" t="s">
        <v>1493</v>
      </c>
      <c r="BR34" s="12" t="s">
        <v>1493</v>
      </c>
      <c r="BS34" s="12" t="s">
        <v>1493</v>
      </c>
      <c r="BT34" s="12" t="s">
        <v>1493</v>
      </c>
      <c r="BU34" s="12" t="s">
        <v>1493</v>
      </c>
      <c r="BV34" s="12" t="s">
        <v>1493</v>
      </c>
      <c r="BW34" s="12" t="s">
        <v>1493</v>
      </c>
      <c r="BX34" s="12" t="s">
        <v>1493</v>
      </c>
      <c r="BY34" s="12" t="s">
        <v>1493</v>
      </c>
      <c r="BZ34" s="12" t="s">
        <v>1493</v>
      </c>
      <c r="CA34" s="12" t="s">
        <v>1493</v>
      </c>
      <c r="CB34" s="12" t="s">
        <v>1493</v>
      </c>
      <c r="CC34" s="12" t="s">
        <v>1493</v>
      </c>
      <c r="CD34" s="12" t="s">
        <v>1493</v>
      </c>
      <c r="CE34" s="12" t="s">
        <v>1493</v>
      </c>
      <c r="CF34" s="12" t="s">
        <v>1493</v>
      </c>
      <c r="CG34" s="12" t="s">
        <v>1493</v>
      </c>
      <c r="CH34" s="12" t="s">
        <v>1493</v>
      </c>
      <c r="CI34" s="12" t="s">
        <v>1493</v>
      </c>
      <c r="CJ34" s="12" t="s">
        <v>1493</v>
      </c>
      <c r="CK34" s="12" t="s">
        <v>1493</v>
      </c>
      <c r="CL34" s="12" t="s">
        <v>1493</v>
      </c>
      <c r="CM34" s="12" t="s">
        <v>1493</v>
      </c>
      <c r="CN34" s="12" t="s">
        <v>1493</v>
      </c>
      <c r="CO34" s="12" t="s">
        <v>1493</v>
      </c>
      <c r="CP34" s="12" t="s">
        <v>1493</v>
      </c>
      <c r="CQ34" s="12" t="s">
        <v>1493</v>
      </c>
      <c r="CR34" s="12" t="s">
        <v>1493</v>
      </c>
      <c r="CS34" s="12" t="s">
        <v>1493</v>
      </c>
      <c r="CT34" s="12" t="s">
        <v>1493</v>
      </c>
      <c r="CU34" s="12" t="s">
        <v>1493</v>
      </c>
      <c r="CV34" s="12" t="s">
        <v>1493</v>
      </c>
      <c r="CW34" s="12" t="s">
        <v>1493</v>
      </c>
      <c r="CX34" s="12" t="s">
        <v>1493</v>
      </c>
      <c r="CY34" s="12" t="s">
        <v>1493</v>
      </c>
      <c r="CZ34" s="12" t="s">
        <v>1493</v>
      </c>
      <c r="DA34" s="12" t="s">
        <v>1493</v>
      </c>
      <c r="DB34" s="12" t="s">
        <v>1493</v>
      </c>
      <c r="DC34" s="12" t="s">
        <v>1493</v>
      </c>
      <c r="DD34" s="12" t="s">
        <v>1493</v>
      </c>
      <c r="DE34" s="12" t="s">
        <v>1493</v>
      </c>
      <c r="DF34" s="12" t="s">
        <v>1493</v>
      </c>
      <c r="DG34" s="12" t="s">
        <v>1493</v>
      </c>
      <c r="DH34" s="12" t="s">
        <v>1493</v>
      </c>
      <c r="DI34" s="12" t="s">
        <v>1493</v>
      </c>
      <c r="DJ34" s="12" t="s">
        <v>1493</v>
      </c>
      <c r="DK34" s="12" t="s">
        <v>1493</v>
      </c>
      <c r="DL34" s="12" t="s">
        <v>1493</v>
      </c>
      <c r="DM34" s="12" t="s">
        <v>1493</v>
      </c>
      <c r="DN34" s="12" t="s">
        <v>1493</v>
      </c>
      <c r="DO34" s="12" t="s">
        <v>1493</v>
      </c>
      <c r="DP34" s="12" t="s">
        <v>1493</v>
      </c>
      <c r="DQ34" s="12" t="s">
        <v>1493</v>
      </c>
      <c r="DR34" s="12" t="s">
        <v>1493</v>
      </c>
      <c r="DS34" s="12" t="s">
        <v>1493</v>
      </c>
      <c r="DT34" s="12" t="s">
        <v>1493</v>
      </c>
      <c r="DU34" s="12" t="s">
        <v>1493</v>
      </c>
      <c r="DV34" s="12" t="s">
        <v>1493</v>
      </c>
      <c r="DW34" s="12" t="s">
        <v>1493</v>
      </c>
      <c r="DX34" s="12" t="s">
        <v>1493</v>
      </c>
      <c r="DY34" s="12" t="s">
        <v>1493</v>
      </c>
      <c r="DZ34" s="12" t="s">
        <v>1493</v>
      </c>
      <c r="EA34" s="12" t="s">
        <v>1493</v>
      </c>
      <c r="EB34" s="12" t="s">
        <v>1493</v>
      </c>
      <c r="EC34" s="12" t="s">
        <v>1493</v>
      </c>
      <c r="ED34" s="12" t="s">
        <v>1493</v>
      </c>
      <c r="EE34" s="12" t="s">
        <v>1493</v>
      </c>
      <c r="EF34" s="12" t="s">
        <v>1493</v>
      </c>
      <c r="EG34" s="12" t="s">
        <v>1493</v>
      </c>
      <c r="EH34" s="12" t="s">
        <v>1493</v>
      </c>
      <c r="EI34" s="12" t="s">
        <v>1493</v>
      </c>
      <c r="EJ34" s="12" t="s">
        <v>1493</v>
      </c>
      <c r="EK34" s="12" t="s">
        <v>1493</v>
      </c>
      <c r="EL34" s="12" t="s">
        <v>1493</v>
      </c>
      <c r="EM34" s="12" t="s">
        <v>1493</v>
      </c>
      <c r="EN34" s="12" t="s">
        <v>1493</v>
      </c>
      <c r="EO34" s="12" t="s">
        <v>1493</v>
      </c>
      <c r="EP34" s="12" t="s">
        <v>1493</v>
      </c>
      <c r="ER34">
        <v>2</v>
      </c>
      <c r="ES34">
        <v>26.8</v>
      </c>
      <c r="ET34">
        <v>27.1</v>
      </c>
      <c r="EU34">
        <f t="shared" si="0"/>
        <v>27</v>
      </c>
      <c r="EV34">
        <f>Data1!BQ34/7</f>
        <v>32.428571428571431</v>
      </c>
      <c r="EW34">
        <v>2</v>
      </c>
      <c r="EX34">
        <f t="shared" si="1"/>
        <v>3</v>
      </c>
      <c r="EY34" t="str">
        <f t="shared" si="2"/>
        <v>לא הולם</v>
      </c>
    </row>
    <row r="35" spans="1:155" x14ac:dyDescent="0.25">
      <c r="A35" s="4">
        <v>2.032</v>
      </c>
      <c r="B35" s="12" t="s">
        <v>1493</v>
      </c>
      <c r="C35" s="12" t="s">
        <v>1373</v>
      </c>
      <c r="D35">
        <v>133</v>
      </c>
      <c r="E35" s="12" t="s">
        <v>1441</v>
      </c>
      <c r="F35">
        <v>65</v>
      </c>
      <c r="G35" s="12" t="s">
        <v>1493</v>
      </c>
      <c r="H35" s="12" t="s">
        <v>1493</v>
      </c>
      <c r="I35" s="12" t="s">
        <v>1493</v>
      </c>
      <c r="J35" s="12" t="s">
        <v>1493</v>
      </c>
      <c r="K35" s="12" t="s">
        <v>1493</v>
      </c>
      <c r="L35">
        <v>1</v>
      </c>
      <c r="M35">
        <v>1</v>
      </c>
      <c r="N35">
        <v>1</v>
      </c>
      <c r="O35" t="s">
        <v>1442</v>
      </c>
      <c r="P35">
        <v>154</v>
      </c>
      <c r="Q35" t="s">
        <v>1441</v>
      </c>
      <c r="R35">
        <v>67</v>
      </c>
      <c r="S35">
        <v>1</v>
      </c>
      <c r="T35" s="12" t="s">
        <v>1493</v>
      </c>
      <c r="U35" s="12" t="s">
        <v>1493</v>
      </c>
      <c r="V35">
        <v>1</v>
      </c>
      <c r="W35">
        <v>1</v>
      </c>
      <c r="X35">
        <v>1</v>
      </c>
      <c r="Y35">
        <v>1</v>
      </c>
      <c r="Z35">
        <v>1</v>
      </c>
      <c r="AA35" t="s">
        <v>1443</v>
      </c>
      <c r="AB35">
        <v>182</v>
      </c>
      <c r="AC35" t="s">
        <v>1441</v>
      </c>
      <c r="AD35">
        <v>69</v>
      </c>
      <c r="AE35">
        <v>1</v>
      </c>
      <c r="AF35" s="12" t="s">
        <v>1493</v>
      </c>
      <c r="AG35" s="12" t="s">
        <v>1493</v>
      </c>
      <c r="AH35">
        <v>1</v>
      </c>
      <c r="AI35">
        <v>1</v>
      </c>
      <c r="AJ35">
        <v>1</v>
      </c>
      <c r="AK35">
        <v>1</v>
      </c>
      <c r="AL35">
        <v>1</v>
      </c>
      <c r="AM35" s="12" t="s">
        <v>1493</v>
      </c>
      <c r="AN35" s="12" t="s">
        <v>1493</v>
      </c>
      <c r="AO35" s="12" t="s">
        <v>1493</v>
      </c>
      <c r="AP35" s="12" t="s">
        <v>1493</v>
      </c>
      <c r="AQ35" s="12" t="s">
        <v>1493</v>
      </c>
      <c r="AR35" s="12" t="s">
        <v>1493</v>
      </c>
      <c r="AS35" s="12" t="s">
        <v>1493</v>
      </c>
      <c r="AT35" s="12" t="s">
        <v>1493</v>
      </c>
      <c r="AU35" s="12" t="s">
        <v>1493</v>
      </c>
      <c r="AV35" s="12" t="s">
        <v>1493</v>
      </c>
      <c r="AW35" s="12" t="s">
        <v>1493</v>
      </c>
      <c r="AX35" s="12" t="s">
        <v>1493</v>
      </c>
      <c r="AY35" s="12" t="s">
        <v>1493</v>
      </c>
      <c r="AZ35" s="12" t="s">
        <v>1493</v>
      </c>
      <c r="BA35" s="12" t="s">
        <v>1493</v>
      </c>
      <c r="BB35" s="12" t="s">
        <v>1493</v>
      </c>
      <c r="BC35" s="12" t="s">
        <v>1493</v>
      </c>
      <c r="BD35" s="12" t="s">
        <v>1493</v>
      </c>
      <c r="BE35" s="12" t="s">
        <v>1493</v>
      </c>
      <c r="BF35" s="12" t="s">
        <v>1493</v>
      </c>
      <c r="BG35" s="12" t="s">
        <v>1493</v>
      </c>
      <c r="BH35" s="12" t="s">
        <v>1493</v>
      </c>
      <c r="BI35" s="12" t="s">
        <v>1493</v>
      </c>
      <c r="BJ35" s="12" t="s">
        <v>1493</v>
      </c>
      <c r="BK35" s="12" t="s">
        <v>1493</v>
      </c>
      <c r="BL35" s="12" t="s">
        <v>1493</v>
      </c>
      <c r="BM35" s="12" t="s">
        <v>1493</v>
      </c>
      <c r="BN35" s="12" t="s">
        <v>1493</v>
      </c>
      <c r="BO35" s="12" t="s">
        <v>1493</v>
      </c>
      <c r="BP35" s="12" t="s">
        <v>1493</v>
      </c>
      <c r="BQ35" s="12" t="s">
        <v>1493</v>
      </c>
      <c r="BR35" s="12" t="s">
        <v>1493</v>
      </c>
      <c r="BS35" s="12" t="s">
        <v>1493</v>
      </c>
      <c r="BT35" s="12" t="s">
        <v>1493</v>
      </c>
      <c r="BU35" s="12" t="s">
        <v>1493</v>
      </c>
      <c r="BV35" s="12" t="s">
        <v>1493</v>
      </c>
      <c r="BW35" s="12" t="s">
        <v>1493</v>
      </c>
      <c r="BX35" s="12" t="s">
        <v>1493</v>
      </c>
      <c r="BY35" s="12" t="s">
        <v>1493</v>
      </c>
      <c r="BZ35" s="12" t="s">
        <v>1493</v>
      </c>
      <c r="CA35" s="12" t="s">
        <v>1493</v>
      </c>
      <c r="CB35" s="12" t="s">
        <v>1493</v>
      </c>
      <c r="CC35" s="12" t="s">
        <v>1493</v>
      </c>
      <c r="CD35" s="12" t="s">
        <v>1493</v>
      </c>
      <c r="CE35" s="12" t="s">
        <v>1493</v>
      </c>
      <c r="CF35" s="12" t="s">
        <v>1493</v>
      </c>
      <c r="CG35" s="12" t="s">
        <v>1493</v>
      </c>
      <c r="CH35" s="12" t="s">
        <v>1493</v>
      </c>
      <c r="CI35" s="12" t="s">
        <v>1493</v>
      </c>
      <c r="CJ35" s="12" t="s">
        <v>1493</v>
      </c>
      <c r="CK35" s="12" t="s">
        <v>1493</v>
      </c>
      <c r="CL35" s="12" t="s">
        <v>1493</v>
      </c>
      <c r="CM35" s="12" t="s">
        <v>1493</v>
      </c>
      <c r="CN35" s="12" t="s">
        <v>1493</v>
      </c>
      <c r="CO35" s="12" t="s">
        <v>1493</v>
      </c>
      <c r="CP35" s="12" t="s">
        <v>1493</v>
      </c>
      <c r="CQ35" s="12" t="s">
        <v>1493</v>
      </c>
      <c r="CR35" s="12" t="s">
        <v>1493</v>
      </c>
      <c r="CS35" s="12" t="s">
        <v>1493</v>
      </c>
      <c r="CT35" s="12" t="s">
        <v>1493</v>
      </c>
      <c r="CU35" s="12" t="s">
        <v>1493</v>
      </c>
      <c r="CV35" s="12" t="s">
        <v>1493</v>
      </c>
      <c r="CW35" s="12" t="s">
        <v>1493</v>
      </c>
      <c r="CX35" s="12" t="s">
        <v>1493</v>
      </c>
      <c r="CY35" s="12" t="s">
        <v>1493</v>
      </c>
      <c r="CZ35" s="12" t="s">
        <v>1493</v>
      </c>
      <c r="DA35" s="12" t="s">
        <v>1493</v>
      </c>
      <c r="DB35" s="12" t="s">
        <v>1493</v>
      </c>
      <c r="DC35" s="12" t="s">
        <v>1493</v>
      </c>
      <c r="DD35" s="12" t="s">
        <v>1493</v>
      </c>
      <c r="DE35" s="12" t="s">
        <v>1493</v>
      </c>
      <c r="DF35" s="12" t="s">
        <v>1493</v>
      </c>
      <c r="DG35" s="12" t="s">
        <v>1493</v>
      </c>
      <c r="DH35" s="12" t="s">
        <v>1493</v>
      </c>
      <c r="DI35" s="12" t="s">
        <v>1493</v>
      </c>
      <c r="DJ35" s="12" t="s">
        <v>1493</v>
      </c>
      <c r="DK35" s="12" t="s">
        <v>1493</v>
      </c>
      <c r="DL35" s="12" t="s">
        <v>1493</v>
      </c>
      <c r="DM35" s="12" t="s">
        <v>1493</v>
      </c>
      <c r="DN35" s="12" t="s">
        <v>1493</v>
      </c>
      <c r="DO35" s="12" t="s">
        <v>1493</v>
      </c>
      <c r="DP35" s="12" t="s">
        <v>1493</v>
      </c>
      <c r="DQ35" s="12" t="s">
        <v>1493</v>
      </c>
      <c r="DR35" s="12" t="s">
        <v>1493</v>
      </c>
      <c r="DS35" s="12" t="s">
        <v>1493</v>
      </c>
      <c r="DT35" s="12" t="s">
        <v>1493</v>
      </c>
      <c r="DU35" s="12" t="s">
        <v>1493</v>
      </c>
      <c r="DV35" s="12" t="s">
        <v>1493</v>
      </c>
      <c r="DW35" s="12" t="s">
        <v>1493</v>
      </c>
      <c r="DX35" s="12" t="s">
        <v>1493</v>
      </c>
      <c r="DY35" s="12" t="s">
        <v>1493</v>
      </c>
      <c r="DZ35" s="12" t="s">
        <v>1493</v>
      </c>
      <c r="EA35" s="12" t="s">
        <v>1493</v>
      </c>
      <c r="EB35" s="12" t="s">
        <v>1493</v>
      </c>
      <c r="EC35" s="12" t="s">
        <v>1493</v>
      </c>
      <c r="ED35" s="12" t="s">
        <v>1493</v>
      </c>
      <c r="EE35" s="12" t="s">
        <v>1493</v>
      </c>
      <c r="EF35" s="12" t="s">
        <v>1493</v>
      </c>
      <c r="EG35" s="12" t="s">
        <v>1493</v>
      </c>
      <c r="EH35" s="12" t="s">
        <v>1493</v>
      </c>
      <c r="EI35" s="12" t="s">
        <v>1493</v>
      </c>
      <c r="EJ35" s="12" t="s">
        <v>1493</v>
      </c>
      <c r="EK35" s="12" t="s">
        <v>1493</v>
      </c>
      <c r="EL35" s="12" t="s">
        <v>1493</v>
      </c>
      <c r="EM35" s="12" t="s">
        <v>1493</v>
      </c>
      <c r="EN35" s="12" t="s">
        <v>1493</v>
      </c>
      <c r="EO35" s="12" t="s">
        <v>1493</v>
      </c>
      <c r="EP35" s="12" t="s">
        <v>1493</v>
      </c>
      <c r="ER35">
        <v>3</v>
      </c>
      <c r="ES35">
        <v>26</v>
      </c>
      <c r="ET35">
        <v>26</v>
      </c>
      <c r="EU35">
        <f t="shared" si="0"/>
        <v>26</v>
      </c>
      <c r="EV35">
        <f>Data1!BQ35/7</f>
        <v>27.142857142857142</v>
      </c>
      <c r="EW35">
        <v>3</v>
      </c>
      <c r="EX35">
        <f t="shared" si="1"/>
        <v>2</v>
      </c>
      <c r="EY35" t="str">
        <f t="shared" si="2"/>
        <v>בינוני</v>
      </c>
    </row>
    <row r="36" spans="1:155" x14ac:dyDescent="0.25">
      <c r="A36" s="4">
        <v>2.0329999999999999</v>
      </c>
      <c r="B36" s="12" t="s">
        <v>1493</v>
      </c>
      <c r="C36" s="12" t="s">
        <v>697</v>
      </c>
      <c r="D36">
        <v>126</v>
      </c>
      <c r="E36" s="12" t="s">
        <v>610</v>
      </c>
      <c r="F36">
        <v>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 s="12" t="s">
        <v>644</v>
      </c>
      <c r="P36">
        <v>154</v>
      </c>
      <c r="Q36" s="12" t="s">
        <v>513</v>
      </c>
      <c r="R36">
        <v>65</v>
      </c>
      <c r="S36" s="12">
        <v>0</v>
      </c>
      <c r="T36">
        <v>0</v>
      </c>
      <c r="U36" s="12">
        <v>0</v>
      </c>
      <c r="V36">
        <v>0</v>
      </c>
      <c r="W36" s="12">
        <v>1</v>
      </c>
      <c r="X36" s="12" t="s">
        <v>1493</v>
      </c>
      <c r="Y36" s="12" t="s">
        <v>1493</v>
      </c>
      <c r="Z36">
        <v>1</v>
      </c>
      <c r="AA36" s="12" t="s">
        <v>1493</v>
      </c>
      <c r="AB36" s="12" t="s">
        <v>1493</v>
      </c>
      <c r="AC36" s="12" t="s">
        <v>1493</v>
      </c>
      <c r="AD36" s="12" t="s">
        <v>1493</v>
      </c>
      <c r="AE36" s="12" t="s">
        <v>1493</v>
      </c>
      <c r="AF36" s="12" t="s">
        <v>1493</v>
      </c>
      <c r="AG36" s="12" t="s">
        <v>1493</v>
      </c>
      <c r="AH36" s="12" t="s">
        <v>1493</v>
      </c>
      <c r="AI36" s="12" t="s">
        <v>1493</v>
      </c>
      <c r="AJ36" s="12" t="s">
        <v>1493</v>
      </c>
      <c r="AK36" s="12" t="s">
        <v>1493</v>
      </c>
      <c r="AL36" s="12" t="s">
        <v>1493</v>
      </c>
      <c r="AM36" s="12" t="s">
        <v>1493</v>
      </c>
      <c r="AN36" s="12" t="s">
        <v>1493</v>
      </c>
      <c r="AO36" s="12" t="s">
        <v>1493</v>
      </c>
      <c r="AP36" s="12" t="s">
        <v>1493</v>
      </c>
      <c r="AQ36" s="12" t="s">
        <v>1493</v>
      </c>
      <c r="AR36" s="12" t="s">
        <v>1493</v>
      </c>
      <c r="AS36" s="12" t="s">
        <v>1493</v>
      </c>
      <c r="AT36" s="12" t="s">
        <v>1493</v>
      </c>
      <c r="AU36" s="12" t="s">
        <v>1493</v>
      </c>
      <c r="AV36" s="12" t="s">
        <v>1493</v>
      </c>
      <c r="AW36" s="12" t="s">
        <v>1493</v>
      </c>
      <c r="AX36" s="12" t="s">
        <v>1493</v>
      </c>
      <c r="AY36" s="12" t="s">
        <v>1493</v>
      </c>
      <c r="AZ36" s="12" t="s">
        <v>1493</v>
      </c>
      <c r="BA36" s="12" t="s">
        <v>1493</v>
      </c>
      <c r="BB36" s="12" t="s">
        <v>1493</v>
      </c>
      <c r="BC36" s="12" t="s">
        <v>1493</v>
      </c>
      <c r="BD36" s="12" t="s">
        <v>1493</v>
      </c>
      <c r="BE36" s="12" t="s">
        <v>1493</v>
      </c>
      <c r="BF36" s="12" t="s">
        <v>1493</v>
      </c>
      <c r="BG36" s="12" t="s">
        <v>1493</v>
      </c>
      <c r="BH36" s="12" t="s">
        <v>1493</v>
      </c>
      <c r="BI36" s="12" t="s">
        <v>1493</v>
      </c>
      <c r="BJ36" s="12" t="s">
        <v>1493</v>
      </c>
      <c r="BK36" s="12" t="s">
        <v>1493</v>
      </c>
      <c r="BL36" s="12" t="s">
        <v>1493</v>
      </c>
      <c r="BM36" s="12" t="s">
        <v>1493</v>
      </c>
      <c r="BN36" s="12" t="s">
        <v>1493</v>
      </c>
      <c r="BO36" s="12" t="s">
        <v>1493</v>
      </c>
      <c r="BP36" s="12" t="s">
        <v>1493</v>
      </c>
      <c r="BQ36" s="12" t="s">
        <v>1493</v>
      </c>
      <c r="BR36" s="12" t="s">
        <v>1493</v>
      </c>
      <c r="BS36" s="12" t="s">
        <v>1493</v>
      </c>
      <c r="BT36" s="12" t="s">
        <v>1493</v>
      </c>
      <c r="BU36" s="12" t="s">
        <v>1493</v>
      </c>
      <c r="BV36" s="12" t="s">
        <v>1493</v>
      </c>
      <c r="BW36" s="12" t="s">
        <v>1493</v>
      </c>
      <c r="BX36" s="12" t="s">
        <v>1493</v>
      </c>
      <c r="BY36" s="12" t="s">
        <v>1493</v>
      </c>
      <c r="BZ36" s="12" t="s">
        <v>1493</v>
      </c>
      <c r="CA36" s="12" t="s">
        <v>1493</v>
      </c>
      <c r="CB36" s="12" t="s">
        <v>1493</v>
      </c>
      <c r="CC36" s="12" t="s">
        <v>1493</v>
      </c>
      <c r="CD36" s="12" t="s">
        <v>1493</v>
      </c>
      <c r="CE36" s="12" t="s">
        <v>1493</v>
      </c>
      <c r="CF36" s="12" t="s">
        <v>1493</v>
      </c>
      <c r="CG36" s="12" t="s">
        <v>1493</v>
      </c>
      <c r="CH36" s="12" t="s">
        <v>1493</v>
      </c>
      <c r="CI36" s="12" t="s">
        <v>1493</v>
      </c>
      <c r="CJ36" s="12" t="s">
        <v>1493</v>
      </c>
      <c r="CK36" s="12" t="s">
        <v>1493</v>
      </c>
      <c r="CL36" s="12" t="s">
        <v>1493</v>
      </c>
      <c r="CM36" s="12" t="s">
        <v>1493</v>
      </c>
      <c r="CN36" s="12" t="s">
        <v>1493</v>
      </c>
      <c r="CO36" s="12" t="s">
        <v>1493</v>
      </c>
      <c r="CP36" s="12" t="s">
        <v>1493</v>
      </c>
      <c r="CQ36" s="12" t="s">
        <v>1493</v>
      </c>
      <c r="CR36" s="12" t="s">
        <v>1493</v>
      </c>
      <c r="CS36" s="12" t="s">
        <v>1493</v>
      </c>
      <c r="CT36" s="12" t="s">
        <v>1493</v>
      </c>
      <c r="CU36" s="12" t="s">
        <v>1493</v>
      </c>
      <c r="CV36" s="12" t="s">
        <v>1493</v>
      </c>
      <c r="CW36" s="12" t="s">
        <v>1493</v>
      </c>
      <c r="CX36" s="12" t="s">
        <v>1493</v>
      </c>
      <c r="CY36" s="12" t="s">
        <v>1493</v>
      </c>
      <c r="CZ36" s="12" t="s">
        <v>1493</v>
      </c>
      <c r="DA36" s="12" t="s">
        <v>1493</v>
      </c>
      <c r="DB36" s="12" t="s">
        <v>1493</v>
      </c>
      <c r="DC36" s="12" t="s">
        <v>1493</v>
      </c>
      <c r="DD36" s="12" t="s">
        <v>1493</v>
      </c>
      <c r="DE36" s="12" t="s">
        <v>1493</v>
      </c>
      <c r="DF36" s="12" t="s">
        <v>1493</v>
      </c>
      <c r="DG36" s="12" t="s">
        <v>1493</v>
      </c>
      <c r="DH36" s="12" t="s">
        <v>1493</v>
      </c>
      <c r="DI36" s="12" t="s">
        <v>1493</v>
      </c>
      <c r="DJ36" s="12" t="s">
        <v>1493</v>
      </c>
      <c r="DK36" s="12" t="s">
        <v>1493</v>
      </c>
      <c r="DL36" s="12" t="s">
        <v>1493</v>
      </c>
      <c r="DM36" s="12" t="s">
        <v>1493</v>
      </c>
      <c r="DN36" s="12" t="s">
        <v>1493</v>
      </c>
      <c r="DO36" s="12" t="s">
        <v>1493</v>
      </c>
      <c r="DP36" s="12" t="s">
        <v>1493</v>
      </c>
      <c r="DQ36" s="12" t="s">
        <v>1493</v>
      </c>
      <c r="DR36" s="12" t="s">
        <v>1493</v>
      </c>
      <c r="DS36" s="12" t="s">
        <v>1493</v>
      </c>
      <c r="DT36" s="12" t="s">
        <v>1493</v>
      </c>
      <c r="DU36" s="12" t="s">
        <v>1493</v>
      </c>
      <c r="DV36" s="12" t="s">
        <v>1493</v>
      </c>
      <c r="DW36" s="12" t="s">
        <v>1493</v>
      </c>
      <c r="DX36" s="12" t="s">
        <v>1493</v>
      </c>
      <c r="DY36" s="12" t="s">
        <v>1493</v>
      </c>
      <c r="DZ36" s="12" t="s">
        <v>1493</v>
      </c>
      <c r="EA36" s="12" t="s">
        <v>1493</v>
      </c>
      <c r="EB36" s="12" t="s">
        <v>1493</v>
      </c>
      <c r="EC36" s="12" t="s">
        <v>1493</v>
      </c>
      <c r="ED36" s="12" t="s">
        <v>1493</v>
      </c>
      <c r="EE36" s="12" t="s">
        <v>1493</v>
      </c>
      <c r="EF36" s="12" t="s">
        <v>1493</v>
      </c>
      <c r="EG36" s="12" t="s">
        <v>1493</v>
      </c>
      <c r="EH36" s="12" t="s">
        <v>1493</v>
      </c>
      <c r="EI36" s="12" t="s">
        <v>1493</v>
      </c>
      <c r="EJ36" s="12" t="s">
        <v>1493</v>
      </c>
      <c r="EK36" s="12" t="s">
        <v>1493</v>
      </c>
      <c r="EL36" s="12" t="s">
        <v>1493</v>
      </c>
      <c r="EM36" s="12" t="s">
        <v>1493</v>
      </c>
      <c r="EN36" s="12" t="s">
        <v>1493</v>
      </c>
      <c r="EO36" s="12" t="s">
        <v>1493</v>
      </c>
      <c r="EP36" s="12" t="s">
        <v>1493</v>
      </c>
      <c r="ER36">
        <v>2</v>
      </c>
      <c r="ES36">
        <v>22</v>
      </c>
      <c r="ET36">
        <v>22</v>
      </c>
      <c r="EU36">
        <f t="shared" si="0"/>
        <v>22</v>
      </c>
      <c r="EV36">
        <f>Data1!BQ36/7</f>
        <v>33</v>
      </c>
      <c r="EW36">
        <v>2</v>
      </c>
      <c r="EX36">
        <f t="shared" si="1"/>
        <v>3</v>
      </c>
      <c r="EY36" t="str">
        <f t="shared" si="2"/>
        <v>לא הולם</v>
      </c>
    </row>
    <row r="37" spans="1:155" x14ac:dyDescent="0.25">
      <c r="A37" s="4">
        <v>2.0339999999999998</v>
      </c>
      <c r="B37" s="12" t="s">
        <v>1493</v>
      </c>
      <c r="C37" s="12" t="s">
        <v>585</v>
      </c>
      <c r="D37" s="12" t="s">
        <v>1493</v>
      </c>
      <c r="E37" s="12" t="s">
        <v>1020</v>
      </c>
      <c r="F37" s="12" t="s">
        <v>1493</v>
      </c>
      <c r="G37">
        <v>0</v>
      </c>
      <c r="H37">
        <v>0</v>
      </c>
      <c r="I37">
        <v>0</v>
      </c>
      <c r="J37">
        <v>0</v>
      </c>
      <c r="K37" s="12" t="s">
        <v>1493</v>
      </c>
      <c r="L37">
        <v>1</v>
      </c>
      <c r="M37">
        <v>1</v>
      </c>
      <c r="N37">
        <v>1</v>
      </c>
      <c r="O37" s="12" t="s">
        <v>897</v>
      </c>
      <c r="P37" s="12" t="s">
        <v>1493</v>
      </c>
      <c r="Q37" s="12" t="s">
        <v>598</v>
      </c>
      <c r="R37" s="12" t="s">
        <v>1493</v>
      </c>
      <c r="S37">
        <v>0</v>
      </c>
      <c r="T37">
        <v>0</v>
      </c>
      <c r="U37">
        <v>0</v>
      </c>
      <c r="V37">
        <v>0</v>
      </c>
      <c r="W37" s="12" t="s">
        <v>1493</v>
      </c>
      <c r="X37" s="12" t="s">
        <v>1493</v>
      </c>
      <c r="Y37" s="12" t="s">
        <v>1493</v>
      </c>
      <c r="Z37" s="12" t="s">
        <v>1493</v>
      </c>
      <c r="AA37" s="12" t="s">
        <v>688</v>
      </c>
      <c r="AB37" s="12" t="s">
        <v>1493</v>
      </c>
      <c r="AC37" s="12" t="s">
        <v>546</v>
      </c>
      <c r="AD37" s="12" t="s">
        <v>1493</v>
      </c>
      <c r="AE37">
        <v>0</v>
      </c>
      <c r="AF37">
        <v>0</v>
      </c>
      <c r="AG37">
        <v>0</v>
      </c>
      <c r="AH37">
        <v>0</v>
      </c>
      <c r="AI37">
        <v>1</v>
      </c>
      <c r="AJ37" s="12" t="s">
        <v>1493</v>
      </c>
      <c r="AK37" s="12" t="s">
        <v>1493</v>
      </c>
      <c r="AL37" s="12" t="s">
        <v>1493</v>
      </c>
      <c r="AM37" s="12" t="s">
        <v>1021</v>
      </c>
      <c r="AN37" s="12" t="s">
        <v>1493</v>
      </c>
      <c r="AO37" s="12" t="s">
        <v>660</v>
      </c>
      <c r="AP37" s="12" t="s">
        <v>1493</v>
      </c>
      <c r="AQ37">
        <v>0</v>
      </c>
      <c r="AR37">
        <v>0</v>
      </c>
      <c r="AS37">
        <v>0</v>
      </c>
      <c r="AT37">
        <v>0</v>
      </c>
      <c r="AU37">
        <v>1</v>
      </c>
      <c r="AV37" s="12" t="s">
        <v>1493</v>
      </c>
      <c r="AW37" s="12" t="s">
        <v>1493</v>
      </c>
      <c r="AX37" s="12" t="s">
        <v>1493</v>
      </c>
      <c r="AY37" s="12" t="s">
        <v>1493</v>
      </c>
      <c r="AZ37" s="12" t="s">
        <v>1493</v>
      </c>
      <c r="BA37" s="12" t="s">
        <v>1493</v>
      </c>
      <c r="BB37" s="12" t="s">
        <v>1493</v>
      </c>
      <c r="BC37" s="12" t="s">
        <v>1493</v>
      </c>
      <c r="BD37" s="12" t="s">
        <v>1493</v>
      </c>
      <c r="BE37" s="12" t="s">
        <v>1493</v>
      </c>
      <c r="BF37" s="12" t="s">
        <v>1493</v>
      </c>
      <c r="BG37" s="12" t="s">
        <v>1493</v>
      </c>
      <c r="BH37" s="12" t="s">
        <v>1493</v>
      </c>
      <c r="BI37" s="12" t="s">
        <v>1493</v>
      </c>
      <c r="BJ37" s="12" t="s">
        <v>1493</v>
      </c>
      <c r="BK37" s="12" t="s">
        <v>1493</v>
      </c>
      <c r="BL37" s="12" t="s">
        <v>1493</v>
      </c>
      <c r="BM37" s="12" t="s">
        <v>1493</v>
      </c>
      <c r="BN37" s="12" t="s">
        <v>1493</v>
      </c>
      <c r="BO37" s="12" t="s">
        <v>1493</v>
      </c>
      <c r="BP37" s="12" t="s">
        <v>1493</v>
      </c>
      <c r="BQ37" s="12" t="s">
        <v>1493</v>
      </c>
      <c r="BR37" s="12" t="s">
        <v>1493</v>
      </c>
      <c r="BS37" s="12" t="s">
        <v>1493</v>
      </c>
      <c r="BT37" s="12" t="s">
        <v>1493</v>
      </c>
      <c r="BU37" s="12" t="s">
        <v>1493</v>
      </c>
      <c r="BV37" s="12" t="s">
        <v>1493</v>
      </c>
      <c r="BW37" s="12" t="s">
        <v>1493</v>
      </c>
      <c r="BX37" s="12" t="s">
        <v>1493</v>
      </c>
      <c r="BY37" s="12" t="s">
        <v>1493</v>
      </c>
      <c r="BZ37" s="12" t="s">
        <v>1493</v>
      </c>
      <c r="CA37" s="12" t="s">
        <v>1493</v>
      </c>
      <c r="CB37" s="12" t="s">
        <v>1493</v>
      </c>
      <c r="CC37" s="12" t="s">
        <v>1493</v>
      </c>
      <c r="CD37" s="12" t="s">
        <v>1493</v>
      </c>
      <c r="CE37" s="12" t="s">
        <v>1493</v>
      </c>
      <c r="CF37" s="12" t="s">
        <v>1493</v>
      </c>
      <c r="CG37" s="12" t="s">
        <v>1493</v>
      </c>
      <c r="CH37" s="12" t="s">
        <v>1493</v>
      </c>
      <c r="CI37" s="12" t="s">
        <v>1493</v>
      </c>
      <c r="CJ37" s="12" t="s">
        <v>1493</v>
      </c>
      <c r="CK37" s="12" t="s">
        <v>1493</v>
      </c>
      <c r="CL37" s="12" t="s">
        <v>1493</v>
      </c>
      <c r="CM37" s="12" t="s">
        <v>1493</v>
      </c>
      <c r="CN37" s="12" t="s">
        <v>1493</v>
      </c>
      <c r="CO37" s="12" t="s">
        <v>1493</v>
      </c>
      <c r="CP37" s="12" t="s">
        <v>1493</v>
      </c>
      <c r="CQ37" s="12" t="s">
        <v>1493</v>
      </c>
      <c r="CR37" s="12" t="s">
        <v>1493</v>
      </c>
      <c r="CS37" s="12" t="s">
        <v>1493</v>
      </c>
      <c r="CT37" s="12" t="s">
        <v>1493</v>
      </c>
      <c r="CU37" s="12" t="s">
        <v>1493</v>
      </c>
      <c r="CV37" s="12" t="s">
        <v>1493</v>
      </c>
      <c r="CW37" s="12" t="s">
        <v>1493</v>
      </c>
      <c r="CX37" s="12" t="s">
        <v>1493</v>
      </c>
      <c r="CY37" s="12" t="s">
        <v>1493</v>
      </c>
      <c r="CZ37" s="12" t="s">
        <v>1493</v>
      </c>
      <c r="DA37" s="12" t="s">
        <v>1493</v>
      </c>
      <c r="DB37" s="12" t="s">
        <v>1493</v>
      </c>
      <c r="DC37" s="12" t="s">
        <v>1493</v>
      </c>
      <c r="DD37" s="12" t="s">
        <v>1493</v>
      </c>
      <c r="DE37" s="12" t="s">
        <v>1493</v>
      </c>
      <c r="DF37" s="12" t="s">
        <v>1493</v>
      </c>
      <c r="DG37" s="12" t="s">
        <v>1493</v>
      </c>
      <c r="DH37" s="12" t="s">
        <v>1493</v>
      </c>
      <c r="DI37" s="12" t="s">
        <v>1493</v>
      </c>
      <c r="DJ37" s="12" t="s">
        <v>1493</v>
      </c>
      <c r="DK37" s="12" t="s">
        <v>1493</v>
      </c>
      <c r="DL37" s="12" t="s">
        <v>1493</v>
      </c>
      <c r="DM37" s="12" t="s">
        <v>1493</v>
      </c>
      <c r="DN37" s="12" t="s">
        <v>1493</v>
      </c>
      <c r="DO37" s="12" t="s">
        <v>1493</v>
      </c>
      <c r="DP37" s="12" t="s">
        <v>1493</v>
      </c>
      <c r="DQ37" s="12" t="s">
        <v>1493</v>
      </c>
      <c r="DR37" s="12" t="s">
        <v>1493</v>
      </c>
      <c r="DS37" s="12" t="s">
        <v>1493</v>
      </c>
      <c r="DT37" s="12" t="s">
        <v>1493</v>
      </c>
      <c r="DU37" s="12" t="s">
        <v>1493</v>
      </c>
      <c r="DV37" s="12" t="s">
        <v>1493</v>
      </c>
      <c r="DW37" s="12" t="s">
        <v>1493</v>
      </c>
      <c r="DX37" s="12" t="s">
        <v>1493</v>
      </c>
      <c r="DY37" s="12" t="s">
        <v>1493</v>
      </c>
      <c r="DZ37" s="12" t="s">
        <v>1493</v>
      </c>
      <c r="EA37" s="12" t="s">
        <v>1493</v>
      </c>
      <c r="EB37" s="12" t="s">
        <v>1493</v>
      </c>
      <c r="EC37" s="12" t="s">
        <v>1493</v>
      </c>
      <c r="ED37" s="12" t="s">
        <v>1493</v>
      </c>
      <c r="EE37" s="12" t="s">
        <v>1493</v>
      </c>
      <c r="EF37" s="12" t="s">
        <v>1493</v>
      </c>
      <c r="EG37" s="12" t="s">
        <v>1493</v>
      </c>
      <c r="EH37" s="12" t="s">
        <v>1493</v>
      </c>
      <c r="EI37" s="12" t="s">
        <v>1493</v>
      </c>
      <c r="EJ37" s="12" t="s">
        <v>1493</v>
      </c>
      <c r="EK37" s="12" t="s">
        <v>1493</v>
      </c>
      <c r="EL37" s="12" t="s">
        <v>1493</v>
      </c>
      <c r="EM37" s="12" t="s">
        <v>1493</v>
      </c>
      <c r="EN37" s="12" t="s">
        <v>1493</v>
      </c>
      <c r="EO37" s="12" t="s">
        <v>1493</v>
      </c>
      <c r="EP37" s="12" t="s">
        <v>1493</v>
      </c>
      <c r="ER37">
        <v>4</v>
      </c>
      <c r="ES37" t="s">
        <v>1486</v>
      </c>
      <c r="EU37">
        <f t="shared" si="0"/>
        <v>0</v>
      </c>
      <c r="EV37">
        <f>Data1!BQ37/7</f>
        <v>34.428571428571431</v>
      </c>
      <c r="EW37">
        <v>4</v>
      </c>
      <c r="EX37">
        <f t="shared" si="1"/>
        <v>3</v>
      </c>
      <c r="EY37" t="str">
        <f t="shared" si="2"/>
        <v>לא הולם</v>
      </c>
    </row>
    <row r="38" spans="1:155" x14ac:dyDescent="0.25">
      <c r="A38" s="4">
        <v>2.0350000000000001</v>
      </c>
      <c r="B38" s="12" t="s">
        <v>1493</v>
      </c>
      <c r="C38" s="12" t="s">
        <v>559</v>
      </c>
      <c r="D38">
        <v>63</v>
      </c>
      <c r="E38" s="12" t="s">
        <v>829</v>
      </c>
      <c r="F38">
        <v>50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 s="12" t="s">
        <v>1493</v>
      </c>
      <c r="P38" s="12" t="s">
        <v>1493</v>
      </c>
      <c r="Q38" s="12" t="s">
        <v>1493</v>
      </c>
      <c r="R38" s="12" t="s">
        <v>1493</v>
      </c>
      <c r="S38" s="12" t="s">
        <v>1493</v>
      </c>
      <c r="T38" s="12" t="s">
        <v>1493</v>
      </c>
      <c r="U38" s="12" t="s">
        <v>1493</v>
      </c>
      <c r="V38" s="12" t="s">
        <v>1493</v>
      </c>
      <c r="W38" s="12" t="s">
        <v>1493</v>
      </c>
      <c r="X38" s="12" t="s">
        <v>1493</v>
      </c>
      <c r="Y38" s="12" t="s">
        <v>1493</v>
      </c>
      <c r="Z38" s="12" t="s">
        <v>1493</v>
      </c>
      <c r="AA38" s="12" t="s">
        <v>1493</v>
      </c>
      <c r="AB38" s="12" t="s">
        <v>1493</v>
      </c>
      <c r="AC38" s="12" t="s">
        <v>1493</v>
      </c>
      <c r="AD38" s="12" t="s">
        <v>1493</v>
      </c>
      <c r="AE38" s="12" t="s">
        <v>1493</v>
      </c>
      <c r="AF38" s="12" t="s">
        <v>1493</v>
      </c>
      <c r="AG38" s="12" t="s">
        <v>1493</v>
      </c>
      <c r="AH38" s="12" t="s">
        <v>1493</v>
      </c>
      <c r="AI38" s="12" t="s">
        <v>1493</v>
      </c>
      <c r="AJ38" s="12" t="s">
        <v>1493</v>
      </c>
      <c r="AK38" s="12" t="s">
        <v>1493</v>
      </c>
      <c r="AL38" s="12" t="s">
        <v>1493</v>
      </c>
      <c r="AM38" s="12" t="s">
        <v>1493</v>
      </c>
      <c r="AN38" s="12" t="s">
        <v>1493</v>
      </c>
      <c r="AO38" s="12" t="s">
        <v>1493</v>
      </c>
      <c r="AP38" s="12" t="s">
        <v>1493</v>
      </c>
      <c r="AQ38" s="12" t="s">
        <v>1493</v>
      </c>
      <c r="AR38" s="12" t="s">
        <v>1493</v>
      </c>
      <c r="AS38" s="12" t="s">
        <v>1493</v>
      </c>
      <c r="AT38" s="12" t="s">
        <v>1493</v>
      </c>
      <c r="AU38" s="12" t="s">
        <v>1493</v>
      </c>
      <c r="AV38" s="12" t="s">
        <v>1493</v>
      </c>
      <c r="AW38" s="12" t="s">
        <v>1493</v>
      </c>
      <c r="AX38" s="12" t="s">
        <v>1493</v>
      </c>
      <c r="AY38" s="12" t="s">
        <v>1493</v>
      </c>
      <c r="AZ38" s="12" t="s">
        <v>1493</v>
      </c>
      <c r="BA38" s="12" t="s">
        <v>1493</v>
      </c>
      <c r="BB38" s="12" t="s">
        <v>1493</v>
      </c>
      <c r="BC38" s="12" t="s">
        <v>1493</v>
      </c>
      <c r="BD38" s="12" t="s">
        <v>1493</v>
      </c>
      <c r="BE38" s="12" t="s">
        <v>1493</v>
      </c>
      <c r="BF38" s="12" t="s">
        <v>1493</v>
      </c>
      <c r="BG38" s="12" t="s">
        <v>1493</v>
      </c>
      <c r="BH38" s="12" t="s">
        <v>1493</v>
      </c>
      <c r="BI38" s="12" t="s">
        <v>1493</v>
      </c>
      <c r="BJ38" s="12" t="s">
        <v>1493</v>
      </c>
      <c r="BK38" s="12" t="s">
        <v>1493</v>
      </c>
      <c r="BL38" s="12" t="s">
        <v>1493</v>
      </c>
      <c r="BM38" s="12" t="s">
        <v>1493</v>
      </c>
      <c r="BN38" s="12" t="s">
        <v>1493</v>
      </c>
      <c r="BO38" s="12" t="s">
        <v>1493</v>
      </c>
      <c r="BP38" s="12" t="s">
        <v>1493</v>
      </c>
      <c r="BQ38" s="12" t="s">
        <v>1493</v>
      </c>
      <c r="BR38" s="12" t="s">
        <v>1493</v>
      </c>
      <c r="BS38" s="12" t="s">
        <v>1493</v>
      </c>
      <c r="BT38" s="12" t="s">
        <v>1493</v>
      </c>
      <c r="BU38" s="12" t="s">
        <v>1493</v>
      </c>
      <c r="BV38" s="12" t="s">
        <v>1493</v>
      </c>
      <c r="BW38" s="12" t="s">
        <v>1493</v>
      </c>
      <c r="BX38" s="12" t="s">
        <v>1493</v>
      </c>
      <c r="BY38" s="12" t="s">
        <v>1493</v>
      </c>
      <c r="BZ38" s="12" t="s">
        <v>1493</v>
      </c>
      <c r="CA38" s="12" t="s">
        <v>1493</v>
      </c>
      <c r="CB38" s="12" t="s">
        <v>1493</v>
      </c>
      <c r="CC38" s="12" t="s">
        <v>1493</v>
      </c>
      <c r="CD38" s="12" t="s">
        <v>1493</v>
      </c>
      <c r="CE38" s="12" t="s">
        <v>1493</v>
      </c>
      <c r="CF38" s="12" t="s">
        <v>1493</v>
      </c>
      <c r="CG38" s="12" t="s">
        <v>1493</v>
      </c>
      <c r="CH38" s="12" t="s">
        <v>1493</v>
      </c>
      <c r="CI38" s="12" t="s">
        <v>1493</v>
      </c>
      <c r="CJ38" s="12" t="s">
        <v>1493</v>
      </c>
      <c r="CK38" s="12" t="s">
        <v>1493</v>
      </c>
      <c r="CL38" s="12" t="s">
        <v>1493</v>
      </c>
      <c r="CM38" s="12" t="s">
        <v>1493</v>
      </c>
      <c r="CN38" s="12" t="s">
        <v>1493</v>
      </c>
      <c r="CO38" s="12" t="s">
        <v>1493</v>
      </c>
      <c r="CP38" s="12" t="s">
        <v>1493</v>
      </c>
      <c r="CQ38" s="12" t="s">
        <v>1493</v>
      </c>
      <c r="CR38" s="12" t="s">
        <v>1493</v>
      </c>
      <c r="CS38" s="12" t="s">
        <v>1493</v>
      </c>
      <c r="CT38" s="12" t="s">
        <v>1493</v>
      </c>
      <c r="CU38" s="12" t="s">
        <v>1493</v>
      </c>
      <c r="CV38" s="12" t="s">
        <v>1493</v>
      </c>
      <c r="CW38" s="12" t="s">
        <v>1493</v>
      </c>
      <c r="CX38" s="12" t="s">
        <v>1493</v>
      </c>
      <c r="CY38" s="12" t="s">
        <v>1493</v>
      </c>
      <c r="CZ38" s="12" t="s">
        <v>1493</v>
      </c>
      <c r="DA38" s="12" t="s">
        <v>1493</v>
      </c>
      <c r="DB38" s="12" t="s">
        <v>1493</v>
      </c>
      <c r="DC38" s="12" t="s">
        <v>1493</v>
      </c>
      <c r="DD38" s="12" t="s">
        <v>1493</v>
      </c>
      <c r="DE38" s="12" t="s">
        <v>1493</v>
      </c>
      <c r="DF38" s="12" t="s">
        <v>1493</v>
      </c>
      <c r="DG38" s="12" t="s">
        <v>1493</v>
      </c>
      <c r="DH38" s="12" t="s">
        <v>1493</v>
      </c>
      <c r="DI38" s="12" t="s">
        <v>1493</v>
      </c>
      <c r="DJ38" s="12" t="s">
        <v>1493</v>
      </c>
      <c r="DK38" s="12" t="s">
        <v>1493</v>
      </c>
      <c r="DL38" s="12" t="s">
        <v>1493</v>
      </c>
      <c r="DM38" s="12" t="s">
        <v>1493</v>
      </c>
      <c r="DN38" s="12" t="s">
        <v>1493</v>
      </c>
      <c r="DO38" s="12" t="s">
        <v>1493</v>
      </c>
      <c r="DP38" s="12" t="s">
        <v>1493</v>
      </c>
      <c r="DQ38" s="12" t="s">
        <v>1493</v>
      </c>
      <c r="DR38" s="12" t="s">
        <v>1493</v>
      </c>
      <c r="DS38" s="12" t="s">
        <v>1493</v>
      </c>
      <c r="DT38" s="12" t="s">
        <v>1493</v>
      </c>
      <c r="DU38" s="12" t="s">
        <v>1493</v>
      </c>
      <c r="DV38" s="12" t="s">
        <v>1493</v>
      </c>
      <c r="DW38" s="12" t="s">
        <v>1493</v>
      </c>
      <c r="DX38" s="12" t="s">
        <v>1493</v>
      </c>
      <c r="DY38" s="12" t="s">
        <v>1493</v>
      </c>
      <c r="DZ38" s="12" t="s">
        <v>1493</v>
      </c>
      <c r="EA38" s="12" t="s">
        <v>1493</v>
      </c>
      <c r="EB38" s="12" t="s">
        <v>1493</v>
      </c>
      <c r="EC38" s="12" t="s">
        <v>1493</v>
      </c>
      <c r="ED38" s="12" t="s">
        <v>1493</v>
      </c>
      <c r="EE38" s="12" t="s">
        <v>1493</v>
      </c>
      <c r="EF38" s="12" t="s">
        <v>1493</v>
      </c>
      <c r="EG38" s="12" t="s">
        <v>1493</v>
      </c>
      <c r="EH38" s="12" t="s">
        <v>1493</v>
      </c>
      <c r="EI38" s="12" t="s">
        <v>1493</v>
      </c>
      <c r="EJ38" s="12" t="s">
        <v>1493</v>
      </c>
      <c r="EK38" s="12" t="s">
        <v>1493</v>
      </c>
      <c r="EL38" s="12" t="s">
        <v>1493</v>
      </c>
      <c r="EM38" s="12" t="s">
        <v>1493</v>
      </c>
      <c r="EN38" s="12" t="s">
        <v>1493</v>
      </c>
      <c r="EO38" s="12" t="s">
        <v>1493</v>
      </c>
      <c r="EP38" s="12" t="s">
        <v>1493</v>
      </c>
      <c r="ER38">
        <v>1</v>
      </c>
      <c r="ES38">
        <v>9</v>
      </c>
      <c r="ET38">
        <v>9</v>
      </c>
      <c r="EU38">
        <f t="shared" si="0"/>
        <v>9</v>
      </c>
      <c r="EV38">
        <f>Data1!BQ38/7</f>
        <v>29.857142857142858</v>
      </c>
      <c r="EW38">
        <v>1</v>
      </c>
      <c r="EX38">
        <f t="shared" si="1"/>
        <v>3</v>
      </c>
      <c r="EY38" t="str">
        <f t="shared" si="2"/>
        <v>לא הולם</v>
      </c>
    </row>
    <row r="39" spans="1:155" x14ac:dyDescent="0.25">
      <c r="A39" s="4">
        <v>2.036</v>
      </c>
      <c r="B39" s="12" t="s">
        <v>1493</v>
      </c>
      <c r="C39" s="12" t="s">
        <v>581</v>
      </c>
      <c r="D39">
        <v>63</v>
      </c>
      <c r="E39" s="12" t="s">
        <v>702</v>
      </c>
      <c r="F39">
        <v>60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 s="12" t="s">
        <v>930</v>
      </c>
      <c r="P39">
        <v>126</v>
      </c>
      <c r="Q39" s="12" t="s">
        <v>702</v>
      </c>
      <c r="R39">
        <v>64</v>
      </c>
      <c r="S39" s="12">
        <v>0</v>
      </c>
      <c r="T39">
        <v>0</v>
      </c>
      <c r="U39" s="12">
        <v>0</v>
      </c>
      <c r="V39">
        <v>0</v>
      </c>
      <c r="W39" s="12">
        <v>1</v>
      </c>
      <c r="X39">
        <v>1</v>
      </c>
      <c r="Y39" s="12">
        <v>1</v>
      </c>
      <c r="Z39">
        <v>1</v>
      </c>
      <c r="AA39" s="12" t="s">
        <v>1493</v>
      </c>
      <c r="AB39" s="12" t="s">
        <v>1493</v>
      </c>
      <c r="AC39" s="12" t="s">
        <v>1493</v>
      </c>
      <c r="AD39" s="12" t="s">
        <v>1493</v>
      </c>
      <c r="AE39" s="12" t="s">
        <v>1493</v>
      </c>
      <c r="AF39" s="12" t="s">
        <v>1493</v>
      </c>
      <c r="AG39" s="12" t="s">
        <v>1493</v>
      </c>
      <c r="AH39" s="12" t="s">
        <v>1493</v>
      </c>
      <c r="AI39" s="12" t="s">
        <v>1493</v>
      </c>
      <c r="AJ39" s="12" t="s">
        <v>1493</v>
      </c>
      <c r="AK39" s="12" t="s">
        <v>1493</v>
      </c>
      <c r="AL39" s="12" t="s">
        <v>1493</v>
      </c>
      <c r="AM39" s="12" t="s">
        <v>1493</v>
      </c>
      <c r="AN39" s="12" t="s">
        <v>1493</v>
      </c>
      <c r="AO39" s="12" t="s">
        <v>1493</v>
      </c>
      <c r="AP39" s="12" t="s">
        <v>1493</v>
      </c>
      <c r="AQ39" s="12" t="s">
        <v>1493</v>
      </c>
      <c r="AR39" s="12" t="s">
        <v>1493</v>
      </c>
      <c r="AS39" s="12" t="s">
        <v>1493</v>
      </c>
      <c r="AT39" s="12" t="s">
        <v>1493</v>
      </c>
      <c r="AU39" s="12" t="s">
        <v>1493</v>
      </c>
      <c r="AV39" s="12" t="s">
        <v>1493</v>
      </c>
      <c r="AW39" s="12" t="s">
        <v>1493</v>
      </c>
      <c r="AX39" s="12" t="s">
        <v>1493</v>
      </c>
      <c r="AY39" s="12" t="s">
        <v>1493</v>
      </c>
      <c r="AZ39" s="12" t="s">
        <v>1493</v>
      </c>
      <c r="BA39" s="12" t="s">
        <v>1493</v>
      </c>
      <c r="BB39" s="12" t="s">
        <v>1493</v>
      </c>
      <c r="BC39" s="12" t="s">
        <v>1493</v>
      </c>
      <c r="BD39" s="12" t="s">
        <v>1493</v>
      </c>
      <c r="BE39" s="12" t="s">
        <v>1493</v>
      </c>
      <c r="BF39" s="12" t="s">
        <v>1493</v>
      </c>
      <c r="BG39" s="12" t="s">
        <v>1493</v>
      </c>
      <c r="BH39" s="12" t="s">
        <v>1493</v>
      </c>
      <c r="BI39" s="12" t="s">
        <v>1493</v>
      </c>
      <c r="BJ39" s="12" t="s">
        <v>1493</v>
      </c>
      <c r="BK39" s="12" t="s">
        <v>1493</v>
      </c>
      <c r="BL39" s="12" t="s">
        <v>1493</v>
      </c>
      <c r="BM39" s="12" t="s">
        <v>1493</v>
      </c>
      <c r="BN39" s="12" t="s">
        <v>1493</v>
      </c>
      <c r="BO39" s="12" t="s">
        <v>1493</v>
      </c>
      <c r="BP39" s="12" t="s">
        <v>1493</v>
      </c>
      <c r="BQ39" s="12" t="s">
        <v>1493</v>
      </c>
      <c r="BR39" s="12" t="s">
        <v>1493</v>
      </c>
      <c r="BS39" s="12" t="s">
        <v>1493</v>
      </c>
      <c r="BT39" s="12" t="s">
        <v>1493</v>
      </c>
      <c r="BU39" s="12" t="s">
        <v>1493</v>
      </c>
      <c r="BV39" s="12" t="s">
        <v>1493</v>
      </c>
      <c r="BW39" s="12" t="s">
        <v>1493</v>
      </c>
      <c r="BX39" s="12" t="s">
        <v>1493</v>
      </c>
      <c r="BY39" s="12" t="s">
        <v>1493</v>
      </c>
      <c r="BZ39" s="12" t="s">
        <v>1493</v>
      </c>
      <c r="CA39" s="12" t="s">
        <v>1493</v>
      </c>
      <c r="CB39" s="12" t="s">
        <v>1493</v>
      </c>
      <c r="CC39" s="12" t="s">
        <v>1493</v>
      </c>
      <c r="CD39" s="12" t="s">
        <v>1493</v>
      </c>
      <c r="CE39" s="12" t="s">
        <v>1493</v>
      </c>
      <c r="CF39" s="12" t="s">
        <v>1493</v>
      </c>
      <c r="CG39" s="12" t="s">
        <v>1493</v>
      </c>
      <c r="CH39" s="12" t="s">
        <v>1493</v>
      </c>
      <c r="CI39" s="12" t="s">
        <v>1493</v>
      </c>
      <c r="CJ39" s="12" t="s">
        <v>1493</v>
      </c>
      <c r="CK39" s="12" t="s">
        <v>1493</v>
      </c>
      <c r="CL39" s="12" t="s">
        <v>1493</v>
      </c>
      <c r="CM39" s="12" t="s">
        <v>1493</v>
      </c>
      <c r="CN39" s="12" t="s">
        <v>1493</v>
      </c>
      <c r="CO39" s="12" t="s">
        <v>1493</v>
      </c>
      <c r="CP39" s="12" t="s">
        <v>1493</v>
      </c>
      <c r="CQ39" s="12" t="s">
        <v>1493</v>
      </c>
      <c r="CR39" s="12" t="s">
        <v>1493</v>
      </c>
      <c r="CS39" s="12" t="s">
        <v>1493</v>
      </c>
      <c r="CT39" s="12" t="s">
        <v>1493</v>
      </c>
      <c r="CU39" s="12" t="s">
        <v>1493</v>
      </c>
      <c r="CV39" s="12" t="s">
        <v>1493</v>
      </c>
      <c r="CW39" s="12" t="s">
        <v>1493</v>
      </c>
      <c r="CX39" s="12" t="s">
        <v>1493</v>
      </c>
      <c r="CY39" s="12" t="s">
        <v>1493</v>
      </c>
      <c r="CZ39" s="12" t="s">
        <v>1493</v>
      </c>
      <c r="DA39" s="12" t="s">
        <v>1493</v>
      </c>
      <c r="DB39" s="12" t="s">
        <v>1493</v>
      </c>
      <c r="DC39" s="12" t="s">
        <v>1493</v>
      </c>
      <c r="DD39" s="12" t="s">
        <v>1493</v>
      </c>
      <c r="DE39" s="12" t="s">
        <v>1493</v>
      </c>
      <c r="DF39" s="12" t="s">
        <v>1493</v>
      </c>
      <c r="DG39" s="12" t="s">
        <v>1493</v>
      </c>
      <c r="DH39" s="12" t="s">
        <v>1493</v>
      </c>
      <c r="DI39" s="12" t="s">
        <v>1493</v>
      </c>
      <c r="DJ39" s="12" t="s">
        <v>1493</v>
      </c>
      <c r="DK39" s="12" t="s">
        <v>1493</v>
      </c>
      <c r="DL39" s="12" t="s">
        <v>1493</v>
      </c>
      <c r="DM39" s="12" t="s">
        <v>1493</v>
      </c>
      <c r="DN39" s="12" t="s">
        <v>1493</v>
      </c>
      <c r="DO39" s="12" t="s">
        <v>1493</v>
      </c>
      <c r="DP39" s="12" t="s">
        <v>1493</v>
      </c>
      <c r="DQ39" s="12" t="s">
        <v>1493</v>
      </c>
      <c r="DR39" s="12" t="s">
        <v>1493</v>
      </c>
      <c r="DS39" s="12" t="s">
        <v>1493</v>
      </c>
      <c r="DT39" s="12" t="s">
        <v>1493</v>
      </c>
      <c r="DU39" s="12" t="s">
        <v>1493</v>
      </c>
      <c r="DV39" s="12" t="s">
        <v>1493</v>
      </c>
      <c r="DW39" s="12" t="s">
        <v>1493</v>
      </c>
      <c r="DX39" s="12" t="s">
        <v>1493</v>
      </c>
      <c r="DY39" s="12" t="s">
        <v>1493</v>
      </c>
      <c r="DZ39" s="12" t="s">
        <v>1493</v>
      </c>
      <c r="EA39" s="12" t="s">
        <v>1493</v>
      </c>
      <c r="EB39" s="12" t="s">
        <v>1493</v>
      </c>
      <c r="EC39" s="12" t="s">
        <v>1493</v>
      </c>
      <c r="ED39" s="12" t="s">
        <v>1493</v>
      </c>
      <c r="EE39" s="12" t="s">
        <v>1493</v>
      </c>
      <c r="EF39" s="12" t="s">
        <v>1493</v>
      </c>
      <c r="EG39" s="12" t="s">
        <v>1493</v>
      </c>
      <c r="EH39" s="12" t="s">
        <v>1493</v>
      </c>
      <c r="EI39" s="12" t="s">
        <v>1493</v>
      </c>
      <c r="EJ39" s="12" t="s">
        <v>1493</v>
      </c>
      <c r="EK39" s="12" t="s">
        <v>1493</v>
      </c>
      <c r="EL39" s="12" t="s">
        <v>1493</v>
      </c>
      <c r="EM39" s="12" t="s">
        <v>1493</v>
      </c>
      <c r="EN39" s="12" t="s">
        <v>1493</v>
      </c>
      <c r="EO39" s="12" t="s">
        <v>1493</v>
      </c>
      <c r="EP39" s="12" t="s">
        <v>1493</v>
      </c>
      <c r="ER39">
        <v>2</v>
      </c>
      <c r="ES39">
        <v>18</v>
      </c>
      <c r="ET39">
        <v>18</v>
      </c>
      <c r="EU39">
        <f t="shared" si="0"/>
        <v>18</v>
      </c>
      <c r="EV39">
        <f>Data1!BQ39/7</f>
        <v>34.857142857142854</v>
      </c>
      <c r="EW39">
        <v>2</v>
      </c>
      <c r="EX39">
        <f t="shared" si="1"/>
        <v>3</v>
      </c>
      <c r="EY39" t="str">
        <f t="shared" si="2"/>
        <v>לא הולם</v>
      </c>
    </row>
    <row r="40" spans="1:155" x14ac:dyDescent="0.25">
      <c r="A40" s="4">
        <v>2.0369999999999999</v>
      </c>
      <c r="B40" s="12" t="s">
        <v>1493</v>
      </c>
      <c r="C40" s="12" t="s">
        <v>690</v>
      </c>
      <c r="D40">
        <v>140</v>
      </c>
      <c r="E40" s="12" t="s">
        <v>829</v>
      </c>
      <c r="F40">
        <v>69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 s="12" t="s">
        <v>1493</v>
      </c>
      <c r="P40" s="12" t="s">
        <v>1493</v>
      </c>
      <c r="Q40" s="12" t="s">
        <v>1493</v>
      </c>
      <c r="R40" s="12" t="s">
        <v>1493</v>
      </c>
      <c r="S40" s="12" t="s">
        <v>1493</v>
      </c>
      <c r="T40" s="12" t="s">
        <v>1493</v>
      </c>
      <c r="U40" s="12" t="s">
        <v>1493</v>
      </c>
      <c r="V40" s="12" t="s">
        <v>1493</v>
      </c>
      <c r="W40" s="12" t="s">
        <v>1493</v>
      </c>
      <c r="X40" s="12" t="s">
        <v>1493</v>
      </c>
      <c r="Y40" s="12" t="s">
        <v>1493</v>
      </c>
      <c r="Z40" s="12" t="s">
        <v>1493</v>
      </c>
      <c r="AA40" s="12" t="s">
        <v>1493</v>
      </c>
      <c r="AB40" s="12" t="s">
        <v>1493</v>
      </c>
      <c r="AC40" s="12" t="s">
        <v>1493</v>
      </c>
      <c r="AD40" s="12" t="s">
        <v>1493</v>
      </c>
      <c r="AE40" s="12" t="s">
        <v>1493</v>
      </c>
      <c r="AF40" s="12" t="s">
        <v>1493</v>
      </c>
      <c r="AG40" s="12" t="s">
        <v>1493</v>
      </c>
      <c r="AH40" s="12" t="s">
        <v>1493</v>
      </c>
      <c r="AI40" s="12" t="s">
        <v>1493</v>
      </c>
      <c r="AJ40" s="12" t="s">
        <v>1493</v>
      </c>
      <c r="AK40" s="12" t="s">
        <v>1493</v>
      </c>
      <c r="AL40" s="12" t="s">
        <v>1493</v>
      </c>
      <c r="AM40" s="12" t="s">
        <v>1493</v>
      </c>
      <c r="AN40" s="12" t="s">
        <v>1493</v>
      </c>
      <c r="AO40" s="12" t="s">
        <v>1493</v>
      </c>
      <c r="AP40" s="12" t="s">
        <v>1493</v>
      </c>
      <c r="AQ40" s="12" t="s">
        <v>1493</v>
      </c>
      <c r="AR40" s="12" t="s">
        <v>1493</v>
      </c>
      <c r="AS40" s="12" t="s">
        <v>1493</v>
      </c>
      <c r="AT40" s="12" t="s">
        <v>1493</v>
      </c>
      <c r="AU40" s="12" t="s">
        <v>1493</v>
      </c>
      <c r="AV40" s="12" t="s">
        <v>1493</v>
      </c>
      <c r="AW40" s="12" t="s">
        <v>1493</v>
      </c>
      <c r="AX40" s="12" t="s">
        <v>1493</v>
      </c>
      <c r="AY40" s="12" t="s">
        <v>1493</v>
      </c>
      <c r="AZ40" s="12" t="s">
        <v>1493</v>
      </c>
      <c r="BA40" s="12" t="s">
        <v>1493</v>
      </c>
      <c r="BB40" s="12" t="s">
        <v>1493</v>
      </c>
      <c r="BC40" s="12" t="s">
        <v>1493</v>
      </c>
      <c r="BD40" s="12" t="s">
        <v>1493</v>
      </c>
      <c r="BE40" s="12" t="s">
        <v>1493</v>
      </c>
      <c r="BF40" s="12" t="s">
        <v>1493</v>
      </c>
      <c r="BG40" s="12" t="s">
        <v>1493</v>
      </c>
      <c r="BH40" s="12" t="s">
        <v>1493</v>
      </c>
      <c r="BI40" s="12" t="s">
        <v>1493</v>
      </c>
      <c r="BJ40" s="12" t="s">
        <v>1493</v>
      </c>
      <c r="BK40" s="12" t="s">
        <v>1493</v>
      </c>
      <c r="BL40" s="12" t="s">
        <v>1493</v>
      </c>
      <c r="BM40" s="12" t="s">
        <v>1493</v>
      </c>
      <c r="BN40" s="12" t="s">
        <v>1493</v>
      </c>
      <c r="BO40" s="12" t="s">
        <v>1493</v>
      </c>
      <c r="BP40" s="12" t="s">
        <v>1493</v>
      </c>
      <c r="BQ40" s="12" t="s">
        <v>1493</v>
      </c>
      <c r="BR40" s="12" t="s">
        <v>1493</v>
      </c>
      <c r="BS40" s="12" t="s">
        <v>1493</v>
      </c>
      <c r="BT40" s="12" t="s">
        <v>1493</v>
      </c>
      <c r="BU40" s="12" t="s">
        <v>1493</v>
      </c>
      <c r="BV40" s="12" t="s">
        <v>1493</v>
      </c>
      <c r="BW40" s="12" t="s">
        <v>1493</v>
      </c>
      <c r="BX40" s="12" t="s">
        <v>1493</v>
      </c>
      <c r="BY40" s="12" t="s">
        <v>1493</v>
      </c>
      <c r="BZ40" s="12" t="s">
        <v>1493</v>
      </c>
      <c r="CA40" s="12" t="s">
        <v>1493</v>
      </c>
      <c r="CB40" s="12" t="s">
        <v>1493</v>
      </c>
      <c r="CC40" s="12" t="s">
        <v>1493</v>
      </c>
      <c r="CD40" s="12" t="s">
        <v>1493</v>
      </c>
      <c r="CE40" s="12" t="s">
        <v>1493</v>
      </c>
      <c r="CF40" s="12" t="s">
        <v>1493</v>
      </c>
      <c r="CG40" s="12" t="s">
        <v>1493</v>
      </c>
      <c r="CH40" s="12" t="s">
        <v>1493</v>
      </c>
      <c r="CI40" s="12" t="s">
        <v>1493</v>
      </c>
      <c r="CJ40" s="12" t="s">
        <v>1493</v>
      </c>
      <c r="CK40" s="12" t="s">
        <v>1493</v>
      </c>
      <c r="CL40" s="12" t="s">
        <v>1493</v>
      </c>
      <c r="CM40" s="12" t="s">
        <v>1493</v>
      </c>
      <c r="CN40" s="12" t="s">
        <v>1493</v>
      </c>
      <c r="CO40" s="12" t="s">
        <v>1493</v>
      </c>
      <c r="CP40" s="12" t="s">
        <v>1493</v>
      </c>
      <c r="CQ40" s="12" t="s">
        <v>1493</v>
      </c>
      <c r="CR40" s="12" t="s">
        <v>1493</v>
      </c>
      <c r="CS40" s="12" t="s">
        <v>1493</v>
      </c>
      <c r="CT40" s="12" t="s">
        <v>1493</v>
      </c>
      <c r="CU40" s="12" t="s">
        <v>1493</v>
      </c>
      <c r="CV40" s="12" t="s">
        <v>1493</v>
      </c>
      <c r="CW40" s="12" t="s">
        <v>1493</v>
      </c>
      <c r="CX40" s="12" t="s">
        <v>1493</v>
      </c>
      <c r="CY40" s="12" t="s">
        <v>1493</v>
      </c>
      <c r="CZ40" s="12" t="s">
        <v>1493</v>
      </c>
      <c r="DA40" s="12" t="s">
        <v>1493</v>
      </c>
      <c r="DB40" s="12" t="s">
        <v>1493</v>
      </c>
      <c r="DC40" s="12" t="s">
        <v>1493</v>
      </c>
      <c r="DD40" s="12" t="s">
        <v>1493</v>
      </c>
      <c r="DE40" s="12" t="s">
        <v>1493</v>
      </c>
      <c r="DF40" s="12" t="s">
        <v>1493</v>
      </c>
      <c r="DG40" s="12" t="s">
        <v>1493</v>
      </c>
      <c r="DH40" s="12" t="s">
        <v>1493</v>
      </c>
      <c r="DI40" s="12" t="s">
        <v>1493</v>
      </c>
      <c r="DJ40" s="12" t="s">
        <v>1493</v>
      </c>
      <c r="DK40" s="12" t="s">
        <v>1493</v>
      </c>
      <c r="DL40" s="12" t="s">
        <v>1493</v>
      </c>
      <c r="DM40" s="12" t="s">
        <v>1493</v>
      </c>
      <c r="DN40" s="12" t="s">
        <v>1493</v>
      </c>
      <c r="DO40" s="12" t="s">
        <v>1493</v>
      </c>
      <c r="DP40" s="12" t="s">
        <v>1493</v>
      </c>
      <c r="DQ40" s="12" t="s">
        <v>1493</v>
      </c>
      <c r="DR40" s="12" t="s">
        <v>1493</v>
      </c>
      <c r="DS40" s="12" t="s">
        <v>1493</v>
      </c>
      <c r="DT40" s="12" t="s">
        <v>1493</v>
      </c>
      <c r="DU40" s="12" t="s">
        <v>1493</v>
      </c>
      <c r="DV40" s="12" t="s">
        <v>1493</v>
      </c>
      <c r="DW40" s="12" t="s">
        <v>1493</v>
      </c>
      <c r="DX40" s="12" t="s">
        <v>1493</v>
      </c>
      <c r="DY40" s="12" t="s">
        <v>1493</v>
      </c>
      <c r="DZ40" s="12" t="s">
        <v>1493</v>
      </c>
      <c r="EA40" s="12" t="s">
        <v>1493</v>
      </c>
      <c r="EB40" s="12" t="s">
        <v>1493</v>
      </c>
      <c r="EC40" s="12" t="s">
        <v>1493</v>
      </c>
      <c r="ED40" s="12" t="s">
        <v>1493</v>
      </c>
      <c r="EE40" s="12" t="s">
        <v>1493</v>
      </c>
      <c r="EF40" s="12" t="s">
        <v>1493</v>
      </c>
      <c r="EG40" s="12" t="s">
        <v>1493</v>
      </c>
      <c r="EH40" s="12" t="s">
        <v>1493</v>
      </c>
      <c r="EI40" s="12" t="s">
        <v>1493</v>
      </c>
      <c r="EJ40" s="12" t="s">
        <v>1493</v>
      </c>
      <c r="EK40" s="12" t="s">
        <v>1493</v>
      </c>
      <c r="EL40" s="12" t="s">
        <v>1493</v>
      </c>
      <c r="EM40" s="12" t="s">
        <v>1493</v>
      </c>
      <c r="EN40" s="12" t="s">
        <v>1493</v>
      </c>
      <c r="EO40" s="12" t="s">
        <v>1493</v>
      </c>
      <c r="EP40" s="12" t="s">
        <v>1493</v>
      </c>
      <c r="ER40">
        <v>1</v>
      </c>
      <c r="ES40">
        <v>20</v>
      </c>
      <c r="ET40">
        <v>20</v>
      </c>
      <c r="EU40">
        <f t="shared" si="0"/>
        <v>20</v>
      </c>
      <c r="EV40">
        <f>Data1!BQ40/7</f>
        <v>35.285714285714285</v>
      </c>
      <c r="EW40">
        <v>1</v>
      </c>
      <c r="EX40">
        <f t="shared" si="1"/>
        <v>3</v>
      </c>
      <c r="EY40" t="str">
        <f t="shared" si="2"/>
        <v>לא הולם</v>
      </c>
    </row>
    <row r="41" spans="1:155" x14ac:dyDescent="0.25">
      <c r="A41" s="4">
        <v>2.0379999999999998</v>
      </c>
      <c r="B41" s="12" t="s">
        <v>1493</v>
      </c>
      <c r="C41" s="12" t="s">
        <v>777</v>
      </c>
      <c r="D41">
        <v>112</v>
      </c>
      <c r="E41" s="12" t="s">
        <v>557</v>
      </c>
      <c r="F41">
        <v>56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 s="12" t="s">
        <v>922</v>
      </c>
      <c r="P41">
        <v>202</v>
      </c>
      <c r="Q41" s="12" t="s">
        <v>1025</v>
      </c>
      <c r="R41" s="12" t="s">
        <v>1493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 s="12" t="s">
        <v>1493</v>
      </c>
      <c r="AB41" s="12" t="s">
        <v>1493</v>
      </c>
      <c r="AC41" s="12" t="s">
        <v>1493</v>
      </c>
      <c r="AD41" s="12" t="s">
        <v>1493</v>
      </c>
      <c r="AE41" s="12" t="s">
        <v>1493</v>
      </c>
      <c r="AF41" s="12" t="s">
        <v>1493</v>
      </c>
      <c r="AG41" s="12" t="s">
        <v>1493</v>
      </c>
      <c r="AH41" s="12" t="s">
        <v>1493</v>
      </c>
      <c r="AI41" s="12" t="s">
        <v>1493</v>
      </c>
      <c r="AJ41" s="12" t="s">
        <v>1493</v>
      </c>
      <c r="AK41" s="12" t="s">
        <v>1493</v>
      </c>
      <c r="AL41" s="12" t="s">
        <v>1493</v>
      </c>
      <c r="AM41" s="12" t="s">
        <v>1493</v>
      </c>
      <c r="AN41" s="12" t="s">
        <v>1493</v>
      </c>
      <c r="AO41" s="12" t="s">
        <v>1493</v>
      </c>
      <c r="AP41" s="12" t="s">
        <v>1493</v>
      </c>
      <c r="AQ41" s="12" t="s">
        <v>1493</v>
      </c>
      <c r="AR41" s="12" t="s">
        <v>1493</v>
      </c>
      <c r="AS41" s="12" t="s">
        <v>1493</v>
      </c>
      <c r="AT41" s="12" t="s">
        <v>1493</v>
      </c>
      <c r="AU41" s="12" t="s">
        <v>1493</v>
      </c>
      <c r="AV41" s="12" t="s">
        <v>1493</v>
      </c>
      <c r="AW41" s="12" t="s">
        <v>1493</v>
      </c>
      <c r="AX41" s="12" t="s">
        <v>1493</v>
      </c>
      <c r="AY41" s="12" t="s">
        <v>1493</v>
      </c>
      <c r="AZ41" s="12" t="s">
        <v>1493</v>
      </c>
      <c r="BA41" s="12" t="s">
        <v>1493</v>
      </c>
      <c r="BB41" s="12" t="s">
        <v>1493</v>
      </c>
      <c r="BC41" s="12" t="s">
        <v>1493</v>
      </c>
      <c r="BD41" s="12" t="s">
        <v>1493</v>
      </c>
      <c r="BE41" s="12" t="s">
        <v>1493</v>
      </c>
      <c r="BF41" s="12" t="s">
        <v>1493</v>
      </c>
      <c r="BG41" s="12" t="s">
        <v>1493</v>
      </c>
      <c r="BH41" s="12" t="s">
        <v>1493</v>
      </c>
      <c r="BI41" s="12" t="s">
        <v>1493</v>
      </c>
      <c r="BJ41" s="12" t="s">
        <v>1493</v>
      </c>
      <c r="BK41" s="12" t="s">
        <v>1493</v>
      </c>
      <c r="BL41" s="12" t="s">
        <v>1493</v>
      </c>
      <c r="BM41" s="12" t="s">
        <v>1493</v>
      </c>
      <c r="BN41" s="12" t="s">
        <v>1493</v>
      </c>
      <c r="BO41" s="12" t="s">
        <v>1493</v>
      </c>
      <c r="BP41" s="12" t="s">
        <v>1493</v>
      </c>
      <c r="BQ41" s="12" t="s">
        <v>1493</v>
      </c>
      <c r="BR41" s="12" t="s">
        <v>1493</v>
      </c>
      <c r="BS41" s="12" t="s">
        <v>1493</v>
      </c>
      <c r="BT41" s="12" t="s">
        <v>1493</v>
      </c>
      <c r="BU41" s="12" t="s">
        <v>1493</v>
      </c>
      <c r="BV41" s="12" t="s">
        <v>1493</v>
      </c>
      <c r="BW41" s="12" t="s">
        <v>1493</v>
      </c>
      <c r="BX41" s="12" t="s">
        <v>1493</v>
      </c>
      <c r="BY41" s="12" t="s">
        <v>1493</v>
      </c>
      <c r="BZ41" s="12" t="s">
        <v>1493</v>
      </c>
      <c r="CA41" s="12" t="s">
        <v>1493</v>
      </c>
      <c r="CB41" s="12" t="s">
        <v>1493</v>
      </c>
      <c r="CC41" s="12" t="s">
        <v>1493</v>
      </c>
      <c r="CD41" s="12" t="s">
        <v>1493</v>
      </c>
      <c r="CE41" s="12" t="s">
        <v>1493</v>
      </c>
      <c r="CF41" s="12" t="s">
        <v>1493</v>
      </c>
      <c r="CG41" s="12" t="s">
        <v>1493</v>
      </c>
      <c r="CH41" s="12" t="s">
        <v>1493</v>
      </c>
      <c r="CI41" s="12" t="s">
        <v>1493</v>
      </c>
      <c r="CJ41" s="12" t="s">
        <v>1493</v>
      </c>
      <c r="CK41" s="12" t="s">
        <v>1493</v>
      </c>
      <c r="CL41" s="12" t="s">
        <v>1493</v>
      </c>
      <c r="CM41" s="12" t="s">
        <v>1493</v>
      </c>
      <c r="CN41" s="12" t="s">
        <v>1493</v>
      </c>
      <c r="CO41" s="12" t="s">
        <v>1493</v>
      </c>
      <c r="CP41" s="12" t="s">
        <v>1493</v>
      </c>
      <c r="CQ41" s="12" t="s">
        <v>1493</v>
      </c>
      <c r="CR41" s="12" t="s">
        <v>1493</v>
      </c>
      <c r="CS41" s="12" t="s">
        <v>1493</v>
      </c>
      <c r="CT41" s="12" t="s">
        <v>1493</v>
      </c>
      <c r="CU41" s="12" t="s">
        <v>1493</v>
      </c>
      <c r="CV41" s="12" t="s">
        <v>1493</v>
      </c>
      <c r="CW41" s="12" t="s">
        <v>1493</v>
      </c>
      <c r="CX41" s="12" t="s">
        <v>1493</v>
      </c>
      <c r="CY41" s="12" t="s">
        <v>1493</v>
      </c>
      <c r="CZ41" s="12" t="s">
        <v>1493</v>
      </c>
      <c r="DA41" s="12" t="s">
        <v>1493</v>
      </c>
      <c r="DB41" s="12" t="s">
        <v>1493</v>
      </c>
      <c r="DC41" s="12" t="s">
        <v>1493</v>
      </c>
      <c r="DD41" s="12" t="s">
        <v>1493</v>
      </c>
      <c r="DE41" s="12" t="s">
        <v>1493</v>
      </c>
      <c r="DF41" s="12" t="s">
        <v>1493</v>
      </c>
      <c r="DG41" s="12" t="s">
        <v>1493</v>
      </c>
      <c r="DH41" s="12" t="s">
        <v>1493</v>
      </c>
      <c r="DI41" s="12" t="s">
        <v>1493</v>
      </c>
      <c r="DJ41" s="12" t="s">
        <v>1493</v>
      </c>
      <c r="DK41" s="12" t="s">
        <v>1493</v>
      </c>
      <c r="DL41" s="12" t="s">
        <v>1493</v>
      </c>
      <c r="DM41" s="12" t="s">
        <v>1493</v>
      </c>
      <c r="DN41" s="12" t="s">
        <v>1493</v>
      </c>
      <c r="DO41" s="12" t="s">
        <v>1493</v>
      </c>
      <c r="DP41" s="12" t="s">
        <v>1493</v>
      </c>
      <c r="DQ41" s="12" t="s">
        <v>1493</v>
      </c>
      <c r="DR41" s="12" t="s">
        <v>1493</v>
      </c>
      <c r="DS41" s="12" t="s">
        <v>1493</v>
      </c>
      <c r="DT41" s="12" t="s">
        <v>1493</v>
      </c>
      <c r="DU41" s="12" t="s">
        <v>1493</v>
      </c>
      <c r="DV41" s="12" t="s">
        <v>1493</v>
      </c>
      <c r="DW41" s="12" t="s">
        <v>1493</v>
      </c>
      <c r="DX41" s="12" t="s">
        <v>1493</v>
      </c>
      <c r="DY41" s="12" t="s">
        <v>1493</v>
      </c>
      <c r="DZ41" s="12" t="s">
        <v>1493</v>
      </c>
      <c r="EA41" s="12" t="s">
        <v>1493</v>
      </c>
      <c r="EB41" s="12" t="s">
        <v>1493</v>
      </c>
      <c r="EC41" s="12" t="s">
        <v>1493</v>
      </c>
      <c r="ED41" s="12" t="s">
        <v>1493</v>
      </c>
      <c r="EE41" s="12" t="s">
        <v>1493</v>
      </c>
      <c r="EF41" s="12" t="s">
        <v>1493</v>
      </c>
      <c r="EG41" s="12" t="s">
        <v>1493</v>
      </c>
      <c r="EH41" s="12" t="s">
        <v>1493</v>
      </c>
      <c r="EI41" s="12" t="s">
        <v>1493</v>
      </c>
      <c r="EJ41" s="12" t="s">
        <v>1493</v>
      </c>
      <c r="EK41" s="12" t="s">
        <v>1493</v>
      </c>
      <c r="EL41" s="12" t="s">
        <v>1493</v>
      </c>
      <c r="EM41" s="12" t="s">
        <v>1493</v>
      </c>
      <c r="EN41" s="12" t="s">
        <v>1493</v>
      </c>
      <c r="EO41" s="12" t="s">
        <v>1493</v>
      </c>
      <c r="EP41" s="12" t="s">
        <v>1493</v>
      </c>
      <c r="ER41">
        <v>2</v>
      </c>
      <c r="ES41">
        <v>28.8</v>
      </c>
      <c r="ET41">
        <v>29.1</v>
      </c>
      <c r="EU41">
        <f t="shared" si="0"/>
        <v>29</v>
      </c>
      <c r="EV41">
        <f>Data1!BQ41/7</f>
        <v>34.428571428571431</v>
      </c>
      <c r="EW41">
        <v>2</v>
      </c>
      <c r="EX41">
        <f t="shared" si="1"/>
        <v>3</v>
      </c>
      <c r="EY41" t="str">
        <f t="shared" si="2"/>
        <v>לא הולם</v>
      </c>
    </row>
    <row r="42" spans="1:155" x14ac:dyDescent="0.25">
      <c r="A42" s="4">
        <v>2.0390000000000001</v>
      </c>
      <c r="B42" s="12" t="s">
        <v>1493</v>
      </c>
      <c r="C42" s="12" t="s">
        <v>930</v>
      </c>
      <c r="D42" s="12" t="s">
        <v>1493</v>
      </c>
      <c r="E42" s="12" t="s">
        <v>1027</v>
      </c>
      <c r="F42">
        <v>65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 s="12" t="s">
        <v>756</v>
      </c>
      <c r="P42" s="12" t="s">
        <v>1493</v>
      </c>
      <c r="Q42" s="12" t="s">
        <v>660</v>
      </c>
      <c r="R42">
        <v>68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 s="12" t="s">
        <v>1493</v>
      </c>
      <c r="AB42" s="12" t="s">
        <v>1493</v>
      </c>
      <c r="AC42" s="12" t="s">
        <v>1493</v>
      </c>
      <c r="AD42" s="12" t="s">
        <v>1493</v>
      </c>
      <c r="AE42" s="12" t="s">
        <v>1493</v>
      </c>
      <c r="AF42" s="12" t="s">
        <v>1493</v>
      </c>
      <c r="AG42" s="12" t="s">
        <v>1493</v>
      </c>
      <c r="AH42" s="12" t="s">
        <v>1493</v>
      </c>
      <c r="AI42" s="12" t="s">
        <v>1493</v>
      </c>
      <c r="AJ42" s="12" t="s">
        <v>1493</v>
      </c>
      <c r="AK42" s="12" t="s">
        <v>1493</v>
      </c>
      <c r="AL42" s="12" t="s">
        <v>1493</v>
      </c>
      <c r="AM42" s="12" t="s">
        <v>1493</v>
      </c>
      <c r="AN42" s="12" t="s">
        <v>1493</v>
      </c>
      <c r="AO42" s="12" t="s">
        <v>1493</v>
      </c>
      <c r="AP42" s="12" t="s">
        <v>1493</v>
      </c>
      <c r="AQ42" s="12" t="s">
        <v>1493</v>
      </c>
      <c r="AR42" s="12" t="s">
        <v>1493</v>
      </c>
      <c r="AS42" s="12" t="s">
        <v>1493</v>
      </c>
      <c r="AT42" s="12" t="s">
        <v>1493</v>
      </c>
      <c r="AU42" s="12" t="s">
        <v>1493</v>
      </c>
      <c r="AV42" s="12" t="s">
        <v>1493</v>
      </c>
      <c r="AW42" s="12" t="s">
        <v>1493</v>
      </c>
      <c r="AX42" s="12" t="s">
        <v>1493</v>
      </c>
      <c r="AY42" s="12" t="s">
        <v>1493</v>
      </c>
      <c r="AZ42" s="12" t="s">
        <v>1493</v>
      </c>
      <c r="BA42" s="12" t="s">
        <v>1493</v>
      </c>
      <c r="BB42" s="12" t="s">
        <v>1493</v>
      </c>
      <c r="BC42" s="12" t="s">
        <v>1493</v>
      </c>
      <c r="BD42" s="12" t="s">
        <v>1493</v>
      </c>
      <c r="BE42" s="12" t="s">
        <v>1493</v>
      </c>
      <c r="BF42" s="12" t="s">
        <v>1493</v>
      </c>
      <c r="BG42" s="12" t="s">
        <v>1493</v>
      </c>
      <c r="BH42" s="12" t="s">
        <v>1493</v>
      </c>
      <c r="BI42" s="12" t="s">
        <v>1493</v>
      </c>
      <c r="BJ42" s="12" t="s">
        <v>1493</v>
      </c>
      <c r="BK42" s="12" t="s">
        <v>1493</v>
      </c>
      <c r="BL42" s="12" t="s">
        <v>1493</v>
      </c>
      <c r="BM42" s="12" t="s">
        <v>1493</v>
      </c>
      <c r="BN42" s="12" t="s">
        <v>1493</v>
      </c>
      <c r="BO42" s="12" t="s">
        <v>1493</v>
      </c>
      <c r="BP42" s="12" t="s">
        <v>1493</v>
      </c>
      <c r="BQ42" s="12" t="s">
        <v>1493</v>
      </c>
      <c r="BR42" s="12" t="s">
        <v>1493</v>
      </c>
      <c r="BS42" s="12" t="s">
        <v>1493</v>
      </c>
      <c r="BT42" s="12" t="s">
        <v>1493</v>
      </c>
      <c r="BU42" s="12" t="s">
        <v>1493</v>
      </c>
      <c r="BV42" s="12" t="s">
        <v>1493</v>
      </c>
      <c r="BW42" s="12" t="s">
        <v>1493</v>
      </c>
      <c r="BX42" s="12" t="s">
        <v>1493</v>
      </c>
      <c r="BY42" s="12" t="s">
        <v>1493</v>
      </c>
      <c r="BZ42" s="12" t="s">
        <v>1493</v>
      </c>
      <c r="CA42" s="12" t="s">
        <v>1493</v>
      </c>
      <c r="CB42" s="12" t="s">
        <v>1493</v>
      </c>
      <c r="CC42" s="12" t="s">
        <v>1493</v>
      </c>
      <c r="CD42" s="12" t="s">
        <v>1493</v>
      </c>
      <c r="CE42" s="12" t="s">
        <v>1493</v>
      </c>
      <c r="CF42" s="12" t="s">
        <v>1493</v>
      </c>
      <c r="CG42" s="12" t="s">
        <v>1493</v>
      </c>
      <c r="CH42" s="12" t="s">
        <v>1493</v>
      </c>
      <c r="CI42" s="12" t="s">
        <v>1493</v>
      </c>
      <c r="CJ42" s="12" t="s">
        <v>1493</v>
      </c>
      <c r="CK42" s="12" t="s">
        <v>1493</v>
      </c>
      <c r="CL42" s="12" t="s">
        <v>1493</v>
      </c>
      <c r="CM42" s="12" t="s">
        <v>1493</v>
      </c>
      <c r="CN42" s="12" t="s">
        <v>1493</v>
      </c>
      <c r="CO42" s="12" t="s">
        <v>1493</v>
      </c>
      <c r="CP42" s="12" t="s">
        <v>1493</v>
      </c>
      <c r="CQ42" s="12" t="s">
        <v>1493</v>
      </c>
      <c r="CR42" s="12" t="s">
        <v>1493</v>
      </c>
      <c r="CS42" s="12" t="s">
        <v>1493</v>
      </c>
      <c r="CT42" s="12" t="s">
        <v>1493</v>
      </c>
      <c r="CU42" s="12" t="s">
        <v>1493</v>
      </c>
      <c r="CV42" s="12" t="s">
        <v>1493</v>
      </c>
      <c r="CW42" s="12" t="s">
        <v>1493</v>
      </c>
      <c r="CX42" s="12" t="s">
        <v>1493</v>
      </c>
      <c r="CY42" s="12" t="s">
        <v>1493</v>
      </c>
      <c r="CZ42" s="12" t="s">
        <v>1493</v>
      </c>
      <c r="DA42" s="12" t="s">
        <v>1493</v>
      </c>
      <c r="DB42" s="12" t="s">
        <v>1493</v>
      </c>
      <c r="DC42" s="12" t="s">
        <v>1493</v>
      </c>
      <c r="DD42" s="12" t="s">
        <v>1493</v>
      </c>
      <c r="DE42" s="12" t="s">
        <v>1493</v>
      </c>
      <c r="DF42" s="12" t="s">
        <v>1493</v>
      </c>
      <c r="DG42" s="12" t="s">
        <v>1493</v>
      </c>
      <c r="DH42" s="12" t="s">
        <v>1493</v>
      </c>
      <c r="DI42" s="12" t="s">
        <v>1493</v>
      </c>
      <c r="DJ42" s="12" t="s">
        <v>1493</v>
      </c>
      <c r="DK42" s="12" t="s">
        <v>1493</v>
      </c>
      <c r="DL42" s="12" t="s">
        <v>1493</v>
      </c>
      <c r="DM42" s="12" t="s">
        <v>1493</v>
      </c>
      <c r="DN42" s="12" t="s">
        <v>1493</v>
      </c>
      <c r="DO42" s="12" t="s">
        <v>1493</v>
      </c>
      <c r="DP42" s="12" t="s">
        <v>1493</v>
      </c>
      <c r="DQ42" s="12" t="s">
        <v>1493</v>
      </c>
      <c r="DR42" s="12" t="s">
        <v>1493</v>
      </c>
      <c r="DS42" s="12" t="s">
        <v>1493</v>
      </c>
      <c r="DT42" s="12" t="s">
        <v>1493</v>
      </c>
      <c r="DU42" s="12" t="s">
        <v>1493</v>
      </c>
      <c r="DV42" s="12" t="s">
        <v>1493</v>
      </c>
      <c r="DW42" s="12" t="s">
        <v>1493</v>
      </c>
      <c r="DX42" s="12" t="s">
        <v>1493</v>
      </c>
      <c r="DY42" s="12" t="s">
        <v>1493</v>
      </c>
      <c r="DZ42" s="12" t="s">
        <v>1493</v>
      </c>
      <c r="EA42" s="12" t="s">
        <v>1493</v>
      </c>
      <c r="EB42" s="12" t="s">
        <v>1493</v>
      </c>
      <c r="EC42" s="12" t="s">
        <v>1493</v>
      </c>
      <c r="ED42" s="12" t="s">
        <v>1493</v>
      </c>
      <c r="EE42" s="12" t="s">
        <v>1493</v>
      </c>
      <c r="EF42" s="12" t="s">
        <v>1493</v>
      </c>
      <c r="EG42" s="12" t="s">
        <v>1493</v>
      </c>
      <c r="EH42" s="12" t="s">
        <v>1493</v>
      </c>
      <c r="EI42" s="12" t="s">
        <v>1493</v>
      </c>
      <c r="EJ42" s="12" t="s">
        <v>1493</v>
      </c>
      <c r="EK42" s="12" t="s">
        <v>1493</v>
      </c>
      <c r="EL42" s="12" t="s">
        <v>1493</v>
      </c>
      <c r="EM42" s="12" t="s">
        <v>1493</v>
      </c>
      <c r="EN42" s="12" t="s">
        <v>1493</v>
      </c>
      <c r="EO42" s="12" t="s">
        <v>1493</v>
      </c>
      <c r="EP42" s="12" t="s">
        <v>1493</v>
      </c>
      <c r="ER42">
        <v>2</v>
      </c>
      <c r="ES42" t="s">
        <v>1486</v>
      </c>
      <c r="EU42">
        <f t="shared" si="0"/>
        <v>0</v>
      </c>
      <c r="EV42">
        <f>Data1!BQ42/7</f>
        <v>35.714285714285715</v>
      </c>
      <c r="EW42">
        <v>2</v>
      </c>
      <c r="EX42">
        <f t="shared" si="1"/>
        <v>3</v>
      </c>
      <c r="EY42" t="str">
        <f t="shared" si="2"/>
        <v>לא הולם</v>
      </c>
    </row>
    <row r="43" spans="1:155" x14ac:dyDescent="0.25">
      <c r="A43" s="4">
        <v>2.04</v>
      </c>
      <c r="B43" s="12" t="s">
        <v>1493</v>
      </c>
      <c r="C43" s="12" t="s">
        <v>618</v>
      </c>
      <c r="D43">
        <v>126</v>
      </c>
      <c r="E43" s="12" t="s">
        <v>1005</v>
      </c>
      <c r="F43">
        <v>45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 s="12" t="s">
        <v>1493</v>
      </c>
      <c r="P43" s="12" t="s">
        <v>1493</v>
      </c>
      <c r="Q43" s="12" t="s">
        <v>1493</v>
      </c>
      <c r="R43" s="12" t="s">
        <v>1493</v>
      </c>
      <c r="S43" s="12" t="s">
        <v>1493</v>
      </c>
      <c r="T43" s="12" t="s">
        <v>1493</v>
      </c>
      <c r="U43" s="12" t="s">
        <v>1493</v>
      </c>
      <c r="V43" s="12" t="s">
        <v>1493</v>
      </c>
      <c r="W43" s="12" t="s">
        <v>1493</v>
      </c>
      <c r="X43" s="12" t="s">
        <v>1493</v>
      </c>
      <c r="Y43" s="12" t="s">
        <v>1493</v>
      </c>
      <c r="Z43" s="12" t="s">
        <v>1493</v>
      </c>
      <c r="AA43" s="12" t="s">
        <v>1493</v>
      </c>
      <c r="AB43" s="12" t="s">
        <v>1493</v>
      </c>
      <c r="AC43" s="12" t="s">
        <v>1493</v>
      </c>
      <c r="AD43" s="12" t="s">
        <v>1493</v>
      </c>
      <c r="AE43" s="12" t="s">
        <v>1493</v>
      </c>
      <c r="AF43" s="12" t="s">
        <v>1493</v>
      </c>
      <c r="AG43" s="12" t="s">
        <v>1493</v>
      </c>
      <c r="AH43" s="12" t="s">
        <v>1493</v>
      </c>
      <c r="AI43" s="12" t="s">
        <v>1493</v>
      </c>
      <c r="AJ43" s="12" t="s">
        <v>1493</v>
      </c>
      <c r="AK43" s="12" t="s">
        <v>1493</v>
      </c>
      <c r="AL43" s="12" t="s">
        <v>1493</v>
      </c>
      <c r="AM43" s="12" t="s">
        <v>1493</v>
      </c>
      <c r="AN43" s="12" t="s">
        <v>1493</v>
      </c>
      <c r="AO43" s="12" t="s">
        <v>1493</v>
      </c>
      <c r="AP43" s="12" t="s">
        <v>1493</v>
      </c>
      <c r="AQ43" s="12" t="s">
        <v>1493</v>
      </c>
      <c r="AR43" s="12" t="s">
        <v>1493</v>
      </c>
      <c r="AS43" s="12" t="s">
        <v>1493</v>
      </c>
      <c r="AT43" s="12" t="s">
        <v>1493</v>
      </c>
      <c r="AU43" s="12" t="s">
        <v>1493</v>
      </c>
      <c r="AV43" s="12" t="s">
        <v>1493</v>
      </c>
      <c r="AW43" s="12" t="s">
        <v>1493</v>
      </c>
      <c r="AX43" s="12" t="s">
        <v>1493</v>
      </c>
      <c r="AY43" s="12" t="s">
        <v>1493</v>
      </c>
      <c r="AZ43" s="12" t="s">
        <v>1493</v>
      </c>
      <c r="BA43" s="12" t="s">
        <v>1493</v>
      </c>
      <c r="BB43" s="12" t="s">
        <v>1493</v>
      </c>
      <c r="BC43" s="12" t="s">
        <v>1493</v>
      </c>
      <c r="BD43" s="12" t="s">
        <v>1493</v>
      </c>
      <c r="BE43" s="12" t="s">
        <v>1493</v>
      </c>
      <c r="BF43" s="12" t="s">
        <v>1493</v>
      </c>
      <c r="BG43" s="12" t="s">
        <v>1493</v>
      </c>
      <c r="BH43" s="12" t="s">
        <v>1493</v>
      </c>
      <c r="BI43" s="12" t="s">
        <v>1493</v>
      </c>
      <c r="BJ43" s="12" t="s">
        <v>1493</v>
      </c>
      <c r="BK43" s="12" t="s">
        <v>1493</v>
      </c>
      <c r="BL43" s="12" t="s">
        <v>1493</v>
      </c>
      <c r="BM43" s="12" t="s">
        <v>1493</v>
      </c>
      <c r="BN43" s="12" t="s">
        <v>1493</v>
      </c>
      <c r="BO43" s="12" t="s">
        <v>1493</v>
      </c>
      <c r="BP43" s="12" t="s">
        <v>1493</v>
      </c>
      <c r="BQ43" s="12" t="s">
        <v>1493</v>
      </c>
      <c r="BR43" s="12" t="s">
        <v>1493</v>
      </c>
      <c r="BS43" s="12" t="s">
        <v>1493</v>
      </c>
      <c r="BT43" s="12" t="s">
        <v>1493</v>
      </c>
      <c r="BU43" s="12" t="s">
        <v>1493</v>
      </c>
      <c r="BV43" s="12" t="s">
        <v>1493</v>
      </c>
      <c r="BW43" s="12" t="s">
        <v>1493</v>
      </c>
      <c r="BX43" s="12" t="s">
        <v>1493</v>
      </c>
      <c r="BY43" s="12" t="s">
        <v>1493</v>
      </c>
      <c r="BZ43" s="12" t="s">
        <v>1493</v>
      </c>
      <c r="CA43" s="12" t="s">
        <v>1493</v>
      </c>
      <c r="CB43" s="12" t="s">
        <v>1493</v>
      </c>
      <c r="CC43" s="12" t="s">
        <v>1493</v>
      </c>
      <c r="CD43" s="12" t="s">
        <v>1493</v>
      </c>
      <c r="CE43" s="12" t="s">
        <v>1493</v>
      </c>
      <c r="CF43" s="12" t="s">
        <v>1493</v>
      </c>
      <c r="CG43" s="12" t="s">
        <v>1493</v>
      </c>
      <c r="CH43" s="12" t="s">
        <v>1493</v>
      </c>
      <c r="CI43" s="12" t="s">
        <v>1493</v>
      </c>
      <c r="CJ43" s="12" t="s">
        <v>1493</v>
      </c>
      <c r="CK43" s="12" t="s">
        <v>1493</v>
      </c>
      <c r="CL43" s="12" t="s">
        <v>1493</v>
      </c>
      <c r="CM43" s="12" t="s">
        <v>1493</v>
      </c>
      <c r="CN43" s="12" t="s">
        <v>1493</v>
      </c>
      <c r="CO43" s="12" t="s">
        <v>1493</v>
      </c>
      <c r="CP43" s="12" t="s">
        <v>1493</v>
      </c>
      <c r="CQ43" s="12" t="s">
        <v>1493</v>
      </c>
      <c r="CR43" s="12" t="s">
        <v>1493</v>
      </c>
      <c r="CS43" s="12" t="s">
        <v>1493</v>
      </c>
      <c r="CT43" s="12" t="s">
        <v>1493</v>
      </c>
      <c r="CU43" s="12" t="s">
        <v>1493</v>
      </c>
      <c r="CV43" s="12" t="s">
        <v>1493</v>
      </c>
      <c r="CW43" s="12" t="s">
        <v>1493</v>
      </c>
      <c r="CX43" s="12" t="s">
        <v>1493</v>
      </c>
      <c r="CY43" s="12" t="s">
        <v>1493</v>
      </c>
      <c r="CZ43" s="12" t="s">
        <v>1493</v>
      </c>
      <c r="DA43" s="12" t="s">
        <v>1493</v>
      </c>
      <c r="DB43" s="12" t="s">
        <v>1493</v>
      </c>
      <c r="DC43" s="12" t="s">
        <v>1493</v>
      </c>
      <c r="DD43" s="12" t="s">
        <v>1493</v>
      </c>
      <c r="DE43" s="12" t="s">
        <v>1493</v>
      </c>
      <c r="DF43" s="12" t="s">
        <v>1493</v>
      </c>
      <c r="DG43" s="12" t="s">
        <v>1493</v>
      </c>
      <c r="DH43" s="12" t="s">
        <v>1493</v>
      </c>
      <c r="DI43" s="12" t="s">
        <v>1493</v>
      </c>
      <c r="DJ43" s="12" t="s">
        <v>1493</v>
      </c>
      <c r="DK43" s="12" t="s">
        <v>1493</v>
      </c>
      <c r="DL43" s="12" t="s">
        <v>1493</v>
      </c>
      <c r="DM43" s="12" t="s">
        <v>1493</v>
      </c>
      <c r="DN43" s="12" t="s">
        <v>1493</v>
      </c>
      <c r="DO43" s="12" t="s">
        <v>1493</v>
      </c>
      <c r="DP43" s="12" t="s">
        <v>1493</v>
      </c>
      <c r="DQ43" s="12" t="s">
        <v>1493</v>
      </c>
      <c r="DR43" s="12" t="s">
        <v>1493</v>
      </c>
      <c r="DS43" s="12" t="s">
        <v>1493</v>
      </c>
      <c r="DT43" s="12" t="s">
        <v>1493</v>
      </c>
      <c r="DU43" s="12" t="s">
        <v>1493</v>
      </c>
      <c r="DV43" s="12" t="s">
        <v>1493</v>
      </c>
      <c r="DW43" s="12" t="s">
        <v>1493</v>
      </c>
      <c r="DX43" s="12" t="s">
        <v>1493</v>
      </c>
      <c r="DY43" s="12" t="s">
        <v>1493</v>
      </c>
      <c r="DZ43" s="12" t="s">
        <v>1493</v>
      </c>
      <c r="EA43" s="12" t="s">
        <v>1493</v>
      </c>
      <c r="EB43" s="12" t="s">
        <v>1493</v>
      </c>
      <c r="EC43" s="12" t="s">
        <v>1493</v>
      </c>
      <c r="ED43" s="12" t="s">
        <v>1493</v>
      </c>
      <c r="EE43" s="12" t="s">
        <v>1493</v>
      </c>
      <c r="EF43" s="12" t="s">
        <v>1493</v>
      </c>
      <c r="EG43" s="12" t="s">
        <v>1493</v>
      </c>
      <c r="EH43" s="12" t="s">
        <v>1493</v>
      </c>
      <c r="EI43" s="12" t="s">
        <v>1493</v>
      </c>
      <c r="EJ43" s="12" t="s">
        <v>1493</v>
      </c>
      <c r="EK43" s="12" t="s">
        <v>1493</v>
      </c>
      <c r="EL43" s="12" t="s">
        <v>1493</v>
      </c>
      <c r="EM43" s="12" t="s">
        <v>1493</v>
      </c>
      <c r="EN43" s="12" t="s">
        <v>1493</v>
      </c>
      <c r="EO43" s="12" t="s">
        <v>1493</v>
      </c>
      <c r="EP43" s="12" t="s">
        <v>1493</v>
      </c>
      <c r="ER43">
        <v>1</v>
      </c>
      <c r="ES43">
        <v>18</v>
      </c>
      <c r="ET43">
        <v>18</v>
      </c>
      <c r="EU43">
        <f t="shared" si="0"/>
        <v>18</v>
      </c>
      <c r="EV43">
        <f>Data1!BQ43/7</f>
        <v>33</v>
      </c>
      <c r="EW43">
        <v>1</v>
      </c>
      <c r="EX43">
        <f t="shared" si="1"/>
        <v>3</v>
      </c>
      <c r="EY43" t="str">
        <f t="shared" si="2"/>
        <v>לא הולם</v>
      </c>
    </row>
    <row r="44" spans="1:155" x14ac:dyDescent="0.25">
      <c r="A44" s="4">
        <v>2.0409999999999999</v>
      </c>
      <c r="B44" s="12" t="s">
        <v>1493</v>
      </c>
      <c r="C44" s="12" t="s">
        <v>538</v>
      </c>
      <c r="D44">
        <v>126</v>
      </c>
      <c r="E44" s="12" t="s">
        <v>1032</v>
      </c>
      <c r="F44">
        <v>45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1</v>
      </c>
      <c r="O44" s="12" t="s">
        <v>1493</v>
      </c>
      <c r="P44" s="12" t="s">
        <v>1493</v>
      </c>
      <c r="Q44" s="12" t="s">
        <v>1493</v>
      </c>
      <c r="R44" s="12" t="s">
        <v>1493</v>
      </c>
      <c r="S44" s="12" t="s">
        <v>1493</v>
      </c>
      <c r="T44" s="12" t="s">
        <v>1493</v>
      </c>
      <c r="U44" s="12" t="s">
        <v>1493</v>
      </c>
      <c r="V44" s="12" t="s">
        <v>1493</v>
      </c>
      <c r="W44" s="12" t="s">
        <v>1493</v>
      </c>
      <c r="X44" s="12" t="s">
        <v>1493</v>
      </c>
      <c r="Y44" s="12" t="s">
        <v>1493</v>
      </c>
      <c r="Z44" s="12" t="s">
        <v>1493</v>
      </c>
      <c r="AA44" s="12" t="s">
        <v>1493</v>
      </c>
      <c r="AB44" s="12" t="s">
        <v>1493</v>
      </c>
      <c r="AC44" s="12" t="s">
        <v>1493</v>
      </c>
      <c r="AD44" s="12" t="s">
        <v>1493</v>
      </c>
      <c r="AE44" s="12" t="s">
        <v>1493</v>
      </c>
      <c r="AF44" s="12" t="s">
        <v>1493</v>
      </c>
      <c r="AG44" s="12" t="s">
        <v>1493</v>
      </c>
      <c r="AH44" s="12" t="s">
        <v>1493</v>
      </c>
      <c r="AI44" s="12" t="s">
        <v>1493</v>
      </c>
      <c r="AJ44" s="12" t="s">
        <v>1493</v>
      </c>
      <c r="AK44" s="12" t="s">
        <v>1493</v>
      </c>
      <c r="AL44" s="12" t="s">
        <v>1493</v>
      </c>
      <c r="AM44" s="12" t="s">
        <v>1493</v>
      </c>
      <c r="AN44" s="12" t="s">
        <v>1493</v>
      </c>
      <c r="AO44" s="12" t="s">
        <v>1493</v>
      </c>
      <c r="AP44" s="12" t="s">
        <v>1493</v>
      </c>
      <c r="AQ44" s="12" t="s">
        <v>1493</v>
      </c>
      <c r="AR44" s="12" t="s">
        <v>1493</v>
      </c>
      <c r="AS44" s="12" t="s">
        <v>1493</v>
      </c>
      <c r="AT44" s="12" t="s">
        <v>1493</v>
      </c>
      <c r="AU44" s="12" t="s">
        <v>1493</v>
      </c>
      <c r="AV44" s="12" t="s">
        <v>1493</v>
      </c>
      <c r="AW44" s="12" t="s">
        <v>1493</v>
      </c>
      <c r="AX44" s="12" t="s">
        <v>1493</v>
      </c>
      <c r="AY44" s="12" t="s">
        <v>1493</v>
      </c>
      <c r="AZ44" s="12" t="s">
        <v>1493</v>
      </c>
      <c r="BA44" s="12" t="s">
        <v>1493</v>
      </c>
      <c r="BB44" s="12" t="s">
        <v>1493</v>
      </c>
      <c r="BC44" s="12" t="s">
        <v>1493</v>
      </c>
      <c r="BD44" s="12" t="s">
        <v>1493</v>
      </c>
      <c r="BE44" s="12" t="s">
        <v>1493</v>
      </c>
      <c r="BF44" s="12" t="s">
        <v>1493</v>
      </c>
      <c r="BG44" s="12" t="s">
        <v>1493</v>
      </c>
      <c r="BH44" s="12" t="s">
        <v>1493</v>
      </c>
      <c r="BI44" s="12" t="s">
        <v>1493</v>
      </c>
      <c r="BJ44" s="12" t="s">
        <v>1493</v>
      </c>
      <c r="BK44" s="12" t="s">
        <v>1493</v>
      </c>
      <c r="BL44" s="12" t="s">
        <v>1493</v>
      </c>
      <c r="BM44" s="12" t="s">
        <v>1493</v>
      </c>
      <c r="BN44" s="12" t="s">
        <v>1493</v>
      </c>
      <c r="BO44" s="12" t="s">
        <v>1493</v>
      </c>
      <c r="BP44" s="12" t="s">
        <v>1493</v>
      </c>
      <c r="BQ44" s="12" t="s">
        <v>1493</v>
      </c>
      <c r="BR44" s="12" t="s">
        <v>1493</v>
      </c>
      <c r="BS44" s="12" t="s">
        <v>1493</v>
      </c>
      <c r="BT44" s="12" t="s">
        <v>1493</v>
      </c>
      <c r="BU44" s="12" t="s">
        <v>1493</v>
      </c>
      <c r="BV44" s="12" t="s">
        <v>1493</v>
      </c>
      <c r="BW44" s="12" t="s">
        <v>1493</v>
      </c>
      <c r="BX44" s="12" t="s">
        <v>1493</v>
      </c>
      <c r="BY44" s="12" t="s">
        <v>1493</v>
      </c>
      <c r="BZ44" s="12" t="s">
        <v>1493</v>
      </c>
      <c r="CA44" s="12" t="s">
        <v>1493</v>
      </c>
      <c r="CB44" s="12" t="s">
        <v>1493</v>
      </c>
      <c r="CC44" s="12" t="s">
        <v>1493</v>
      </c>
      <c r="CD44" s="12" t="s">
        <v>1493</v>
      </c>
      <c r="CE44" s="12" t="s">
        <v>1493</v>
      </c>
      <c r="CF44" s="12" t="s">
        <v>1493</v>
      </c>
      <c r="CG44" s="12" t="s">
        <v>1493</v>
      </c>
      <c r="CH44" s="12" t="s">
        <v>1493</v>
      </c>
      <c r="CI44" s="12" t="s">
        <v>1493</v>
      </c>
      <c r="CJ44" s="12" t="s">
        <v>1493</v>
      </c>
      <c r="CK44" s="12" t="s">
        <v>1493</v>
      </c>
      <c r="CL44" s="12" t="s">
        <v>1493</v>
      </c>
      <c r="CM44" s="12" t="s">
        <v>1493</v>
      </c>
      <c r="CN44" s="12" t="s">
        <v>1493</v>
      </c>
      <c r="CO44" s="12" t="s">
        <v>1493</v>
      </c>
      <c r="CP44" s="12" t="s">
        <v>1493</v>
      </c>
      <c r="CQ44" s="12" t="s">
        <v>1493</v>
      </c>
      <c r="CR44" s="12" t="s">
        <v>1493</v>
      </c>
      <c r="CS44" s="12" t="s">
        <v>1493</v>
      </c>
      <c r="CT44" s="12" t="s">
        <v>1493</v>
      </c>
      <c r="CU44" s="12" t="s">
        <v>1493</v>
      </c>
      <c r="CV44" s="12" t="s">
        <v>1493</v>
      </c>
      <c r="CW44" s="12" t="s">
        <v>1493</v>
      </c>
      <c r="CX44" s="12" t="s">
        <v>1493</v>
      </c>
      <c r="CY44" s="12" t="s">
        <v>1493</v>
      </c>
      <c r="CZ44" s="12" t="s">
        <v>1493</v>
      </c>
      <c r="DA44" s="12" t="s">
        <v>1493</v>
      </c>
      <c r="DB44" s="12" t="s">
        <v>1493</v>
      </c>
      <c r="DC44" s="12" t="s">
        <v>1493</v>
      </c>
      <c r="DD44" s="12" t="s">
        <v>1493</v>
      </c>
      <c r="DE44" s="12" t="s">
        <v>1493</v>
      </c>
      <c r="DF44" s="12" t="s">
        <v>1493</v>
      </c>
      <c r="DG44" s="12" t="s">
        <v>1493</v>
      </c>
      <c r="DH44" s="12" t="s">
        <v>1493</v>
      </c>
      <c r="DI44" s="12" t="s">
        <v>1493</v>
      </c>
      <c r="DJ44" s="12" t="s">
        <v>1493</v>
      </c>
      <c r="DK44" s="12" t="s">
        <v>1493</v>
      </c>
      <c r="DL44" s="12" t="s">
        <v>1493</v>
      </c>
      <c r="DM44" s="12" t="s">
        <v>1493</v>
      </c>
      <c r="DN44" s="12" t="s">
        <v>1493</v>
      </c>
      <c r="DO44" s="12" t="s">
        <v>1493</v>
      </c>
      <c r="DP44" s="12" t="s">
        <v>1493</v>
      </c>
      <c r="DQ44" s="12" t="s">
        <v>1493</v>
      </c>
      <c r="DR44" s="12" t="s">
        <v>1493</v>
      </c>
      <c r="DS44" s="12" t="s">
        <v>1493</v>
      </c>
      <c r="DT44" s="12" t="s">
        <v>1493</v>
      </c>
      <c r="DU44" s="12" t="s">
        <v>1493</v>
      </c>
      <c r="DV44" s="12" t="s">
        <v>1493</v>
      </c>
      <c r="DW44" s="12" t="s">
        <v>1493</v>
      </c>
      <c r="DX44" s="12" t="s">
        <v>1493</v>
      </c>
      <c r="DY44" s="12" t="s">
        <v>1493</v>
      </c>
      <c r="DZ44" s="12" t="s">
        <v>1493</v>
      </c>
      <c r="EA44" s="12" t="s">
        <v>1493</v>
      </c>
      <c r="EB44" s="12" t="s">
        <v>1493</v>
      </c>
      <c r="EC44" s="12" t="s">
        <v>1493</v>
      </c>
      <c r="ED44" s="12" t="s">
        <v>1493</v>
      </c>
      <c r="EE44" s="12" t="s">
        <v>1493</v>
      </c>
      <c r="EF44" s="12" t="s">
        <v>1493</v>
      </c>
      <c r="EG44" s="12" t="s">
        <v>1493</v>
      </c>
      <c r="EH44" s="12" t="s">
        <v>1493</v>
      </c>
      <c r="EI44" s="12" t="s">
        <v>1493</v>
      </c>
      <c r="EJ44" s="12" t="s">
        <v>1493</v>
      </c>
      <c r="EK44" s="12" t="s">
        <v>1493</v>
      </c>
      <c r="EL44" s="12" t="s">
        <v>1493</v>
      </c>
      <c r="EM44" s="12" t="s">
        <v>1493</v>
      </c>
      <c r="EN44" s="12" t="s">
        <v>1493</v>
      </c>
      <c r="EO44" s="12" t="s">
        <v>1493</v>
      </c>
      <c r="EP44" s="12" t="s">
        <v>1493</v>
      </c>
      <c r="ER44">
        <v>1</v>
      </c>
      <c r="ES44">
        <v>18</v>
      </c>
      <c r="ET44">
        <v>18</v>
      </c>
      <c r="EU44">
        <f t="shared" si="0"/>
        <v>18</v>
      </c>
      <c r="EV44">
        <f>Data1!BQ44/7</f>
        <v>35.285714285714285</v>
      </c>
      <c r="EW44">
        <v>1</v>
      </c>
      <c r="EX44">
        <f t="shared" si="1"/>
        <v>3</v>
      </c>
      <c r="EY44" t="str">
        <f t="shared" si="2"/>
        <v>לא הולם</v>
      </c>
    </row>
    <row r="45" spans="1:155" x14ac:dyDescent="0.25">
      <c r="A45" s="4">
        <v>2.0419999999999998</v>
      </c>
      <c r="B45" s="12" t="s">
        <v>1493</v>
      </c>
      <c r="C45" s="12" t="s">
        <v>1275</v>
      </c>
      <c r="D45">
        <v>70</v>
      </c>
      <c r="E45" s="12" t="s">
        <v>645</v>
      </c>
      <c r="F45">
        <v>49</v>
      </c>
      <c r="G45" s="12" t="s">
        <v>1493</v>
      </c>
      <c r="H45" s="12" t="s">
        <v>1493</v>
      </c>
      <c r="I45" s="12" t="s">
        <v>1493</v>
      </c>
      <c r="J45" s="12" t="s">
        <v>1493</v>
      </c>
      <c r="K45" s="12" t="s">
        <v>1493</v>
      </c>
      <c r="L45">
        <v>1</v>
      </c>
      <c r="M45">
        <v>1</v>
      </c>
      <c r="N45">
        <v>1</v>
      </c>
      <c r="O45" s="12" t="s">
        <v>1270</v>
      </c>
      <c r="P45">
        <v>108</v>
      </c>
      <c r="Q45" t="s">
        <v>557</v>
      </c>
      <c r="R45">
        <v>51</v>
      </c>
      <c r="S45" s="12" t="s">
        <v>1493</v>
      </c>
      <c r="T45" s="12" t="s">
        <v>1493</v>
      </c>
      <c r="U45" s="12" t="s">
        <v>1493</v>
      </c>
      <c r="V45" s="12" t="s">
        <v>1493</v>
      </c>
      <c r="W45" s="12" t="s">
        <v>1493</v>
      </c>
      <c r="X45">
        <v>1</v>
      </c>
      <c r="Y45">
        <v>1</v>
      </c>
      <c r="Z45" s="12" t="s">
        <v>1493</v>
      </c>
      <c r="AA45" s="12" t="s">
        <v>1309</v>
      </c>
      <c r="AB45">
        <v>138</v>
      </c>
      <c r="AC45" s="12" t="s">
        <v>569</v>
      </c>
      <c r="AD45">
        <v>53</v>
      </c>
      <c r="AE45" s="12" t="s">
        <v>1493</v>
      </c>
      <c r="AF45" s="12" t="s">
        <v>1493</v>
      </c>
      <c r="AG45" s="12" t="s">
        <v>1493</v>
      </c>
      <c r="AH45" s="12" t="s">
        <v>1493</v>
      </c>
      <c r="AI45">
        <v>1</v>
      </c>
      <c r="AJ45">
        <v>1</v>
      </c>
      <c r="AK45">
        <v>1</v>
      </c>
      <c r="AL45" s="12" t="s">
        <v>1493</v>
      </c>
      <c r="AM45" s="12" t="s">
        <v>1374</v>
      </c>
      <c r="AN45">
        <v>162</v>
      </c>
      <c r="AO45" s="12" t="s">
        <v>484</v>
      </c>
      <c r="AP45">
        <v>56</v>
      </c>
      <c r="AQ45" s="12" t="s">
        <v>1493</v>
      </c>
      <c r="AR45" s="12" t="s">
        <v>1493</v>
      </c>
      <c r="AS45" s="12" t="s">
        <v>1493</v>
      </c>
      <c r="AT45" s="12" t="s">
        <v>1493</v>
      </c>
      <c r="AU45">
        <v>1</v>
      </c>
      <c r="AV45">
        <v>1</v>
      </c>
      <c r="AW45">
        <v>1</v>
      </c>
      <c r="AX45">
        <v>1</v>
      </c>
      <c r="AY45" t="s">
        <v>1444</v>
      </c>
      <c r="AZ45">
        <v>204</v>
      </c>
      <c r="BA45" t="s">
        <v>744</v>
      </c>
      <c r="BB45">
        <v>61</v>
      </c>
      <c r="BC45" s="12" t="s">
        <v>1493</v>
      </c>
      <c r="BD45" s="12" t="s">
        <v>1493</v>
      </c>
      <c r="BE45" s="12" t="s">
        <v>1493</v>
      </c>
      <c r="BF45" s="12" t="s">
        <v>1493</v>
      </c>
      <c r="BG45">
        <v>1</v>
      </c>
      <c r="BH45">
        <v>1</v>
      </c>
      <c r="BI45">
        <v>1</v>
      </c>
      <c r="BJ45" s="12" t="s">
        <v>1493</v>
      </c>
      <c r="BK45" t="s">
        <v>1445</v>
      </c>
      <c r="BL45">
        <v>233</v>
      </c>
      <c r="BM45" t="s">
        <v>569</v>
      </c>
      <c r="BN45">
        <v>64</v>
      </c>
      <c r="BO45" s="12" t="s">
        <v>1493</v>
      </c>
      <c r="BP45" s="12" t="s">
        <v>1493</v>
      </c>
      <c r="BQ45" s="12" t="s">
        <v>1493</v>
      </c>
      <c r="BR45" s="12" t="s">
        <v>1493</v>
      </c>
      <c r="BS45">
        <v>1</v>
      </c>
      <c r="BT45">
        <v>1</v>
      </c>
      <c r="BU45">
        <v>1</v>
      </c>
      <c r="BV45" s="12" t="s">
        <v>1493</v>
      </c>
      <c r="BW45" s="12" t="s">
        <v>1493</v>
      </c>
      <c r="BX45" s="12" t="s">
        <v>1493</v>
      </c>
      <c r="BY45" s="12" t="s">
        <v>1493</v>
      </c>
      <c r="BZ45" s="12" t="s">
        <v>1493</v>
      </c>
      <c r="CA45" s="12" t="s">
        <v>1493</v>
      </c>
      <c r="CB45" s="12" t="s">
        <v>1493</v>
      </c>
      <c r="CC45" s="12" t="s">
        <v>1493</v>
      </c>
      <c r="CD45" s="12" t="s">
        <v>1493</v>
      </c>
      <c r="CE45" s="12" t="s">
        <v>1493</v>
      </c>
      <c r="CF45" s="12" t="s">
        <v>1493</v>
      </c>
      <c r="CG45" s="12" t="s">
        <v>1493</v>
      </c>
      <c r="CH45" s="12" t="s">
        <v>1493</v>
      </c>
      <c r="CI45" s="12" t="s">
        <v>1493</v>
      </c>
      <c r="CJ45" s="12" t="s">
        <v>1493</v>
      </c>
      <c r="CK45" s="12" t="s">
        <v>1493</v>
      </c>
      <c r="CL45" s="12" t="s">
        <v>1493</v>
      </c>
      <c r="CM45" s="12" t="s">
        <v>1493</v>
      </c>
      <c r="CN45" s="12" t="s">
        <v>1493</v>
      </c>
      <c r="CO45" s="12" t="s">
        <v>1493</v>
      </c>
      <c r="CP45" s="12" t="s">
        <v>1493</v>
      </c>
      <c r="CQ45" s="12" t="s">
        <v>1493</v>
      </c>
      <c r="CR45" s="12" t="s">
        <v>1493</v>
      </c>
      <c r="CS45" s="12" t="s">
        <v>1493</v>
      </c>
      <c r="CT45" s="12" t="s">
        <v>1493</v>
      </c>
      <c r="CU45" s="12" t="s">
        <v>1493</v>
      </c>
      <c r="CV45" s="12" t="s">
        <v>1493</v>
      </c>
      <c r="CW45" s="12" t="s">
        <v>1493</v>
      </c>
      <c r="CX45" s="12" t="s">
        <v>1493</v>
      </c>
      <c r="CY45" s="12" t="s">
        <v>1493</v>
      </c>
      <c r="CZ45" s="12" t="s">
        <v>1493</v>
      </c>
      <c r="DA45" s="12" t="s">
        <v>1493</v>
      </c>
      <c r="DB45" s="12" t="s">
        <v>1493</v>
      </c>
      <c r="DC45" s="12" t="s">
        <v>1493</v>
      </c>
      <c r="DD45" s="12" t="s">
        <v>1493</v>
      </c>
      <c r="DE45" s="12" t="s">
        <v>1493</v>
      </c>
      <c r="DF45" s="12" t="s">
        <v>1493</v>
      </c>
      <c r="DG45" s="12" t="s">
        <v>1493</v>
      </c>
      <c r="DH45" s="12" t="s">
        <v>1493</v>
      </c>
      <c r="DI45" s="12" t="s">
        <v>1493</v>
      </c>
      <c r="DJ45" s="12" t="s">
        <v>1493</v>
      </c>
      <c r="DK45" s="12" t="s">
        <v>1493</v>
      </c>
      <c r="DL45" s="12" t="s">
        <v>1493</v>
      </c>
      <c r="DM45" s="12" t="s">
        <v>1493</v>
      </c>
      <c r="DN45" s="12" t="s">
        <v>1493</v>
      </c>
      <c r="DO45" s="12" t="s">
        <v>1493</v>
      </c>
      <c r="DP45" s="12" t="s">
        <v>1493</v>
      </c>
      <c r="DQ45" s="12" t="s">
        <v>1493</v>
      </c>
      <c r="DR45" s="12" t="s">
        <v>1493</v>
      </c>
      <c r="DS45" s="12" t="s">
        <v>1493</v>
      </c>
      <c r="DT45" s="12" t="s">
        <v>1493</v>
      </c>
      <c r="DU45" s="12" t="s">
        <v>1493</v>
      </c>
      <c r="DV45" s="12" t="s">
        <v>1493</v>
      </c>
      <c r="DW45" s="12" t="s">
        <v>1493</v>
      </c>
      <c r="DX45" s="12" t="s">
        <v>1493</v>
      </c>
      <c r="DY45" s="12" t="s">
        <v>1493</v>
      </c>
      <c r="DZ45" s="12" t="s">
        <v>1493</v>
      </c>
      <c r="EA45" s="12" t="s">
        <v>1493</v>
      </c>
      <c r="EB45" s="12" t="s">
        <v>1493</v>
      </c>
      <c r="EC45" s="12" t="s">
        <v>1493</v>
      </c>
      <c r="ED45" s="12" t="s">
        <v>1493</v>
      </c>
      <c r="EE45" s="12" t="s">
        <v>1493</v>
      </c>
      <c r="EF45" s="12" t="s">
        <v>1493</v>
      </c>
      <c r="EG45" s="12" t="s">
        <v>1493</v>
      </c>
      <c r="EH45" s="12" t="s">
        <v>1493</v>
      </c>
      <c r="EI45" s="12" t="s">
        <v>1493</v>
      </c>
      <c r="EJ45" s="12" t="s">
        <v>1493</v>
      </c>
      <c r="EK45" s="12" t="s">
        <v>1493</v>
      </c>
      <c r="EL45" s="12" t="s">
        <v>1493</v>
      </c>
      <c r="EM45" s="12" t="s">
        <v>1493</v>
      </c>
      <c r="EN45" s="12" t="s">
        <v>1493</v>
      </c>
      <c r="EO45" s="12" t="s">
        <v>1493</v>
      </c>
      <c r="EP45" s="12" t="s">
        <v>1493</v>
      </c>
      <c r="ER45">
        <v>5</v>
      </c>
      <c r="ES45">
        <v>29.1</v>
      </c>
      <c r="ET45">
        <v>29.1</v>
      </c>
      <c r="EU45">
        <f t="shared" si="0"/>
        <v>29</v>
      </c>
      <c r="EV45">
        <f>Data1!BQ45/7</f>
        <v>35.142857142857146</v>
      </c>
      <c r="EW45">
        <v>5</v>
      </c>
      <c r="EX45">
        <f t="shared" si="1"/>
        <v>2</v>
      </c>
      <c r="EY45" t="str">
        <f t="shared" si="2"/>
        <v>בינוני</v>
      </c>
    </row>
    <row r="46" spans="1:155" x14ac:dyDescent="0.25">
      <c r="A46" s="4">
        <v>2.0430000000000001</v>
      </c>
      <c r="B46" s="12" t="s">
        <v>1493</v>
      </c>
      <c r="C46" s="12" t="s">
        <v>1375</v>
      </c>
      <c r="D46">
        <v>175</v>
      </c>
      <c r="E46" s="12" t="s">
        <v>829</v>
      </c>
      <c r="F46">
        <v>65</v>
      </c>
      <c r="G46" s="12" t="s">
        <v>1493</v>
      </c>
      <c r="H46" s="12" t="s">
        <v>1493</v>
      </c>
      <c r="I46" s="12" t="s">
        <v>1493</v>
      </c>
      <c r="J46" s="12" t="s">
        <v>1493</v>
      </c>
      <c r="K46">
        <v>1</v>
      </c>
      <c r="L46">
        <v>1</v>
      </c>
      <c r="M46">
        <v>1</v>
      </c>
      <c r="N46">
        <v>1</v>
      </c>
      <c r="O46" s="12" t="s">
        <v>1447</v>
      </c>
      <c r="P46">
        <v>234</v>
      </c>
      <c r="Q46" s="12" t="s">
        <v>486</v>
      </c>
      <c r="R46">
        <v>69</v>
      </c>
      <c r="S46" s="12" t="s">
        <v>1493</v>
      </c>
      <c r="T46" s="12" t="s">
        <v>1493</v>
      </c>
      <c r="U46" s="12" t="s">
        <v>1493</v>
      </c>
      <c r="V46" s="12" t="s">
        <v>1493</v>
      </c>
      <c r="W46" s="12">
        <v>1</v>
      </c>
      <c r="X46">
        <v>1</v>
      </c>
      <c r="Y46" s="12">
        <v>1</v>
      </c>
      <c r="Z46">
        <v>1</v>
      </c>
      <c r="AA46" s="12" t="s">
        <v>1493</v>
      </c>
      <c r="AB46" s="12" t="s">
        <v>1493</v>
      </c>
      <c r="AC46" s="12" t="s">
        <v>1493</v>
      </c>
      <c r="AD46" s="12" t="s">
        <v>1493</v>
      </c>
      <c r="AE46" s="12" t="s">
        <v>1493</v>
      </c>
      <c r="AF46" s="12" t="s">
        <v>1493</v>
      </c>
      <c r="AG46" s="12" t="s">
        <v>1493</v>
      </c>
      <c r="AH46" s="12" t="s">
        <v>1493</v>
      </c>
      <c r="AI46" s="12" t="s">
        <v>1493</v>
      </c>
      <c r="AJ46" s="12" t="s">
        <v>1493</v>
      </c>
      <c r="AK46" s="12" t="s">
        <v>1493</v>
      </c>
      <c r="AL46" s="12" t="s">
        <v>1493</v>
      </c>
      <c r="AM46" s="12" t="s">
        <v>1493</v>
      </c>
      <c r="AN46" s="12" t="s">
        <v>1493</v>
      </c>
      <c r="AO46" s="12" t="s">
        <v>1493</v>
      </c>
      <c r="AP46" s="12" t="s">
        <v>1493</v>
      </c>
      <c r="AQ46" s="12" t="s">
        <v>1493</v>
      </c>
      <c r="AR46" s="12" t="s">
        <v>1493</v>
      </c>
      <c r="AS46" s="12" t="s">
        <v>1493</v>
      </c>
      <c r="AT46" s="12" t="s">
        <v>1493</v>
      </c>
      <c r="AU46" s="12" t="s">
        <v>1493</v>
      </c>
      <c r="AV46" s="12" t="s">
        <v>1493</v>
      </c>
      <c r="AW46" s="12" t="s">
        <v>1493</v>
      </c>
      <c r="AX46" s="12" t="s">
        <v>1493</v>
      </c>
      <c r="AY46" s="12" t="s">
        <v>1493</v>
      </c>
      <c r="AZ46" s="12" t="s">
        <v>1493</v>
      </c>
      <c r="BA46" s="12" t="s">
        <v>1493</v>
      </c>
      <c r="BB46" s="12" t="s">
        <v>1493</v>
      </c>
      <c r="BC46" s="12" t="s">
        <v>1493</v>
      </c>
      <c r="BD46" s="12" t="s">
        <v>1493</v>
      </c>
      <c r="BE46" s="12" t="s">
        <v>1493</v>
      </c>
      <c r="BF46" s="12" t="s">
        <v>1493</v>
      </c>
      <c r="BG46" s="12" t="s">
        <v>1493</v>
      </c>
      <c r="BH46" s="12" t="s">
        <v>1493</v>
      </c>
      <c r="BI46" s="12" t="s">
        <v>1493</v>
      </c>
      <c r="BJ46" s="12" t="s">
        <v>1493</v>
      </c>
      <c r="BK46" s="12" t="s">
        <v>1493</v>
      </c>
      <c r="BL46" s="12" t="s">
        <v>1493</v>
      </c>
      <c r="BM46" s="12" t="s">
        <v>1493</v>
      </c>
      <c r="BN46" s="12" t="s">
        <v>1493</v>
      </c>
      <c r="BO46" s="12" t="s">
        <v>1493</v>
      </c>
      <c r="BP46" s="12" t="s">
        <v>1493</v>
      </c>
      <c r="BQ46" s="12" t="s">
        <v>1493</v>
      </c>
      <c r="BR46" s="12" t="s">
        <v>1493</v>
      </c>
      <c r="BS46" s="12" t="s">
        <v>1493</v>
      </c>
      <c r="BT46" s="12" t="s">
        <v>1493</v>
      </c>
      <c r="BU46" s="12" t="s">
        <v>1493</v>
      </c>
      <c r="BV46" s="12" t="s">
        <v>1493</v>
      </c>
      <c r="BW46" s="12" t="s">
        <v>1493</v>
      </c>
      <c r="BX46" s="12" t="s">
        <v>1493</v>
      </c>
      <c r="BY46" s="12" t="s">
        <v>1493</v>
      </c>
      <c r="BZ46" s="12" t="s">
        <v>1493</v>
      </c>
      <c r="CA46" s="12" t="s">
        <v>1493</v>
      </c>
      <c r="CB46" s="12" t="s">
        <v>1493</v>
      </c>
      <c r="CC46" s="12" t="s">
        <v>1493</v>
      </c>
      <c r="CD46" s="12" t="s">
        <v>1493</v>
      </c>
      <c r="CE46" s="12" t="s">
        <v>1493</v>
      </c>
      <c r="CF46" s="12" t="s">
        <v>1493</v>
      </c>
      <c r="CG46" s="12" t="s">
        <v>1493</v>
      </c>
      <c r="CH46" s="12" t="s">
        <v>1493</v>
      </c>
      <c r="CI46" s="12" t="s">
        <v>1493</v>
      </c>
      <c r="CJ46" s="12" t="s">
        <v>1493</v>
      </c>
      <c r="CK46" s="12" t="s">
        <v>1493</v>
      </c>
      <c r="CL46" s="12" t="s">
        <v>1493</v>
      </c>
      <c r="CM46" s="12" t="s">
        <v>1493</v>
      </c>
      <c r="CN46" s="12" t="s">
        <v>1493</v>
      </c>
      <c r="CO46" s="12" t="s">
        <v>1493</v>
      </c>
      <c r="CP46" s="12" t="s">
        <v>1493</v>
      </c>
      <c r="CQ46" s="12" t="s">
        <v>1493</v>
      </c>
      <c r="CR46" s="12" t="s">
        <v>1493</v>
      </c>
      <c r="CS46" s="12" t="s">
        <v>1493</v>
      </c>
      <c r="CT46" s="12" t="s">
        <v>1493</v>
      </c>
      <c r="CU46" s="12" t="s">
        <v>1493</v>
      </c>
      <c r="CV46" s="12" t="s">
        <v>1493</v>
      </c>
      <c r="CW46" s="12" t="s">
        <v>1493</v>
      </c>
      <c r="CX46" s="12" t="s">
        <v>1493</v>
      </c>
      <c r="CY46" s="12" t="s">
        <v>1493</v>
      </c>
      <c r="CZ46" s="12" t="s">
        <v>1493</v>
      </c>
      <c r="DA46" s="12" t="s">
        <v>1493</v>
      </c>
      <c r="DB46" s="12" t="s">
        <v>1493</v>
      </c>
      <c r="DC46" s="12" t="s">
        <v>1493</v>
      </c>
      <c r="DD46" s="12" t="s">
        <v>1493</v>
      </c>
      <c r="DE46" s="12" t="s">
        <v>1493</v>
      </c>
      <c r="DF46" s="12" t="s">
        <v>1493</v>
      </c>
      <c r="DG46" s="12" t="s">
        <v>1493</v>
      </c>
      <c r="DH46" s="12" t="s">
        <v>1493</v>
      </c>
      <c r="DI46" s="12" t="s">
        <v>1493</v>
      </c>
      <c r="DJ46" s="12" t="s">
        <v>1493</v>
      </c>
      <c r="DK46" s="12" t="s">
        <v>1493</v>
      </c>
      <c r="DL46" s="12" t="s">
        <v>1493</v>
      </c>
      <c r="DM46" s="12" t="s">
        <v>1493</v>
      </c>
      <c r="DN46" s="12" t="s">
        <v>1493</v>
      </c>
      <c r="DO46" s="12" t="s">
        <v>1493</v>
      </c>
      <c r="DP46" s="12" t="s">
        <v>1493</v>
      </c>
      <c r="DQ46" s="12" t="s">
        <v>1493</v>
      </c>
      <c r="DR46" s="12" t="s">
        <v>1493</v>
      </c>
      <c r="DS46" s="12" t="s">
        <v>1493</v>
      </c>
      <c r="DT46" s="12" t="s">
        <v>1493</v>
      </c>
      <c r="DU46" s="12" t="s">
        <v>1493</v>
      </c>
      <c r="DV46" s="12" t="s">
        <v>1493</v>
      </c>
      <c r="DW46" s="12" t="s">
        <v>1493</v>
      </c>
      <c r="DX46" s="12" t="s">
        <v>1493</v>
      </c>
      <c r="DY46" s="12" t="s">
        <v>1493</v>
      </c>
      <c r="DZ46" s="12" t="s">
        <v>1493</v>
      </c>
      <c r="EA46" s="12" t="s">
        <v>1493</v>
      </c>
      <c r="EB46" s="12" t="s">
        <v>1493</v>
      </c>
      <c r="EC46" s="12" t="s">
        <v>1493</v>
      </c>
      <c r="ED46" s="12" t="s">
        <v>1493</v>
      </c>
      <c r="EE46" s="12" t="s">
        <v>1493</v>
      </c>
      <c r="EF46" s="12" t="s">
        <v>1493</v>
      </c>
      <c r="EG46" s="12" t="s">
        <v>1493</v>
      </c>
      <c r="EH46" s="12" t="s">
        <v>1493</v>
      </c>
      <c r="EI46" s="12" t="s">
        <v>1493</v>
      </c>
      <c r="EJ46" s="12" t="s">
        <v>1493</v>
      </c>
      <c r="EK46" s="12" t="s">
        <v>1493</v>
      </c>
      <c r="EL46" s="12" t="s">
        <v>1493</v>
      </c>
      <c r="EM46" s="12" t="s">
        <v>1493</v>
      </c>
      <c r="EN46" s="12" t="s">
        <v>1493</v>
      </c>
      <c r="EO46" s="12" t="s">
        <v>1493</v>
      </c>
      <c r="EP46" s="12" t="s">
        <v>1493</v>
      </c>
      <c r="ER46">
        <v>2</v>
      </c>
      <c r="ES46">
        <v>33.4</v>
      </c>
      <c r="ET46">
        <v>33.4</v>
      </c>
      <c r="EU46">
        <f t="shared" si="0"/>
        <v>33</v>
      </c>
      <c r="EV46">
        <f>Data1!BQ46/7</f>
        <v>34</v>
      </c>
      <c r="EW46">
        <v>2</v>
      </c>
      <c r="EX46">
        <f t="shared" si="1"/>
        <v>3</v>
      </c>
      <c r="EY46" t="str">
        <f t="shared" si="2"/>
        <v>לא הולם</v>
      </c>
    </row>
    <row r="47" spans="1:155" x14ac:dyDescent="0.25">
      <c r="A47" s="4">
        <v>2.044</v>
      </c>
      <c r="B47" s="12" t="s">
        <v>1493</v>
      </c>
      <c r="C47" s="12" t="s">
        <v>571</v>
      </c>
      <c r="D47">
        <v>70</v>
      </c>
      <c r="E47" s="12" t="s">
        <v>528</v>
      </c>
      <c r="F47">
        <v>60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 s="12" t="s">
        <v>1493</v>
      </c>
      <c r="P47" s="12" t="s">
        <v>1493</v>
      </c>
      <c r="Q47" s="12" t="s">
        <v>1493</v>
      </c>
      <c r="R47" s="12" t="s">
        <v>1493</v>
      </c>
      <c r="S47" s="12" t="s">
        <v>1493</v>
      </c>
      <c r="T47" s="12" t="s">
        <v>1493</v>
      </c>
      <c r="U47" s="12" t="s">
        <v>1493</v>
      </c>
      <c r="V47" s="12" t="s">
        <v>1493</v>
      </c>
      <c r="W47" s="12" t="s">
        <v>1493</v>
      </c>
      <c r="X47" s="12" t="s">
        <v>1493</v>
      </c>
      <c r="Y47" s="12" t="s">
        <v>1493</v>
      </c>
      <c r="Z47" s="12" t="s">
        <v>1493</v>
      </c>
      <c r="AA47" s="12" t="s">
        <v>1493</v>
      </c>
      <c r="AB47" s="12" t="s">
        <v>1493</v>
      </c>
      <c r="AC47" s="12" t="s">
        <v>1493</v>
      </c>
      <c r="AD47" s="12" t="s">
        <v>1493</v>
      </c>
      <c r="AE47" s="12" t="s">
        <v>1493</v>
      </c>
      <c r="AF47" s="12" t="s">
        <v>1493</v>
      </c>
      <c r="AG47" s="12" t="s">
        <v>1493</v>
      </c>
      <c r="AH47" s="12" t="s">
        <v>1493</v>
      </c>
      <c r="AI47" s="12" t="s">
        <v>1493</v>
      </c>
      <c r="AJ47" s="12" t="s">
        <v>1493</v>
      </c>
      <c r="AK47" s="12" t="s">
        <v>1493</v>
      </c>
      <c r="AL47" s="12" t="s">
        <v>1493</v>
      </c>
      <c r="AM47" s="12" t="s">
        <v>1493</v>
      </c>
      <c r="AN47" s="12" t="s">
        <v>1493</v>
      </c>
      <c r="AO47" s="12" t="s">
        <v>1493</v>
      </c>
      <c r="AP47" s="12" t="s">
        <v>1493</v>
      </c>
      <c r="AQ47" s="12" t="s">
        <v>1493</v>
      </c>
      <c r="AR47" s="12" t="s">
        <v>1493</v>
      </c>
      <c r="AS47" s="12" t="s">
        <v>1493</v>
      </c>
      <c r="AT47" s="12" t="s">
        <v>1493</v>
      </c>
      <c r="AU47" s="12" t="s">
        <v>1493</v>
      </c>
      <c r="AV47" s="12" t="s">
        <v>1493</v>
      </c>
      <c r="AW47" s="12" t="s">
        <v>1493</v>
      </c>
      <c r="AX47" s="12" t="s">
        <v>1493</v>
      </c>
      <c r="AY47" s="12" t="s">
        <v>1493</v>
      </c>
      <c r="AZ47" s="12" t="s">
        <v>1493</v>
      </c>
      <c r="BA47" s="12" t="s">
        <v>1493</v>
      </c>
      <c r="BB47" s="12" t="s">
        <v>1493</v>
      </c>
      <c r="BC47" s="12" t="s">
        <v>1493</v>
      </c>
      <c r="BD47" s="12" t="s">
        <v>1493</v>
      </c>
      <c r="BE47" s="12" t="s">
        <v>1493</v>
      </c>
      <c r="BF47" s="12" t="s">
        <v>1493</v>
      </c>
      <c r="BG47" s="12" t="s">
        <v>1493</v>
      </c>
      <c r="BH47" s="12" t="s">
        <v>1493</v>
      </c>
      <c r="BI47" s="12" t="s">
        <v>1493</v>
      </c>
      <c r="BJ47" s="12" t="s">
        <v>1493</v>
      </c>
      <c r="BK47" s="12" t="s">
        <v>1493</v>
      </c>
      <c r="BL47" s="12" t="s">
        <v>1493</v>
      </c>
      <c r="BM47" s="12" t="s">
        <v>1493</v>
      </c>
      <c r="BN47" s="12" t="s">
        <v>1493</v>
      </c>
      <c r="BO47" s="12" t="s">
        <v>1493</v>
      </c>
      <c r="BP47" s="12" t="s">
        <v>1493</v>
      </c>
      <c r="BQ47" s="12" t="s">
        <v>1493</v>
      </c>
      <c r="BR47" s="12" t="s">
        <v>1493</v>
      </c>
      <c r="BS47" s="12" t="s">
        <v>1493</v>
      </c>
      <c r="BT47" s="12" t="s">
        <v>1493</v>
      </c>
      <c r="BU47" s="12" t="s">
        <v>1493</v>
      </c>
      <c r="BV47" s="12" t="s">
        <v>1493</v>
      </c>
      <c r="BW47" s="12" t="s">
        <v>1493</v>
      </c>
      <c r="BX47" s="12" t="s">
        <v>1493</v>
      </c>
      <c r="BY47" s="12" t="s">
        <v>1493</v>
      </c>
      <c r="BZ47" s="12" t="s">
        <v>1493</v>
      </c>
      <c r="CA47" s="12" t="s">
        <v>1493</v>
      </c>
      <c r="CB47" s="12" t="s">
        <v>1493</v>
      </c>
      <c r="CC47" s="12" t="s">
        <v>1493</v>
      </c>
      <c r="CD47" s="12" t="s">
        <v>1493</v>
      </c>
      <c r="CE47" s="12" t="s">
        <v>1493</v>
      </c>
      <c r="CF47" s="12" t="s">
        <v>1493</v>
      </c>
      <c r="CG47" s="12" t="s">
        <v>1493</v>
      </c>
      <c r="CH47" s="12" t="s">
        <v>1493</v>
      </c>
      <c r="CI47" s="12" t="s">
        <v>1493</v>
      </c>
      <c r="CJ47" s="12" t="s">
        <v>1493</v>
      </c>
      <c r="CK47" s="12" t="s">
        <v>1493</v>
      </c>
      <c r="CL47" s="12" t="s">
        <v>1493</v>
      </c>
      <c r="CM47" s="12" t="s">
        <v>1493</v>
      </c>
      <c r="CN47" s="12" t="s">
        <v>1493</v>
      </c>
      <c r="CO47" s="12" t="s">
        <v>1493</v>
      </c>
      <c r="CP47" s="12" t="s">
        <v>1493</v>
      </c>
      <c r="CQ47" s="12" t="s">
        <v>1493</v>
      </c>
      <c r="CR47" s="12" t="s">
        <v>1493</v>
      </c>
      <c r="CS47" s="12" t="s">
        <v>1493</v>
      </c>
      <c r="CT47" s="12" t="s">
        <v>1493</v>
      </c>
      <c r="CU47" s="12" t="s">
        <v>1493</v>
      </c>
      <c r="CV47" s="12" t="s">
        <v>1493</v>
      </c>
      <c r="CW47" s="12" t="s">
        <v>1493</v>
      </c>
      <c r="CX47" s="12" t="s">
        <v>1493</v>
      </c>
      <c r="CY47" s="12" t="s">
        <v>1493</v>
      </c>
      <c r="CZ47" s="12" t="s">
        <v>1493</v>
      </c>
      <c r="DA47" s="12" t="s">
        <v>1493</v>
      </c>
      <c r="DB47" s="12" t="s">
        <v>1493</v>
      </c>
      <c r="DC47" s="12" t="s">
        <v>1493</v>
      </c>
      <c r="DD47" s="12" t="s">
        <v>1493</v>
      </c>
      <c r="DE47" s="12" t="s">
        <v>1493</v>
      </c>
      <c r="DF47" s="12" t="s">
        <v>1493</v>
      </c>
      <c r="DG47" s="12" t="s">
        <v>1493</v>
      </c>
      <c r="DH47" s="12" t="s">
        <v>1493</v>
      </c>
      <c r="DI47" s="12" t="s">
        <v>1493</v>
      </c>
      <c r="DJ47" s="12" t="s">
        <v>1493</v>
      </c>
      <c r="DK47" s="12" t="s">
        <v>1493</v>
      </c>
      <c r="DL47" s="12" t="s">
        <v>1493</v>
      </c>
      <c r="DM47" s="12" t="s">
        <v>1493</v>
      </c>
      <c r="DN47" s="12" t="s">
        <v>1493</v>
      </c>
      <c r="DO47" s="12" t="s">
        <v>1493</v>
      </c>
      <c r="DP47" s="12" t="s">
        <v>1493</v>
      </c>
      <c r="DQ47" s="12" t="s">
        <v>1493</v>
      </c>
      <c r="DR47" s="12" t="s">
        <v>1493</v>
      </c>
      <c r="DS47" s="12" t="s">
        <v>1493</v>
      </c>
      <c r="DT47" s="12" t="s">
        <v>1493</v>
      </c>
      <c r="DU47" s="12" t="s">
        <v>1493</v>
      </c>
      <c r="DV47" s="12" t="s">
        <v>1493</v>
      </c>
      <c r="DW47" s="12" t="s">
        <v>1493</v>
      </c>
      <c r="DX47" s="12" t="s">
        <v>1493</v>
      </c>
      <c r="DY47" s="12" t="s">
        <v>1493</v>
      </c>
      <c r="DZ47" s="12" t="s">
        <v>1493</v>
      </c>
      <c r="EA47" s="12" t="s">
        <v>1493</v>
      </c>
      <c r="EB47" s="12" t="s">
        <v>1493</v>
      </c>
      <c r="EC47" s="12" t="s">
        <v>1493</v>
      </c>
      <c r="ED47" s="12" t="s">
        <v>1493</v>
      </c>
      <c r="EE47" s="12" t="s">
        <v>1493</v>
      </c>
      <c r="EF47" s="12" t="s">
        <v>1493</v>
      </c>
      <c r="EG47" s="12" t="s">
        <v>1493</v>
      </c>
      <c r="EH47" s="12" t="s">
        <v>1493</v>
      </c>
      <c r="EI47" s="12" t="s">
        <v>1493</v>
      </c>
      <c r="EJ47" s="12" t="s">
        <v>1493</v>
      </c>
      <c r="EK47" s="12" t="s">
        <v>1493</v>
      </c>
      <c r="EL47" s="12" t="s">
        <v>1493</v>
      </c>
      <c r="EM47" s="12" t="s">
        <v>1493</v>
      </c>
      <c r="EN47" s="12" t="s">
        <v>1493</v>
      </c>
      <c r="EO47" s="12" t="s">
        <v>1493</v>
      </c>
      <c r="EP47" s="12" t="s">
        <v>1493</v>
      </c>
      <c r="ER47">
        <v>1</v>
      </c>
      <c r="ES47">
        <v>10</v>
      </c>
      <c r="ET47">
        <v>10</v>
      </c>
      <c r="EU47">
        <f t="shared" si="0"/>
        <v>10</v>
      </c>
      <c r="EV47">
        <f>Data1!BQ47/7</f>
        <v>34</v>
      </c>
      <c r="EW47">
        <v>1</v>
      </c>
      <c r="EX47">
        <f t="shared" si="1"/>
        <v>3</v>
      </c>
      <c r="EY47" t="str">
        <f t="shared" si="2"/>
        <v>לא הולם</v>
      </c>
    </row>
    <row r="48" spans="1:155" x14ac:dyDescent="0.25">
      <c r="A48" s="4">
        <v>2.0449999999999999</v>
      </c>
      <c r="B48" s="12" t="s">
        <v>1493</v>
      </c>
      <c r="C48" s="12" t="s">
        <v>512</v>
      </c>
      <c r="D48">
        <v>84</v>
      </c>
      <c r="E48" s="12" t="s">
        <v>1036</v>
      </c>
      <c r="F48">
        <v>51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 s="12" t="s">
        <v>1037</v>
      </c>
      <c r="P48">
        <v>147</v>
      </c>
      <c r="Q48" s="12" t="s">
        <v>486</v>
      </c>
      <c r="R48">
        <v>58</v>
      </c>
      <c r="S48" s="12">
        <v>0</v>
      </c>
      <c r="T48">
        <v>0</v>
      </c>
      <c r="U48" s="12">
        <v>0</v>
      </c>
      <c r="V48">
        <v>0</v>
      </c>
      <c r="W48" s="12">
        <v>1</v>
      </c>
      <c r="X48">
        <v>1</v>
      </c>
      <c r="Y48" s="12">
        <v>1</v>
      </c>
      <c r="Z48">
        <v>1</v>
      </c>
      <c r="AA48" s="12" t="s">
        <v>1000</v>
      </c>
      <c r="AB48">
        <v>175</v>
      </c>
      <c r="AC48" s="12" t="s">
        <v>1038</v>
      </c>
      <c r="AD48">
        <v>59.5</v>
      </c>
      <c r="AE48" s="12">
        <v>0</v>
      </c>
      <c r="AF48">
        <v>0</v>
      </c>
      <c r="AG48" s="12">
        <v>0</v>
      </c>
      <c r="AH48">
        <v>0</v>
      </c>
      <c r="AI48" s="12">
        <v>1</v>
      </c>
      <c r="AJ48">
        <v>1</v>
      </c>
      <c r="AK48" s="12">
        <v>1</v>
      </c>
      <c r="AL48" s="12" t="s">
        <v>1493</v>
      </c>
      <c r="AM48" s="12" t="s">
        <v>1493</v>
      </c>
      <c r="AN48" s="12" t="s">
        <v>1493</v>
      </c>
      <c r="AO48" s="12" t="s">
        <v>1493</v>
      </c>
      <c r="AP48" s="12" t="s">
        <v>1493</v>
      </c>
      <c r="AQ48" s="12" t="s">
        <v>1493</v>
      </c>
      <c r="AR48" s="12" t="s">
        <v>1493</v>
      </c>
      <c r="AS48" s="12" t="s">
        <v>1493</v>
      </c>
      <c r="AT48" s="12" t="s">
        <v>1493</v>
      </c>
      <c r="AU48" s="12" t="s">
        <v>1493</v>
      </c>
      <c r="AV48" s="12" t="s">
        <v>1493</v>
      </c>
      <c r="AW48" s="12" t="s">
        <v>1493</v>
      </c>
      <c r="AX48" s="12" t="s">
        <v>1493</v>
      </c>
      <c r="AY48" s="12" t="s">
        <v>1493</v>
      </c>
      <c r="AZ48" s="12" t="s">
        <v>1493</v>
      </c>
      <c r="BA48" s="12" t="s">
        <v>1493</v>
      </c>
      <c r="BB48" s="12" t="s">
        <v>1493</v>
      </c>
      <c r="BC48" s="12" t="s">
        <v>1493</v>
      </c>
      <c r="BD48" s="12" t="s">
        <v>1493</v>
      </c>
      <c r="BE48" s="12" t="s">
        <v>1493</v>
      </c>
      <c r="BF48" s="12" t="s">
        <v>1493</v>
      </c>
      <c r="BG48" s="12" t="s">
        <v>1493</v>
      </c>
      <c r="BH48" s="12" t="s">
        <v>1493</v>
      </c>
      <c r="BI48" s="12" t="s">
        <v>1493</v>
      </c>
      <c r="BJ48" s="12" t="s">
        <v>1493</v>
      </c>
      <c r="BK48" s="12" t="s">
        <v>1493</v>
      </c>
      <c r="BL48" s="12" t="s">
        <v>1493</v>
      </c>
      <c r="BM48" s="12" t="s">
        <v>1493</v>
      </c>
      <c r="BN48" s="12" t="s">
        <v>1493</v>
      </c>
      <c r="BO48" s="12" t="s">
        <v>1493</v>
      </c>
      <c r="BP48" s="12" t="s">
        <v>1493</v>
      </c>
      <c r="BQ48" s="12" t="s">
        <v>1493</v>
      </c>
      <c r="BR48" s="12" t="s">
        <v>1493</v>
      </c>
      <c r="BS48" s="12" t="s">
        <v>1493</v>
      </c>
      <c r="BT48" s="12" t="s">
        <v>1493</v>
      </c>
      <c r="BU48" s="12" t="s">
        <v>1493</v>
      </c>
      <c r="BV48" s="12" t="s">
        <v>1493</v>
      </c>
      <c r="BW48" s="12" t="s">
        <v>1493</v>
      </c>
      <c r="BX48" s="12" t="s">
        <v>1493</v>
      </c>
      <c r="BY48" s="12" t="s">
        <v>1493</v>
      </c>
      <c r="BZ48" s="12" t="s">
        <v>1493</v>
      </c>
      <c r="CA48" s="12" t="s">
        <v>1493</v>
      </c>
      <c r="CB48" s="12" t="s">
        <v>1493</v>
      </c>
      <c r="CC48" s="12" t="s">
        <v>1493</v>
      </c>
      <c r="CD48" s="12" t="s">
        <v>1493</v>
      </c>
      <c r="CE48" s="12" t="s">
        <v>1493</v>
      </c>
      <c r="CF48" s="12" t="s">
        <v>1493</v>
      </c>
      <c r="CG48" s="12" t="s">
        <v>1493</v>
      </c>
      <c r="CH48" s="12" t="s">
        <v>1493</v>
      </c>
      <c r="CI48" s="12" t="s">
        <v>1493</v>
      </c>
      <c r="CJ48" s="12" t="s">
        <v>1493</v>
      </c>
      <c r="CK48" s="12" t="s">
        <v>1493</v>
      </c>
      <c r="CL48" s="12" t="s">
        <v>1493</v>
      </c>
      <c r="CM48" s="12" t="s">
        <v>1493</v>
      </c>
      <c r="CN48" s="12" t="s">
        <v>1493</v>
      </c>
      <c r="CO48" s="12" t="s">
        <v>1493</v>
      </c>
      <c r="CP48" s="12" t="s">
        <v>1493</v>
      </c>
      <c r="CQ48" s="12" t="s">
        <v>1493</v>
      </c>
      <c r="CR48" s="12" t="s">
        <v>1493</v>
      </c>
      <c r="CS48" s="12" t="s">
        <v>1493</v>
      </c>
      <c r="CT48" s="12" t="s">
        <v>1493</v>
      </c>
      <c r="CU48" s="12" t="s">
        <v>1493</v>
      </c>
      <c r="CV48" s="12" t="s">
        <v>1493</v>
      </c>
      <c r="CW48" s="12" t="s">
        <v>1493</v>
      </c>
      <c r="CX48" s="12" t="s">
        <v>1493</v>
      </c>
      <c r="CY48" s="12" t="s">
        <v>1493</v>
      </c>
      <c r="CZ48" s="12" t="s">
        <v>1493</v>
      </c>
      <c r="DA48" s="12" t="s">
        <v>1493</v>
      </c>
      <c r="DB48" s="12" t="s">
        <v>1493</v>
      </c>
      <c r="DC48" s="12" t="s">
        <v>1493</v>
      </c>
      <c r="DD48" s="12" t="s">
        <v>1493</v>
      </c>
      <c r="DE48" s="12" t="s">
        <v>1493</v>
      </c>
      <c r="DF48" s="12" t="s">
        <v>1493</v>
      </c>
      <c r="DG48" s="12" t="s">
        <v>1493</v>
      </c>
      <c r="DH48" s="12" t="s">
        <v>1493</v>
      </c>
      <c r="DI48" s="12" t="s">
        <v>1493</v>
      </c>
      <c r="DJ48" s="12" t="s">
        <v>1493</v>
      </c>
      <c r="DK48" s="12" t="s">
        <v>1493</v>
      </c>
      <c r="DL48" s="12" t="s">
        <v>1493</v>
      </c>
      <c r="DM48" s="12" t="s">
        <v>1493</v>
      </c>
      <c r="DN48" s="12" t="s">
        <v>1493</v>
      </c>
      <c r="DO48" s="12" t="s">
        <v>1493</v>
      </c>
      <c r="DP48" s="12" t="s">
        <v>1493</v>
      </c>
      <c r="DQ48" s="12" t="s">
        <v>1493</v>
      </c>
      <c r="DR48" s="12" t="s">
        <v>1493</v>
      </c>
      <c r="DS48" s="12" t="s">
        <v>1493</v>
      </c>
      <c r="DT48" s="12" t="s">
        <v>1493</v>
      </c>
      <c r="DU48" s="12" t="s">
        <v>1493</v>
      </c>
      <c r="DV48" s="12" t="s">
        <v>1493</v>
      </c>
      <c r="DW48" s="12" t="s">
        <v>1493</v>
      </c>
      <c r="DX48" s="12" t="s">
        <v>1493</v>
      </c>
      <c r="DY48" s="12" t="s">
        <v>1493</v>
      </c>
      <c r="DZ48" s="12" t="s">
        <v>1493</v>
      </c>
      <c r="EA48" s="12" t="s">
        <v>1493</v>
      </c>
      <c r="EB48" s="12" t="s">
        <v>1493</v>
      </c>
      <c r="EC48" s="12" t="s">
        <v>1493</v>
      </c>
      <c r="ED48" s="12" t="s">
        <v>1493</v>
      </c>
      <c r="EE48" s="12" t="s">
        <v>1493</v>
      </c>
      <c r="EF48" s="12" t="s">
        <v>1493</v>
      </c>
      <c r="EG48" s="12" t="s">
        <v>1493</v>
      </c>
      <c r="EH48" s="12" t="s">
        <v>1493</v>
      </c>
      <c r="EI48" s="12" t="s">
        <v>1493</v>
      </c>
      <c r="EJ48" s="12" t="s">
        <v>1493</v>
      </c>
      <c r="EK48" s="12" t="s">
        <v>1493</v>
      </c>
      <c r="EL48" s="12" t="s">
        <v>1493</v>
      </c>
      <c r="EM48" s="12" t="s">
        <v>1493</v>
      </c>
      <c r="EN48" s="12" t="s">
        <v>1493</v>
      </c>
      <c r="EO48" s="12" t="s">
        <v>1493</v>
      </c>
      <c r="EP48" s="12" t="s">
        <v>1493</v>
      </c>
      <c r="ER48">
        <v>3</v>
      </c>
      <c r="ES48">
        <v>25</v>
      </c>
      <c r="ET48">
        <v>25</v>
      </c>
      <c r="EU48">
        <f t="shared" si="0"/>
        <v>25</v>
      </c>
      <c r="EV48">
        <f>Data1!BQ48/7</f>
        <v>31.142857142857142</v>
      </c>
      <c r="EW48">
        <v>3</v>
      </c>
      <c r="EX48">
        <f t="shared" si="1"/>
        <v>2</v>
      </c>
      <c r="EY48" t="str">
        <f t="shared" si="2"/>
        <v>בינוני</v>
      </c>
    </row>
    <row r="49" spans="1:155" x14ac:dyDescent="0.25">
      <c r="A49" s="4">
        <v>2.0459999999999998</v>
      </c>
      <c r="B49" s="12" t="s">
        <v>1493</v>
      </c>
      <c r="C49" s="12" t="s">
        <v>1057</v>
      </c>
      <c r="D49">
        <v>210</v>
      </c>
      <c r="E49" s="12" t="s">
        <v>486</v>
      </c>
      <c r="F49">
        <v>55</v>
      </c>
      <c r="G49" s="12" t="s">
        <v>1493</v>
      </c>
      <c r="H49" s="12" t="s">
        <v>1493</v>
      </c>
      <c r="I49" s="12" t="s">
        <v>1493</v>
      </c>
      <c r="J49" s="12" t="s">
        <v>1493</v>
      </c>
      <c r="K49">
        <v>1</v>
      </c>
      <c r="L49">
        <v>1</v>
      </c>
      <c r="M49">
        <v>1</v>
      </c>
      <c r="N49">
        <v>1</v>
      </c>
      <c r="O49" s="12" t="s">
        <v>1493</v>
      </c>
      <c r="P49" s="12" t="s">
        <v>1493</v>
      </c>
      <c r="Q49" s="12" t="s">
        <v>1493</v>
      </c>
      <c r="R49" s="12" t="s">
        <v>1493</v>
      </c>
      <c r="S49" s="12" t="s">
        <v>1493</v>
      </c>
      <c r="T49" s="12" t="s">
        <v>1493</v>
      </c>
      <c r="U49" s="12" t="s">
        <v>1493</v>
      </c>
      <c r="V49" s="12" t="s">
        <v>1493</v>
      </c>
      <c r="W49" s="12" t="s">
        <v>1493</v>
      </c>
      <c r="X49" s="12" t="s">
        <v>1493</v>
      </c>
      <c r="Y49" s="12" t="s">
        <v>1493</v>
      </c>
      <c r="Z49" s="12" t="s">
        <v>1493</v>
      </c>
      <c r="AA49" s="12" t="s">
        <v>1493</v>
      </c>
      <c r="AB49" s="12" t="s">
        <v>1493</v>
      </c>
      <c r="AC49" s="12" t="s">
        <v>1493</v>
      </c>
      <c r="AD49" s="12" t="s">
        <v>1493</v>
      </c>
      <c r="AE49" s="12" t="s">
        <v>1493</v>
      </c>
      <c r="AF49" s="12" t="s">
        <v>1493</v>
      </c>
      <c r="AG49" s="12" t="s">
        <v>1493</v>
      </c>
      <c r="AH49" s="12" t="s">
        <v>1493</v>
      </c>
      <c r="AI49" s="12" t="s">
        <v>1493</v>
      </c>
      <c r="AJ49" s="12" t="s">
        <v>1493</v>
      </c>
      <c r="AK49" s="12" t="s">
        <v>1493</v>
      </c>
      <c r="AL49" s="12" t="s">
        <v>1493</v>
      </c>
      <c r="AM49" s="12" t="s">
        <v>1493</v>
      </c>
      <c r="AN49" s="12" t="s">
        <v>1493</v>
      </c>
      <c r="AO49" s="12" t="s">
        <v>1493</v>
      </c>
      <c r="AP49" s="12" t="s">
        <v>1493</v>
      </c>
      <c r="AQ49" s="12" t="s">
        <v>1493</v>
      </c>
      <c r="AR49" s="12" t="s">
        <v>1493</v>
      </c>
      <c r="AS49" s="12" t="s">
        <v>1493</v>
      </c>
      <c r="AT49" s="12" t="s">
        <v>1493</v>
      </c>
      <c r="AU49" s="12" t="s">
        <v>1493</v>
      </c>
      <c r="AV49" s="12" t="s">
        <v>1493</v>
      </c>
      <c r="AW49" s="12" t="s">
        <v>1493</v>
      </c>
      <c r="AX49" s="12" t="s">
        <v>1493</v>
      </c>
      <c r="AY49" s="12" t="s">
        <v>1493</v>
      </c>
      <c r="AZ49" s="12" t="s">
        <v>1493</v>
      </c>
      <c r="BA49" s="12" t="s">
        <v>1493</v>
      </c>
      <c r="BB49" s="12" t="s">
        <v>1493</v>
      </c>
      <c r="BC49" s="12" t="s">
        <v>1493</v>
      </c>
      <c r="BD49" s="12" t="s">
        <v>1493</v>
      </c>
      <c r="BE49" s="12" t="s">
        <v>1493</v>
      </c>
      <c r="BF49" s="12" t="s">
        <v>1493</v>
      </c>
      <c r="BG49" s="12" t="s">
        <v>1493</v>
      </c>
      <c r="BH49" s="12" t="s">
        <v>1493</v>
      </c>
      <c r="BI49" s="12" t="s">
        <v>1493</v>
      </c>
      <c r="BJ49" s="12" t="s">
        <v>1493</v>
      </c>
      <c r="BK49" s="12" t="s">
        <v>1493</v>
      </c>
      <c r="BL49" s="12" t="s">
        <v>1493</v>
      </c>
      <c r="BM49" s="12" t="s">
        <v>1493</v>
      </c>
      <c r="BN49" s="12" t="s">
        <v>1493</v>
      </c>
      <c r="BO49" s="12" t="s">
        <v>1493</v>
      </c>
      <c r="BP49" s="12" t="s">
        <v>1493</v>
      </c>
      <c r="BQ49" s="12" t="s">
        <v>1493</v>
      </c>
      <c r="BR49" s="12" t="s">
        <v>1493</v>
      </c>
      <c r="BS49" s="12" t="s">
        <v>1493</v>
      </c>
      <c r="BT49" s="12" t="s">
        <v>1493</v>
      </c>
      <c r="BU49" s="12" t="s">
        <v>1493</v>
      </c>
      <c r="BV49" s="12" t="s">
        <v>1493</v>
      </c>
      <c r="BW49" s="12" t="s">
        <v>1493</v>
      </c>
      <c r="BX49" s="12" t="s">
        <v>1493</v>
      </c>
      <c r="BY49" s="12" t="s">
        <v>1493</v>
      </c>
      <c r="BZ49" s="12" t="s">
        <v>1493</v>
      </c>
      <c r="CA49" s="12" t="s">
        <v>1493</v>
      </c>
      <c r="CB49" s="12" t="s">
        <v>1493</v>
      </c>
      <c r="CC49" s="12" t="s">
        <v>1493</v>
      </c>
      <c r="CD49" s="12" t="s">
        <v>1493</v>
      </c>
      <c r="CE49" s="12" t="s">
        <v>1493</v>
      </c>
      <c r="CF49" s="12" t="s">
        <v>1493</v>
      </c>
      <c r="CG49" s="12" t="s">
        <v>1493</v>
      </c>
      <c r="CH49" s="12" t="s">
        <v>1493</v>
      </c>
      <c r="CI49" s="12" t="s">
        <v>1493</v>
      </c>
      <c r="CJ49" s="12" t="s">
        <v>1493</v>
      </c>
      <c r="CK49" s="12" t="s">
        <v>1493</v>
      </c>
      <c r="CL49" s="12" t="s">
        <v>1493</v>
      </c>
      <c r="CM49" s="12" t="s">
        <v>1493</v>
      </c>
      <c r="CN49" s="12" t="s">
        <v>1493</v>
      </c>
      <c r="CO49" s="12" t="s">
        <v>1493</v>
      </c>
      <c r="CP49" s="12" t="s">
        <v>1493</v>
      </c>
      <c r="CQ49" s="12" t="s">
        <v>1493</v>
      </c>
      <c r="CR49" s="12" t="s">
        <v>1493</v>
      </c>
      <c r="CS49" s="12" t="s">
        <v>1493</v>
      </c>
      <c r="CT49" s="12" t="s">
        <v>1493</v>
      </c>
      <c r="CU49" s="12" t="s">
        <v>1493</v>
      </c>
      <c r="CV49" s="12" t="s">
        <v>1493</v>
      </c>
      <c r="CW49" s="12" t="s">
        <v>1493</v>
      </c>
      <c r="CX49" s="12" t="s">
        <v>1493</v>
      </c>
      <c r="CY49" s="12" t="s">
        <v>1493</v>
      </c>
      <c r="CZ49" s="12" t="s">
        <v>1493</v>
      </c>
      <c r="DA49" s="12" t="s">
        <v>1493</v>
      </c>
      <c r="DB49" s="12" t="s">
        <v>1493</v>
      </c>
      <c r="DC49" s="12" t="s">
        <v>1493</v>
      </c>
      <c r="DD49" s="12" t="s">
        <v>1493</v>
      </c>
      <c r="DE49" s="12" t="s">
        <v>1493</v>
      </c>
      <c r="DF49" s="12" t="s">
        <v>1493</v>
      </c>
      <c r="DG49" s="12" t="s">
        <v>1493</v>
      </c>
      <c r="DH49" s="12" t="s">
        <v>1493</v>
      </c>
      <c r="DI49" s="12" t="s">
        <v>1493</v>
      </c>
      <c r="DJ49" s="12" t="s">
        <v>1493</v>
      </c>
      <c r="DK49" s="12" t="s">
        <v>1493</v>
      </c>
      <c r="DL49" s="12" t="s">
        <v>1493</v>
      </c>
      <c r="DM49" s="12" t="s">
        <v>1493</v>
      </c>
      <c r="DN49" s="12" t="s">
        <v>1493</v>
      </c>
      <c r="DO49" s="12" t="s">
        <v>1493</v>
      </c>
      <c r="DP49" s="12" t="s">
        <v>1493</v>
      </c>
      <c r="DQ49" s="12" t="s">
        <v>1493</v>
      </c>
      <c r="DR49" s="12" t="s">
        <v>1493</v>
      </c>
      <c r="DS49" s="12" t="s">
        <v>1493</v>
      </c>
      <c r="DT49" s="12" t="s">
        <v>1493</v>
      </c>
      <c r="DU49" s="12" t="s">
        <v>1493</v>
      </c>
      <c r="DV49" s="12" t="s">
        <v>1493</v>
      </c>
      <c r="DW49" s="12" t="s">
        <v>1493</v>
      </c>
      <c r="DX49" s="12" t="s">
        <v>1493</v>
      </c>
      <c r="DY49" s="12" t="s">
        <v>1493</v>
      </c>
      <c r="DZ49" s="12" t="s">
        <v>1493</v>
      </c>
      <c r="EA49" s="12" t="s">
        <v>1493</v>
      </c>
      <c r="EB49" s="12" t="s">
        <v>1493</v>
      </c>
      <c r="EC49" s="12" t="s">
        <v>1493</v>
      </c>
      <c r="ED49" s="12" t="s">
        <v>1493</v>
      </c>
      <c r="EE49" s="12" t="s">
        <v>1493</v>
      </c>
      <c r="EF49" s="12" t="s">
        <v>1493</v>
      </c>
      <c r="EG49" s="12" t="s">
        <v>1493</v>
      </c>
      <c r="EH49" s="12" t="s">
        <v>1493</v>
      </c>
      <c r="EI49" s="12" t="s">
        <v>1493</v>
      </c>
      <c r="EJ49" s="12" t="s">
        <v>1493</v>
      </c>
      <c r="EK49" s="12" t="s">
        <v>1493</v>
      </c>
      <c r="EL49" s="12" t="s">
        <v>1493</v>
      </c>
      <c r="EM49" s="12" t="s">
        <v>1493</v>
      </c>
      <c r="EN49" s="12" t="s">
        <v>1493</v>
      </c>
      <c r="EO49" s="12" t="s">
        <v>1493</v>
      </c>
      <c r="EP49" s="12" t="s">
        <v>1493</v>
      </c>
      <c r="ER49">
        <v>1</v>
      </c>
      <c r="ES49">
        <v>30</v>
      </c>
      <c r="ET49">
        <v>30</v>
      </c>
      <c r="EU49">
        <f t="shared" si="0"/>
        <v>30</v>
      </c>
      <c r="EV49">
        <f>Data1!BQ49/7</f>
        <v>34.714285714285715</v>
      </c>
      <c r="EW49">
        <v>1</v>
      </c>
      <c r="EX49">
        <f t="shared" si="1"/>
        <v>3</v>
      </c>
      <c r="EY49" t="str">
        <f t="shared" si="2"/>
        <v>לא הולם</v>
      </c>
    </row>
    <row r="50" spans="1:155" x14ac:dyDescent="0.25">
      <c r="A50" s="4">
        <v>2.0470000000000002</v>
      </c>
      <c r="B50" s="12" t="s">
        <v>1493</v>
      </c>
      <c r="C50" s="12" t="s">
        <v>561</v>
      </c>
      <c r="D50">
        <v>112</v>
      </c>
      <c r="E50" s="12" t="s">
        <v>486</v>
      </c>
      <c r="F50">
        <v>61.5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 s="12" t="s">
        <v>764</v>
      </c>
      <c r="P50">
        <v>175</v>
      </c>
      <c r="Q50" s="12" t="s">
        <v>1041</v>
      </c>
      <c r="R50">
        <v>65</v>
      </c>
      <c r="S50" s="12">
        <v>0</v>
      </c>
      <c r="T50">
        <v>0</v>
      </c>
      <c r="U50" s="12">
        <v>0</v>
      </c>
      <c r="V50">
        <v>0</v>
      </c>
      <c r="W50" s="12">
        <v>1</v>
      </c>
      <c r="X50">
        <v>1</v>
      </c>
      <c r="Y50" s="12">
        <v>1</v>
      </c>
      <c r="Z50">
        <v>1</v>
      </c>
      <c r="AA50" s="12" t="s">
        <v>1493</v>
      </c>
      <c r="AB50" s="12" t="s">
        <v>1493</v>
      </c>
      <c r="AC50" s="12" t="s">
        <v>1493</v>
      </c>
      <c r="AD50" s="12" t="s">
        <v>1493</v>
      </c>
      <c r="AE50" s="12" t="s">
        <v>1493</v>
      </c>
      <c r="AF50" s="12" t="s">
        <v>1493</v>
      </c>
      <c r="AG50" s="12" t="s">
        <v>1493</v>
      </c>
      <c r="AH50" s="12" t="s">
        <v>1493</v>
      </c>
      <c r="AI50" s="12" t="s">
        <v>1493</v>
      </c>
      <c r="AJ50" s="12" t="s">
        <v>1493</v>
      </c>
      <c r="AK50" s="12" t="s">
        <v>1493</v>
      </c>
      <c r="AL50" s="12" t="s">
        <v>1493</v>
      </c>
      <c r="AM50" s="12" t="s">
        <v>1493</v>
      </c>
      <c r="AN50" s="12" t="s">
        <v>1493</v>
      </c>
      <c r="AO50" s="12" t="s">
        <v>1493</v>
      </c>
      <c r="AP50" s="12" t="s">
        <v>1493</v>
      </c>
      <c r="AQ50" s="12" t="s">
        <v>1493</v>
      </c>
      <c r="AR50" s="12" t="s">
        <v>1493</v>
      </c>
      <c r="AS50" s="12" t="s">
        <v>1493</v>
      </c>
      <c r="AT50" s="12" t="s">
        <v>1493</v>
      </c>
      <c r="AU50" s="12" t="s">
        <v>1493</v>
      </c>
      <c r="AV50" s="12" t="s">
        <v>1493</v>
      </c>
      <c r="AW50" s="12" t="s">
        <v>1493</v>
      </c>
      <c r="AX50" s="12" t="s">
        <v>1493</v>
      </c>
      <c r="AY50" s="12" t="s">
        <v>1493</v>
      </c>
      <c r="AZ50" s="12" t="s">
        <v>1493</v>
      </c>
      <c r="BA50" s="12" t="s">
        <v>1493</v>
      </c>
      <c r="BB50" s="12" t="s">
        <v>1493</v>
      </c>
      <c r="BC50" s="12" t="s">
        <v>1493</v>
      </c>
      <c r="BD50" s="12" t="s">
        <v>1493</v>
      </c>
      <c r="BE50" s="12" t="s">
        <v>1493</v>
      </c>
      <c r="BF50" s="12" t="s">
        <v>1493</v>
      </c>
      <c r="BG50" s="12" t="s">
        <v>1493</v>
      </c>
      <c r="BH50" s="12" t="s">
        <v>1493</v>
      </c>
      <c r="BI50" s="12" t="s">
        <v>1493</v>
      </c>
      <c r="BJ50" s="12" t="s">
        <v>1493</v>
      </c>
      <c r="BK50" s="12" t="s">
        <v>1493</v>
      </c>
      <c r="BL50" s="12" t="s">
        <v>1493</v>
      </c>
      <c r="BM50" s="12" t="s">
        <v>1493</v>
      </c>
      <c r="BN50" s="12" t="s">
        <v>1493</v>
      </c>
      <c r="BO50" s="12" t="s">
        <v>1493</v>
      </c>
      <c r="BP50" s="12" t="s">
        <v>1493</v>
      </c>
      <c r="BQ50" s="12" t="s">
        <v>1493</v>
      </c>
      <c r="BR50" s="12" t="s">
        <v>1493</v>
      </c>
      <c r="BS50" s="12" t="s">
        <v>1493</v>
      </c>
      <c r="BT50" s="12" t="s">
        <v>1493</v>
      </c>
      <c r="BU50" s="12" t="s">
        <v>1493</v>
      </c>
      <c r="BV50" s="12" t="s">
        <v>1493</v>
      </c>
      <c r="BW50" s="12" t="s">
        <v>1493</v>
      </c>
      <c r="BX50" s="12" t="s">
        <v>1493</v>
      </c>
      <c r="BY50" s="12" t="s">
        <v>1493</v>
      </c>
      <c r="BZ50" s="12" t="s">
        <v>1493</v>
      </c>
      <c r="CA50" s="12" t="s">
        <v>1493</v>
      </c>
      <c r="CB50" s="12" t="s">
        <v>1493</v>
      </c>
      <c r="CC50" s="12" t="s">
        <v>1493</v>
      </c>
      <c r="CD50" s="12" t="s">
        <v>1493</v>
      </c>
      <c r="CE50" s="12" t="s">
        <v>1493</v>
      </c>
      <c r="CF50" s="12" t="s">
        <v>1493</v>
      </c>
      <c r="CG50" s="12" t="s">
        <v>1493</v>
      </c>
      <c r="CH50" s="12" t="s">
        <v>1493</v>
      </c>
      <c r="CI50" s="12" t="s">
        <v>1493</v>
      </c>
      <c r="CJ50" s="12" t="s">
        <v>1493</v>
      </c>
      <c r="CK50" s="12" t="s">
        <v>1493</v>
      </c>
      <c r="CL50" s="12" t="s">
        <v>1493</v>
      </c>
      <c r="CM50" s="12" t="s">
        <v>1493</v>
      </c>
      <c r="CN50" s="12" t="s">
        <v>1493</v>
      </c>
      <c r="CO50" s="12" t="s">
        <v>1493</v>
      </c>
      <c r="CP50" s="12" t="s">
        <v>1493</v>
      </c>
      <c r="CQ50" s="12" t="s">
        <v>1493</v>
      </c>
      <c r="CR50" s="12" t="s">
        <v>1493</v>
      </c>
      <c r="CS50" s="12" t="s">
        <v>1493</v>
      </c>
      <c r="CT50" s="12" t="s">
        <v>1493</v>
      </c>
      <c r="CU50" s="12" t="s">
        <v>1493</v>
      </c>
      <c r="CV50" s="12" t="s">
        <v>1493</v>
      </c>
      <c r="CW50" s="12" t="s">
        <v>1493</v>
      </c>
      <c r="CX50" s="12" t="s">
        <v>1493</v>
      </c>
      <c r="CY50" s="12" t="s">
        <v>1493</v>
      </c>
      <c r="CZ50" s="12" t="s">
        <v>1493</v>
      </c>
      <c r="DA50" s="12" t="s">
        <v>1493</v>
      </c>
      <c r="DB50" s="12" t="s">
        <v>1493</v>
      </c>
      <c r="DC50" s="12" t="s">
        <v>1493</v>
      </c>
      <c r="DD50" s="12" t="s">
        <v>1493</v>
      </c>
      <c r="DE50" s="12" t="s">
        <v>1493</v>
      </c>
      <c r="DF50" s="12" t="s">
        <v>1493</v>
      </c>
      <c r="DG50" s="12" t="s">
        <v>1493</v>
      </c>
      <c r="DH50" s="12" t="s">
        <v>1493</v>
      </c>
      <c r="DI50" s="12" t="s">
        <v>1493</v>
      </c>
      <c r="DJ50" s="12" t="s">
        <v>1493</v>
      </c>
      <c r="DK50" s="12" t="s">
        <v>1493</v>
      </c>
      <c r="DL50" s="12" t="s">
        <v>1493</v>
      </c>
      <c r="DM50" s="12" t="s">
        <v>1493</v>
      </c>
      <c r="DN50" s="12" t="s">
        <v>1493</v>
      </c>
      <c r="DO50" s="12" t="s">
        <v>1493</v>
      </c>
      <c r="DP50" s="12" t="s">
        <v>1493</v>
      </c>
      <c r="DQ50" s="12" t="s">
        <v>1493</v>
      </c>
      <c r="DR50" s="12" t="s">
        <v>1493</v>
      </c>
      <c r="DS50" s="12" t="s">
        <v>1493</v>
      </c>
      <c r="DT50" s="12" t="s">
        <v>1493</v>
      </c>
      <c r="DU50" s="12" t="s">
        <v>1493</v>
      </c>
      <c r="DV50" s="12" t="s">
        <v>1493</v>
      </c>
      <c r="DW50" s="12" t="s">
        <v>1493</v>
      </c>
      <c r="DX50" s="12" t="s">
        <v>1493</v>
      </c>
      <c r="DY50" s="12" t="s">
        <v>1493</v>
      </c>
      <c r="DZ50" s="12" t="s">
        <v>1493</v>
      </c>
      <c r="EA50" s="12" t="s">
        <v>1493</v>
      </c>
      <c r="EB50" s="12" t="s">
        <v>1493</v>
      </c>
      <c r="EC50" s="12" t="s">
        <v>1493</v>
      </c>
      <c r="ED50" s="12" t="s">
        <v>1493</v>
      </c>
      <c r="EE50" s="12" t="s">
        <v>1493</v>
      </c>
      <c r="EF50" s="12" t="s">
        <v>1493</v>
      </c>
      <c r="EG50" s="12" t="s">
        <v>1493</v>
      </c>
      <c r="EH50" s="12" t="s">
        <v>1493</v>
      </c>
      <c r="EI50" s="12" t="s">
        <v>1493</v>
      </c>
      <c r="EJ50" s="12" t="s">
        <v>1493</v>
      </c>
      <c r="EK50" s="12" t="s">
        <v>1493</v>
      </c>
      <c r="EL50" s="12" t="s">
        <v>1493</v>
      </c>
      <c r="EM50" s="12" t="s">
        <v>1493</v>
      </c>
      <c r="EN50" s="12" t="s">
        <v>1493</v>
      </c>
      <c r="EO50" s="12" t="s">
        <v>1493</v>
      </c>
      <c r="EP50" s="12" t="s">
        <v>1493</v>
      </c>
      <c r="ER50">
        <v>2</v>
      </c>
      <c r="ES50">
        <v>25</v>
      </c>
      <c r="ET50">
        <v>25</v>
      </c>
      <c r="EU50">
        <f t="shared" si="0"/>
        <v>25</v>
      </c>
      <c r="EV50">
        <f>Data1!BQ50/7</f>
        <v>36.571428571428569</v>
      </c>
      <c r="EW50">
        <v>2</v>
      </c>
      <c r="EX50">
        <f t="shared" si="1"/>
        <v>3</v>
      </c>
      <c r="EY50" t="str">
        <f t="shared" si="2"/>
        <v>לא הולם</v>
      </c>
    </row>
    <row r="51" spans="1:155" x14ac:dyDescent="0.25">
      <c r="A51" s="4">
        <v>2.048</v>
      </c>
      <c r="B51" s="12" t="s">
        <v>1493</v>
      </c>
      <c r="C51" s="12" t="s">
        <v>618</v>
      </c>
      <c r="D51">
        <v>56</v>
      </c>
      <c r="E51" s="12" t="s">
        <v>653</v>
      </c>
      <c r="F51">
        <v>60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 s="12" t="s">
        <v>737</v>
      </c>
      <c r="P51">
        <v>119</v>
      </c>
      <c r="Q51" s="12" t="s">
        <v>654</v>
      </c>
      <c r="R51">
        <v>63</v>
      </c>
      <c r="S51" s="12">
        <v>0</v>
      </c>
      <c r="T51">
        <v>0</v>
      </c>
      <c r="U51" s="12">
        <v>0</v>
      </c>
      <c r="V51">
        <v>0</v>
      </c>
      <c r="W51" s="12">
        <v>0</v>
      </c>
      <c r="X51">
        <v>1</v>
      </c>
      <c r="Y51" s="12">
        <v>1</v>
      </c>
      <c r="Z51">
        <v>1</v>
      </c>
      <c r="AA51" s="12" t="s">
        <v>1493</v>
      </c>
      <c r="AB51" s="12" t="s">
        <v>1493</v>
      </c>
      <c r="AC51" s="12" t="s">
        <v>1493</v>
      </c>
      <c r="AD51" s="12" t="s">
        <v>1493</v>
      </c>
      <c r="AE51" s="12" t="s">
        <v>1493</v>
      </c>
      <c r="AF51" s="12" t="s">
        <v>1493</v>
      </c>
      <c r="AG51" s="12" t="s">
        <v>1493</v>
      </c>
      <c r="AH51" s="12" t="s">
        <v>1493</v>
      </c>
      <c r="AI51" s="12" t="s">
        <v>1493</v>
      </c>
      <c r="AJ51" s="12" t="s">
        <v>1493</v>
      </c>
      <c r="AK51" s="12" t="s">
        <v>1493</v>
      </c>
      <c r="AL51" s="12" t="s">
        <v>1493</v>
      </c>
      <c r="AM51" s="12" t="s">
        <v>1493</v>
      </c>
      <c r="AN51" s="12" t="s">
        <v>1493</v>
      </c>
      <c r="AO51" s="12" t="s">
        <v>1493</v>
      </c>
      <c r="AP51" s="12" t="s">
        <v>1493</v>
      </c>
      <c r="AQ51" s="12" t="s">
        <v>1493</v>
      </c>
      <c r="AR51" s="12" t="s">
        <v>1493</v>
      </c>
      <c r="AS51" s="12" t="s">
        <v>1493</v>
      </c>
      <c r="AT51" s="12" t="s">
        <v>1493</v>
      </c>
      <c r="AU51" s="12" t="s">
        <v>1493</v>
      </c>
      <c r="AV51" s="12" t="s">
        <v>1493</v>
      </c>
      <c r="AW51" s="12" t="s">
        <v>1493</v>
      </c>
      <c r="AX51" s="12" t="s">
        <v>1493</v>
      </c>
      <c r="AY51" s="12" t="s">
        <v>1493</v>
      </c>
      <c r="AZ51" s="12" t="s">
        <v>1493</v>
      </c>
      <c r="BA51" s="12" t="s">
        <v>1493</v>
      </c>
      <c r="BB51" s="12" t="s">
        <v>1493</v>
      </c>
      <c r="BC51" s="12" t="s">
        <v>1493</v>
      </c>
      <c r="BD51" s="12" t="s">
        <v>1493</v>
      </c>
      <c r="BE51" s="12" t="s">
        <v>1493</v>
      </c>
      <c r="BF51" s="12" t="s">
        <v>1493</v>
      </c>
      <c r="BG51" s="12" t="s">
        <v>1493</v>
      </c>
      <c r="BH51" s="12" t="s">
        <v>1493</v>
      </c>
      <c r="BI51" s="12" t="s">
        <v>1493</v>
      </c>
      <c r="BJ51" s="12" t="s">
        <v>1493</v>
      </c>
      <c r="BK51" s="12" t="s">
        <v>1493</v>
      </c>
      <c r="BL51" s="12" t="s">
        <v>1493</v>
      </c>
      <c r="BM51" s="12" t="s">
        <v>1493</v>
      </c>
      <c r="BN51" s="12" t="s">
        <v>1493</v>
      </c>
      <c r="BO51" s="12" t="s">
        <v>1493</v>
      </c>
      <c r="BP51" s="12" t="s">
        <v>1493</v>
      </c>
      <c r="BQ51" s="12" t="s">
        <v>1493</v>
      </c>
      <c r="BR51" s="12" t="s">
        <v>1493</v>
      </c>
      <c r="BS51" s="12" t="s">
        <v>1493</v>
      </c>
      <c r="BT51" s="12" t="s">
        <v>1493</v>
      </c>
      <c r="BU51" s="12" t="s">
        <v>1493</v>
      </c>
      <c r="BV51" s="12" t="s">
        <v>1493</v>
      </c>
      <c r="BW51" s="12" t="s">
        <v>1493</v>
      </c>
      <c r="BX51" s="12" t="s">
        <v>1493</v>
      </c>
      <c r="BY51" s="12" t="s">
        <v>1493</v>
      </c>
      <c r="BZ51" s="12" t="s">
        <v>1493</v>
      </c>
      <c r="CA51" s="12" t="s">
        <v>1493</v>
      </c>
      <c r="CB51" s="12" t="s">
        <v>1493</v>
      </c>
      <c r="CC51" s="12" t="s">
        <v>1493</v>
      </c>
      <c r="CD51" s="12" t="s">
        <v>1493</v>
      </c>
      <c r="CE51" s="12" t="s">
        <v>1493</v>
      </c>
      <c r="CF51" s="12" t="s">
        <v>1493</v>
      </c>
      <c r="CG51" s="12" t="s">
        <v>1493</v>
      </c>
      <c r="CH51" s="12" t="s">
        <v>1493</v>
      </c>
      <c r="CI51" s="12" t="s">
        <v>1493</v>
      </c>
      <c r="CJ51" s="12" t="s">
        <v>1493</v>
      </c>
      <c r="CK51" s="12" t="s">
        <v>1493</v>
      </c>
      <c r="CL51" s="12" t="s">
        <v>1493</v>
      </c>
      <c r="CM51" s="12" t="s">
        <v>1493</v>
      </c>
      <c r="CN51" s="12" t="s">
        <v>1493</v>
      </c>
      <c r="CO51" s="12" t="s">
        <v>1493</v>
      </c>
      <c r="CP51" s="12" t="s">
        <v>1493</v>
      </c>
      <c r="CQ51" s="12" t="s">
        <v>1493</v>
      </c>
      <c r="CR51" s="12" t="s">
        <v>1493</v>
      </c>
      <c r="CS51" s="12" t="s">
        <v>1493</v>
      </c>
      <c r="CT51" s="12" t="s">
        <v>1493</v>
      </c>
      <c r="CU51" s="12" t="s">
        <v>1493</v>
      </c>
      <c r="CV51" s="12" t="s">
        <v>1493</v>
      </c>
      <c r="CW51" s="12" t="s">
        <v>1493</v>
      </c>
      <c r="CX51" s="12" t="s">
        <v>1493</v>
      </c>
      <c r="CY51" s="12" t="s">
        <v>1493</v>
      </c>
      <c r="CZ51" s="12" t="s">
        <v>1493</v>
      </c>
      <c r="DA51" s="12" t="s">
        <v>1493</v>
      </c>
      <c r="DB51" s="12" t="s">
        <v>1493</v>
      </c>
      <c r="DC51" s="12" t="s">
        <v>1493</v>
      </c>
      <c r="DD51" s="12" t="s">
        <v>1493</v>
      </c>
      <c r="DE51" s="12" t="s">
        <v>1493</v>
      </c>
      <c r="DF51" s="12" t="s">
        <v>1493</v>
      </c>
      <c r="DG51" s="12" t="s">
        <v>1493</v>
      </c>
      <c r="DH51" s="12" t="s">
        <v>1493</v>
      </c>
      <c r="DI51" s="12" t="s">
        <v>1493</v>
      </c>
      <c r="DJ51" s="12" t="s">
        <v>1493</v>
      </c>
      <c r="DK51" s="12" t="s">
        <v>1493</v>
      </c>
      <c r="DL51" s="12" t="s">
        <v>1493</v>
      </c>
      <c r="DM51" s="12" t="s">
        <v>1493</v>
      </c>
      <c r="DN51" s="12" t="s">
        <v>1493</v>
      </c>
      <c r="DO51" s="12" t="s">
        <v>1493</v>
      </c>
      <c r="DP51" s="12" t="s">
        <v>1493</v>
      </c>
      <c r="DQ51" s="12" t="s">
        <v>1493</v>
      </c>
      <c r="DR51" s="12" t="s">
        <v>1493</v>
      </c>
      <c r="DS51" s="12" t="s">
        <v>1493</v>
      </c>
      <c r="DT51" s="12" t="s">
        <v>1493</v>
      </c>
      <c r="DU51" s="12" t="s">
        <v>1493</v>
      </c>
      <c r="DV51" s="12" t="s">
        <v>1493</v>
      </c>
      <c r="DW51" s="12" t="s">
        <v>1493</v>
      </c>
      <c r="DX51" s="12" t="s">
        <v>1493</v>
      </c>
      <c r="DY51" s="12" t="s">
        <v>1493</v>
      </c>
      <c r="DZ51" s="12" t="s">
        <v>1493</v>
      </c>
      <c r="EA51" s="12" t="s">
        <v>1493</v>
      </c>
      <c r="EB51" s="12" t="s">
        <v>1493</v>
      </c>
      <c r="EC51" s="12" t="s">
        <v>1493</v>
      </c>
      <c r="ED51" s="12" t="s">
        <v>1493</v>
      </c>
      <c r="EE51" s="12" t="s">
        <v>1493</v>
      </c>
      <c r="EF51" s="12" t="s">
        <v>1493</v>
      </c>
      <c r="EG51" s="12" t="s">
        <v>1493</v>
      </c>
      <c r="EH51" s="12" t="s">
        <v>1493</v>
      </c>
      <c r="EI51" s="12" t="s">
        <v>1493</v>
      </c>
      <c r="EJ51" s="12" t="s">
        <v>1493</v>
      </c>
      <c r="EK51" s="12" t="s">
        <v>1493</v>
      </c>
      <c r="EL51" s="12" t="s">
        <v>1493</v>
      </c>
      <c r="EM51" s="12" t="s">
        <v>1493</v>
      </c>
      <c r="EN51" s="12" t="s">
        <v>1493</v>
      </c>
      <c r="EO51" s="12" t="s">
        <v>1493</v>
      </c>
      <c r="EP51" s="12" t="s">
        <v>1493</v>
      </c>
      <c r="ER51">
        <v>2</v>
      </c>
      <c r="ES51">
        <v>17</v>
      </c>
      <c r="ET51">
        <v>17</v>
      </c>
      <c r="EU51">
        <f t="shared" si="0"/>
        <v>17</v>
      </c>
      <c r="EV51">
        <f>Data1!BQ51/7</f>
        <v>26.571428571428573</v>
      </c>
      <c r="EW51">
        <v>2</v>
      </c>
      <c r="EX51">
        <f t="shared" si="1"/>
        <v>2</v>
      </c>
      <c r="EY51" t="str">
        <f t="shared" si="2"/>
        <v>בינוני</v>
      </c>
    </row>
    <row r="52" spans="1:155" x14ac:dyDescent="0.25">
      <c r="A52" s="4">
        <v>2.0489999999999999</v>
      </c>
      <c r="B52" s="12" t="s">
        <v>1493</v>
      </c>
      <c r="C52" s="12" t="s">
        <v>475</v>
      </c>
      <c r="D52">
        <v>104</v>
      </c>
      <c r="E52" s="12" t="s">
        <v>484</v>
      </c>
      <c r="F52">
        <v>69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 s="12" t="s">
        <v>934</v>
      </c>
      <c r="P52">
        <v>146</v>
      </c>
      <c r="Q52" s="12" t="s">
        <v>702</v>
      </c>
      <c r="R52">
        <v>72</v>
      </c>
      <c r="S52" s="12">
        <v>0</v>
      </c>
      <c r="T52">
        <v>0</v>
      </c>
      <c r="U52" s="12">
        <v>0</v>
      </c>
      <c r="V52">
        <v>0</v>
      </c>
      <c r="W52" s="12">
        <v>1</v>
      </c>
      <c r="X52" s="12" t="s">
        <v>1493</v>
      </c>
      <c r="Y52" s="12">
        <v>1</v>
      </c>
      <c r="Z52" s="12" t="s">
        <v>1493</v>
      </c>
      <c r="AA52" s="12" t="s">
        <v>1046</v>
      </c>
      <c r="AB52">
        <v>188</v>
      </c>
      <c r="AC52" s="12" t="s">
        <v>484</v>
      </c>
      <c r="AD52">
        <v>76</v>
      </c>
      <c r="AE52">
        <v>0</v>
      </c>
      <c r="AF52">
        <v>0</v>
      </c>
      <c r="AG52">
        <v>0</v>
      </c>
      <c r="AH52">
        <v>0</v>
      </c>
      <c r="AI52">
        <v>1</v>
      </c>
      <c r="AJ52" s="12" t="s">
        <v>1493</v>
      </c>
      <c r="AK52">
        <v>1</v>
      </c>
      <c r="AL52" s="12" t="s">
        <v>1493</v>
      </c>
      <c r="AM52" s="12" t="s">
        <v>1047</v>
      </c>
      <c r="AN52">
        <v>230</v>
      </c>
      <c r="AO52" s="12" t="s">
        <v>486</v>
      </c>
      <c r="AP52">
        <v>81</v>
      </c>
      <c r="AQ52">
        <v>0</v>
      </c>
      <c r="AR52">
        <v>0</v>
      </c>
      <c r="AS52">
        <v>0</v>
      </c>
      <c r="AT52">
        <v>0</v>
      </c>
      <c r="AU52">
        <v>1</v>
      </c>
      <c r="AV52" s="12" t="s">
        <v>1493</v>
      </c>
      <c r="AW52">
        <v>1</v>
      </c>
      <c r="AX52" s="12" t="s">
        <v>1493</v>
      </c>
      <c r="AY52" s="12" t="s">
        <v>1493</v>
      </c>
      <c r="AZ52" s="12" t="s">
        <v>1493</v>
      </c>
      <c r="BA52" s="12" t="s">
        <v>1493</v>
      </c>
      <c r="BB52" s="12" t="s">
        <v>1493</v>
      </c>
      <c r="BC52" s="12" t="s">
        <v>1493</v>
      </c>
      <c r="BD52" s="12" t="s">
        <v>1493</v>
      </c>
      <c r="BE52" s="12" t="s">
        <v>1493</v>
      </c>
      <c r="BF52" s="12" t="s">
        <v>1493</v>
      </c>
      <c r="BG52" s="12" t="s">
        <v>1493</v>
      </c>
      <c r="BH52" s="12" t="s">
        <v>1493</v>
      </c>
      <c r="BI52" s="12" t="s">
        <v>1493</v>
      </c>
      <c r="BJ52" s="12" t="s">
        <v>1493</v>
      </c>
      <c r="BK52" s="12" t="s">
        <v>1493</v>
      </c>
      <c r="BL52" s="12" t="s">
        <v>1493</v>
      </c>
      <c r="BM52" s="12" t="s">
        <v>1493</v>
      </c>
      <c r="BN52" s="12" t="s">
        <v>1493</v>
      </c>
      <c r="BO52" s="12" t="s">
        <v>1493</v>
      </c>
      <c r="BP52" s="12" t="s">
        <v>1493</v>
      </c>
      <c r="BQ52" s="12" t="s">
        <v>1493</v>
      </c>
      <c r="BR52" s="12" t="s">
        <v>1493</v>
      </c>
      <c r="BS52" s="12" t="s">
        <v>1493</v>
      </c>
      <c r="BT52" s="12" t="s">
        <v>1493</v>
      </c>
      <c r="BU52" s="12" t="s">
        <v>1493</v>
      </c>
      <c r="BV52" s="12" t="s">
        <v>1493</v>
      </c>
      <c r="BW52" s="12" t="s">
        <v>1493</v>
      </c>
      <c r="BX52" s="12" t="s">
        <v>1493</v>
      </c>
      <c r="BY52" s="12" t="s">
        <v>1493</v>
      </c>
      <c r="BZ52" s="12" t="s">
        <v>1493</v>
      </c>
      <c r="CA52" s="12" t="s">
        <v>1493</v>
      </c>
      <c r="CB52" s="12" t="s">
        <v>1493</v>
      </c>
      <c r="CC52" s="12" t="s">
        <v>1493</v>
      </c>
      <c r="CD52" s="12" t="s">
        <v>1493</v>
      </c>
      <c r="CE52" s="12" t="s">
        <v>1493</v>
      </c>
      <c r="CF52" s="12" t="s">
        <v>1493</v>
      </c>
      <c r="CG52" s="12" t="s">
        <v>1493</v>
      </c>
      <c r="CH52" s="12" t="s">
        <v>1493</v>
      </c>
      <c r="CI52" s="12" t="s">
        <v>1493</v>
      </c>
      <c r="CJ52" s="12" t="s">
        <v>1493</v>
      </c>
      <c r="CK52" s="12" t="s">
        <v>1493</v>
      </c>
      <c r="CL52" s="12" t="s">
        <v>1493</v>
      </c>
      <c r="CM52" s="12" t="s">
        <v>1493</v>
      </c>
      <c r="CN52" s="12" t="s">
        <v>1493</v>
      </c>
      <c r="CO52" s="12" t="s">
        <v>1493</v>
      </c>
      <c r="CP52" s="12" t="s">
        <v>1493</v>
      </c>
      <c r="CQ52" s="12" t="s">
        <v>1493</v>
      </c>
      <c r="CR52" s="12" t="s">
        <v>1493</v>
      </c>
      <c r="CS52" s="12" t="s">
        <v>1493</v>
      </c>
      <c r="CT52" s="12" t="s">
        <v>1493</v>
      </c>
      <c r="CU52" s="12" t="s">
        <v>1493</v>
      </c>
      <c r="CV52" s="12" t="s">
        <v>1493</v>
      </c>
      <c r="CW52" s="12" t="s">
        <v>1493</v>
      </c>
      <c r="CX52" s="12" t="s">
        <v>1493</v>
      </c>
      <c r="CY52" s="12" t="s">
        <v>1493</v>
      </c>
      <c r="CZ52" s="12" t="s">
        <v>1493</v>
      </c>
      <c r="DA52" s="12" t="s">
        <v>1493</v>
      </c>
      <c r="DB52" s="12" t="s">
        <v>1493</v>
      </c>
      <c r="DC52" s="12" t="s">
        <v>1493</v>
      </c>
      <c r="DD52" s="12" t="s">
        <v>1493</v>
      </c>
      <c r="DE52" s="12" t="s">
        <v>1493</v>
      </c>
      <c r="DF52" s="12" t="s">
        <v>1493</v>
      </c>
      <c r="DG52" s="12" t="s">
        <v>1493</v>
      </c>
      <c r="DH52" s="12" t="s">
        <v>1493</v>
      </c>
      <c r="DI52" s="12" t="s">
        <v>1493</v>
      </c>
      <c r="DJ52" s="12" t="s">
        <v>1493</v>
      </c>
      <c r="DK52" s="12" t="s">
        <v>1493</v>
      </c>
      <c r="DL52" s="12" t="s">
        <v>1493</v>
      </c>
      <c r="DM52" s="12" t="s">
        <v>1493</v>
      </c>
      <c r="DN52" s="12" t="s">
        <v>1493</v>
      </c>
      <c r="DO52" s="12" t="s">
        <v>1493</v>
      </c>
      <c r="DP52" s="12" t="s">
        <v>1493</v>
      </c>
      <c r="DQ52" s="12" t="s">
        <v>1493</v>
      </c>
      <c r="DR52" s="12" t="s">
        <v>1493</v>
      </c>
      <c r="DS52" s="12" t="s">
        <v>1493</v>
      </c>
      <c r="DT52" s="12" t="s">
        <v>1493</v>
      </c>
      <c r="DU52" s="12" t="s">
        <v>1493</v>
      </c>
      <c r="DV52" s="12" t="s">
        <v>1493</v>
      </c>
      <c r="DW52" s="12" t="s">
        <v>1493</v>
      </c>
      <c r="DX52" s="12" t="s">
        <v>1493</v>
      </c>
      <c r="DY52" s="12" t="s">
        <v>1493</v>
      </c>
      <c r="DZ52" s="12" t="s">
        <v>1493</v>
      </c>
      <c r="EA52" s="12" t="s">
        <v>1493</v>
      </c>
      <c r="EB52" s="12" t="s">
        <v>1493</v>
      </c>
      <c r="EC52" s="12" t="s">
        <v>1493</v>
      </c>
      <c r="ED52" s="12" t="s">
        <v>1493</v>
      </c>
      <c r="EE52" s="12" t="s">
        <v>1493</v>
      </c>
      <c r="EF52" s="12" t="s">
        <v>1493</v>
      </c>
      <c r="EG52" s="12" t="s">
        <v>1493</v>
      </c>
      <c r="EH52" s="12" t="s">
        <v>1493</v>
      </c>
      <c r="EI52" s="12" t="s">
        <v>1493</v>
      </c>
      <c r="EJ52" s="12" t="s">
        <v>1493</v>
      </c>
      <c r="EK52" s="12" t="s">
        <v>1493</v>
      </c>
      <c r="EL52" s="12" t="s">
        <v>1493</v>
      </c>
      <c r="EM52" s="12" t="s">
        <v>1493</v>
      </c>
      <c r="EN52" s="12" t="s">
        <v>1493</v>
      </c>
      <c r="EO52" s="12" t="s">
        <v>1493</v>
      </c>
      <c r="EP52" s="12" t="s">
        <v>1493</v>
      </c>
      <c r="ER52">
        <v>4</v>
      </c>
      <c r="ES52">
        <v>32.799999999999997</v>
      </c>
      <c r="ET52">
        <v>33.1</v>
      </c>
      <c r="EU52">
        <f t="shared" si="0"/>
        <v>33</v>
      </c>
      <c r="EV52">
        <f>Data1!BQ52/7</f>
        <v>36.428571428571431</v>
      </c>
      <c r="EW52">
        <v>4</v>
      </c>
      <c r="EX52">
        <f t="shared" si="1"/>
        <v>3</v>
      </c>
      <c r="EY52" t="str">
        <f t="shared" si="2"/>
        <v>לא הולם</v>
      </c>
    </row>
    <row r="53" spans="1:155" x14ac:dyDescent="0.25">
      <c r="A53" s="4">
        <v>2.0499999999999998</v>
      </c>
      <c r="B53" s="12" t="s">
        <v>1493</v>
      </c>
      <c r="C53" s="12" t="s">
        <v>1422</v>
      </c>
      <c r="D53">
        <v>126</v>
      </c>
      <c r="E53" s="12" t="s">
        <v>1038</v>
      </c>
      <c r="F53">
        <v>65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 s="12" t="s">
        <v>1450</v>
      </c>
      <c r="P53">
        <v>159</v>
      </c>
      <c r="Q53" s="12" t="s">
        <v>662</v>
      </c>
      <c r="R53">
        <v>68</v>
      </c>
      <c r="S53" s="12">
        <v>0</v>
      </c>
      <c r="T53">
        <v>0</v>
      </c>
      <c r="U53" s="12">
        <v>0</v>
      </c>
      <c r="V53">
        <v>1</v>
      </c>
      <c r="W53" s="12">
        <v>1</v>
      </c>
      <c r="X53">
        <v>1</v>
      </c>
      <c r="Y53" s="12">
        <v>1</v>
      </c>
      <c r="Z53">
        <v>1</v>
      </c>
      <c r="AA53" t="s">
        <v>1451</v>
      </c>
      <c r="AB53">
        <v>189</v>
      </c>
      <c r="AC53" t="s">
        <v>831</v>
      </c>
      <c r="AD53">
        <v>70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 s="12" t="s">
        <v>1493</v>
      </c>
      <c r="AN53" s="12" t="s">
        <v>1493</v>
      </c>
      <c r="AO53" s="12" t="s">
        <v>1493</v>
      </c>
      <c r="AP53" s="12" t="s">
        <v>1493</v>
      </c>
      <c r="AQ53" s="12" t="s">
        <v>1493</v>
      </c>
      <c r="AR53" s="12" t="s">
        <v>1493</v>
      </c>
      <c r="AS53" s="12" t="s">
        <v>1493</v>
      </c>
      <c r="AT53" s="12" t="s">
        <v>1493</v>
      </c>
      <c r="AU53" s="12" t="s">
        <v>1493</v>
      </c>
      <c r="AV53" s="12" t="s">
        <v>1493</v>
      </c>
      <c r="AW53" s="12" t="s">
        <v>1493</v>
      </c>
      <c r="AX53" s="12" t="s">
        <v>1493</v>
      </c>
      <c r="AY53" s="12" t="s">
        <v>1493</v>
      </c>
      <c r="AZ53" s="12" t="s">
        <v>1493</v>
      </c>
      <c r="BA53" s="12" t="s">
        <v>1493</v>
      </c>
      <c r="BB53" s="12" t="s">
        <v>1493</v>
      </c>
      <c r="BC53" s="12" t="s">
        <v>1493</v>
      </c>
      <c r="BD53" s="12" t="s">
        <v>1493</v>
      </c>
      <c r="BE53" s="12" t="s">
        <v>1493</v>
      </c>
      <c r="BF53" s="12" t="s">
        <v>1493</v>
      </c>
      <c r="BG53" s="12" t="s">
        <v>1493</v>
      </c>
      <c r="BH53" s="12" t="s">
        <v>1493</v>
      </c>
      <c r="BI53" s="12" t="s">
        <v>1493</v>
      </c>
      <c r="BJ53" s="12" t="s">
        <v>1493</v>
      </c>
      <c r="BK53" s="12" t="s">
        <v>1493</v>
      </c>
      <c r="BL53" s="12" t="s">
        <v>1493</v>
      </c>
      <c r="BM53" s="12" t="s">
        <v>1493</v>
      </c>
      <c r="BN53" s="12" t="s">
        <v>1493</v>
      </c>
      <c r="BO53" s="12" t="s">
        <v>1493</v>
      </c>
      <c r="BP53" s="12" t="s">
        <v>1493</v>
      </c>
      <c r="BQ53" s="12" t="s">
        <v>1493</v>
      </c>
      <c r="BR53" s="12" t="s">
        <v>1493</v>
      </c>
      <c r="BS53" s="12" t="s">
        <v>1493</v>
      </c>
      <c r="BT53" s="12" t="s">
        <v>1493</v>
      </c>
      <c r="BU53" s="12" t="s">
        <v>1493</v>
      </c>
      <c r="BV53" s="12" t="s">
        <v>1493</v>
      </c>
      <c r="BW53" s="12" t="s">
        <v>1493</v>
      </c>
      <c r="BX53" s="12" t="s">
        <v>1493</v>
      </c>
      <c r="BY53" s="12" t="s">
        <v>1493</v>
      </c>
      <c r="BZ53" s="12" t="s">
        <v>1493</v>
      </c>
      <c r="CA53" s="12" t="s">
        <v>1493</v>
      </c>
      <c r="CB53" s="12" t="s">
        <v>1493</v>
      </c>
      <c r="CC53" s="12" t="s">
        <v>1493</v>
      </c>
      <c r="CD53" s="12" t="s">
        <v>1493</v>
      </c>
      <c r="CE53" s="12" t="s">
        <v>1493</v>
      </c>
      <c r="CF53" s="12" t="s">
        <v>1493</v>
      </c>
      <c r="CG53" s="12" t="s">
        <v>1493</v>
      </c>
      <c r="CH53" s="12" t="s">
        <v>1493</v>
      </c>
      <c r="CI53" s="12" t="s">
        <v>1493</v>
      </c>
      <c r="CJ53" s="12" t="s">
        <v>1493</v>
      </c>
      <c r="CK53" s="12" t="s">
        <v>1493</v>
      </c>
      <c r="CL53" s="12" t="s">
        <v>1493</v>
      </c>
      <c r="CM53" s="12" t="s">
        <v>1493</v>
      </c>
      <c r="CN53" s="12" t="s">
        <v>1493</v>
      </c>
      <c r="CO53" s="12" t="s">
        <v>1493</v>
      </c>
      <c r="CP53" s="12" t="s">
        <v>1493</v>
      </c>
      <c r="CQ53" s="12" t="s">
        <v>1493</v>
      </c>
      <c r="CR53" s="12" t="s">
        <v>1493</v>
      </c>
      <c r="CS53" s="12" t="s">
        <v>1493</v>
      </c>
      <c r="CT53" s="12" t="s">
        <v>1493</v>
      </c>
      <c r="CU53" s="12" t="s">
        <v>1493</v>
      </c>
      <c r="CV53" s="12" t="s">
        <v>1493</v>
      </c>
      <c r="CW53" s="12" t="s">
        <v>1493</v>
      </c>
      <c r="CX53" s="12" t="s">
        <v>1493</v>
      </c>
      <c r="CY53" s="12" t="s">
        <v>1493</v>
      </c>
      <c r="CZ53" s="12" t="s">
        <v>1493</v>
      </c>
      <c r="DA53" s="12" t="s">
        <v>1493</v>
      </c>
      <c r="DB53" s="12" t="s">
        <v>1493</v>
      </c>
      <c r="DC53" s="12" t="s">
        <v>1493</v>
      </c>
      <c r="DD53" s="12" t="s">
        <v>1493</v>
      </c>
      <c r="DE53" s="12" t="s">
        <v>1493</v>
      </c>
      <c r="DF53" s="12" t="s">
        <v>1493</v>
      </c>
      <c r="DG53" s="12" t="s">
        <v>1493</v>
      </c>
      <c r="DH53" s="12" t="s">
        <v>1493</v>
      </c>
      <c r="DI53" s="12" t="s">
        <v>1493</v>
      </c>
      <c r="DJ53" s="12" t="s">
        <v>1493</v>
      </c>
      <c r="DK53" s="12" t="s">
        <v>1493</v>
      </c>
      <c r="DL53" s="12" t="s">
        <v>1493</v>
      </c>
      <c r="DM53" s="12" t="s">
        <v>1493</v>
      </c>
      <c r="DN53" s="12" t="s">
        <v>1493</v>
      </c>
      <c r="DO53" s="12" t="s">
        <v>1493</v>
      </c>
      <c r="DP53" s="12" t="s">
        <v>1493</v>
      </c>
      <c r="DQ53" s="12" t="s">
        <v>1493</v>
      </c>
      <c r="DR53" s="12" t="s">
        <v>1493</v>
      </c>
      <c r="DS53" s="12" t="s">
        <v>1493</v>
      </c>
      <c r="DT53" s="12" t="s">
        <v>1493</v>
      </c>
      <c r="DU53" s="12" t="s">
        <v>1493</v>
      </c>
      <c r="DV53" s="12" t="s">
        <v>1493</v>
      </c>
      <c r="DW53" s="12" t="s">
        <v>1493</v>
      </c>
      <c r="DX53" s="12" t="s">
        <v>1493</v>
      </c>
      <c r="DY53" s="12" t="s">
        <v>1493</v>
      </c>
      <c r="DZ53" s="12" t="s">
        <v>1493</v>
      </c>
      <c r="EA53" s="12" t="s">
        <v>1493</v>
      </c>
      <c r="EB53" s="12" t="s">
        <v>1493</v>
      </c>
      <c r="EC53" s="12" t="s">
        <v>1493</v>
      </c>
      <c r="ED53" s="12" t="s">
        <v>1493</v>
      </c>
      <c r="EE53" s="12" t="s">
        <v>1493</v>
      </c>
      <c r="EF53" s="12" t="s">
        <v>1493</v>
      </c>
      <c r="EG53" s="12" t="s">
        <v>1493</v>
      </c>
      <c r="EH53" s="12" t="s">
        <v>1493</v>
      </c>
      <c r="EI53" s="12" t="s">
        <v>1493</v>
      </c>
      <c r="EJ53" s="12" t="s">
        <v>1493</v>
      </c>
      <c r="EK53" s="12" t="s">
        <v>1493</v>
      </c>
      <c r="EL53" s="12" t="s">
        <v>1493</v>
      </c>
      <c r="EM53" s="12" t="s">
        <v>1493</v>
      </c>
      <c r="EN53" s="12" t="s">
        <v>1493</v>
      </c>
      <c r="EO53" s="12" t="s">
        <v>1493</v>
      </c>
      <c r="EP53" s="12" t="s">
        <v>1493</v>
      </c>
      <c r="ER53">
        <v>3</v>
      </c>
      <c r="ES53">
        <v>27</v>
      </c>
      <c r="ET53">
        <v>27</v>
      </c>
      <c r="EU53">
        <f t="shared" si="0"/>
        <v>27</v>
      </c>
      <c r="EV53">
        <f>Data1!BQ53/7</f>
        <v>29</v>
      </c>
      <c r="EW53">
        <v>3</v>
      </c>
      <c r="EX53">
        <f t="shared" si="1"/>
        <v>2</v>
      </c>
      <c r="EY53" t="str">
        <f t="shared" si="2"/>
        <v>בינוני</v>
      </c>
    </row>
    <row r="54" spans="1:155" x14ac:dyDescent="0.25">
      <c r="A54" s="4">
        <v>2.0510000000000002</v>
      </c>
      <c r="B54" s="12" t="s">
        <v>1493</v>
      </c>
      <c r="C54" s="12" t="s">
        <v>634</v>
      </c>
      <c r="D54">
        <v>119</v>
      </c>
      <c r="E54" s="12" t="s">
        <v>557</v>
      </c>
      <c r="F54">
        <v>60</v>
      </c>
      <c r="G54">
        <v>0</v>
      </c>
      <c r="H54">
        <v>0</v>
      </c>
      <c r="I54">
        <v>0</v>
      </c>
      <c r="J54">
        <v>0</v>
      </c>
      <c r="K54">
        <v>0</v>
      </c>
      <c r="L54" s="12" t="s">
        <v>1493</v>
      </c>
      <c r="M54">
        <v>1</v>
      </c>
      <c r="N54">
        <v>1</v>
      </c>
      <c r="O54" s="12" t="s">
        <v>535</v>
      </c>
      <c r="P54">
        <v>147</v>
      </c>
      <c r="Q54" s="12" t="s">
        <v>1050</v>
      </c>
      <c r="R54">
        <v>62</v>
      </c>
      <c r="S54" s="12">
        <v>0</v>
      </c>
      <c r="T54">
        <v>0</v>
      </c>
      <c r="U54" s="12">
        <v>0</v>
      </c>
      <c r="V54">
        <v>0</v>
      </c>
      <c r="W54" s="12">
        <v>1</v>
      </c>
      <c r="X54" s="12" t="s">
        <v>1493</v>
      </c>
      <c r="Y54" s="12">
        <v>1</v>
      </c>
      <c r="Z54">
        <v>1</v>
      </c>
      <c r="AA54" s="12" t="s">
        <v>1493</v>
      </c>
      <c r="AB54" s="12" t="s">
        <v>1493</v>
      </c>
      <c r="AC54" s="12" t="s">
        <v>1493</v>
      </c>
      <c r="AD54" s="12" t="s">
        <v>1493</v>
      </c>
      <c r="AE54" s="12" t="s">
        <v>1493</v>
      </c>
      <c r="AF54" s="12" t="s">
        <v>1493</v>
      </c>
      <c r="AG54" s="12" t="s">
        <v>1493</v>
      </c>
      <c r="AH54" s="12" t="s">
        <v>1493</v>
      </c>
      <c r="AI54" s="12" t="s">
        <v>1493</v>
      </c>
      <c r="AJ54" s="12" t="s">
        <v>1493</v>
      </c>
      <c r="AK54" s="12" t="s">
        <v>1493</v>
      </c>
      <c r="AL54" s="12" t="s">
        <v>1493</v>
      </c>
      <c r="AM54" s="12" t="s">
        <v>1493</v>
      </c>
      <c r="AN54" s="12" t="s">
        <v>1493</v>
      </c>
      <c r="AO54" s="12" t="s">
        <v>1493</v>
      </c>
      <c r="AP54" s="12" t="s">
        <v>1493</v>
      </c>
      <c r="AQ54" s="12" t="s">
        <v>1493</v>
      </c>
      <c r="AR54" s="12" t="s">
        <v>1493</v>
      </c>
      <c r="AS54" s="12" t="s">
        <v>1493</v>
      </c>
      <c r="AT54" s="12" t="s">
        <v>1493</v>
      </c>
      <c r="AU54" s="12" t="s">
        <v>1493</v>
      </c>
      <c r="AV54" s="12" t="s">
        <v>1493</v>
      </c>
      <c r="AW54" s="12" t="s">
        <v>1493</v>
      </c>
      <c r="AX54" s="12" t="s">
        <v>1493</v>
      </c>
      <c r="AY54" s="12" t="s">
        <v>1493</v>
      </c>
      <c r="AZ54" s="12" t="s">
        <v>1493</v>
      </c>
      <c r="BA54" s="12" t="s">
        <v>1493</v>
      </c>
      <c r="BB54" s="12" t="s">
        <v>1493</v>
      </c>
      <c r="BC54" s="12" t="s">
        <v>1493</v>
      </c>
      <c r="BD54" s="12" t="s">
        <v>1493</v>
      </c>
      <c r="BE54" s="12" t="s">
        <v>1493</v>
      </c>
      <c r="BF54" s="12" t="s">
        <v>1493</v>
      </c>
      <c r="BG54" s="12" t="s">
        <v>1493</v>
      </c>
      <c r="BH54" s="12" t="s">
        <v>1493</v>
      </c>
      <c r="BI54" s="12" t="s">
        <v>1493</v>
      </c>
      <c r="BJ54" s="12" t="s">
        <v>1493</v>
      </c>
      <c r="BK54" s="12" t="s">
        <v>1493</v>
      </c>
      <c r="BL54" s="12" t="s">
        <v>1493</v>
      </c>
      <c r="BM54" s="12" t="s">
        <v>1493</v>
      </c>
      <c r="BN54" s="12" t="s">
        <v>1493</v>
      </c>
      <c r="BO54" s="12" t="s">
        <v>1493</v>
      </c>
      <c r="BP54" s="12" t="s">
        <v>1493</v>
      </c>
      <c r="BQ54" s="12" t="s">
        <v>1493</v>
      </c>
      <c r="BR54" s="12" t="s">
        <v>1493</v>
      </c>
      <c r="BS54" s="12" t="s">
        <v>1493</v>
      </c>
      <c r="BT54" s="12" t="s">
        <v>1493</v>
      </c>
      <c r="BU54" s="12" t="s">
        <v>1493</v>
      </c>
      <c r="BV54" s="12" t="s">
        <v>1493</v>
      </c>
      <c r="BW54" s="12" t="s">
        <v>1493</v>
      </c>
      <c r="BX54" s="12" t="s">
        <v>1493</v>
      </c>
      <c r="BY54" s="12" t="s">
        <v>1493</v>
      </c>
      <c r="BZ54" s="12" t="s">
        <v>1493</v>
      </c>
      <c r="CA54" s="12" t="s">
        <v>1493</v>
      </c>
      <c r="CB54" s="12" t="s">
        <v>1493</v>
      </c>
      <c r="CC54" s="12" t="s">
        <v>1493</v>
      </c>
      <c r="CD54" s="12" t="s">
        <v>1493</v>
      </c>
      <c r="CE54" s="12" t="s">
        <v>1493</v>
      </c>
      <c r="CF54" s="12" t="s">
        <v>1493</v>
      </c>
      <c r="CG54" s="12" t="s">
        <v>1493</v>
      </c>
      <c r="CH54" s="12" t="s">
        <v>1493</v>
      </c>
      <c r="CI54" s="12" t="s">
        <v>1493</v>
      </c>
      <c r="CJ54" s="12" t="s">
        <v>1493</v>
      </c>
      <c r="CK54" s="12" t="s">
        <v>1493</v>
      </c>
      <c r="CL54" s="12" t="s">
        <v>1493</v>
      </c>
      <c r="CM54" s="12" t="s">
        <v>1493</v>
      </c>
      <c r="CN54" s="12" t="s">
        <v>1493</v>
      </c>
      <c r="CO54" s="12" t="s">
        <v>1493</v>
      </c>
      <c r="CP54" s="12" t="s">
        <v>1493</v>
      </c>
      <c r="CQ54" s="12" t="s">
        <v>1493</v>
      </c>
      <c r="CR54" s="12" t="s">
        <v>1493</v>
      </c>
      <c r="CS54" s="12" t="s">
        <v>1493</v>
      </c>
      <c r="CT54" s="12" t="s">
        <v>1493</v>
      </c>
      <c r="CU54" s="12" t="s">
        <v>1493</v>
      </c>
      <c r="CV54" s="12" t="s">
        <v>1493</v>
      </c>
      <c r="CW54" s="12" t="s">
        <v>1493</v>
      </c>
      <c r="CX54" s="12" t="s">
        <v>1493</v>
      </c>
      <c r="CY54" s="12" t="s">
        <v>1493</v>
      </c>
      <c r="CZ54" s="12" t="s">
        <v>1493</v>
      </c>
      <c r="DA54" s="12" t="s">
        <v>1493</v>
      </c>
      <c r="DB54" s="12" t="s">
        <v>1493</v>
      </c>
      <c r="DC54" s="12" t="s">
        <v>1493</v>
      </c>
      <c r="DD54" s="12" t="s">
        <v>1493</v>
      </c>
      <c r="DE54" s="12" t="s">
        <v>1493</v>
      </c>
      <c r="DF54" s="12" t="s">
        <v>1493</v>
      </c>
      <c r="DG54" s="12" t="s">
        <v>1493</v>
      </c>
      <c r="DH54" s="12" t="s">
        <v>1493</v>
      </c>
      <c r="DI54" s="12" t="s">
        <v>1493</v>
      </c>
      <c r="DJ54" s="12" t="s">
        <v>1493</v>
      </c>
      <c r="DK54" s="12" t="s">
        <v>1493</v>
      </c>
      <c r="DL54" s="12" t="s">
        <v>1493</v>
      </c>
      <c r="DM54" s="12" t="s">
        <v>1493</v>
      </c>
      <c r="DN54" s="12" t="s">
        <v>1493</v>
      </c>
      <c r="DO54" s="12" t="s">
        <v>1493</v>
      </c>
      <c r="DP54" s="12" t="s">
        <v>1493</v>
      </c>
      <c r="DQ54" s="12" t="s">
        <v>1493</v>
      </c>
      <c r="DR54" s="12" t="s">
        <v>1493</v>
      </c>
      <c r="DS54" s="12" t="s">
        <v>1493</v>
      </c>
      <c r="DT54" s="12" t="s">
        <v>1493</v>
      </c>
      <c r="DU54" s="12" t="s">
        <v>1493</v>
      </c>
      <c r="DV54" s="12" t="s">
        <v>1493</v>
      </c>
      <c r="DW54" s="12" t="s">
        <v>1493</v>
      </c>
      <c r="DX54" s="12" t="s">
        <v>1493</v>
      </c>
      <c r="DY54" s="12" t="s">
        <v>1493</v>
      </c>
      <c r="DZ54" s="12" t="s">
        <v>1493</v>
      </c>
      <c r="EA54" s="12" t="s">
        <v>1493</v>
      </c>
      <c r="EB54" s="12" t="s">
        <v>1493</v>
      </c>
      <c r="EC54" s="12" t="s">
        <v>1493</v>
      </c>
      <c r="ED54" s="12" t="s">
        <v>1493</v>
      </c>
      <c r="EE54" s="12" t="s">
        <v>1493</v>
      </c>
      <c r="EF54" s="12" t="s">
        <v>1493</v>
      </c>
      <c r="EG54" s="12" t="s">
        <v>1493</v>
      </c>
      <c r="EH54" s="12" t="s">
        <v>1493</v>
      </c>
      <c r="EI54" s="12" t="s">
        <v>1493</v>
      </c>
      <c r="EJ54" s="12" t="s">
        <v>1493</v>
      </c>
      <c r="EK54" s="12" t="s">
        <v>1493</v>
      </c>
      <c r="EL54" s="12" t="s">
        <v>1493</v>
      </c>
      <c r="EM54" s="12" t="s">
        <v>1493</v>
      </c>
      <c r="EN54" s="12" t="s">
        <v>1493</v>
      </c>
      <c r="EO54" s="12" t="s">
        <v>1493</v>
      </c>
      <c r="EP54" s="12" t="s">
        <v>1493</v>
      </c>
      <c r="ER54">
        <v>2</v>
      </c>
      <c r="ES54">
        <v>21</v>
      </c>
      <c r="ET54">
        <v>21</v>
      </c>
      <c r="EU54">
        <f t="shared" si="0"/>
        <v>21</v>
      </c>
      <c r="EV54">
        <f>Data1!BQ54/7</f>
        <v>35.714285714285715</v>
      </c>
      <c r="EW54">
        <v>2</v>
      </c>
      <c r="EX54">
        <f t="shared" si="1"/>
        <v>3</v>
      </c>
      <c r="EY54" t="str">
        <f t="shared" si="2"/>
        <v>לא הולם</v>
      </c>
    </row>
    <row r="55" spans="1:155" x14ac:dyDescent="0.25">
      <c r="A55" s="4">
        <v>2.052</v>
      </c>
      <c r="B55" s="12" t="s">
        <v>1493</v>
      </c>
      <c r="C55" s="12" t="s">
        <v>571</v>
      </c>
      <c r="D55">
        <v>61</v>
      </c>
      <c r="E55" s="12" t="s">
        <v>1054</v>
      </c>
      <c r="F55">
        <v>60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 s="12" t="s">
        <v>644</v>
      </c>
      <c r="P55">
        <v>96</v>
      </c>
      <c r="Q55" s="12" t="s">
        <v>1055</v>
      </c>
      <c r="R55">
        <v>59</v>
      </c>
      <c r="S55" s="12">
        <v>0</v>
      </c>
      <c r="T55">
        <v>0</v>
      </c>
      <c r="U55" s="12">
        <v>0</v>
      </c>
      <c r="V55">
        <v>0</v>
      </c>
      <c r="W55" s="12">
        <v>0</v>
      </c>
      <c r="X55" s="12" t="s">
        <v>1493</v>
      </c>
      <c r="Y55" s="12">
        <v>1</v>
      </c>
      <c r="Z55" s="12" t="s">
        <v>1493</v>
      </c>
      <c r="AA55" s="12" t="s">
        <v>547</v>
      </c>
      <c r="AB55">
        <v>131</v>
      </c>
      <c r="AC55" s="12" t="s">
        <v>1056</v>
      </c>
      <c r="AD55">
        <v>61</v>
      </c>
      <c r="AE55">
        <v>0</v>
      </c>
      <c r="AF55">
        <v>0</v>
      </c>
      <c r="AG55">
        <v>0</v>
      </c>
      <c r="AH55">
        <v>0</v>
      </c>
      <c r="AI55">
        <v>0</v>
      </c>
      <c r="AJ55" s="12" t="s">
        <v>1493</v>
      </c>
      <c r="AK55">
        <v>1</v>
      </c>
      <c r="AL55" s="12" t="s">
        <v>1493</v>
      </c>
      <c r="AM55" s="12" t="s">
        <v>1057</v>
      </c>
      <c r="AN55">
        <v>203</v>
      </c>
      <c r="AO55" s="12" t="s">
        <v>557</v>
      </c>
      <c r="AP55">
        <v>66</v>
      </c>
      <c r="AQ55">
        <v>0</v>
      </c>
      <c r="AR55">
        <v>0</v>
      </c>
      <c r="AS55">
        <v>0</v>
      </c>
      <c r="AT55">
        <v>0</v>
      </c>
      <c r="AU55">
        <v>1</v>
      </c>
      <c r="AV55" s="12" t="s">
        <v>1493</v>
      </c>
      <c r="AW55">
        <v>1</v>
      </c>
      <c r="AX55" s="12" t="s">
        <v>1493</v>
      </c>
      <c r="AY55" s="12" t="s">
        <v>1034</v>
      </c>
      <c r="AZ55">
        <v>231</v>
      </c>
      <c r="BA55" s="12" t="s">
        <v>1058</v>
      </c>
      <c r="BB55">
        <v>68</v>
      </c>
      <c r="BC55">
        <v>0</v>
      </c>
      <c r="BD55">
        <v>0</v>
      </c>
      <c r="BE55">
        <v>0</v>
      </c>
      <c r="BF55">
        <v>0</v>
      </c>
      <c r="BG55">
        <v>1</v>
      </c>
      <c r="BH55" s="12" t="s">
        <v>1493</v>
      </c>
      <c r="BI55">
        <v>1</v>
      </c>
      <c r="BJ55" s="12" t="s">
        <v>1493</v>
      </c>
      <c r="BK55" s="12" t="s">
        <v>1493</v>
      </c>
      <c r="BL55" s="12" t="s">
        <v>1493</v>
      </c>
      <c r="BM55" s="12" t="s">
        <v>1493</v>
      </c>
      <c r="BN55" s="12" t="s">
        <v>1493</v>
      </c>
      <c r="BO55" s="12" t="s">
        <v>1493</v>
      </c>
      <c r="BP55" s="12" t="s">
        <v>1493</v>
      </c>
      <c r="BQ55" s="12" t="s">
        <v>1493</v>
      </c>
      <c r="BR55" s="12" t="s">
        <v>1493</v>
      </c>
      <c r="BS55" s="12" t="s">
        <v>1493</v>
      </c>
      <c r="BT55" s="12" t="s">
        <v>1493</v>
      </c>
      <c r="BU55" s="12" t="s">
        <v>1493</v>
      </c>
      <c r="BV55" s="12" t="s">
        <v>1493</v>
      </c>
      <c r="BW55" s="12" t="s">
        <v>1493</v>
      </c>
      <c r="BX55" s="12" t="s">
        <v>1493</v>
      </c>
      <c r="BY55" s="12" t="s">
        <v>1493</v>
      </c>
      <c r="BZ55" s="12" t="s">
        <v>1493</v>
      </c>
      <c r="CA55" s="12" t="s">
        <v>1493</v>
      </c>
      <c r="CB55" s="12" t="s">
        <v>1493</v>
      </c>
      <c r="CC55" s="12" t="s">
        <v>1493</v>
      </c>
      <c r="CD55" s="12" t="s">
        <v>1493</v>
      </c>
      <c r="CE55" s="12" t="s">
        <v>1493</v>
      </c>
      <c r="CF55" s="12" t="s">
        <v>1493</v>
      </c>
      <c r="CG55" s="12" t="s">
        <v>1493</v>
      </c>
      <c r="CH55" s="12" t="s">
        <v>1493</v>
      </c>
      <c r="CI55" s="12" t="s">
        <v>1493</v>
      </c>
      <c r="CJ55" s="12" t="s">
        <v>1493</v>
      </c>
      <c r="CK55" s="12" t="s">
        <v>1493</v>
      </c>
      <c r="CL55" s="12" t="s">
        <v>1493</v>
      </c>
      <c r="CM55" s="12" t="s">
        <v>1493</v>
      </c>
      <c r="CN55" s="12" t="s">
        <v>1493</v>
      </c>
      <c r="CO55" s="12" t="s">
        <v>1493</v>
      </c>
      <c r="CP55" s="12" t="s">
        <v>1493</v>
      </c>
      <c r="CQ55" s="12" t="s">
        <v>1493</v>
      </c>
      <c r="CR55" s="12" t="s">
        <v>1493</v>
      </c>
      <c r="CS55" s="12" t="s">
        <v>1493</v>
      </c>
      <c r="CT55" s="12" t="s">
        <v>1493</v>
      </c>
      <c r="CU55" s="12" t="s">
        <v>1493</v>
      </c>
      <c r="CV55" s="12" t="s">
        <v>1493</v>
      </c>
      <c r="CW55" s="12" t="s">
        <v>1493</v>
      </c>
      <c r="CX55" s="12" t="s">
        <v>1493</v>
      </c>
      <c r="CY55" s="12" t="s">
        <v>1493</v>
      </c>
      <c r="CZ55" s="12" t="s">
        <v>1493</v>
      </c>
      <c r="DA55" s="12" t="s">
        <v>1493</v>
      </c>
      <c r="DB55" s="12" t="s">
        <v>1493</v>
      </c>
      <c r="DC55" s="12" t="s">
        <v>1493</v>
      </c>
      <c r="DD55" s="12" t="s">
        <v>1493</v>
      </c>
      <c r="DE55" s="12" t="s">
        <v>1493</v>
      </c>
      <c r="DF55" s="12" t="s">
        <v>1493</v>
      </c>
      <c r="DG55" s="12" t="s">
        <v>1493</v>
      </c>
      <c r="DH55" s="12" t="s">
        <v>1493</v>
      </c>
      <c r="DI55" s="12" t="s">
        <v>1493</v>
      </c>
      <c r="DJ55" s="12" t="s">
        <v>1493</v>
      </c>
      <c r="DK55" s="12" t="s">
        <v>1493</v>
      </c>
      <c r="DL55" s="12" t="s">
        <v>1493</v>
      </c>
      <c r="DM55" s="12" t="s">
        <v>1493</v>
      </c>
      <c r="DN55" s="12" t="s">
        <v>1493</v>
      </c>
      <c r="DO55" s="12" t="s">
        <v>1493</v>
      </c>
      <c r="DP55" s="12" t="s">
        <v>1493</v>
      </c>
      <c r="DQ55" s="12" t="s">
        <v>1493</v>
      </c>
      <c r="DR55" s="12" t="s">
        <v>1493</v>
      </c>
      <c r="DS55" s="12" t="s">
        <v>1493</v>
      </c>
      <c r="DT55" s="12" t="s">
        <v>1493</v>
      </c>
      <c r="DU55" s="12" t="s">
        <v>1493</v>
      </c>
      <c r="DV55" s="12" t="s">
        <v>1493</v>
      </c>
      <c r="DW55" s="12" t="s">
        <v>1493</v>
      </c>
      <c r="DX55" s="12" t="s">
        <v>1493</v>
      </c>
      <c r="DY55" s="12" t="s">
        <v>1493</v>
      </c>
      <c r="DZ55" s="12" t="s">
        <v>1493</v>
      </c>
      <c r="EA55" s="12" t="s">
        <v>1493</v>
      </c>
      <c r="EB55" s="12" t="s">
        <v>1493</v>
      </c>
      <c r="EC55" s="12" t="s">
        <v>1493</v>
      </c>
      <c r="ED55" s="12" t="s">
        <v>1493</v>
      </c>
      <c r="EE55" s="12" t="s">
        <v>1493</v>
      </c>
      <c r="EF55" s="12" t="s">
        <v>1493</v>
      </c>
      <c r="EG55" s="12" t="s">
        <v>1493</v>
      </c>
      <c r="EH55" s="12" t="s">
        <v>1493</v>
      </c>
      <c r="EI55" s="12" t="s">
        <v>1493</v>
      </c>
      <c r="EJ55" s="12" t="s">
        <v>1493</v>
      </c>
      <c r="EK55" s="12" t="s">
        <v>1493</v>
      </c>
      <c r="EL55" s="12" t="s">
        <v>1493</v>
      </c>
      <c r="EM55" s="12" t="s">
        <v>1493</v>
      </c>
      <c r="EN55" s="12" t="s">
        <v>1493</v>
      </c>
      <c r="EO55" s="12" t="s">
        <v>1493</v>
      </c>
      <c r="EP55" s="12" t="s">
        <v>1493</v>
      </c>
      <c r="ER55">
        <v>5</v>
      </c>
      <c r="ES55">
        <v>33</v>
      </c>
      <c r="ET55">
        <v>33</v>
      </c>
      <c r="EU55">
        <f t="shared" si="0"/>
        <v>33</v>
      </c>
      <c r="EV55">
        <f>Data1!BQ55/7</f>
        <v>35.714285714285715</v>
      </c>
      <c r="EW55">
        <v>5</v>
      </c>
      <c r="EX55">
        <f t="shared" si="1"/>
        <v>2</v>
      </c>
      <c r="EY55" t="str">
        <f t="shared" si="2"/>
        <v>בינוני</v>
      </c>
    </row>
    <row r="56" spans="1:155" x14ac:dyDescent="0.25">
      <c r="A56" s="4">
        <v>2.0529999999999999</v>
      </c>
      <c r="B56" s="12" t="s">
        <v>1493</v>
      </c>
      <c r="C56" s="12" t="s">
        <v>473</v>
      </c>
      <c r="D56">
        <v>71</v>
      </c>
      <c r="E56" s="12" t="s">
        <v>1062</v>
      </c>
      <c r="F56">
        <v>64.5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 s="12" t="s">
        <v>574</v>
      </c>
      <c r="P56">
        <v>119</v>
      </c>
      <c r="Q56" s="12" t="s">
        <v>1063</v>
      </c>
      <c r="R56">
        <v>64.5</v>
      </c>
      <c r="S56" s="12">
        <v>0</v>
      </c>
      <c r="T56">
        <v>0</v>
      </c>
      <c r="U56" s="12">
        <v>0</v>
      </c>
      <c r="V56">
        <v>0</v>
      </c>
      <c r="W56" s="12">
        <v>0</v>
      </c>
      <c r="X56">
        <v>1</v>
      </c>
      <c r="Y56" s="12">
        <v>1</v>
      </c>
      <c r="Z56" s="12" t="s">
        <v>1493</v>
      </c>
      <c r="AA56" s="12" t="s">
        <v>535</v>
      </c>
      <c r="AB56">
        <v>154</v>
      </c>
      <c r="AC56" s="12" t="s">
        <v>1064</v>
      </c>
      <c r="AD56">
        <v>68.5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 s="12" t="s">
        <v>1493</v>
      </c>
      <c r="AM56" s="12" t="s">
        <v>989</v>
      </c>
      <c r="AN56">
        <v>196</v>
      </c>
      <c r="AO56" s="12" t="s">
        <v>1065</v>
      </c>
      <c r="AP56">
        <v>72.5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 s="12" t="s">
        <v>1493</v>
      </c>
      <c r="AY56" s="12" t="s">
        <v>1493</v>
      </c>
      <c r="AZ56" s="12" t="s">
        <v>1493</v>
      </c>
      <c r="BA56" s="12" t="s">
        <v>1493</v>
      </c>
      <c r="BB56" s="12" t="s">
        <v>1493</v>
      </c>
      <c r="BC56" s="12" t="s">
        <v>1493</v>
      </c>
      <c r="BD56" s="12" t="s">
        <v>1493</v>
      </c>
      <c r="BE56" s="12" t="s">
        <v>1493</v>
      </c>
      <c r="BF56" s="12" t="s">
        <v>1493</v>
      </c>
      <c r="BG56" s="12" t="s">
        <v>1493</v>
      </c>
      <c r="BH56" s="12" t="s">
        <v>1493</v>
      </c>
      <c r="BI56" s="12" t="s">
        <v>1493</v>
      </c>
      <c r="BJ56" s="12" t="s">
        <v>1493</v>
      </c>
      <c r="BK56" s="12" t="s">
        <v>1493</v>
      </c>
      <c r="BL56" s="12" t="s">
        <v>1493</v>
      </c>
      <c r="BM56" s="12" t="s">
        <v>1493</v>
      </c>
      <c r="BN56" s="12" t="s">
        <v>1493</v>
      </c>
      <c r="BO56" s="12" t="s">
        <v>1493</v>
      </c>
      <c r="BP56" s="12" t="s">
        <v>1493</v>
      </c>
      <c r="BQ56" s="12" t="s">
        <v>1493</v>
      </c>
      <c r="BR56" s="12" t="s">
        <v>1493</v>
      </c>
      <c r="BS56" s="12" t="s">
        <v>1493</v>
      </c>
      <c r="BT56" s="12" t="s">
        <v>1493</v>
      </c>
      <c r="BU56" s="12" t="s">
        <v>1493</v>
      </c>
      <c r="BV56" s="12" t="s">
        <v>1493</v>
      </c>
      <c r="BW56" s="12" t="s">
        <v>1493</v>
      </c>
      <c r="BX56" s="12" t="s">
        <v>1493</v>
      </c>
      <c r="BY56" s="12" t="s">
        <v>1493</v>
      </c>
      <c r="BZ56" s="12" t="s">
        <v>1493</v>
      </c>
      <c r="CA56" s="12" t="s">
        <v>1493</v>
      </c>
      <c r="CB56" s="12" t="s">
        <v>1493</v>
      </c>
      <c r="CC56" s="12" t="s">
        <v>1493</v>
      </c>
      <c r="CD56" s="12" t="s">
        <v>1493</v>
      </c>
      <c r="CE56" s="12" t="s">
        <v>1493</v>
      </c>
      <c r="CF56" s="12" t="s">
        <v>1493</v>
      </c>
      <c r="CG56" s="12" t="s">
        <v>1493</v>
      </c>
      <c r="CH56" s="12" t="s">
        <v>1493</v>
      </c>
      <c r="CI56" s="12" t="s">
        <v>1493</v>
      </c>
      <c r="CJ56" s="12" t="s">
        <v>1493</v>
      </c>
      <c r="CK56" s="12" t="s">
        <v>1493</v>
      </c>
      <c r="CL56" s="12" t="s">
        <v>1493</v>
      </c>
      <c r="CM56" s="12" t="s">
        <v>1493</v>
      </c>
      <c r="CN56" s="12" t="s">
        <v>1493</v>
      </c>
      <c r="CO56" s="12" t="s">
        <v>1493</v>
      </c>
      <c r="CP56" s="12" t="s">
        <v>1493</v>
      </c>
      <c r="CQ56" s="12" t="s">
        <v>1493</v>
      </c>
      <c r="CR56" s="12" t="s">
        <v>1493</v>
      </c>
      <c r="CS56" s="12" t="s">
        <v>1493</v>
      </c>
      <c r="CT56" s="12" t="s">
        <v>1493</v>
      </c>
      <c r="CU56" s="12" t="s">
        <v>1493</v>
      </c>
      <c r="CV56" s="12" t="s">
        <v>1493</v>
      </c>
      <c r="CW56" s="12" t="s">
        <v>1493</v>
      </c>
      <c r="CX56" s="12" t="s">
        <v>1493</v>
      </c>
      <c r="CY56" s="12" t="s">
        <v>1493</v>
      </c>
      <c r="CZ56" s="12" t="s">
        <v>1493</v>
      </c>
      <c r="DA56" s="12" t="s">
        <v>1493</v>
      </c>
      <c r="DB56" s="12" t="s">
        <v>1493</v>
      </c>
      <c r="DC56" s="12" t="s">
        <v>1493</v>
      </c>
      <c r="DD56" s="12" t="s">
        <v>1493</v>
      </c>
      <c r="DE56" s="12" t="s">
        <v>1493</v>
      </c>
      <c r="DF56" s="12" t="s">
        <v>1493</v>
      </c>
      <c r="DG56" s="12" t="s">
        <v>1493</v>
      </c>
      <c r="DH56" s="12" t="s">
        <v>1493</v>
      </c>
      <c r="DI56" s="12" t="s">
        <v>1493</v>
      </c>
      <c r="DJ56" s="12" t="s">
        <v>1493</v>
      </c>
      <c r="DK56" s="12" t="s">
        <v>1493</v>
      </c>
      <c r="DL56" s="12" t="s">
        <v>1493</v>
      </c>
      <c r="DM56" s="12" t="s">
        <v>1493</v>
      </c>
      <c r="DN56" s="12" t="s">
        <v>1493</v>
      </c>
      <c r="DO56" s="12" t="s">
        <v>1493</v>
      </c>
      <c r="DP56" s="12" t="s">
        <v>1493</v>
      </c>
      <c r="DQ56" s="12" t="s">
        <v>1493</v>
      </c>
      <c r="DR56" s="12" t="s">
        <v>1493</v>
      </c>
      <c r="DS56" s="12" t="s">
        <v>1493</v>
      </c>
      <c r="DT56" s="12" t="s">
        <v>1493</v>
      </c>
      <c r="DU56" s="12" t="s">
        <v>1493</v>
      </c>
      <c r="DV56" s="12" t="s">
        <v>1493</v>
      </c>
      <c r="DW56" s="12" t="s">
        <v>1493</v>
      </c>
      <c r="DX56" s="12" t="s">
        <v>1493</v>
      </c>
      <c r="DY56" s="12" t="s">
        <v>1493</v>
      </c>
      <c r="DZ56" s="12" t="s">
        <v>1493</v>
      </c>
      <c r="EA56" s="12" t="s">
        <v>1493</v>
      </c>
      <c r="EB56" s="12" t="s">
        <v>1493</v>
      </c>
      <c r="EC56" s="12" t="s">
        <v>1493</v>
      </c>
      <c r="ED56" s="12" t="s">
        <v>1493</v>
      </c>
      <c r="EE56" s="12" t="s">
        <v>1493</v>
      </c>
      <c r="EF56" s="12" t="s">
        <v>1493</v>
      </c>
      <c r="EG56" s="12" t="s">
        <v>1493</v>
      </c>
      <c r="EH56" s="12" t="s">
        <v>1493</v>
      </c>
      <c r="EI56" s="12" t="s">
        <v>1493</v>
      </c>
      <c r="EJ56" s="12" t="s">
        <v>1493</v>
      </c>
      <c r="EK56" s="12" t="s">
        <v>1493</v>
      </c>
      <c r="EL56" s="12" t="s">
        <v>1493</v>
      </c>
      <c r="EM56" s="12" t="s">
        <v>1493</v>
      </c>
      <c r="EN56" s="12" t="s">
        <v>1493</v>
      </c>
      <c r="EO56" s="12" t="s">
        <v>1493</v>
      </c>
      <c r="EP56" s="12" t="s">
        <v>1493</v>
      </c>
      <c r="ER56">
        <v>4</v>
      </c>
      <c r="ES56">
        <v>28</v>
      </c>
      <c r="ET56">
        <v>28</v>
      </c>
      <c r="EU56">
        <f t="shared" si="0"/>
        <v>28</v>
      </c>
      <c r="EV56">
        <f>Data1!BQ56/7</f>
        <v>35.142857142857146</v>
      </c>
      <c r="EW56">
        <v>4</v>
      </c>
      <c r="EX56">
        <f t="shared" si="1"/>
        <v>3</v>
      </c>
      <c r="EY56" t="str">
        <f t="shared" si="2"/>
        <v>לא הולם</v>
      </c>
    </row>
    <row r="57" spans="1:155" x14ac:dyDescent="0.25">
      <c r="A57" s="4">
        <v>2.0539999999999998</v>
      </c>
      <c r="B57" s="12" t="s">
        <v>1493</v>
      </c>
      <c r="C57" s="12" t="s">
        <v>1422</v>
      </c>
      <c r="D57">
        <v>162</v>
      </c>
      <c r="E57" s="12" t="s">
        <v>702</v>
      </c>
      <c r="F57">
        <v>60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 s="12" t="s">
        <v>1452</v>
      </c>
      <c r="P57">
        <v>211</v>
      </c>
      <c r="Q57" s="12" t="s">
        <v>610</v>
      </c>
      <c r="R57">
        <v>63</v>
      </c>
      <c r="S57" s="12">
        <v>0</v>
      </c>
      <c r="T57">
        <v>0</v>
      </c>
      <c r="U57" s="12">
        <v>0</v>
      </c>
      <c r="V57">
        <v>0</v>
      </c>
      <c r="W57" s="12">
        <v>1</v>
      </c>
      <c r="X57">
        <v>1</v>
      </c>
      <c r="Y57" s="12">
        <v>0</v>
      </c>
      <c r="Z57">
        <v>1</v>
      </c>
      <c r="AA57" s="12" t="s">
        <v>1493</v>
      </c>
      <c r="AB57" s="12" t="s">
        <v>1493</v>
      </c>
      <c r="AC57" s="12" t="s">
        <v>1493</v>
      </c>
      <c r="AD57" s="12" t="s">
        <v>1493</v>
      </c>
      <c r="AE57" s="12" t="s">
        <v>1493</v>
      </c>
      <c r="AF57" s="12" t="s">
        <v>1493</v>
      </c>
      <c r="AG57" s="12" t="s">
        <v>1493</v>
      </c>
      <c r="AH57" s="12" t="s">
        <v>1493</v>
      </c>
      <c r="AI57" s="12" t="s">
        <v>1493</v>
      </c>
      <c r="AJ57" s="12" t="s">
        <v>1493</v>
      </c>
      <c r="AK57" s="12" t="s">
        <v>1493</v>
      </c>
      <c r="AL57" s="12" t="s">
        <v>1493</v>
      </c>
      <c r="AM57" s="12" t="s">
        <v>1493</v>
      </c>
      <c r="AN57" s="12" t="s">
        <v>1493</v>
      </c>
      <c r="AO57" s="12" t="s">
        <v>1493</v>
      </c>
      <c r="AP57" s="12" t="s">
        <v>1493</v>
      </c>
      <c r="AQ57" s="12" t="s">
        <v>1493</v>
      </c>
      <c r="AR57" s="12" t="s">
        <v>1493</v>
      </c>
      <c r="AS57" s="12" t="s">
        <v>1493</v>
      </c>
      <c r="AT57" s="12" t="s">
        <v>1493</v>
      </c>
      <c r="AU57" s="12" t="s">
        <v>1493</v>
      </c>
      <c r="AV57" s="12" t="s">
        <v>1493</v>
      </c>
      <c r="AW57" s="12" t="s">
        <v>1493</v>
      </c>
      <c r="AX57" s="12" t="s">
        <v>1493</v>
      </c>
      <c r="AY57" s="12" t="s">
        <v>1493</v>
      </c>
      <c r="AZ57" s="12" t="s">
        <v>1493</v>
      </c>
      <c r="BA57" s="12" t="s">
        <v>1493</v>
      </c>
      <c r="BB57" s="12" t="s">
        <v>1493</v>
      </c>
      <c r="BC57" s="12" t="s">
        <v>1493</v>
      </c>
      <c r="BD57" s="12" t="s">
        <v>1493</v>
      </c>
      <c r="BE57" s="12" t="s">
        <v>1493</v>
      </c>
      <c r="BF57" s="12" t="s">
        <v>1493</v>
      </c>
      <c r="BG57" s="12" t="s">
        <v>1493</v>
      </c>
      <c r="BH57" s="12" t="s">
        <v>1493</v>
      </c>
      <c r="BI57" s="12" t="s">
        <v>1493</v>
      </c>
      <c r="BJ57" s="12" t="s">
        <v>1493</v>
      </c>
      <c r="BK57" s="12" t="s">
        <v>1493</v>
      </c>
      <c r="BL57" s="12" t="s">
        <v>1493</v>
      </c>
      <c r="BM57" s="12" t="s">
        <v>1493</v>
      </c>
      <c r="BN57" s="12" t="s">
        <v>1493</v>
      </c>
      <c r="BO57" s="12" t="s">
        <v>1493</v>
      </c>
      <c r="BP57" s="12" t="s">
        <v>1493</v>
      </c>
      <c r="BQ57" s="12" t="s">
        <v>1493</v>
      </c>
      <c r="BR57" s="12" t="s">
        <v>1493</v>
      </c>
      <c r="BS57" s="12" t="s">
        <v>1493</v>
      </c>
      <c r="BT57" s="12" t="s">
        <v>1493</v>
      </c>
      <c r="BU57" s="12" t="s">
        <v>1493</v>
      </c>
      <c r="BV57" s="12" t="s">
        <v>1493</v>
      </c>
      <c r="BW57" s="12" t="s">
        <v>1493</v>
      </c>
      <c r="BX57" s="12" t="s">
        <v>1493</v>
      </c>
      <c r="BY57" s="12" t="s">
        <v>1493</v>
      </c>
      <c r="BZ57" s="12" t="s">
        <v>1493</v>
      </c>
      <c r="CA57" s="12" t="s">
        <v>1493</v>
      </c>
      <c r="CB57" s="12" t="s">
        <v>1493</v>
      </c>
      <c r="CC57" s="12" t="s">
        <v>1493</v>
      </c>
      <c r="CD57" s="12" t="s">
        <v>1493</v>
      </c>
      <c r="CE57" s="12" t="s">
        <v>1493</v>
      </c>
      <c r="CF57" s="12" t="s">
        <v>1493</v>
      </c>
      <c r="CG57" s="12" t="s">
        <v>1493</v>
      </c>
      <c r="CH57" s="12" t="s">
        <v>1493</v>
      </c>
      <c r="CI57" s="12" t="s">
        <v>1493</v>
      </c>
      <c r="CJ57" s="12" t="s">
        <v>1493</v>
      </c>
      <c r="CK57" s="12" t="s">
        <v>1493</v>
      </c>
      <c r="CL57" s="12" t="s">
        <v>1493</v>
      </c>
      <c r="CM57" s="12" t="s">
        <v>1493</v>
      </c>
      <c r="CN57" s="12" t="s">
        <v>1493</v>
      </c>
      <c r="CO57" s="12" t="s">
        <v>1493</v>
      </c>
      <c r="CP57" s="12" t="s">
        <v>1493</v>
      </c>
      <c r="CQ57" s="12" t="s">
        <v>1493</v>
      </c>
      <c r="CR57" s="12" t="s">
        <v>1493</v>
      </c>
      <c r="CS57" s="12" t="s">
        <v>1493</v>
      </c>
      <c r="CT57" s="12" t="s">
        <v>1493</v>
      </c>
      <c r="CU57" s="12" t="s">
        <v>1493</v>
      </c>
      <c r="CV57" s="12" t="s">
        <v>1493</v>
      </c>
      <c r="CW57" s="12" t="s">
        <v>1493</v>
      </c>
      <c r="CX57" s="12" t="s">
        <v>1493</v>
      </c>
      <c r="CY57" s="12" t="s">
        <v>1493</v>
      </c>
      <c r="CZ57" s="12" t="s">
        <v>1493</v>
      </c>
      <c r="DA57" s="12" t="s">
        <v>1493</v>
      </c>
      <c r="DB57" s="12" t="s">
        <v>1493</v>
      </c>
      <c r="DC57" s="12" t="s">
        <v>1493</v>
      </c>
      <c r="DD57" s="12" t="s">
        <v>1493</v>
      </c>
      <c r="DE57" s="12" t="s">
        <v>1493</v>
      </c>
      <c r="DF57" s="12" t="s">
        <v>1493</v>
      </c>
      <c r="DG57" s="12" t="s">
        <v>1493</v>
      </c>
      <c r="DH57" s="12" t="s">
        <v>1493</v>
      </c>
      <c r="DI57" s="12" t="s">
        <v>1493</v>
      </c>
      <c r="DJ57" s="12" t="s">
        <v>1493</v>
      </c>
      <c r="DK57" s="12" t="s">
        <v>1493</v>
      </c>
      <c r="DL57" s="12" t="s">
        <v>1493</v>
      </c>
      <c r="DM57" s="12" t="s">
        <v>1493</v>
      </c>
      <c r="DN57" s="12" t="s">
        <v>1493</v>
      </c>
      <c r="DO57" s="12" t="s">
        <v>1493</v>
      </c>
      <c r="DP57" s="12" t="s">
        <v>1493</v>
      </c>
      <c r="DQ57" s="12" t="s">
        <v>1493</v>
      </c>
      <c r="DR57" s="12" t="s">
        <v>1493</v>
      </c>
      <c r="DS57" s="12" t="s">
        <v>1493</v>
      </c>
      <c r="DT57" s="12" t="s">
        <v>1493</v>
      </c>
      <c r="DU57" s="12" t="s">
        <v>1493</v>
      </c>
      <c r="DV57" s="12" t="s">
        <v>1493</v>
      </c>
      <c r="DW57" s="12" t="s">
        <v>1493</v>
      </c>
      <c r="DX57" s="12" t="s">
        <v>1493</v>
      </c>
      <c r="DY57" s="12" t="s">
        <v>1493</v>
      </c>
      <c r="DZ57" s="12" t="s">
        <v>1493</v>
      </c>
      <c r="EA57" s="12" t="s">
        <v>1493</v>
      </c>
      <c r="EB57" s="12" t="s">
        <v>1493</v>
      </c>
      <c r="EC57" s="12" t="s">
        <v>1493</v>
      </c>
      <c r="ED57" s="12" t="s">
        <v>1493</v>
      </c>
      <c r="EE57" s="12" t="s">
        <v>1493</v>
      </c>
      <c r="EF57" s="12" t="s">
        <v>1493</v>
      </c>
      <c r="EG57" s="12" t="s">
        <v>1493</v>
      </c>
      <c r="EH57" s="12" t="s">
        <v>1493</v>
      </c>
      <c r="EI57" s="12" t="s">
        <v>1493</v>
      </c>
      <c r="EJ57" s="12" t="s">
        <v>1493</v>
      </c>
      <c r="EK57" s="12" t="s">
        <v>1493</v>
      </c>
      <c r="EL57" s="12" t="s">
        <v>1493</v>
      </c>
      <c r="EM57" s="12" t="s">
        <v>1493</v>
      </c>
      <c r="EN57" s="12" t="s">
        <v>1493</v>
      </c>
      <c r="EO57" s="12" t="s">
        <v>1493</v>
      </c>
      <c r="EP57" s="12" t="s">
        <v>1493</v>
      </c>
      <c r="ER57">
        <v>2</v>
      </c>
      <c r="ES57">
        <v>30.1</v>
      </c>
      <c r="ET57">
        <v>30.1</v>
      </c>
      <c r="EU57">
        <f t="shared" si="0"/>
        <v>30</v>
      </c>
      <c r="EV57">
        <f>Data1!BQ57/7</f>
        <v>35.571428571428569</v>
      </c>
      <c r="EW57">
        <v>2</v>
      </c>
      <c r="EX57">
        <f t="shared" si="1"/>
        <v>3</v>
      </c>
      <c r="EY57" t="str">
        <f t="shared" si="2"/>
        <v>לא הולם</v>
      </c>
    </row>
    <row r="58" spans="1:155" x14ac:dyDescent="0.25">
      <c r="A58" s="4">
        <v>2.0550000000000002</v>
      </c>
      <c r="B58" s="12" t="s">
        <v>1493</v>
      </c>
      <c r="C58" s="12" t="s">
        <v>969</v>
      </c>
      <c r="D58">
        <v>121</v>
      </c>
      <c r="E58" s="12" t="s">
        <v>1279</v>
      </c>
      <c r="F58">
        <v>63.4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 s="12" t="s">
        <v>1493</v>
      </c>
      <c r="P58" s="12" t="s">
        <v>1493</v>
      </c>
      <c r="Q58" s="12" t="s">
        <v>1493</v>
      </c>
      <c r="R58" s="12" t="s">
        <v>1493</v>
      </c>
      <c r="S58" s="12" t="s">
        <v>1493</v>
      </c>
      <c r="T58" s="12" t="s">
        <v>1493</v>
      </c>
      <c r="U58" s="12" t="s">
        <v>1493</v>
      </c>
      <c r="V58" s="12" t="s">
        <v>1493</v>
      </c>
      <c r="W58" s="12" t="s">
        <v>1493</v>
      </c>
      <c r="X58" s="12" t="s">
        <v>1493</v>
      </c>
      <c r="Y58" s="12" t="s">
        <v>1493</v>
      </c>
      <c r="Z58" s="12" t="s">
        <v>1493</v>
      </c>
      <c r="AA58" s="12" t="s">
        <v>1493</v>
      </c>
      <c r="AB58" s="12" t="s">
        <v>1493</v>
      </c>
      <c r="AC58" s="12" t="s">
        <v>1493</v>
      </c>
      <c r="AD58" s="12" t="s">
        <v>1493</v>
      </c>
      <c r="AE58" s="12" t="s">
        <v>1493</v>
      </c>
      <c r="AF58" s="12" t="s">
        <v>1493</v>
      </c>
      <c r="AG58" s="12" t="s">
        <v>1493</v>
      </c>
      <c r="AH58" s="12" t="s">
        <v>1493</v>
      </c>
      <c r="AI58" s="12" t="s">
        <v>1493</v>
      </c>
      <c r="AJ58" s="12" t="s">
        <v>1493</v>
      </c>
      <c r="AK58" s="12" t="s">
        <v>1493</v>
      </c>
      <c r="AL58" s="12" t="s">
        <v>1493</v>
      </c>
      <c r="AM58" s="12" t="s">
        <v>1493</v>
      </c>
      <c r="AN58" s="12" t="s">
        <v>1493</v>
      </c>
      <c r="AO58" s="12" t="s">
        <v>1493</v>
      </c>
      <c r="AP58" s="12" t="s">
        <v>1493</v>
      </c>
      <c r="AQ58" s="12" t="s">
        <v>1493</v>
      </c>
      <c r="AR58" s="12" t="s">
        <v>1493</v>
      </c>
      <c r="AS58" s="12" t="s">
        <v>1493</v>
      </c>
      <c r="AT58" s="12" t="s">
        <v>1493</v>
      </c>
      <c r="AU58" s="12" t="s">
        <v>1493</v>
      </c>
      <c r="AV58" s="12" t="s">
        <v>1493</v>
      </c>
      <c r="AW58" s="12" t="s">
        <v>1493</v>
      </c>
      <c r="AX58" s="12" t="s">
        <v>1493</v>
      </c>
      <c r="AY58" s="12" t="s">
        <v>1493</v>
      </c>
      <c r="AZ58" s="12" t="s">
        <v>1493</v>
      </c>
      <c r="BA58" s="12" t="s">
        <v>1493</v>
      </c>
      <c r="BB58" s="12" t="s">
        <v>1493</v>
      </c>
      <c r="BC58" s="12" t="s">
        <v>1493</v>
      </c>
      <c r="BD58" s="12" t="s">
        <v>1493</v>
      </c>
      <c r="BE58" s="12" t="s">
        <v>1493</v>
      </c>
      <c r="BF58" s="12" t="s">
        <v>1493</v>
      </c>
      <c r="BG58" s="12" t="s">
        <v>1493</v>
      </c>
      <c r="BH58" s="12" t="s">
        <v>1493</v>
      </c>
      <c r="BI58" s="12" t="s">
        <v>1493</v>
      </c>
      <c r="BJ58" s="12" t="s">
        <v>1493</v>
      </c>
      <c r="BK58" s="12" t="s">
        <v>1493</v>
      </c>
      <c r="BL58" s="12" t="s">
        <v>1493</v>
      </c>
      <c r="BM58" s="12" t="s">
        <v>1493</v>
      </c>
      <c r="BN58" s="12" t="s">
        <v>1493</v>
      </c>
      <c r="BO58" s="12" t="s">
        <v>1493</v>
      </c>
      <c r="BP58" s="12" t="s">
        <v>1493</v>
      </c>
      <c r="BQ58" s="12" t="s">
        <v>1493</v>
      </c>
      <c r="BR58" s="12" t="s">
        <v>1493</v>
      </c>
      <c r="BS58" s="12" t="s">
        <v>1493</v>
      </c>
      <c r="BT58" s="12" t="s">
        <v>1493</v>
      </c>
      <c r="BU58" s="12" t="s">
        <v>1493</v>
      </c>
      <c r="BV58" s="12" t="s">
        <v>1493</v>
      </c>
      <c r="BW58" s="12" t="s">
        <v>1493</v>
      </c>
      <c r="BX58" s="12" t="s">
        <v>1493</v>
      </c>
      <c r="BY58" s="12" t="s">
        <v>1493</v>
      </c>
      <c r="BZ58" s="12" t="s">
        <v>1493</v>
      </c>
      <c r="CA58" s="12" t="s">
        <v>1493</v>
      </c>
      <c r="CB58" s="12" t="s">
        <v>1493</v>
      </c>
      <c r="CC58" s="12" t="s">
        <v>1493</v>
      </c>
      <c r="CD58" s="12" t="s">
        <v>1493</v>
      </c>
      <c r="CE58" s="12" t="s">
        <v>1493</v>
      </c>
      <c r="CF58" s="12" t="s">
        <v>1493</v>
      </c>
      <c r="CG58" s="12" t="s">
        <v>1493</v>
      </c>
      <c r="CH58" s="12" t="s">
        <v>1493</v>
      </c>
      <c r="CI58" s="12" t="s">
        <v>1493</v>
      </c>
      <c r="CJ58" s="12" t="s">
        <v>1493</v>
      </c>
      <c r="CK58" s="12" t="s">
        <v>1493</v>
      </c>
      <c r="CL58" s="12" t="s">
        <v>1493</v>
      </c>
      <c r="CM58" s="12" t="s">
        <v>1493</v>
      </c>
      <c r="CN58" s="12" t="s">
        <v>1493</v>
      </c>
      <c r="CO58" s="12" t="s">
        <v>1493</v>
      </c>
      <c r="CP58" s="12" t="s">
        <v>1493</v>
      </c>
      <c r="CQ58" s="12" t="s">
        <v>1493</v>
      </c>
      <c r="CR58" s="12" t="s">
        <v>1493</v>
      </c>
      <c r="CS58" s="12" t="s">
        <v>1493</v>
      </c>
      <c r="CT58" s="12" t="s">
        <v>1493</v>
      </c>
      <c r="CU58" s="12" t="s">
        <v>1493</v>
      </c>
      <c r="CV58" s="12" t="s">
        <v>1493</v>
      </c>
      <c r="CW58" s="12" t="s">
        <v>1493</v>
      </c>
      <c r="CX58" s="12" t="s">
        <v>1493</v>
      </c>
      <c r="CY58" s="12" t="s">
        <v>1493</v>
      </c>
      <c r="CZ58" s="12" t="s">
        <v>1493</v>
      </c>
      <c r="DA58" s="12" t="s">
        <v>1493</v>
      </c>
      <c r="DB58" s="12" t="s">
        <v>1493</v>
      </c>
      <c r="DC58" s="12" t="s">
        <v>1493</v>
      </c>
      <c r="DD58" s="12" t="s">
        <v>1493</v>
      </c>
      <c r="DE58" s="12" t="s">
        <v>1493</v>
      </c>
      <c r="DF58" s="12" t="s">
        <v>1493</v>
      </c>
      <c r="DG58" s="12" t="s">
        <v>1493</v>
      </c>
      <c r="DH58" s="12" t="s">
        <v>1493</v>
      </c>
      <c r="DI58" s="12" t="s">
        <v>1493</v>
      </c>
      <c r="DJ58" s="12" t="s">
        <v>1493</v>
      </c>
      <c r="DK58" s="12" t="s">
        <v>1493</v>
      </c>
      <c r="DL58" s="12" t="s">
        <v>1493</v>
      </c>
      <c r="DM58" s="12" t="s">
        <v>1493</v>
      </c>
      <c r="DN58" s="12" t="s">
        <v>1493</v>
      </c>
      <c r="DO58" s="12" t="s">
        <v>1493</v>
      </c>
      <c r="DP58" s="12" t="s">
        <v>1493</v>
      </c>
      <c r="DQ58" s="12" t="s">
        <v>1493</v>
      </c>
      <c r="DR58" s="12" t="s">
        <v>1493</v>
      </c>
      <c r="DS58" s="12" t="s">
        <v>1493</v>
      </c>
      <c r="DT58" s="12" t="s">
        <v>1493</v>
      </c>
      <c r="DU58" s="12" t="s">
        <v>1493</v>
      </c>
      <c r="DV58" s="12" t="s">
        <v>1493</v>
      </c>
      <c r="DW58" s="12" t="s">
        <v>1493</v>
      </c>
      <c r="DX58" s="12" t="s">
        <v>1493</v>
      </c>
      <c r="DY58" s="12" t="s">
        <v>1493</v>
      </c>
      <c r="DZ58" s="12" t="s">
        <v>1493</v>
      </c>
      <c r="EA58" s="12" t="s">
        <v>1493</v>
      </c>
      <c r="EB58" s="12" t="s">
        <v>1493</v>
      </c>
      <c r="EC58" s="12" t="s">
        <v>1493</v>
      </c>
      <c r="ED58" s="12" t="s">
        <v>1493</v>
      </c>
      <c r="EE58" s="12" t="s">
        <v>1493</v>
      </c>
      <c r="EF58" s="12" t="s">
        <v>1493</v>
      </c>
      <c r="EG58" s="12" t="s">
        <v>1493</v>
      </c>
      <c r="EH58" s="12" t="s">
        <v>1493</v>
      </c>
      <c r="EI58" s="12" t="s">
        <v>1493</v>
      </c>
      <c r="EJ58" s="12" t="s">
        <v>1493</v>
      </c>
      <c r="EK58" s="12" t="s">
        <v>1493</v>
      </c>
      <c r="EL58" s="12" t="s">
        <v>1493</v>
      </c>
      <c r="EM58" s="12" t="s">
        <v>1493</v>
      </c>
      <c r="EN58" s="12" t="s">
        <v>1493</v>
      </c>
      <c r="EO58" s="12" t="s">
        <v>1493</v>
      </c>
      <c r="EP58" s="12" t="s">
        <v>1493</v>
      </c>
      <c r="ER58">
        <v>1</v>
      </c>
      <c r="ES58">
        <v>17.2</v>
      </c>
      <c r="ET58">
        <v>17.2</v>
      </c>
      <c r="EU58">
        <f t="shared" si="0"/>
        <v>17</v>
      </c>
      <c r="EV58">
        <f>Data1!BQ58/7</f>
        <v>25.857142857142858</v>
      </c>
      <c r="EW58">
        <v>1</v>
      </c>
      <c r="EX58">
        <f t="shared" si="1"/>
        <v>3</v>
      </c>
      <c r="EY58" t="str">
        <f t="shared" si="2"/>
        <v>לא הולם</v>
      </c>
    </row>
    <row r="59" spans="1:155" x14ac:dyDescent="0.25">
      <c r="A59" s="4">
        <v>2.056</v>
      </c>
      <c r="B59" s="12" t="s">
        <v>1493</v>
      </c>
      <c r="C59" s="12" t="s">
        <v>917</v>
      </c>
      <c r="D59">
        <v>84</v>
      </c>
      <c r="E59" s="12" t="s">
        <v>495</v>
      </c>
      <c r="F59">
        <v>55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 s="12" t="s">
        <v>962</v>
      </c>
      <c r="P59">
        <v>116</v>
      </c>
      <c r="Q59" s="12" t="s">
        <v>472</v>
      </c>
      <c r="R59">
        <v>58</v>
      </c>
      <c r="S59" s="12">
        <v>0</v>
      </c>
      <c r="T59">
        <v>0</v>
      </c>
      <c r="U59" s="12">
        <v>0</v>
      </c>
      <c r="V59">
        <v>0</v>
      </c>
      <c r="W59" s="12">
        <v>0</v>
      </c>
      <c r="X59">
        <v>1</v>
      </c>
      <c r="Y59" s="12">
        <v>1</v>
      </c>
      <c r="Z59" s="12" t="s">
        <v>1493</v>
      </c>
      <c r="AA59" s="12" t="s">
        <v>674</v>
      </c>
      <c r="AB59">
        <v>144</v>
      </c>
      <c r="AC59" s="12" t="s">
        <v>557</v>
      </c>
      <c r="AD59">
        <v>60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 s="12" t="s">
        <v>1493</v>
      </c>
      <c r="AM59" t="s">
        <v>971</v>
      </c>
      <c r="AN59">
        <v>183</v>
      </c>
      <c r="AO59" t="s">
        <v>640</v>
      </c>
      <c r="AP59">
        <v>64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 t="s">
        <v>971</v>
      </c>
      <c r="AZ59">
        <v>215</v>
      </c>
      <c r="BA59" t="s">
        <v>484</v>
      </c>
      <c r="BB59">
        <v>67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1</v>
      </c>
      <c r="BJ59" s="12" t="s">
        <v>1493</v>
      </c>
      <c r="BK59" s="12" t="s">
        <v>1493</v>
      </c>
      <c r="BL59" s="12" t="s">
        <v>1493</v>
      </c>
      <c r="BM59" s="12" t="s">
        <v>1493</v>
      </c>
      <c r="BN59" s="12" t="s">
        <v>1493</v>
      </c>
      <c r="BO59" s="12" t="s">
        <v>1493</v>
      </c>
      <c r="BP59" s="12" t="s">
        <v>1493</v>
      </c>
      <c r="BQ59" s="12" t="s">
        <v>1493</v>
      </c>
      <c r="BR59" s="12" t="s">
        <v>1493</v>
      </c>
      <c r="BS59" s="12" t="s">
        <v>1493</v>
      </c>
      <c r="BT59" s="12" t="s">
        <v>1493</v>
      </c>
      <c r="BU59" s="12" t="s">
        <v>1493</v>
      </c>
      <c r="BV59" s="12" t="s">
        <v>1493</v>
      </c>
      <c r="BW59" s="12" t="s">
        <v>1493</v>
      </c>
      <c r="BX59" s="12" t="s">
        <v>1493</v>
      </c>
      <c r="BY59" s="12" t="s">
        <v>1493</v>
      </c>
      <c r="BZ59" s="12" t="s">
        <v>1493</v>
      </c>
      <c r="CA59" s="12" t="s">
        <v>1493</v>
      </c>
      <c r="CB59" s="12" t="s">
        <v>1493</v>
      </c>
      <c r="CC59" s="12" t="s">
        <v>1493</v>
      </c>
      <c r="CD59" s="12" t="s">
        <v>1493</v>
      </c>
      <c r="CE59" s="12" t="s">
        <v>1493</v>
      </c>
      <c r="CF59" s="12" t="s">
        <v>1493</v>
      </c>
      <c r="CG59" s="12" t="s">
        <v>1493</v>
      </c>
      <c r="CH59" s="12" t="s">
        <v>1493</v>
      </c>
      <c r="CI59" s="12" t="s">
        <v>1493</v>
      </c>
      <c r="CJ59" s="12" t="s">
        <v>1493</v>
      </c>
      <c r="CK59" s="12" t="s">
        <v>1493</v>
      </c>
      <c r="CL59" s="12" t="s">
        <v>1493</v>
      </c>
      <c r="CM59" s="12" t="s">
        <v>1493</v>
      </c>
      <c r="CN59" s="12" t="s">
        <v>1493</v>
      </c>
      <c r="CO59" s="12" t="s">
        <v>1493</v>
      </c>
      <c r="CP59" s="12" t="s">
        <v>1493</v>
      </c>
      <c r="CQ59" s="12" t="s">
        <v>1493</v>
      </c>
      <c r="CR59" s="12" t="s">
        <v>1493</v>
      </c>
      <c r="CS59" s="12" t="s">
        <v>1493</v>
      </c>
      <c r="CT59" s="12" t="s">
        <v>1493</v>
      </c>
      <c r="CU59" s="12" t="s">
        <v>1493</v>
      </c>
      <c r="CV59" s="12" t="s">
        <v>1493</v>
      </c>
      <c r="CW59" s="12" t="s">
        <v>1493</v>
      </c>
      <c r="CX59" s="12" t="s">
        <v>1493</v>
      </c>
      <c r="CY59" s="12" t="s">
        <v>1493</v>
      </c>
      <c r="CZ59" s="12" t="s">
        <v>1493</v>
      </c>
      <c r="DA59" s="12" t="s">
        <v>1493</v>
      </c>
      <c r="DB59" s="12" t="s">
        <v>1493</v>
      </c>
      <c r="DC59" s="12" t="s">
        <v>1493</v>
      </c>
      <c r="DD59" s="12" t="s">
        <v>1493</v>
      </c>
      <c r="DE59" s="12" t="s">
        <v>1493</v>
      </c>
      <c r="DF59" s="12" t="s">
        <v>1493</v>
      </c>
      <c r="DG59" s="12" t="s">
        <v>1493</v>
      </c>
      <c r="DH59" s="12" t="s">
        <v>1493</v>
      </c>
      <c r="DI59" s="12" t="s">
        <v>1493</v>
      </c>
      <c r="DJ59" s="12" t="s">
        <v>1493</v>
      </c>
      <c r="DK59" s="12" t="s">
        <v>1493</v>
      </c>
      <c r="DL59" s="12" t="s">
        <v>1493</v>
      </c>
      <c r="DM59" s="12" t="s">
        <v>1493</v>
      </c>
      <c r="DN59" s="12" t="s">
        <v>1493</v>
      </c>
      <c r="DO59" s="12" t="s">
        <v>1493</v>
      </c>
      <c r="DP59" s="12" t="s">
        <v>1493</v>
      </c>
      <c r="DQ59" s="12" t="s">
        <v>1493</v>
      </c>
      <c r="DR59" s="12" t="s">
        <v>1493</v>
      </c>
      <c r="DS59" s="12" t="s">
        <v>1493</v>
      </c>
      <c r="DT59" s="12" t="s">
        <v>1493</v>
      </c>
      <c r="DU59" s="12" t="s">
        <v>1493</v>
      </c>
      <c r="DV59" s="12" t="s">
        <v>1493</v>
      </c>
      <c r="DW59" s="12" t="s">
        <v>1493</v>
      </c>
      <c r="DX59" s="12" t="s">
        <v>1493</v>
      </c>
      <c r="DY59" s="12" t="s">
        <v>1493</v>
      </c>
      <c r="DZ59" s="12" t="s">
        <v>1493</v>
      </c>
      <c r="EA59" s="12" t="s">
        <v>1493</v>
      </c>
      <c r="EB59" s="12" t="s">
        <v>1493</v>
      </c>
      <c r="EC59" s="12" t="s">
        <v>1493</v>
      </c>
      <c r="ED59" s="12" t="s">
        <v>1493</v>
      </c>
      <c r="EE59" s="12" t="s">
        <v>1493</v>
      </c>
      <c r="EF59" s="12" t="s">
        <v>1493</v>
      </c>
      <c r="EG59" s="12" t="s">
        <v>1493</v>
      </c>
      <c r="EH59" s="12" t="s">
        <v>1493</v>
      </c>
      <c r="EI59" s="12" t="s">
        <v>1493</v>
      </c>
      <c r="EJ59" s="12" t="s">
        <v>1493</v>
      </c>
      <c r="EK59" s="12" t="s">
        <v>1493</v>
      </c>
      <c r="EL59" s="12" t="s">
        <v>1493</v>
      </c>
      <c r="EM59" s="12" t="s">
        <v>1493</v>
      </c>
      <c r="EN59" s="12" t="s">
        <v>1493</v>
      </c>
      <c r="EO59" s="12" t="s">
        <v>1493</v>
      </c>
      <c r="EP59" s="12" t="s">
        <v>1493</v>
      </c>
      <c r="ER59">
        <v>5</v>
      </c>
      <c r="ES59">
        <v>30.7</v>
      </c>
      <c r="ET59">
        <v>31</v>
      </c>
      <c r="EU59">
        <f t="shared" si="0"/>
        <v>31</v>
      </c>
      <c r="EV59">
        <f>Data1!BQ59/7</f>
        <v>36.571428571428569</v>
      </c>
      <c r="EW59">
        <v>5</v>
      </c>
      <c r="EX59">
        <f t="shared" si="1"/>
        <v>2</v>
      </c>
      <c r="EY59" t="str">
        <f t="shared" si="2"/>
        <v>בינוני</v>
      </c>
    </row>
    <row r="60" spans="1:155" x14ac:dyDescent="0.25">
      <c r="A60" s="4">
        <v>2.0569999999999999</v>
      </c>
      <c r="B60" s="12" t="s">
        <v>1493</v>
      </c>
      <c r="C60" s="12" t="s">
        <v>1226</v>
      </c>
      <c r="D60" s="12" t="s">
        <v>1493</v>
      </c>
      <c r="E60" s="12" t="s">
        <v>1005</v>
      </c>
      <c r="F60">
        <v>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s="12" t="s">
        <v>1493</v>
      </c>
      <c r="N60">
        <v>1</v>
      </c>
      <c r="O60" s="12" t="s">
        <v>1493</v>
      </c>
      <c r="P60" s="12" t="s">
        <v>1493</v>
      </c>
      <c r="Q60" s="12" t="s">
        <v>1493</v>
      </c>
      <c r="R60" s="12" t="s">
        <v>1493</v>
      </c>
      <c r="S60" s="12" t="s">
        <v>1493</v>
      </c>
      <c r="T60" s="12" t="s">
        <v>1493</v>
      </c>
      <c r="U60" s="12" t="s">
        <v>1493</v>
      </c>
      <c r="V60" s="12" t="s">
        <v>1493</v>
      </c>
      <c r="W60" s="12" t="s">
        <v>1493</v>
      </c>
      <c r="X60" s="12" t="s">
        <v>1493</v>
      </c>
      <c r="Y60" s="12" t="s">
        <v>1493</v>
      </c>
      <c r="Z60" s="12" t="s">
        <v>1493</v>
      </c>
      <c r="AA60" s="12" t="s">
        <v>1493</v>
      </c>
      <c r="AB60" s="12" t="s">
        <v>1493</v>
      </c>
      <c r="AC60" s="12" t="s">
        <v>1493</v>
      </c>
      <c r="AD60" s="12" t="s">
        <v>1493</v>
      </c>
      <c r="AE60" s="12" t="s">
        <v>1493</v>
      </c>
      <c r="AF60" s="12" t="s">
        <v>1493</v>
      </c>
      <c r="AG60" s="12" t="s">
        <v>1493</v>
      </c>
      <c r="AH60" s="12" t="s">
        <v>1493</v>
      </c>
      <c r="AI60" s="12" t="s">
        <v>1493</v>
      </c>
      <c r="AJ60" s="12" t="s">
        <v>1493</v>
      </c>
      <c r="AK60" s="12" t="s">
        <v>1493</v>
      </c>
      <c r="AL60" s="12" t="s">
        <v>1493</v>
      </c>
      <c r="AM60" s="12" t="s">
        <v>1493</v>
      </c>
      <c r="AN60" s="12" t="s">
        <v>1493</v>
      </c>
      <c r="AO60" s="12" t="s">
        <v>1493</v>
      </c>
      <c r="AP60" s="12" t="s">
        <v>1493</v>
      </c>
      <c r="AQ60" s="12" t="s">
        <v>1493</v>
      </c>
      <c r="AR60" s="12" t="s">
        <v>1493</v>
      </c>
      <c r="AS60" s="12" t="s">
        <v>1493</v>
      </c>
      <c r="AT60" s="12" t="s">
        <v>1493</v>
      </c>
      <c r="AU60" s="12" t="s">
        <v>1493</v>
      </c>
      <c r="AV60" s="12" t="s">
        <v>1493</v>
      </c>
      <c r="AW60" s="12" t="s">
        <v>1493</v>
      </c>
      <c r="AX60" s="12" t="s">
        <v>1493</v>
      </c>
      <c r="AY60" s="12" t="s">
        <v>1493</v>
      </c>
      <c r="AZ60" s="12" t="s">
        <v>1493</v>
      </c>
      <c r="BA60" s="12" t="s">
        <v>1493</v>
      </c>
      <c r="BB60" s="12" t="s">
        <v>1493</v>
      </c>
      <c r="BC60" s="12" t="s">
        <v>1493</v>
      </c>
      <c r="BD60" s="12" t="s">
        <v>1493</v>
      </c>
      <c r="BE60" s="12" t="s">
        <v>1493</v>
      </c>
      <c r="BF60" s="12" t="s">
        <v>1493</v>
      </c>
      <c r="BG60" s="12" t="s">
        <v>1493</v>
      </c>
      <c r="BH60" s="12" t="s">
        <v>1493</v>
      </c>
      <c r="BI60" s="12" t="s">
        <v>1493</v>
      </c>
      <c r="BJ60" s="12" t="s">
        <v>1493</v>
      </c>
      <c r="BK60" s="12" t="s">
        <v>1493</v>
      </c>
      <c r="BL60" s="12" t="s">
        <v>1493</v>
      </c>
      <c r="BM60" s="12" t="s">
        <v>1493</v>
      </c>
      <c r="BN60" s="12" t="s">
        <v>1493</v>
      </c>
      <c r="BO60" s="12" t="s">
        <v>1493</v>
      </c>
      <c r="BP60" s="12" t="s">
        <v>1493</v>
      </c>
      <c r="BQ60" s="12" t="s">
        <v>1493</v>
      </c>
      <c r="BR60" s="12" t="s">
        <v>1493</v>
      </c>
      <c r="BS60" s="12" t="s">
        <v>1493</v>
      </c>
      <c r="BT60" s="12" t="s">
        <v>1493</v>
      </c>
      <c r="BU60" s="12" t="s">
        <v>1493</v>
      </c>
      <c r="BV60" s="12" t="s">
        <v>1493</v>
      </c>
      <c r="BW60" s="12" t="s">
        <v>1493</v>
      </c>
      <c r="BX60" s="12" t="s">
        <v>1493</v>
      </c>
      <c r="BY60" s="12" t="s">
        <v>1493</v>
      </c>
      <c r="BZ60" s="12" t="s">
        <v>1493</v>
      </c>
      <c r="CA60" s="12" t="s">
        <v>1493</v>
      </c>
      <c r="CB60" s="12" t="s">
        <v>1493</v>
      </c>
      <c r="CC60" s="12" t="s">
        <v>1493</v>
      </c>
      <c r="CD60" s="12" t="s">
        <v>1493</v>
      </c>
      <c r="CE60" s="12" t="s">
        <v>1493</v>
      </c>
      <c r="CF60" s="12" t="s">
        <v>1493</v>
      </c>
      <c r="CG60" s="12" t="s">
        <v>1493</v>
      </c>
      <c r="CH60" s="12" t="s">
        <v>1493</v>
      </c>
      <c r="CI60" s="12" t="s">
        <v>1493</v>
      </c>
      <c r="CJ60" s="12" t="s">
        <v>1493</v>
      </c>
      <c r="CK60" s="12" t="s">
        <v>1493</v>
      </c>
      <c r="CL60" s="12" t="s">
        <v>1493</v>
      </c>
      <c r="CM60" s="12" t="s">
        <v>1493</v>
      </c>
      <c r="CN60" s="12" t="s">
        <v>1493</v>
      </c>
      <c r="CO60" s="12" t="s">
        <v>1493</v>
      </c>
      <c r="CP60" s="12" t="s">
        <v>1493</v>
      </c>
      <c r="CQ60" s="12" t="s">
        <v>1493</v>
      </c>
      <c r="CR60" s="12" t="s">
        <v>1493</v>
      </c>
      <c r="CS60" s="12" t="s">
        <v>1493</v>
      </c>
      <c r="CT60" s="12" t="s">
        <v>1493</v>
      </c>
      <c r="CU60" s="12" t="s">
        <v>1493</v>
      </c>
      <c r="CV60" s="12" t="s">
        <v>1493</v>
      </c>
      <c r="CW60" s="12" t="s">
        <v>1493</v>
      </c>
      <c r="CX60" s="12" t="s">
        <v>1493</v>
      </c>
      <c r="CY60" s="12" t="s">
        <v>1493</v>
      </c>
      <c r="CZ60" s="12" t="s">
        <v>1493</v>
      </c>
      <c r="DA60" s="12" t="s">
        <v>1493</v>
      </c>
      <c r="DB60" s="12" t="s">
        <v>1493</v>
      </c>
      <c r="DC60" s="12" t="s">
        <v>1493</v>
      </c>
      <c r="DD60" s="12" t="s">
        <v>1493</v>
      </c>
      <c r="DE60" s="12" t="s">
        <v>1493</v>
      </c>
      <c r="DF60" s="12" t="s">
        <v>1493</v>
      </c>
      <c r="DG60" s="12" t="s">
        <v>1493</v>
      </c>
      <c r="DH60" s="12" t="s">
        <v>1493</v>
      </c>
      <c r="DI60" s="12" t="s">
        <v>1493</v>
      </c>
      <c r="DJ60" s="12" t="s">
        <v>1493</v>
      </c>
      <c r="DK60" s="12" t="s">
        <v>1493</v>
      </c>
      <c r="DL60" s="12" t="s">
        <v>1493</v>
      </c>
      <c r="DM60" s="12" t="s">
        <v>1493</v>
      </c>
      <c r="DN60" s="12" t="s">
        <v>1493</v>
      </c>
      <c r="DO60" s="12" t="s">
        <v>1493</v>
      </c>
      <c r="DP60" s="12" t="s">
        <v>1493</v>
      </c>
      <c r="DQ60" s="12" t="s">
        <v>1493</v>
      </c>
      <c r="DR60" s="12" t="s">
        <v>1493</v>
      </c>
      <c r="DS60" s="12" t="s">
        <v>1493</v>
      </c>
      <c r="DT60" s="12" t="s">
        <v>1493</v>
      </c>
      <c r="DU60" s="12" t="s">
        <v>1493</v>
      </c>
      <c r="DV60" s="12" t="s">
        <v>1493</v>
      </c>
      <c r="DW60" s="12" t="s">
        <v>1493</v>
      </c>
      <c r="DX60" s="12" t="s">
        <v>1493</v>
      </c>
      <c r="DY60" s="12" t="s">
        <v>1493</v>
      </c>
      <c r="DZ60" s="12" t="s">
        <v>1493</v>
      </c>
      <c r="EA60" s="12" t="s">
        <v>1493</v>
      </c>
      <c r="EB60" s="12" t="s">
        <v>1493</v>
      </c>
      <c r="EC60" s="12" t="s">
        <v>1493</v>
      </c>
      <c r="ED60" s="12" t="s">
        <v>1493</v>
      </c>
      <c r="EE60" s="12" t="s">
        <v>1493</v>
      </c>
      <c r="EF60" s="12" t="s">
        <v>1493</v>
      </c>
      <c r="EG60" s="12" t="s">
        <v>1493</v>
      </c>
      <c r="EH60" s="12" t="s">
        <v>1493</v>
      </c>
      <c r="EI60" s="12" t="s">
        <v>1493</v>
      </c>
      <c r="EJ60" s="12" t="s">
        <v>1493</v>
      </c>
      <c r="EK60" s="12" t="s">
        <v>1493</v>
      </c>
      <c r="EL60" s="12" t="s">
        <v>1493</v>
      </c>
      <c r="EM60" s="12" t="s">
        <v>1493</v>
      </c>
      <c r="EN60" s="12" t="s">
        <v>1493</v>
      </c>
      <c r="EO60" s="12" t="s">
        <v>1493</v>
      </c>
      <c r="EP60" s="12" t="s">
        <v>1493</v>
      </c>
      <c r="ER60">
        <v>1</v>
      </c>
      <c r="ES60" t="s">
        <v>1486</v>
      </c>
      <c r="EU60">
        <f t="shared" si="0"/>
        <v>0</v>
      </c>
      <c r="EV60">
        <f>Data1!BQ60/7</f>
        <v>35.571428571428569</v>
      </c>
      <c r="EW60">
        <v>1</v>
      </c>
      <c r="EX60">
        <f t="shared" si="1"/>
        <v>3</v>
      </c>
      <c r="EY60" t="str">
        <f t="shared" si="2"/>
        <v>לא הולם</v>
      </c>
    </row>
    <row r="61" spans="1:155" x14ac:dyDescent="0.25">
      <c r="A61" s="4">
        <v>2.0579999999999998</v>
      </c>
      <c r="B61" s="12" t="s">
        <v>1493</v>
      </c>
      <c r="C61" s="12" t="s">
        <v>1042</v>
      </c>
      <c r="D61">
        <v>57</v>
      </c>
      <c r="E61" s="12" t="s">
        <v>610</v>
      </c>
      <c r="F61">
        <v>53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 t="s">
        <v>1454</v>
      </c>
      <c r="P61">
        <v>140</v>
      </c>
      <c r="Q61" t="s">
        <v>613</v>
      </c>
      <c r="R61">
        <v>58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 t="s">
        <v>1455</v>
      </c>
      <c r="AB61">
        <v>210</v>
      </c>
      <c r="AC61" t="s">
        <v>486</v>
      </c>
      <c r="AD61">
        <v>61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 s="12" t="s">
        <v>1493</v>
      </c>
      <c r="AN61" s="12" t="s">
        <v>1493</v>
      </c>
      <c r="AO61" s="12" t="s">
        <v>1493</v>
      </c>
      <c r="AP61" s="12" t="s">
        <v>1493</v>
      </c>
      <c r="AQ61" s="12" t="s">
        <v>1493</v>
      </c>
      <c r="AR61" s="12" t="s">
        <v>1493</v>
      </c>
      <c r="AS61" s="12" t="s">
        <v>1493</v>
      </c>
      <c r="AT61" s="12" t="s">
        <v>1493</v>
      </c>
      <c r="AU61" s="12" t="s">
        <v>1493</v>
      </c>
      <c r="AV61" s="12" t="s">
        <v>1493</v>
      </c>
      <c r="AW61" s="12" t="s">
        <v>1493</v>
      </c>
      <c r="AX61" s="12" t="s">
        <v>1493</v>
      </c>
      <c r="AY61" s="12" t="s">
        <v>1493</v>
      </c>
      <c r="AZ61" s="12" t="s">
        <v>1493</v>
      </c>
      <c r="BA61" s="12" t="s">
        <v>1493</v>
      </c>
      <c r="BB61" s="12" t="s">
        <v>1493</v>
      </c>
      <c r="BC61" s="12" t="s">
        <v>1493</v>
      </c>
      <c r="BD61" s="12" t="s">
        <v>1493</v>
      </c>
      <c r="BE61" s="12" t="s">
        <v>1493</v>
      </c>
      <c r="BF61" s="12" t="s">
        <v>1493</v>
      </c>
      <c r="BG61" s="12" t="s">
        <v>1493</v>
      </c>
      <c r="BH61" s="12" t="s">
        <v>1493</v>
      </c>
      <c r="BI61" s="12" t="s">
        <v>1493</v>
      </c>
      <c r="BJ61" s="12" t="s">
        <v>1493</v>
      </c>
      <c r="BK61" s="12" t="s">
        <v>1493</v>
      </c>
      <c r="BL61" s="12" t="s">
        <v>1493</v>
      </c>
      <c r="BM61" s="12" t="s">
        <v>1493</v>
      </c>
      <c r="BN61" s="12" t="s">
        <v>1493</v>
      </c>
      <c r="BO61" s="12" t="s">
        <v>1493</v>
      </c>
      <c r="BP61" s="12" t="s">
        <v>1493</v>
      </c>
      <c r="BQ61" s="12" t="s">
        <v>1493</v>
      </c>
      <c r="BR61" s="12" t="s">
        <v>1493</v>
      </c>
      <c r="BS61" s="12" t="s">
        <v>1493</v>
      </c>
      <c r="BT61" s="12" t="s">
        <v>1493</v>
      </c>
      <c r="BU61" s="12" t="s">
        <v>1493</v>
      </c>
      <c r="BV61" s="12" t="s">
        <v>1493</v>
      </c>
      <c r="BW61" s="12" t="s">
        <v>1493</v>
      </c>
      <c r="BX61" s="12" t="s">
        <v>1493</v>
      </c>
      <c r="BY61" s="12" t="s">
        <v>1493</v>
      </c>
      <c r="BZ61" s="12" t="s">
        <v>1493</v>
      </c>
      <c r="CA61" s="12" t="s">
        <v>1493</v>
      </c>
      <c r="CB61" s="12" t="s">
        <v>1493</v>
      </c>
      <c r="CC61" s="12" t="s">
        <v>1493</v>
      </c>
      <c r="CD61" s="12" t="s">
        <v>1493</v>
      </c>
      <c r="CE61" s="12" t="s">
        <v>1493</v>
      </c>
      <c r="CF61" s="12" t="s">
        <v>1493</v>
      </c>
      <c r="CG61" s="12" t="s">
        <v>1493</v>
      </c>
      <c r="CH61" s="12" t="s">
        <v>1493</v>
      </c>
      <c r="CI61" s="12" t="s">
        <v>1493</v>
      </c>
      <c r="CJ61" s="12" t="s">
        <v>1493</v>
      </c>
      <c r="CK61" s="12" t="s">
        <v>1493</v>
      </c>
      <c r="CL61" s="12" t="s">
        <v>1493</v>
      </c>
      <c r="CM61" s="12" t="s">
        <v>1493</v>
      </c>
      <c r="CN61" s="12" t="s">
        <v>1493</v>
      </c>
      <c r="CO61" s="12" t="s">
        <v>1493</v>
      </c>
      <c r="CP61" s="12" t="s">
        <v>1493</v>
      </c>
      <c r="CQ61" s="12" t="s">
        <v>1493</v>
      </c>
      <c r="CR61" s="12" t="s">
        <v>1493</v>
      </c>
      <c r="CS61" s="12" t="s">
        <v>1493</v>
      </c>
      <c r="CT61" s="12" t="s">
        <v>1493</v>
      </c>
      <c r="CU61" s="12" t="s">
        <v>1493</v>
      </c>
      <c r="CV61" s="12" t="s">
        <v>1493</v>
      </c>
      <c r="CW61" s="12" t="s">
        <v>1493</v>
      </c>
      <c r="CX61" s="12" t="s">
        <v>1493</v>
      </c>
      <c r="CY61" s="12" t="s">
        <v>1493</v>
      </c>
      <c r="CZ61" s="12" t="s">
        <v>1493</v>
      </c>
      <c r="DA61" s="12" t="s">
        <v>1493</v>
      </c>
      <c r="DB61" s="12" t="s">
        <v>1493</v>
      </c>
      <c r="DC61" s="12" t="s">
        <v>1493</v>
      </c>
      <c r="DD61" s="12" t="s">
        <v>1493</v>
      </c>
      <c r="DE61" s="12" t="s">
        <v>1493</v>
      </c>
      <c r="DF61" s="12" t="s">
        <v>1493</v>
      </c>
      <c r="DG61" s="12" t="s">
        <v>1493</v>
      </c>
      <c r="DH61" s="12" t="s">
        <v>1493</v>
      </c>
      <c r="DI61" s="12" t="s">
        <v>1493</v>
      </c>
      <c r="DJ61" s="12" t="s">
        <v>1493</v>
      </c>
      <c r="DK61" s="12" t="s">
        <v>1493</v>
      </c>
      <c r="DL61" s="12" t="s">
        <v>1493</v>
      </c>
      <c r="DM61" s="12" t="s">
        <v>1493</v>
      </c>
      <c r="DN61" s="12" t="s">
        <v>1493</v>
      </c>
      <c r="DO61" s="12" t="s">
        <v>1493</v>
      </c>
      <c r="DP61" s="12" t="s">
        <v>1493</v>
      </c>
      <c r="DQ61" s="12" t="s">
        <v>1493</v>
      </c>
      <c r="DR61" s="12" t="s">
        <v>1493</v>
      </c>
      <c r="DS61" s="12" t="s">
        <v>1493</v>
      </c>
      <c r="DT61" s="12" t="s">
        <v>1493</v>
      </c>
      <c r="DU61" s="12" t="s">
        <v>1493</v>
      </c>
      <c r="DV61" s="12" t="s">
        <v>1493</v>
      </c>
      <c r="DW61" s="12" t="s">
        <v>1493</v>
      </c>
      <c r="DX61" s="12" t="s">
        <v>1493</v>
      </c>
      <c r="DY61" s="12" t="s">
        <v>1493</v>
      </c>
      <c r="DZ61" s="12" t="s">
        <v>1493</v>
      </c>
      <c r="EA61" s="12" t="s">
        <v>1493</v>
      </c>
      <c r="EB61" s="12" t="s">
        <v>1493</v>
      </c>
      <c r="EC61" s="12" t="s">
        <v>1493</v>
      </c>
      <c r="ED61" s="12" t="s">
        <v>1493</v>
      </c>
      <c r="EE61" s="12" t="s">
        <v>1493</v>
      </c>
      <c r="EF61" s="12" t="s">
        <v>1493</v>
      </c>
      <c r="EG61" s="12" t="s">
        <v>1493</v>
      </c>
      <c r="EH61" s="12" t="s">
        <v>1493</v>
      </c>
      <c r="EI61" s="12" t="s">
        <v>1493</v>
      </c>
      <c r="EJ61" s="12" t="s">
        <v>1493</v>
      </c>
      <c r="EK61" s="12" t="s">
        <v>1493</v>
      </c>
      <c r="EL61" s="12" t="s">
        <v>1493</v>
      </c>
      <c r="EM61" s="12" t="s">
        <v>1493</v>
      </c>
      <c r="EN61" s="12" t="s">
        <v>1493</v>
      </c>
      <c r="EO61" s="12" t="s">
        <v>1493</v>
      </c>
      <c r="EP61" s="12" t="s">
        <v>1493</v>
      </c>
      <c r="ER61">
        <v>3</v>
      </c>
      <c r="ES61">
        <v>30</v>
      </c>
      <c r="ET61">
        <v>30</v>
      </c>
      <c r="EU61">
        <f t="shared" si="0"/>
        <v>30</v>
      </c>
      <c r="EV61">
        <f>Data1!BQ61/7</f>
        <v>31.142857142857142</v>
      </c>
      <c r="EW61">
        <v>3</v>
      </c>
      <c r="EX61">
        <f t="shared" si="1"/>
        <v>2</v>
      </c>
      <c r="EY61" t="str">
        <f t="shared" si="2"/>
        <v>בינוני</v>
      </c>
    </row>
    <row r="62" spans="1:155" x14ac:dyDescent="0.25">
      <c r="A62" s="4">
        <v>2.0590000000000002</v>
      </c>
      <c r="B62" s="12" t="s">
        <v>1493</v>
      </c>
      <c r="C62" s="12" t="s">
        <v>1447</v>
      </c>
      <c r="D62">
        <v>171</v>
      </c>
      <c r="E62" s="12" t="s">
        <v>486</v>
      </c>
      <c r="F62">
        <v>65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 t="s">
        <v>1332</v>
      </c>
      <c r="P62">
        <v>211</v>
      </c>
      <c r="Q62" t="s">
        <v>486</v>
      </c>
      <c r="R62">
        <v>67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1</v>
      </c>
      <c r="AA62" t="s">
        <v>1457</v>
      </c>
      <c r="AB62">
        <v>240</v>
      </c>
      <c r="AC62" t="s">
        <v>486</v>
      </c>
      <c r="AD62">
        <v>69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 s="12" t="s">
        <v>1493</v>
      </c>
      <c r="AN62" s="12" t="s">
        <v>1493</v>
      </c>
      <c r="AO62" s="12" t="s">
        <v>1493</v>
      </c>
      <c r="AP62" s="12" t="s">
        <v>1493</v>
      </c>
      <c r="AQ62" s="12" t="s">
        <v>1493</v>
      </c>
      <c r="AR62" s="12" t="s">
        <v>1493</v>
      </c>
      <c r="AS62" s="12" t="s">
        <v>1493</v>
      </c>
      <c r="AT62" s="12" t="s">
        <v>1493</v>
      </c>
      <c r="AU62" s="12" t="s">
        <v>1493</v>
      </c>
      <c r="AV62" s="12" t="s">
        <v>1493</v>
      </c>
      <c r="AW62" s="12" t="s">
        <v>1493</v>
      </c>
      <c r="AX62" s="12" t="s">
        <v>1493</v>
      </c>
      <c r="AY62" s="12" t="s">
        <v>1493</v>
      </c>
      <c r="AZ62" s="12" t="s">
        <v>1493</v>
      </c>
      <c r="BA62" s="12" t="s">
        <v>1493</v>
      </c>
      <c r="BB62" s="12" t="s">
        <v>1493</v>
      </c>
      <c r="BC62" s="12" t="s">
        <v>1493</v>
      </c>
      <c r="BD62" s="12" t="s">
        <v>1493</v>
      </c>
      <c r="BE62" s="12" t="s">
        <v>1493</v>
      </c>
      <c r="BF62" s="12" t="s">
        <v>1493</v>
      </c>
      <c r="BG62" s="12" t="s">
        <v>1493</v>
      </c>
      <c r="BH62" s="12" t="s">
        <v>1493</v>
      </c>
      <c r="BI62" s="12" t="s">
        <v>1493</v>
      </c>
      <c r="BJ62" s="12" t="s">
        <v>1493</v>
      </c>
      <c r="BK62" s="12" t="s">
        <v>1493</v>
      </c>
      <c r="BL62" s="12" t="s">
        <v>1493</v>
      </c>
      <c r="BM62" s="12" t="s">
        <v>1493</v>
      </c>
      <c r="BN62" s="12" t="s">
        <v>1493</v>
      </c>
      <c r="BO62" s="12" t="s">
        <v>1493</v>
      </c>
      <c r="BP62" s="12" t="s">
        <v>1493</v>
      </c>
      <c r="BQ62" s="12" t="s">
        <v>1493</v>
      </c>
      <c r="BR62" s="12" t="s">
        <v>1493</v>
      </c>
      <c r="BS62" s="12" t="s">
        <v>1493</v>
      </c>
      <c r="BT62" s="12" t="s">
        <v>1493</v>
      </c>
      <c r="BU62" s="12" t="s">
        <v>1493</v>
      </c>
      <c r="BV62" s="12" t="s">
        <v>1493</v>
      </c>
      <c r="BW62" s="12" t="s">
        <v>1493</v>
      </c>
      <c r="BX62" s="12" t="s">
        <v>1493</v>
      </c>
      <c r="BY62" s="12" t="s">
        <v>1493</v>
      </c>
      <c r="BZ62" s="12" t="s">
        <v>1493</v>
      </c>
      <c r="CA62" s="12" t="s">
        <v>1493</v>
      </c>
      <c r="CB62" s="12" t="s">
        <v>1493</v>
      </c>
      <c r="CC62" s="12" t="s">
        <v>1493</v>
      </c>
      <c r="CD62" s="12" t="s">
        <v>1493</v>
      </c>
      <c r="CE62" s="12" t="s">
        <v>1493</v>
      </c>
      <c r="CF62" s="12" t="s">
        <v>1493</v>
      </c>
      <c r="CG62" s="12" t="s">
        <v>1493</v>
      </c>
      <c r="CH62" s="12" t="s">
        <v>1493</v>
      </c>
      <c r="CI62" s="12" t="s">
        <v>1493</v>
      </c>
      <c r="CJ62" s="12" t="s">
        <v>1493</v>
      </c>
      <c r="CK62" s="12" t="s">
        <v>1493</v>
      </c>
      <c r="CL62" s="12" t="s">
        <v>1493</v>
      </c>
      <c r="CM62" s="12" t="s">
        <v>1493</v>
      </c>
      <c r="CN62" s="12" t="s">
        <v>1493</v>
      </c>
      <c r="CO62" s="12" t="s">
        <v>1493</v>
      </c>
      <c r="CP62" s="12" t="s">
        <v>1493</v>
      </c>
      <c r="CQ62" s="12" t="s">
        <v>1493</v>
      </c>
      <c r="CR62" s="12" t="s">
        <v>1493</v>
      </c>
      <c r="CS62" s="12" t="s">
        <v>1493</v>
      </c>
      <c r="CT62" s="12" t="s">
        <v>1493</v>
      </c>
      <c r="CU62" s="12" t="s">
        <v>1493</v>
      </c>
      <c r="CV62" s="12" t="s">
        <v>1493</v>
      </c>
      <c r="CW62" s="12" t="s">
        <v>1493</v>
      </c>
      <c r="CX62" s="12" t="s">
        <v>1493</v>
      </c>
      <c r="CY62" s="12" t="s">
        <v>1493</v>
      </c>
      <c r="CZ62" s="12" t="s">
        <v>1493</v>
      </c>
      <c r="DA62" s="12" t="s">
        <v>1493</v>
      </c>
      <c r="DB62" s="12" t="s">
        <v>1493</v>
      </c>
      <c r="DC62" s="12" t="s">
        <v>1493</v>
      </c>
      <c r="DD62" s="12" t="s">
        <v>1493</v>
      </c>
      <c r="DE62" s="12" t="s">
        <v>1493</v>
      </c>
      <c r="DF62" s="12" t="s">
        <v>1493</v>
      </c>
      <c r="DG62" s="12" t="s">
        <v>1493</v>
      </c>
      <c r="DH62" s="12" t="s">
        <v>1493</v>
      </c>
      <c r="DI62" s="12" t="s">
        <v>1493</v>
      </c>
      <c r="DJ62" s="12" t="s">
        <v>1493</v>
      </c>
      <c r="DK62" s="12" t="s">
        <v>1493</v>
      </c>
      <c r="DL62" s="12" t="s">
        <v>1493</v>
      </c>
      <c r="DM62" s="12" t="s">
        <v>1493</v>
      </c>
      <c r="DN62" s="12" t="s">
        <v>1493</v>
      </c>
      <c r="DO62" s="12" t="s">
        <v>1493</v>
      </c>
      <c r="DP62" s="12" t="s">
        <v>1493</v>
      </c>
      <c r="DQ62" s="12" t="s">
        <v>1493</v>
      </c>
      <c r="DR62" s="12" t="s">
        <v>1493</v>
      </c>
      <c r="DS62" s="12" t="s">
        <v>1493</v>
      </c>
      <c r="DT62" s="12" t="s">
        <v>1493</v>
      </c>
      <c r="DU62" s="12" t="s">
        <v>1493</v>
      </c>
      <c r="DV62" s="12" t="s">
        <v>1493</v>
      </c>
      <c r="DW62" s="12" t="s">
        <v>1493</v>
      </c>
      <c r="DX62" s="12" t="s">
        <v>1493</v>
      </c>
      <c r="DY62" s="12" t="s">
        <v>1493</v>
      </c>
      <c r="DZ62" s="12" t="s">
        <v>1493</v>
      </c>
      <c r="EA62" s="12" t="s">
        <v>1493</v>
      </c>
      <c r="EB62" s="12" t="s">
        <v>1493</v>
      </c>
      <c r="EC62" s="12" t="s">
        <v>1493</v>
      </c>
      <c r="ED62" s="12" t="s">
        <v>1493</v>
      </c>
      <c r="EE62" s="12" t="s">
        <v>1493</v>
      </c>
      <c r="EF62" s="12" t="s">
        <v>1493</v>
      </c>
      <c r="EG62" s="12" t="s">
        <v>1493</v>
      </c>
      <c r="EH62" s="12" t="s">
        <v>1493</v>
      </c>
      <c r="EI62" s="12" t="s">
        <v>1493</v>
      </c>
      <c r="EJ62" s="12" t="s">
        <v>1493</v>
      </c>
      <c r="EK62" s="12" t="s">
        <v>1493</v>
      </c>
      <c r="EL62" s="12" t="s">
        <v>1493</v>
      </c>
      <c r="EM62" s="12" t="s">
        <v>1493</v>
      </c>
      <c r="EN62" s="12" t="s">
        <v>1493</v>
      </c>
      <c r="EO62" s="12" t="s">
        <v>1493</v>
      </c>
      <c r="EP62" s="12" t="s">
        <v>1493</v>
      </c>
      <c r="ER62">
        <v>3</v>
      </c>
      <c r="ES62">
        <v>34.200000000000003</v>
      </c>
      <c r="ET62">
        <v>34.200000000000003</v>
      </c>
      <c r="EU62">
        <f t="shared" si="0"/>
        <v>34</v>
      </c>
      <c r="EV62">
        <f>Data1!BQ62/7</f>
        <v>34.571428571428569</v>
      </c>
      <c r="EW62">
        <v>3</v>
      </c>
      <c r="EX62">
        <f t="shared" si="1"/>
        <v>3</v>
      </c>
      <c r="EY62" t="str">
        <f t="shared" si="2"/>
        <v>לא הולם</v>
      </c>
    </row>
    <row r="63" spans="1:155" x14ac:dyDescent="0.25">
      <c r="A63" s="4">
        <v>2.06</v>
      </c>
      <c r="B63" s="12" t="s">
        <v>1493</v>
      </c>
      <c r="C63" s="12" t="s">
        <v>1461</v>
      </c>
      <c r="D63">
        <v>147</v>
      </c>
      <c r="E63" s="12" t="s">
        <v>916</v>
      </c>
      <c r="F63">
        <v>78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 t="s">
        <v>1462</v>
      </c>
      <c r="P63">
        <v>189</v>
      </c>
      <c r="Q63" t="s">
        <v>1463</v>
      </c>
      <c r="R63">
        <v>80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 s="12" t="s">
        <v>1493</v>
      </c>
      <c r="AB63" s="12" t="s">
        <v>1493</v>
      </c>
      <c r="AC63" s="12" t="s">
        <v>1493</v>
      </c>
      <c r="AD63" s="12" t="s">
        <v>1493</v>
      </c>
      <c r="AE63" s="12" t="s">
        <v>1493</v>
      </c>
      <c r="AF63" s="12" t="s">
        <v>1493</v>
      </c>
      <c r="AG63" s="12" t="s">
        <v>1493</v>
      </c>
      <c r="AH63" s="12" t="s">
        <v>1493</v>
      </c>
      <c r="AI63" s="12" t="s">
        <v>1493</v>
      </c>
      <c r="AJ63" s="12" t="s">
        <v>1493</v>
      </c>
      <c r="AK63" s="12" t="s">
        <v>1493</v>
      </c>
      <c r="AL63" s="12" t="s">
        <v>1493</v>
      </c>
      <c r="AM63" s="12" t="s">
        <v>1493</v>
      </c>
      <c r="AN63" s="12" t="s">
        <v>1493</v>
      </c>
      <c r="AO63" s="12" t="s">
        <v>1493</v>
      </c>
      <c r="AP63" s="12" t="s">
        <v>1493</v>
      </c>
      <c r="AQ63" s="12" t="s">
        <v>1493</v>
      </c>
      <c r="AR63" s="12" t="s">
        <v>1493</v>
      </c>
      <c r="AS63" s="12" t="s">
        <v>1493</v>
      </c>
      <c r="AT63" s="12" t="s">
        <v>1493</v>
      </c>
      <c r="AU63" s="12" t="s">
        <v>1493</v>
      </c>
      <c r="AV63" s="12" t="s">
        <v>1493</v>
      </c>
      <c r="AW63" s="12" t="s">
        <v>1493</v>
      </c>
      <c r="AX63" s="12" t="s">
        <v>1493</v>
      </c>
      <c r="AY63" s="12" t="s">
        <v>1493</v>
      </c>
      <c r="AZ63" s="12" t="s">
        <v>1493</v>
      </c>
      <c r="BA63" s="12" t="s">
        <v>1493</v>
      </c>
      <c r="BB63" s="12" t="s">
        <v>1493</v>
      </c>
      <c r="BC63" s="12" t="s">
        <v>1493</v>
      </c>
      <c r="BD63" s="12" t="s">
        <v>1493</v>
      </c>
      <c r="BE63" s="12" t="s">
        <v>1493</v>
      </c>
      <c r="BF63" s="12" t="s">
        <v>1493</v>
      </c>
      <c r="BG63" s="12" t="s">
        <v>1493</v>
      </c>
      <c r="BH63" s="12" t="s">
        <v>1493</v>
      </c>
      <c r="BI63" s="12" t="s">
        <v>1493</v>
      </c>
      <c r="BJ63" s="12" t="s">
        <v>1493</v>
      </c>
      <c r="BK63" s="12" t="s">
        <v>1493</v>
      </c>
      <c r="BL63" s="12" t="s">
        <v>1493</v>
      </c>
      <c r="BM63" s="12" t="s">
        <v>1493</v>
      </c>
      <c r="BN63" s="12" t="s">
        <v>1493</v>
      </c>
      <c r="BO63" s="12" t="s">
        <v>1493</v>
      </c>
      <c r="BP63" s="12" t="s">
        <v>1493</v>
      </c>
      <c r="BQ63" s="12" t="s">
        <v>1493</v>
      </c>
      <c r="BR63" s="12" t="s">
        <v>1493</v>
      </c>
      <c r="BS63" s="12" t="s">
        <v>1493</v>
      </c>
      <c r="BT63" s="12" t="s">
        <v>1493</v>
      </c>
      <c r="BU63" s="12" t="s">
        <v>1493</v>
      </c>
      <c r="BV63" s="12" t="s">
        <v>1493</v>
      </c>
      <c r="BW63" s="12" t="s">
        <v>1493</v>
      </c>
      <c r="BX63" s="12" t="s">
        <v>1493</v>
      </c>
      <c r="BY63" s="12" t="s">
        <v>1493</v>
      </c>
      <c r="BZ63" s="12" t="s">
        <v>1493</v>
      </c>
      <c r="CA63" s="12" t="s">
        <v>1493</v>
      </c>
      <c r="CB63" s="12" t="s">
        <v>1493</v>
      </c>
      <c r="CC63" s="12" t="s">
        <v>1493</v>
      </c>
      <c r="CD63" s="12" t="s">
        <v>1493</v>
      </c>
      <c r="CE63" s="12" t="s">
        <v>1493</v>
      </c>
      <c r="CF63" s="12" t="s">
        <v>1493</v>
      </c>
      <c r="CG63" s="12" t="s">
        <v>1493</v>
      </c>
      <c r="CH63" s="12" t="s">
        <v>1493</v>
      </c>
      <c r="CI63" s="12" t="s">
        <v>1493</v>
      </c>
      <c r="CJ63" s="12" t="s">
        <v>1493</v>
      </c>
      <c r="CK63" s="12" t="s">
        <v>1493</v>
      </c>
      <c r="CL63" s="12" t="s">
        <v>1493</v>
      </c>
      <c r="CM63" s="12" t="s">
        <v>1493</v>
      </c>
      <c r="CN63" s="12" t="s">
        <v>1493</v>
      </c>
      <c r="CO63" s="12" t="s">
        <v>1493</v>
      </c>
      <c r="CP63" s="12" t="s">
        <v>1493</v>
      </c>
      <c r="CQ63" s="12" t="s">
        <v>1493</v>
      </c>
      <c r="CR63" s="12" t="s">
        <v>1493</v>
      </c>
      <c r="CS63" s="12" t="s">
        <v>1493</v>
      </c>
      <c r="CT63" s="12" t="s">
        <v>1493</v>
      </c>
      <c r="CU63" s="12" t="s">
        <v>1493</v>
      </c>
      <c r="CV63" s="12" t="s">
        <v>1493</v>
      </c>
      <c r="CW63" s="12" t="s">
        <v>1493</v>
      </c>
      <c r="CX63" s="12" t="s">
        <v>1493</v>
      </c>
      <c r="CY63" s="12" t="s">
        <v>1493</v>
      </c>
      <c r="CZ63" s="12" t="s">
        <v>1493</v>
      </c>
      <c r="DA63" s="12" t="s">
        <v>1493</v>
      </c>
      <c r="DB63" s="12" t="s">
        <v>1493</v>
      </c>
      <c r="DC63" s="12" t="s">
        <v>1493</v>
      </c>
      <c r="DD63" s="12" t="s">
        <v>1493</v>
      </c>
      <c r="DE63" s="12" t="s">
        <v>1493</v>
      </c>
      <c r="DF63" s="12" t="s">
        <v>1493</v>
      </c>
      <c r="DG63" s="12" t="s">
        <v>1493</v>
      </c>
      <c r="DH63" s="12" t="s">
        <v>1493</v>
      </c>
      <c r="DI63" s="12" t="s">
        <v>1493</v>
      </c>
      <c r="DJ63" s="12" t="s">
        <v>1493</v>
      </c>
      <c r="DK63" s="12" t="s">
        <v>1493</v>
      </c>
      <c r="DL63" s="12" t="s">
        <v>1493</v>
      </c>
      <c r="DM63" s="12" t="s">
        <v>1493</v>
      </c>
      <c r="DN63" s="12" t="s">
        <v>1493</v>
      </c>
      <c r="DO63" s="12" t="s">
        <v>1493</v>
      </c>
      <c r="DP63" s="12" t="s">
        <v>1493</v>
      </c>
      <c r="DQ63" s="12" t="s">
        <v>1493</v>
      </c>
      <c r="DR63" s="12" t="s">
        <v>1493</v>
      </c>
      <c r="DS63" s="12" t="s">
        <v>1493</v>
      </c>
      <c r="DT63" s="12" t="s">
        <v>1493</v>
      </c>
      <c r="DU63" s="12" t="s">
        <v>1493</v>
      </c>
      <c r="DV63" s="12" t="s">
        <v>1493</v>
      </c>
      <c r="DW63" s="12" t="s">
        <v>1493</v>
      </c>
      <c r="DX63" s="12" t="s">
        <v>1493</v>
      </c>
      <c r="DY63" s="12" t="s">
        <v>1493</v>
      </c>
      <c r="DZ63" s="12" t="s">
        <v>1493</v>
      </c>
      <c r="EA63" s="12" t="s">
        <v>1493</v>
      </c>
      <c r="EB63" s="12" t="s">
        <v>1493</v>
      </c>
      <c r="EC63" s="12" t="s">
        <v>1493</v>
      </c>
      <c r="ED63" s="12" t="s">
        <v>1493</v>
      </c>
      <c r="EE63" s="12" t="s">
        <v>1493</v>
      </c>
      <c r="EF63" s="12" t="s">
        <v>1493</v>
      </c>
      <c r="EG63" s="12" t="s">
        <v>1493</v>
      </c>
      <c r="EH63" s="12" t="s">
        <v>1493</v>
      </c>
      <c r="EI63" s="12" t="s">
        <v>1493</v>
      </c>
      <c r="EJ63" s="12" t="s">
        <v>1493</v>
      </c>
      <c r="EK63" s="12" t="s">
        <v>1493</v>
      </c>
      <c r="EL63" s="12" t="s">
        <v>1493</v>
      </c>
      <c r="EM63" s="12" t="s">
        <v>1493</v>
      </c>
      <c r="EN63" s="12" t="s">
        <v>1493</v>
      </c>
      <c r="EO63" s="12" t="s">
        <v>1493</v>
      </c>
      <c r="EP63" s="12" t="s">
        <v>1493</v>
      </c>
      <c r="ER63">
        <v>2</v>
      </c>
      <c r="ES63">
        <v>27</v>
      </c>
      <c r="ET63">
        <v>27</v>
      </c>
      <c r="EU63">
        <f t="shared" si="0"/>
        <v>27</v>
      </c>
      <c r="EV63">
        <f>Data1!BQ63/7</f>
        <v>33.428571428571431</v>
      </c>
      <c r="EW63">
        <v>2</v>
      </c>
      <c r="EX63">
        <f t="shared" si="1"/>
        <v>3</v>
      </c>
      <c r="EY63" t="str">
        <f t="shared" si="2"/>
        <v>לא הולם</v>
      </c>
    </row>
    <row r="64" spans="1:155" x14ac:dyDescent="0.25">
      <c r="A64" s="4">
        <v>2.0609999999999999</v>
      </c>
      <c r="B64" s="12" t="s">
        <v>1493</v>
      </c>
      <c r="C64" s="12" t="s">
        <v>899</v>
      </c>
      <c r="D64">
        <v>96</v>
      </c>
      <c r="E64" s="12" t="s">
        <v>702</v>
      </c>
      <c r="F64">
        <v>90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 s="12" t="s">
        <v>1493</v>
      </c>
      <c r="P64" s="12" t="s">
        <v>1493</v>
      </c>
      <c r="Q64" s="12" t="s">
        <v>1493</v>
      </c>
      <c r="R64" s="12" t="s">
        <v>1493</v>
      </c>
      <c r="S64" s="12" t="s">
        <v>1493</v>
      </c>
      <c r="T64" s="12" t="s">
        <v>1493</v>
      </c>
      <c r="U64" s="12" t="s">
        <v>1493</v>
      </c>
      <c r="V64" s="12" t="s">
        <v>1493</v>
      </c>
      <c r="W64" s="12" t="s">
        <v>1493</v>
      </c>
      <c r="X64" s="12" t="s">
        <v>1493</v>
      </c>
      <c r="Y64" s="12" t="s">
        <v>1493</v>
      </c>
      <c r="Z64" s="12" t="s">
        <v>1493</v>
      </c>
      <c r="AA64" s="12" t="s">
        <v>1493</v>
      </c>
      <c r="AB64" s="12" t="s">
        <v>1493</v>
      </c>
      <c r="AC64" s="12" t="s">
        <v>1493</v>
      </c>
      <c r="AD64" s="12" t="s">
        <v>1493</v>
      </c>
      <c r="AE64" s="12" t="s">
        <v>1493</v>
      </c>
      <c r="AF64" s="12" t="s">
        <v>1493</v>
      </c>
      <c r="AG64" s="12" t="s">
        <v>1493</v>
      </c>
      <c r="AH64" s="12" t="s">
        <v>1493</v>
      </c>
      <c r="AI64" s="12" t="s">
        <v>1493</v>
      </c>
      <c r="AJ64" s="12" t="s">
        <v>1493</v>
      </c>
      <c r="AK64" s="12" t="s">
        <v>1493</v>
      </c>
      <c r="AL64" s="12" t="s">
        <v>1493</v>
      </c>
      <c r="AM64" s="12" t="s">
        <v>1493</v>
      </c>
      <c r="AN64" s="12" t="s">
        <v>1493</v>
      </c>
      <c r="AO64" s="12" t="s">
        <v>1493</v>
      </c>
      <c r="AP64" s="12" t="s">
        <v>1493</v>
      </c>
      <c r="AQ64" s="12" t="s">
        <v>1493</v>
      </c>
      <c r="AR64" s="12" t="s">
        <v>1493</v>
      </c>
      <c r="AS64" s="12" t="s">
        <v>1493</v>
      </c>
      <c r="AT64" s="12" t="s">
        <v>1493</v>
      </c>
      <c r="AU64" s="12" t="s">
        <v>1493</v>
      </c>
      <c r="AV64" s="12" t="s">
        <v>1493</v>
      </c>
      <c r="AW64" s="12" t="s">
        <v>1493</v>
      </c>
      <c r="AX64" s="12" t="s">
        <v>1493</v>
      </c>
      <c r="AY64" s="12" t="s">
        <v>1493</v>
      </c>
      <c r="AZ64" s="12" t="s">
        <v>1493</v>
      </c>
      <c r="BA64" s="12" t="s">
        <v>1493</v>
      </c>
      <c r="BB64" s="12" t="s">
        <v>1493</v>
      </c>
      <c r="BC64" s="12" t="s">
        <v>1493</v>
      </c>
      <c r="BD64" s="12" t="s">
        <v>1493</v>
      </c>
      <c r="BE64" s="12" t="s">
        <v>1493</v>
      </c>
      <c r="BF64" s="12" t="s">
        <v>1493</v>
      </c>
      <c r="BG64" s="12" t="s">
        <v>1493</v>
      </c>
      <c r="BH64" s="12" t="s">
        <v>1493</v>
      </c>
      <c r="BI64" s="12" t="s">
        <v>1493</v>
      </c>
      <c r="BJ64" s="12" t="s">
        <v>1493</v>
      </c>
      <c r="BK64" s="12" t="s">
        <v>1493</v>
      </c>
      <c r="BL64" s="12" t="s">
        <v>1493</v>
      </c>
      <c r="BM64" s="12" t="s">
        <v>1493</v>
      </c>
      <c r="BN64" s="12" t="s">
        <v>1493</v>
      </c>
      <c r="BO64" s="12" t="s">
        <v>1493</v>
      </c>
      <c r="BP64" s="12" t="s">
        <v>1493</v>
      </c>
      <c r="BQ64" s="12" t="s">
        <v>1493</v>
      </c>
      <c r="BR64" s="12" t="s">
        <v>1493</v>
      </c>
      <c r="BS64" s="12" t="s">
        <v>1493</v>
      </c>
      <c r="BT64" s="12" t="s">
        <v>1493</v>
      </c>
      <c r="BU64" s="12" t="s">
        <v>1493</v>
      </c>
      <c r="BV64" s="12" t="s">
        <v>1493</v>
      </c>
      <c r="BW64" s="12" t="s">
        <v>1493</v>
      </c>
      <c r="BX64" s="12" t="s">
        <v>1493</v>
      </c>
      <c r="BY64" s="12" t="s">
        <v>1493</v>
      </c>
      <c r="BZ64" s="12" t="s">
        <v>1493</v>
      </c>
      <c r="CA64" s="12" t="s">
        <v>1493</v>
      </c>
      <c r="CB64" s="12" t="s">
        <v>1493</v>
      </c>
      <c r="CC64" s="12" t="s">
        <v>1493</v>
      </c>
      <c r="CD64" s="12" t="s">
        <v>1493</v>
      </c>
      <c r="CE64" s="12" t="s">
        <v>1493</v>
      </c>
      <c r="CF64" s="12" t="s">
        <v>1493</v>
      </c>
      <c r="CG64" s="12" t="s">
        <v>1493</v>
      </c>
      <c r="CH64" s="12" t="s">
        <v>1493</v>
      </c>
      <c r="CI64" s="12" t="s">
        <v>1493</v>
      </c>
      <c r="CJ64" s="12" t="s">
        <v>1493</v>
      </c>
      <c r="CK64" s="12" t="s">
        <v>1493</v>
      </c>
      <c r="CL64" s="12" t="s">
        <v>1493</v>
      </c>
      <c r="CM64" s="12" t="s">
        <v>1493</v>
      </c>
      <c r="CN64" s="12" t="s">
        <v>1493</v>
      </c>
      <c r="CO64" s="12" t="s">
        <v>1493</v>
      </c>
      <c r="CP64" s="12" t="s">
        <v>1493</v>
      </c>
      <c r="CQ64" s="12" t="s">
        <v>1493</v>
      </c>
      <c r="CR64" s="12" t="s">
        <v>1493</v>
      </c>
      <c r="CS64" s="12" t="s">
        <v>1493</v>
      </c>
      <c r="CT64" s="12" t="s">
        <v>1493</v>
      </c>
      <c r="CU64" s="12" t="s">
        <v>1493</v>
      </c>
      <c r="CV64" s="12" t="s">
        <v>1493</v>
      </c>
      <c r="CW64" s="12" t="s">
        <v>1493</v>
      </c>
      <c r="CX64" s="12" t="s">
        <v>1493</v>
      </c>
      <c r="CY64" s="12" t="s">
        <v>1493</v>
      </c>
      <c r="CZ64" s="12" t="s">
        <v>1493</v>
      </c>
      <c r="DA64" s="12" t="s">
        <v>1493</v>
      </c>
      <c r="DB64" s="12" t="s">
        <v>1493</v>
      </c>
      <c r="DC64" s="12" t="s">
        <v>1493</v>
      </c>
      <c r="DD64" s="12" t="s">
        <v>1493</v>
      </c>
      <c r="DE64" s="12" t="s">
        <v>1493</v>
      </c>
      <c r="DF64" s="12" t="s">
        <v>1493</v>
      </c>
      <c r="DG64" s="12" t="s">
        <v>1493</v>
      </c>
      <c r="DH64" s="12" t="s">
        <v>1493</v>
      </c>
      <c r="DI64" s="12" t="s">
        <v>1493</v>
      </c>
      <c r="DJ64" s="12" t="s">
        <v>1493</v>
      </c>
      <c r="DK64" s="12" t="s">
        <v>1493</v>
      </c>
      <c r="DL64" s="12" t="s">
        <v>1493</v>
      </c>
      <c r="DM64" s="12" t="s">
        <v>1493</v>
      </c>
      <c r="DN64" s="12" t="s">
        <v>1493</v>
      </c>
      <c r="DO64" s="12" t="s">
        <v>1493</v>
      </c>
      <c r="DP64" s="12" t="s">
        <v>1493</v>
      </c>
      <c r="DQ64" s="12" t="s">
        <v>1493</v>
      </c>
      <c r="DR64" s="12" t="s">
        <v>1493</v>
      </c>
      <c r="DS64" s="12" t="s">
        <v>1493</v>
      </c>
      <c r="DT64" s="12" t="s">
        <v>1493</v>
      </c>
      <c r="DU64" s="12" t="s">
        <v>1493</v>
      </c>
      <c r="DV64" s="12" t="s">
        <v>1493</v>
      </c>
      <c r="DW64" s="12" t="s">
        <v>1493</v>
      </c>
      <c r="DX64" s="12" t="s">
        <v>1493</v>
      </c>
      <c r="DY64" s="12" t="s">
        <v>1493</v>
      </c>
      <c r="DZ64" s="12" t="s">
        <v>1493</v>
      </c>
      <c r="EA64" s="12" t="s">
        <v>1493</v>
      </c>
      <c r="EB64" s="12" t="s">
        <v>1493</v>
      </c>
      <c r="EC64" s="12" t="s">
        <v>1493</v>
      </c>
      <c r="ED64" s="12" t="s">
        <v>1493</v>
      </c>
      <c r="EE64" s="12" t="s">
        <v>1493</v>
      </c>
      <c r="EF64" s="12" t="s">
        <v>1493</v>
      </c>
      <c r="EG64" s="12" t="s">
        <v>1493</v>
      </c>
      <c r="EH64" s="12" t="s">
        <v>1493</v>
      </c>
      <c r="EI64" s="12" t="s">
        <v>1493</v>
      </c>
      <c r="EJ64" s="12" t="s">
        <v>1493</v>
      </c>
      <c r="EK64" s="12" t="s">
        <v>1493</v>
      </c>
      <c r="EL64" s="12" t="s">
        <v>1493</v>
      </c>
      <c r="EM64" s="12" t="s">
        <v>1493</v>
      </c>
      <c r="EN64" s="12" t="s">
        <v>1493</v>
      </c>
      <c r="EO64" s="12" t="s">
        <v>1493</v>
      </c>
      <c r="EP64" s="12" t="s">
        <v>1493</v>
      </c>
      <c r="ER64">
        <v>1</v>
      </c>
      <c r="ES64">
        <v>13.7</v>
      </c>
      <c r="ET64">
        <v>14</v>
      </c>
      <c r="EU64">
        <f t="shared" si="0"/>
        <v>14</v>
      </c>
      <c r="EV64">
        <f>Data1!BQ64/7</f>
        <v>33.142857142857146</v>
      </c>
      <c r="EW64">
        <v>1</v>
      </c>
      <c r="EX64">
        <f t="shared" si="1"/>
        <v>3</v>
      </c>
      <c r="EY64" t="str">
        <f t="shared" si="2"/>
        <v>לא הולם</v>
      </c>
    </row>
    <row r="65" spans="1:155" x14ac:dyDescent="0.25">
      <c r="A65" s="4">
        <v>2.0619999999999998</v>
      </c>
      <c r="B65" s="12" t="s">
        <v>1493</v>
      </c>
      <c r="C65" s="12" t="s">
        <v>547</v>
      </c>
      <c r="D65">
        <v>140</v>
      </c>
      <c r="E65" s="12" t="s">
        <v>557</v>
      </c>
      <c r="F65">
        <v>58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 t="s">
        <v>913</v>
      </c>
      <c r="P65">
        <v>205</v>
      </c>
      <c r="Q65" t="s">
        <v>513</v>
      </c>
      <c r="R65">
        <v>64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 s="12" t="s">
        <v>1493</v>
      </c>
      <c r="AA65" s="12" t="s">
        <v>1493</v>
      </c>
      <c r="AB65" s="12" t="s">
        <v>1493</v>
      </c>
      <c r="AC65" s="12" t="s">
        <v>1493</v>
      </c>
      <c r="AD65" s="12" t="s">
        <v>1493</v>
      </c>
      <c r="AE65" s="12" t="s">
        <v>1493</v>
      </c>
      <c r="AF65" s="12" t="s">
        <v>1493</v>
      </c>
      <c r="AG65" s="12" t="s">
        <v>1493</v>
      </c>
      <c r="AH65" s="12" t="s">
        <v>1493</v>
      </c>
      <c r="AI65" s="12" t="s">
        <v>1493</v>
      </c>
      <c r="AJ65" s="12" t="s">
        <v>1493</v>
      </c>
      <c r="AK65" s="12" t="s">
        <v>1493</v>
      </c>
      <c r="AL65" s="12" t="s">
        <v>1493</v>
      </c>
      <c r="AM65" s="12" t="s">
        <v>1493</v>
      </c>
      <c r="AN65" s="12" t="s">
        <v>1493</v>
      </c>
      <c r="AO65" s="12" t="s">
        <v>1493</v>
      </c>
      <c r="AP65" s="12" t="s">
        <v>1493</v>
      </c>
      <c r="AQ65" s="12" t="s">
        <v>1493</v>
      </c>
      <c r="AR65" s="12" t="s">
        <v>1493</v>
      </c>
      <c r="AS65" s="12" t="s">
        <v>1493</v>
      </c>
      <c r="AT65" s="12" t="s">
        <v>1493</v>
      </c>
      <c r="AU65" s="12" t="s">
        <v>1493</v>
      </c>
      <c r="AV65" s="12" t="s">
        <v>1493</v>
      </c>
      <c r="AW65" s="12" t="s">
        <v>1493</v>
      </c>
      <c r="AX65" s="12" t="s">
        <v>1493</v>
      </c>
      <c r="AY65" s="12" t="s">
        <v>1493</v>
      </c>
      <c r="AZ65" s="12" t="s">
        <v>1493</v>
      </c>
      <c r="BA65" s="12" t="s">
        <v>1493</v>
      </c>
      <c r="BB65" s="12" t="s">
        <v>1493</v>
      </c>
      <c r="BC65" s="12" t="s">
        <v>1493</v>
      </c>
      <c r="BD65" s="12" t="s">
        <v>1493</v>
      </c>
      <c r="BE65" s="12" t="s">
        <v>1493</v>
      </c>
      <c r="BF65" s="12" t="s">
        <v>1493</v>
      </c>
      <c r="BG65" s="12" t="s">
        <v>1493</v>
      </c>
      <c r="BH65" s="12" t="s">
        <v>1493</v>
      </c>
      <c r="BI65" s="12" t="s">
        <v>1493</v>
      </c>
      <c r="BJ65" s="12" t="s">
        <v>1493</v>
      </c>
      <c r="BK65" s="12" t="s">
        <v>1493</v>
      </c>
      <c r="BL65" s="12" t="s">
        <v>1493</v>
      </c>
      <c r="BM65" s="12" t="s">
        <v>1493</v>
      </c>
      <c r="BN65" s="12" t="s">
        <v>1493</v>
      </c>
      <c r="BO65" s="12" t="s">
        <v>1493</v>
      </c>
      <c r="BP65" s="12" t="s">
        <v>1493</v>
      </c>
      <c r="BQ65" s="12" t="s">
        <v>1493</v>
      </c>
      <c r="BR65" s="12" t="s">
        <v>1493</v>
      </c>
      <c r="BS65" s="12" t="s">
        <v>1493</v>
      </c>
      <c r="BT65" s="12" t="s">
        <v>1493</v>
      </c>
      <c r="BU65" s="12" t="s">
        <v>1493</v>
      </c>
      <c r="BV65" s="12" t="s">
        <v>1493</v>
      </c>
      <c r="BW65" s="12" t="s">
        <v>1493</v>
      </c>
      <c r="BX65" s="12" t="s">
        <v>1493</v>
      </c>
      <c r="BY65" s="12" t="s">
        <v>1493</v>
      </c>
      <c r="BZ65" s="12" t="s">
        <v>1493</v>
      </c>
      <c r="CA65" s="12" t="s">
        <v>1493</v>
      </c>
      <c r="CB65" s="12" t="s">
        <v>1493</v>
      </c>
      <c r="CC65" s="12" t="s">
        <v>1493</v>
      </c>
      <c r="CD65" s="12" t="s">
        <v>1493</v>
      </c>
      <c r="CE65" s="12" t="s">
        <v>1493</v>
      </c>
      <c r="CF65" s="12" t="s">
        <v>1493</v>
      </c>
      <c r="CG65" s="12" t="s">
        <v>1493</v>
      </c>
      <c r="CH65" s="12" t="s">
        <v>1493</v>
      </c>
      <c r="CI65" s="12" t="s">
        <v>1493</v>
      </c>
      <c r="CJ65" s="12" t="s">
        <v>1493</v>
      </c>
      <c r="CK65" s="12" t="s">
        <v>1493</v>
      </c>
      <c r="CL65" s="12" t="s">
        <v>1493</v>
      </c>
      <c r="CM65" s="12" t="s">
        <v>1493</v>
      </c>
      <c r="CN65" s="12" t="s">
        <v>1493</v>
      </c>
      <c r="CO65" s="12" t="s">
        <v>1493</v>
      </c>
      <c r="CP65" s="12" t="s">
        <v>1493</v>
      </c>
      <c r="CQ65" s="12" t="s">
        <v>1493</v>
      </c>
      <c r="CR65" s="12" t="s">
        <v>1493</v>
      </c>
      <c r="CS65" s="12" t="s">
        <v>1493</v>
      </c>
      <c r="CT65" s="12" t="s">
        <v>1493</v>
      </c>
      <c r="CU65" s="12" t="s">
        <v>1493</v>
      </c>
      <c r="CV65" s="12" t="s">
        <v>1493</v>
      </c>
      <c r="CW65" s="12" t="s">
        <v>1493</v>
      </c>
      <c r="CX65" s="12" t="s">
        <v>1493</v>
      </c>
      <c r="CY65" s="12" t="s">
        <v>1493</v>
      </c>
      <c r="CZ65" s="12" t="s">
        <v>1493</v>
      </c>
      <c r="DA65" s="12" t="s">
        <v>1493</v>
      </c>
      <c r="DB65" s="12" t="s">
        <v>1493</v>
      </c>
      <c r="DC65" s="12" t="s">
        <v>1493</v>
      </c>
      <c r="DD65" s="12" t="s">
        <v>1493</v>
      </c>
      <c r="DE65" s="12" t="s">
        <v>1493</v>
      </c>
      <c r="DF65" s="12" t="s">
        <v>1493</v>
      </c>
      <c r="DG65" s="12" t="s">
        <v>1493</v>
      </c>
      <c r="DH65" s="12" t="s">
        <v>1493</v>
      </c>
      <c r="DI65" s="12" t="s">
        <v>1493</v>
      </c>
      <c r="DJ65" s="12" t="s">
        <v>1493</v>
      </c>
      <c r="DK65" s="12" t="s">
        <v>1493</v>
      </c>
      <c r="DL65" s="12" t="s">
        <v>1493</v>
      </c>
      <c r="DM65" s="12" t="s">
        <v>1493</v>
      </c>
      <c r="DN65" s="12" t="s">
        <v>1493</v>
      </c>
      <c r="DO65" s="12" t="s">
        <v>1493</v>
      </c>
      <c r="DP65" s="12" t="s">
        <v>1493</v>
      </c>
      <c r="DQ65" s="12" t="s">
        <v>1493</v>
      </c>
      <c r="DR65" s="12" t="s">
        <v>1493</v>
      </c>
      <c r="DS65" s="12" t="s">
        <v>1493</v>
      </c>
      <c r="DT65" s="12" t="s">
        <v>1493</v>
      </c>
      <c r="DU65" s="12" t="s">
        <v>1493</v>
      </c>
      <c r="DV65" s="12" t="s">
        <v>1493</v>
      </c>
      <c r="DW65" s="12" t="s">
        <v>1493</v>
      </c>
      <c r="DX65" s="12" t="s">
        <v>1493</v>
      </c>
      <c r="DY65" s="12" t="s">
        <v>1493</v>
      </c>
      <c r="DZ65" s="12" t="s">
        <v>1493</v>
      </c>
      <c r="EA65" s="12" t="s">
        <v>1493</v>
      </c>
      <c r="EB65" s="12" t="s">
        <v>1493</v>
      </c>
      <c r="EC65" s="12" t="s">
        <v>1493</v>
      </c>
      <c r="ED65" s="12" t="s">
        <v>1493</v>
      </c>
      <c r="EE65" s="12" t="s">
        <v>1493</v>
      </c>
      <c r="EF65" s="12" t="s">
        <v>1493</v>
      </c>
      <c r="EG65" s="12" t="s">
        <v>1493</v>
      </c>
      <c r="EH65" s="12" t="s">
        <v>1493</v>
      </c>
      <c r="EI65" s="12" t="s">
        <v>1493</v>
      </c>
      <c r="EJ65" s="12" t="s">
        <v>1493</v>
      </c>
      <c r="EK65" s="12" t="s">
        <v>1493</v>
      </c>
      <c r="EL65" s="12" t="s">
        <v>1493</v>
      </c>
      <c r="EM65" s="12" t="s">
        <v>1493</v>
      </c>
      <c r="EN65" s="12" t="s">
        <v>1493</v>
      </c>
      <c r="EO65" s="12" t="s">
        <v>1493</v>
      </c>
      <c r="EP65" s="12" t="s">
        <v>1493</v>
      </c>
      <c r="ER65">
        <v>2</v>
      </c>
      <c r="ES65">
        <v>29.2</v>
      </c>
      <c r="ET65">
        <v>29.2</v>
      </c>
      <c r="EU65">
        <f t="shared" si="0"/>
        <v>29</v>
      </c>
      <c r="EV65">
        <f>Data1!BQ65/7</f>
        <v>35.142857142857146</v>
      </c>
      <c r="EW65">
        <v>2</v>
      </c>
      <c r="EX65">
        <f t="shared" si="1"/>
        <v>3</v>
      </c>
      <c r="EY65" t="str">
        <f t="shared" si="2"/>
        <v>לא הולם</v>
      </c>
    </row>
    <row r="66" spans="1:155" x14ac:dyDescent="0.25">
      <c r="A66" s="4">
        <v>2.0630000000000002</v>
      </c>
      <c r="B66" s="12" t="s">
        <v>1493</v>
      </c>
      <c r="C66" t="s">
        <v>1464</v>
      </c>
      <c r="D66">
        <v>216</v>
      </c>
      <c r="E66" t="s">
        <v>702</v>
      </c>
      <c r="F66">
        <v>60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 s="12" t="s">
        <v>1493</v>
      </c>
      <c r="P66" s="12" t="s">
        <v>1493</v>
      </c>
      <c r="Q66" s="12" t="s">
        <v>1493</v>
      </c>
      <c r="R66" s="12" t="s">
        <v>1493</v>
      </c>
      <c r="S66" s="12" t="s">
        <v>1493</v>
      </c>
      <c r="T66" s="12" t="s">
        <v>1493</v>
      </c>
      <c r="U66" s="12" t="s">
        <v>1493</v>
      </c>
      <c r="V66" s="12" t="s">
        <v>1493</v>
      </c>
      <c r="W66" s="12" t="s">
        <v>1493</v>
      </c>
      <c r="X66" s="12" t="s">
        <v>1493</v>
      </c>
      <c r="Y66" s="12" t="s">
        <v>1493</v>
      </c>
      <c r="Z66" s="12" t="s">
        <v>1493</v>
      </c>
      <c r="AA66" s="12" t="s">
        <v>1493</v>
      </c>
      <c r="AB66" s="12" t="s">
        <v>1493</v>
      </c>
      <c r="AC66" s="12" t="s">
        <v>1493</v>
      </c>
      <c r="AD66" s="12" t="s">
        <v>1493</v>
      </c>
      <c r="AE66" s="12" t="s">
        <v>1493</v>
      </c>
      <c r="AF66" s="12" t="s">
        <v>1493</v>
      </c>
      <c r="AG66" s="12" t="s">
        <v>1493</v>
      </c>
      <c r="AH66" s="12" t="s">
        <v>1493</v>
      </c>
      <c r="AI66" s="12" t="s">
        <v>1493</v>
      </c>
      <c r="AJ66" s="12" t="s">
        <v>1493</v>
      </c>
      <c r="AK66" s="12" t="s">
        <v>1493</v>
      </c>
      <c r="AL66" s="12" t="s">
        <v>1493</v>
      </c>
      <c r="AM66" s="12" t="s">
        <v>1493</v>
      </c>
      <c r="AN66" s="12" t="s">
        <v>1493</v>
      </c>
      <c r="AO66" s="12" t="s">
        <v>1493</v>
      </c>
      <c r="AP66" s="12" t="s">
        <v>1493</v>
      </c>
      <c r="AQ66" s="12" t="s">
        <v>1493</v>
      </c>
      <c r="AR66" s="12" t="s">
        <v>1493</v>
      </c>
      <c r="AS66" s="12" t="s">
        <v>1493</v>
      </c>
      <c r="AT66" s="12" t="s">
        <v>1493</v>
      </c>
      <c r="AU66" s="12" t="s">
        <v>1493</v>
      </c>
      <c r="AV66" s="12" t="s">
        <v>1493</v>
      </c>
      <c r="AW66" s="12" t="s">
        <v>1493</v>
      </c>
      <c r="AX66" s="12" t="s">
        <v>1493</v>
      </c>
      <c r="AY66" s="12" t="s">
        <v>1493</v>
      </c>
      <c r="AZ66" s="12" t="s">
        <v>1493</v>
      </c>
      <c r="BA66" s="12" t="s">
        <v>1493</v>
      </c>
      <c r="BB66" s="12" t="s">
        <v>1493</v>
      </c>
      <c r="BC66" s="12" t="s">
        <v>1493</v>
      </c>
      <c r="BD66" s="12" t="s">
        <v>1493</v>
      </c>
      <c r="BE66" s="12" t="s">
        <v>1493</v>
      </c>
      <c r="BF66" s="12" t="s">
        <v>1493</v>
      </c>
      <c r="BG66" s="12" t="s">
        <v>1493</v>
      </c>
      <c r="BH66" s="12" t="s">
        <v>1493</v>
      </c>
      <c r="BI66" s="12" t="s">
        <v>1493</v>
      </c>
      <c r="BJ66" s="12" t="s">
        <v>1493</v>
      </c>
      <c r="BK66" s="12" t="s">
        <v>1493</v>
      </c>
      <c r="BL66" s="12" t="s">
        <v>1493</v>
      </c>
      <c r="BM66" s="12" t="s">
        <v>1493</v>
      </c>
      <c r="BN66" s="12" t="s">
        <v>1493</v>
      </c>
      <c r="BO66" s="12" t="s">
        <v>1493</v>
      </c>
      <c r="BP66" s="12" t="s">
        <v>1493</v>
      </c>
      <c r="BQ66" s="12" t="s">
        <v>1493</v>
      </c>
      <c r="BR66" s="12" t="s">
        <v>1493</v>
      </c>
      <c r="BS66" s="12" t="s">
        <v>1493</v>
      </c>
      <c r="BT66" s="12" t="s">
        <v>1493</v>
      </c>
      <c r="BU66" s="12" t="s">
        <v>1493</v>
      </c>
      <c r="BV66" s="12" t="s">
        <v>1493</v>
      </c>
      <c r="BW66" s="12" t="s">
        <v>1493</v>
      </c>
      <c r="BX66" s="12" t="s">
        <v>1493</v>
      </c>
      <c r="BY66" s="12" t="s">
        <v>1493</v>
      </c>
      <c r="BZ66" s="12" t="s">
        <v>1493</v>
      </c>
      <c r="CA66" s="12" t="s">
        <v>1493</v>
      </c>
      <c r="CB66" s="12" t="s">
        <v>1493</v>
      </c>
      <c r="CC66" s="12" t="s">
        <v>1493</v>
      </c>
      <c r="CD66" s="12" t="s">
        <v>1493</v>
      </c>
      <c r="CE66" s="12" t="s">
        <v>1493</v>
      </c>
      <c r="CF66" s="12" t="s">
        <v>1493</v>
      </c>
      <c r="CG66" s="12" t="s">
        <v>1493</v>
      </c>
      <c r="CH66" s="12" t="s">
        <v>1493</v>
      </c>
      <c r="CI66" s="12" t="s">
        <v>1493</v>
      </c>
      <c r="CJ66" s="12" t="s">
        <v>1493</v>
      </c>
      <c r="CK66" s="12" t="s">
        <v>1493</v>
      </c>
      <c r="CL66" s="12" t="s">
        <v>1493</v>
      </c>
      <c r="CM66" s="12" t="s">
        <v>1493</v>
      </c>
      <c r="CN66" s="12" t="s">
        <v>1493</v>
      </c>
      <c r="CO66" s="12" t="s">
        <v>1493</v>
      </c>
      <c r="CP66" s="12" t="s">
        <v>1493</v>
      </c>
      <c r="CQ66" s="12" t="s">
        <v>1493</v>
      </c>
      <c r="CR66" s="12" t="s">
        <v>1493</v>
      </c>
      <c r="CS66" s="12" t="s">
        <v>1493</v>
      </c>
      <c r="CT66" s="12" t="s">
        <v>1493</v>
      </c>
      <c r="CU66" s="12" t="s">
        <v>1493</v>
      </c>
      <c r="CV66" s="12" t="s">
        <v>1493</v>
      </c>
      <c r="CW66" s="12" t="s">
        <v>1493</v>
      </c>
      <c r="CX66" s="12" t="s">
        <v>1493</v>
      </c>
      <c r="CY66" s="12" t="s">
        <v>1493</v>
      </c>
      <c r="CZ66" s="12" t="s">
        <v>1493</v>
      </c>
      <c r="DA66" s="12" t="s">
        <v>1493</v>
      </c>
      <c r="DB66" s="12" t="s">
        <v>1493</v>
      </c>
      <c r="DC66" s="12" t="s">
        <v>1493</v>
      </c>
      <c r="DD66" s="12" t="s">
        <v>1493</v>
      </c>
      <c r="DE66" s="12" t="s">
        <v>1493</v>
      </c>
      <c r="DF66" s="12" t="s">
        <v>1493</v>
      </c>
      <c r="DG66" s="12" t="s">
        <v>1493</v>
      </c>
      <c r="DH66" s="12" t="s">
        <v>1493</v>
      </c>
      <c r="DI66" s="12" t="s">
        <v>1493</v>
      </c>
      <c r="DJ66" s="12" t="s">
        <v>1493</v>
      </c>
      <c r="DK66" s="12" t="s">
        <v>1493</v>
      </c>
      <c r="DL66" s="12" t="s">
        <v>1493</v>
      </c>
      <c r="DM66" s="12" t="s">
        <v>1493</v>
      </c>
      <c r="DN66" s="12" t="s">
        <v>1493</v>
      </c>
      <c r="DO66" s="12" t="s">
        <v>1493</v>
      </c>
      <c r="DP66" s="12" t="s">
        <v>1493</v>
      </c>
      <c r="DQ66" s="12" t="s">
        <v>1493</v>
      </c>
      <c r="DR66" s="12" t="s">
        <v>1493</v>
      </c>
      <c r="DS66" s="12" t="s">
        <v>1493</v>
      </c>
      <c r="DT66" s="12" t="s">
        <v>1493</v>
      </c>
      <c r="DU66" s="12" t="s">
        <v>1493</v>
      </c>
      <c r="DV66" s="12" t="s">
        <v>1493</v>
      </c>
      <c r="DW66" s="12" t="s">
        <v>1493</v>
      </c>
      <c r="DX66" s="12" t="s">
        <v>1493</v>
      </c>
      <c r="DY66" s="12" t="s">
        <v>1493</v>
      </c>
      <c r="DZ66" s="12" t="s">
        <v>1493</v>
      </c>
      <c r="EA66" s="12" t="s">
        <v>1493</v>
      </c>
      <c r="EB66" s="12" t="s">
        <v>1493</v>
      </c>
      <c r="EC66" s="12" t="s">
        <v>1493</v>
      </c>
      <c r="ED66" s="12" t="s">
        <v>1493</v>
      </c>
      <c r="EE66" s="12" t="s">
        <v>1493</v>
      </c>
      <c r="EF66" s="12" t="s">
        <v>1493</v>
      </c>
      <c r="EG66" s="12" t="s">
        <v>1493</v>
      </c>
      <c r="EH66" s="12" t="s">
        <v>1493</v>
      </c>
      <c r="EI66" s="12" t="s">
        <v>1493</v>
      </c>
      <c r="EJ66" s="12" t="s">
        <v>1493</v>
      </c>
      <c r="EK66" s="12" t="s">
        <v>1493</v>
      </c>
      <c r="EL66" s="12" t="s">
        <v>1493</v>
      </c>
      <c r="EM66" s="12" t="s">
        <v>1493</v>
      </c>
      <c r="EN66" s="12" t="s">
        <v>1493</v>
      </c>
      <c r="EO66" s="12" t="s">
        <v>1493</v>
      </c>
      <c r="EP66" s="12" t="s">
        <v>1493</v>
      </c>
      <c r="ER66">
        <v>1</v>
      </c>
      <c r="ES66">
        <v>30.8</v>
      </c>
      <c r="ET66">
        <v>31.1</v>
      </c>
      <c r="EU66">
        <f t="shared" si="0"/>
        <v>31</v>
      </c>
      <c r="EV66">
        <f>Data1!BQ66/7</f>
        <v>33.714285714285715</v>
      </c>
      <c r="EW66">
        <v>1</v>
      </c>
      <c r="EX66">
        <f t="shared" si="1"/>
        <v>3</v>
      </c>
      <c r="EY66" t="str">
        <f t="shared" si="2"/>
        <v>לא הולם</v>
      </c>
    </row>
    <row r="67" spans="1:155" x14ac:dyDescent="0.25">
      <c r="A67" s="4">
        <v>2.0640000000000001</v>
      </c>
      <c r="B67" s="12" t="s">
        <v>1493</v>
      </c>
      <c r="C67" t="s">
        <v>1465</v>
      </c>
      <c r="D67">
        <v>134</v>
      </c>
      <c r="E67" t="s">
        <v>608</v>
      </c>
      <c r="F67">
        <v>58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1</v>
      </c>
      <c r="O67" t="s">
        <v>1445</v>
      </c>
      <c r="P67">
        <v>209</v>
      </c>
      <c r="Q67" t="s">
        <v>946</v>
      </c>
      <c r="R67">
        <v>65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 s="12" t="s">
        <v>1493</v>
      </c>
      <c r="AB67" s="12" t="s">
        <v>1493</v>
      </c>
      <c r="AC67" s="12" t="s">
        <v>1493</v>
      </c>
      <c r="AD67" s="12" t="s">
        <v>1493</v>
      </c>
      <c r="AE67" s="12" t="s">
        <v>1493</v>
      </c>
      <c r="AF67" s="12" t="s">
        <v>1493</v>
      </c>
      <c r="AG67" s="12" t="s">
        <v>1493</v>
      </c>
      <c r="AH67" s="12" t="s">
        <v>1493</v>
      </c>
      <c r="AI67" s="12" t="s">
        <v>1493</v>
      </c>
      <c r="AJ67" s="12" t="s">
        <v>1493</v>
      </c>
      <c r="AK67" s="12" t="s">
        <v>1493</v>
      </c>
      <c r="AL67" s="12" t="s">
        <v>1493</v>
      </c>
      <c r="AM67" s="12" t="s">
        <v>1493</v>
      </c>
      <c r="AN67" s="12" t="s">
        <v>1493</v>
      </c>
      <c r="AO67" s="12" t="s">
        <v>1493</v>
      </c>
      <c r="AP67" s="12" t="s">
        <v>1493</v>
      </c>
      <c r="AQ67" s="12" t="s">
        <v>1493</v>
      </c>
      <c r="AR67" s="12" t="s">
        <v>1493</v>
      </c>
      <c r="AS67" s="12" t="s">
        <v>1493</v>
      </c>
      <c r="AT67" s="12" t="s">
        <v>1493</v>
      </c>
      <c r="AU67" s="12" t="s">
        <v>1493</v>
      </c>
      <c r="AV67" s="12" t="s">
        <v>1493</v>
      </c>
      <c r="AW67" s="12" t="s">
        <v>1493</v>
      </c>
      <c r="AX67" s="12" t="s">
        <v>1493</v>
      </c>
      <c r="AY67" s="12" t="s">
        <v>1493</v>
      </c>
      <c r="AZ67" s="12" t="s">
        <v>1493</v>
      </c>
      <c r="BA67" s="12" t="s">
        <v>1493</v>
      </c>
      <c r="BB67" s="12" t="s">
        <v>1493</v>
      </c>
      <c r="BC67" s="12" t="s">
        <v>1493</v>
      </c>
      <c r="BD67" s="12" t="s">
        <v>1493</v>
      </c>
      <c r="BE67" s="12" t="s">
        <v>1493</v>
      </c>
      <c r="BF67" s="12" t="s">
        <v>1493</v>
      </c>
      <c r="BG67" s="12" t="s">
        <v>1493</v>
      </c>
      <c r="BH67" s="12" t="s">
        <v>1493</v>
      </c>
      <c r="BI67" s="12" t="s">
        <v>1493</v>
      </c>
      <c r="BJ67" s="12" t="s">
        <v>1493</v>
      </c>
      <c r="BK67" s="12" t="s">
        <v>1493</v>
      </c>
      <c r="BL67" s="12" t="s">
        <v>1493</v>
      </c>
      <c r="BM67" s="12" t="s">
        <v>1493</v>
      </c>
      <c r="BN67" s="12" t="s">
        <v>1493</v>
      </c>
      <c r="BO67" s="12" t="s">
        <v>1493</v>
      </c>
      <c r="BP67" s="12" t="s">
        <v>1493</v>
      </c>
      <c r="BQ67" s="12" t="s">
        <v>1493</v>
      </c>
      <c r="BR67" s="12" t="s">
        <v>1493</v>
      </c>
      <c r="BS67" s="12" t="s">
        <v>1493</v>
      </c>
      <c r="BT67" s="12" t="s">
        <v>1493</v>
      </c>
      <c r="BU67" s="12" t="s">
        <v>1493</v>
      </c>
      <c r="BV67" s="12" t="s">
        <v>1493</v>
      </c>
      <c r="BW67" s="12" t="s">
        <v>1493</v>
      </c>
      <c r="BX67" s="12" t="s">
        <v>1493</v>
      </c>
      <c r="BY67" s="12" t="s">
        <v>1493</v>
      </c>
      <c r="BZ67" s="12" t="s">
        <v>1493</v>
      </c>
      <c r="CA67" s="12" t="s">
        <v>1493</v>
      </c>
      <c r="CB67" s="12" t="s">
        <v>1493</v>
      </c>
      <c r="CC67" s="12" t="s">
        <v>1493</v>
      </c>
      <c r="CD67" s="12" t="s">
        <v>1493</v>
      </c>
      <c r="CE67" s="12" t="s">
        <v>1493</v>
      </c>
      <c r="CF67" s="12" t="s">
        <v>1493</v>
      </c>
      <c r="CG67" s="12" t="s">
        <v>1493</v>
      </c>
      <c r="CH67" s="12" t="s">
        <v>1493</v>
      </c>
      <c r="CI67" s="12" t="s">
        <v>1493</v>
      </c>
      <c r="CJ67" s="12" t="s">
        <v>1493</v>
      </c>
      <c r="CK67" s="12" t="s">
        <v>1493</v>
      </c>
      <c r="CL67" s="12" t="s">
        <v>1493</v>
      </c>
      <c r="CM67" s="12" t="s">
        <v>1493</v>
      </c>
      <c r="CN67" s="12" t="s">
        <v>1493</v>
      </c>
      <c r="CO67" s="12" t="s">
        <v>1493</v>
      </c>
      <c r="CP67" s="12" t="s">
        <v>1493</v>
      </c>
      <c r="CQ67" s="12" t="s">
        <v>1493</v>
      </c>
      <c r="CR67" s="12" t="s">
        <v>1493</v>
      </c>
      <c r="CS67" s="12" t="s">
        <v>1493</v>
      </c>
      <c r="CT67" s="12" t="s">
        <v>1493</v>
      </c>
      <c r="CU67" s="12" t="s">
        <v>1493</v>
      </c>
      <c r="CV67" s="12" t="s">
        <v>1493</v>
      </c>
      <c r="CW67" s="12" t="s">
        <v>1493</v>
      </c>
      <c r="CX67" s="12" t="s">
        <v>1493</v>
      </c>
      <c r="CY67" s="12" t="s">
        <v>1493</v>
      </c>
      <c r="CZ67" s="12" t="s">
        <v>1493</v>
      </c>
      <c r="DA67" s="12" t="s">
        <v>1493</v>
      </c>
      <c r="DB67" s="12" t="s">
        <v>1493</v>
      </c>
      <c r="DC67" s="12" t="s">
        <v>1493</v>
      </c>
      <c r="DD67" s="12" t="s">
        <v>1493</v>
      </c>
      <c r="DE67" s="12" t="s">
        <v>1493</v>
      </c>
      <c r="DF67" s="12" t="s">
        <v>1493</v>
      </c>
      <c r="DG67" s="12" t="s">
        <v>1493</v>
      </c>
      <c r="DH67" s="12" t="s">
        <v>1493</v>
      </c>
      <c r="DI67" s="12" t="s">
        <v>1493</v>
      </c>
      <c r="DJ67" s="12" t="s">
        <v>1493</v>
      </c>
      <c r="DK67" s="12" t="s">
        <v>1493</v>
      </c>
      <c r="DL67" s="12" t="s">
        <v>1493</v>
      </c>
      <c r="DM67" s="12" t="s">
        <v>1493</v>
      </c>
      <c r="DN67" s="12" t="s">
        <v>1493</v>
      </c>
      <c r="DO67" s="12" t="s">
        <v>1493</v>
      </c>
      <c r="DP67" s="12" t="s">
        <v>1493</v>
      </c>
      <c r="DQ67" s="12" t="s">
        <v>1493</v>
      </c>
      <c r="DR67" s="12" t="s">
        <v>1493</v>
      </c>
      <c r="DS67" s="12" t="s">
        <v>1493</v>
      </c>
      <c r="DT67" s="12" t="s">
        <v>1493</v>
      </c>
      <c r="DU67" s="12" t="s">
        <v>1493</v>
      </c>
      <c r="DV67" s="12" t="s">
        <v>1493</v>
      </c>
      <c r="DW67" s="12" t="s">
        <v>1493</v>
      </c>
      <c r="DX67" s="12" t="s">
        <v>1493</v>
      </c>
      <c r="DY67" s="12" t="s">
        <v>1493</v>
      </c>
      <c r="DZ67" s="12" t="s">
        <v>1493</v>
      </c>
      <c r="EA67" s="12" t="s">
        <v>1493</v>
      </c>
      <c r="EB67" s="12" t="s">
        <v>1493</v>
      </c>
      <c r="EC67" s="12" t="s">
        <v>1493</v>
      </c>
      <c r="ED67" s="12" t="s">
        <v>1493</v>
      </c>
      <c r="EE67" s="12" t="s">
        <v>1493</v>
      </c>
      <c r="EF67" s="12" t="s">
        <v>1493</v>
      </c>
      <c r="EG67" s="12" t="s">
        <v>1493</v>
      </c>
      <c r="EH67" s="12" t="s">
        <v>1493</v>
      </c>
      <c r="EI67" s="12" t="s">
        <v>1493</v>
      </c>
      <c r="EJ67" s="12" t="s">
        <v>1493</v>
      </c>
      <c r="EK67" s="12" t="s">
        <v>1493</v>
      </c>
      <c r="EL67" s="12" t="s">
        <v>1493</v>
      </c>
      <c r="EM67" s="12" t="s">
        <v>1493</v>
      </c>
      <c r="EN67" s="12" t="s">
        <v>1493</v>
      </c>
      <c r="EO67" s="12" t="s">
        <v>1493</v>
      </c>
      <c r="EP67" s="12" t="s">
        <v>1493</v>
      </c>
      <c r="ER67">
        <v>2</v>
      </c>
      <c r="ES67">
        <v>29.8</v>
      </c>
      <c r="ET67">
        <v>30.1</v>
      </c>
      <c r="EU67">
        <f t="shared" si="0"/>
        <v>30</v>
      </c>
      <c r="EV67">
        <f>Data1!BQ67/7</f>
        <v>35</v>
      </c>
      <c r="EW67">
        <v>2</v>
      </c>
      <c r="EX67">
        <f t="shared" si="1"/>
        <v>3</v>
      </c>
      <c r="EY67" t="str">
        <f t="shared" si="2"/>
        <v>לא הולם</v>
      </c>
    </row>
    <row r="68" spans="1:155" x14ac:dyDescent="0.25">
      <c r="A68" s="4">
        <v>2.0649999999999999</v>
      </c>
      <c r="B68" s="12" t="s">
        <v>1493</v>
      </c>
      <c r="C68" s="12" t="s">
        <v>1000</v>
      </c>
      <c r="D68">
        <v>160</v>
      </c>
      <c r="E68" s="12" t="s">
        <v>653</v>
      </c>
      <c r="F68">
        <v>65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 s="12" t="s">
        <v>1493</v>
      </c>
      <c r="P68" s="12" t="s">
        <v>1493</v>
      </c>
      <c r="Q68" s="12" t="s">
        <v>1493</v>
      </c>
      <c r="R68" s="12" t="s">
        <v>1493</v>
      </c>
      <c r="S68" s="12" t="s">
        <v>1493</v>
      </c>
      <c r="T68" s="12" t="s">
        <v>1493</v>
      </c>
      <c r="U68" s="12" t="s">
        <v>1493</v>
      </c>
      <c r="V68" s="12" t="s">
        <v>1493</v>
      </c>
      <c r="W68" s="12" t="s">
        <v>1493</v>
      </c>
      <c r="X68" s="12" t="s">
        <v>1493</v>
      </c>
      <c r="Y68" s="12" t="s">
        <v>1493</v>
      </c>
      <c r="Z68" s="12" t="s">
        <v>1493</v>
      </c>
      <c r="AA68" s="12" t="s">
        <v>1493</v>
      </c>
      <c r="AB68" s="12" t="s">
        <v>1493</v>
      </c>
      <c r="AC68" s="12" t="s">
        <v>1493</v>
      </c>
      <c r="AD68" s="12" t="s">
        <v>1493</v>
      </c>
      <c r="AE68" s="12" t="s">
        <v>1493</v>
      </c>
      <c r="AF68" s="12" t="s">
        <v>1493</v>
      </c>
      <c r="AG68" s="12" t="s">
        <v>1493</v>
      </c>
      <c r="AH68" s="12" t="s">
        <v>1493</v>
      </c>
      <c r="AI68" s="12" t="s">
        <v>1493</v>
      </c>
      <c r="AJ68" s="12" t="s">
        <v>1493</v>
      </c>
      <c r="AK68" s="12" t="s">
        <v>1493</v>
      </c>
      <c r="AL68" s="12" t="s">
        <v>1493</v>
      </c>
      <c r="AM68" s="12" t="s">
        <v>1493</v>
      </c>
      <c r="AN68" s="12" t="s">
        <v>1493</v>
      </c>
      <c r="AO68" s="12" t="s">
        <v>1493</v>
      </c>
      <c r="AP68" s="12" t="s">
        <v>1493</v>
      </c>
      <c r="AQ68" s="12" t="s">
        <v>1493</v>
      </c>
      <c r="AR68" s="12" t="s">
        <v>1493</v>
      </c>
      <c r="AS68" s="12" t="s">
        <v>1493</v>
      </c>
      <c r="AT68" s="12" t="s">
        <v>1493</v>
      </c>
      <c r="AU68" s="12" t="s">
        <v>1493</v>
      </c>
      <c r="AV68" s="12" t="s">
        <v>1493</v>
      </c>
      <c r="AW68" s="12" t="s">
        <v>1493</v>
      </c>
      <c r="AX68" s="12" t="s">
        <v>1493</v>
      </c>
      <c r="AY68" s="12" t="s">
        <v>1493</v>
      </c>
      <c r="AZ68" s="12" t="s">
        <v>1493</v>
      </c>
      <c r="BA68" s="12" t="s">
        <v>1493</v>
      </c>
      <c r="BB68" s="12" t="s">
        <v>1493</v>
      </c>
      <c r="BC68" s="12" t="s">
        <v>1493</v>
      </c>
      <c r="BD68" s="12" t="s">
        <v>1493</v>
      </c>
      <c r="BE68" s="12" t="s">
        <v>1493</v>
      </c>
      <c r="BF68" s="12" t="s">
        <v>1493</v>
      </c>
      <c r="BG68" s="12" t="s">
        <v>1493</v>
      </c>
      <c r="BH68" s="12" t="s">
        <v>1493</v>
      </c>
      <c r="BI68" s="12" t="s">
        <v>1493</v>
      </c>
      <c r="BJ68" s="12" t="s">
        <v>1493</v>
      </c>
      <c r="BK68" s="12" t="s">
        <v>1493</v>
      </c>
      <c r="BL68" s="12" t="s">
        <v>1493</v>
      </c>
      <c r="BM68" s="12" t="s">
        <v>1493</v>
      </c>
      <c r="BN68" s="12" t="s">
        <v>1493</v>
      </c>
      <c r="BO68" s="12" t="s">
        <v>1493</v>
      </c>
      <c r="BP68" s="12" t="s">
        <v>1493</v>
      </c>
      <c r="BQ68" s="12" t="s">
        <v>1493</v>
      </c>
      <c r="BR68" s="12" t="s">
        <v>1493</v>
      </c>
      <c r="BS68" s="12" t="s">
        <v>1493</v>
      </c>
      <c r="BT68" s="12" t="s">
        <v>1493</v>
      </c>
      <c r="BU68" s="12" t="s">
        <v>1493</v>
      </c>
      <c r="BV68" s="12" t="s">
        <v>1493</v>
      </c>
      <c r="BW68" s="12" t="s">
        <v>1493</v>
      </c>
      <c r="BX68" s="12" t="s">
        <v>1493</v>
      </c>
      <c r="BY68" s="12" t="s">
        <v>1493</v>
      </c>
      <c r="BZ68" s="12" t="s">
        <v>1493</v>
      </c>
      <c r="CA68" s="12" t="s">
        <v>1493</v>
      </c>
      <c r="CB68" s="12" t="s">
        <v>1493</v>
      </c>
      <c r="CC68" s="12" t="s">
        <v>1493</v>
      </c>
      <c r="CD68" s="12" t="s">
        <v>1493</v>
      </c>
      <c r="CE68" s="12" t="s">
        <v>1493</v>
      </c>
      <c r="CF68" s="12" t="s">
        <v>1493</v>
      </c>
      <c r="CG68" s="12" t="s">
        <v>1493</v>
      </c>
      <c r="CH68" s="12" t="s">
        <v>1493</v>
      </c>
      <c r="CI68" s="12" t="s">
        <v>1493</v>
      </c>
      <c r="CJ68" s="12" t="s">
        <v>1493</v>
      </c>
      <c r="CK68" s="12" t="s">
        <v>1493</v>
      </c>
      <c r="CL68" s="12" t="s">
        <v>1493</v>
      </c>
      <c r="CM68" s="12" t="s">
        <v>1493</v>
      </c>
      <c r="CN68" s="12" t="s">
        <v>1493</v>
      </c>
      <c r="CO68" s="12" t="s">
        <v>1493</v>
      </c>
      <c r="CP68" s="12" t="s">
        <v>1493</v>
      </c>
      <c r="CQ68" s="12" t="s">
        <v>1493</v>
      </c>
      <c r="CR68" s="12" t="s">
        <v>1493</v>
      </c>
      <c r="CS68" s="12" t="s">
        <v>1493</v>
      </c>
      <c r="CT68" s="12" t="s">
        <v>1493</v>
      </c>
      <c r="CU68" s="12" t="s">
        <v>1493</v>
      </c>
      <c r="CV68" s="12" t="s">
        <v>1493</v>
      </c>
      <c r="CW68" s="12" t="s">
        <v>1493</v>
      </c>
      <c r="CX68" s="12" t="s">
        <v>1493</v>
      </c>
      <c r="CY68" s="12" t="s">
        <v>1493</v>
      </c>
      <c r="CZ68" s="12" t="s">
        <v>1493</v>
      </c>
      <c r="DA68" s="12" t="s">
        <v>1493</v>
      </c>
      <c r="DB68" s="12" t="s">
        <v>1493</v>
      </c>
      <c r="DC68" s="12" t="s">
        <v>1493</v>
      </c>
      <c r="DD68" s="12" t="s">
        <v>1493</v>
      </c>
      <c r="DE68" s="12" t="s">
        <v>1493</v>
      </c>
      <c r="DF68" s="12" t="s">
        <v>1493</v>
      </c>
      <c r="DG68" s="12" t="s">
        <v>1493</v>
      </c>
      <c r="DH68" s="12" t="s">
        <v>1493</v>
      </c>
      <c r="DI68" s="12" t="s">
        <v>1493</v>
      </c>
      <c r="DJ68" s="12" t="s">
        <v>1493</v>
      </c>
      <c r="DK68" s="12" t="s">
        <v>1493</v>
      </c>
      <c r="DL68" s="12" t="s">
        <v>1493</v>
      </c>
      <c r="DM68" s="12" t="s">
        <v>1493</v>
      </c>
      <c r="DN68" s="12" t="s">
        <v>1493</v>
      </c>
      <c r="DO68" s="12" t="s">
        <v>1493</v>
      </c>
      <c r="DP68" s="12" t="s">
        <v>1493</v>
      </c>
      <c r="DQ68" s="12" t="s">
        <v>1493</v>
      </c>
      <c r="DR68" s="12" t="s">
        <v>1493</v>
      </c>
      <c r="DS68" s="12" t="s">
        <v>1493</v>
      </c>
      <c r="DT68" s="12" t="s">
        <v>1493</v>
      </c>
      <c r="DU68" s="12" t="s">
        <v>1493</v>
      </c>
      <c r="DV68" s="12" t="s">
        <v>1493</v>
      </c>
      <c r="DW68" s="12" t="s">
        <v>1493</v>
      </c>
      <c r="DX68" s="12" t="s">
        <v>1493</v>
      </c>
      <c r="DY68" s="12" t="s">
        <v>1493</v>
      </c>
      <c r="DZ68" s="12" t="s">
        <v>1493</v>
      </c>
      <c r="EA68" s="12" t="s">
        <v>1493</v>
      </c>
      <c r="EB68" s="12" t="s">
        <v>1493</v>
      </c>
      <c r="EC68" s="12" t="s">
        <v>1493</v>
      </c>
      <c r="ED68" s="12" t="s">
        <v>1493</v>
      </c>
      <c r="EE68" s="12" t="s">
        <v>1493</v>
      </c>
      <c r="EF68" s="12" t="s">
        <v>1493</v>
      </c>
      <c r="EG68" s="12" t="s">
        <v>1493</v>
      </c>
      <c r="EH68" s="12" t="s">
        <v>1493</v>
      </c>
      <c r="EI68" s="12" t="s">
        <v>1493</v>
      </c>
      <c r="EJ68" s="12" t="s">
        <v>1493</v>
      </c>
      <c r="EK68" s="12" t="s">
        <v>1493</v>
      </c>
      <c r="EL68" s="12" t="s">
        <v>1493</v>
      </c>
      <c r="EM68" s="12" t="s">
        <v>1493</v>
      </c>
      <c r="EN68" s="12" t="s">
        <v>1493</v>
      </c>
      <c r="EO68" s="12" t="s">
        <v>1493</v>
      </c>
      <c r="EP68" s="12" t="s">
        <v>1493</v>
      </c>
      <c r="ER68">
        <v>1</v>
      </c>
      <c r="ES68">
        <v>22.8</v>
      </c>
      <c r="ET68">
        <v>23.1</v>
      </c>
      <c r="EU68">
        <f t="shared" si="0"/>
        <v>23</v>
      </c>
      <c r="EV68">
        <f>Data1!BQ68/7</f>
        <v>35</v>
      </c>
      <c r="EW68">
        <v>1</v>
      </c>
      <c r="EX68">
        <f t="shared" si="1"/>
        <v>3</v>
      </c>
      <c r="EY68" t="str">
        <f t="shared" si="2"/>
        <v>לא הולם</v>
      </c>
    </row>
    <row r="69" spans="1:155" x14ac:dyDescent="0.25">
      <c r="A69" s="4">
        <v>2.0659999999999998</v>
      </c>
      <c r="B69" s="12" t="s">
        <v>1493</v>
      </c>
      <c r="C69" t="s">
        <v>1466</v>
      </c>
      <c r="D69">
        <v>152</v>
      </c>
      <c r="E69" t="s">
        <v>702</v>
      </c>
      <c r="F69">
        <v>55</v>
      </c>
      <c r="G69">
        <v>0</v>
      </c>
      <c r="H69">
        <v>0</v>
      </c>
      <c r="I69">
        <v>0</v>
      </c>
      <c r="J69">
        <v>0</v>
      </c>
      <c r="K69">
        <v>1</v>
      </c>
      <c r="L69" s="12" t="s">
        <v>1493</v>
      </c>
      <c r="M69" s="12" t="s">
        <v>1493</v>
      </c>
      <c r="N69">
        <v>1</v>
      </c>
      <c r="O69" s="12" t="s">
        <v>1493</v>
      </c>
      <c r="P69" s="12" t="s">
        <v>1493</v>
      </c>
      <c r="Q69" s="12" t="s">
        <v>1493</v>
      </c>
      <c r="R69" s="12" t="s">
        <v>1493</v>
      </c>
      <c r="S69" s="12" t="s">
        <v>1493</v>
      </c>
      <c r="T69" s="12" t="s">
        <v>1493</v>
      </c>
      <c r="U69" s="12" t="s">
        <v>1493</v>
      </c>
      <c r="V69" s="12" t="s">
        <v>1493</v>
      </c>
      <c r="W69" s="12" t="s">
        <v>1493</v>
      </c>
      <c r="X69" s="12" t="s">
        <v>1493</v>
      </c>
      <c r="Y69" s="12" t="s">
        <v>1493</v>
      </c>
      <c r="Z69" s="12" t="s">
        <v>1493</v>
      </c>
      <c r="AA69" s="12" t="s">
        <v>1493</v>
      </c>
      <c r="AB69" s="12" t="s">
        <v>1493</v>
      </c>
      <c r="AC69" s="12" t="s">
        <v>1493</v>
      </c>
      <c r="AD69" s="12" t="s">
        <v>1493</v>
      </c>
      <c r="AE69" s="12" t="s">
        <v>1493</v>
      </c>
      <c r="AF69" s="12" t="s">
        <v>1493</v>
      </c>
      <c r="AG69" s="12" t="s">
        <v>1493</v>
      </c>
      <c r="AH69" s="12" t="s">
        <v>1493</v>
      </c>
      <c r="AI69" s="12" t="s">
        <v>1493</v>
      </c>
      <c r="AJ69" s="12" t="s">
        <v>1493</v>
      </c>
      <c r="AK69" s="12" t="s">
        <v>1493</v>
      </c>
      <c r="AL69" s="12" t="s">
        <v>1493</v>
      </c>
      <c r="AM69" s="12" t="s">
        <v>1493</v>
      </c>
      <c r="AN69" s="12" t="s">
        <v>1493</v>
      </c>
      <c r="AO69" s="12" t="s">
        <v>1493</v>
      </c>
      <c r="AP69" s="12" t="s">
        <v>1493</v>
      </c>
      <c r="AQ69" s="12" t="s">
        <v>1493</v>
      </c>
      <c r="AR69" s="12" t="s">
        <v>1493</v>
      </c>
      <c r="AS69" s="12" t="s">
        <v>1493</v>
      </c>
      <c r="AT69" s="12" t="s">
        <v>1493</v>
      </c>
      <c r="AU69" s="12" t="s">
        <v>1493</v>
      </c>
      <c r="AV69" s="12" t="s">
        <v>1493</v>
      </c>
      <c r="AW69" s="12" t="s">
        <v>1493</v>
      </c>
      <c r="AX69" s="12" t="s">
        <v>1493</v>
      </c>
      <c r="AY69" s="12" t="s">
        <v>1493</v>
      </c>
      <c r="AZ69" s="12" t="s">
        <v>1493</v>
      </c>
      <c r="BA69" s="12" t="s">
        <v>1493</v>
      </c>
      <c r="BB69" s="12" t="s">
        <v>1493</v>
      </c>
      <c r="BC69" s="12" t="s">
        <v>1493</v>
      </c>
      <c r="BD69" s="12" t="s">
        <v>1493</v>
      </c>
      <c r="BE69" s="12" t="s">
        <v>1493</v>
      </c>
      <c r="BF69" s="12" t="s">
        <v>1493</v>
      </c>
      <c r="BG69" s="12" t="s">
        <v>1493</v>
      </c>
      <c r="BH69" s="12" t="s">
        <v>1493</v>
      </c>
      <c r="BI69" s="12" t="s">
        <v>1493</v>
      </c>
      <c r="BJ69" s="12" t="s">
        <v>1493</v>
      </c>
      <c r="BK69" s="12" t="s">
        <v>1493</v>
      </c>
      <c r="BL69" s="12" t="s">
        <v>1493</v>
      </c>
      <c r="BM69" s="12" t="s">
        <v>1493</v>
      </c>
      <c r="BN69" s="12" t="s">
        <v>1493</v>
      </c>
      <c r="BO69" s="12" t="s">
        <v>1493</v>
      </c>
      <c r="BP69" s="12" t="s">
        <v>1493</v>
      </c>
      <c r="BQ69" s="12" t="s">
        <v>1493</v>
      </c>
      <c r="BR69" s="12" t="s">
        <v>1493</v>
      </c>
      <c r="BS69" s="12" t="s">
        <v>1493</v>
      </c>
      <c r="BT69" s="12" t="s">
        <v>1493</v>
      </c>
      <c r="BU69" s="12" t="s">
        <v>1493</v>
      </c>
      <c r="BV69" s="12" t="s">
        <v>1493</v>
      </c>
      <c r="BW69" s="12" t="s">
        <v>1493</v>
      </c>
      <c r="BX69" s="12" t="s">
        <v>1493</v>
      </c>
      <c r="BY69" s="12" t="s">
        <v>1493</v>
      </c>
      <c r="BZ69" s="12" t="s">
        <v>1493</v>
      </c>
      <c r="CA69" s="12" t="s">
        <v>1493</v>
      </c>
      <c r="CB69" s="12" t="s">
        <v>1493</v>
      </c>
      <c r="CC69" s="12" t="s">
        <v>1493</v>
      </c>
      <c r="CD69" s="12" t="s">
        <v>1493</v>
      </c>
      <c r="CE69" s="12" t="s">
        <v>1493</v>
      </c>
      <c r="CF69" s="12" t="s">
        <v>1493</v>
      </c>
      <c r="CG69" s="12" t="s">
        <v>1493</v>
      </c>
      <c r="CH69" s="12" t="s">
        <v>1493</v>
      </c>
      <c r="CI69" s="12" t="s">
        <v>1493</v>
      </c>
      <c r="CJ69" s="12" t="s">
        <v>1493</v>
      </c>
      <c r="CK69" s="12" t="s">
        <v>1493</v>
      </c>
      <c r="CL69" s="12" t="s">
        <v>1493</v>
      </c>
      <c r="CM69" s="12" t="s">
        <v>1493</v>
      </c>
      <c r="CN69" s="12" t="s">
        <v>1493</v>
      </c>
      <c r="CO69" s="12" t="s">
        <v>1493</v>
      </c>
      <c r="CP69" s="12" t="s">
        <v>1493</v>
      </c>
      <c r="CQ69" s="12" t="s">
        <v>1493</v>
      </c>
      <c r="CR69" s="12" t="s">
        <v>1493</v>
      </c>
      <c r="CS69" s="12" t="s">
        <v>1493</v>
      </c>
      <c r="CT69" s="12" t="s">
        <v>1493</v>
      </c>
      <c r="CU69" s="12" t="s">
        <v>1493</v>
      </c>
      <c r="CV69" s="12" t="s">
        <v>1493</v>
      </c>
      <c r="CW69" s="12" t="s">
        <v>1493</v>
      </c>
      <c r="CX69" s="12" t="s">
        <v>1493</v>
      </c>
      <c r="CY69" s="12" t="s">
        <v>1493</v>
      </c>
      <c r="CZ69" s="12" t="s">
        <v>1493</v>
      </c>
      <c r="DA69" s="12" t="s">
        <v>1493</v>
      </c>
      <c r="DB69" s="12" t="s">
        <v>1493</v>
      </c>
      <c r="DC69" s="12" t="s">
        <v>1493</v>
      </c>
      <c r="DD69" s="12" t="s">
        <v>1493</v>
      </c>
      <c r="DE69" s="12" t="s">
        <v>1493</v>
      </c>
      <c r="DF69" s="12" t="s">
        <v>1493</v>
      </c>
      <c r="DG69" s="12" t="s">
        <v>1493</v>
      </c>
      <c r="DH69" s="12" t="s">
        <v>1493</v>
      </c>
      <c r="DI69" s="12" t="s">
        <v>1493</v>
      </c>
      <c r="DJ69" s="12" t="s">
        <v>1493</v>
      </c>
      <c r="DK69" s="12" t="s">
        <v>1493</v>
      </c>
      <c r="DL69" s="12" t="s">
        <v>1493</v>
      </c>
      <c r="DM69" s="12" t="s">
        <v>1493</v>
      </c>
      <c r="DN69" s="12" t="s">
        <v>1493</v>
      </c>
      <c r="DO69" s="12" t="s">
        <v>1493</v>
      </c>
      <c r="DP69" s="12" t="s">
        <v>1493</v>
      </c>
      <c r="DQ69" s="12" t="s">
        <v>1493</v>
      </c>
      <c r="DR69" s="12" t="s">
        <v>1493</v>
      </c>
      <c r="DS69" s="12" t="s">
        <v>1493</v>
      </c>
      <c r="DT69" s="12" t="s">
        <v>1493</v>
      </c>
      <c r="DU69" s="12" t="s">
        <v>1493</v>
      </c>
      <c r="DV69" s="12" t="s">
        <v>1493</v>
      </c>
      <c r="DW69" s="12" t="s">
        <v>1493</v>
      </c>
      <c r="DX69" s="12" t="s">
        <v>1493</v>
      </c>
      <c r="DY69" s="12" t="s">
        <v>1493</v>
      </c>
      <c r="DZ69" s="12" t="s">
        <v>1493</v>
      </c>
      <c r="EA69" s="12" t="s">
        <v>1493</v>
      </c>
      <c r="EB69" s="12" t="s">
        <v>1493</v>
      </c>
      <c r="EC69" s="12" t="s">
        <v>1493</v>
      </c>
      <c r="ED69" s="12" t="s">
        <v>1493</v>
      </c>
      <c r="EE69" s="12" t="s">
        <v>1493</v>
      </c>
      <c r="EF69" s="12" t="s">
        <v>1493</v>
      </c>
      <c r="EG69" s="12" t="s">
        <v>1493</v>
      </c>
      <c r="EH69" s="12" t="s">
        <v>1493</v>
      </c>
      <c r="EI69" s="12" t="s">
        <v>1493</v>
      </c>
      <c r="EJ69" s="12" t="s">
        <v>1493</v>
      </c>
      <c r="EK69" s="12" t="s">
        <v>1493</v>
      </c>
      <c r="EL69" s="12" t="s">
        <v>1493</v>
      </c>
      <c r="EM69" s="12" t="s">
        <v>1493</v>
      </c>
      <c r="EN69" s="12" t="s">
        <v>1493</v>
      </c>
      <c r="EO69" s="12" t="s">
        <v>1493</v>
      </c>
      <c r="EP69" s="12" t="s">
        <v>1493</v>
      </c>
      <c r="ER69">
        <v>1</v>
      </c>
      <c r="ES69">
        <v>21.7</v>
      </c>
      <c r="ET69">
        <v>22</v>
      </c>
      <c r="EU69">
        <f t="shared" ref="EU69:EU132" si="3">TRUNC(ET69)</f>
        <v>22</v>
      </c>
      <c r="EV69">
        <f>Data1!BQ69/7</f>
        <v>28</v>
      </c>
      <c r="EW69">
        <v>1</v>
      </c>
      <c r="EX69">
        <f t="shared" ref="EX69:EX132" si="4">IF(OR(AND(EV69&gt;=36,EW69&gt;=9),AND(EV69&lt;36,EV69&gt;=34,EW69&gt;=8),AND(EV69&lt;34,EV69&gt;=32,EW69&gt;=7),AND(EV69&lt;32,EV69&gt;=30,EW69&gt;=6),AND(EV69&lt;30,EV69&gt;=26,EW69&gt;=5),AND(EV69&lt;26,EV69&gt;=22,EW69&gt;=4),AND(EV69&lt;22,EV69&gt;=18,EW69&gt;=3),AND(EV69&lt;18,EV69&gt;=14,EW69&gt;=2),AND(EV69&lt;14,EW69&gt;=1)),1,IF(OR(AND(EV69&gt;=34,EW69&lt;=4),AND(EV69&lt;34,EV69&gt;=32,EW69&lt;=3),AND(EV69&lt;32,EV69&gt;=30,EW69&lt;=2),AND(EV69&lt;30,EV69&gt;=22,EW69&lt;=1),AND(EV69&lt;22,EV69&gt;=14,EW69&lt;=0)),3,2))</f>
        <v>3</v>
      </c>
      <c r="EY69" t="str">
        <f t="shared" ref="EY69:EY132" si="5">IF(OR(AND(EV69&gt;=36,EW69&gt;=9),AND(EV69&lt;36,EV69&gt;=34,EW69&gt;=8),AND(EV69&lt;34,EV69&gt;=32,EW69&gt;=7),AND(EV69&lt;32,EV69&gt;=30,EW69&gt;=6),AND(EV69&lt;30,EV69&gt;=26,EW69&gt;=5),AND(EV69&lt;26,EV69&gt;=22,EW69&gt;=4),AND(EV69&lt;22,EV69&gt;=18,EW69&gt;=3),AND(EV69&lt;18,EV69&gt;=14,EW69&gt;=2),AND(EV69&lt;14,EW69&gt;=1)),"הולם",IF(OR(AND(EV69&gt;=34,EW69&lt;=4),AND(EV69&lt;34,EV69&gt;=32,EW69&lt;=3),AND(EV69&lt;32,EV69&gt;=30,EW69&lt;=2),AND(EV69&lt;30,EV69&gt;=22,EW69&lt;=1),AND(EV69&lt;22,EV69&gt;=14,EW69&lt;=0)),"לא הולם","בינוני"))</f>
        <v>לא הולם</v>
      </c>
    </row>
    <row r="70" spans="1:155" x14ac:dyDescent="0.25">
      <c r="A70" s="4">
        <v>2.0670000000000002</v>
      </c>
      <c r="B70" s="12" t="s">
        <v>1493</v>
      </c>
      <c r="C70" s="12" t="s">
        <v>531</v>
      </c>
      <c r="D70">
        <v>80</v>
      </c>
      <c r="E70" s="12" t="s">
        <v>681</v>
      </c>
      <c r="F70">
        <v>55</v>
      </c>
      <c r="G70" s="12" t="s">
        <v>1493</v>
      </c>
      <c r="H70" s="12" t="s">
        <v>1493</v>
      </c>
      <c r="I70" s="12" t="s">
        <v>1493</v>
      </c>
      <c r="J70" s="12" t="s">
        <v>1493</v>
      </c>
      <c r="K70" s="12" t="s">
        <v>1493</v>
      </c>
      <c r="L70" s="12" t="s">
        <v>1493</v>
      </c>
      <c r="M70">
        <v>1</v>
      </c>
      <c r="N70">
        <v>1</v>
      </c>
      <c r="O70" s="12" t="s">
        <v>1074</v>
      </c>
      <c r="P70">
        <v>147</v>
      </c>
      <c r="Q70" s="12" t="s">
        <v>1286</v>
      </c>
      <c r="R70">
        <v>58</v>
      </c>
      <c r="S70" s="12" t="s">
        <v>1493</v>
      </c>
      <c r="T70" s="12" t="s">
        <v>1493</v>
      </c>
      <c r="U70" s="12" t="s">
        <v>1493</v>
      </c>
      <c r="V70" s="12" t="s">
        <v>1493</v>
      </c>
      <c r="W70">
        <v>1</v>
      </c>
      <c r="X70" s="12" t="s">
        <v>1493</v>
      </c>
      <c r="Y70">
        <v>1</v>
      </c>
      <c r="Z70" s="12" t="s">
        <v>1493</v>
      </c>
      <c r="AA70" s="12" t="s">
        <v>937</v>
      </c>
      <c r="AB70">
        <v>175</v>
      </c>
      <c r="AC70" s="12" t="s">
        <v>681</v>
      </c>
      <c r="AD70">
        <v>62</v>
      </c>
      <c r="AE70" s="12" t="s">
        <v>1493</v>
      </c>
      <c r="AF70" s="12" t="s">
        <v>1493</v>
      </c>
      <c r="AG70" s="12" t="s">
        <v>1493</v>
      </c>
      <c r="AH70" s="12" t="s">
        <v>1493</v>
      </c>
      <c r="AI70">
        <v>1</v>
      </c>
      <c r="AJ70" s="12" t="s">
        <v>1493</v>
      </c>
      <c r="AK70">
        <v>1</v>
      </c>
      <c r="AL70" s="12" t="s">
        <v>1493</v>
      </c>
      <c r="AM70" s="12" t="s">
        <v>1028</v>
      </c>
      <c r="AN70" s="19">
        <v>203</v>
      </c>
      <c r="AO70" s="12" t="s">
        <v>681</v>
      </c>
      <c r="AP70">
        <v>66</v>
      </c>
      <c r="AQ70" s="12" t="s">
        <v>1493</v>
      </c>
      <c r="AR70" s="12" t="s">
        <v>1493</v>
      </c>
      <c r="AS70" s="12" t="s">
        <v>1493</v>
      </c>
      <c r="AT70" s="12" t="s">
        <v>1493</v>
      </c>
      <c r="AU70">
        <v>1</v>
      </c>
      <c r="AV70" s="12" t="s">
        <v>1493</v>
      </c>
      <c r="AW70">
        <v>1</v>
      </c>
      <c r="AX70" s="12" t="s">
        <v>1493</v>
      </c>
      <c r="AY70" s="12" t="s">
        <v>1493</v>
      </c>
      <c r="AZ70" s="12" t="s">
        <v>1493</v>
      </c>
      <c r="BA70" s="12" t="s">
        <v>1493</v>
      </c>
      <c r="BB70" s="12" t="s">
        <v>1493</v>
      </c>
      <c r="BC70" s="12" t="s">
        <v>1493</v>
      </c>
      <c r="BD70" s="12" t="s">
        <v>1493</v>
      </c>
      <c r="BE70" s="12" t="s">
        <v>1493</v>
      </c>
      <c r="BF70" s="12" t="s">
        <v>1493</v>
      </c>
      <c r="BG70" s="12" t="s">
        <v>1493</v>
      </c>
      <c r="BH70" s="12" t="s">
        <v>1493</v>
      </c>
      <c r="BI70" s="12" t="s">
        <v>1493</v>
      </c>
      <c r="BJ70" s="12" t="s">
        <v>1493</v>
      </c>
      <c r="BK70" s="12" t="s">
        <v>1493</v>
      </c>
      <c r="BL70" s="12" t="s">
        <v>1493</v>
      </c>
      <c r="BM70" s="12" t="s">
        <v>1493</v>
      </c>
      <c r="BN70" s="12" t="s">
        <v>1493</v>
      </c>
      <c r="BO70" s="12" t="s">
        <v>1493</v>
      </c>
      <c r="BP70" s="12" t="s">
        <v>1493</v>
      </c>
      <c r="BQ70" s="12" t="s">
        <v>1493</v>
      </c>
      <c r="BR70" s="12" t="s">
        <v>1493</v>
      </c>
      <c r="BS70" s="12" t="s">
        <v>1493</v>
      </c>
      <c r="BT70" s="12" t="s">
        <v>1493</v>
      </c>
      <c r="BU70" s="12" t="s">
        <v>1493</v>
      </c>
      <c r="BV70" s="12" t="s">
        <v>1493</v>
      </c>
      <c r="BW70" s="12" t="s">
        <v>1493</v>
      </c>
      <c r="BX70" s="12" t="s">
        <v>1493</v>
      </c>
      <c r="BY70" s="12" t="s">
        <v>1493</v>
      </c>
      <c r="BZ70" s="12" t="s">
        <v>1493</v>
      </c>
      <c r="CA70" s="12" t="s">
        <v>1493</v>
      </c>
      <c r="CB70" s="12" t="s">
        <v>1493</v>
      </c>
      <c r="CC70" s="12" t="s">
        <v>1493</v>
      </c>
      <c r="CD70" s="12" t="s">
        <v>1493</v>
      </c>
      <c r="CE70" s="12" t="s">
        <v>1493</v>
      </c>
      <c r="CF70" s="12" t="s">
        <v>1493</v>
      </c>
      <c r="CG70" s="12" t="s">
        <v>1493</v>
      </c>
      <c r="CH70" s="12" t="s">
        <v>1493</v>
      </c>
      <c r="CI70" s="12" t="s">
        <v>1493</v>
      </c>
      <c r="CJ70" s="12" t="s">
        <v>1493</v>
      </c>
      <c r="CK70" s="12" t="s">
        <v>1493</v>
      </c>
      <c r="CL70" s="12" t="s">
        <v>1493</v>
      </c>
      <c r="CM70" s="12" t="s">
        <v>1493</v>
      </c>
      <c r="CN70" s="12" t="s">
        <v>1493</v>
      </c>
      <c r="CO70" s="12" t="s">
        <v>1493</v>
      </c>
      <c r="CP70" s="12" t="s">
        <v>1493</v>
      </c>
      <c r="CQ70" s="12" t="s">
        <v>1493</v>
      </c>
      <c r="CR70" s="12" t="s">
        <v>1493</v>
      </c>
      <c r="CS70" s="12" t="s">
        <v>1493</v>
      </c>
      <c r="CT70" s="12" t="s">
        <v>1493</v>
      </c>
      <c r="CU70" s="12" t="s">
        <v>1493</v>
      </c>
      <c r="CV70" s="12" t="s">
        <v>1493</v>
      </c>
      <c r="CW70" s="12" t="s">
        <v>1493</v>
      </c>
      <c r="CX70" s="12" t="s">
        <v>1493</v>
      </c>
      <c r="CY70" s="12" t="s">
        <v>1493</v>
      </c>
      <c r="CZ70" s="12" t="s">
        <v>1493</v>
      </c>
      <c r="DA70" s="12" t="s">
        <v>1493</v>
      </c>
      <c r="DB70" s="12" t="s">
        <v>1493</v>
      </c>
      <c r="DC70" s="12" t="s">
        <v>1493</v>
      </c>
      <c r="DD70" s="12" t="s">
        <v>1493</v>
      </c>
      <c r="DE70" s="12" t="s">
        <v>1493</v>
      </c>
      <c r="DF70" s="12" t="s">
        <v>1493</v>
      </c>
      <c r="DG70" s="12" t="s">
        <v>1493</v>
      </c>
      <c r="DH70" s="12" t="s">
        <v>1493</v>
      </c>
      <c r="DI70" s="12" t="s">
        <v>1493</v>
      </c>
      <c r="DJ70" s="12" t="s">
        <v>1493</v>
      </c>
      <c r="DK70" s="12" t="s">
        <v>1493</v>
      </c>
      <c r="DL70" s="12" t="s">
        <v>1493</v>
      </c>
      <c r="DM70" s="12" t="s">
        <v>1493</v>
      </c>
      <c r="DN70" s="12" t="s">
        <v>1493</v>
      </c>
      <c r="DO70" s="12" t="s">
        <v>1493</v>
      </c>
      <c r="DP70" s="12" t="s">
        <v>1493</v>
      </c>
      <c r="DQ70" s="12" t="s">
        <v>1493</v>
      </c>
      <c r="DR70" s="12" t="s">
        <v>1493</v>
      </c>
      <c r="DS70" s="12" t="s">
        <v>1493</v>
      </c>
      <c r="DT70" s="12" t="s">
        <v>1493</v>
      </c>
      <c r="DU70" s="12" t="s">
        <v>1493</v>
      </c>
      <c r="DV70" s="12" t="s">
        <v>1493</v>
      </c>
      <c r="DW70" s="12" t="s">
        <v>1493</v>
      </c>
      <c r="DX70" s="12" t="s">
        <v>1493</v>
      </c>
      <c r="DY70" s="12" t="s">
        <v>1493</v>
      </c>
      <c r="DZ70" s="12" t="s">
        <v>1493</v>
      </c>
      <c r="EA70" s="12" t="s">
        <v>1493</v>
      </c>
      <c r="EB70" s="12" t="s">
        <v>1493</v>
      </c>
      <c r="EC70" s="12" t="s">
        <v>1493</v>
      </c>
      <c r="ED70" s="12" t="s">
        <v>1493</v>
      </c>
      <c r="EE70" s="12" t="s">
        <v>1493</v>
      </c>
      <c r="EF70" s="12" t="s">
        <v>1493</v>
      </c>
      <c r="EG70" s="12" t="s">
        <v>1493</v>
      </c>
      <c r="EH70" s="12" t="s">
        <v>1493</v>
      </c>
      <c r="EI70" s="12" t="s">
        <v>1493</v>
      </c>
      <c r="EJ70" s="12" t="s">
        <v>1493</v>
      </c>
      <c r="EK70" s="12" t="s">
        <v>1493</v>
      </c>
      <c r="EL70" s="12" t="s">
        <v>1493</v>
      </c>
      <c r="EM70" s="12" t="s">
        <v>1493</v>
      </c>
      <c r="EN70" s="12" t="s">
        <v>1493</v>
      </c>
      <c r="EO70" s="12" t="s">
        <v>1493</v>
      </c>
      <c r="EP70" s="12" t="s">
        <v>1493</v>
      </c>
      <c r="ER70">
        <v>4</v>
      </c>
      <c r="ES70">
        <v>29</v>
      </c>
      <c r="ET70">
        <v>29</v>
      </c>
      <c r="EU70">
        <f t="shared" si="3"/>
        <v>29</v>
      </c>
      <c r="EV70">
        <f>Data1!BQ70/7</f>
        <v>34</v>
      </c>
      <c r="EW70">
        <v>4</v>
      </c>
      <c r="EX70">
        <f t="shared" si="4"/>
        <v>3</v>
      </c>
      <c r="EY70" t="str">
        <f t="shared" si="5"/>
        <v>לא הולם</v>
      </c>
    </row>
    <row r="71" spans="1:155" x14ac:dyDescent="0.25">
      <c r="A71" s="4">
        <v>2.0680000000000001</v>
      </c>
      <c r="B71" s="12" t="s">
        <v>1493</v>
      </c>
      <c r="C71" s="12" t="s">
        <v>1188</v>
      </c>
      <c r="D71">
        <v>126</v>
      </c>
      <c r="E71" s="12" t="s">
        <v>557</v>
      </c>
      <c r="F71">
        <v>60</v>
      </c>
      <c r="G71" s="12" t="s">
        <v>1493</v>
      </c>
      <c r="H71" s="12" t="s">
        <v>1493</v>
      </c>
      <c r="I71" s="12" t="s">
        <v>1493</v>
      </c>
      <c r="J71" s="12" t="s">
        <v>1493</v>
      </c>
      <c r="K71">
        <v>0</v>
      </c>
      <c r="L71">
        <v>1</v>
      </c>
      <c r="M71">
        <v>1</v>
      </c>
      <c r="N71">
        <v>1</v>
      </c>
      <c r="O71" s="12" t="s">
        <v>1254</v>
      </c>
      <c r="P71">
        <v>157</v>
      </c>
      <c r="Q71" s="12" t="s">
        <v>829</v>
      </c>
      <c r="R71">
        <v>63</v>
      </c>
      <c r="S71" s="12" t="s">
        <v>1493</v>
      </c>
      <c r="T71" s="12" t="s">
        <v>1493</v>
      </c>
      <c r="U71" s="12" t="s">
        <v>1493</v>
      </c>
      <c r="V71" s="12" t="s">
        <v>1493</v>
      </c>
      <c r="W71">
        <v>1</v>
      </c>
      <c r="X71">
        <v>1</v>
      </c>
      <c r="Y71">
        <v>1</v>
      </c>
      <c r="Z71" s="12" t="s">
        <v>1493</v>
      </c>
      <c r="AA71" s="12" t="s">
        <v>1493</v>
      </c>
      <c r="AB71" s="12" t="s">
        <v>1493</v>
      </c>
      <c r="AC71" s="12" t="s">
        <v>1493</v>
      </c>
      <c r="AD71" s="12" t="s">
        <v>1493</v>
      </c>
      <c r="AE71" s="12" t="s">
        <v>1493</v>
      </c>
      <c r="AF71" s="12" t="s">
        <v>1493</v>
      </c>
      <c r="AG71" s="12" t="s">
        <v>1493</v>
      </c>
      <c r="AH71" s="12" t="s">
        <v>1493</v>
      </c>
      <c r="AI71" s="12" t="s">
        <v>1493</v>
      </c>
      <c r="AJ71" s="12" t="s">
        <v>1493</v>
      </c>
      <c r="AK71" s="12" t="s">
        <v>1493</v>
      </c>
      <c r="AL71" s="12" t="s">
        <v>1493</v>
      </c>
      <c r="AM71" s="12" t="s">
        <v>1493</v>
      </c>
      <c r="AN71" s="12" t="s">
        <v>1493</v>
      </c>
      <c r="AO71" s="12" t="s">
        <v>1493</v>
      </c>
      <c r="AP71" s="12" t="s">
        <v>1493</v>
      </c>
      <c r="AQ71" s="12" t="s">
        <v>1493</v>
      </c>
      <c r="AR71" s="12" t="s">
        <v>1493</v>
      </c>
      <c r="AS71" s="12" t="s">
        <v>1493</v>
      </c>
      <c r="AT71" s="12" t="s">
        <v>1493</v>
      </c>
      <c r="AU71" s="12" t="s">
        <v>1493</v>
      </c>
      <c r="AV71" s="12" t="s">
        <v>1493</v>
      </c>
      <c r="AW71" s="12" t="s">
        <v>1493</v>
      </c>
      <c r="AX71" s="12" t="s">
        <v>1493</v>
      </c>
      <c r="AY71" s="12" t="s">
        <v>1493</v>
      </c>
      <c r="AZ71" s="12" t="s">
        <v>1493</v>
      </c>
      <c r="BA71" s="12" t="s">
        <v>1493</v>
      </c>
      <c r="BB71" s="12" t="s">
        <v>1493</v>
      </c>
      <c r="BC71" s="12" t="s">
        <v>1493</v>
      </c>
      <c r="BD71" s="12" t="s">
        <v>1493</v>
      </c>
      <c r="BE71" s="12" t="s">
        <v>1493</v>
      </c>
      <c r="BF71" s="12" t="s">
        <v>1493</v>
      </c>
      <c r="BG71" s="12" t="s">
        <v>1493</v>
      </c>
      <c r="BH71" s="12" t="s">
        <v>1493</v>
      </c>
      <c r="BI71" s="12" t="s">
        <v>1493</v>
      </c>
      <c r="BJ71" s="12" t="s">
        <v>1493</v>
      </c>
      <c r="BK71" s="12" t="s">
        <v>1493</v>
      </c>
      <c r="BL71" s="12" t="s">
        <v>1493</v>
      </c>
      <c r="BM71" s="12" t="s">
        <v>1493</v>
      </c>
      <c r="BN71" s="12" t="s">
        <v>1493</v>
      </c>
      <c r="BO71" s="12" t="s">
        <v>1493</v>
      </c>
      <c r="BP71" s="12" t="s">
        <v>1493</v>
      </c>
      <c r="BQ71" s="12" t="s">
        <v>1493</v>
      </c>
      <c r="BR71" s="12" t="s">
        <v>1493</v>
      </c>
      <c r="BS71" s="12" t="s">
        <v>1493</v>
      </c>
      <c r="BT71" s="12" t="s">
        <v>1493</v>
      </c>
      <c r="BU71" s="12" t="s">
        <v>1493</v>
      </c>
      <c r="BV71" s="12" t="s">
        <v>1493</v>
      </c>
      <c r="BW71" s="12" t="s">
        <v>1493</v>
      </c>
      <c r="BX71" s="12" t="s">
        <v>1493</v>
      </c>
      <c r="BY71" s="12" t="s">
        <v>1493</v>
      </c>
      <c r="BZ71" s="12" t="s">
        <v>1493</v>
      </c>
      <c r="CA71" s="12" t="s">
        <v>1493</v>
      </c>
      <c r="CB71" s="12" t="s">
        <v>1493</v>
      </c>
      <c r="CC71" s="12" t="s">
        <v>1493</v>
      </c>
      <c r="CD71" s="12" t="s">
        <v>1493</v>
      </c>
      <c r="CE71" s="12" t="s">
        <v>1493</v>
      </c>
      <c r="CF71" s="12" t="s">
        <v>1493</v>
      </c>
      <c r="CG71" s="12" t="s">
        <v>1493</v>
      </c>
      <c r="CH71" s="12" t="s">
        <v>1493</v>
      </c>
      <c r="CI71" s="12" t="s">
        <v>1493</v>
      </c>
      <c r="CJ71" s="12" t="s">
        <v>1493</v>
      </c>
      <c r="CK71" s="12" t="s">
        <v>1493</v>
      </c>
      <c r="CL71" s="12" t="s">
        <v>1493</v>
      </c>
      <c r="CM71" s="12" t="s">
        <v>1493</v>
      </c>
      <c r="CN71" s="12" t="s">
        <v>1493</v>
      </c>
      <c r="CO71" s="12" t="s">
        <v>1493</v>
      </c>
      <c r="CP71" s="12" t="s">
        <v>1493</v>
      </c>
      <c r="CQ71" s="12" t="s">
        <v>1493</v>
      </c>
      <c r="CR71" s="12" t="s">
        <v>1493</v>
      </c>
      <c r="CS71" s="12" t="s">
        <v>1493</v>
      </c>
      <c r="CT71" s="12" t="s">
        <v>1493</v>
      </c>
      <c r="CU71" s="12" t="s">
        <v>1493</v>
      </c>
      <c r="CV71" s="12" t="s">
        <v>1493</v>
      </c>
      <c r="CW71" s="12" t="s">
        <v>1493</v>
      </c>
      <c r="CX71" s="12" t="s">
        <v>1493</v>
      </c>
      <c r="CY71" s="12" t="s">
        <v>1493</v>
      </c>
      <c r="CZ71" s="12" t="s">
        <v>1493</v>
      </c>
      <c r="DA71" s="12" t="s">
        <v>1493</v>
      </c>
      <c r="DB71" s="12" t="s">
        <v>1493</v>
      </c>
      <c r="DC71" s="12" t="s">
        <v>1493</v>
      </c>
      <c r="DD71" s="12" t="s">
        <v>1493</v>
      </c>
      <c r="DE71" s="12" t="s">
        <v>1493</v>
      </c>
      <c r="DF71" s="12" t="s">
        <v>1493</v>
      </c>
      <c r="DG71" s="12" t="s">
        <v>1493</v>
      </c>
      <c r="DH71" s="12" t="s">
        <v>1493</v>
      </c>
      <c r="DI71" s="12" t="s">
        <v>1493</v>
      </c>
      <c r="DJ71" s="12" t="s">
        <v>1493</v>
      </c>
      <c r="DK71" s="12" t="s">
        <v>1493</v>
      </c>
      <c r="DL71" s="12" t="s">
        <v>1493</v>
      </c>
      <c r="DM71" s="12" t="s">
        <v>1493</v>
      </c>
      <c r="DN71" s="12" t="s">
        <v>1493</v>
      </c>
      <c r="DO71" s="12" t="s">
        <v>1493</v>
      </c>
      <c r="DP71" s="12" t="s">
        <v>1493</v>
      </c>
      <c r="DQ71" s="12" t="s">
        <v>1493</v>
      </c>
      <c r="DR71" s="12" t="s">
        <v>1493</v>
      </c>
      <c r="DS71" s="12" t="s">
        <v>1493</v>
      </c>
      <c r="DT71" s="12" t="s">
        <v>1493</v>
      </c>
      <c r="DU71" s="12" t="s">
        <v>1493</v>
      </c>
      <c r="DV71" s="12" t="s">
        <v>1493</v>
      </c>
      <c r="DW71" s="12" t="s">
        <v>1493</v>
      </c>
      <c r="DX71" s="12" t="s">
        <v>1493</v>
      </c>
      <c r="DY71" s="12" t="s">
        <v>1493</v>
      </c>
      <c r="DZ71" s="12" t="s">
        <v>1493</v>
      </c>
      <c r="EA71" s="12" t="s">
        <v>1493</v>
      </c>
      <c r="EB71" s="12" t="s">
        <v>1493</v>
      </c>
      <c r="EC71" s="12" t="s">
        <v>1493</v>
      </c>
      <c r="ED71" s="12" t="s">
        <v>1493</v>
      </c>
      <c r="EE71" s="12" t="s">
        <v>1493</v>
      </c>
      <c r="EF71" s="12" t="s">
        <v>1493</v>
      </c>
      <c r="EG71" s="12" t="s">
        <v>1493</v>
      </c>
      <c r="EH71" s="12" t="s">
        <v>1493</v>
      </c>
      <c r="EI71" s="12" t="s">
        <v>1493</v>
      </c>
      <c r="EJ71" s="12" t="s">
        <v>1493</v>
      </c>
      <c r="EK71" s="12" t="s">
        <v>1493</v>
      </c>
      <c r="EL71" s="12" t="s">
        <v>1493</v>
      </c>
      <c r="EM71" s="12" t="s">
        <v>1493</v>
      </c>
      <c r="EN71" s="12" t="s">
        <v>1493</v>
      </c>
      <c r="EO71" s="12" t="s">
        <v>1493</v>
      </c>
      <c r="EP71" s="12" t="s">
        <v>1493</v>
      </c>
      <c r="ER71">
        <v>2</v>
      </c>
      <c r="ES71">
        <v>22.4</v>
      </c>
      <c r="ET71">
        <v>22.4</v>
      </c>
      <c r="EU71">
        <f t="shared" si="3"/>
        <v>22</v>
      </c>
      <c r="EV71">
        <f>Data1!BQ71/7</f>
        <v>34.142857142857146</v>
      </c>
      <c r="EW71">
        <v>2</v>
      </c>
      <c r="EX71">
        <f t="shared" si="4"/>
        <v>3</v>
      </c>
      <c r="EY71" t="str">
        <f t="shared" si="5"/>
        <v>לא הולם</v>
      </c>
    </row>
    <row r="72" spans="1:155" x14ac:dyDescent="0.25">
      <c r="A72" s="4">
        <v>2.069</v>
      </c>
      <c r="B72" s="12" t="s">
        <v>1493</v>
      </c>
      <c r="C72" s="12" t="s">
        <v>1289</v>
      </c>
      <c r="D72">
        <v>192</v>
      </c>
      <c r="E72" s="12" t="s">
        <v>653</v>
      </c>
      <c r="F72">
        <v>65</v>
      </c>
      <c r="G72">
        <v>0</v>
      </c>
      <c r="H72">
        <v>0</v>
      </c>
      <c r="I72">
        <v>0</v>
      </c>
      <c r="J72">
        <v>0</v>
      </c>
      <c r="K72">
        <v>1</v>
      </c>
      <c r="L72" s="12" t="s">
        <v>1493</v>
      </c>
      <c r="M72">
        <v>1</v>
      </c>
      <c r="N72">
        <v>1</v>
      </c>
      <c r="O72" s="12" t="s">
        <v>1493</v>
      </c>
      <c r="P72" s="12" t="s">
        <v>1493</v>
      </c>
      <c r="Q72" s="12" t="s">
        <v>1493</v>
      </c>
      <c r="R72" s="12" t="s">
        <v>1493</v>
      </c>
      <c r="S72" s="12" t="s">
        <v>1493</v>
      </c>
      <c r="T72" s="12" t="s">
        <v>1493</v>
      </c>
      <c r="U72" s="12" t="s">
        <v>1493</v>
      </c>
      <c r="V72" s="12" t="s">
        <v>1493</v>
      </c>
      <c r="W72" s="12" t="s">
        <v>1493</v>
      </c>
      <c r="X72" s="12" t="s">
        <v>1493</v>
      </c>
      <c r="Y72" s="12" t="s">
        <v>1493</v>
      </c>
      <c r="Z72" s="12" t="s">
        <v>1493</v>
      </c>
      <c r="AA72" s="12" t="s">
        <v>1493</v>
      </c>
      <c r="AB72" s="12" t="s">
        <v>1493</v>
      </c>
      <c r="AC72" s="12" t="s">
        <v>1493</v>
      </c>
      <c r="AD72" s="12" t="s">
        <v>1493</v>
      </c>
      <c r="AE72" s="12" t="s">
        <v>1493</v>
      </c>
      <c r="AF72" s="12" t="s">
        <v>1493</v>
      </c>
      <c r="AG72" s="12" t="s">
        <v>1493</v>
      </c>
      <c r="AH72" s="12" t="s">
        <v>1493</v>
      </c>
      <c r="AI72" s="12" t="s">
        <v>1493</v>
      </c>
      <c r="AJ72" s="12" t="s">
        <v>1493</v>
      </c>
      <c r="AK72" s="12" t="s">
        <v>1493</v>
      </c>
      <c r="AL72" s="12" t="s">
        <v>1493</v>
      </c>
      <c r="AM72" s="12" t="s">
        <v>1493</v>
      </c>
      <c r="AN72" s="12" t="s">
        <v>1493</v>
      </c>
      <c r="AO72" s="12" t="s">
        <v>1493</v>
      </c>
      <c r="AP72" s="12" t="s">
        <v>1493</v>
      </c>
      <c r="AQ72" s="12" t="s">
        <v>1493</v>
      </c>
      <c r="AR72" s="12" t="s">
        <v>1493</v>
      </c>
      <c r="AS72" s="12" t="s">
        <v>1493</v>
      </c>
      <c r="AT72" s="12" t="s">
        <v>1493</v>
      </c>
      <c r="AU72" s="12" t="s">
        <v>1493</v>
      </c>
      <c r="AV72" s="12" t="s">
        <v>1493</v>
      </c>
      <c r="AW72" s="12" t="s">
        <v>1493</v>
      </c>
      <c r="AX72" s="12" t="s">
        <v>1493</v>
      </c>
      <c r="AY72" s="12" t="s">
        <v>1493</v>
      </c>
      <c r="AZ72" s="12" t="s">
        <v>1493</v>
      </c>
      <c r="BA72" s="12" t="s">
        <v>1493</v>
      </c>
      <c r="BB72" s="12" t="s">
        <v>1493</v>
      </c>
      <c r="BC72" s="12" t="s">
        <v>1493</v>
      </c>
      <c r="BD72" s="12" t="s">
        <v>1493</v>
      </c>
      <c r="BE72" s="12" t="s">
        <v>1493</v>
      </c>
      <c r="BF72" s="12" t="s">
        <v>1493</v>
      </c>
      <c r="BG72" s="12" t="s">
        <v>1493</v>
      </c>
      <c r="BH72" s="12" t="s">
        <v>1493</v>
      </c>
      <c r="BI72" s="12" t="s">
        <v>1493</v>
      </c>
      <c r="BJ72" s="12" t="s">
        <v>1493</v>
      </c>
      <c r="BK72" s="12" t="s">
        <v>1493</v>
      </c>
      <c r="BL72" s="12" t="s">
        <v>1493</v>
      </c>
      <c r="BM72" s="12" t="s">
        <v>1493</v>
      </c>
      <c r="BN72" s="12" t="s">
        <v>1493</v>
      </c>
      <c r="BO72" s="12" t="s">
        <v>1493</v>
      </c>
      <c r="BP72" s="12" t="s">
        <v>1493</v>
      </c>
      <c r="BQ72" s="12" t="s">
        <v>1493</v>
      </c>
      <c r="BR72" s="12" t="s">
        <v>1493</v>
      </c>
      <c r="BS72" s="12" t="s">
        <v>1493</v>
      </c>
      <c r="BT72" s="12" t="s">
        <v>1493</v>
      </c>
      <c r="BU72" s="12" t="s">
        <v>1493</v>
      </c>
      <c r="BV72" s="12" t="s">
        <v>1493</v>
      </c>
      <c r="BW72" s="12" t="s">
        <v>1493</v>
      </c>
      <c r="BX72" s="12" t="s">
        <v>1493</v>
      </c>
      <c r="BY72" s="12" t="s">
        <v>1493</v>
      </c>
      <c r="BZ72" s="12" t="s">
        <v>1493</v>
      </c>
      <c r="CA72" s="12" t="s">
        <v>1493</v>
      </c>
      <c r="CB72" s="12" t="s">
        <v>1493</v>
      </c>
      <c r="CC72" s="12" t="s">
        <v>1493</v>
      </c>
      <c r="CD72" s="12" t="s">
        <v>1493</v>
      </c>
      <c r="CE72" s="12" t="s">
        <v>1493</v>
      </c>
      <c r="CF72" s="12" t="s">
        <v>1493</v>
      </c>
      <c r="CG72" s="12" t="s">
        <v>1493</v>
      </c>
      <c r="CH72" s="12" t="s">
        <v>1493</v>
      </c>
      <c r="CI72" s="12" t="s">
        <v>1493</v>
      </c>
      <c r="CJ72" s="12" t="s">
        <v>1493</v>
      </c>
      <c r="CK72" s="12" t="s">
        <v>1493</v>
      </c>
      <c r="CL72" s="12" t="s">
        <v>1493</v>
      </c>
      <c r="CM72" s="12" t="s">
        <v>1493</v>
      </c>
      <c r="CN72" s="12" t="s">
        <v>1493</v>
      </c>
      <c r="CO72" s="12" t="s">
        <v>1493</v>
      </c>
      <c r="CP72" s="12" t="s">
        <v>1493</v>
      </c>
      <c r="CQ72" s="12" t="s">
        <v>1493</v>
      </c>
      <c r="CR72" s="12" t="s">
        <v>1493</v>
      </c>
      <c r="CS72" s="12" t="s">
        <v>1493</v>
      </c>
      <c r="CT72" s="12" t="s">
        <v>1493</v>
      </c>
      <c r="CU72" s="12" t="s">
        <v>1493</v>
      </c>
      <c r="CV72" s="12" t="s">
        <v>1493</v>
      </c>
      <c r="CW72" s="12" t="s">
        <v>1493</v>
      </c>
      <c r="CX72" s="12" t="s">
        <v>1493</v>
      </c>
      <c r="CY72" s="12" t="s">
        <v>1493</v>
      </c>
      <c r="CZ72" s="12" t="s">
        <v>1493</v>
      </c>
      <c r="DA72" s="12" t="s">
        <v>1493</v>
      </c>
      <c r="DB72" s="12" t="s">
        <v>1493</v>
      </c>
      <c r="DC72" s="12" t="s">
        <v>1493</v>
      </c>
      <c r="DD72" s="12" t="s">
        <v>1493</v>
      </c>
      <c r="DE72" s="12" t="s">
        <v>1493</v>
      </c>
      <c r="DF72" s="12" t="s">
        <v>1493</v>
      </c>
      <c r="DG72" s="12" t="s">
        <v>1493</v>
      </c>
      <c r="DH72" s="12" t="s">
        <v>1493</v>
      </c>
      <c r="DI72" s="12" t="s">
        <v>1493</v>
      </c>
      <c r="DJ72" s="12" t="s">
        <v>1493</v>
      </c>
      <c r="DK72" s="12" t="s">
        <v>1493</v>
      </c>
      <c r="DL72" s="12" t="s">
        <v>1493</v>
      </c>
      <c r="DM72" s="12" t="s">
        <v>1493</v>
      </c>
      <c r="DN72" s="12" t="s">
        <v>1493</v>
      </c>
      <c r="DO72" s="12" t="s">
        <v>1493</v>
      </c>
      <c r="DP72" s="12" t="s">
        <v>1493</v>
      </c>
      <c r="DQ72" s="12" t="s">
        <v>1493</v>
      </c>
      <c r="DR72" s="12" t="s">
        <v>1493</v>
      </c>
      <c r="DS72" s="12" t="s">
        <v>1493</v>
      </c>
      <c r="DT72" s="12" t="s">
        <v>1493</v>
      </c>
      <c r="DU72" s="12" t="s">
        <v>1493</v>
      </c>
      <c r="DV72" s="12" t="s">
        <v>1493</v>
      </c>
      <c r="DW72" s="12" t="s">
        <v>1493</v>
      </c>
      <c r="DX72" s="12" t="s">
        <v>1493</v>
      </c>
      <c r="DY72" s="12" t="s">
        <v>1493</v>
      </c>
      <c r="DZ72" s="12" t="s">
        <v>1493</v>
      </c>
      <c r="EA72" s="12" t="s">
        <v>1493</v>
      </c>
      <c r="EB72" s="12" t="s">
        <v>1493</v>
      </c>
      <c r="EC72" s="12" t="s">
        <v>1493</v>
      </c>
      <c r="ED72" s="12" t="s">
        <v>1493</v>
      </c>
      <c r="EE72" s="12" t="s">
        <v>1493</v>
      </c>
      <c r="EF72" s="12" t="s">
        <v>1493</v>
      </c>
      <c r="EG72" s="12" t="s">
        <v>1493</v>
      </c>
      <c r="EH72" s="12" t="s">
        <v>1493</v>
      </c>
      <c r="EI72" s="12" t="s">
        <v>1493</v>
      </c>
      <c r="EJ72" s="12" t="s">
        <v>1493</v>
      </c>
      <c r="EK72" s="12" t="s">
        <v>1493</v>
      </c>
      <c r="EL72" s="12" t="s">
        <v>1493</v>
      </c>
      <c r="EM72" s="12" t="s">
        <v>1493</v>
      </c>
      <c r="EN72" s="12" t="s">
        <v>1493</v>
      </c>
      <c r="EO72" s="12" t="s">
        <v>1493</v>
      </c>
      <c r="EP72" s="12" t="s">
        <v>1493</v>
      </c>
      <c r="ER72">
        <v>1</v>
      </c>
      <c r="ES72">
        <v>27.4</v>
      </c>
      <c r="ET72">
        <v>27.4</v>
      </c>
      <c r="EU72">
        <f t="shared" si="3"/>
        <v>27</v>
      </c>
      <c r="EV72">
        <f>Data1!BQ72/7</f>
        <v>31.714285714285715</v>
      </c>
      <c r="EW72">
        <v>1</v>
      </c>
      <c r="EX72">
        <f t="shared" si="4"/>
        <v>3</v>
      </c>
      <c r="EY72" t="str">
        <f t="shared" si="5"/>
        <v>לא הולם</v>
      </c>
    </row>
    <row r="73" spans="1:155" x14ac:dyDescent="0.25">
      <c r="A73" s="4">
        <v>2.0699999999999998</v>
      </c>
      <c r="B73" s="12" t="s">
        <v>1493</v>
      </c>
      <c r="C73" t="s">
        <v>1374</v>
      </c>
      <c r="D73">
        <v>140</v>
      </c>
      <c r="E73" t="s">
        <v>643</v>
      </c>
      <c r="F73">
        <v>70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 t="s">
        <v>1445</v>
      </c>
      <c r="P73">
        <v>208</v>
      </c>
      <c r="Q73" t="s">
        <v>486</v>
      </c>
      <c r="R73">
        <v>74.5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1</v>
      </c>
      <c r="Z73">
        <v>1</v>
      </c>
      <c r="AA73" s="12" t="s">
        <v>1493</v>
      </c>
      <c r="AB73" s="12" t="s">
        <v>1493</v>
      </c>
      <c r="AC73" s="12" t="s">
        <v>1493</v>
      </c>
      <c r="AD73" s="12" t="s">
        <v>1493</v>
      </c>
      <c r="AE73" s="12" t="s">
        <v>1493</v>
      </c>
      <c r="AF73" s="12" t="s">
        <v>1493</v>
      </c>
      <c r="AG73" s="12" t="s">
        <v>1493</v>
      </c>
      <c r="AH73" s="12" t="s">
        <v>1493</v>
      </c>
      <c r="AI73" s="12" t="s">
        <v>1493</v>
      </c>
      <c r="AJ73" s="12" t="s">
        <v>1493</v>
      </c>
      <c r="AK73" s="12" t="s">
        <v>1493</v>
      </c>
      <c r="AL73" s="12" t="s">
        <v>1493</v>
      </c>
      <c r="AM73" s="12" t="s">
        <v>1493</v>
      </c>
      <c r="AN73" s="12" t="s">
        <v>1493</v>
      </c>
      <c r="AO73" s="12" t="s">
        <v>1493</v>
      </c>
      <c r="AP73" s="12" t="s">
        <v>1493</v>
      </c>
      <c r="AQ73" s="12" t="s">
        <v>1493</v>
      </c>
      <c r="AR73" s="12" t="s">
        <v>1493</v>
      </c>
      <c r="AS73" s="12" t="s">
        <v>1493</v>
      </c>
      <c r="AT73" s="12" t="s">
        <v>1493</v>
      </c>
      <c r="AU73" s="12" t="s">
        <v>1493</v>
      </c>
      <c r="AV73" s="12" t="s">
        <v>1493</v>
      </c>
      <c r="AW73" s="12" t="s">
        <v>1493</v>
      </c>
      <c r="AX73" s="12" t="s">
        <v>1493</v>
      </c>
      <c r="AY73" s="12" t="s">
        <v>1493</v>
      </c>
      <c r="AZ73" s="12" t="s">
        <v>1493</v>
      </c>
      <c r="BA73" s="12" t="s">
        <v>1493</v>
      </c>
      <c r="BB73" s="12" t="s">
        <v>1493</v>
      </c>
      <c r="BC73" s="12" t="s">
        <v>1493</v>
      </c>
      <c r="BD73" s="12" t="s">
        <v>1493</v>
      </c>
      <c r="BE73" s="12" t="s">
        <v>1493</v>
      </c>
      <c r="BF73" s="12" t="s">
        <v>1493</v>
      </c>
      <c r="BG73" s="12" t="s">
        <v>1493</v>
      </c>
      <c r="BH73" s="12" t="s">
        <v>1493</v>
      </c>
      <c r="BI73" s="12" t="s">
        <v>1493</v>
      </c>
      <c r="BJ73" s="12" t="s">
        <v>1493</v>
      </c>
      <c r="BK73" s="12" t="s">
        <v>1493</v>
      </c>
      <c r="BL73" s="12" t="s">
        <v>1493</v>
      </c>
      <c r="BM73" s="12" t="s">
        <v>1493</v>
      </c>
      <c r="BN73" s="12" t="s">
        <v>1493</v>
      </c>
      <c r="BO73" s="12" t="s">
        <v>1493</v>
      </c>
      <c r="BP73" s="12" t="s">
        <v>1493</v>
      </c>
      <c r="BQ73" s="12" t="s">
        <v>1493</v>
      </c>
      <c r="BR73" s="12" t="s">
        <v>1493</v>
      </c>
      <c r="BS73" s="12" t="s">
        <v>1493</v>
      </c>
      <c r="BT73" s="12" t="s">
        <v>1493</v>
      </c>
      <c r="BU73" s="12" t="s">
        <v>1493</v>
      </c>
      <c r="BV73" s="12" t="s">
        <v>1493</v>
      </c>
      <c r="BW73" s="12" t="s">
        <v>1493</v>
      </c>
      <c r="BX73" s="12" t="s">
        <v>1493</v>
      </c>
      <c r="BY73" s="12" t="s">
        <v>1493</v>
      </c>
      <c r="BZ73" s="12" t="s">
        <v>1493</v>
      </c>
      <c r="CA73" s="12" t="s">
        <v>1493</v>
      </c>
      <c r="CB73" s="12" t="s">
        <v>1493</v>
      </c>
      <c r="CC73" s="12" t="s">
        <v>1493</v>
      </c>
      <c r="CD73" s="12" t="s">
        <v>1493</v>
      </c>
      <c r="CE73" s="12" t="s">
        <v>1493</v>
      </c>
      <c r="CF73" s="12" t="s">
        <v>1493</v>
      </c>
      <c r="CG73" s="12" t="s">
        <v>1493</v>
      </c>
      <c r="CH73" s="12" t="s">
        <v>1493</v>
      </c>
      <c r="CI73" s="12" t="s">
        <v>1493</v>
      </c>
      <c r="CJ73" s="12" t="s">
        <v>1493</v>
      </c>
      <c r="CK73" s="12" t="s">
        <v>1493</v>
      </c>
      <c r="CL73" s="12" t="s">
        <v>1493</v>
      </c>
      <c r="CM73" s="12" t="s">
        <v>1493</v>
      </c>
      <c r="CN73" s="12" t="s">
        <v>1493</v>
      </c>
      <c r="CO73" s="12" t="s">
        <v>1493</v>
      </c>
      <c r="CP73" s="12" t="s">
        <v>1493</v>
      </c>
      <c r="CQ73" s="12" t="s">
        <v>1493</v>
      </c>
      <c r="CR73" s="12" t="s">
        <v>1493</v>
      </c>
      <c r="CS73" s="12" t="s">
        <v>1493</v>
      </c>
      <c r="CT73" s="12" t="s">
        <v>1493</v>
      </c>
      <c r="CU73" s="12" t="s">
        <v>1493</v>
      </c>
      <c r="CV73" s="12" t="s">
        <v>1493</v>
      </c>
      <c r="CW73" s="12" t="s">
        <v>1493</v>
      </c>
      <c r="CX73" s="12" t="s">
        <v>1493</v>
      </c>
      <c r="CY73" s="12" t="s">
        <v>1493</v>
      </c>
      <c r="CZ73" s="12" t="s">
        <v>1493</v>
      </c>
      <c r="DA73" s="12" t="s">
        <v>1493</v>
      </c>
      <c r="DB73" s="12" t="s">
        <v>1493</v>
      </c>
      <c r="DC73" s="12" t="s">
        <v>1493</v>
      </c>
      <c r="DD73" s="12" t="s">
        <v>1493</v>
      </c>
      <c r="DE73" s="12" t="s">
        <v>1493</v>
      </c>
      <c r="DF73" s="12" t="s">
        <v>1493</v>
      </c>
      <c r="DG73" s="12" t="s">
        <v>1493</v>
      </c>
      <c r="DH73" s="12" t="s">
        <v>1493</v>
      </c>
      <c r="DI73" s="12" t="s">
        <v>1493</v>
      </c>
      <c r="DJ73" s="12" t="s">
        <v>1493</v>
      </c>
      <c r="DK73" s="12" t="s">
        <v>1493</v>
      </c>
      <c r="DL73" s="12" t="s">
        <v>1493</v>
      </c>
      <c r="DM73" s="12" t="s">
        <v>1493</v>
      </c>
      <c r="DN73" s="12" t="s">
        <v>1493</v>
      </c>
      <c r="DO73" s="12" t="s">
        <v>1493</v>
      </c>
      <c r="DP73" s="12" t="s">
        <v>1493</v>
      </c>
      <c r="DQ73" s="12" t="s">
        <v>1493</v>
      </c>
      <c r="DR73" s="12" t="s">
        <v>1493</v>
      </c>
      <c r="DS73" s="12" t="s">
        <v>1493</v>
      </c>
      <c r="DT73" s="12" t="s">
        <v>1493</v>
      </c>
      <c r="DU73" s="12" t="s">
        <v>1493</v>
      </c>
      <c r="DV73" s="12" t="s">
        <v>1493</v>
      </c>
      <c r="DW73" s="12" t="s">
        <v>1493</v>
      </c>
      <c r="DX73" s="12" t="s">
        <v>1493</v>
      </c>
      <c r="DY73" s="12" t="s">
        <v>1493</v>
      </c>
      <c r="DZ73" s="12" t="s">
        <v>1493</v>
      </c>
      <c r="EA73" s="12" t="s">
        <v>1493</v>
      </c>
      <c r="EB73" s="12" t="s">
        <v>1493</v>
      </c>
      <c r="EC73" s="12" t="s">
        <v>1493</v>
      </c>
      <c r="ED73" s="12" t="s">
        <v>1493</v>
      </c>
      <c r="EE73" s="12" t="s">
        <v>1493</v>
      </c>
      <c r="EF73" s="12" t="s">
        <v>1493</v>
      </c>
      <c r="EG73" s="12" t="s">
        <v>1493</v>
      </c>
      <c r="EH73" s="12" t="s">
        <v>1493</v>
      </c>
      <c r="EI73" s="12" t="s">
        <v>1493</v>
      </c>
      <c r="EJ73" s="12" t="s">
        <v>1493</v>
      </c>
      <c r="EK73" s="12" t="s">
        <v>1493</v>
      </c>
      <c r="EL73" s="12" t="s">
        <v>1493</v>
      </c>
      <c r="EM73" s="12" t="s">
        <v>1493</v>
      </c>
      <c r="EN73" s="12" t="s">
        <v>1493</v>
      </c>
      <c r="EO73" s="12" t="s">
        <v>1493</v>
      </c>
      <c r="EP73" s="12" t="s">
        <v>1493</v>
      </c>
      <c r="ER73">
        <v>2</v>
      </c>
      <c r="ES73">
        <v>29.7</v>
      </c>
      <c r="ET73">
        <v>30</v>
      </c>
      <c r="EU73">
        <f t="shared" si="3"/>
        <v>30</v>
      </c>
      <c r="EV73">
        <f>Data1!BQ73/7</f>
        <v>35.428571428571431</v>
      </c>
      <c r="EW73">
        <v>2</v>
      </c>
      <c r="EX73">
        <f t="shared" si="4"/>
        <v>3</v>
      </c>
      <c r="EY73" t="str">
        <f t="shared" si="5"/>
        <v>לא הולם</v>
      </c>
    </row>
    <row r="74" spans="1:155" x14ac:dyDescent="0.25">
      <c r="A74" s="4">
        <v>2.0710000000000002</v>
      </c>
      <c r="B74" s="12" t="s">
        <v>1493</v>
      </c>
      <c r="C74" s="12" t="s">
        <v>962</v>
      </c>
      <c r="D74">
        <v>82</v>
      </c>
      <c r="E74" s="12" t="s">
        <v>557</v>
      </c>
      <c r="F74">
        <v>52</v>
      </c>
      <c r="G74" s="12" t="s">
        <v>1493</v>
      </c>
      <c r="H74" s="12" t="s">
        <v>1493</v>
      </c>
      <c r="I74" s="12" t="s">
        <v>1493</v>
      </c>
      <c r="J74" s="12" t="s">
        <v>1493</v>
      </c>
      <c r="K74" s="12" t="s">
        <v>1493</v>
      </c>
      <c r="L74" s="12" t="s">
        <v>1493</v>
      </c>
      <c r="M74">
        <v>1</v>
      </c>
      <c r="N74">
        <v>1</v>
      </c>
      <c r="O74" s="12" t="s">
        <v>802</v>
      </c>
      <c r="P74">
        <v>117</v>
      </c>
      <c r="Q74" s="12" t="s">
        <v>640</v>
      </c>
      <c r="R74">
        <v>51</v>
      </c>
      <c r="S74" s="12" t="s">
        <v>1493</v>
      </c>
      <c r="T74" s="12" t="s">
        <v>1493</v>
      </c>
      <c r="U74" s="12" t="s">
        <v>1493</v>
      </c>
      <c r="V74" s="12" t="s">
        <v>1493</v>
      </c>
      <c r="W74" s="12" t="s">
        <v>1493</v>
      </c>
      <c r="X74" s="12" t="s">
        <v>1493</v>
      </c>
      <c r="Y74">
        <v>1</v>
      </c>
      <c r="Z74" s="12" t="s">
        <v>1493</v>
      </c>
      <c r="AA74" s="12" t="s">
        <v>1105</v>
      </c>
      <c r="AB74">
        <v>147</v>
      </c>
      <c r="AC74" s="12" t="s">
        <v>1050</v>
      </c>
      <c r="AD74">
        <v>55</v>
      </c>
      <c r="AE74" s="12" t="s">
        <v>1493</v>
      </c>
      <c r="AF74" s="12" t="s">
        <v>1493</v>
      </c>
      <c r="AG74" s="12" t="s">
        <v>1493</v>
      </c>
      <c r="AH74" s="12" t="s">
        <v>1493</v>
      </c>
      <c r="AI74">
        <v>1</v>
      </c>
      <c r="AJ74" s="12" t="s">
        <v>1493</v>
      </c>
      <c r="AK74">
        <v>1</v>
      </c>
      <c r="AL74" s="12" t="s">
        <v>1493</v>
      </c>
      <c r="AM74" s="12" t="s">
        <v>1198</v>
      </c>
      <c r="AN74">
        <v>188</v>
      </c>
      <c r="AO74" s="12" t="s">
        <v>557</v>
      </c>
      <c r="AP74">
        <v>59</v>
      </c>
      <c r="AQ74" s="12" t="s">
        <v>1493</v>
      </c>
      <c r="AR74" s="12" t="s">
        <v>1493</v>
      </c>
      <c r="AS74" s="12" t="s">
        <v>1493</v>
      </c>
      <c r="AT74" s="12" t="s">
        <v>1493</v>
      </c>
      <c r="AU74">
        <v>1</v>
      </c>
      <c r="AV74" s="12" t="s">
        <v>1493</v>
      </c>
      <c r="AW74">
        <v>1</v>
      </c>
      <c r="AX74" s="12" t="s">
        <v>1493</v>
      </c>
      <c r="AY74" s="12" t="s">
        <v>1254</v>
      </c>
      <c r="AZ74">
        <v>217</v>
      </c>
      <c r="BA74" s="12" t="s">
        <v>1192</v>
      </c>
      <c r="BB74">
        <v>60.5</v>
      </c>
      <c r="BC74" s="12" t="s">
        <v>1493</v>
      </c>
      <c r="BD74" s="12" t="s">
        <v>1493</v>
      </c>
      <c r="BE74" s="12" t="s">
        <v>1493</v>
      </c>
      <c r="BF74" s="12" t="s">
        <v>1493</v>
      </c>
      <c r="BG74">
        <v>1</v>
      </c>
      <c r="BH74">
        <v>1</v>
      </c>
      <c r="BI74">
        <v>1</v>
      </c>
      <c r="BJ74" s="12" t="s">
        <v>1493</v>
      </c>
      <c r="BK74" s="12" t="s">
        <v>1291</v>
      </c>
      <c r="BL74">
        <v>252</v>
      </c>
      <c r="BM74" s="12" t="s">
        <v>1195</v>
      </c>
      <c r="BN74">
        <v>62</v>
      </c>
      <c r="BO74" s="12" t="s">
        <v>1493</v>
      </c>
      <c r="BP74" s="12" t="s">
        <v>1493</v>
      </c>
      <c r="BQ74" s="12" t="s">
        <v>1493</v>
      </c>
      <c r="BR74" s="12" t="s">
        <v>1493</v>
      </c>
      <c r="BS74">
        <v>1</v>
      </c>
      <c r="BT74">
        <v>1</v>
      </c>
      <c r="BU74">
        <v>1</v>
      </c>
      <c r="BV74" s="12" t="s">
        <v>1493</v>
      </c>
      <c r="BW74" s="12" t="s">
        <v>1493</v>
      </c>
      <c r="BX74" s="12" t="s">
        <v>1493</v>
      </c>
      <c r="BY74" s="12" t="s">
        <v>1493</v>
      </c>
      <c r="BZ74" s="12" t="s">
        <v>1493</v>
      </c>
      <c r="CA74" s="12" t="s">
        <v>1493</v>
      </c>
      <c r="CB74" s="12" t="s">
        <v>1493</v>
      </c>
      <c r="CC74" s="12" t="s">
        <v>1493</v>
      </c>
      <c r="CD74" s="12" t="s">
        <v>1493</v>
      </c>
      <c r="CE74" s="12" t="s">
        <v>1493</v>
      </c>
      <c r="CF74" s="12" t="s">
        <v>1493</v>
      </c>
      <c r="CG74" s="12" t="s">
        <v>1493</v>
      </c>
      <c r="CH74" s="12" t="s">
        <v>1493</v>
      </c>
      <c r="CI74" s="12" t="s">
        <v>1493</v>
      </c>
      <c r="CJ74" s="12" t="s">
        <v>1493</v>
      </c>
      <c r="CK74" s="12" t="s">
        <v>1493</v>
      </c>
      <c r="CL74" s="12" t="s">
        <v>1493</v>
      </c>
      <c r="CM74" s="12" t="s">
        <v>1493</v>
      </c>
      <c r="CN74" s="12" t="s">
        <v>1493</v>
      </c>
      <c r="CO74" s="12" t="s">
        <v>1493</v>
      </c>
      <c r="CP74" s="12" t="s">
        <v>1493</v>
      </c>
      <c r="CQ74" s="12" t="s">
        <v>1493</v>
      </c>
      <c r="CR74" s="12" t="s">
        <v>1493</v>
      </c>
      <c r="CS74" s="12" t="s">
        <v>1493</v>
      </c>
      <c r="CT74" s="12" t="s">
        <v>1493</v>
      </c>
      <c r="CU74" s="12" t="s">
        <v>1493</v>
      </c>
      <c r="CV74" s="12" t="s">
        <v>1493</v>
      </c>
      <c r="CW74" s="12" t="s">
        <v>1493</v>
      </c>
      <c r="CX74" s="12" t="s">
        <v>1493</v>
      </c>
      <c r="CY74" s="12" t="s">
        <v>1493</v>
      </c>
      <c r="CZ74" s="12" t="s">
        <v>1493</v>
      </c>
      <c r="DA74" s="12" t="s">
        <v>1493</v>
      </c>
      <c r="DB74" s="12" t="s">
        <v>1493</v>
      </c>
      <c r="DC74" s="12" t="s">
        <v>1493</v>
      </c>
      <c r="DD74" s="12" t="s">
        <v>1493</v>
      </c>
      <c r="DE74" s="12" t="s">
        <v>1493</v>
      </c>
      <c r="DF74" s="12" t="s">
        <v>1493</v>
      </c>
      <c r="DG74" s="12" t="s">
        <v>1493</v>
      </c>
      <c r="DH74" s="12" t="s">
        <v>1493</v>
      </c>
      <c r="DI74" s="12" t="s">
        <v>1493</v>
      </c>
      <c r="DJ74" s="12" t="s">
        <v>1493</v>
      </c>
      <c r="DK74" s="12" t="s">
        <v>1493</v>
      </c>
      <c r="DL74" s="12" t="s">
        <v>1493</v>
      </c>
      <c r="DM74" s="12" t="s">
        <v>1493</v>
      </c>
      <c r="DN74" s="12" t="s">
        <v>1493</v>
      </c>
      <c r="DO74" s="12" t="s">
        <v>1493</v>
      </c>
      <c r="DP74" s="12" t="s">
        <v>1493</v>
      </c>
      <c r="DQ74" s="12" t="s">
        <v>1493</v>
      </c>
      <c r="DR74" s="12" t="s">
        <v>1493</v>
      </c>
      <c r="DS74" s="12" t="s">
        <v>1493</v>
      </c>
      <c r="DT74" s="12" t="s">
        <v>1493</v>
      </c>
      <c r="DU74" s="12" t="s">
        <v>1493</v>
      </c>
      <c r="DV74" s="12" t="s">
        <v>1493</v>
      </c>
      <c r="DW74" s="12" t="s">
        <v>1493</v>
      </c>
      <c r="DX74" s="12" t="s">
        <v>1493</v>
      </c>
      <c r="DY74" s="12" t="s">
        <v>1493</v>
      </c>
      <c r="DZ74" s="12" t="s">
        <v>1493</v>
      </c>
      <c r="EA74" s="12" t="s">
        <v>1493</v>
      </c>
      <c r="EB74" s="12" t="s">
        <v>1493</v>
      </c>
      <c r="EC74" s="12" t="s">
        <v>1493</v>
      </c>
      <c r="ED74" s="12" t="s">
        <v>1493</v>
      </c>
      <c r="EE74" s="12" t="s">
        <v>1493</v>
      </c>
      <c r="EF74" s="12" t="s">
        <v>1493</v>
      </c>
      <c r="EG74" s="12" t="s">
        <v>1493</v>
      </c>
      <c r="EH74" s="12" t="s">
        <v>1493</v>
      </c>
      <c r="EI74" s="12" t="s">
        <v>1493</v>
      </c>
      <c r="EJ74" s="12" t="s">
        <v>1493</v>
      </c>
      <c r="EK74" s="12" t="s">
        <v>1493</v>
      </c>
      <c r="EL74" s="12" t="s">
        <v>1493</v>
      </c>
      <c r="EM74" s="12" t="s">
        <v>1493</v>
      </c>
      <c r="EN74" s="12" t="s">
        <v>1493</v>
      </c>
      <c r="EO74" s="12" t="s">
        <v>1493</v>
      </c>
      <c r="EP74" s="12" t="s">
        <v>1493</v>
      </c>
      <c r="ER74">
        <v>6</v>
      </c>
      <c r="ES74">
        <v>36</v>
      </c>
      <c r="ET74">
        <v>36</v>
      </c>
      <c r="EU74">
        <f t="shared" si="3"/>
        <v>36</v>
      </c>
      <c r="EV74">
        <f>Data1!BQ74/7</f>
        <v>36.571428571428569</v>
      </c>
      <c r="EW74">
        <v>6</v>
      </c>
      <c r="EX74">
        <f t="shared" si="4"/>
        <v>2</v>
      </c>
      <c r="EY74" t="str">
        <f t="shared" si="5"/>
        <v>בינוני</v>
      </c>
    </row>
    <row r="75" spans="1:155" x14ac:dyDescent="0.25">
      <c r="A75" s="4">
        <v>2.0720000000000001</v>
      </c>
      <c r="B75" s="12" t="s">
        <v>1493</v>
      </c>
      <c r="C75" s="12" t="s">
        <v>1223</v>
      </c>
      <c r="D75">
        <v>141</v>
      </c>
      <c r="E75" s="12" t="s">
        <v>557</v>
      </c>
      <c r="F75">
        <v>60</v>
      </c>
      <c r="G75" s="12" t="s">
        <v>1493</v>
      </c>
      <c r="H75" s="12" t="s">
        <v>1493</v>
      </c>
      <c r="I75" s="12" t="s">
        <v>1493</v>
      </c>
      <c r="J75" s="12" t="s">
        <v>1493</v>
      </c>
      <c r="K75">
        <v>1</v>
      </c>
      <c r="L75" s="12" t="s">
        <v>1493</v>
      </c>
      <c r="M75">
        <v>1</v>
      </c>
      <c r="N75">
        <v>1</v>
      </c>
      <c r="O75" s="12" t="s">
        <v>1292</v>
      </c>
      <c r="P75">
        <v>211</v>
      </c>
      <c r="Q75" s="12" t="s">
        <v>640</v>
      </c>
      <c r="R75">
        <v>65</v>
      </c>
      <c r="S75" s="12" t="s">
        <v>1493</v>
      </c>
      <c r="T75" s="12" t="s">
        <v>1493</v>
      </c>
      <c r="U75" s="12" t="s">
        <v>1493</v>
      </c>
      <c r="V75" s="12" t="s">
        <v>1493</v>
      </c>
      <c r="W75">
        <v>1</v>
      </c>
      <c r="X75">
        <v>1</v>
      </c>
      <c r="Y75">
        <v>1</v>
      </c>
      <c r="Z75">
        <v>1</v>
      </c>
      <c r="AA75" s="12" t="s">
        <v>1493</v>
      </c>
      <c r="AB75" s="12" t="s">
        <v>1493</v>
      </c>
      <c r="AC75" s="12" t="s">
        <v>1493</v>
      </c>
      <c r="AD75" s="12" t="s">
        <v>1493</v>
      </c>
      <c r="AE75" s="12" t="s">
        <v>1493</v>
      </c>
      <c r="AF75" s="12" t="s">
        <v>1493</v>
      </c>
      <c r="AG75" s="12" t="s">
        <v>1493</v>
      </c>
      <c r="AH75" s="12" t="s">
        <v>1493</v>
      </c>
      <c r="AI75" s="12" t="s">
        <v>1493</v>
      </c>
      <c r="AJ75" s="12" t="s">
        <v>1493</v>
      </c>
      <c r="AK75" s="12" t="s">
        <v>1493</v>
      </c>
      <c r="AL75" s="12" t="s">
        <v>1493</v>
      </c>
      <c r="AM75" s="12" t="s">
        <v>1493</v>
      </c>
      <c r="AN75" s="12" t="s">
        <v>1493</v>
      </c>
      <c r="AO75" s="12" t="s">
        <v>1493</v>
      </c>
      <c r="AP75" s="12" t="s">
        <v>1493</v>
      </c>
      <c r="AQ75" s="12" t="s">
        <v>1493</v>
      </c>
      <c r="AR75" s="12" t="s">
        <v>1493</v>
      </c>
      <c r="AS75" s="12" t="s">
        <v>1493</v>
      </c>
      <c r="AT75" s="12" t="s">
        <v>1493</v>
      </c>
      <c r="AU75" s="12" t="s">
        <v>1493</v>
      </c>
      <c r="AV75" s="12" t="s">
        <v>1493</v>
      </c>
      <c r="AW75" s="12" t="s">
        <v>1493</v>
      </c>
      <c r="AX75" s="12" t="s">
        <v>1493</v>
      </c>
      <c r="AY75" s="12" t="s">
        <v>1493</v>
      </c>
      <c r="AZ75" s="12" t="s">
        <v>1493</v>
      </c>
      <c r="BA75" s="12" t="s">
        <v>1493</v>
      </c>
      <c r="BB75" s="12" t="s">
        <v>1493</v>
      </c>
      <c r="BC75" s="12" t="s">
        <v>1493</v>
      </c>
      <c r="BD75" s="12" t="s">
        <v>1493</v>
      </c>
      <c r="BE75" s="12" t="s">
        <v>1493</v>
      </c>
      <c r="BF75" s="12" t="s">
        <v>1493</v>
      </c>
      <c r="BG75" s="12" t="s">
        <v>1493</v>
      </c>
      <c r="BH75" s="12" t="s">
        <v>1493</v>
      </c>
      <c r="BI75" s="12" t="s">
        <v>1493</v>
      </c>
      <c r="BJ75" s="12" t="s">
        <v>1493</v>
      </c>
      <c r="BK75" s="12" t="s">
        <v>1493</v>
      </c>
      <c r="BL75" s="12" t="s">
        <v>1493</v>
      </c>
      <c r="BM75" s="12" t="s">
        <v>1493</v>
      </c>
      <c r="BN75" s="12" t="s">
        <v>1493</v>
      </c>
      <c r="BO75" s="12" t="s">
        <v>1493</v>
      </c>
      <c r="BP75" s="12" t="s">
        <v>1493</v>
      </c>
      <c r="BQ75" s="12" t="s">
        <v>1493</v>
      </c>
      <c r="BR75" s="12" t="s">
        <v>1493</v>
      </c>
      <c r="BS75" s="12" t="s">
        <v>1493</v>
      </c>
      <c r="BT75" s="12" t="s">
        <v>1493</v>
      </c>
      <c r="BU75" s="12" t="s">
        <v>1493</v>
      </c>
      <c r="BV75" s="12" t="s">
        <v>1493</v>
      </c>
      <c r="BW75" s="12" t="s">
        <v>1493</v>
      </c>
      <c r="BX75" s="12" t="s">
        <v>1493</v>
      </c>
      <c r="BY75" s="12" t="s">
        <v>1493</v>
      </c>
      <c r="BZ75" s="12" t="s">
        <v>1493</v>
      </c>
      <c r="CA75" s="12" t="s">
        <v>1493</v>
      </c>
      <c r="CB75" s="12" t="s">
        <v>1493</v>
      </c>
      <c r="CC75" s="12" t="s">
        <v>1493</v>
      </c>
      <c r="CD75" s="12" t="s">
        <v>1493</v>
      </c>
      <c r="CE75" s="12" t="s">
        <v>1493</v>
      </c>
      <c r="CF75" s="12" t="s">
        <v>1493</v>
      </c>
      <c r="CG75" s="12" t="s">
        <v>1493</v>
      </c>
      <c r="CH75" s="12" t="s">
        <v>1493</v>
      </c>
      <c r="CI75" s="12" t="s">
        <v>1493</v>
      </c>
      <c r="CJ75" s="12" t="s">
        <v>1493</v>
      </c>
      <c r="CK75" s="12" t="s">
        <v>1493</v>
      </c>
      <c r="CL75" s="12" t="s">
        <v>1493</v>
      </c>
      <c r="CM75" s="12" t="s">
        <v>1493</v>
      </c>
      <c r="CN75" s="12" t="s">
        <v>1493</v>
      </c>
      <c r="CO75" s="12" t="s">
        <v>1493</v>
      </c>
      <c r="CP75" s="12" t="s">
        <v>1493</v>
      </c>
      <c r="CQ75" s="12" t="s">
        <v>1493</v>
      </c>
      <c r="CR75" s="12" t="s">
        <v>1493</v>
      </c>
      <c r="CS75" s="12" t="s">
        <v>1493</v>
      </c>
      <c r="CT75" s="12" t="s">
        <v>1493</v>
      </c>
      <c r="CU75" s="12" t="s">
        <v>1493</v>
      </c>
      <c r="CV75" s="12" t="s">
        <v>1493</v>
      </c>
      <c r="CW75" s="12" t="s">
        <v>1493</v>
      </c>
      <c r="CX75" s="12" t="s">
        <v>1493</v>
      </c>
      <c r="CY75" s="12" t="s">
        <v>1493</v>
      </c>
      <c r="CZ75" s="12" t="s">
        <v>1493</v>
      </c>
      <c r="DA75" s="12" t="s">
        <v>1493</v>
      </c>
      <c r="DB75" s="12" t="s">
        <v>1493</v>
      </c>
      <c r="DC75" s="12" t="s">
        <v>1493</v>
      </c>
      <c r="DD75" s="12" t="s">
        <v>1493</v>
      </c>
      <c r="DE75" s="12" t="s">
        <v>1493</v>
      </c>
      <c r="DF75" s="12" t="s">
        <v>1493</v>
      </c>
      <c r="DG75" s="12" t="s">
        <v>1493</v>
      </c>
      <c r="DH75" s="12" t="s">
        <v>1493</v>
      </c>
      <c r="DI75" s="12" t="s">
        <v>1493</v>
      </c>
      <c r="DJ75" s="12" t="s">
        <v>1493</v>
      </c>
      <c r="DK75" s="12" t="s">
        <v>1493</v>
      </c>
      <c r="DL75" s="12" t="s">
        <v>1493</v>
      </c>
      <c r="DM75" s="12" t="s">
        <v>1493</v>
      </c>
      <c r="DN75" s="12" t="s">
        <v>1493</v>
      </c>
      <c r="DO75" s="12" t="s">
        <v>1493</v>
      </c>
      <c r="DP75" s="12" t="s">
        <v>1493</v>
      </c>
      <c r="DQ75" s="12" t="s">
        <v>1493</v>
      </c>
      <c r="DR75" s="12" t="s">
        <v>1493</v>
      </c>
      <c r="DS75" s="12" t="s">
        <v>1493</v>
      </c>
      <c r="DT75" s="12" t="s">
        <v>1493</v>
      </c>
      <c r="DU75" s="12" t="s">
        <v>1493</v>
      </c>
      <c r="DV75" s="12" t="s">
        <v>1493</v>
      </c>
      <c r="DW75" s="12" t="s">
        <v>1493</v>
      </c>
      <c r="DX75" s="12" t="s">
        <v>1493</v>
      </c>
      <c r="DY75" s="12" t="s">
        <v>1493</v>
      </c>
      <c r="DZ75" s="12" t="s">
        <v>1493</v>
      </c>
      <c r="EA75" s="12" t="s">
        <v>1493</v>
      </c>
      <c r="EB75" s="12" t="s">
        <v>1493</v>
      </c>
      <c r="EC75" s="12" t="s">
        <v>1493</v>
      </c>
      <c r="ED75" s="12" t="s">
        <v>1493</v>
      </c>
      <c r="EE75" s="12" t="s">
        <v>1493</v>
      </c>
      <c r="EF75" s="12" t="s">
        <v>1493</v>
      </c>
      <c r="EG75" s="12" t="s">
        <v>1493</v>
      </c>
      <c r="EH75" s="12" t="s">
        <v>1493</v>
      </c>
      <c r="EI75" s="12" t="s">
        <v>1493</v>
      </c>
      <c r="EJ75" s="12" t="s">
        <v>1493</v>
      </c>
      <c r="EK75" s="12" t="s">
        <v>1493</v>
      </c>
      <c r="EL75" s="12" t="s">
        <v>1493</v>
      </c>
      <c r="EM75" s="12" t="s">
        <v>1493</v>
      </c>
      <c r="EN75" s="12" t="s">
        <v>1493</v>
      </c>
      <c r="EO75" s="12" t="s">
        <v>1493</v>
      </c>
      <c r="EP75" s="12" t="s">
        <v>1493</v>
      </c>
      <c r="ER75">
        <v>2</v>
      </c>
      <c r="ES75">
        <v>30.1</v>
      </c>
      <c r="ET75">
        <v>30.1</v>
      </c>
      <c r="EU75">
        <f t="shared" si="3"/>
        <v>30</v>
      </c>
      <c r="EV75">
        <f>Data1!BQ75/7</f>
        <v>36.714285714285715</v>
      </c>
      <c r="EW75">
        <v>2</v>
      </c>
      <c r="EX75">
        <f t="shared" si="4"/>
        <v>3</v>
      </c>
      <c r="EY75" t="str">
        <f t="shared" si="5"/>
        <v>לא הולם</v>
      </c>
    </row>
    <row r="76" spans="1:155" x14ac:dyDescent="0.25">
      <c r="A76" s="4">
        <v>2.073</v>
      </c>
      <c r="B76" s="12" t="s">
        <v>1493</v>
      </c>
      <c r="C76" s="12" t="s">
        <v>923</v>
      </c>
      <c r="D76">
        <v>154</v>
      </c>
      <c r="E76" s="12" t="s">
        <v>557</v>
      </c>
      <c r="F76">
        <v>55</v>
      </c>
      <c r="G76" s="12" t="s">
        <v>1493</v>
      </c>
      <c r="H76" s="12" t="s">
        <v>1493</v>
      </c>
      <c r="I76" s="12" t="s">
        <v>1493</v>
      </c>
      <c r="J76" s="12" t="s">
        <v>1493</v>
      </c>
      <c r="K76">
        <v>1</v>
      </c>
      <c r="L76" s="12" t="s">
        <v>1493</v>
      </c>
      <c r="M76">
        <v>1</v>
      </c>
      <c r="N76">
        <v>1</v>
      </c>
      <c r="O76" s="12" t="s">
        <v>1493</v>
      </c>
      <c r="P76" s="12" t="s">
        <v>1493</v>
      </c>
      <c r="Q76" s="12" t="s">
        <v>1493</v>
      </c>
      <c r="R76" s="12" t="s">
        <v>1493</v>
      </c>
      <c r="S76" s="12" t="s">
        <v>1493</v>
      </c>
      <c r="T76" s="12" t="s">
        <v>1493</v>
      </c>
      <c r="U76" s="12" t="s">
        <v>1493</v>
      </c>
      <c r="V76" s="12" t="s">
        <v>1493</v>
      </c>
      <c r="W76" s="12" t="s">
        <v>1493</v>
      </c>
      <c r="X76" s="12" t="s">
        <v>1493</v>
      </c>
      <c r="Y76" s="12" t="s">
        <v>1493</v>
      </c>
      <c r="Z76" s="12" t="s">
        <v>1493</v>
      </c>
      <c r="AA76" s="12" t="s">
        <v>1493</v>
      </c>
      <c r="AB76" s="12" t="s">
        <v>1493</v>
      </c>
      <c r="AC76" s="12" t="s">
        <v>1493</v>
      </c>
      <c r="AD76" s="12" t="s">
        <v>1493</v>
      </c>
      <c r="AE76" s="12" t="s">
        <v>1493</v>
      </c>
      <c r="AF76" s="12" t="s">
        <v>1493</v>
      </c>
      <c r="AG76" s="12" t="s">
        <v>1493</v>
      </c>
      <c r="AH76" s="12" t="s">
        <v>1493</v>
      </c>
      <c r="AI76" s="12" t="s">
        <v>1493</v>
      </c>
      <c r="AJ76" s="12" t="s">
        <v>1493</v>
      </c>
      <c r="AK76" s="12" t="s">
        <v>1493</v>
      </c>
      <c r="AL76" s="12" t="s">
        <v>1493</v>
      </c>
      <c r="AM76" s="12" t="s">
        <v>1493</v>
      </c>
      <c r="AN76" s="12" t="s">
        <v>1493</v>
      </c>
      <c r="AO76" s="12" t="s">
        <v>1493</v>
      </c>
      <c r="AP76" s="12" t="s">
        <v>1493</v>
      </c>
      <c r="AQ76" s="12" t="s">
        <v>1493</v>
      </c>
      <c r="AR76" s="12" t="s">
        <v>1493</v>
      </c>
      <c r="AS76" s="12" t="s">
        <v>1493</v>
      </c>
      <c r="AT76" s="12" t="s">
        <v>1493</v>
      </c>
      <c r="AU76" s="12" t="s">
        <v>1493</v>
      </c>
      <c r="AV76" s="12" t="s">
        <v>1493</v>
      </c>
      <c r="AW76" s="12" t="s">
        <v>1493</v>
      </c>
      <c r="AX76" s="12" t="s">
        <v>1493</v>
      </c>
      <c r="AY76" s="12" t="s">
        <v>1493</v>
      </c>
      <c r="AZ76" s="12" t="s">
        <v>1493</v>
      </c>
      <c r="BA76" s="12" t="s">
        <v>1493</v>
      </c>
      <c r="BB76" s="12" t="s">
        <v>1493</v>
      </c>
      <c r="BC76" s="12" t="s">
        <v>1493</v>
      </c>
      <c r="BD76" s="12" t="s">
        <v>1493</v>
      </c>
      <c r="BE76" s="12" t="s">
        <v>1493</v>
      </c>
      <c r="BF76" s="12" t="s">
        <v>1493</v>
      </c>
      <c r="BG76" s="12" t="s">
        <v>1493</v>
      </c>
      <c r="BH76" s="12" t="s">
        <v>1493</v>
      </c>
      <c r="BI76" s="12" t="s">
        <v>1493</v>
      </c>
      <c r="BJ76" s="12" t="s">
        <v>1493</v>
      </c>
      <c r="BK76" s="12" t="s">
        <v>1493</v>
      </c>
      <c r="BL76" s="12" t="s">
        <v>1493</v>
      </c>
      <c r="BM76" s="12" t="s">
        <v>1493</v>
      </c>
      <c r="BN76" s="12" t="s">
        <v>1493</v>
      </c>
      <c r="BO76" s="12" t="s">
        <v>1493</v>
      </c>
      <c r="BP76" s="12" t="s">
        <v>1493</v>
      </c>
      <c r="BQ76" s="12" t="s">
        <v>1493</v>
      </c>
      <c r="BR76" s="12" t="s">
        <v>1493</v>
      </c>
      <c r="BS76" s="12" t="s">
        <v>1493</v>
      </c>
      <c r="BT76" s="12" t="s">
        <v>1493</v>
      </c>
      <c r="BU76" s="12" t="s">
        <v>1493</v>
      </c>
      <c r="BV76" s="12" t="s">
        <v>1493</v>
      </c>
      <c r="BW76" s="12" t="s">
        <v>1493</v>
      </c>
      <c r="BX76" s="12" t="s">
        <v>1493</v>
      </c>
      <c r="BY76" s="12" t="s">
        <v>1493</v>
      </c>
      <c r="BZ76" s="12" t="s">
        <v>1493</v>
      </c>
      <c r="CA76" s="12" t="s">
        <v>1493</v>
      </c>
      <c r="CB76" s="12" t="s">
        <v>1493</v>
      </c>
      <c r="CC76" s="12" t="s">
        <v>1493</v>
      </c>
      <c r="CD76" s="12" t="s">
        <v>1493</v>
      </c>
      <c r="CE76" s="12" t="s">
        <v>1493</v>
      </c>
      <c r="CF76" s="12" t="s">
        <v>1493</v>
      </c>
      <c r="CG76" s="12" t="s">
        <v>1493</v>
      </c>
      <c r="CH76" s="12" t="s">
        <v>1493</v>
      </c>
      <c r="CI76" s="12" t="s">
        <v>1493</v>
      </c>
      <c r="CJ76" s="12" t="s">
        <v>1493</v>
      </c>
      <c r="CK76" s="12" t="s">
        <v>1493</v>
      </c>
      <c r="CL76" s="12" t="s">
        <v>1493</v>
      </c>
      <c r="CM76" s="12" t="s">
        <v>1493</v>
      </c>
      <c r="CN76" s="12" t="s">
        <v>1493</v>
      </c>
      <c r="CO76" s="12" t="s">
        <v>1493</v>
      </c>
      <c r="CP76" s="12" t="s">
        <v>1493</v>
      </c>
      <c r="CQ76" s="12" t="s">
        <v>1493</v>
      </c>
      <c r="CR76" s="12" t="s">
        <v>1493</v>
      </c>
      <c r="CS76" s="12" t="s">
        <v>1493</v>
      </c>
      <c r="CT76" s="12" t="s">
        <v>1493</v>
      </c>
      <c r="CU76" s="12" t="s">
        <v>1493</v>
      </c>
      <c r="CV76" s="12" t="s">
        <v>1493</v>
      </c>
      <c r="CW76" s="12" t="s">
        <v>1493</v>
      </c>
      <c r="CX76" s="12" t="s">
        <v>1493</v>
      </c>
      <c r="CY76" s="12" t="s">
        <v>1493</v>
      </c>
      <c r="CZ76" s="12" t="s">
        <v>1493</v>
      </c>
      <c r="DA76" s="12" t="s">
        <v>1493</v>
      </c>
      <c r="DB76" s="12" t="s">
        <v>1493</v>
      </c>
      <c r="DC76" s="12" t="s">
        <v>1493</v>
      </c>
      <c r="DD76" s="12" t="s">
        <v>1493</v>
      </c>
      <c r="DE76" s="12" t="s">
        <v>1493</v>
      </c>
      <c r="DF76" s="12" t="s">
        <v>1493</v>
      </c>
      <c r="DG76" s="12" t="s">
        <v>1493</v>
      </c>
      <c r="DH76" s="12" t="s">
        <v>1493</v>
      </c>
      <c r="DI76" s="12" t="s">
        <v>1493</v>
      </c>
      <c r="DJ76" s="12" t="s">
        <v>1493</v>
      </c>
      <c r="DK76" s="12" t="s">
        <v>1493</v>
      </c>
      <c r="DL76" s="12" t="s">
        <v>1493</v>
      </c>
      <c r="DM76" s="12" t="s">
        <v>1493</v>
      </c>
      <c r="DN76" s="12" t="s">
        <v>1493</v>
      </c>
      <c r="DO76" s="12" t="s">
        <v>1493</v>
      </c>
      <c r="DP76" s="12" t="s">
        <v>1493</v>
      </c>
      <c r="DQ76" s="12" t="s">
        <v>1493</v>
      </c>
      <c r="DR76" s="12" t="s">
        <v>1493</v>
      </c>
      <c r="DS76" s="12" t="s">
        <v>1493</v>
      </c>
      <c r="DT76" s="12" t="s">
        <v>1493</v>
      </c>
      <c r="DU76" s="12" t="s">
        <v>1493</v>
      </c>
      <c r="DV76" s="12" t="s">
        <v>1493</v>
      </c>
      <c r="DW76" s="12" t="s">
        <v>1493</v>
      </c>
      <c r="DX76" s="12" t="s">
        <v>1493</v>
      </c>
      <c r="DY76" s="12" t="s">
        <v>1493</v>
      </c>
      <c r="DZ76" s="12" t="s">
        <v>1493</v>
      </c>
      <c r="EA76" s="12" t="s">
        <v>1493</v>
      </c>
      <c r="EB76" s="12" t="s">
        <v>1493</v>
      </c>
      <c r="EC76" s="12" t="s">
        <v>1493</v>
      </c>
      <c r="ED76" s="12" t="s">
        <v>1493</v>
      </c>
      <c r="EE76" s="12" t="s">
        <v>1493</v>
      </c>
      <c r="EF76" s="12" t="s">
        <v>1493</v>
      </c>
      <c r="EG76" s="12" t="s">
        <v>1493</v>
      </c>
      <c r="EH76" s="12" t="s">
        <v>1493</v>
      </c>
      <c r="EI76" s="12" t="s">
        <v>1493</v>
      </c>
      <c r="EJ76" s="12" t="s">
        <v>1493</v>
      </c>
      <c r="EK76" s="12" t="s">
        <v>1493</v>
      </c>
      <c r="EL76" s="12" t="s">
        <v>1493</v>
      </c>
      <c r="EM76" s="12" t="s">
        <v>1493</v>
      </c>
      <c r="EN76" s="12" t="s">
        <v>1493</v>
      </c>
      <c r="EO76" s="12" t="s">
        <v>1493</v>
      </c>
      <c r="EP76" s="12" t="s">
        <v>1493</v>
      </c>
      <c r="ER76">
        <v>1</v>
      </c>
      <c r="ES76">
        <v>22</v>
      </c>
      <c r="ET76">
        <v>22</v>
      </c>
      <c r="EU76">
        <f t="shared" si="3"/>
        <v>22</v>
      </c>
      <c r="EV76">
        <f>Data1!BQ76/7</f>
        <v>36.714285714285715</v>
      </c>
      <c r="EW76">
        <v>1</v>
      </c>
      <c r="EX76">
        <f t="shared" si="4"/>
        <v>3</v>
      </c>
      <c r="EY76" t="str">
        <f t="shared" si="5"/>
        <v>לא הולם</v>
      </c>
    </row>
    <row r="77" spans="1:155" x14ac:dyDescent="0.25">
      <c r="A77" s="4">
        <v>2.0739999999999998</v>
      </c>
      <c r="B77" s="12" t="s">
        <v>1493</v>
      </c>
      <c r="C77" s="12" t="s">
        <v>1293</v>
      </c>
      <c r="D77">
        <v>161</v>
      </c>
      <c r="E77" s="12" t="s">
        <v>1294</v>
      </c>
      <c r="F77">
        <v>90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 s="12" t="s">
        <v>1295</v>
      </c>
      <c r="P77">
        <v>238</v>
      </c>
      <c r="Q77" s="12" t="s">
        <v>1296</v>
      </c>
      <c r="R77">
        <v>98</v>
      </c>
      <c r="S77" s="12">
        <v>0</v>
      </c>
      <c r="T77">
        <v>0</v>
      </c>
      <c r="U77" s="12">
        <v>0</v>
      </c>
      <c r="V77">
        <v>1</v>
      </c>
      <c r="W77" s="12">
        <v>1</v>
      </c>
      <c r="X77">
        <v>1</v>
      </c>
      <c r="Y77" s="12">
        <v>1</v>
      </c>
      <c r="Z77">
        <v>1</v>
      </c>
      <c r="AA77" s="12" t="s">
        <v>1493</v>
      </c>
      <c r="AB77" s="12" t="s">
        <v>1493</v>
      </c>
      <c r="AC77" s="12" t="s">
        <v>1493</v>
      </c>
      <c r="AD77" s="12" t="s">
        <v>1493</v>
      </c>
      <c r="AE77" s="12" t="s">
        <v>1493</v>
      </c>
      <c r="AF77" s="12" t="s">
        <v>1493</v>
      </c>
      <c r="AG77" s="12" t="s">
        <v>1493</v>
      </c>
      <c r="AH77" s="12" t="s">
        <v>1493</v>
      </c>
      <c r="AI77" s="12" t="s">
        <v>1493</v>
      </c>
      <c r="AJ77" s="12" t="s">
        <v>1493</v>
      </c>
      <c r="AK77" s="12" t="s">
        <v>1493</v>
      </c>
      <c r="AL77" s="12" t="s">
        <v>1493</v>
      </c>
      <c r="AM77" s="12" t="s">
        <v>1493</v>
      </c>
      <c r="AN77" s="12" t="s">
        <v>1493</v>
      </c>
      <c r="AO77" s="12" t="s">
        <v>1493</v>
      </c>
      <c r="AP77" s="12" t="s">
        <v>1493</v>
      </c>
      <c r="AQ77" s="12" t="s">
        <v>1493</v>
      </c>
      <c r="AR77" s="12" t="s">
        <v>1493</v>
      </c>
      <c r="AS77" s="12" t="s">
        <v>1493</v>
      </c>
      <c r="AT77" s="12" t="s">
        <v>1493</v>
      </c>
      <c r="AU77" s="12" t="s">
        <v>1493</v>
      </c>
      <c r="AV77" s="12" t="s">
        <v>1493</v>
      </c>
      <c r="AW77" s="12" t="s">
        <v>1493</v>
      </c>
      <c r="AX77" s="12" t="s">
        <v>1493</v>
      </c>
      <c r="AY77" s="12" t="s">
        <v>1493</v>
      </c>
      <c r="AZ77" s="12" t="s">
        <v>1493</v>
      </c>
      <c r="BA77" s="12" t="s">
        <v>1493</v>
      </c>
      <c r="BB77" s="12" t="s">
        <v>1493</v>
      </c>
      <c r="BC77" s="12" t="s">
        <v>1493</v>
      </c>
      <c r="BD77" s="12" t="s">
        <v>1493</v>
      </c>
      <c r="BE77" s="12" t="s">
        <v>1493</v>
      </c>
      <c r="BF77" s="12" t="s">
        <v>1493</v>
      </c>
      <c r="BG77" s="12" t="s">
        <v>1493</v>
      </c>
      <c r="BH77" s="12" t="s">
        <v>1493</v>
      </c>
      <c r="BI77" s="12" t="s">
        <v>1493</v>
      </c>
      <c r="BJ77" s="12" t="s">
        <v>1493</v>
      </c>
      <c r="BK77" s="12" t="s">
        <v>1493</v>
      </c>
      <c r="BL77" s="12" t="s">
        <v>1493</v>
      </c>
      <c r="BM77" s="12" t="s">
        <v>1493</v>
      </c>
      <c r="BN77" s="12" t="s">
        <v>1493</v>
      </c>
      <c r="BO77" s="12" t="s">
        <v>1493</v>
      </c>
      <c r="BP77" s="12" t="s">
        <v>1493</v>
      </c>
      <c r="BQ77" s="12" t="s">
        <v>1493</v>
      </c>
      <c r="BR77" s="12" t="s">
        <v>1493</v>
      </c>
      <c r="BS77" s="12" t="s">
        <v>1493</v>
      </c>
      <c r="BT77" s="12" t="s">
        <v>1493</v>
      </c>
      <c r="BU77" s="12" t="s">
        <v>1493</v>
      </c>
      <c r="BV77" s="12" t="s">
        <v>1493</v>
      </c>
      <c r="BW77" s="12" t="s">
        <v>1493</v>
      </c>
      <c r="BX77" s="12" t="s">
        <v>1493</v>
      </c>
      <c r="BY77" s="12" t="s">
        <v>1493</v>
      </c>
      <c r="BZ77" s="12" t="s">
        <v>1493</v>
      </c>
      <c r="CA77" s="12" t="s">
        <v>1493</v>
      </c>
      <c r="CB77" s="12" t="s">
        <v>1493</v>
      </c>
      <c r="CC77" s="12" t="s">
        <v>1493</v>
      </c>
      <c r="CD77" s="12" t="s">
        <v>1493</v>
      </c>
      <c r="CE77" s="12" t="s">
        <v>1493</v>
      </c>
      <c r="CF77" s="12" t="s">
        <v>1493</v>
      </c>
      <c r="CG77" s="12" t="s">
        <v>1493</v>
      </c>
      <c r="CH77" s="12" t="s">
        <v>1493</v>
      </c>
      <c r="CI77" s="12" t="s">
        <v>1493</v>
      </c>
      <c r="CJ77" s="12" t="s">
        <v>1493</v>
      </c>
      <c r="CK77" s="12" t="s">
        <v>1493</v>
      </c>
      <c r="CL77" s="12" t="s">
        <v>1493</v>
      </c>
      <c r="CM77" s="12" t="s">
        <v>1493</v>
      </c>
      <c r="CN77" s="12" t="s">
        <v>1493</v>
      </c>
      <c r="CO77" s="12" t="s">
        <v>1493</v>
      </c>
      <c r="CP77" s="12" t="s">
        <v>1493</v>
      </c>
      <c r="CQ77" s="12" t="s">
        <v>1493</v>
      </c>
      <c r="CR77" s="12" t="s">
        <v>1493</v>
      </c>
      <c r="CS77" s="12" t="s">
        <v>1493</v>
      </c>
      <c r="CT77" s="12" t="s">
        <v>1493</v>
      </c>
      <c r="CU77" s="12" t="s">
        <v>1493</v>
      </c>
      <c r="CV77" s="12" t="s">
        <v>1493</v>
      </c>
      <c r="CW77" s="12" t="s">
        <v>1493</v>
      </c>
      <c r="CX77" s="12" t="s">
        <v>1493</v>
      </c>
      <c r="CY77" s="12" t="s">
        <v>1493</v>
      </c>
      <c r="CZ77" s="12" t="s">
        <v>1493</v>
      </c>
      <c r="DA77" s="12" t="s">
        <v>1493</v>
      </c>
      <c r="DB77" s="12" t="s">
        <v>1493</v>
      </c>
      <c r="DC77" s="12" t="s">
        <v>1493</v>
      </c>
      <c r="DD77" s="12" t="s">
        <v>1493</v>
      </c>
      <c r="DE77" s="12" t="s">
        <v>1493</v>
      </c>
      <c r="DF77" s="12" t="s">
        <v>1493</v>
      </c>
      <c r="DG77" s="12" t="s">
        <v>1493</v>
      </c>
      <c r="DH77" s="12" t="s">
        <v>1493</v>
      </c>
      <c r="DI77" s="12" t="s">
        <v>1493</v>
      </c>
      <c r="DJ77" s="12" t="s">
        <v>1493</v>
      </c>
      <c r="DK77" s="12" t="s">
        <v>1493</v>
      </c>
      <c r="DL77" s="12" t="s">
        <v>1493</v>
      </c>
      <c r="DM77" s="12" t="s">
        <v>1493</v>
      </c>
      <c r="DN77" s="12" t="s">
        <v>1493</v>
      </c>
      <c r="DO77" s="12" t="s">
        <v>1493</v>
      </c>
      <c r="DP77" s="12" t="s">
        <v>1493</v>
      </c>
      <c r="DQ77" s="12" t="s">
        <v>1493</v>
      </c>
      <c r="DR77" s="12" t="s">
        <v>1493</v>
      </c>
      <c r="DS77" s="12" t="s">
        <v>1493</v>
      </c>
      <c r="DT77" s="12" t="s">
        <v>1493</v>
      </c>
      <c r="DU77" s="12" t="s">
        <v>1493</v>
      </c>
      <c r="DV77" s="12" t="s">
        <v>1493</v>
      </c>
      <c r="DW77" s="12" t="s">
        <v>1493</v>
      </c>
      <c r="DX77" s="12" t="s">
        <v>1493</v>
      </c>
      <c r="DY77" s="12" t="s">
        <v>1493</v>
      </c>
      <c r="DZ77" s="12" t="s">
        <v>1493</v>
      </c>
      <c r="EA77" s="12" t="s">
        <v>1493</v>
      </c>
      <c r="EB77" s="12" t="s">
        <v>1493</v>
      </c>
      <c r="EC77" s="12" t="s">
        <v>1493</v>
      </c>
      <c r="ED77" s="12" t="s">
        <v>1493</v>
      </c>
      <c r="EE77" s="12" t="s">
        <v>1493</v>
      </c>
      <c r="EF77" s="12" t="s">
        <v>1493</v>
      </c>
      <c r="EG77" s="12" t="s">
        <v>1493</v>
      </c>
      <c r="EH77" s="12" t="s">
        <v>1493</v>
      </c>
      <c r="EI77" s="12" t="s">
        <v>1493</v>
      </c>
      <c r="EJ77" s="12" t="s">
        <v>1493</v>
      </c>
      <c r="EK77" s="12" t="s">
        <v>1493</v>
      </c>
      <c r="EL77" s="12" t="s">
        <v>1493</v>
      </c>
      <c r="EM77" s="12" t="s">
        <v>1493</v>
      </c>
      <c r="EN77" s="12" t="s">
        <v>1493</v>
      </c>
      <c r="EO77" s="12" t="s">
        <v>1493</v>
      </c>
      <c r="EP77" s="12" t="s">
        <v>1493</v>
      </c>
      <c r="ER77">
        <v>2</v>
      </c>
      <c r="ES77">
        <v>34</v>
      </c>
      <c r="ET77">
        <v>34</v>
      </c>
      <c r="EU77">
        <f t="shared" si="3"/>
        <v>34</v>
      </c>
      <c r="EV77">
        <f>Data1!BQ77/7</f>
        <v>36</v>
      </c>
      <c r="EW77">
        <v>2</v>
      </c>
      <c r="EX77">
        <f t="shared" si="4"/>
        <v>3</v>
      </c>
      <c r="EY77" t="str">
        <f t="shared" si="5"/>
        <v>לא הולם</v>
      </c>
    </row>
    <row r="78" spans="1:155" x14ac:dyDescent="0.25">
      <c r="A78" s="4">
        <v>2.0750000000000002</v>
      </c>
      <c r="B78" s="12" t="s">
        <v>1493</v>
      </c>
      <c r="C78" s="12" t="s">
        <v>756</v>
      </c>
      <c r="D78">
        <v>81</v>
      </c>
      <c r="E78" s="12" t="s">
        <v>640</v>
      </c>
      <c r="F78">
        <v>52</v>
      </c>
      <c r="G78" s="12" t="s">
        <v>1493</v>
      </c>
      <c r="H78" s="12" t="s">
        <v>1493</v>
      </c>
      <c r="I78" s="12" t="s">
        <v>1493</v>
      </c>
      <c r="J78" s="12" t="s">
        <v>1493</v>
      </c>
      <c r="K78" s="12" t="s">
        <v>1493</v>
      </c>
      <c r="L78" s="12" t="s">
        <v>1493</v>
      </c>
      <c r="M78">
        <v>1</v>
      </c>
      <c r="N78">
        <v>1</v>
      </c>
      <c r="O78" s="12" t="s">
        <v>918</v>
      </c>
      <c r="P78">
        <v>115</v>
      </c>
      <c r="Q78" s="12" t="s">
        <v>557</v>
      </c>
      <c r="R78">
        <v>52</v>
      </c>
      <c r="S78" s="12" t="s">
        <v>1493</v>
      </c>
      <c r="T78" s="12" t="s">
        <v>1493</v>
      </c>
      <c r="U78" s="12" t="s">
        <v>1493</v>
      </c>
      <c r="V78" s="12" t="s">
        <v>1493</v>
      </c>
      <c r="W78" s="12" t="s">
        <v>1493</v>
      </c>
      <c r="X78" s="12" t="s">
        <v>1493</v>
      </c>
      <c r="Y78">
        <v>1</v>
      </c>
      <c r="Z78" s="12" t="s">
        <v>1493</v>
      </c>
      <c r="AA78" s="12" t="s">
        <v>1198</v>
      </c>
      <c r="AB78">
        <v>187</v>
      </c>
      <c r="AC78" s="12" t="s">
        <v>497</v>
      </c>
      <c r="AD78">
        <v>59</v>
      </c>
      <c r="AE78" s="12" t="s">
        <v>1493</v>
      </c>
      <c r="AF78" s="12" t="s">
        <v>1493</v>
      </c>
      <c r="AG78" s="12" t="s">
        <v>1493</v>
      </c>
      <c r="AH78" s="12" t="s">
        <v>1493</v>
      </c>
      <c r="AI78">
        <v>1</v>
      </c>
      <c r="AJ78">
        <v>1</v>
      </c>
      <c r="AK78">
        <v>1</v>
      </c>
      <c r="AL78" s="12" t="s">
        <v>1493</v>
      </c>
      <c r="AM78" s="12" t="s">
        <v>1297</v>
      </c>
      <c r="AN78">
        <v>252</v>
      </c>
      <c r="AO78" s="12" t="s">
        <v>608</v>
      </c>
      <c r="AP78">
        <v>61</v>
      </c>
      <c r="AQ78" s="12" t="s">
        <v>1493</v>
      </c>
      <c r="AR78" s="12" t="s">
        <v>1493</v>
      </c>
      <c r="AS78" s="12" t="s">
        <v>1493</v>
      </c>
      <c r="AT78" s="12" t="s">
        <v>1493</v>
      </c>
      <c r="AU78">
        <v>1</v>
      </c>
      <c r="AV78">
        <v>1</v>
      </c>
      <c r="AW78">
        <v>1</v>
      </c>
      <c r="AX78" s="12" t="s">
        <v>1493</v>
      </c>
      <c r="AY78" s="12" t="s">
        <v>1493</v>
      </c>
      <c r="AZ78" s="12" t="s">
        <v>1493</v>
      </c>
      <c r="BA78" s="12" t="s">
        <v>1493</v>
      </c>
      <c r="BB78" s="12" t="s">
        <v>1493</v>
      </c>
      <c r="BC78" s="12" t="s">
        <v>1493</v>
      </c>
      <c r="BD78" s="12" t="s">
        <v>1493</v>
      </c>
      <c r="BE78" s="12" t="s">
        <v>1493</v>
      </c>
      <c r="BF78" s="12" t="s">
        <v>1493</v>
      </c>
      <c r="BG78" s="12" t="s">
        <v>1493</v>
      </c>
      <c r="BH78" s="12" t="s">
        <v>1493</v>
      </c>
      <c r="BI78" s="12" t="s">
        <v>1493</v>
      </c>
      <c r="BJ78" s="12" t="s">
        <v>1493</v>
      </c>
      <c r="BK78" s="12" t="s">
        <v>1493</v>
      </c>
      <c r="BL78" s="12" t="s">
        <v>1493</v>
      </c>
      <c r="BM78" s="12" t="s">
        <v>1493</v>
      </c>
      <c r="BN78" s="12" t="s">
        <v>1493</v>
      </c>
      <c r="BO78" s="12" t="s">
        <v>1493</v>
      </c>
      <c r="BP78" s="12" t="s">
        <v>1493</v>
      </c>
      <c r="BQ78" s="12" t="s">
        <v>1493</v>
      </c>
      <c r="BR78" s="12" t="s">
        <v>1493</v>
      </c>
      <c r="BS78" s="12" t="s">
        <v>1493</v>
      </c>
      <c r="BT78" s="12" t="s">
        <v>1493</v>
      </c>
      <c r="BU78" s="12" t="s">
        <v>1493</v>
      </c>
      <c r="BV78" s="12" t="s">
        <v>1493</v>
      </c>
      <c r="BW78" s="12" t="s">
        <v>1493</v>
      </c>
      <c r="BX78" s="12" t="s">
        <v>1493</v>
      </c>
      <c r="BY78" s="12" t="s">
        <v>1493</v>
      </c>
      <c r="BZ78" s="12" t="s">
        <v>1493</v>
      </c>
      <c r="CA78" s="12" t="s">
        <v>1493</v>
      </c>
      <c r="CB78" s="12" t="s">
        <v>1493</v>
      </c>
      <c r="CC78" s="12" t="s">
        <v>1493</v>
      </c>
      <c r="CD78" s="12" t="s">
        <v>1493</v>
      </c>
      <c r="CE78" s="12" t="s">
        <v>1493</v>
      </c>
      <c r="CF78" s="12" t="s">
        <v>1493</v>
      </c>
      <c r="CG78" s="12" t="s">
        <v>1493</v>
      </c>
      <c r="CH78" s="12" t="s">
        <v>1493</v>
      </c>
      <c r="CI78" s="12" t="s">
        <v>1493</v>
      </c>
      <c r="CJ78" s="12" t="s">
        <v>1493</v>
      </c>
      <c r="CK78" s="12" t="s">
        <v>1493</v>
      </c>
      <c r="CL78" s="12" t="s">
        <v>1493</v>
      </c>
      <c r="CM78" s="12" t="s">
        <v>1493</v>
      </c>
      <c r="CN78" s="12" t="s">
        <v>1493</v>
      </c>
      <c r="CO78" s="12" t="s">
        <v>1493</v>
      </c>
      <c r="CP78" s="12" t="s">
        <v>1493</v>
      </c>
      <c r="CQ78" s="12" t="s">
        <v>1493</v>
      </c>
      <c r="CR78" s="12" t="s">
        <v>1493</v>
      </c>
      <c r="CS78" s="12" t="s">
        <v>1493</v>
      </c>
      <c r="CT78" s="12" t="s">
        <v>1493</v>
      </c>
      <c r="CU78" s="12" t="s">
        <v>1493</v>
      </c>
      <c r="CV78" s="12" t="s">
        <v>1493</v>
      </c>
      <c r="CW78" s="12" t="s">
        <v>1493</v>
      </c>
      <c r="CX78" s="12" t="s">
        <v>1493</v>
      </c>
      <c r="CY78" s="12" t="s">
        <v>1493</v>
      </c>
      <c r="CZ78" s="12" t="s">
        <v>1493</v>
      </c>
      <c r="DA78" s="12" t="s">
        <v>1493</v>
      </c>
      <c r="DB78" s="12" t="s">
        <v>1493</v>
      </c>
      <c r="DC78" s="12" t="s">
        <v>1493</v>
      </c>
      <c r="DD78" s="12" t="s">
        <v>1493</v>
      </c>
      <c r="DE78" s="12" t="s">
        <v>1493</v>
      </c>
      <c r="DF78" s="12" t="s">
        <v>1493</v>
      </c>
      <c r="DG78" s="12" t="s">
        <v>1493</v>
      </c>
      <c r="DH78" s="12" t="s">
        <v>1493</v>
      </c>
      <c r="DI78" s="12" t="s">
        <v>1493</v>
      </c>
      <c r="DJ78" s="12" t="s">
        <v>1493</v>
      </c>
      <c r="DK78" s="12" t="s">
        <v>1493</v>
      </c>
      <c r="DL78" s="12" t="s">
        <v>1493</v>
      </c>
      <c r="DM78" s="12" t="s">
        <v>1493</v>
      </c>
      <c r="DN78" s="12" t="s">
        <v>1493</v>
      </c>
      <c r="DO78" s="12" t="s">
        <v>1493</v>
      </c>
      <c r="DP78" s="12" t="s">
        <v>1493</v>
      </c>
      <c r="DQ78" s="12" t="s">
        <v>1493</v>
      </c>
      <c r="DR78" s="12" t="s">
        <v>1493</v>
      </c>
      <c r="DS78" s="12" t="s">
        <v>1493</v>
      </c>
      <c r="DT78" s="12" t="s">
        <v>1493</v>
      </c>
      <c r="DU78" s="12" t="s">
        <v>1493</v>
      </c>
      <c r="DV78" s="12" t="s">
        <v>1493</v>
      </c>
      <c r="DW78" s="12" t="s">
        <v>1493</v>
      </c>
      <c r="DX78" s="12" t="s">
        <v>1493</v>
      </c>
      <c r="DY78" s="12" t="s">
        <v>1493</v>
      </c>
      <c r="DZ78" s="12" t="s">
        <v>1493</v>
      </c>
      <c r="EA78" s="12" t="s">
        <v>1493</v>
      </c>
      <c r="EB78" s="12" t="s">
        <v>1493</v>
      </c>
      <c r="EC78" s="12" t="s">
        <v>1493</v>
      </c>
      <c r="ED78" s="12" t="s">
        <v>1493</v>
      </c>
      <c r="EE78" s="12" t="s">
        <v>1493</v>
      </c>
      <c r="EF78" s="12" t="s">
        <v>1493</v>
      </c>
      <c r="EG78" s="12" t="s">
        <v>1493</v>
      </c>
      <c r="EH78" s="12" t="s">
        <v>1493</v>
      </c>
      <c r="EI78" s="12" t="s">
        <v>1493</v>
      </c>
      <c r="EJ78" s="12" t="s">
        <v>1493</v>
      </c>
      <c r="EK78" s="12" t="s">
        <v>1493</v>
      </c>
      <c r="EL78" s="12" t="s">
        <v>1493</v>
      </c>
      <c r="EM78" s="12" t="s">
        <v>1493</v>
      </c>
      <c r="EN78" s="12" t="s">
        <v>1493</v>
      </c>
      <c r="EO78" s="12" t="s">
        <v>1493</v>
      </c>
      <c r="EP78" s="12" t="s">
        <v>1493</v>
      </c>
      <c r="ER78">
        <v>4</v>
      </c>
      <c r="ES78">
        <v>36</v>
      </c>
      <c r="ET78">
        <v>36</v>
      </c>
      <c r="EU78">
        <f t="shared" si="3"/>
        <v>36</v>
      </c>
      <c r="EV78">
        <f>Data1!BQ78/7</f>
        <v>36.285714285714285</v>
      </c>
      <c r="EW78">
        <v>4</v>
      </c>
      <c r="EX78">
        <f t="shared" si="4"/>
        <v>3</v>
      </c>
      <c r="EY78" t="str">
        <f t="shared" si="5"/>
        <v>לא הולם</v>
      </c>
    </row>
    <row r="79" spans="1:155" x14ac:dyDescent="0.25">
      <c r="A79" s="4">
        <v>2.0760000000000001</v>
      </c>
      <c r="B79" s="12" t="s">
        <v>1493</v>
      </c>
      <c r="C79" s="12" t="s">
        <v>777</v>
      </c>
      <c r="D79">
        <v>63</v>
      </c>
      <c r="E79" s="12" t="s">
        <v>1005</v>
      </c>
      <c r="F79">
        <v>48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 s="12" t="s">
        <v>737</v>
      </c>
      <c r="P79">
        <v>141</v>
      </c>
      <c r="Q79" s="12" t="s">
        <v>1050</v>
      </c>
      <c r="R79">
        <v>52</v>
      </c>
      <c r="S79" s="12">
        <v>0</v>
      </c>
      <c r="T79">
        <v>0</v>
      </c>
      <c r="U79" s="12">
        <v>0</v>
      </c>
      <c r="V79">
        <v>0</v>
      </c>
      <c r="W79" s="12">
        <v>1</v>
      </c>
      <c r="X79">
        <v>1</v>
      </c>
      <c r="Y79" s="12">
        <v>1</v>
      </c>
      <c r="Z79">
        <v>1</v>
      </c>
      <c r="AA79" s="12" t="s">
        <v>1493</v>
      </c>
      <c r="AB79" s="12" t="s">
        <v>1493</v>
      </c>
      <c r="AC79" s="12" t="s">
        <v>1493</v>
      </c>
      <c r="AD79" s="12" t="s">
        <v>1493</v>
      </c>
      <c r="AE79" s="12" t="s">
        <v>1493</v>
      </c>
      <c r="AF79" s="12" t="s">
        <v>1493</v>
      </c>
      <c r="AG79" s="12" t="s">
        <v>1493</v>
      </c>
      <c r="AH79" s="12" t="s">
        <v>1493</v>
      </c>
      <c r="AI79" s="12" t="s">
        <v>1493</v>
      </c>
      <c r="AJ79" s="12" t="s">
        <v>1493</v>
      </c>
      <c r="AK79" s="12" t="s">
        <v>1493</v>
      </c>
      <c r="AL79" s="12" t="s">
        <v>1493</v>
      </c>
      <c r="AM79" s="12" t="s">
        <v>1493</v>
      </c>
      <c r="AN79" s="12" t="s">
        <v>1493</v>
      </c>
      <c r="AO79" s="12" t="s">
        <v>1493</v>
      </c>
      <c r="AP79" s="12" t="s">
        <v>1493</v>
      </c>
      <c r="AQ79" s="12" t="s">
        <v>1493</v>
      </c>
      <c r="AR79" s="12" t="s">
        <v>1493</v>
      </c>
      <c r="AS79" s="12" t="s">
        <v>1493</v>
      </c>
      <c r="AT79" s="12" t="s">
        <v>1493</v>
      </c>
      <c r="AU79" s="12" t="s">
        <v>1493</v>
      </c>
      <c r="AV79" s="12" t="s">
        <v>1493</v>
      </c>
      <c r="AW79" s="12" t="s">
        <v>1493</v>
      </c>
      <c r="AX79" s="12" t="s">
        <v>1493</v>
      </c>
      <c r="AY79" s="12" t="s">
        <v>1493</v>
      </c>
      <c r="AZ79" s="12" t="s">
        <v>1493</v>
      </c>
      <c r="BA79" s="12" t="s">
        <v>1493</v>
      </c>
      <c r="BB79" s="12" t="s">
        <v>1493</v>
      </c>
      <c r="BC79" s="12" t="s">
        <v>1493</v>
      </c>
      <c r="BD79" s="12" t="s">
        <v>1493</v>
      </c>
      <c r="BE79" s="12" t="s">
        <v>1493</v>
      </c>
      <c r="BF79" s="12" t="s">
        <v>1493</v>
      </c>
      <c r="BG79" s="12" t="s">
        <v>1493</v>
      </c>
      <c r="BH79" s="12" t="s">
        <v>1493</v>
      </c>
      <c r="BI79" s="12" t="s">
        <v>1493</v>
      </c>
      <c r="BJ79" s="12" t="s">
        <v>1493</v>
      </c>
      <c r="BK79" s="12" t="s">
        <v>1493</v>
      </c>
      <c r="BL79" s="12" t="s">
        <v>1493</v>
      </c>
      <c r="BM79" s="12" t="s">
        <v>1493</v>
      </c>
      <c r="BN79" s="12" t="s">
        <v>1493</v>
      </c>
      <c r="BO79" s="12" t="s">
        <v>1493</v>
      </c>
      <c r="BP79" s="12" t="s">
        <v>1493</v>
      </c>
      <c r="BQ79" s="12" t="s">
        <v>1493</v>
      </c>
      <c r="BR79" s="12" t="s">
        <v>1493</v>
      </c>
      <c r="BS79" s="12" t="s">
        <v>1493</v>
      </c>
      <c r="BT79" s="12" t="s">
        <v>1493</v>
      </c>
      <c r="BU79" s="12" t="s">
        <v>1493</v>
      </c>
      <c r="BV79" s="12" t="s">
        <v>1493</v>
      </c>
      <c r="BW79" s="12" t="s">
        <v>1493</v>
      </c>
      <c r="BX79" s="12" t="s">
        <v>1493</v>
      </c>
      <c r="BY79" s="12" t="s">
        <v>1493</v>
      </c>
      <c r="BZ79" s="12" t="s">
        <v>1493</v>
      </c>
      <c r="CA79" s="12" t="s">
        <v>1493</v>
      </c>
      <c r="CB79" s="12" t="s">
        <v>1493</v>
      </c>
      <c r="CC79" s="12" t="s">
        <v>1493</v>
      </c>
      <c r="CD79" s="12" t="s">
        <v>1493</v>
      </c>
      <c r="CE79" s="12" t="s">
        <v>1493</v>
      </c>
      <c r="CF79" s="12" t="s">
        <v>1493</v>
      </c>
      <c r="CG79" s="12" t="s">
        <v>1493</v>
      </c>
      <c r="CH79" s="12" t="s">
        <v>1493</v>
      </c>
      <c r="CI79" s="12" t="s">
        <v>1493</v>
      </c>
      <c r="CJ79" s="12" t="s">
        <v>1493</v>
      </c>
      <c r="CK79" s="12" t="s">
        <v>1493</v>
      </c>
      <c r="CL79" s="12" t="s">
        <v>1493</v>
      </c>
      <c r="CM79" s="12" t="s">
        <v>1493</v>
      </c>
      <c r="CN79" s="12" t="s">
        <v>1493</v>
      </c>
      <c r="CO79" s="12" t="s">
        <v>1493</v>
      </c>
      <c r="CP79" s="12" t="s">
        <v>1493</v>
      </c>
      <c r="CQ79" s="12" t="s">
        <v>1493</v>
      </c>
      <c r="CR79" s="12" t="s">
        <v>1493</v>
      </c>
      <c r="CS79" s="12" t="s">
        <v>1493</v>
      </c>
      <c r="CT79" s="12" t="s">
        <v>1493</v>
      </c>
      <c r="CU79" s="12" t="s">
        <v>1493</v>
      </c>
      <c r="CV79" s="12" t="s">
        <v>1493</v>
      </c>
      <c r="CW79" s="12" t="s">
        <v>1493</v>
      </c>
      <c r="CX79" s="12" t="s">
        <v>1493</v>
      </c>
      <c r="CY79" s="12" t="s">
        <v>1493</v>
      </c>
      <c r="CZ79" s="12" t="s">
        <v>1493</v>
      </c>
      <c r="DA79" s="12" t="s">
        <v>1493</v>
      </c>
      <c r="DB79" s="12" t="s">
        <v>1493</v>
      </c>
      <c r="DC79" s="12" t="s">
        <v>1493</v>
      </c>
      <c r="DD79" s="12" t="s">
        <v>1493</v>
      </c>
      <c r="DE79" s="12" t="s">
        <v>1493</v>
      </c>
      <c r="DF79" s="12" t="s">
        <v>1493</v>
      </c>
      <c r="DG79" s="12" t="s">
        <v>1493</v>
      </c>
      <c r="DH79" s="12" t="s">
        <v>1493</v>
      </c>
      <c r="DI79" s="12" t="s">
        <v>1493</v>
      </c>
      <c r="DJ79" s="12" t="s">
        <v>1493</v>
      </c>
      <c r="DK79" s="12" t="s">
        <v>1493</v>
      </c>
      <c r="DL79" s="12" t="s">
        <v>1493</v>
      </c>
      <c r="DM79" s="12" t="s">
        <v>1493</v>
      </c>
      <c r="DN79" s="12" t="s">
        <v>1493</v>
      </c>
      <c r="DO79" s="12" t="s">
        <v>1493</v>
      </c>
      <c r="DP79" s="12" t="s">
        <v>1493</v>
      </c>
      <c r="DQ79" s="12" t="s">
        <v>1493</v>
      </c>
      <c r="DR79" s="12" t="s">
        <v>1493</v>
      </c>
      <c r="DS79" s="12" t="s">
        <v>1493</v>
      </c>
      <c r="DT79" s="12" t="s">
        <v>1493</v>
      </c>
      <c r="DU79" s="12" t="s">
        <v>1493</v>
      </c>
      <c r="DV79" s="12" t="s">
        <v>1493</v>
      </c>
      <c r="DW79" s="12" t="s">
        <v>1493</v>
      </c>
      <c r="DX79" s="12" t="s">
        <v>1493</v>
      </c>
      <c r="DY79" s="12" t="s">
        <v>1493</v>
      </c>
      <c r="DZ79" s="12" t="s">
        <v>1493</v>
      </c>
      <c r="EA79" s="12" t="s">
        <v>1493</v>
      </c>
      <c r="EB79" s="12" t="s">
        <v>1493</v>
      </c>
      <c r="EC79" s="12" t="s">
        <v>1493</v>
      </c>
      <c r="ED79" s="12" t="s">
        <v>1493</v>
      </c>
      <c r="EE79" s="12" t="s">
        <v>1493</v>
      </c>
      <c r="EF79" s="12" t="s">
        <v>1493</v>
      </c>
      <c r="EG79" s="12" t="s">
        <v>1493</v>
      </c>
      <c r="EH79" s="12" t="s">
        <v>1493</v>
      </c>
      <c r="EI79" s="12" t="s">
        <v>1493</v>
      </c>
      <c r="EJ79" s="12" t="s">
        <v>1493</v>
      </c>
      <c r="EK79" s="12" t="s">
        <v>1493</v>
      </c>
      <c r="EL79" s="12" t="s">
        <v>1493</v>
      </c>
      <c r="EM79" s="12" t="s">
        <v>1493</v>
      </c>
      <c r="EN79" s="12" t="s">
        <v>1493</v>
      </c>
      <c r="EO79" s="12" t="s">
        <v>1493</v>
      </c>
      <c r="EP79" s="12" t="s">
        <v>1493</v>
      </c>
      <c r="ER79">
        <v>2</v>
      </c>
      <c r="ES79">
        <v>20.100000000000001</v>
      </c>
      <c r="ET79">
        <v>20.100000000000001</v>
      </c>
      <c r="EU79">
        <f t="shared" si="3"/>
        <v>20</v>
      </c>
      <c r="EV79">
        <f>Data1!BQ79/7</f>
        <v>34.571428571428569</v>
      </c>
      <c r="EW79">
        <v>2</v>
      </c>
      <c r="EX79">
        <f t="shared" si="4"/>
        <v>3</v>
      </c>
      <c r="EY79" t="str">
        <f t="shared" si="5"/>
        <v>לא הולם</v>
      </c>
    </row>
    <row r="80" spans="1:155" x14ac:dyDescent="0.25">
      <c r="A80" s="4">
        <v>2.077</v>
      </c>
      <c r="B80" s="12" t="s">
        <v>1493</v>
      </c>
      <c r="C80" s="12" t="s">
        <v>586</v>
      </c>
      <c r="D80">
        <v>56</v>
      </c>
      <c r="E80" s="12" t="s">
        <v>1493</v>
      </c>
      <c r="F80" s="12" t="s">
        <v>1493</v>
      </c>
      <c r="G80" s="12" t="s">
        <v>1493</v>
      </c>
      <c r="H80" s="12" t="s">
        <v>1493</v>
      </c>
      <c r="I80" s="12" t="s">
        <v>1493</v>
      </c>
      <c r="J80" s="12" t="s">
        <v>1493</v>
      </c>
      <c r="K80" s="12" t="s">
        <v>1493</v>
      </c>
      <c r="L80" s="12" t="s">
        <v>1493</v>
      </c>
      <c r="M80">
        <v>1</v>
      </c>
      <c r="N80">
        <v>1</v>
      </c>
      <c r="O80" t="s">
        <v>689</v>
      </c>
      <c r="P80">
        <v>96</v>
      </c>
      <c r="Q80" t="s">
        <v>1402</v>
      </c>
      <c r="R80" s="12" t="s">
        <v>1493</v>
      </c>
      <c r="S80" s="12" t="s">
        <v>1493</v>
      </c>
      <c r="T80" s="12" t="s">
        <v>1493</v>
      </c>
      <c r="U80" s="12" t="s">
        <v>1493</v>
      </c>
      <c r="V80" s="12" t="s">
        <v>1493</v>
      </c>
      <c r="W80" s="12" t="s">
        <v>1493</v>
      </c>
      <c r="X80" s="12" t="s">
        <v>1493</v>
      </c>
      <c r="Y80">
        <v>1</v>
      </c>
      <c r="Z80" s="12" t="s">
        <v>1493</v>
      </c>
      <c r="AA80" t="s">
        <v>1160</v>
      </c>
      <c r="AB80">
        <v>140</v>
      </c>
      <c r="AC80" t="s">
        <v>1247</v>
      </c>
      <c r="AD80" s="12" t="s">
        <v>1493</v>
      </c>
      <c r="AE80" s="12" t="s">
        <v>1493</v>
      </c>
      <c r="AF80" s="12" t="s">
        <v>1493</v>
      </c>
      <c r="AG80" s="12" t="s">
        <v>1493</v>
      </c>
      <c r="AH80" s="12" t="s">
        <v>1493</v>
      </c>
      <c r="AI80">
        <v>1</v>
      </c>
      <c r="AJ80">
        <v>1</v>
      </c>
      <c r="AK80">
        <v>1</v>
      </c>
      <c r="AL80" s="12" t="s">
        <v>1493</v>
      </c>
      <c r="AM80" t="s">
        <v>1216</v>
      </c>
      <c r="AN80">
        <v>188</v>
      </c>
      <c r="AO80" t="s">
        <v>1274</v>
      </c>
      <c r="AP80" s="12" t="s">
        <v>1493</v>
      </c>
      <c r="AQ80" s="12" t="s">
        <v>1493</v>
      </c>
      <c r="AR80" s="12" t="s">
        <v>1493</v>
      </c>
      <c r="AS80" s="12" t="s">
        <v>1493</v>
      </c>
      <c r="AT80" s="12" t="s">
        <v>1493</v>
      </c>
      <c r="AU80">
        <v>1</v>
      </c>
      <c r="AV80">
        <v>1</v>
      </c>
      <c r="AW80">
        <v>1</v>
      </c>
      <c r="AX80" s="12" t="s">
        <v>1493</v>
      </c>
      <c r="AY80" t="s">
        <v>1374</v>
      </c>
      <c r="AZ80">
        <v>229</v>
      </c>
      <c r="BA80" t="s">
        <v>1296</v>
      </c>
      <c r="BB80" s="12" t="s">
        <v>1493</v>
      </c>
      <c r="BC80" s="12" t="s">
        <v>1493</v>
      </c>
      <c r="BD80" s="12" t="s">
        <v>1493</v>
      </c>
      <c r="BE80" s="12" t="s">
        <v>1493</v>
      </c>
      <c r="BF80" s="12" t="s">
        <v>1493</v>
      </c>
      <c r="BG80">
        <v>1</v>
      </c>
      <c r="BH80">
        <v>1</v>
      </c>
      <c r="BI80">
        <v>1</v>
      </c>
      <c r="BJ80" s="12" t="s">
        <v>1493</v>
      </c>
      <c r="BK80" s="12" t="s">
        <v>1493</v>
      </c>
      <c r="BL80" s="12" t="s">
        <v>1493</v>
      </c>
      <c r="BM80" s="12" t="s">
        <v>1493</v>
      </c>
      <c r="BN80" s="12" t="s">
        <v>1493</v>
      </c>
      <c r="BO80" s="12" t="s">
        <v>1493</v>
      </c>
      <c r="BP80" s="12" t="s">
        <v>1493</v>
      </c>
      <c r="BQ80" s="12" t="s">
        <v>1493</v>
      </c>
      <c r="BR80" s="12" t="s">
        <v>1493</v>
      </c>
      <c r="BS80" s="12" t="s">
        <v>1493</v>
      </c>
      <c r="BT80" s="12" t="s">
        <v>1493</v>
      </c>
      <c r="BU80" s="12" t="s">
        <v>1493</v>
      </c>
      <c r="BV80" s="12" t="s">
        <v>1493</v>
      </c>
      <c r="BW80" s="12" t="s">
        <v>1493</v>
      </c>
      <c r="BX80" s="12" t="s">
        <v>1493</v>
      </c>
      <c r="BY80" s="12" t="s">
        <v>1493</v>
      </c>
      <c r="BZ80" s="12" t="s">
        <v>1493</v>
      </c>
      <c r="CA80" s="12" t="s">
        <v>1493</v>
      </c>
      <c r="CB80" s="12" t="s">
        <v>1493</v>
      </c>
      <c r="CC80" s="12" t="s">
        <v>1493</v>
      </c>
      <c r="CD80" s="12" t="s">
        <v>1493</v>
      </c>
      <c r="CE80" s="12" t="s">
        <v>1493</v>
      </c>
      <c r="CF80" s="12" t="s">
        <v>1493</v>
      </c>
      <c r="CG80" s="12" t="s">
        <v>1493</v>
      </c>
      <c r="CH80" s="12" t="s">
        <v>1493</v>
      </c>
      <c r="CI80" s="12" t="s">
        <v>1493</v>
      </c>
      <c r="CJ80" s="12" t="s">
        <v>1493</v>
      </c>
      <c r="CK80" s="12" t="s">
        <v>1493</v>
      </c>
      <c r="CL80" s="12" t="s">
        <v>1493</v>
      </c>
      <c r="CM80" s="12" t="s">
        <v>1493</v>
      </c>
      <c r="CN80" s="12" t="s">
        <v>1493</v>
      </c>
      <c r="CO80" s="12" t="s">
        <v>1493</v>
      </c>
      <c r="CP80" s="12" t="s">
        <v>1493</v>
      </c>
      <c r="CQ80" s="12" t="s">
        <v>1493</v>
      </c>
      <c r="CR80" s="12" t="s">
        <v>1493</v>
      </c>
      <c r="CS80" s="12" t="s">
        <v>1493</v>
      </c>
      <c r="CT80" s="12" t="s">
        <v>1493</v>
      </c>
      <c r="CU80" s="12" t="s">
        <v>1493</v>
      </c>
      <c r="CV80" s="12" t="s">
        <v>1493</v>
      </c>
      <c r="CW80" s="12" t="s">
        <v>1493</v>
      </c>
      <c r="CX80" s="12" t="s">
        <v>1493</v>
      </c>
      <c r="CY80" s="12" t="s">
        <v>1493</v>
      </c>
      <c r="CZ80" s="12" t="s">
        <v>1493</v>
      </c>
      <c r="DA80" s="12" t="s">
        <v>1493</v>
      </c>
      <c r="DB80" s="12" t="s">
        <v>1493</v>
      </c>
      <c r="DC80" s="12" t="s">
        <v>1493</v>
      </c>
      <c r="DD80" s="12" t="s">
        <v>1493</v>
      </c>
      <c r="DE80" s="12" t="s">
        <v>1493</v>
      </c>
      <c r="DF80" s="12" t="s">
        <v>1493</v>
      </c>
      <c r="DG80" s="12" t="s">
        <v>1493</v>
      </c>
      <c r="DH80" s="12" t="s">
        <v>1493</v>
      </c>
      <c r="DI80" s="12" t="s">
        <v>1493</v>
      </c>
      <c r="DJ80" s="12" t="s">
        <v>1493</v>
      </c>
      <c r="DK80" s="12" t="s">
        <v>1493</v>
      </c>
      <c r="DL80" s="12" t="s">
        <v>1493</v>
      </c>
      <c r="DM80" s="12" t="s">
        <v>1493</v>
      </c>
      <c r="DN80" s="12" t="s">
        <v>1493</v>
      </c>
      <c r="DO80" s="12" t="s">
        <v>1493</v>
      </c>
      <c r="DP80" s="12" t="s">
        <v>1493</v>
      </c>
      <c r="DQ80" s="12" t="s">
        <v>1493</v>
      </c>
      <c r="DR80" s="12" t="s">
        <v>1493</v>
      </c>
      <c r="DS80" s="12" t="s">
        <v>1493</v>
      </c>
      <c r="DT80" s="12" t="s">
        <v>1493</v>
      </c>
      <c r="DU80" s="12" t="s">
        <v>1493</v>
      </c>
      <c r="DV80" s="12" t="s">
        <v>1493</v>
      </c>
      <c r="DW80" s="12" t="s">
        <v>1493</v>
      </c>
      <c r="DX80" s="12" t="s">
        <v>1493</v>
      </c>
      <c r="DY80" s="12" t="s">
        <v>1493</v>
      </c>
      <c r="DZ80" s="12" t="s">
        <v>1493</v>
      </c>
      <c r="EA80" s="12" t="s">
        <v>1493</v>
      </c>
      <c r="EB80" s="12" t="s">
        <v>1493</v>
      </c>
      <c r="EC80" s="12" t="s">
        <v>1493</v>
      </c>
      <c r="ED80" s="12" t="s">
        <v>1493</v>
      </c>
      <c r="EE80" s="12" t="s">
        <v>1493</v>
      </c>
      <c r="EF80" s="12" t="s">
        <v>1493</v>
      </c>
      <c r="EG80" s="12" t="s">
        <v>1493</v>
      </c>
      <c r="EH80" s="12" t="s">
        <v>1493</v>
      </c>
      <c r="EI80" s="12" t="s">
        <v>1493</v>
      </c>
      <c r="EJ80" s="12" t="s">
        <v>1493</v>
      </c>
      <c r="EK80" s="12" t="s">
        <v>1493</v>
      </c>
      <c r="EL80" s="12" t="s">
        <v>1493</v>
      </c>
      <c r="EM80" s="12" t="s">
        <v>1493</v>
      </c>
      <c r="EN80" s="12" t="s">
        <v>1493</v>
      </c>
      <c r="EO80" s="12" t="s">
        <v>1493</v>
      </c>
      <c r="EP80" s="12" t="s">
        <v>1493</v>
      </c>
      <c r="ER80">
        <v>5</v>
      </c>
      <c r="ES80">
        <v>32.700000000000003</v>
      </c>
      <c r="ET80">
        <v>33</v>
      </c>
      <c r="EU80">
        <f t="shared" si="3"/>
        <v>33</v>
      </c>
      <c r="EV80">
        <f>Data1!BQ80/7</f>
        <v>33.285714285714285</v>
      </c>
      <c r="EW80">
        <v>5</v>
      </c>
      <c r="EX80">
        <f t="shared" si="4"/>
        <v>2</v>
      </c>
      <c r="EY80" t="str">
        <f t="shared" si="5"/>
        <v>בינוני</v>
      </c>
    </row>
    <row r="81" spans="1:155" x14ac:dyDescent="0.25">
      <c r="A81" s="4">
        <v>2.0779999999999998</v>
      </c>
      <c r="B81" s="12" t="s">
        <v>1493</v>
      </c>
      <c r="C81" s="12" t="s">
        <v>1223</v>
      </c>
      <c r="D81">
        <v>105</v>
      </c>
      <c r="E81" s="12" t="s">
        <v>1005</v>
      </c>
      <c r="F81">
        <v>50</v>
      </c>
      <c r="G81" s="12" t="s">
        <v>1493</v>
      </c>
      <c r="H81" s="12" t="s">
        <v>1493</v>
      </c>
      <c r="I81" s="12" t="s">
        <v>1493</v>
      </c>
      <c r="J81" s="12" t="s">
        <v>1493</v>
      </c>
      <c r="K81" s="12" t="s">
        <v>1493</v>
      </c>
      <c r="L81" s="12" t="s">
        <v>1493</v>
      </c>
      <c r="M81">
        <v>1</v>
      </c>
      <c r="N81">
        <v>1</v>
      </c>
      <c r="O81" t="s">
        <v>1404</v>
      </c>
      <c r="P81">
        <v>141</v>
      </c>
      <c r="Q81" t="s">
        <v>695</v>
      </c>
      <c r="R81">
        <v>52</v>
      </c>
      <c r="S81" s="12" t="s">
        <v>1493</v>
      </c>
      <c r="T81" s="12" t="s">
        <v>1493</v>
      </c>
      <c r="U81" s="12" t="s">
        <v>1493</v>
      </c>
      <c r="V81" s="12" t="s">
        <v>1493</v>
      </c>
      <c r="W81">
        <v>1</v>
      </c>
      <c r="X81" s="12" t="s">
        <v>1493</v>
      </c>
      <c r="Y81">
        <v>1</v>
      </c>
      <c r="Z81" s="12" t="s">
        <v>1493</v>
      </c>
      <c r="AA81" t="s">
        <v>1337</v>
      </c>
      <c r="AB81">
        <v>187</v>
      </c>
      <c r="AC81" t="s">
        <v>1405</v>
      </c>
      <c r="AD81">
        <v>54.2</v>
      </c>
      <c r="AE81" s="12" t="s">
        <v>1493</v>
      </c>
      <c r="AF81" s="12" t="s">
        <v>1493</v>
      </c>
      <c r="AG81" s="12" t="s">
        <v>1493</v>
      </c>
      <c r="AH81" s="12" t="s">
        <v>1493</v>
      </c>
      <c r="AI81">
        <v>1</v>
      </c>
      <c r="AJ81" s="12" t="s">
        <v>1493</v>
      </c>
      <c r="AK81">
        <v>1</v>
      </c>
      <c r="AL81" s="12" t="s">
        <v>1493</v>
      </c>
      <c r="AM81" s="12" t="s">
        <v>1493</v>
      </c>
      <c r="AN81" s="12" t="s">
        <v>1493</v>
      </c>
      <c r="AO81" s="12" t="s">
        <v>1493</v>
      </c>
      <c r="AP81" s="12" t="s">
        <v>1493</v>
      </c>
      <c r="AQ81" s="12" t="s">
        <v>1493</v>
      </c>
      <c r="AR81" s="12" t="s">
        <v>1493</v>
      </c>
      <c r="AS81" s="12" t="s">
        <v>1493</v>
      </c>
      <c r="AT81" s="12" t="s">
        <v>1493</v>
      </c>
      <c r="AU81" s="12" t="s">
        <v>1493</v>
      </c>
      <c r="AV81" s="12" t="s">
        <v>1493</v>
      </c>
      <c r="AW81" s="12" t="s">
        <v>1493</v>
      </c>
      <c r="AX81" s="12" t="s">
        <v>1493</v>
      </c>
      <c r="AY81" s="12" t="s">
        <v>1493</v>
      </c>
      <c r="AZ81" s="12" t="s">
        <v>1493</v>
      </c>
      <c r="BA81" s="12" t="s">
        <v>1493</v>
      </c>
      <c r="BB81" s="12" t="s">
        <v>1493</v>
      </c>
      <c r="BC81" s="12" t="s">
        <v>1493</v>
      </c>
      <c r="BD81" s="12" t="s">
        <v>1493</v>
      </c>
      <c r="BE81" s="12" t="s">
        <v>1493</v>
      </c>
      <c r="BF81" s="12" t="s">
        <v>1493</v>
      </c>
      <c r="BG81" s="12" t="s">
        <v>1493</v>
      </c>
      <c r="BH81" s="12" t="s">
        <v>1493</v>
      </c>
      <c r="BI81" s="12" t="s">
        <v>1493</v>
      </c>
      <c r="BJ81" s="12" t="s">
        <v>1493</v>
      </c>
      <c r="BK81" s="12" t="s">
        <v>1493</v>
      </c>
      <c r="BL81" s="12" t="s">
        <v>1493</v>
      </c>
      <c r="BM81" s="12" t="s">
        <v>1493</v>
      </c>
      <c r="BN81" s="12" t="s">
        <v>1493</v>
      </c>
      <c r="BO81" s="12" t="s">
        <v>1493</v>
      </c>
      <c r="BP81" s="12" t="s">
        <v>1493</v>
      </c>
      <c r="BQ81" s="12" t="s">
        <v>1493</v>
      </c>
      <c r="BR81" s="12" t="s">
        <v>1493</v>
      </c>
      <c r="BS81" s="12" t="s">
        <v>1493</v>
      </c>
      <c r="BT81" s="12" t="s">
        <v>1493</v>
      </c>
      <c r="BU81" s="12" t="s">
        <v>1493</v>
      </c>
      <c r="BV81" s="12" t="s">
        <v>1493</v>
      </c>
      <c r="BW81" s="12" t="s">
        <v>1493</v>
      </c>
      <c r="BX81" s="12" t="s">
        <v>1493</v>
      </c>
      <c r="BY81" s="12" t="s">
        <v>1493</v>
      </c>
      <c r="BZ81" s="12" t="s">
        <v>1493</v>
      </c>
      <c r="CA81" s="12" t="s">
        <v>1493</v>
      </c>
      <c r="CB81" s="12" t="s">
        <v>1493</v>
      </c>
      <c r="CC81" s="12" t="s">
        <v>1493</v>
      </c>
      <c r="CD81" s="12" t="s">
        <v>1493</v>
      </c>
      <c r="CE81" s="12" t="s">
        <v>1493</v>
      </c>
      <c r="CF81" s="12" t="s">
        <v>1493</v>
      </c>
      <c r="CG81" s="12" t="s">
        <v>1493</v>
      </c>
      <c r="CH81" s="12" t="s">
        <v>1493</v>
      </c>
      <c r="CI81" s="12" t="s">
        <v>1493</v>
      </c>
      <c r="CJ81" s="12" t="s">
        <v>1493</v>
      </c>
      <c r="CK81" s="12" t="s">
        <v>1493</v>
      </c>
      <c r="CL81" s="12" t="s">
        <v>1493</v>
      </c>
      <c r="CM81" s="12" t="s">
        <v>1493</v>
      </c>
      <c r="CN81" s="12" t="s">
        <v>1493</v>
      </c>
      <c r="CO81" s="12" t="s">
        <v>1493</v>
      </c>
      <c r="CP81" s="12" t="s">
        <v>1493</v>
      </c>
      <c r="CQ81" s="12" t="s">
        <v>1493</v>
      </c>
      <c r="CR81" s="12" t="s">
        <v>1493</v>
      </c>
      <c r="CS81" s="12" t="s">
        <v>1493</v>
      </c>
      <c r="CT81" s="12" t="s">
        <v>1493</v>
      </c>
      <c r="CU81" s="12" t="s">
        <v>1493</v>
      </c>
      <c r="CV81" s="12" t="s">
        <v>1493</v>
      </c>
      <c r="CW81" s="12" t="s">
        <v>1493</v>
      </c>
      <c r="CX81" s="12" t="s">
        <v>1493</v>
      </c>
      <c r="CY81" s="12" t="s">
        <v>1493</v>
      </c>
      <c r="CZ81" s="12" t="s">
        <v>1493</v>
      </c>
      <c r="DA81" s="12" t="s">
        <v>1493</v>
      </c>
      <c r="DB81" s="12" t="s">
        <v>1493</v>
      </c>
      <c r="DC81" s="12" t="s">
        <v>1493</v>
      </c>
      <c r="DD81" s="12" t="s">
        <v>1493</v>
      </c>
      <c r="DE81" s="12" t="s">
        <v>1493</v>
      </c>
      <c r="DF81" s="12" t="s">
        <v>1493</v>
      </c>
      <c r="DG81" s="12" t="s">
        <v>1493</v>
      </c>
      <c r="DH81" s="12" t="s">
        <v>1493</v>
      </c>
      <c r="DI81" s="12" t="s">
        <v>1493</v>
      </c>
      <c r="DJ81" s="12" t="s">
        <v>1493</v>
      </c>
      <c r="DK81" s="12" t="s">
        <v>1493</v>
      </c>
      <c r="DL81" s="12" t="s">
        <v>1493</v>
      </c>
      <c r="DM81" s="12" t="s">
        <v>1493</v>
      </c>
      <c r="DN81" s="12" t="s">
        <v>1493</v>
      </c>
      <c r="DO81" s="12" t="s">
        <v>1493</v>
      </c>
      <c r="DP81" s="12" t="s">
        <v>1493</v>
      </c>
      <c r="DQ81" s="12" t="s">
        <v>1493</v>
      </c>
      <c r="DR81" s="12" t="s">
        <v>1493</v>
      </c>
      <c r="DS81" s="12" t="s">
        <v>1493</v>
      </c>
      <c r="DT81" s="12" t="s">
        <v>1493</v>
      </c>
      <c r="DU81" s="12" t="s">
        <v>1493</v>
      </c>
      <c r="DV81" s="12" t="s">
        <v>1493</v>
      </c>
      <c r="DW81" s="12" t="s">
        <v>1493</v>
      </c>
      <c r="DX81" s="12" t="s">
        <v>1493</v>
      </c>
      <c r="DY81" s="12" t="s">
        <v>1493</v>
      </c>
      <c r="DZ81" s="12" t="s">
        <v>1493</v>
      </c>
      <c r="EA81" s="12" t="s">
        <v>1493</v>
      </c>
      <c r="EB81" s="12" t="s">
        <v>1493</v>
      </c>
      <c r="EC81" s="12" t="s">
        <v>1493</v>
      </c>
      <c r="ED81" s="12" t="s">
        <v>1493</v>
      </c>
      <c r="EE81" s="12" t="s">
        <v>1493</v>
      </c>
      <c r="EF81" s="12" t="s">
        <v>1493</v>
      </c>
      <c r="EG81" s="12" t="s">
        <v>1493</v>
      </c>
      <c r="EH81" s="12" t="s">
        <v>1493</v>
      </c>
      <c r="EI81" s="12" t="s">
        <v>1493</v>
      </c>
      <c r="EJ81" s="12" t="s">
        <v>1493</v>
      </c>
      <c r="EK81" s="12" t="s">
        <v>1493</v>
      </c>
      <c r="EL81" s="12" t="s">
        <v>1493</v>
      </c>
      <c r="EM81" s="12" t="s">
        <v>1493</v>
      </c>
      <c r="EN81" s="12" t="s">
        <v>1493</v>
      </c>
      <c r="EO81" s="12" t="s">
        <v>1493</v>
      </c>
      <c r="EP81" s="12" t="s">
        <v>1493</v>
      </c>
      <c r="ER81">
        <v>3</v>
      </c>
      <c r="ES81">
        <v>26.7</v>
      </c>
      <c r="ET81">
        <v>27</v>
      </c>
      <c r="EU81">
        <f t="shared" si="3"/>
        <v>27</v>
      </c>
      <c r="EV81">
        <f>Data1!BQ81/7</f>
        <v>28.571428571428573</v>
      </c>
      <c r="EW81">
        <v>3</v>
      </c>
      <c r="EX81">
        <f t="shared" si="4"/>
        <v>2</v>
      </c>
      <c r="EY81" t="str">
        <f t="shared" si="5"/>
        <v>בינוני</v>
      </c>
    </row>
    <row r="82" spans="1:155" x14ac:dyDescent="0.25">
      <c r="A82" s="4">
        <v>2.0790000000000002</v>
      </c>
      <c r="B82" s="12" t="s">
        <v>1493</v>
      </c>
      <c r="C82" s="12" t="s">
        <v>957</v>
      </c>
      <c r="D82">
        <v>138</v>
      </c>
      <c r="E82" s="12" t="s">
        <v>557</v>
      </c>
      <c r="F82">
        <v>65</v>
      </c>
      <c r="G82" s="12" t="s">
        <v>1493</v>
      </c>
      <c r="H82" s="12" t="s">
        <v>1493</v>
      </c>
      <c r="I82" s="12" t="s">
        <v>1493</v>
      </c>
      <c r="J82" s="12" t="s">
        <v>1493</v>
      </c>
      <c r="K82">
        <v>1</v>
      </c>
      <c r="L82" s="12" t="s">
        <v>1493</v>
      </c>
      <c r="M82" s="12" t="s">
        <v>1493</v>
      </c>
      <c r="N82">
        <v>1</v>
      </c>
      <c r="O82" t="s">
        <v>1360</v>
      </c>
      <c r="P82">
        <v>238</v>
      </c>
      <c r="Q82" t="s">
        <v>557</v>
      </c>
      <c r="R82">
        <v>69.5</v>
      </c>
      <c r="S82" s="12" t="s">
        <v>1493</v>
      </c>
      <c r="T82" s="12" t="s">
        <v>1493</v>
      </c>
      <c r="U82" s="12" t="s">
        <v>1493</v>
      </c>
      <c r="V82" s="12" t="s">
        <v>1493</v>
      </c>
      <c r="W82">
        <v>1</v>
      </c>
      <c r="X82" s="12" t="s">
        <v>1493</v>
      </c>
      <c r="Y82" s="12" t="s">
        <v>1493</v>
      </c>
      <c r="Z82">
        <v>1</v>
      </c>
      <c r="AA82" s="12" t="s">
        <v>1493</v>
      </c>
      <c r="AB82" s="12" t="s">
        <v>1493</v>
      </c>
      <c r="AC82" s="12" t="s">
        <v>1493</v>
      </c>
      <c r="AD82" s="12" t="s">
        <v>1493</v>
      </c>
      <c r="AE82" s="12" t="s">
        <v>1493</v>
      </c>
      <c r="AF82" s="12" t="s">
        <v>1493</v>
      </c>
      <c r="AG82" s="12" t="s">
        <v>1493</v>
      </c>
      <c r="AH82" s="12" t="s">
        <v>1493</v>
      </c>
      <c r="AI82" s="12" t="s">
        <v>1493</v>
      </c>
      <c r="AJ82" s="12" t="s">
        <v>1493</v>
      </c>
      <c r="AK82" s="12" t="s">
        <v>1493</v>
      </c>
      <c r="AL82" s="12" t="s">
        <v>1493</v>
      </c>
      <c r="AM82" s="12" t="s">
        <v>1493</v>
      </c>
      <c r="AN82" s="12" t="s">
        <v>1493</v>
      </c>
      <c r="AO82" s="12" t="s">
        <v>1493</v>
      </c>
      <c r="AP82" s="12" t="s">
        <v>1493</v>
      </c>
      <c r="AQ82" s="12" t="s">
        <v>1493</v>
      </c>
      <c r="AR82" s="12" t="s">
        <v>1493</v>
      </c>
      <c r="AS82" s="12" t="s">
        <v>1493</v>
      </c>
      <c r="AT82" s="12" t="s">
        <v>1493</v>
      </c>
      <c r="AU82" s="12" t="s">
        <v>1493</v>
      </c>
      <c r="AV82" s="12" t="s">
        <v>1493</v>
      </c>
      <c r="AW82" s="12" t="s">
        <v>1493</v>
      </c>
      <c r="AX82" s="12" t="s">
        <v>1493</v>
      </c>
      <c r="AY82" s="12" t="s">
        <v>1493</v>
      </c>
      <c r="AZ82" s="12" t="s">
        <v>1493</v>
      </c>
      <c r="BA82" s="12" t="s">
        <v>1493</v>
      </c>
      <c r="BB82" s="12" t="s">
        <v>1493</v>
      </c>
      <c r="BC82" s="12" t="s">
        <v>1493</v>
      </c>
      <c r="BD82" s="12" t="s">
        <v>1493</v>
      </c>
      <c r="BE82" s="12" t="s">
        <v>1493</v>
      </c>
      <c r="BF82" s="12" t="s">
        <v>1493</v>
      </c>
      <c r="BG82" s="12" t="s">
        <v>1493</v>
      </c>
      <c r="BH82" s="12" t="s">
        <v>1493</v>
      </c>
      <c r="BI82" s="12" t="s">
        <v>1493</v>
      </c>
      <c r="BJ82" s="12" t="s">
        <v>1493</v>
      </c>
      <c r="BK82" s="12" t="s">
        <v>1493</v>
      </c>
      <c r="BL82" s="12" t="s">
        <v>1493</v>
      </c>
      <c r="BM82" s="12" t="s">
        <v>1493</v>
      </c>
      <c r="BN82" s="12" t="s">
        <v>1493</v>
      </c>
      <c r="BO82" s="12" t="s">
        <v>1493</v>
      </c>
      <c r="BP82" s="12" t="s">
        <v>1493</v>
      </c>
      <c r="BQ82" s="12" t="s">
        <v>1493</v>
      </c>
      <c r="BR82" s="12" t="s">
        <v>1493</v>
      </c>
      <c r="BS82" s="12" t="s">
        <v>1493</v>
      </c>
      <c r="BT82" s="12" t="s">
        <v>1493</v>
      </c>
      <c r="BU82" s="12" t="s">
        <v>1493</v>
      </c>
      <c r="BV82" s="12" t="s">
        <v>1493</v>
      </c>
      <c r="BW82" s="12" t="s">
        <v>1493</v>
      </c>
      <c r="BX82" s="12" t="s">
        <v>1493</v>
      </c>
      <c r="BY82" s="12" t="s">
        <v>1493</v>
      </c>
      <c r="BZ82" s="12" t="s">
        <v>1493</v>
      </c>
      <c r="CA82" s="12" t="s">
        <v>1493</v>
      </c>
      <c r="CB82" s="12" t="s">
        <v>1493</v>
      </c>
      <c r="CC82" s="12" t="s">
        <v>1493</v>
      </c>
      <c r="CD82" s="12" t="s">
        <v>1493</v>
      </c>
      <c r="CE82" s="12" t="s">
        <v>1493</v>
      </c>
      <c r="CF82" s="12" t="s">
        <v>1493</v>
      </c>
      <c r="CG82" s="12" t="s">
        <v>1493</v>
      </c>
      <c r="CH82" s="12" t="s">
        <v>1493</v>
      </c>
      <c r="CI82" s="12" t="s">
        <v>1493</v>
      </c>
      <c r="CJ82" s="12" t="s">
        <v>1493</v>
      </c>
      <c r="CK82" s="12" t="s">
        <v>1493</v>
      </c>
      <c r="CL82" s="12" t="s">
        <v>1493</v>
      </c>
      <c r="CM82" s="12" t="s">
        <v>1493</v>
      </c>
      <c r="CN82" s="12" t="s">
        <v>1493</v>
      </c>
      <c r="CO82" s="12" t="s">
        <v>1493</v>
      </c>
      <c r="CP82" s="12" t="s">
        <v>1493</v>
      </c>
      <c r="CQ82" s="12" t="s">
        <v>1493</v>
      </c>
      <c r="CR82" s="12" t="s">
        <v>1493</v>
      </c>
      <c r="CS82" s="12" t="s">
        <v>1493</v>
      </c>
      <c r="CT82" s="12" t="s">
        <v>1493</v>
      </c>
      <c r="CU82" s="12" t="s">
        <v>1493</v>
      </c>
      <c r="CV82" s="12" t="s">
        <v>1493</v>
      </c>
      <c r="CW82" s="12" t="s">
        <v>1493</v>
      </c>
      <c r="CX82" s="12" t="s">
        <v>1493</v>
      </c>
      <c r="CY82" s="12" t="s">
        <v>1493</v>
      </c>
      <c r="CZ82" s="12" t="s">
        <v>1493</v>
      </c>
      <c r="DA82" s="12" t="s">
        <v>1493</v>
      </c>
      <c r="DB82" s="12" t="s">
        <v>1493</v>
      </c>
      <c r="DC82" s="12" t="s">
        <v>1493</v>
      </c>
      <c r="DD82" s="12" t="s">
        <v>1493</v>
      </c>
      <c r="DE82" s="12" t="s">
        <v>1493</v>
      </c>
      <c r="DF82" s="12" t="s">
        <v>1493</v>
      </c>
      <c r="DG82" s="12" t="s">
        <v>1493</v>
      </c>
      <c r="DH82" s="12" t="s">
        <v>1493</v>
      </c>
      <c r="DI82" s="12" t="s">
        <v>1493</v>
      </c>
      <c r="DJ82" s="12" t="s">
        <v>1493</v>
      </c>
      <c r="DK82" s="12" t="s">
        <v>1493</v>
      </c>
      <c r="DL82" s="12" t="s">
        <v>1493</v>
      </c>
      <c r="DM82" s="12" t="s">
        <v>1493</v>
      </c>
      <c r="DN82" s="12" t="s">
        <v>1493</v>
      </c>
      <c r="DO82" s="12" t="s">
        <v>1493</v>
      </c>
      <c r="DP82" s="12" t="s">
        <v>1493</v>
      </c>
      <c r="DQ82" s="12" t="s">
        <v>1493</v>
      </c>
      <c r="DR82" s="12" t="s">
        <v>1493</v>
      </c>
      <c r="DS82" s="12" t="s">
        <v>1493</v>
      </c>
      <c r="DT82" s="12" t="s">
        <v>1493</v>
      </c>
      <c r="DU82" s="12" t="s">
        <v>1493</v>
      </c>
      <c r="DV82" s="12" t="s">
        <v>1493</v>
      </c>
      <c r="DW82" s="12" t="s">
        <v>1493</v>
      </c>
      <c r="DX82" s="12" t="s">
        <v>1493</v>
      </c>
      <c r="DY82" s="12" t="s">
        <v>1493</v>
      </c>
      <c r="DZ82" s="12" t="s">
        <v>1493</v>
      </c>
      <c r="EA82" s="12" t="s">
        <v>1493</v>
      </c>
      <c r="EB82" s="12" t="s">
        <v>1493</v>
      </c>
      <c r="EC82" s="12" t="s">
        <v>1493</v>
      </c>
      <c r="ED82" s="12" t="s">
        <v>1493</v>
      </c>
      <c r="EE82" s="12" t="s">
        <v>1493</v>
      </c>
      <c r="EF82" s="12" t="s">
        <v>1493</v>
      </c>
      <c r="EG82" s="12" t="s">
        <v>1493</v>
      </c>
      <c r="EH82" s="12" t="s">
        <v>1493</v>
      </c>
      <c r="EI82" s="12" t="s">
        <v>1493</v>
      </c>
      <c r="EJ82" s="12" t="s">
        <v>1493</v>
      </c>
      <c r="EK82" s="12" t="s">
        <v>1493</v>
      </c>
      <c r="EL82" s="12" t="s">
        <v>1493</v>
      </c>
      <c r="EM82" s="12" t="s">
        <v>1493</v>
      </c>
      <c r="EN82" s="12" t="s">
        <v>1493</v>
      </c>
      <c r="EO82" s="12" t="s">
        <v>1493</v>
      </c>
      <c r="EP82" s="12" t="s">
        <v>1493</v>
      </c>
      <c r="ER82">
        <v>2</v>
      </c>
      <c r="ES82">
        <v>34</v>
      </c>
      <c r="ET82">
        <v>34</v>
      </c>
      <c r="EU82">
        <f t="shared" si="3"/>
        <v>34</v>
      </c>
      <c r="EV82">
        <f>Data1!BQ82/7</f>
        <v>35.714285714285715</v>
      </c>
      <c r="EW82">
        <v>2</v>
      </c>
      <c r="EX82">
        <f t="shared" si="4"/>
        <v>3</v>
      </c>
      <c r="EY82" t="str">
        <f t="shared" si="5"/>
        <v>לא הולם</v>
      </c>
    </row>
    <row r="83" spans="1:155" x14ac:dyDescent="0.25">
      <c r="A83" s="4">
        <v>2.08</v>
      </c>
      <c r="B83" s="12" t="s">
        <v>1493</v>
      </c>
      <c r="C83" s="12" t="s">
        <v>561</v>
      </c>
      <c r="D83">
        <v>44</v>
      </c>
      <c r="E83" s="12" t="s">
        <v>645</v>
      </c>
      <c r="F83">
        <v>62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 t="s">
        <v>745</v>
      </c>
      <c r="P83">
        <v>81</v>
      </c>
      <c r="Q83" t="s">
        <v>645</v>
      </c>
      <c r="R83">
        <v>62.3</v>
      </c>
      <c r="S83" s="12" t="s">
        <v>1493</v>
      </c>
      <c r="T83" s="12" t="s">
        <v>1493</v>
      </c>
      <c r="U83" s="12" t="s">
        <v>1493</v>
      </c>
      <c r="V83" s="12" t="s">
        <v>1493</v>
      </c>
      <c r="W83" s="12" t="s">
        <v>1493</v>
      </c>
      <c r="X83">
        <v>1</v>
      </c>
      <c r="Y83">
        <v>1</v>
      </c>
      <c r="Z83" s="12" t="s">
        <v>1493</v>
      </c>
      <c r="AA83" t="s">
        <v>1136</v>
      </c>
      <c r="AB83">
        <v>130</v>
      </c>
      <c r="AC83" t="s">
        <v>1313</v>
      </c>
      <c r="AD83">
        <v>64.5</v>
      </c>
      <c r="AE83" s="12" t="s">
        <v>1493</v>
      </c>
      <c r="AF83" s="12" t="s">
        <v>1493</v>
      </c>
      <c r="AG83" s="12" t="s">
        <v>1493</v>
      </c>
      <c r="AH83" s="12" t="s">
        <v>1493</v>
      </c>
      <c r="AI83" s="12" t="s">
        <v>1493</v>
      </c>
      <c r="AJ83">
        <v>1</v>
      </c>
      <c r="AK83">
        <v>1</v>
      </c>
      <c r="AL83" s="12" t="s">
        <v>1493</v>
      </c>
      <c r="AM83" t="s">
        <v>1181</v>
      </c>
      <c r="AN83">
        <v>179</v>
      </c>
      <c r="AO83" t="s">
        <v>1164</v>
      </c>
      <c r="AP83">
        <v>69.8</v>
      </c>
      <c r="AQ83" s="12" t="s">
        <v>1493</v>
      </c>
      <c r="AR83" s="12" t="s">
        <v>1493</v>
      </c>
      <c r="AS83" s="12" t="s">
        <v>1493</v>
      </c>
      <c r="AT83">
        <v>1</v>
      </c>
      <c r="AU83">
        <v>1</v>
      </c>
      <c r="AV83">
        <v>1</v>
      </c>
      <c r="AW83">
        <v>1</v>
      </c>
      <c r="AX83" s="12" t="s">
        <v>1493</v>
      </c>
      <c r="AY83" t="s">
        <v>1285</v>
      </c>
      <c r="AZ83">
        <v>235</v>
      </c>
      <c r="BA83" t="s">
        <v>946</v>
      </c>
      <c r="BB83">
        <v>73</v>
      </c>
      <c r="BC83" s="12" t="s">
        <v>1493</v>
      </c>
      <c r="BD83" s="12" t="s">
        <v>1493</v>
      </c>
      <c r="BE83" s="12" t="s">
        <v>1493</v>
      </c>
      <c r="BF83">
        <v>1</v>
      </c>
      <c r="BG83">
        <v>1</v>
      </c>
      <c r="BH83">
        <v>1</v>
      </c>
      <c r="BI83">
        <v>1</v>
      </c>
      <c r="BJ83" s="12" t="s">
        <v>1493</v>
      </c>
      <c r="BK83" t="s">
        <v>1355</v>
      </c>
      <c r="BL83">
        <v>256</v>
      </c>
      <c r="BM83" t="s">
        <v>484</v>
      </c>
      <c r="BN83">
        <v>77.900000000000006</v>
      </c>
      <c r="BO83" s="12" t="s">
        <v>1493</v>
      </c>
      <c r="BP83" s="12" t="s">
        <v>1493</v>
      </c>
      <c r="BQ83" s="12" t="s">
        <v>1493</v>
      </c>
      <c r="BR83">
        <v>1</v>
      </c>
      <c r="BS83">
        <v>1</v>
      </c>
      <c r="BT83">
        <v>1</v>
      </c>
      <c r="BU83">
        <v>1</v>
      </c>
      <c r="BV83" s="12" t="s">
        <v>1493</v>
      </c>
      <c r="BW83" s="12" t="s">
        <v>1493</v>
      </c>
      <c r="BX83" s="12" t="s">
        <v>1493</v>
      </c>
      <c r="BY83" s="12" t="s">
        <v>1493</v>
      </c>
      <c r="BZ83" s="12" t="s">
        <v>1493</v>
      </c>
      <c r="CA83" s="12" t="s">
        <v>1493</v>
      </c>
      <c r="CB83" s="12" t="s">
        <v>1493</v>
      </c>
      <c r="CC83" s="12" t="s">
        <v>1493</v>
      </c>
      <c r="CD83" s="12" t="s">
        <v>1493</v>
      </c>
      <c r="CE83" s="12" t="s">
        <v>1493</v>
      </c>
      <c r="CF83" s="12" t="s">
        <v>1493</v>
      </c>
      <c r="CG83" s="12" t="s">
        <v>1493</v>
      </c>
      <c r="CH83" s="12" t="s">
        <v>1493</v>
      </c>
      <c r="CI83" s="12" t="s">
        <v>1493</v>
      </c>
      <c r="CJ83" s="12" t="s">
        <v>1493</v>
      </c>
      <c r="CK83" s="12" t="s">
        <v>1493</v>
      </c>
      <c r="CL83" s="12" t="s">
        <v>1493</v>
      </c>
      <c r="CM83" s="12" t="s">
        <v>1493</v>
      </c>
      <c r="CN83" s="12" t="s">
        <v>1493</v>
      </c>
      <c r="CO83" s="12" t="s">
        <v>1493</v>
      </c>
      <c r="CP83" s="12" t="s">
        <v>1493</v>
      </c>
      <c r="CQ83" s="12" t="s">
        <v>1493</v>
      </c>
      <c r="CR83" s="12" t="s">
        <v>1493</v>
      </c>
      <c r="CS83" s="12" t="s">
        <v>1493</v>
      </c>
      <c r="CT83" s="12" t="s">
        <v>1493</v>
      </c>
      <c r="CU83" s="12" t="s">
        <v>1493</v>
      </c>
      <c r="CV83" s="12" t="s">
        <v>1493</v>
      </c>
      <c r="CW83" s="12" t="s">
        <v>1493</v>
      </c>
      <c r="CX83" s="12" t="s">
        <v>1493</v>
      </c>
      <c r="CY83" s="12" t="s">
        <v>1493</v>
      </c>
      <c r="CZ83" s="12" t="s">
        <v>1493</v>
      </c>
      <c r="DA83" s="12" t="s">
        <v>1493</v>
      </c>
      <c r="DB83" s="12" t="s">
        <v>1493</v>
      </c>
      <c r="DC83" s="12" t="s">
        <v>1493</v>
      </c>
      <c r="DD83" s="12" t="s">
        <v>1493</v>
      </c>
      <c r="DE83" s="12" t="s">
        <v>1493</v>
      </c>
      <c r="DF83" s="12" t="s">
        <v>1493</v>
      </c>
      <c r="DG83" s="12" t="s">
        <v>1493</v>
      </c>
      <c r="DH83" s="12" t="s">
        <v>1493</v>
      </c>
      <c r="DI83" s="12" t="s">
        <v>1493</v>
      </c>
      <c r="DJ83" s="12" t="s">
        <v>1493</v>
      </c>
      <c r="DK83" s="12" t="s">
        <v>1493</v>
      </c>
      <c r="DL83" s="12" t="s">
        <v>1493</v>
      </c>
      <c r="DM83" s="12" t="s">
        <v>1493</v>
      </c>
      <c r="DN83" s="12" t="s">
        <v>1493</v>
      </c>
      <c r="DO83" s="12" t="s">
        <v>1493</v>
      </c>
      <c r="DP83" s="12" t="s">
        <v>1493</v>
      </c>
      <c r="DQ83" s="12" t="s">
        <v>1493</v>
      </c>
      <c r="DR83" s="12" t="s">
        <v>1493</v>
      </c>
      <c r="DS83" s="12" t="s">
        <v>1493</v>
      </c>
      <c r="DT83" s="12" t="s">
        <v>1493</v>
      </c>
      <c r="DU83" s="12" t="s">
        <v>1493</v>
      </c>
      <c r="DV83" s="12" t="s">
        <v>1493</v>
      </c>
      <c r="DW83" s="12" t="s">
        <v>1493</v>
      </c>
      <c r="DX83" s="12" t="s">
        <v>1493</v>
      </c>
      <c r="DY83" s="12" t="s">
        <v>1493</v>
      </c>
      <c r="DZ83" s="12" t="s">
        <v>1493</v>
      </c>
      <c r="EA83" s="12" t="s">
        <v>1493</v>
      </c>
      <c r="EB83" s="12" t="s">
        <v>1493</v>
      </c>
      <c r="EC83" s="12" t="s">
        <v>1493</v>
      </c>
      <c r="ED83" s="12" t="s">
        <v>1493</v>
      </c>
      <c r="EE83" s="12" t="s">
        <v>1493</v>
      </c>
      <c r="EF83" s="12" t="s">
        <v>1493</v>
      </c>
      <c r="EG83" s="12" t="s">
        <v>1493</v>
      </c>
      <c r="EH83" s="12" t="s">
        <v>1493</v>
      </c>
      <c r="EI83" s="12" t="s">
        <v>1493</v>
      </c>
      <c r="EJ83" s="12" t="s">
        <v>1493</v>
      </c>
      <c r="EK83" s="12" t="s">
        <v>1493</v>
      </c>
      <c r="EL83" s="12" t="s">
        <v>1493</v>
      </c>
      <c r="EM83" s="12" t="s">
        <v>1493</v>
      </c>
      <c r="EN83" s="12" t="s">
        <v>1493</v>
      </c>
      <c r="EO83" s="12" t="s">
        <v>1493</v>
      </c>
      <c r="EP83" s="12" t="s">
        <v>1493</v>
      </c>
      <c r="ER83">
        <v>5</v>
      </c>
      <c r="ES83">
        <v>33.5</v>
      </c>
      <c r="ET83">
        <v>33.5</v>
      </c>
      <c r="EU83">
        <f t="shared" si="3"/>
        <v>33</v>
      </c>
      <c r="EV83">
        <f>Data1!BQ83/7</f>
        <v>36.714285714285715</v>
      </c>
      <c r="EW83">
        <v>5</v>
      </c>
      <c r="EX83">
        <f t="shared" si="4"/>
        <v>2</v>
      </c>
      <c r="EY83" t="str">
        <f t="shared" si="5"/>
        <v>בינוני</v>
      </c>
    </row>
    <row r="84" spans="1:155" x14ac:dyDescent="0.25">
      <c r="A84" s="4">
        <v>2.081</v>
      </c>
      <c r="B84" s="12" t="s">
        <v>1493</v>
      </c>
      <c r="C84" s="12" t="s">
        <v>1372</v>
      </c>
      <c r="D84">
        <v>210</v>
      </c>
      <c r="E84" s="12" t="s">
        <v>831</v>
      </c>
      <c r="F84">
        <v>90</v>
      </c>
      <c r="G84" s="12" t="s">
        <v>1493</v>
      </c>
      <c r="H84" s="12" t="s">
        <v>1493</v>
      </c>
      <c r="I84" s="12" t="s">
        <v>1493</v>
      </c>
      <c r="J84">
        <v>1</v>
      </c>
      <c r="K84">
        <v>1</v>
      </c>
      <c r="L84">
        <v>1</v>
      </c>
      <c r="M84">
        <v>1</v>
      </c>
      <c r="N84">
        <v>1</v>
      </c>
      <c r="O84" t="s">
        <v>1370</v>
      </c>
      <c r="P84">
        <v>240</v>
      </c>
      <c r="Q84" t="s">
        <v>660</v>
      </c>
      <c r="R84">
        <v>95</v>
      </c>
      <c r="S84" s="12" t="s">
        <v>1493</v>
      </c>
      <c r="T84" s="12" t="s">
        <v>1493</v>
      </c>
      <c r="U84" s="12" t="s">
        <v>1493</v>
      </c>
      <c r="V84">
        <v>1</v>
      </c>
      <c r="W84">
        <v>1</v>
      </c>
      <c r="X84">
        <v>1</v>
      </c>
      <c r="Y84">
        <v>1</v>
      </c>
      <c r="Z84" s="12" t="s">
        <v>1493</v>
      </c>
      <c r="AA84" s="12" t="s">
        <v>1493</v>
      </c>
      <c r="AB84" s="12" t="s">
        <v>1493</v>
      </c>
      <c r="AC84" s="12" t="s">
        <v>1493</v>
      </c>
      <c r="AD84" s="12" t="s">
        <v>1493</v>
      </c>
      <c r="AE84" s="12" t="s">
        <v>1493</v>
      </c>
      <c r="AF84" s="12" t="s">
        <v>1493</v>
      </c>
      <c r="AG84" s="12" t="s">
        <v>1493</v>
      </c>
      <c r="AH84" s="12" t="s">
        <v>1493</v>
      </c>
      <c r="AI84" s="12" t="s">
        <v>1493</v>
      </c>
      <c r="AJ84" s="12" t="s">
        <v>1493</v>
      </c>
      <c r="AK84" s="12" t="s">
        <v>1493</v>
      </c>
      <c r="AL84" s="12" t="s">
        <v>1493</v>
      </c>
      <c r="AM84" s="12" t="s">
        <v>1493</v>
      </c>
      <c r="AN84" s="12" t="s">
        <v>1493</v>
      </c>
      <c r="AO84" s="12" t="s">
        <v>1493</v>
      </c>
      <c r="AP84" s="12" t="s">
        <v>1493</v>
      </c>
      <c r="AQ84" s="12" t="s">
        <v>1493</v>
      </c>
      <c r="AR84" s="12" t="s">
        <v>1493</v>
      </c>
      <c r="AS84" s="12" t="s">
        <v>1493</v>
      </c>
      <c r="AT84" s="12" t="s">
        <v>1493</v>
      </c>
      <c r="AU84" s="12" t="s">
        <v>1493</v>
      </c>
      <c r="AV84" s="12" t="s">
        <v>1493</v>
      </c>
      <c r="AW84" s="12" t="s">
        <v>1493</v>
      </c>
      <c r="AX84" s="12" t="s">
        <v>1493</v>
      </c>
      <c r="AY84" s="12" t="s">
        <v>1493</v>
      </c>
      <c r="AZ84" s="12" t="s">
        <v>1493</v>
      </c>
      <c r="BA84" s="12" t="s">
        <v>1493</v>
      </c>
      <c r="BB84" s="12" t="s">
        <v>1493</v>
      </c>
      <c r="BC84" s="12" t="s">
        <v>1493</v>
      </c>
      <c r="BD84" s="12" t="s">
        <v>1493</v>
      </c>
      <c r="BE84" s="12" t="s">
        <v>1493</v>
      </c>
      <c r="BF84" s="12" t="s">
        <v>1493</v>
      </c>
      <c r="BG84" s="12" t="s">
        <v>1493</v>
      </c>
      <c r="BH84" s="12" t="s">
        <v>1493</v>
      </c>
      <c r="BI84" s="12" t="s">
        <v>1493</v>
      </c>
      <c r="BJ84" s="12" t="s">
        <v>1493</v>
      </c>
      <c r="BK84" s="12" t="s">
        <v>1493</v>
      </c>
      <c r="BL84" s="12" t="s">
        <v>1493</v>
      </c>
      <c r="BM84" s="12" t="s">
        <v>1493</v>
      </c>
      <c r="BN84" s="12" t="s">
        <v>1493</v>
      </c>
      <c r="BO84" s="12" t="s">
        <v>1493</v>
      </c>
      <c r="BP84" s="12" t="s">
        <v>1493</v>
      </c>
      <c r="BQ84" s="12" t="s">
        <v>1493</v>
      </c>
      <c r="BR84" s="12" t="s">
        <v>1493</v>
      </c>
      <c r="BS84" s="12" t="s">
        <v>1493</v>
      </c>
      <c r="BT84" s="12" t="s">
        <v>1493</v>
      </c>
      <c r="BU84" s="12" t="s">
        <v>1493</v>
      </c>
      <c r="BV84" s="12" t="s">
        <v>1493</v>
      </c>
      <c r="BW84" s="12" t="s">
        <v>1493</v>
      </c>
      <c r="BX84" s="12" t="s">
        <v>1493</v>
      </c>
      <c r="BY84" s="12" t="s">
        <v>1493</v>
      </c>
      <c r="BZ84" s="12" t="s">
        <v>1493</v>
      </c>
      <c r="CA84" s="12" t="s">
        <v>1493</v>
      </c>
      <c r="CB84" s="12" t="s">
        <v>1493</v>
      </c>
      <c r="CC84" s="12" t="s">
        <v>1493</v>
      </c>
      <c r="CD84" s="12" t="s">
        <v>1493</v>
      </c>
      <c r="CE84" s="12" t="s">
        <v>1493</v>
      </c>
      <c r="CF84" s="12" t="s">
        <v>1493</v>
      </c>
      <c r="CG84" s="12" t="s">
        <v>1493</v>
      </c>
      <c r="CH84" s="12" t="s">
        <v>1493</v>
      </c>
      <c r="CI84" s="12" t="s">
        <v>1493</v>
      </c>
      <c r="CJ84" s="12" t="s">
        <v>1493</v>
      </c>
      <c r="CK84" s="12" t="s">
        <v>1493</v>
      </c>
      <c r="CL84" s="12" t="s">
        <v>1493</v>
      </c>
      <c r="CM84" s="12" t="s">
        <v>1493</v>
      </c>
      <c r="CN84" s="12" t="s">
        <v>1493</v>
      </c>
      <c r="CO84" s="12" t="s">
        <v>1493</v>
      </c>
      <c r="CP84" s="12" t="s">
        <v>1493</v>
      </c>
      <c r="CQ84" s="12" t="s">
        <v>1493</v>
      </c>
      <c r="CR84" s="12" t="s">
        <v>1493</v>
      </c>
      <c r="CS84" s="12" t="s">
        <v>1493</v>
      </c>
      <c r="CT84" s="12" t="s">
        <v>1493</v>
      </c>
      <c r="CU84" s="12" t="s">
        <v>1493</v>
      </c>
      <c r="CV84" s="12" t="s">
        <v>1493</v>
      </c>
      <c r="CW84" s="12" t="s">
        <v>1493</v>
      </c>
      <c r="CX84" s="12" t="s">
        <v>1493</v>
      </c>
      <c r="CY84" s="12" t="s">
        <v>1493</v>
      </c>
      <c r="CZ84" s="12" t="s">
        <v>1493</v>
      </c>
      <c r="DA84" s="12" t="s">
        <v>1493</v>
      </c>
      <c r="DB84" s="12" t="s">
        <v>1493</v>
      </c>
      <c r="DC84" s="12" t="s">
        <v>1493</v>
      </c>
      <c r="DD84" s="12" t="s">
        <v>1493</v>
      </c>
      <c r="DE84" s="12" t="s">
        <v>1493</v>
      </c>
      <c r="DF84" s="12" t="s">
        <v>1493</v>
      </c>
      <c r="DG84" s="12" t="s">
        <v>1493</v>
      </c>
      <c r="DH84" s="12" t="s">
        <v>1493</v>
      </c>
      <c r="DI84" s="12" t="s">
        <v>1493</v>
      </c>
      <c r="DJ84" s="12" t="s">
        <v>1493</v>
      </c>
      <c r="DK84" s="12" t="s">
        <v>1493</v>
      </c>
      <c r="DL84" s="12" t="s">
        <v>1493</v>
      </c>
      <c r="DM84" s="12" t="s">
        <v>1493</v>
      </c>
      <c r="DN84" s="12" t="s">
        <v>1493</v>
      </c>
      <c r="DO84" s="12" t="s">
        <v>1493</v>
      </c>
      <c r="DP84" s="12" t="s">
        <v>1493</v>
      </c>
      <c r="DQ84" s="12" t="s">
        <v>1493</v>
      </c>
      <c r="DR84" s="12" t="s">
        <v>1493</v>
      </c>
      <c r="DS84" s="12" t="s">
        <v>1493</v>
      </c>
      <c r="DT84" s="12" t="s">
        <v>1493</v>
      </c>
      <c r="DU84" s="12" t="s">
        <v>1493</v>
      </c>
      <c r="DV84" s="12" t="s">
        <v>1493</v>
      </c>
      <c r="DW84" s="12" t="s">
        <v>1493</v>
      </c>
      <c r="DX84" s="12" t="s">
        <v>1493</v>
      </c>
      <c r="DY84" s="12" t="s">
        <v>1493</v>
      </c>
      <c r="DZ84" s="12" t="s">
        <v>1493</v>
      </c>
      <c r="EA84" s="12" t="s">
        <v>1493</v>
      </c>
      <c r="EB84" s="12" t="s">
        <v>1493</v>
      </c>
      <c r="EC84" s="12" t="s">
        <v>1493</v>
      </c>
      <c r="ED84" s="12" t="s">
        <v>1493</v>
      </c>
      <c r="EE84" s="12" t="s">
        <v>1493</v>
      </c>
      <c r="EF84" s="12" t="s">
        <v>1493</v>
      </c>
      <c r="EG84" s="12" t="s">
        <v>1493</v>
      </c>
      <c r="EH84" s="12" t="s">
        <v>1493</v>
      </c>
      <c r="EI84" s="12" t="s">
        <v>1493</v>
      </c>
      <c r="EJ84" s="12" t="s">
        <v>1493</v>
      </c>
      <c r="EK84" s="12" t="s">
        <v>1493</v>
      </c>
      <c r="EL84" s="12" t="s">
        <v>1493</v>
      </c>
      <c r="EM84" s="12" t="s">
        <v>1493</v>
      </c>
      <c r="EN84" s="12" t="s">
        <v>1493</v>
      </c>
      <c r="EO84" s="12" t="s">
        <v>1493</v>
      </c>
      <c r="EP84" s="12" t="s">
        <v>1493</v>
      </c>
      <c r="ER84">
        <v>2</v>
      </c>
      <c r="ES84">
        <v>34.200000000000003</v>
      </c>
      <c r="ET84">
        <v>34.200000000000003</v>
      </c>
      <c r="EU84">
        <f t="shared" si="3"/>
        <v>34</v>
      </c>
      <c r="EV84">
        <f>Data1!BQ84/7</f>
        <v>35.285714285714285</v>
      </c>
      <c r="EW84">
        <v>2</v>
      </c>
      <c r="EX84">
        <f t="shared" si="4"/>
        <v>3</v>
      </c>
      <c r="EY84" t="str">
        <f t="shared" si="5"/>
        <v>לא הולם</v>
      </c>
    </row>
    <row r="85" spans="1:155" x14ac:dyDescent="0.25">
      <c r="A85" s="4">
        <v>2.0819999999999999</v>
      </c>
      <c r="B85" s="12" t="s">
        <v>1493</v>
      </c>
      <c r="C85" s="12" t="s">
        <v>1408</v>
      </c>
      <c r="D85">
        <v>232</v>
      </c>
      <c r="E85" s="12" t="s">
        <v>486</v>
      </c>
      <c r="F85">
        <v>65</v>
      </c>
      <c r="G85" s="12" t="s">
        <v>1493</v>
      </c>
      <c r="H85" s="12" t="s">
        <v>1493</v>
      </c>
      <c r="I85" s="12" t="s">
        <v>1493</v>
      </c>
      <c r="J85" s="12" t="s">
        <v>1493</v>
      </c>
      <c r="K85">
        <v>1</v>
      </c>
      <c r="L85" s="12" t="s">
        <v>1493</v>
      </c>
      <c r="M85" s="12" t="s">
        <v>1493</v>
      </c>
      <c r="N85">
        <v>1</v>
      </c>
      <c r="O85" t="s">
        <v>1409</v>
      </c>
      <c r="P85">
        <v>242</v>
      </c>
      <c r="Q85" t="s">
        <v>486</v>
      </c>
      <c r="R85">
        <v>67</v>
      </c>
      <c r="S85" s="12" t="s">
        <v>1493</v>
      </c>
      <c r="T85" s="12" t="s">
        <v>1493</v>
      </c>
      <c r="U85" s="12" t="s">
        <v>1493</v>
      </c>
      <c r="V85" s="12" t="s">
        <v>1493</v>
      </c>
      <c r="W85">
        <v>1</v>
      </c>
      <c r="X85" s="12" t="s">
        <v>1493</v>
      </c>
      <c r="Y85" s="12" t="s">
        <v>1493</v>
      </c>
      <c r="Z85" s="12" t="s">
        <v>1493</v>
      </c>
      <c r="AA85" s="12" t="s">
        <v>1493</v>
      </c>
      <c r="AB85" s="12" t="s">
        <v>1493</v>
      </c>
      <c r="AC85" s="12" t="s">
        <v>1493</v>
      </c>
      <c r="AD85" s="12" t="s">
        <v>1493</v>
      </c>
      <c r="AE85" s="12" t="s">
        <v>1493</v>
      </c>
      <c r="AF85" s="12" t="s">
        <v>1493</v>
      </c>
      <c r="AG85" s="12" t="s">
        <v>1493</v>
      </c>
      <c r="AH85" s="12" t="s">
        <v>1493</v>
      </c>
      <c r="AI85" s="12" t="s">
        <v>1493</v>
      </c>
      <c r="AJ85" s="12" t="s">
        <v>1493</v>
      </c>
      <c r="AK85" s="12" t="s">
        <v>1493</v>
      </c>
      <c r="AL85" s="12" t="s">
        <v>1493</v>
      </c>
      <c r="AM85" s="12" t="s">
        <v>1493</v>
      </c>
      <c r="AN85" s="12" t="s">
        <v>1493</v>
      </c>
      <c r="AO85" s="12" t="s">
        <v>1493</v>
      </c>
      <c r="AP85" s="12" t="s">
        <v>1493</v>
      </c>
      <c r="AQ85" s="12" t="s">
        <v>1493</v>
      </c>
      <c r="AR85" s="12" t="s">
        <v>1493</v>
      </c>
      <c r="AS85" s="12" t="s">
        <v>1493</v>
      </c>
      <c r="AT85" s="12" t="s">
        <v>1493</v>
      </c>
      <c r="AU85" s="12" t="s">
        <v>1493</v>
      </c>
      <c r="AV85" s="12" t="s">
        <v>1493</v>
      </c>
      <c r="AW85" s="12" t="s">
        <v>1493</v>
      </c>
      <c r="AX85" s="12" t="s">
        <v>1493</v>
      </c>
      <c r="AY85" s="12" t="s">
        <v>1493</v>
      </c>
      <c r="AZ85" s="12" t="s">
        <v>1493</v>
      </c>
      <c r="BA85" s="12" t="s">
        <v>1493</v>
      </c>
      <c r="BB85" s="12" t="s">
        <v>1493</v>
      </c>
      <c r="BC85" s="12" t="s">
        <v>1493</v>
      </c>
      <c r="BD85" s="12" t="s">
        <v>1493</v>
      </c>
      <c r="BE85" s="12" t="s">
        <v>1493</v>
      </c>
      <c r="BF85" s="12" t="s">
        <v>1493</v>
      </c>
      <c r="BG85" s="12" t="s">
        <v>1493</v>
      </c>
      <c r="BH85" s="12" t="s">
        <v>1493</v>
      </c>
      <c r="BI85" s="12" t="s">
        <v>1493</v>
      </c>
      <c r="BJ85" s="12" t="s">
        <v>1493</v>
      </c>
      <c r="BK85" s="12" t="s">
        <v>1493</v>
      </c>
      <c r="BL85" s="12" t="s">
        <v>1493</v>
      </c>
      <c r="BM85" s="12" t="s">
        <v>1493</v>
      </c>
      <c r="BN85" s="12" t="s">
        <v>1493</v>
      </c>
      <c r="BO85" s="12" t="s">
        <v>1493</v>
      </c>
      <c r="BP85" s="12" t="s">
        <v>1493</v>
      </c>
      <c r="BQ85" s="12" t="s">
        <v>1493</v>
      </c>
      <c r="BR85" s="12" t="s">
        <v>1493</v>
      </c>
      <c r="BS85" s="12" t="s">
        <v>1493</v>
      </c>
      <c r="BT85" s="12" t="s">
        <v>1493</v>
      </c>
      <c r="BU85" s="12" t="s">
        <v>1493</v>
      </c>
      <c r="BV85" s="12" t="s">
        <v>1493</v>
      </c>
      <c r="BW85" s="12" t="s">
        <v>1493</v>
      </c>
      <c r="BX85" s="12" t="s">
        <v>1493</v>
      </c>
      <c r="BY85" s="12" t="s">
        <v>1493</v>
      </c>
      <c r="BZ85" s="12" t="s">
        <v>1493</v>
      </c>
      <c r="CA85" s="12" t="s">
        <v>1493</v>
      </c>
      <c r="CB85" s="12" t="s">
        <v>1493</v>
      </c>
      <c r="CC85" s="12" t="s">
        <v>1493</v>
      </c>
      <c r="CD85" s="12" t="s">
        <v>1493</v>
      </c>
      <c r="CE85" s="12" t="s">
        <v>1493</v>
      </c>
      <c r="CF85" s="12" t="s">
        <v>1493</v>
      </c>
      <c r="CG85" s="12" t="s">
        <v>1493</v>
      </c>
      <c r="CH85" s="12" t="s">
        <v>1493</v>
      </c>
      <c r="CI85" s="12" t="s">
        <v>1493</v>
      </c>
      <c r="CJ85" s="12" t="s">
        <v>1493</v>
      </c>
      <c r="CK85" s="12" t="s">
        <v>1493</v>
      </c>
      <c r="CL85" s="12" t="s">
        <v>1493</v>
      </c>
      <c r="CM85" s="12" t="s">
        <v>1493</v>
      </c>
      <c r="CN85" s="12" t="s">
        <v>1493</v>
      </c>
      <c r="CO85" s="12" t="s">
        <v>1493</v>
      </c>
      <c r="CP85" s="12" t="s">
        <v>1493</v>
      </c>
      <c r="CQ85" s="12" t="s">
        <v>1493</v>
      </c>
      <c r="CR85" s="12" t="s">
        <v>1493</v>
      </c>
      <c r="CS85" s="12" t="s">
        <v>1493</v>
      </c>
      <c r="CT85" s="12" t="s">
        <v>1493</v>
      </c>
      <c r="CU85" s="12" t="s">
        <v>1493</v>
      </c>
      <c r="CV85" s="12" t="s">
        <v>1493</v>
      </c>
      <c r="CW85" s="12" t="s">
        <v>1493</v>
      </c>
      <c r="CX85" s="12" t="s">
        <v>1493</v>
      </c>
      <c r="CY85" s="12" t="s">
        <v>1493</v>
      </c>
      <c r="CZ85" s="12" t="s">
        <v>1493</v>
      </c>
      <c r="DA85" s="12" t="s">
        <v>1493</v>
      </c>
      <c r="DB85" s="12" t="s">
        <v>1493</v>
      </c>
      <c r="DC85" s="12" t="s">
        <v>1493</v>
      </c>
      <c r="DD85" s="12" t="s">
        <v>1493</v>
      </c>
      <c r="DE85" s="12" t="s">
        <v>1493</v>
      </c>
      <c r="DF85" s="12" t="s">
        <v>1493</v>
      </c>
      <c r="DG85" s="12" t="s">
        <v>1493</v>
      </c>
      <c r="DH85" s="12" t="s">
        <v>1493</v>
      </c>
      <c r="DI85" s="12" t="s">
        <v>1493</v>
      </c>
      <c r="DJ85" s="12" t="s">
        <v>1493</v>
      </c>
      <c r="DK85" s="12" t="s">
        <v>1493</v>
      </c>
      <c r="DL85" s="12" t="s">
        <v>1493</v>
      </c>
      <c r="DM85" s="12" t="s">
        <v>1493</v>
      </c>
      <c r="DN85" s="12" t="s">
        <v>1493</v>
      </c>
      <c r="DO85" s="12" t="s">
        <v>1493</v>
      </c>
      <c r="DP85" s="12" t="s">
        <v>1493</v>
      </c>
      <c r="DQ85" s="12" t="s">
        <v>1493</v>
      </c>
      <c r="DR85" s="12" t="s">
        <v>1493</v>
      </c>
      <c r="DS85" s="12" t="s">
        <v>1493</v>
      </c>
      <c r="DT85" s="12" t="s">
        <v>1493</v>
      </c>
      <c r="DU85" s="12" t="s">
        <v>1493</v>
      </c>
      <c r="DV85" s="12" t="s">
        <v>1493</v>
      </c>
      <c r="DW85" s="12" t="s">
        <v>1493</v>
      </c>
      <c r="DX85" s="12" t="s">
        <v>1493</v>
      </c>
      <c r="DY85" s="12" t="s">
        <v>1493</v>
      </c>
      <c r="DZ85" s="12" t="s">
        <v>1493</v>
      </c>
      <c r="EA85" s="12" t="s">
        <v>1493</v>
      </c>
      <c r="EB85" s="12" t="s">
        <v>1493</v>
      </c>
      <c r="EC85" s="12" t="s">
        <v>1493</v>
      </c>
      <c r="ED85" s="12" t="s">
        <v>1493</v>
      </c>
      <c r="EE85" s="12" t="s">
        <v>1493</v>
      </c>
      <c r="EF85" s="12" t="s">
        <v>1493</v>
      </c>
      <c r="EG85" s="12" t="s">
        <v>1493</v>
      </c>
      <c r="EH85" s="12" t="s">
        <v>1493</v>
      </c>
      <c r="EI85" s="12" t="s">
        <v>1493</v>
      </c>
      <c r="EJ85" s="12" t="s">
        <v>1493</v>
      </c>
      <c r="EK85" s="12" t="s">
        <v>1493</v>
      </c>
      <c r="EL85" s="12" t="s">
        <v>1493</v>
      </c>
      <c r="EM85" s="12" t="s">
        <v>1493</v>
      </c>
      <c r="EN85" s="12" t="s">
        <v>1493</v>
      </c>
      <c r="EO85" s="12" t="s">
        <v>1493</v>
      </c>
      <c r="EP85" s="12" t="s">
        <v>1493</v>
      </c>
      <c r="ER85">
        <v>2</v>
      </c>
      <c r="ES85">
        <v>34.5</v>
      </c>
      <c r="ET85">
        <v>34.5</v>
      </c>
      <c r="EU85">
        <f t="shared" si="3"/>
        <v>34</v>
      </c>
      <c r="EV85">
        <f>Data1!BQ85/7</f>
        <v>35.428571428571431</v>
      </c>
      <c r="EW85">
        <v>2</v>
      </c>
      <c r="EX85">
        <f t="shared" si="4"/>
        <v>3</v>
      </c>
      <c r="EY85" t="str">
        <f t="shared" si="5"/>
        <v>לא הולם</v>
      </c>
    </row>
    <row r="86" spans="1:155" x14ac:dyDescent="0.25">
      <c r="A86" s="4">
        <v>2.0830000000000002</v>
      </c>
      <c r="B86" s="12" t="s">
        <v>1493</v>
      </c>
      <c r="C86" s="12" t="s">
        <v>1256</v>
      </c>
      <c r="D86">
        <v>161</v>
      </c>
      <c r="E86" s="12" t="s">
        <v>829</v>
      </c>
      <c r="F86">
        <v>65</v>
      </c>
      <c r="G86" s="12" t="s">
        <v>1493</v>
      </c>
      <c r="H86" s="12" t="s">
        <v>1493</v>
      </c>
      <c r="I86" s="12" t="s">
        <v>1493</v>
      </c>
      <c r="J86" s="12" t="s">
        <v>1493</v>
      </c>
      <c r="K86">
        <v>1</v>
      </c>
      <c r="L86" s="12" t="s">
        <v>1493</v>
      </c>
      <c r="M86">
        <v>1</v>
      </c>
      <c r="N86">
        <v>1</v>
      </c>
      <c r="O86" t="s">
        <v>1400</v>
      </c>
      <c r="P86">
        <v>203</v>
      </c>
      <c r="Q86" t="s">
        <v>486</v>
      </c>
      <c r="R86">
        <v>70</v>
      </c>
      <c r="S86" s="12" t="s">
        <v>1493</v>
      </c>
      <c r="T86" s="12" t="s">
        <v>1493</v>
      </c>
      <c r="U86" s="12" t="s">
        <v>1493</v>
      </c>
      <c r="V86" s="12" t="s">
        <v>1493</v>
      </c>
      <c r="W86">
        <v>1</v>
      </c>
      <c r="X86" s="12" t="s">
        <v>1493</v>
      </c>
      <c r="Y86">
        <v>1</v>
      </c>
      <c r="Z86">
        <v>1</v>
      </c>
      <c r="AA86" s="12" t="s">
        <v>1493</v>
      </c>
      <c r="AB86" s="12" t="s">
        <v>1493</v>
      </c>
      <c r="AC86" s="12" t="s">
        <v>1493</v>
      </c>
      <c r="AD86" s="12" t="s">
        <v>1493</v>
      </c>
      <c r="AE86" s="12" t="s">
        <v>1493</v>
      </c>
      <c r="AF86" s="12" t="s">
        <v>1493</v>
      </c>
      <c r="AG86" s="12" t="s">
        <v>1493</v>
      </c>
      <c r="AH86" s="12" t="s">
        <v>1493</v>
      </c>
      <c r="AI86" s="12" t="s">
        <v>1493</v>
      </c>
      <c r="AJ86" s="12" t="s">
        <v>1493</v>
      </c>
      <c r="AK86" s="12" t="s">
        <v>1493</v>
      </c>
      <c r="AL86" s="12" t="s">
        <v>1493</v>
      </c>
      <c r="AM86" s="12" t="s">
        <v>1493</v>
      </c>
      <c r="AN86" s="12" t="s">
        <v>1493</v>
      </c>
      <c r="AO86" s="12" t="s">
        <v>1493</v>
      </c>
      <c r="AP86" s="12" t="s">
        <v>1493</v>
      </c>
      <c r="AQ86" s="12" t="s">
        <v>1493</v>
      </c>
      <c r="AR86" s="12" t="s">
        <v>1493</v>
      </c>
      <c r="AS86" s="12" t="s">
        <v>1493</v>
      </c>
      <c r="AT86" s="12" t="s">
        <v>1493</v>
      </c>
      <c r="AU86" s="12" t="s">
        <v>1493</v>
      </c>
      <c r="AV86" s="12" t="s">
        <v>1493</v>
      </c>
      <c r="AW86" s="12" t="s">
        <v>1493</v>
      </c>
      <c r="AX86" s="12" t="s">
        <v>1493</v>
      </c>
      <c r="AY86" s="12" t="s">
        <v>1493</v>
      </c>
      <c r="AZ86" s="12" t="s">
        <v>1493</v>
      </c>
      <c r="BA86" s="12" t="s">
        <v>1493</v>
      </c>
      <c r="BB86" s="12" t="s">
        <v>1493</v>
      </c>
      <c r="BC86" s="12" t="s">
        <v>1493</v>
      </c>
      <c r="BD86" s="12" t="s">
        <v>1493</v>
      </c>
      <c r="BE86" s="12" t="s">
        <v>1493</v>
      </c>
      <c r="BF86" s="12" t="s">
        <v>1493</v>
      </c>
      <c r="BG86" s="12" t="s">
        <v>1493</v>
      </c>
      <c r="BH86" s="12" t="s">
        <v>1493</v>
      </c>
      <c r="BI86" s="12" t="s">
        <v>1493</v>
      </c>
      <c r="BJ86" s="12" t="s">
        <v>1493</v>
      </c>
      <c r="BK86" s="12" t="s">
        <v>1493</v>
      </c>
      <c r="BL86" s="12" t="s">
        <v>1493</v>
      </c>
      <c r="BM86" s="12" t="s">
        <v>1493</v>
      </c>
      <c r="BN86" s="12" t="s">
        <v>1493</v>
      </c>
      <c r="BO86" s="12" t="s">
        <v>1493</v>
      </c>
      <c r="BP86" s="12" t="s">
        <v>1493</v>
      </c>
      <c r="BQ86" s="12" t="s">
        <v>1493</v>
      </c>
      <c r="BR86" s="12" t="s">
        <v>1493</v>
      </c>
      <c r="BS86" s="12" t="s">
        <v>1493</v>
      </c>
      <c r="BT86" s="12" t="s">
        <v>1493</v>
      </c>
      <c r="BU86" s="12" t="s">
        <v>1493</v>
      </c>
      <c r="BV86" s="12" t="s">
        <v>1493</v>
      </c>
      <c r="BW86" s="12" t="s">
        <v>1493</v>
      </c>
      <c r="BX86" s="12" t="s">
        <v>1493</v>
      </c>
      <c r="BY86" s="12" t="s">
        <v>1493</v>
      </c>
      <c r="BZ86" s="12" t="s">
        <v>1493</v>
      </c>
      <c r="CA86" s="12" t="s">
        <v>1493</v>
      </c>
      <c r="CB86" s="12" t="s">
        <v>1493</v>
      </c>
      <c r="CC86" s="12" t="s">
        <v>1493</v>
      </c>
      <c r="CD86" s="12" t="s">
        <v>1493</v>
      </c>
      <c r="CE86" s="12" t="s">
        <v>1493</v>
      </c>
      <c r="CF86" s="12" t="s">
        <v>1493</v>
      </c>
      <c r="CG86" s="12" t="s">
        <v>1493</v>
      </c>
      <c r="CH86" s="12" t="s">
        <v>1493</v>
      </c>
      <c r="CI86" s="12" t="s">
        <v>1493</v>
      </c>
      <c r="CJ86" s="12" t="s">
        <v>1493</v>
      </c>
      <c r="CK86" s="12" t="s">
        <v>1493</v>
      </c>
      <c r="CL86" s="12" t="s">
        <v>1493</v>
      </c>
      <c r="CM86" s="12" t="s">
        <v>1493</v>
      </c>
      <c r="CN86" s="12" t="s">
        <v>1493</v>
      </c>
      <c r="CO86" s="12" t="s">
        <v>1493</v>
      </c>
      <c r="CP86" s="12" t="s">
        <v>1493</v>
      </c>
      <c r="CQ86" s="12" t="s">
        <v>1493</v>
      </c>
      <c r="CR86" s="12" t="s">
        <v>1493</v>
      </c>
      <c r="CS86" s="12" t="s">
        <v>1493</v>
      </c>
      <c r="CT86" s="12" t="s">
        <v>1493</v>
      </c>
      <c r="CU86" s="12" t="s">
        <v>1493</v>
      </c>
      <c r="CV86" s="12" t="s">
        <v>1493</v>
      </c>
      <c r="CW86" s="12" t="s">
        <v>1493</v>
      </c>
      <c r="CX86" s="12" t="s">
        <v>1493</v>
      </c>
      <c r="CY86" s="12" t="s">
        <v>1493</v>
      </c>
      <c r="CZ86" s="12" t="s">
        <v>1493</v>
      </c>
      <c r="DA86" s="12" t="s">
        <v>1493</v>
      </c>
      <c r="DB86" s="12" t="s">
        <v>1493</v>
      </c>
      <c r="DC86" s="12" t="s">
        <v>1493</v>
      </c>
      <c r="DD86" s="12" t="s">
        <v>1493</v>
      </c>
      <c r="DE86" s="12" t="s">
        <v>1493</v>
      </c>
      <c r="DF86" s="12" t="s">
        <v>1493</v>
      </c>
      <c r="DG86" s="12" t="s">
        <v>1493</v>
      </c>
      <c r="DH86" s="12" t="s">
        <v>1493</v>
      </c>
      <c r="DI86" s="12" t="s">
        <v>1493</v>
      </c>
      <c r="DJ86" s="12" t="s">
        <v>1493</v>
      </c>
      <c r="DK86" s="12" t="s">
        <v>1493</v>
      </c>
      <c r="DL86" s="12" t="s">
        <v>1493</v>
      </c>
      <c r="DM86" s="12" t="s">
        <v>1493</v>
      </c>
      <c r="DN86" s="12" t="s">
        <v>1493</v>
      </c>
      <c r="DO86" s="12" t="s">
        <v>1493</v>
      </c>
      <c r="DP86" s="12" t="s">
        <v>1493</v>
      </c>
      <c r="DQ86" s="12" t="s">
        <v>1493</v>
      </c>
      <c r="DR86" s="12" t="s">
        <v>1493</v>
      </c>
      <c r="DS86" s="12" t="s">
        <v>1493</v>
      </c>
      <c r="DT86" s="12" t="s">
        <v>1493</v>
      </c>
      <c r="DU86" s="12" t="s">
        <v>1493</v>
      </c>
      <c r="DV86" s="12" t="s">
        <v>1493</v>
      </c>
      <c r="DW86" s="12" t="s">
        <v>1493</v>
      </c>
      <c r="DX86" s="12" t="s">
        <v>1493</v>
      </c>
      <c r="DY86" s="12" t="s">
        <v>1493</v>
      </c>
      <c r="DZ86" s="12" t="s">
        <v>1493</v>
      </c>
      <c r="EA86" s="12" t="s">
        <v>1493</v>
      </c>
      <c r="EB86" s="12" t="s">
        <v>1493</v>
      </c>
      <c r="EC86" s="12" t="s">
        <v>1493</v>
      </c>
      <c r="ED86" s="12" t="s">
        <v>1493</v>
      </c>
      <c r="EE86" s="12" t="s">
        <v>1493</v>
      </c>
      <c r="EF86" s="12" t="s">
        <v>1493</v>
      </c>
      <c r="EG86" s="12" t="s">
        <v>1493</v>
      </c>
      <c r="EH86" s="12" t="s">
        <v>1493</v>
      </c>
      <c r="EI86" s="12" t="s">
        <v>1493</v>
      </c>
      <c r="EJ86" s="12" t="s">
        <v>1493</v>
      </c>
      <c r="EK86" s="12" t="s">
        <v>1493</v>
      </c>
      <c r="EL86" s="12" t="s">
        <v>1493</v>
      </c>
      <c r="EM86" s="12" t="s">
        <v>1493</v>
      </c>
      <c r="EN86" s="12" t="s">
        <v>1493</v>
      </c>
      <c r="EO86" s="12" t="s">
        <v>1493</v>
      </c>
      <c r="EP86" s="12" t="s">
        <v>1493</v>
      </c>
      <c r="ER86">
        <v>2</v>
      </c>
      <c r="ES86">
        <v>29</v>
      </c>
      <c r="ET86">
        <v>29</v>
      </c>
      <c r="EU86">
        <f t="shared" si="3"/>
        <v>29</v>
      </c>
      <c r="EV86">
        <f>Data1!BQ86/7</f>
        <v>33.714285714285715</v>
      </c>
      <c r="EW86">
        <v>2</v>
      </c>
      <c r="EX86">
        <f t="shared" si="4"/>
        <v>3</v>
      </c>
      <c r="EY86" t="str">
        <f t="shared" si="5"/>
        <v>לא הולם</v>
      </c>
    </row>
    <row r="87" spans="1:155" x14ac:dyDescent="0.25">
      <c r="A87" s="4">
        <v>2.0840000000000001</v>
      </c>
      <c r="B87" s="12" t="s">
        <v>1493</v>
      </c>
      <c r="C87" s="12" t="s">
        <v>1411</v>
      </c>
      <c r="D87">
        <v>182</v>
      </c>
      <c r="E87" s="12" t="s">
        <v>557</v>
      </c>
      <c r="F87">
        <v>59</v>
      </c>
      <c r="G87" s="12" t="s">
        <v>1493</v>
      </c>
      <c r="H87" s="12" t="s">
        <v>1493</v>
      </c>
      <c r="I87" s="12" t="s">
        <v>1493</v>
      </c>
      <c r="J87" s="12" t="s">
        <v>1493</v>
      </c>
      <c r="K87">
        <v>1</v>
      </c>
      <c r="L87" s="12" t="s">
        <v>1493</v>
      </c>
      <c r="M87" s="12" t="s">
        <v>1493</v>
      </c>
      <c r="N87">
        <v>1</v>
      </c>
      <c r="O87" s="12" t="s">
        <v>1493</v>
      </c>
      <c r="P87" s="12" t="s">
        <v>1493</v>
      </c>
      <c r="Q87" s="12" t="s">
        <v>1493</v>
      </c>
      <c r="R87" s="12" t="s">
        <v>1493</v>
      </c>
      <c r="S87" s="12" t="s">
        <v>1493</v>
      </c>
      <c r="T87" s="12" t="s">
        <v>1493</v>
      </c>
      <c r="U87" s="12" t="s">
        <v>1493</v>
      </c>
      <c r="V87" s="12" t="s">
        <v>1493</v>
      </c>
      <c r="W87" s="12" t="s">
        <v>1493</v>
      </c>
      <c r="X87" s="12" t="s">
        <v>1493</v>
      </c>
      <c r="Y87" s="12" t="s">
        <v>1493</v>
      </c>
      <c r="Z87" s="12" t="s">
        <v>1493</v>
      </c>
      <c r="AA87" s="12" t="s">
        <v>1493</v>
      </c>
      <c r="AB87" s="12" t="s">
        <v>1493</v>
      </c>
      <c r="AC87" s="12" t="s">
        <v>1493</v>
      </c>
      <c r="AD87" s="12" t="s">
        <v>1493</v>
      </c>
      <c r="AE87" s="12" t="s">
        <v>1493</v>
      </c>
      <c r="AF87" s="12" t="s">
        <v>1493</v>
      </c>
      <c r="AG87" s="12" t="s">
        <v>1493</v>
      </c>
      <c r="AH87" s="12" t="s">
        <v>1493</v>
      </c>
      <c r="AI87" s="12" t="s">
        <v>1493</v>
      </c>
      <c r="AJ87" s="12" t="s">
        <v>1493</v>
      </c>
      <c r="AK87" s="12" t="s">
        <v>1493</v>
      </c>
      <c r="AL87" s="12" t="s">
        <v>1493</v>
      </c>
      <c r="AM87" s="12" t="s">
        <v>1493</v>
      </c>
      <c r="AN87" s="12" t="s">
        <v>1493</v>
      </c>
      <c r="AO87" s="12" t="s">
        <v>1493</v>
      </c>
      <c r="AP87" s="12" t="s">
        <v>1493</v>
      </c>
      <c r="AQ87" s="12" t="s">
        <v>1493</v>
      </c>
      <c r="AR87" s="12" t="s">
        <v>1493</v>
      </c>
      <c r="AS87" s="12" t="s">
        <v>1493</v>
      </c>
      <c r="AT87" s="12" t="s">
        <v>1493</v>
      </c>
      <c r="AU87" s="12" t="s">
        <v>1493</v>
      </c>
      <c r="AV87" s="12" t="s">
        <v>1493</v>
      </c>
      <c r="AW87" s="12" t="s">
        <v>1493</v>
      </c>
      <c r="AX87" s="12" t="s">
        <v>1493</v>
      </c>
      <c r="AY87" s="12" t="s">
        <v>1493</v>
      </c>
      <c r="AZ87" s="12" t="s">
        <v>1493</v>
      </c>
      <c r="BA87" s="12" t="s">
        <v>1493</v>
      </c>
      <c r="BB87" s="12" t="s">
        <v>1493</v>
      </c>
      <c r="BC87" s="12" t="s">
        <v>1493</v>
      </c>
      <c r="BD87" s="12" t="s">
        <v>1493</v>
      </c>
      <c r="BE87" s="12" t="s">
        <v>1493</v>
      </c>
      <c r="BF87" s="12" t="s">
        <v>1493</v>
      </c>
      <c r="BG87" s="12" t="s">
        <v>1493</v>
      </c>
      <c r="BH87" s="12" t="s">
        <v>1493</v>
      </c>
      <c r="BI87" s="12" t="s">
        <v>1493</v>
      </c>
      <c r="BJ87" s="12" t="s">
        <v>1493</v>
      </c>
      <c r="BK87" s="12" t="s">
        <v>1493</v>
      </c>
      <c r="BL87" s="12" t="s">
        <v>1493</v>
      </c>
      <c r="BM87" s="12" t="s">
        <v>1493</v>
      </c>
      <c r="BN87" s="12" t="s">
        <v>1493</v>
      </c>
      <c r="BO87" s="12" t="s">
        <v>1493</v>
      </c>
      <c r="BP87" s="12" t="s">
        <v>1493</v>
      </c>
      <c r="BQ87" s="12" t="s">
        <v>1493</v>
      </c>
      <c r="BR87" s="12" t="s">
        <v>1493</v>
      </c>
      <c r="BS87" s="12" t="s">
        <v>1493</v>
      </c>
      <c r="BT87" s="12" t="s">
        <v>1493</v>
      </c>
      <c r="BU87" s="12" t="s">
        <v>1493</v>
      </c>
      <c r="BV87" s="12" t="s">
        <v>1493</v>
      </c>
      <c r="BW87" s="12" t="s">
        <v>1493</v>
      </c>
      <c r="BX87" s="12" t="s">
        <v>1493</v>
      </c>
      <c r="BY87" s="12" t="s">
        <v>1493</v>
      </c>
      <c r="BZ87" s="12" t="s">
        <v>1493</v>
      </c>
      <c r="CA87" s="12" t="s">
        <v>1493</v>
      </c>
      <c r="CB87" s="12" t="s">
        <v>1493</v>
      </c>
      <c r="CC87" s="12" t="s">
        <v>1493</v>
      </c>
      <c r="CD87" s="12" t="s">
        <v>1493</v>
      </c>
      <c r="CE87" s="12" t="s">
        <v>1493</v>
      </c>
      <c r="CF87" s="12" t="s">
        <v>1493</v>
      </c>
      <c r="CG87" s="12" t="s">
        <v>1493</v>
      </c>
      <c r="CH87" s="12" t="s">
        <v>1493</v>
      </c>
      <c r="CI87" s="12" t="s">
        <v>1493</v>
      </c>
      <c r="CJ87" s="12" t="s">
        <v>1493</v>
      </c>
      <c r="CK87" s="12" t="s">
        <v>1493</v>
      </c>
      <c r="CL87" s="12" t="s">
        <v>1493</v>
      </c>
      <c r="CM87" s="12" t="s">
        <v>1493</v>
      </c>
      <c r="CN87" s="12" t="s">
        <v>1493</v>
      </c>
      <c r="CO87" s="12" t="s">
        <v>1493</v>
      </c>
      <c r="CP87" s="12" t="s">
        <v>1493</v>
      </c>
      <c r="CQ87" s="12" t="s">
        <v>1493</v>
      </c>
      <c r="CR87" s="12" t="s">
        <v>1493</v>
      </c>
      <c r="CS87" s="12" t="s">
        <v>1493</v>
      </c>
      <c r="CT87" s="12" t="s">
        <v>1493</v>
      </c>
      <c r="CU87" s="12" t="s">
        <v>1493</v>
      </c>
      <c r="CV87" s="12" t="s">
        <v>1493</v>
      </c>
      <c r="CW87" s="12" t="s">
        <v>1493</v>
      </c>
      <c r="CX87" s="12" t="s">
        <v>1493</v>
      </c>
      <c r="CY87" s="12" t="s">
        <v>1493</v>
      </c>
      <c r="CZ87" s="12" t="s">
        <v>1493</v>
      </c>
      <c r="DA87" s="12" t="s">
        <v>1493</v>
      </c>
      <c r="DB87" s="12" t="s">
        <v>1493</v>
      </c>
      <c r="DC87" s="12" t="s">
        <v>1493</v>
      </c>
      <c r="DD87" s="12" t="s">
        <v>1493</v>
      </c>
      <c r="DE87" s="12" t="s">
        <v>1493</v>
      </c>
      <c r="DF87" s="12" t="s">
        <v>1493</v>
      </c>
      <c r="DG87" s="12" t="s">
        <v>1493</v>
      </c>
      <c r="DH87" s="12" t="s">
        <v>1493</v>
      </c>
      <c r="DI87" s="12" t="s">
        <v>1493</v>
      </c>
      <c r="DJ87" s="12" t="s">
        <v>1493</v>
      </c>
      <c r="DK87" s="12" t="s">
        <v>1493</v>
      </c>
      <c r="DL87" s="12" t="s">
        <v>1493</v>
      </c>
      <c r="DM87" s="12" t="s">
        <v>1493</v>
      </c>
      <c r="DN87" s="12" t="s">
        <v>1493</v>
      </c>
      <c r="DO87" s="12" t="s">
        <v>1493</v>
      </c>
      <c r="DP87" s="12" t="s">
        <v>1493</v>
      </c>
      <c r="DQ87" s="12" t="s">
        <v>1493</v>
      </c>
      <c r="DR87" s="12" t="s">
        <v>1493</v>
      </c>
      <c r="DS87" s="12" t="s">
        <v>1493</v>
      </c>
      <c r="DT87" s="12" t="s">
        <v>1493</v>
      </c>
      <c r="DU87" s="12" t="s">
        <v>1493</v>
      </c>
      <c r="DV87" s="12" t="s">
        <v>1493</v>
      </c>
      <c r="DW87" s="12" t="s">
        <v>1493</v>
      </c>
      <c r="DX87" s="12" t="s">
        <v>1493</v>
      </c>
      <c r="DY87" s="12" t="s">
        <v>1493</v>
      </c>
      <c r="DZ87" s="12" t="s">
        <v>1493</v>
      </c>
      <c r="EA87" s="12" t="s">
        <v>1493</v>
      </c>
      <c r="EB87" s="12" t="s">
        <v>1493</v>
      </c>
      <c r="EC87" s="12" t="s">
        <v>1493</v>
      </c>
      <c r="ED87" s="12" t="s">
        <v>1493</v>
      </c>
      <c r="EE87" s="12" t="s">
        <v>1493</v>
      </c>
      <c r="EF87" s="12" t="s">
        <v>1493</v>
      </c>
      <c r="EG87" s="12" t="s">
        <v>1493</v>
      </c>
      <c r="EH87" s="12" t="s">
        <v>1493</v>
      </c>
      <c r="EI87" s="12" t="s">
        <v>1493</v>
      </c>
      <c r="EJ87" s="12" t="s">
        <v>1493</v>
      </c>
      <c r="EK87" s="12" t="s">
        <v>1493</v>
      </c>
      <c r="EL87" s="12" t="s">
        <v>1493</v>
      </c>
      <c r="EM87" s="12" t="s">
        <v>1493</v>
      </c>
      <c r="EN87" s="12" t="s">
        <v>1493</v>
      </c>
      <c r="EO87" s="12" t="s">
        <v>1493</v>
      </c>
      <c r="EP87" s="12" t="s">
        <v>1493</v>
      </c>
      <c r="ER87">
        <v>1</v>
      </c>
      <c r="ES87">
        <v>26</v>
      </c>
      <c r="ET87">
        <v>26</v>
      </c>
      <c r="EU87">
        <f t="shared" si="3"/>
        <v>26</v>
      </c>
      <c r="EV87">
        <f>Data1!BQ87/7</f>
        <v>35.142857142857146</v>
      </c>
      <c r="EW87">
        <v>1</v>
      </c>
      <c r="EX87">
        <f t="shared" si="4"/>
        <v>3</v>
      </c>
      <c r="EY87" t="str">
        <f t="shared" si="5"/>
        <v>לא הולם</v>
      </c>
    </row>
    <row r="88" spans="1:155" x14ac:dyDescent="0.25">
      <c r="A88" s="4">
        <v>2.085</v>
      </c>
      <c r="B88" s="12" t="s">
        <v>1493</v>
      </c>
      <c r="C88" s="12" t="s">
        <v>1246</v>
      </c>
      <c r="D88">
        <v>159</v>
      </c>
      <c r="E88" s="12" t="s">
        <v>486</v>
      </c>
      <c r="F88">
        <v>75</v>
      </c>
      <c r="G88" s="12" t="s">
        <v>1493</v>
      </c>
      <c r="H88" s="12" t="s">
        <v>1493</v>
      </c>
      <c r="I88" s="12" t="s">
        <v>1493</v>
      </c>
      <c r="J88" s="12" t="s">
        <v>1493</v>
      </c>
      <c r="K88">
        <v>1</v>
      </c>
      <c r="L88" s="12" t="s">
        <v>1493</v>
      </c>
      <c r="M88" s="12" t="s">
        <v>1493</v>
      </c>
      <c r="N88">
        <v>1</v>
      </c>
      <c r="O88" t="s">
        <v>1297</v>
      </c>
      <c r="P88">
        <v>203</v>
      </c>
      <c r="Q88" t="s">
        <v>484</v>
      </c>
      <c r="R88">
        <v>77</v>
      </c>
      <c r="S88" s="12" t="s">
        <v>1493</v>
      </c>
      <c r="T88" s="12" t="s">
        <v>1493</v>
      </c>
      <c r="U88" s="12" t="s">
        <v>1493</v>
      </c>
      <c r="V88" s="12" t="s">
        <v>1493</v>
      </c>
      <c r="W88">
        <v>1</v>
      </c>
      <c r="X88" s="12" t="s">
        <v>1493</v>
      </c>
      <c r="Y88">
        <v>1</v>
      </c>
      <c r="Z88">
        <v>1</v>
      </c>
      <c r="AA88" t="s">
        <v>1408</v>
      </c>
      <c r="AB88">
        <v>231</v>
      </c>
      <c r="AC88" t="s">
        <v>610</v>
      </c>
      <c r="AD88">
        <v>78</v>
      </c>
      <c r="AE88" s="12" t="s">
        <v>1493</v>
      </c>
      <c r="AF88" s="12" t="s">
        <v>1493</v>
      </c>
      <c r="AG88" s="12" t="s">
        <v>1493</v>
      </c>
      <c r="AH88" s="12" t="s">
        <v>1493</v>
      </c>
      <c r="AI88">
        <v>1</v>
      </c>
      <c r="AJ88" s="12" t="s">
        <v>1493</v>
      </c>
      <c r="AK88">
        <v>1</v>
      </c>
      <c r="AL88" s="12" t="s">
        <v>1493</v>
      </c>
      <c r="AM88" s="12" t="s">
        <v>1493</v>
      </c>
      <c r="AN88" s="12" t="s">
        <v>1493</v>
      </c>
      <c r="AO88" s="12" t="s">
        <v>1493</v>
      </c>
      <c r="AP88" s="12" t="s">
        <v>1493</v>
      </c>
      <c r="AQ88" s="12" t="s">
        <v>1493</v>
      </c>
      <c r="AR88" s="12" t="s">
        <v>1493</v>
      </c>
      <c r="AS88" s="12" t="s">
        <v>1493</v>
      </c>
      <c r="AT88" s="12" t="s">
        <v>1493</v>
      </c>
      <c r="AU88" s="12" t="s">
        <v>1493</v>
      </c>
      <c r="AV88" s="12" t="s">
        <v>1493</v>
      </c>
      <c r="AW88" s="12" t="s">
        <v>1493</v>
      </c>
      <c r="AX88" s="12" t="s">
        <v>1493</v>
      </c>
      <c r="AY88" s="12" t="s">
        <v>1493</v>
      </c>
      <c r="AZ88" s="12" t="s">
        <v>1493</v>
      </c>
      <c r="BA88" s="12" t="s">
        <v>1493</v>
      </c>
      <c r="BB88" s="12" t="s">
        <v>1493</v>
      </c>
      <c r="BC88" s="12" t="s">
        <v>1493</v>
      </c>
      <c r="BD88" s="12" t="s">
        <v>1493</v>
      </c>
      <c r="BE88" s="12" t="s">
        <v>1493</v>
      </c>
      <c r="BF88" s="12" t="s">
        <v>1493</v>
      </c>
      <c r="BG88" s="12" t="s">
        <v>1493</v>
      </c>
      <c r="BH88" s="12" t="s">
        <v>1493</v>
      </c>
      <c r="BI88" s="12" t="s">
        <v>1493</v>
      </c>
      <c r="BJ88" s="12" t="s">
        <v>1493</v>
      </c>
      <c r="BK88" s="12" t="s">
        <v>1493</v>
      </c>
      <c r="BL88" s="12" t="s">
        <v>1493</v>
      </c>
      <c r="BM88" s="12" t="s">
        <v>1493</v>
      </c>
      <c r="BN88" s="12" t="s">
        <v>1493</v>
      </c>
      <c r="BO88" s="12" t="s">
        <v>1493</v>
      </c>
      <c r="BP88" s="12" t="s">
        <v>1493</v>
      </c>
      <c r="BQ88" s="12" t="s">
        <v>1493</v>
      </c>
      <c r="BR88" s="12" t="s">
        <v>1493</v>
      </c>
      <c r="BS88" s="12" t="s">
        <v>1493</v>
      </c>
      <c r="BT88" s="12" t="s">
        <v>1493</v>
      </c>
      <c r="BU88" s="12" t="s">
        <v>1493</v>
      </c>
      <c r="BV88" s="12" t="s">
        <v>1493</v>
      </c>
      <c r="BW88" s="12" t="s">
        <v>1493</v>
      </c>
      <c r="BX88" s="12" t="s">
        <v>1493</v>
      </c>
      <c r="BY88" s="12" t="s">
        <v>1493</v>
      </c>
      <c r="BZ88" s="12" t="s">
        <v>1493</v>
      </c>
      <c r="CA88" s="12" t="s">
        <v>1493</v>
      </c>
      <c r="CB88" s="12" t="s">
        <v>1493</v>
      </c>
      <c r="CC88" s="12" t="s">
        <v>1493</v>
      </c>
      <c r="CD88" s="12" t="s">
        <v>1493</v>
      </c>
      <c r="CE88" s="12" t="s">
        <v>1493</v>
      </c>
      <c r="CF88" s="12" t="s">
        <v>1493</v>
      </c>
      <c r="CG88" s="12" t="s">
        <v>1493</v>
      </c>
      <c r="CH88" s="12" t="s">
        <v>1493</v>
      </c>
      <c r="CI88" s="12" t="s">
        <v>1493</v>
      </c>
      <c r="CJ88" s="12" t="s">
        <v>1493</v>
      </c>
      <c r="CK88" s="12" t="s">
        <v>1493</v>
      </c>
      <c r="CL88" s="12" t="s">
        <v>1493</v>
      </c>
      <c r="CM88" s="12" t="s">
        <v>1493</v>
      </c>
      <c r="CN88" s="12" t="s">
        <v>1493</v>
      </c>
      <c r="CO88" s="12" t="s">
        <v>1493</v>
      </c>
      <c r="CP88" s="12" t="s">
        <v>1493</v>
      </c>
      <c r="CQ88" s="12" t="s">
        <v>1493</v>
      </c>
      <c r="CR88" s="12" t="s">
        <v>1493</v>
      </c>
      <c r="CS88" s="12" t="s">
        <v>1493</v>
      </c>
      <c r="CT88" s="12" t="s">
        <v>1493</v>
      </c>
      <c r="CU88" s="12" t="s">
        <v>1493</v>
      </c>
      <c r="CV88" s="12" t="s">
        <v>1493</v>
      </c>
      <c r="CW88" s="12" t="s">
        <v>1493</v>
      </c>
      <c r="CX88" s="12" t="s">
        <v>1493</v>
      </c>
      <c r="CY88" s="12" t="s">
        <v>1493</v>
      </c>
      <c r="CZ88" s="12" t="s">
        <v>1493</v>
      </c>
      <c r="DA88" s="12" t="s">
        <v>1493</v>
      </c>
      <c r="DB88" s="12" t="s">
        <v>1493</v>
      </c>
      <c r="DC88" s="12" t="s">
        <v>1493</v>
      </c>
      <c r="DD88" s="12" t="s">
        <v>1493</v>
      </c>
      <c r="DE88" s="12" t="s">
        <v>1493</v>
      </c>
      <c r="DF88" s="12" t="s">
        <v>1493</v>
      </c>
      <c r="DG88" s="12" t="s">
        <v>1493</v>
      </c>
      <c r="DH88" s="12" t="s">
        <v>1493</v>
      </c>
      <c r="DI88" s="12" t="s">
        <v>1493</v>
      </c>
      <c r="DJ88" s="12" t="s">
        <v>1493</v>
      </c>
      <c r="DK88" s="12" t="s">
        <v>1493</v>
      </c>
      <c r="DL88" s="12" t="s">
        <v>1493</v>
      </c>
      <c r="DM88" s="12" t="s">
        <v>1493</v>
      </c>
      <c r="DN88" s="12" t="s">
        <v>1493</v>
      </c>
      <c r="DO88" s="12" t="s">
        <v>1493</v>
      </c>
      <c r="DP88" s="12" t="s">
        <v>1493</v>
      </c>
      <c r="DQ88" s="12" t="s">
        <v>1493</v>
      </c>
      <c r="DR88" s="12" t="s">
        <v>1493</v>
      </c>
      <c r="DS88" s="12" t="s">
        <v>1493</v>
      </c>
      <c r="DT88" s="12" t="s">
        <v>1493</v>
      </c>
      <c r="DU88" s="12" t="s">
        <v>1493</v>
      </c>
      <c r="DV88" s="12" t="s">
        <v>1493</v>
      </c>
      <c r="DW88" s="12" t="s">
        <v>1493</v>
      </c>
      <c r="DX88" s="12" t="s">
        <v>1493</v>
      </c>
      <c r="DY88" s="12" t="s">
        <v>1493</v>
      </c>
      <c r="DZ88" s="12" t="s">
        <v>1493</v>
      </c>
      <c r="EA88" s="12" t="s">
        <v>1493</v>
      </c>
      <c r="EB88" s="12" t="s">
        <v>1493</v>
      </c>
      <c r="EC88" s="12" t="s">
        <v>1493</v>
      </c>
      <c r="ED88" s="12" t="s">
        <v>1493</v>
      </c>
      <c r="EE88" s="12" t="s">
        <v>1493</v>
      </c>
      <c r="EF88" s="12" t="s">
        <v>1493</v>
      </c>
      <c r="EG88" s="12" t="s">
        <v>1493</v>
      </c>
      <c r="EH88" s="12" t="s">
        <v>1493</v>
      </c>
      <c r="EI88" s="12" t="s">
        <v>1493</v>
      </c>
      <c r="EJ88" s="12" t="s">
        <v>1493</v>
      </c>
      <c r="EK88" s="12" t="s">
        <v>1493</v>
      </c>
      <c r="EL88" s="12" t="s">
        <v>1493</v>
      </c>
      <c r="EM88" s="12" t="s">
        <v>1493</v>
      </c>
      <c r="EN88" s="12" t="s">
        <v>1493</v>
      </c>
      <c r="EO88" s="12" t="s">
        <v>1493</v>
      </c>
      <c r="EP88" s="12" t="s">
        <v>1493</v>
      </c>
      <c r="ER88">
        <v>3</v>
      </c>
      <c r="ES88">
        <v>33</v>
      </c>
      <c r="ET88">
        <v>33</v>
      </c>
      <c r="EU88">
        <f t="shared" si="3"/>
        <v>33</v>
      </c>
      <c r="EV88">
        <f>Data1!BQ88/7</f>
        <v>35.428571428571431</v>
      </c>
      <c r="EW88">
        <v>3</v>
      </c>
      <c r="EX88">
        <f t="shared" si="4"/>
        <v>3</v>
      </c>
      <c r="EY88" t="str">
        <f t="shared" si="5"/>
        <v>לא הולם</v>
      </c>
    </row>
    <row r="89" spans="1:155" x14ac:dyDescent="0.25">
      <c r="A89" s="4">
        <v>2.0859999999999999</v>
      </c>
      <c r="B89" s="12" t="s">
        <v>1493</v>
      </c>
      <c r="C89" s="12" t="s">
        <v>1292</v>
      </c>
      <c r="D89">
        <v>176</v>
      </c>
      <c r="E89" s="12" t="s">
        <v>946</v>
      </c>
      <c r="F89">
        <v>55</v>
      </c>
      <c r="G89" s="12" t="s">
        <v>1493</v>
      </c>
      <c r="H89" s="12" t="s">
        <v>1493</v>
      </c>
      <c r="I89" s="12" t="s">
        <v>1493</v>
      </c>
      <c r="J89" s="12" t="s">
        <v>1493</v>
      </c>
      <c r="K89">
        <v>1</v>
      </c>
      <c r="L89" s="12" t="s">
        <v>1493</v>
      </c>
      <c r="M89">
        <v>1</v>
      </c>
      <c r="N89">
        <v>1</v>
      </c>
      <c r="O89" t="s">
        <v>1379</v>
      </c>
      <c r="P89">
        <v>205</v>
      </c>
      <c r="Q89" t="s">
        <v>613</v>
      </c>
      <c r="R89">
        <v>57</v>
      </c>
      <c r="S89" s="12" t="s">
        <v>1493</v>
      </c>
      <c r="T89" s="12" t="s">
        <v>1493</v>
      </c>
      <c r="U89" s="12" t="s">
        <v>1493</v>
      </c>
      <c r="V89" s="12" t="s">
        <v>1493</v>
      </c>
      <c r="W89">
        <v>1</v>
      </c>
      <c r="X89">
        <v>1</v>
      </c>
      <c r="Y89">
        <v>1</v>
      </c>
      <c r="Z89">
        <v>1</v>
      </c>
      <c r="AA89" s="12" t="s">
        <v>1493</v>
      </c>
      <c r="AB89" s="12" t="s">
        <v>1493</v>
      </c>
      <c r="AC89" s="12" t="s">
        <v>1493</v>
      </c>
      <c r="AD89" s="12" t="s">
        <v>1493</v>
      </c>
      <c r="AE89" s="12" t="s">
        <v>1493</v>
      </c>
      <c r="AF89" s="12" t="s">
        <v>1493</v>
      </c>
      <c r="AG89" s="12" t="s">
        <v>1493</v>
      </c>
      <c r="AH89" s="12" t="s">
        <v>1493</v>
      </c>
      <c r="AI89" s="12" t="s">
        <v>1493</v>
      </c>
      <c r="AJ89" s="12" t="s">
        <v>1493</v>
      </c>
      <c r="AK89" s="12" t="s">
        <v>1493</v>
      </c>
      <c r="AL89" s="12" t="s">
        <v>1493</v>
      </c>
      <c r="AM89" s="12" t="s">
        <v>1493</v>
      </c>
      <c r="AN89" s="12" t="s">
        <v>1493</v>
      </c>
      <c r="AO89" s="12" t="s">
        <v>1493</v>
      </c>
      <c r="AP89" s="12" t="s">
        <v>1493</v>
      </c>
      <c r="AQ89" s="12" t="s">
        <v>1493</v>
      </c>
      <c r="AR89" s="12" t="s">
        <v>1493</v>
      </c>
      <c r="AS89" s="12" t="s">
        <v>1493</v>
      </c>
      <c r="AT89" s="12" t="s">
        <v>1493</v>
      </c>
      <c r="AU89" s="12" t="s">
        <v>1493</v>
      </c>
      <c r="AV89" s="12" t="s">
        <v>1493</v>
      </c>
      <c r="AW89" s="12" t="s">
        <v>1493</v>
      </c>
      <c r="AX89" s="12" t="s">
        <v>1493</v>
      </c>
      <c r="AY89" s="12" t="s">
        <v>1493</v>
      </c>
      <c r="AZ89" s="12" t="s">
        <v>1493</v>
      </c>
      <c r="BA89" s="12" t="s">
        <v>1493</v>
      </c>
      <c r="BB89" s="12" t="s">
        <v>1493</v>
      </c>
      <c r="BC89" s="12" t="s">
        <v>1493</v>
      </c>
      <c r="BD89" s="12" t="s">
        <v>1493</v>
      </c>
      <c r="BE89" s="12" t="s">
        <v>1493</v>
      </c>
      <c r="BF89" s="12" t="s">
        <v>1493</v>
      </c>
      <c r="BG89" s="12" t="s">
        <v>1493</v>
      </c>
      <c r="BH89" s="12" t="s">
        <v>1493</v>
      </c>
      <c r="BI89" s="12" t="s">
        <v>1493</v>
      </c>
      <c r="BJ89" s="12" t="s">
        <v>1493</v>
      </c>
      <c r="BK89" s="12" t="s">
        <v>1493</v>
      </c>
      <c r="BL89" s="12" t="s">
        <v>1493</v>
      </c>
      <c r="BM89" s="12" t="s">
        <v>1493</v>
      </c>
      <c r="BN89" s="12" t="s">
        <v>1493</v>
      </c>
      <c r="BO89" s="12" t="s">
        <v>1493</v>
      </c>
      <c r="BP89" s="12" t="s">
        <v>1493</v>
      </c>
      <c r="BQ89" s="12" t="s">
        <v>1493</v>
      </c>
      <c r="BR89" s="12" t="s">
        <v>1493</v>
      </c>
      <c r="BS89" s="12" t="s">
        <v>1493</v>
      </c>
      <c r="BT89" s="12" t="s">
        <v>1493</v>
      </c>
      <c r="BU89" s="12" t="s">
        <v>1493</v>
      </c>
      <c r="BV89" s="12" t="s">
        <v>1493</v>
      </c>
      <c r="BW89" s="12" t="s">
        <v>1493</v>
      </c>
      <c r="BX89" s="12" t="s">
        <v>1493</v>
      </c>
      <c r="BY89" s="12" t="s">
        <v>1493</v>
      </c>
      <c r="BZ89" s="12" t="s">
        <v>1493</v>
      </c>
      <c r="CA89" s="12" t="s">
        <v>1493</v>
      </c>
      <c r="CB89" s="12" t="s">
        <v>1493</v>
      </c>
      <c r="CC89" s="12" t="s">
        <v>1493</v>
      </c>
      <c r="CD89" s="12" t="s">
        <v>1493</v>
      </c>
      <c r="CE89" s="12" t="s">
        <v>1493</v>
      </c>
      <c r="CF89" s="12" t="s">
        <v>1493</v>
      </c>
      <c r="CG89" s="12" t="s">
        <v>1493</v>
      </c>
      <c r="CH89" s="12" t="s">
        <v>1493</v>
      </c>
      <c r="CI89" s="12" t="s">
        <v>1493</v>
      </c>
      <c r="CJ89" s="12" t="s">
        <v>1493</v>
      </c>
      <c r="CK89" s="12" t="s">
        <v>1493</v>
      </c>
      <c r="CL89" s="12" t="s">
        <v>1493</v>
      </c>
      <c r="CM89" s="12" t="s">
        <v>1493</v>
      </c>
      <c r="CN89" s="12" t="s">
        <v>1493</v>
      </c>
      <c r="CO89" s="12" t="s">
        <v>1493</v>
      </c>
      <c r="CP89" s="12" t="s">
        <v>1493</v>
      </c>
      <c r="CQ89" s="12" t="s">
        <v>1493</v>
      </c>
      <c r="CR89" s="12" t="s">
        <v>1493</v>
      </c>
      <c r="CS89" s="12" t="s">
        <v>1493</v>
      </c>
      <c r="CT89" s="12" t="s">
        <v>1493</v>
      </c>
      <c r="CU89" s="12" t="s">
        <v>1493</v>
      </c>
      <c r="CV89" s="12" t="s">
        <v>1493</v>
      </c>
      <c r="CW89" s="12" t="s">
        <v>1493</v>
      </c>
      <c r="CX89" s="12" t="s">
        <v>1493</v>
      </c>
      <c r="CY89" s="12" t="s">
        <v>1493</v>
      </c>
      <c r="CZ89" s="12" t="s">
        <v>1493</v>
      </c>
      <c r="DA89" s="12" t="s">
        <v>1493</v>
      </c>
      <c r="DB89" s="12" t="s">
        <v>1493</v>
      </c>
      <c r="DC89" s="12" t="s">
        <v>1493</v>
      </c>
      <c r="DD89" s="12" t="s">
        <v>1493</v>
      </c>
      <c r="DE89" s="12" t="s">
        <v>1493</v>
      </c>
      <c r="DF89" s="12" t="s">
        <v>1493</v>
      </c>
      <c r="DG89" s="12" t="s">
        <v>1493</v>
      </c>
      <c r="DH89" s="12" t="s">
        <v>1493</v>
      </c>
      <c r="DI89" s="12" t="s">
        <v>1493</v>
      </c>
      <c r="DJ89" s="12" t="s">
        <v>1493</v>
      </c>
      <c r="DK89" s="12" t="s">
        <v>1493</v>
      </c>
      <c r="DL89" s="12" t="s">
        <v>1493</v>
      </c>
      <c r="DM89" s="12" t="s">
        <v>1493</v>
      </c>
      <c r="DN89" s="12" t="s">
        <v>1493</v>
      </c>
      <c r="DO89" s="12" t="s">
        <v>1493</v>
      </c>
      <c r="DP89" s="12" t="s">
        <v>1493</v>
      </c>
      <c r="DQ89" s="12" t="s">
        <v>1493</v>
      </c>
      <c r="DR89" s="12" t="s">
        <v>1493</v>
      </c>
      <c r="DS89" s="12" t="s">
        <v>1493</v>
      </c>
      <c r="DT89" s="12" t="s">
        <v>1493</v>
      </c>
      <c r="DU89" s="12" t="s">
        <v>1493</v>
      </c>
      <c r="DV89" s="12" t="s">
        <v>1493</v>
      </c>
      <c r="DW89" s="12" t="s">
        <v>1493</v>
      </c>
      <c r="DX89" s="12" t="s">
        <v>1493</v>
      </c>
      <c r="DY89" s="12" t="s">
        <v>1493</v>
      </c>
      <c r="DZ89" s="12" t="s">
        <v>1493</v>
      </c>
      <c r="EA89" s="12" t="s">
        <v>1493</v>
      </c>
      <c r="EB89" s="12" t="s">
        <v>1493</v>
      </c>
      <c r="EC89" s="12" t="s">
        <v>1493</v>
      </c>
      <c r="ED89" s="12" t="s">
        <v>1493</v>
      </c>
      <c r="EE89" s="12" t="s">
        <v>1493</v>
      </c>
      <c r="EF89" s="12" t="s">
        <v>1493</v>
      </c>
      <c r="EG89" s="12" t="s">
        <v>1493</v>
      </c>
      <c r="EH89" s="12" t="s">
        <v>1493</v>
      </c>
      <c r="EI89" s="12" t="s">
        <v>1493</v>
      </c>
      <c r="EJ89" s="12" t="s">
        <v>1493</v>
      </c>
      <c r="EK89" s="12" t="s">
        <v>1493</v>
      </c>
      <c r="EL89" s="12" t="s">
        <v>1493</v>
      </c>
      <c r="EM89" s="12" t="s">
        <v>1493</v>
      </c>
      <c r="EN89" s="12" t="s">
        <v>1493</v>
      </c>
      <c r="EO89" s="12" t="s">
        <v>1493</v>
      </c>
      <c r="EP89" s="12" t="s">
        <v>1493</v>
      </c>
      <c r="ER89">
        <v>2</v>
      </c>
      <c r="ES89">
        <v>29.2</v>
      </c>
      <c r="ET89">
        <v>29.2</v>
      </c>
      <c r="EU89">
        <f t="shared" si="3"/>
        <v>29</v>
      </c>
      <c r="EV89">
        <f>Data1!BQ89/7</f>
        <v>32.714285714285715</v>
      </c>
      <c r="EW89">
        <v>2</v>
      </c>
      <c r="EX89">
        <f t="shared" si="4"/>
        <v>3</v>
      </c>
      <c r="EY89" t="str">
        <f t="shared" si="5"/>
        <v>לא הולם</v>
      </c>
    </row>
    <row r="90" spans="1:155" x14ac:dyDescent="0.25">
      <c r="A90" s="4">
        <v>2.0870000000000002</v>
      </c>
      <c r="B90" s="12" t="s">
        <v>1493</v>
      </c>
      <c r="C90" s="12" t="s">
        <v>1415</v>
      </c>
      <c r="D90">
        <v>221</v>
      </c>
      <c r="E90" s="12" t="s">
        <v>557</v>
      </c>
      <c r="F90">
        <v>58</v>
      </c>
      <c r="G90" s="12" t="s">
        <v>1493</v>
      </c>
      <c r="H90" s="12" t="s">
        <v>1493</v>
      </c>
      <c r="I90" s="12" t="s">
        <v>1493</v>
      </c>
      <c r="J90" s="12" t="s">
        <v>1493</v>
      </c>
      <c r="K90">
        <v>1</v>
      </c>
      <c r="L90" s="12" t="s">
        <v>1493</v>
      </c>
      <c r="M90">
        <v>1</v>
      </c>
      <c r="N90">
        <v>1</v>
      </c>
      <c r="O90" t="s">
        <v>1416</v>
      </c>
      <c r="P90">
        <v>231</v>
      </c>
      <c r="Q90" t="s">
        <v>608</v>
      </c>
      <c r="R90">
        <v>59</v>
      </c>
      <c r="S90" s="12" t="s">
        <v>1493</v>
      </c>
      <c r="T90" s="12" t="s">
        <v>1493</v>
      </c>
      <c r="U90" s="12" t="s">
        <v>1493</v>
      </c>
      <c r="V90" s="12" t="s">
        <v>1493</v>
      </c>
      <c r="W90">
        <v>1</v>
      </c>
      <c r="X90" s="12" t="s">
        <v>1493</v>
      </c>
      <c r="Y90" s="12" t="s">
        <v>1493</v>
      </c>
      <c r="Z90" s="12" t="s">
        <v>1493</v>
      </c>
      <c r="AA90" s="12" t="s">
        <v>1493</v>
      </c>
      <c r="AB90" s="12" t="s">
        <v>1493</v>
      </c>
      <c r="AC90" s="12" t="s">
        <v>1493</v>
      </c>
      <c r="AD90" s="12" t="s">
        <v>1493</v>
      </c>
      <c r="AE90" s="12" t="s">
        <v>1493</v>
      </c>
      <c r="AF90" s="12" t="s">
        <v>1493</v>
      </c>
      <c r="AG90" s="12" t="s">
        <v>1493</v>
      </c>
      <c r="AH90" s="12" t="s">
        <v>1493</v>
      </c>
      <c r="AI90" s="12" t="s">
        <v>1493</v>
      </c>
      <c r="AJ90" s="12" t="s">
        <v>1493</v>
      </c>
      <c r="AK90" s="12" t="s">
        <v>1493</v>
      </c>
      <c r="AL90" s="12" t="s">
        <v>1493</v>
      </c>
      <c r="AM90" s="12" t="s">
        <v>1493</v>
      </c>
      <c r="AN90" s="12" t="s">
        <v>1493</v>
      </c>
      <c r="AO90" s="12" t="s">
        <v>1493</v>
      </c>
      <c r="AP90" s="12" t="s">
        <v>1493</v>
      </c>
      <c r="AQ90" s="12" t="s">
        <v>1493</v>
      </c>
      <c r="AR90" s="12" t="s">
        <v>1493</v>
      </c>
      <c r="AS90" s="12" t="s">
        <v>1493</v>
      </c>
      <c r="AT90" s="12" t="s">
        <v>1493</v>
      </c>
      <c r="AU90" s="12" t="s">
        <v>1493</v>
      </c>
      <c r="AV90" s="12" t="s">
        <v>1493</v>
      </c>
      <c r="AW90" s="12" t="s">
        <v>1493</v>
      </c>
      <c r="AX90" s="12" t="s">
        <v>1493</v>
      </c>
      <c r="AY90" s="12" t="s">
        <v>1493</v>
      </c>
      <c r="AZ90" s="12" t="s">
        <v>1493</v>
      </c>
      <c r="BA90" s="12" t="s">
        <v>1493</v>
      </c>
      <c r="BB90" s="12" t="s">
        <v>1493</v>
      </c>
      <c r="BC90" s="12" t="s">
        <v>1493</v>
      </c>
      <c r="BD90" s="12" t="s">
        <v>1493</v>
      </c>
      <c r="BE90" s="12" t="s">
        <v>1493</v>
      </c>
      <c r="BF90" s="12" t="s">
        <v>1493</v>
      </c>
      <c r="BG90" s="12" t="s">
        <v>1493</v>
      </c>
      <c r="BH90" s="12" t="s">
        <v>1493</v>
      </c>
      <c r="BI90" s="12" t="s">
        <v>1493</v>
      </c>
      <c r="BJ90" s="12" t="s">
        <v>1493</v>
      </c>
      <c r="BK90" s="12" t="s">
        <v>1493</v>
      </c>
      <c r="BL90" s="12" t="s">
        <v>1493</v>
      </c>
      <c r="BM90" s="12" t="s">
        <v>1493</v>
      </c>
      <c r="BN90" s="12" t="s">
        <v>1493</v>
      </c>
      <c r="BO90" s="12" t="s">
        <v>1493</v>
      </c>
      <c r="BP90" s="12" t="s">
        <v>1493</v>
      </c>
      <c r="BQ90" s="12" t="s">
        <v>1493</v>
      </c>
      <c r="BR90" s="12" t="s">
        <v>1493</v>
      </c>
      <c r="BS90" s="12" t="s">
        <v>1493</v>
      </c>
      <c r="BT90" s="12" t="s">
        <v>1493</v>
      </c>
      <c r="BU90" s="12" t="s">
        <v>1493</v>
      </c>
      <c r="BV90" s="12" t="s">
        <v>1493</v>
      </c>
      <c r="BW90" s="12" t="s">
        <v>1493</v>
      </c>
      <c r="BX90" s="12" t="s">
        <v>1493</v>
      </c>
      <c r="BY90" s="12" t="s">
        <v>1493</v>
      </c>
      <c r="BZ90" s="12" t="s">
        <v>1493</v>
      </c>
      <c r="CA90" s="12" t="s">
        <v>1493</v>
      </c>
      <c r="CB90" s="12" t="s">
        <v>1493</v>
      </c>
      <c r="CC90" s="12" t="s">
        <v>1493</v>
      </c>
      <c r="CD90" s="12" t="s">
        <v>1493</v>
      </c>
      <c r="CE90" s="12" t="s">
        <v>1493</v>
      </c>
      <c r="CF90" s="12" t="s">
        <v>1493</v>
      </c>
      <c r="CG90" s="12" t="s">
        <v>1493</v>
      </c>
      <c r="CH90" s="12" t="s">
        <v>1493</v>
      </c>
      <c r="CI90" s="12" t="s">
        <v>1493</v>
      </c>
      <c r="CJ90" s="12" t="s">
        <v>1493</v>
      </c>
      <c r="CK90" s="12" t="s">
        <v>1493</v>
      </c>
      <c r="CL90" s="12" t="s">
        <v>1493</v>
      </c>
      <c r="CM90" s="12" t="s">
        <v>1493</v>
      </c>
      <c r="CN90" s="12" t="s">
        <v>1493</v>
      </c>
      <c r="CO90" s="12" t="s">
        <v>1493</v>
      </c>
      <c r="CP90" s="12" t="s">
        <v>1493</v>
      </c>
      <c r="CQ90" s="12" t="s">
        <v>1493</v>
      </c>
      <c r="CR90" s="12" t="s">
        <v>1493</v>
      </c>
      <c r="CS90" s="12" t="s">
        <v>1493</v>
      </c>
      <c r="CT90" s="12" t="s">
        <v>1493</v>
      </c>
      <c r="CU90" s="12" t="s">
        <v>1493</v>
      </c>
      <c r="CV90" s="12" t="s">
        <v>1493</v>
      </c>
      <c r="CW90" s="12" t="s">
        <v>1493</v>
      </c>
      <c r="CX90" s="12" t="s">
        <v>1493</v>
      </c>
      <c r="CY90" s="12" t="s">
        <v>1493</v>
      </c>
      <c r="CZ90" s="12" t="s">
        <v>1493</v>
      </c>
      <c r="DA90" s="12" t="s">
        <v>1493</v>
      </c>
      <c r="DB90" s="12" t="s">
        <v>1493</v>
      </c>
      <c r="DC90" s="12" t="s">
        <v>1493</v>
      </c>
      <c r="DD90" s="12" t="s">
        <v>1493</v>
      </c>
      <c r="DE90" s="12" t="s">
        <v>1493</v>
      </c>
      <c r="DF90" s="12" t="s">
        <v>1493</v>
      </c>
      <c r="DG90" s="12" t="s">
        <v>1493</v>
      </c>
      <c r="DH90" s="12" t="s">
        <v>1493</v>
      </c>
      <c r="DI90" s="12" t="s">
        <v>1493</v>
      </c>
      <c r="DJ90" s="12" t="s">
        <v>1493</v>
      </c>
      <c r="DK90" s="12" t="s">
        <v>1493</v>
      </c>
      <c r="DL90" s="12" t="s">
        <v>1493</v>
      </c>
      <c r="DM90" s="12" t="s">
        <v>1493</v>
      </c>
      <c r="DN90" s="12" t="s">
        <v>1493</v>
      </c>
      <c r="DO90" s="12" t="s">
        <v>1493</v>
      </c>
      <c r="DP90" s="12" t="s">
        <v>1493</v>
      </c>
      <c r="DQ90" s="12" t="s">
        <v>1493</v>
      </c>
      <c r="DR90" s="12" t="s">
        <v>1493</v>
      </c>
      <c r="DS90" s="12" t="s">
        <v>1493</v>
      </c>
      <c r="DT90" s="12" t="s">
        <v>1493</v>
      </c>
      <c r="DU90" s="12" t="s">
        <v>1493</v>
      </c>
      <c r="DV90" s="12" t="s">
        <v>1493</v>
      </c>
      <c r="DW90" s="12" t="s">
        <v>1493</v>
      </c>
      <c r="DX90" s="12" t="s">
        <v>1493</v>
      </c>
      <c r="DY90" s="12" t="s">
        <v>1493</v>
      </c>
      <c r="DZ90" s="12" t="s">
        <v>1493</v>
      </c>
      <c r="EA90" s="12" t="s">
        <v>1493</v>
      </c>
      <c r="EB90" s="12" t="s">
        <v>1493</v>
      </c>
      <c r="EC90" s="12" t="s">
        <v>1493</v>
      </c>
      <c r="ED90" s="12" t="s">
        <v>1493</v>
      </c>
      <c r="EE90" s="12" t="s">
        <v>1493</v>
      </c>
      <c r="EF90" s="12" t="s">
        <v>1493</v>
      </c>
      <c r="EG90" s="12" t="s">
        <v>1493</v>
      </c>
      <c r="EH90" s="12" t="s">
        <v>1493</v>
      </c>
      <c r="EI90" s="12" t="s">
        <v>1493</v>
      </c>
      <c r="EJ90" s="12" t="s">
        <v>1493</v>
      </c>
      <c r="EK90" s="12" t="s">
        <v>1493</v>
      </c>
      <c r="EL90" s="12" t="s">
        <v>1493</v>
      </c>
      <c r="EM90" s="12" t="s">
        <v>1493</v>
      </c>
      <c r="EN90" s="12" t="s">
        <v>1493</v>
      </c>
      <c r="EO90" s="12" t="s">
        <v>1493</v>
      </c>
      <c r="EP90" s="12" t="s">
        <v>1493</v>
      </c>
      <c r="ER90">
        <v>2</v>
      </c>
      <c r="ES90">
        <v>33</v>
      </c>
      <c r="ET90">
        <v>33</v>
      </c>
      <c r="EU90">
        <f t="shared" si="3"/>
        <v>33</v>
      </c>
      <c r="EV90">
        <f>Data1!BQ90/7</f>
        <v>35.428571428571431</v>
      </c>
      <c r="EW90">
        <v>2</v>
      </c>
      <c r="EX90">
        <f t="shared" si="4"/>
        <v>3</v>
      </c>
      <c r="EY90" t="str">
        <f t="shared" si="5"/>
        <v>לא הולם</v>
      </c>
    </row>
    <row r="91" spans="1:155" x14ac:dyDescent="0.25">
      <c r="A91" s="4">
        <v>2.0880000000000001</v>
      </c>
      <c r="B91" s="12" t="s">
        <v>1493</v>
      </c>
      <c r="C91" s="12" t="s">
        <v>1275</v>
      </c>
      <c r="D91">
        <v>83</v>
      </c>
      <c r="E91" s="12" t="s">
        <v>1418</v>
      </c>
      <c r="F91">
        <v>44</v>
      </c>
      <c r="G91" s="12" t="s">
        <v>1493</v>
      </c>
      <c r="H91" s="12" t="s">
        <v>1493</v>
      </c>
      <c r="I91" s="12" t="s">
        <v>1493</v>
      </c>
      <c r="J91" s="12" t="s">
        <v>1493</v>
      </c>
      <c r="K91" s="12" t="s">
        <v>1493</v>
      </c>
      <c r="L91" s="12" t="s">
        <v>1493</v>
      </c>
      <c r="M91">
        <v>1</v>
      </c>
      <c r="N91">
        <v>1</v>
      </c>
      <c r="O91" t="s">
        <v>1219</v>
      </c>
      <c r="P91">
        <v>114</v>
      </c>
      <c r="Q91" t="s">
        <v>1419</v>
      </c>
      <c r="R91">
        <v>46</v>
      </c>
      <c r="S91" s="12" t="s">
        <v>1493</v>
      </c>
      <c r="T91" s="12" t="s">
        <v>1493</v>
      </c>
      <c r="U91" s="12" t="s">
        <v>1493</v>
      </c>
      <c r="V91" s="12" t="s">
        <v>1493</v>
      </c>
      <c r="W91" s="12" t="s">
        <v>1493</v>
      </c>
      <c r="X91" s="12" t="s">
        <v>1493</v>
      </c>
      <c r="Y91">
        <v>1</v>
      </c>
      <c r="Z91" s="12" t="s">
        <v>1493</v>
      </c>
      <c r="AA91" t="s">
        <v>1256</v>
      </c>
      <c r="AB91">
        <v>142</v>
      </c>
      <c r="AC91" t="s">
        <v>1420</v>
      </c>
      <c r="AD91">
        <v>47</v>
      </c>
      <c r="AE91" s="12" t="s">
        <v>1493</v>
      </c>
      <c r="AF91" s="12" t="s">
        <v>1493</v>
      </c>
      <c r="AG91" s="12" t="s">
        <v>1493</v>
      </c>
      <c r="AH91" s="12" t="s">
        <v>1493</v>
      </c>
      <c r="AI91">
        <v>1</v>
      </c>
      <c r="AJ91">
        <v>1</v>
      </c>
      <c r="AK91">
        <v>1</v>
      </c>
      <c r="AL91" s="12" t="s">
        <v>1493</v>
      </c>
      <c r="AM91" t="s">
        <v>1321</v>
      </c>
      <c r="AN91">
        <v>173</v>
      </c>
      <c r="AO91" t="s">
        <v>1421</v>
      </c>
      <c r="AP91">
        <v>50</v>
      </c>
      <c r="AQ91" s="12" t="s">
        <v>1493</v>
      </c>
      <c r="AR91" s="12" t="s">
        <v>1493</v>
      </c>
      <c r="AS91" s="12" t="s">
        <v>1493</v>
      </c>
      <c r="AT91" s="12" t="s">
        <v>1493</v>
      </c>
      <c r="AU91">
        <v>1</v>
      </c>
      <c r="AV91">
        <v>1</v>
      </c>
      <c r="AW91">
        <v>1</v>
      </c>
      <c r="AX91" s="12" t="s">
        <v>1493</v>
      </c>
      <c r="AY91" t="s">
        <v>1422</v>
      </c>
      <c r="AZ91">
        <v>210</v>
      </c>
      <c r="BA91" t="s">
        <v>1423</v>
      </c>
      <c r="BB91">
        <v>52</v>
      </c>
      <c r="BC91" s="12" t="s">
        <v>1493</v>
      </c>
      <c r="BD91" s="12" t="s">
        <v>1493</v>
      </c>
      <c r="BE91" s="12" t="s">
        <v>1493</v>
      </c>
      <c r="BF91" s="12" t="s">
        <v>1493</v>
      </c>
      <c r="BG91">
        <v>1</v>
      </c>
      <c r="BH91">
        <v>1</v>
      </c>
      <c r="BI91">
        <v>1</v>
      </c>
      <c r="BJ91" s="12" t="s">
        <v>1493</v>
      </c>
      <c r="BK91" s="12" t="s">
        <v>1493</v>
      </c>
      <c r="BL91" s="12" t="s">
        <v>1493</v>
      </c>
      <c r="BM91" s="12" t="s">
        <v>1493</v>
      </c>
      <c r="BN91" s="12" t="s">
        <v>1493</v>
      </c>
      <c r="BO91" s="12" t="s">
        <v>1493</v>
      </c>
      <c r="BP91" s="12" t="s">
        <v>1493</v>
      </c>
      <c r="BQ91" s="12" t="s">
        <v>1493</v>
      </c>
      <c r="BR91" s="12" t="s">
        <v>1493</v>
      </c>
      <c r="BS91" s="12" t="s">
        <v>1493</v>
      </c>
      <c r="BT91" s="12" t="s">
        <v>1493</v>
      </c>
      <c r="BU91" s="12" t="s">
        <v>1493</v>
      </c>
      <c r="BV91" s="12" t="s">
        <v>1493</v>
      </c>
      <c r="BW91" s="12" t="s">
        <v>1493</v>
      </c>
      <c r="BX91" s="12" t="s">
        <v>1493</v>
      </c>
      <c r="BY91" s="12" t="s">
        <v>1493</v>
      </c>
      <c r="BZ91" s="12" t="s">
        <v>1493</v>
      </c>
      <c r="CA91" s="12" t="s">
        <v>1493</v>
      </c>
      <c r="CB91" s="12" t="s">
        <v>1493</v>
      </c>
      <c r="CC91" s="12" t="s">
        <v>1493</v>
      </c>
      <c r="CD91" s="12" t="s">
        <v>1493</v>
      </c>
      <c r="CE91" s="12" t="s">
        <v>1493</v>
      </c>
      <c r="CF91" s="12" t="s">
        <v>1493</v>
      </c>
      <c r="CG91" s="12" t="s">
        <v>1493</v>
      </c>
      <c r="CH91" s="12" t="s">
        <v>1493</v>
      </c>
      <c r="CI91" s="12" t="s">
        <v>1493</v>
      </c>
      <c r="CJ91" s="12" t="s">
        <v>1493</v>
      </c>
      <c r="CK91" s="12" t="s">
        <v>1493</v>
      </c>
      <c r="CL91" s="12" t="s">
        <v>1493</v>
      </c>
      <c r="CM91" s="12" t="s">
        <v>1493</v>
      </c>
      <c r="CN91" s="12" t="s">
        <v>1493</v>
      </c>
      <c r="CO91" s="12" t="s">
        <v>1493</v>
      </c>
      <c r="CP91" s="12" t="s">
        <v>1493</v>
      </c>
      <c r="CQ91" s="12" t="s">
        <v>1493</v>
      </c>
      <c r="CR91" s="12" t="s">
        <v>1493</v>
      </c>
      <c r="CS91" s="12" t="s">
        <v>1493</v>
      </c>
      <c r="CT91" s="12" t="s">
        <v>1493</v>
      </c>
      <c r="CU91" s="12" t="s">
        <v>1493</v>
      </c>
      <c r="CV91" s="12" t="s">
        <v>1493</v>
      </c>
      <c r="CW91" s="12" t="s">
        <v>1493</v>
      </c>
      <c r="CX91" s="12" t="s">
        <v>1493</v>
      </c>
      <c r="CY91" s="12" t="s">
        <v>1493</v>
      </c>
      <c r="CZ91" s="12" t="s">
        <v>1493</v>
      </c>
      <c r="DA91" s="12" t="s">
        <v>1493</v>
      </c>
      <c r="DB91" s="12" t="s">
        <v>1493</v>
      </c>
      <c r="DC91" s="12" t="s">
        <v>1493</v>
      </c>
      <c r="DD91" s="12" t="s">
        <v>1493</v>
      </c>
      <c r="DE91" s="12" t="s">
        <v>1493</v>
      </c>
      <c r="DF91" s="12" t="s">
        <v>1493</v>
      </c>
      <c r="DG91" s="12" t="s">
        <v>1493</v>
      </c>
      <c r="DH91" s="12" t="s">
        <v>1493</v>
      </c>
      <c r="DI91" s="12" t="s">
        <v>1493</v>
      </c>
      <c r="DJ91" s="12" t="s">
        <v>1493</v>
      </c>
      <c r="DK91" s="12" t="s">
        <v>1493</v>
      </c>
      <c r="DL91" s="12" t="s">
        <v>1493</v>
      </c>
      <c r="DM91" s="12" t="s">
        <v>1493</v>
      </c>
      <c r="DN91" s="12" t="s">
        <v>1493</v>
      </c>
      <c r="DO91" s="12" t="s">
        <v>1493</v>
      </c>
      <c r="DP91" s="12" t="s">
        <v>1493</v>
      </c>
      <c r="DQ91" s="12" t="s">
        <v>1493</v>
      </c>
      <c r="DR91" s="12" t="s">
        <v>1493</v>
      </c>
      <c r="DS91" s="12" t="s">
        <v>1493</v>
      </c>
      <c r="DT91" s="12" t="s">
        <v>1493</v>
      </c>
      <c r="DU91" s="12" t="s">
        <v>1493</v>
      </c>
      <c r="DV91" s="12" t="s">
        <v>1493</v>
      </c>
      <c r="DW91" s="12" t="s">
        <v>1493</v>
      </c>
      <c r="DX91" s="12" t="s">
        <v>1493</v>
      </c>
      <c r="DY91" s="12" t="s">
        <v>1493</v>
      </c>
      <c r="DZ91" s="12" t="s">
        <v>1493</v>
      </c>
      <c r="EA91" s="12" t="s">
        <v>1493</v>
      </c>
      <c r="EB91" s="12" t="s">
        <v>1493</v>
      </c>
      <c r="EC91" s="12" t="s">
        <v>1493</v>
      </c>
      <c r="ED91" s="12" t="s">
        <v>1493</v>
      </c>
      <c r="EE91" s="12" t="s">
        <v>1493</v>
      </c>
      <c r="EF91" s="12" t="s">
        <v>1493</v>
      </c>
      <c r="EG91" s="12" t="s">
        <v>1493</v>
      </c>
      <c r="EH91" s="12" t="s">
        <v>1493</v>
      </c>
      <c r="EI91" s="12" t="s">
        <v>1493</v>
      </c>
      <c r="EJ91" s="12" t="s">
        <v>1493</v>
      </c>
      <c r="EK91" s="12" t="s">
        <v>1493</v>
      </c>
      <c r="EL91" s="12" t="s">
        <v>1493</v>
      </c>
      <c r="EM91" s="12" t="s">
        <v>1493</v>
      </c>
      <c r="EN91" s="12" t="s">
        <v>1493</v>
      </c>
      <c r="EO91" s="12" t="s">
        <v>1493</v>
      </c>
      <c r="EP91" s="12" t="s">
        <v>1493</v>
      </c>
      <c r="ER91">
        <v>5</v>
      </c>
      <c r="ES91">
        <v>30</v>
      </c>
      <c r="ET91">
        <v>30</v>
      </c>
      <c r="EU91">
        <f t="shared" si="3"/>
        <v>30</v>
      </c>
      <c r="EV91">
        <f>Data1!BQ91/7</f>
        <v>35.714285714285715</v>
      </c>
      <c r="EW91">
        <v>5</v>
      </c>
      <c r="EX91">
        <f t="shared" si="4"/>
        <v>2</v>
      </c>
      <c r="EY91" t="str">
        <f t="shared" si="5"/>
        <v>בינוני</v>
      </c>
    </row>
    <row r="92" spans="1:155" x14ac:dyDescent="0.25">
      <c r="A92" s="4">
        <v>2.089</v>
      </c>
      <c r="B92" s="12" t="s">
        <v>1493</v>
      </c>
      <c r="C92" s="12" t="s">
        <v>1160</v>
      </c>
      <c r="D92">
        <v>121</v>
      </c>
      <c r="E92" s="12" t="s">
        <v>1103</v>
      </c>
      <c r="F92">
        <v>80</v>
      </c>
      <c r="G92" s="12" t="s">
        <v>1493</v>
      </c>
      <c r="H92" s="12" t="s">
        <v>1493</v>
      </c>
      <c r="I92" s="12" t="s">
        <v>1493</v>
      </c>
      <c r="J92" s="12" t="s">
        <v>1493</v>
      </c>
      <c r="K92" s="12" t="s">
        <v>1493</v>
      </c>
      <c r="L92">
        <v>1</v>
      </c>
      <c r="M92">
        <v>1</v>
      </c>
      <c r="N92">
        <v>1</v>
      </c>
      <c r="O92" t="s">
        <v>1212</v>
      </c>
      <c r="P92">
        <v>136</v>
      </c>
      <c r="Q92" t="s">
        <v>1425</v>
      </c>
      <c r="R92">
        <v>81</v>
      </c>
      <c r="S92" s="12" t="s">
        <v>1493</v>
      </c>
      <c r="T92" s="12" t="s">
        <v>1493</v>
      </c>
      <c r="U92" s="12" t="s">
        <v>1493</v>
      </c>
      <c r="V92" s="12" t="s">
        <v>1493</v>
      </c>
      <c r="W92">
        <v>1</v>
      </c>
      <c r="X92">
        <v>1</v>
      </c>
      <c r="Y92">
        <v>1</v>
      </c>
      <c r="Z92" s="12" t="s">
        <v>1493</v>
      </c>
      <c r="AA92" t="s">
        <v>1426</v>
      </c>
      <c r="AB92">
        <v>182</v>
      </c>
      <c r="AC92" t="s">
        <v>1427</v>
      </c>
      <c r="AD92">
        <v>84</v>
      </c>
      <c r="AE92" s="12" t="s">
        <v>1493</v>
      </c>
      <c r="AF92" s="12" t="s">
        <v>1493</v>
      </c>
      <c r="AG92" s="12" t="s">
        <v>1493</v>
      </c>
      <c r="AH92" s="12" t="s">
        <v>1493</v>
      </c>
      <c r="AI92">
        <v>1</v>
      </c>
      <c r="AJ92" s="12" t="s">
        <v>1493</v>
      </c>
      <c r="AK92" s="12" t="s">
        <v>1493</v>
      </c>
      <c r="AL92" s="12" t="s">
        <v>1493</v>
      </c>
      <c r="AM92" t="s">
        <v>1321</v>
      </c>
      <c r="AN92">
        <v>205</v>
      </c>
      <c r="AO92" t="s">
        <v>1428</v>
      </c>
      <c r="AP92">
        <v>85</v>
      </c>
      <c r="AQ92" s="12" t="s">
        <v>1493</v>
      </c>
      <c r="AR92" s="12" t="s">
        <v>1493</v>
      </c>
      <c r="AS92" s="12" t="s">
        <v>1493</v>
      </c>
      <c r="AT92" s="12" t="s">
        <v>1493</v>
      </c>
      <c r="AU92">
        <v>1</v>
      </c>
      <c r="AV92" s="12" t="s">
        <v>1493</v>
      </c>
      <c r="AW92" s="12" t="s">
        <v>1493</v>
      </c>
      <c r="AX92" s="12" t="s">
        <v>1493</v>
      </c>
      <c r="AY92" s="12" t="s">
        <v>1493</v>
      </c>
      <c r="AZ92" s="12" t="s">
        <v>1493</v>
      </c>
      <c r="BA92" s="12" t="s">
        <v>1493</v>
      </c>
      <c r="BB92" s="12" t="s">
        <v>1493</v>
      </c>
      <c r="BC92" s="12" t="s">
        <v>1493</v>
      </c>
      <c r="BD92" s="12" t="s">
        <v>1493</v>
      </c>
      <c r="BE92" s="12" t="s">
        <v>1493</v>
      </c>
      <c r="BF92" s="12" t="s">
        <v>1493</v>
      </c>
      <c r="BG92" s="12" t="s">
        <v>1493</v>
      </c>
      <c r="BH92" s="12" t="s">
        <v>1493</v>
      </c>
      <c r="BI92" s="12" t="s">
        <v>1493</v>
      </c>
      <c r="BJ92" s="12" t="s">
        <v>1493</v>
      </c>
      <c r="BK92" s="12" t="s">
        <v>1493</v>
      </c>
      <c r="BL92" s="12" t="s">
        <v>1493</v>
      </c>
      <c r="BM92" s="12" t="s">
        <v>1493</v>
      </c>
      <c r="BN92" s="12" t="s">
        <v>1493</v>
      </c>
      <c r="BO92" s="12" t="s">
        <v>1493</v>
      </c>
      <c r="BP92" s="12" t="s">
        <v>1493</v>
      </c>
      <c r="BQ92" s="12" t="s">
        <v>1493</v>
      </c>
      <c r="BR92" s="12" t="s">
        <v>1493</v>
      </c>
      <c r="BS92" s="12" t="s">
        <v>1493</v>
      </c>
      <c r="BT92" s="12" t="s">
        <v>1493</v>
      </c>
      <c r="BU92" s="12" t="s">
        <v>1493</v>
      </c>
      <c r="BV92" s="12" t="s">
        <v>1493</v>
      </c>
      <c r="BW92" s="12" t="s">
        <v>1493</v>
      </c>
      <c r="BX92" s="12" t="s">
        <v>1493</v>
      </c>
      <c r="BY92" s="12" t="s">
        <v>1493</v>
      </c>
      <c r="BZ92" s="12" t="s">
        <v>1493</v>
      </c>
      <c r="CA92" s="12" t="s">
        <v>1493</v>
      </c>
      <c r="CB92" s="12" t="s">
        <v>1493</v>
      </c>
      <c r="CC92" s="12" t="s">
        <v>1493</v>
      </c>
      <c r="CD92" s="12" t="s">
        <v>1493</v>
      </c>
      <c r="CE92" s="12" t="s">
        <v>1493</v>
      </c>
      <c r="CF92" s="12" t="s">
        <v>1493</v>
      </c>
      <c r="CG92" s="12" t="s">
        <v>1493</v>
      </c>
      <c r="CH92" s="12" t="s">
        <v>1493</v>
      </c>
      <c r="CI92" s="12" t="s">
        <v>1493</v>
      </c>
      <c r="CJ92" s="12" t="s">
        <v>1493</v>
      </c>
      <c r="CK92" s="12" t="s">
        <v>1493</v>
      </c>
      <c r="CL92" s="12" t="s">
        <v>1493</v>
      </c>
      <c r="CM92" s="12" t="s">
        <v>1493</v>
      </c>
      <c r="CN92" s="12" t="s">
        <v>1493</v>
      </c>
      <c r="CO92" s="12" t="s">
        <v>1493</v>
      </c>
      <c r="CP92" s="12" t="s">
        <v>1493</v>
      </c>
      <c r="CQ92" s="12" t="s">
        <v>1493</v>
      </c>
      <c r="CR92" s="12" t="s">
        <v>1493</v>
      </c>
      <c r="CS92" s="12" t="s">
        <v>1493</v>
      </c>
      <c r="CT92" s="12" t="s">
        <v>1493</v>
      </c>
      <c r="CU92" s="12" t="s">
        <v>1493</v>
      </c>
      <c r="CV92" s="12" t="s">
        <v>1493</v>
      </c>
      <c r="CW92" s="12" t="s">
        <v>1493</v>
      </c>
      <c r="CX92" s="12" t="s">
        <v>1493</v>
      </c>
      <c r="CY92" s="12" t="s">
        <v>1493</v>
      </c>
      <c r="CZ92" s="12" t="s">
        <v>1493</v>
      </c>
      <c r="DA92" s="12" t="s">
        <v>1493</v>
      </c>
      <c r="DB92" s="12" t="s">
        <v>1493</v>
      </c>
      <c r="DC92" s="12" t="s">
        <v>1493</v>
      </c>
      <c r="DD92" s="12" t="s">
        <v>1493</v>
      </c>
      <c r="DE92" s="12" t="s">
        <v>1493</v>
      </c>
      <c r="DF92" s="12" t="s">
        <v>1493</v>
      </c>
      <c r="DG92" s="12" t="s">
        <v>1493</v>
      </c>
      <c r="DH92" s="12" t="s">
        <v>1493</v>
      </c>
      <c r="DI92" s="12" t="s">
        <v>1493</v>
      </c>
      <c r="DJ92" s="12" t="s">
        <v>1493</v>
      </c>
      <c r="DK92" s="12" t="s">
        <v>1493</v>
      </c>
      <c r="DL92" s="12" t="s">
        <v>1493</v>
      </c>
      <c r="DM92" s="12" t="s">
        <v>1493</v>
      </c>
      <c r="DN92" s="12" t="s">
        <v>1493</v>
      </c>
      <c r="DO92" s="12" t="s">
        <v>1493</v>
      </c>
      <c r="DP92" s="12" t="s">
        <v>1493</v>
      </c>
      <c r="DQ92" s="12" t="s">
        <v>1493</v>
      </c>
      <c r="DR92" s="12" t="s">
        <v>1493</v>
      </c>
      <c r="DS92" s="12" t="s">
        <v>1493</v>
      </c>
      <c r="DT92" s="12" t="s">
        <v>1493</v>
      </c>
      <c r="DU92" s="12" t="s">
        <v>1493</v>
      </c>
      <c r="DV92" s="12" t="s">
        <v>1493</v>
      </c>
      <c r="DW92" s="12" t="s">
        <v>1493</v>
      </c>
      <c r="DX92" s="12" t="s">
        <v>1493</v>
      </c>
      <c r="DY92" s="12" t="s">
        <v>1493</v>
      </c>
      <c r="DZ92" s="12" t="s">
        <v>1493</v>
      </c>
      <c r="EA92" s="12" t="s">
        <v>1493</v>
      </c>
      <c r="EB92" s="12" t="s">
        <v>1493</v>
      </c>
      <c r="EC92" s="12" t="s">
        <v>1493</v>
      </c>
      <c r="ED92" s="12" t="s">
        <v>1493</v>
      </c>
      <c r="EE92" s="12" t="s">
        <v>1493</v>
      </c>
      <c r="EF92" s="12" t="s">
        <v>1493</v>
      </c>
      <c r="EG92" s="12" t="s">
        <v>1493</v>
      </c>
      <c r="EH92" s="12" t="s">
        <v>1493</v>
      </c>
      <c r="EI92" s="12" t="s">
        <v>1493</v>
      </c>
      <c r="EJ92" s="12" t="s">
        <v>1493</v>
      </c>
      <c r="EK92" s="12" t="s">
        <v>1493</v>
      </c>
      <c r="EL92" s="12" t="s">
        <v>1493</v>
      </c>
      <c r="EM92" s="12" t="s">
        <v>1493</v>
      </c>
      <c r="EN92" s="12" t="s">
        <v>1493</v>
      </c>
      <c r="EO92" s="12" t="s">
        <v>1493</v>
      </c>
      <c r="EP92" s="12" t="s">
        <v>1493</v>
      </c>
      <c r="ER92">
        <v>4</v>
      </c>
      <c r="ES92">
        <v>29.2</v>
      </c>
      <c r="ET92">
        <v>29.2</v>
      </c>
      <c r="EU92">
        <f t="shared" si="3"/>
        <v>29</v>
      </c>
      <c r="EV92">
        <f>Data1!BQ92/7</f>
        <v>32.428571428571431</v>
      </c>
      <c r="EW92">
        <v>4</v>
      </c>
      <c r="EX92">
        <f t="shared" si="4"/>
        <v>2</v>
      </c>
      <c r="EY92" t="str">
        <f t="shared" si="5"/>
        <v>בינוני</v>
      </c>
    </row>
    <row r="93" spans="1:155" x14ac:dyDescent="0.25">
      <c r="A93" s="4">
        <v>2.09</v>
      </c>
      <c r="B93" s="12" t="s">
        <v>1493</v>
      </c>
      <c r="C93" s="12" t="s">
        <v>911</v>
      </c>
      <c r="D93">
        <v>106</v>
      </c>
      <c r="E93" s="12" t="s">
        <v>557</v>
      </c>
      <c r="F93">
        <v>61</v>
      </c>
      <c r="G93" s="12" t="s">
        <v>1493</v>
      </c>
      <c r="H93" s="12" t="s">
        <v>1493</v>
      </c>
      <c r="I93" s="12" t="s">
        <v>1493</v>
      </c>
      <c r="J93" s="12" t="s">
        <v>1493</v>
      </c>
      <c r="K93" s="12" t="s">
        <v>1493</v>
      </c>
      <c r="L93" s="12" t="s">
        <v>1493</v>
      </c>
      <c r="M93">
        <v>1</v>
      </c>
      <c r="N93">
        <v>1</v>
      </c>
      <c r="O93" t="s">
        <v>1028</v>
      </c>
      <c r="P93">
        <v>149</v>
      </c>
      <c r="Q93" t="s">
        <v>557</v>
      </c>
      <c r="R93">
        <v>66</v>
      </c>
      <c r="S93" s="12" t="s">
        <v>1493</v>
      </c>
      <c r="T93" s="12" t="s">
        <v>1493</v>
      </c>
      <c r="U93" s="12" t="s">
        <v>1493</v>
      </c>
      <c r="V93" s="12" t="s">
        <v>1493</v>
      </c>
      <c r="W93">
        <v>1</v>
      </c>
      <c r="X93">
        <v>1</v>
      </c>
      <c r="Y93">
        <v>1</v>
      </c>
      <c r="Z93" s="12" t="s">
        <v>1493</v>
      </c>
      <c r="AA93" t="s">
        <v>1260</v>
      </c>
      <c r="AB93">
        <v>182</v>
      </c>
      <c r="AC93" t="s">
        <v>702</v>
      </c>
      <c r="AD93">
        <v>67</v>
      </c>
      <c r="AE93" s="12" t="s">
        <v>1493</v>
      </c>
      <c r="AF93" s="12" t="s">
        <v>1493</v>
      </c>
      <c r="AG93" s="12" t="s">
        <v>1493</v>
      </c>
      <c r="AH93" s="12" t="s">
        <v>1493</v>
      </c>
      <c r="AI93">
        <v>1</v>
      </c>
      <c r="AJ93">
        <v>1</v>
      </c>
      <c r="AK93">
        <v>1</v>
      </c>
      <c r="AL93" s="12" t="s">
        <v>1493</v>
      </c>
      <c r="AM93" t="s">
        <v>1385</v>
      </c>
      <c r="AN93">
        <v>237</v>
      </c>
      <c r="AO93" t="s">
        <v>486</v>
      </c>
      <c r="AP93">
        <v>73</v>
      </c>
      <c r="AQ93" s="12" t="s">
        <v>1493</v>
      </c>
      <c r="AR93" s="12" t="s">
        <v>1493</v>
      </c>
      <c r="AS93" s="12" t="s">
        <v>1493</v>
      </c>
      <c r="AT93">
        <v>1</v>
      </c>
      <c r="AU93">
        <v>1</v>
      </c>
      <c r="AV93">
        <v>1</v>
      </c>
      <c r="AW93">
        <v>1</v>
      </c>
      <c r="AX93" s="12" t="s">
        <v>1493</v>
      </c>
      <c r="AY93" t="s">
        <v>1431</v>
      </c>
      <c r="AZ93">
        <v>255</v>
      </c>
      <c r="BA93" t="s">
        <v>486</v>
      </c>
      <c r="BB93">
        <v>74</v>
      </c>
      <c r="BC93" s="12" t="s">
        <v>1493</v>
      </c>
      <c r="BD93" s="12" t="s">
        <v>1493</v>
      </c>
      <c r="BE93" s="12" t="s">
        <v>1493</v>
      </c>
      <c r="BF93">
        <v>1</v>
      </c>
      <c r="BG93">
        <v>1</v>
      </c>
      <c r="BH93">
        <v>1</v>
      </c>
      <c r="BI93">
        <v>1</v>
      </c>
      <c r="BJ93" s="12" t="s">
        <v>1493</v>
      </c>
      <c r="BK93" s="12" t="s">
        <v>1493</v>
      </c>
      <c r="BL93" s="12" t="s">
        <v>1493</v>
      </c>
      <c r="BM93" s="12" t="s">
        <v>1493</v>
      </c>
      <c r="BN93" s="12" t="s">
        <v>1493</v>
      </c>
      <c r="BO93" s="12" t="s">
        <v>1493</v>
      </c>
      <c r="BP93" s="12" t="s">
        <v>1493</v>
      </c>
      <c r="BQ93" s="12" t="s">
        <v>1493</v>
      </c>
      <c r="BR93" s="12" t="s">
        <v>1493</v>
      </c>
      <c r="BS93" s="12" t="s">
        <v>1493</v>
      </c>
      <c r="BT93" s="12" t="s">
        <v>1493</v>
      </c>
      <c r="BU93" s="12" t="s">
        <v>1493</v>
      </c>
      <c r="BV93" s="12" t="s">
        <v>1493</v>
      </c>
      <c r="BW93" s="12" t="s">
        <v>1493</v>
      </c>
      <c r="BX93" s="12" t="s">
        <v>1493</v>
      </c>
      <c r="BY93" s="12" t="s">
        <v>1493</v>
      </c>
      <c r="BZ93" s="12" t="s">
        <v>1493</v>
      </c>
      <c r="CA93" s="12" t="s">
        <v>1493</v>
      </c>
      <c r="CB93" s="12" t="s">
        <v>1493</v>
      </c>
      <c r="CC93" s="12" t="s">
        <v>1493</v>
      </c>
      <c r="CD93" s="12" t="s">
        <v>1493</v>
      </c>
      <c r="CE93" s="12" t="s">
        <v>1493</v>
      </c>
      <c r="CF93" s="12" t="s">
        <v>1493</v>
      </c>
      <c r="CG93" s="12" t="s">
        <v>1493</v>
      </c>
      <c r="CH93" s="12" t="s">
        <v>1493</v>
      </c>
      <c r="CI93" s="12" t="s">
        <v>1493</v>
      </c>
      <c r="CJ93" s="12" t="s">
        <v>1493</v>
      </c>
      <c r="CK93" s="12" t="s">
        <v>1493</v>
      </c>
      <c r="CL93" s="12" t="s">
        <v>1493</v>
      </c>
      <c r="CM93" s="12" t="s">
        <v>1493</v>
      </c>
      <c r="CN93" s="12" t="s">
        <v>1493</v>
      </c>
      <c r="CO93" s="12" t="s">
        <v>1493</v>
      </c>
      <c r="CP93" s="12" t="s">
        <v>1493</v>
      </c>
      <c r="CQ93" s="12" t="s">
        <v>1493</v>
      </c>
      <c r="CR93" s="12" t="s">
        <v>1493</v>
      </c>
      <c r="CS93" s="12" t="s">
        <v>1493</v>
      </c>
      <c r="CT93" s="12" t="s">
        <v>1493</v>
      </c>
      <c r="CU93" s="12" t="s">
        <v>1493</v>
      </c>
      <c r="CV93" s="12" t="s">
        <v>1493</v>
      </c>
      <c r="CW93" s="12" t="s">
        <v>1493</v>
      </c>
      <c r="CX93" s="12" t="s">
        <v>1493</v>
      </c>
      <c r="CY93" s="12" t="s">
        <v>1493</v>
      </c>
      <c r="CZ93" s="12" t="s">
        <v>1493</v>
      </c>
      <c r="DA93" s="12" t="s">
        <v>1493</v>
      </c>
      <c r="DB93" s="12" t="s">
        <v>1493</v>
      </c>
      <c r="DC93" s="12" t="s">
        <v>1493</v>
      </c>
      <c r="DD93" s="12" t="s">
        <v>1493</v>
      </c>
      <c r="DE93" s="12" t="s">
        <v>1493</v>
      </c>
      <c r="DF93" s="12" t="s">
        <v>1493</v>
      </c>
      <c r="DG93" s="12" t="s">
        <v>1493</v>
      </c>
      <c r="DH93" s="12" t="s">
        <v>1493</v>
      </c>
      <c r="DI93" s="12" t="s">
        <v>1493</v>
      </c>
      <c r="DJ93" s="12" t="s">
        <v>1493</v>
      </c>
      <c r="DK93" s="12" t="s">
        <v>1493</v>
      </c>
      <c r="DL93" s="12" t="s">
        <v>1493</v>
      </c>
      <c r="DM93" s="12" t="s">
        <v>1493</v>
      </c>
      <c r="DN93" s="12" t="s">
        <v>1493</v>
      </c>
      <c r="DO93" s="12" t="s">
        <v>1493</v>
      </c>
      <c r="DP93" s="12" t="s">
        <v>1493</v>
      </c>
      <c r="DQ93" s="12" t="s">
        <v>1493</v>
      </c>
      <c r="DR93" s="12" t="s">
        <v>1493</v>
      </c>
      <c r="DS93" s="12" t="s">
        <v>1493</v>
      </c>
      <c r="DT93" s="12" t="s">
        <v>1493</v>
      </c>
      <c r="DU93" s="12" t="s">
        <v>1493</v>
      </c>
      <c r="DV93" s="12" t="s">
        <v>1493</v>
      </c>
      <c r="DW93" s="12" t="s">
        <v>1493</v>
      </c>
      <c r="DX93" s="12" t="s">
        <v>1493</v>
      </c>
      <c r="DY93" s="12" t="s">
        <v>1493</v>
      </c>
      <c r="DZ93" s="12" t="s">
        <v>1493</v>
      </c>
      <c r="EA93" s="12" t="s">
        <v>1493</v>
      </c>
      <c r="EB93" s="12" t="s">
        <v>1493</v>
      </c>
      <c r="EC93" s="12" t="s">
        <v>1493</v>
      </c>
      <c r="ED93" s="12" t="s">
        <v>1493</v>
      </c>
      <c r="EE93" s="12" t="s">
        <v>1493</v>
      </c>
      <c r="EF93" s="12" t="s">
        <v>1493</v>
      </c>
      <c r="EG93" s="12" t="s">
        <v>1493</v>
      </c>
      <c r="EH93" s="12" t="s">
        <v>1493</v>
      </c>
      <c r="EI93" s="12" t="s">
        <v>1493</v>
      </c>
      <c r="EJ93" s="12" t="s">
        <v>1493</v>
      </c>
      <c r="EK93" s="12" t="s">
        <v>1493</v>
      </c>
      <c r="EL93" s="12" t="s">
        <v>1493</v>
      </c>
      <c r="EM93" s="12" t="s">
        <v>1493</v>
      </c>
      <c r="EN93" s="12" t="s">
        <v>1493</v>
      </c>
      <c r="EO93" s="12" t="s">
        <v>1493</v>
      </c>
      <c r="EP93" s="12" t="s">
        <v>1493</v>
      </c>
      <c r="ER93">
        <v>5</v>
      </c>
      <c r="ES93">
        <v>36.4</v>
      </c>
      <c r="ET93">
        <v>36.4</v>
      </c>
      <c r="EU93">
        <f t="shared" si="3"/>
        <v>36</v>
      </c>
      <c r="EV93">
        <f>Data1!BQ93/7</f>
        <v>36.857142857142854</v>
      </c>
      <c r="EW93">
        <v>5</v>
      </c>
      <c r="EX93">
        <f t="shared" si="4"/>
        <v>2</v>
      </c>
      <c r="EY93" t="str">
        <f t="shared" si="5"/>
        <v>בינוני</v>
      </c>
    </row>
    <row r="94" spans="1:155" x14ac:dyDescent="0.25">
      <c r="A94" s="4">
        <v>2.0910000000000002</v>
      </c>
      <c r="B94" s="12" t="s">
        <v>1493</v>
      </c>
      <c r="C94" s="12" t="s">
        <v>1377</v>
      </c>
      <c r="D94">
        <v>217</v>
      </c>
      <c r="E94" s="12" t="s">
        <v>569</v>
      </c>
      <c r="F94">
        <v>65</v>
      </c>
      <c r="G94" s="12" t="s">
        <v>1493</v>
      </c>
      <c r="H94" s="12" t="s">
        <v>1493</v>
      </c>
      <c r="I94" s="12" t="s">
        <v>1493</v>
      </c>
      <c r="J94" s="12" t="s">
        <v>1493</v>
      </c>
      <c r="K94">
        <v>1</v>
      </c>
      <c r="L94">
        <v>1</v>
      </c>
      <c r="M94">
        <v>1</v>
      </c>
      <c r="N94">
        <v>1</v>
      </c>
      <c r="O94" t="s">
        <v>1422</v>
      </c>
      <c r="P94">
        <v>245</v>
      </c>
      <c r="Q94" t="s">
        <v>1038</v>
      </c>
      <c r="R94">
        <v>68</v>
      </c>
      <c r="S94" s="12" t="s">
        <v>1493</v>
      </c>
      <c r="T94" s="12" t="s">
        <v>1493</v>
      </c>
      <c r="U94" s="12" t="s">
        <v>1493</v>
      </c>
      <c r="V94" s="12" t="s">
        <v>1493</v>
      </c>
      <c r="W94">
        <v>1</v>
      </c>
      <c r="X94">
        <v>1</v>
      </c>
      <c r="Y94">
        <v>1</v>
      </c>
      <c r="Z94" s="12" t="s">
        <v>1493</v>
      </c>
      <c r="AA94" s="12" t="s">
        <v>1493</v>
      </c>
      <c r="AB94" s="12" t="s">
        <v>1493</v>
      </c>
      <c r="AC94" s="12" t="s">
        <v>1493</v>
      </c>
      <c r="AD94" s="12" t="s">
        <v>1493</v>
      </c>
      <c r="AE94" s="12" t="s">
        <v>1493</v>
      </c>
      <c r="AF94" s="12" t="s">
        <v>1493</v>
      </c>
      <c r="AG94" s="12" t="s">
        <v>1493</v>
      </c>
      <c r="AH94" s="12" t="s">
        <v>1493</v>
      </c>
      <c r="AI94" s="12" t="s">
        <v>1493</v>
      </c>
      <c r="AJ94" s="12" t="s">
        <v>1493</v>
      </c>
      <c r="AK94" s="12" t="s">
        <v>1493</v>
      </c>
      <c r="AL94" s="12" t="s">
        <v>1493</v>
      </c>
      <c r="AM94" s="12" t="s">
        <v>1493</v>
      </c>
      <c r="AN94" s="12" t="s">
        <v>1493</v>
      </c>
      <c r="AO94" s="12" t="s">
        <v>1493</v>
      </c>
      <c r="AP94" s="12" t="s">
        <v>1493</v>
      </c>
      <c r="AQ94" s="12" t="s">
        <v>1493</v>
      </c>
      <c r="AR94" s="12" t="s">
        <v>1493</v>
      </c>
      <c r="AS94" s="12" t="s">
        <v>1493</v>
      </c>
      <c r="AT94" s="12" t="s">
        <v>1493</v>
      </c>
      <c r="AU94" s="12" t="s">
        <v>1493</v>
      </c>
      <c r="AV94" s="12" t="s">
        <v>1493</v>
      </c>
      <c r="AW94" s="12" t="s">
        <v>1493</v>
      </c>
      <c r="AX94" s="12" t="s">
        <v>1493</v>
      </c>
      <c r="AY94" s="12" t="s">
        <v>1493</v>
      </c>
      <c r="AZ94" s="12" t="s">
        <v>1493</v>
      </c>
      <c r="BA94" s="12" t="s">
        <v>1493</v>
      </c>
      <c r="BB94" s="12" t="s">
        <v>1493</v>
      </c>
      <c r="BC94" s="12" t="s">
        <v>1493</v>
      </c>
      <c r="BD94" s="12" t="s">
        <v>1493</v>
      </c>
      <c r="BE94" s="12" t="s">
        <v>1493</v>
      </c>
      <c r="BF94" s="12" t="s">
        <v>1493</v>
      </c>
      <c r="BG94" s="12" t="s">
        <v>1493</v>
      </c>
      <c r="BH94" s="12" t="s">
        <v>1493</v>
      </c>
      <c r="BI94" s="12" t="s">
        <v>1493</v>
      </c>
      <c r="BJ94" s="12" t="s">
        <v>1493</v>
      </c>
      <c r="BK94" s="12" t="s">
        <v>1493</v>
      </c>
      <c r="BL94" s="12" t="s">
        <v>1493</v>
      </c>
      <c r="BM94" s="12" t="s">
        <v>1493</v>
      </c>
      <c r="BN94" s="12" t="s">
        <v>1493</v>
      </c>
      <c r="BO94" s="12" t="s">
        <v>1493</v>
      </c>
      <c r="BP94" s="12" t="s">
        <v>1493</v>
      </c>
      <c r="BQ94" s="12" t="s">
        <v>1493</v>
      </c>
      <c r="BR94" s="12" t="s">
        <v>1493</v>
      </c>
      <c r="BS94" s="12" t="s">
        <v>1493</v>
      </c>
      <c r="BT94" s="12" t="s">
        <v>1493</v>
      </c>
      <c r="BU94" s="12" t="s">
        <v>1493</v>
      </c>
      <c r="BV94" s="12" t="s">
        <v>1493</v>
      </c>
      <c r="BW94" s="12" t="s">
        <v>1493</v>
      </c>
      <c r="BX94" s="12" t="s">
        <v>1493</v>
      </c>
      <c r="BY94" s="12" t="s">
        <v>1493</v>
      </c>
      <c r="BZ94" s="12" t="s">
        <v>1493</v>
      </c>
      <c r="CA94" s="12" t="s">
        <v>1493</v>
      </c>
      <c r="CB94" s="12" t="s">
        <v>1493</v>
      </c>
      <c r="CC94" s="12" t="s">
        <v>1493</v>
      </c>
      <c r="CD94" s="12" t="s">
        <v>1493</v>
      </c>
      <c r="CE94" s="12" t="s">
        <v>1493</v>
      </c>
      <c r="CF94" s="12" t="s">
        <v>1493</v>
      </c>
      <c r="CG94" s="12" t="s">
        <v>1493</v>
      </c>
      <c r="CH94" s="12" t="s">
        <v>1493</v>
      </c>
      <c r="CI94" s="12" t="s">
        <v>1493</v>
      </c>
      <c r="CJ94" s="12" t="s">
        <v>1493</v>
      </c>
      <c r="CK94" s="12" t="s">
        <v>1493</v>
      </c>
      <c r="CL94" s="12" t="s">
        <v>1493</v>
      </c>
      <c r="CM94" s="12" t="s">
        <v>1493</v>
      </c>
      <c r="CN94" s="12" t="s">
        <v>1493</v>
      </c>
      <c r="CO94" s="12" t="s">
        <v>1493</v>
      </c>
      <c r="CP94" s="12" t="s">
        <v>1493</v>
      </c>
      <c r="CQ94" s="12" t="s">
        <v>1493</v>
      </c>
      <c r="CR94" s="12" t="s">
        <v>1493</v>
      </c>
      <c r="CS94" s="12" t="s">
        <v>1493</v>
      </c>
      <c r="CT94" s="12" t="s">
        <v>1493</v>
      </c>
      <c r="CU94" s="12" t="s">
        <v>1493</v>
      </c>
      <c r="CV94" s="12" t="s">
        <v>1493</v>
      </c>
      <c r="CW94" s="12" t="s">
        <v>1493</v>
      </c>
      <c r="CX94" s="12" t="s">
        <v>1493</v>
      </c>
      <c r="CY94" s="12" t="s">
        <v>1493</v>
      </c>
      <c r="CZ94" s="12" t="s">
        <v>1493</v>
      </c>
      <c r="DA94" s="12" t="s">
        <v>1493</v>
      </c>
      <c r="DB94" s="12" t="s">
        <v>1493</v>
      </c>
      <c r="DC94" s="12" t="s">
        <v>1493</v>
      </c>
      <c r="DD94" s="12" t="s">
        <v>1493</v>
      </c>
      <c r="DE94" s="12" t="s">
        <v>1493</v>
      </c>
      <c r="DF94" s="12" t="s">
        <v>1493</v>
      </c>
      <c r="DG94" s="12" t="s">
        <v>1493</v>
      </c>
      <c r="DH94" s="12" t="s">
        <v>1493</v>
      </c>
      <c r="DI94" s="12" t="s">
        <v>1493</v>
      </c>
      <c r="DJ94" s="12" t="s">
        <v>1493</v>
      </c>
      <c r="DK94" s="12" t="s">
        <v>1493</v>
      </c>
      <c r="DL94" s="12" t="s">
        <v>1493</v>
      </c>
      <c r="DM94" s="12" t="s">
        <v>1493</v>
      </c>
      <c r="DN94" s="12" t="s">
        <v>1493</v>
      </c>
      <c r="DO94" s="12" t="s">
        <v>1493</v>
      </c>
      <c r="DP94" s="12" t="s">
        <v>1493</v>
      </c>
      <c r="DQ94" s="12" t="s">
        <v>1493</v>
      </c>
      <c r="DR94" s="12" t="s">
        <v>1493</v>
      </c>
      <c r="DS94" s="12" t="s">
        <v>1493</v>
      </c>
      <c r="DT94" s="12" t="s">
        <v>1493</v>
      </c>
      <c r="DU94" s="12" t="s">
        <v>1493</v>
      </c>
      <c r="DV94" s="12" t="s">
        <v>1493</v>
      </c>
      <c r="DW94" s="12" t="s">
        <v>1493</v>
      </c>
      <c r="DX94" s="12" t="s">
        <v>1493</v>
      </c>
      <c r="DY94" s="12" t="s">
        <v>1493</v>
      </c>
      <c r="DZ94" s="12" t="s">
        <v>1493</v>
      </c>
      <c r="EA94" s="12" t="s">
        <v>1493</v>
      </c>
      <c r="EB94" s="12" t="s">
        <v>1493</v>
      </c>
      <c r="EC94" s="12" t="s">
        <v>1493</v>
      </c>
      <c r="ED94" s="12" t="s">
        <v>1493</v>
      </c>
      <c r="EE94" s="12" t="s">
        <v>1493</v>
      </c>
      <c r="EF94" s="12" t="s">
        <v>1493</v>
      </c>
      <c r="EG94" s="12" t="s">
        <v>1493</v>
      </c>
      <c r="EH94" s="12" t="s">
        <v>1493</v>
      </c>
      <c r="EI94" s="12" t="s">
        <v>1493</v>
      </c>
      <c r="EJ94" s="12" t="s">
        <v>1493</v>
      </c>
      <c r="EK94" s="12" t="s">
        <v>1493</v>
      </c>
      <c r="EL94" s="12" t="s">
        <v>1493</v>
      </c>
      <c r="EM94" s="12" t="s">
        <v>1493</v>
      </c>
      <c r="EN94" s="12" t="s">
        <v>1493</v>
      </c>
      <c r="EO94" s="12" t="s">
        <v>1493</v>
      </c>
      <c r="EP94" s="12" t="s">
        <v>1493</v>
      </c>
      <c r="ER94">
        <v>2</v>
      </c>
      <c r="ES94">
        <v>35</v>
      </c>
      <c r="ET94">
        <v>35</v>
      </c>
      <c r="EU94">
        <f t="shared" si="3"/>
        <v>35</v>
      </c>
      <c r="EV94">
        <f>Data1!BQ94/7</f>
        <v>36.571428571428569</v>
      </c>
      <c r="EW94">
        <v>2</v>
      </c>
      <c r="EX94">
        <f t="shared" si="4"/>
        <v>3</v>
      </c>
      <c r="EY94" t="str">
        <f t="shared" si="5"/>
        <v>לא הולם</v>
      </c>
    </row>
    <row r="95" spans="1:155" x14ac:dyDescent="0.25">
      <c r="A95" s="4">
        <v>2.0920000000000001</v>
      </c>
      <c r="B95" s="12" t="s">
        <v>1493</v>
      </c>
      <c r="C95" s="12" t="s">
        <v>1355</v>
      </c>
      <c r="D95">
        <v>217</v>
      </c>
      <c r="E95" s="12" t="s">
        <v>557</v>
      </c>
      <c r="F95">
        <v>40</v>
      </c>
      <c r="G95" s="12" t="s">
        <v>1493</v>
      </c>
      <c r="H95" s="12" t="s">
        <v>1493</v>
      </c>
      <c r="I95" s="12" t="s">
        <v>1493</v>
      </c>
      <c r="J95" s="12" t="s">
        <v>1493</v>
      </c>
      <c r="K95">
        <v>1</v>
      </c>
      <c r="L95" s="12" t="s">
        <v>1493</v>
      </c>
      <c r="M95" s="12" t="s">
        <v>1493</v>
      </c>
      <c r="N95">
        <v>1</v>
      </c>
      <c r="O95" s="12" t="s">
        <v>1493</v>
      </c>
      <c r="P95" s="12" t="s">
        <v>1493</v>
      </c>
      <c r="Q95" s="12" t="s">
        <v>1493</v>
      </c>
      <c r="R95" s="12" t="s">
        <v>1493</v>
      </c>
      <c r="S95" s="12" t="s">
        <v>1493</v>
      </c>
      <c r="T95" s="12" t="s">
        <v>1493</v>
      </c>
      <c r="U95" s="12" t="s">
        <v>1493</v>
      </c>
      <c r="V95" s="12" t="s">
        <v>1493</v>
      </c>
      <c r="W95" s="12" t="s">
        <v>1493</v>
      </c>
      <c r="X95" s="12" t="s">
        <v>1493</v>
      </c>
      <c r="Y95" s="12" t="s">
        <v>1493</v>
      </c>
      <c r="Z95" s="12" t="s">
        <v>1493</v>
      </c>
      <c r="AA95" s="12" t="s">
        <v>1493</v>
      </c>
      <c r="AB95" s="12" t="s">
        <v>1493</v>
      </c>
      <c r="AC95" s="12" t="s">
        <v>1493</v>
      </c>
      <c r="AD95" s="12" t="s">
        <v>1493</v>
      </c>
      <c r="AE95" s="12" t="s">
        <v>1493</v>
      </c>
      <c r="AF95" s="12" t="s">
        <v>1493</v>
      </c>
      <c r="AG95" s="12" t="s">
        <v>1493</v>
      </c>
      <c r="AH95" s="12" t="s">
        <v>1493</v>
      </c>
      <c r="AI95" s="12" t="s">
        <v>1493</v>
      </c>
      <c r="AJ95" s="12" t="s">
        <v>1493</v>
      </c>
      <c r="AK95" s="12" t="s">
        <v>1493</v>
      </c>
      <c r="AL95" s="12" t="s">
        <v>1493</v>
      </c>
      <c r="AM95" s="12" t="s">
        <v>1493</v>
      </c>
      <c r="AN95" s="12" t="s">
        <v>1493</v>
      </c>
      <c r="AO95" s="12" t="s">
        <v>1493</v>
      </c>
      <c r="AP95" s="12" t="s">
        <v>1493</v>
      </c>
      <c r="AQ95" s="12" t="s">
        <v>1493</v>
      </c>
      <c r="AR95" s="12" t="s">
        <v>1493</v>
      </c>
      <c r="AS95" s="12" t="s">
        <v>1493</v>
      </c>
      <c r="AT95" s="12" t="s">
        <v>1493</v>
      </c>
      <c r="AU95" s="12" t="s">
        <v>1493</v>
      </c>
      <c r="AV95" s="12" t="s">
        <v>1493</v>
      </c>
      <c r="AW95" s="12" t="s">
        <v>1493</v>
      </c>
      <c r="AX95" s="12" t="s">
        <v>1493</v>
      </c>
      <c r="AY95" s="12" t="s">
        <v>1493</v>
      </c>
      <c r="AZ95" s="12" t="s">
        <v>1493</v>
      </c>
      <c r="BA95" s="12" t="s">
        <v>1493</v>
      </c>
      <c r="BB95" s="12" t="s">
        <v>1493</v>
      </c>
      <c r="BC95" s="12" t="s">
        <v>1493</v>
      </c>
      <c r="BD95" s="12" t="s">
        <v>1493</v>
      </c>
      <c r="BE95" s="12" t="s">
        <v>1493</v>
      </c>
      <c r="BF95" s="12" t="s">
        <v>1493</v>
      </c>
      <c r="BG95" s="12" t="s">
        <v>1493</v>
      </c>
      <c r="BH95" s="12" t="s">
        <v>1493</v>
      </c>
      <c r="BI95" s="12" t="s">
        <v>1493</v>
      </c>
      <c r="BJ95" s="12" t="s">
        <v>1493</v>
      </c>
      <c r="BK95" s="12" t="s">
        <v>1493</v>
      </c>
      <c r="BL95" s="12" t="s">
        <v>1493</v>
      </c>
      <c r="BM95" s="12" t="s">
        <v>1493</v>
      </c>
      <c r="BN95" s="12" t="s">
        <v>1493</v>
      </c>
      <c r="BO95" s="12" t="s">
        <v>1493</v>
      </c>
      <c r="BP95" s="12" t="s">
        <v>1493</v>
      </c>
      <c r="BQ95" s="12" t="s">
        <v>1493</v>
      </c>
      <c r="BR95" s="12" t="s">
        <v>1493</v>
      </c>
      <c r="BS95" s="12" t="s">
        <v>1493</v>
      </c>
      <c r="BT95" s="12" t="s">
        <v>1493</v>
      </c>
      <c r="BU95" s="12" t="s">
        <v>1493</v>
      </c>
      <c r="BV95" s="12" t="s">
        <v>1493</v>
      </c>
      <c r="BW95" s="12" t="s">
        <v>1493</v>
      </c>
      <c r="BX95" s="12" t="s">
        <v>1493</v>
      </c>
      <c r="BY95" s="12" t="s">
        <v>1493</v>
      </c>
      <c r="BZ95" s="12" t="s">
        <v>1493</v>
      </c>
      <c r="CA95" s="12" t="s">
        <v>1493</v>
      </c>
      <c r="CB95" s="12" t="s">
        <v>1493</v>
      </c>
      <c r="CC95" s="12" t="s">
        <v>1493</v>
      </c>
      <c r="CD95" s="12" t="s">
        <v>1493</v>
      </c>
      <c r="CE95" s="12" t="s">
        <v>1493</v>
      </c>
      <c r="CF95" s="12" t="s">
        <v>1493</v>
      </c>
      <c r="CG95" s="12" t="s">
        <v>1493</v>
      </c>
      <c r="CH95" s="12" t="s">
        <v>1493</v>
      </c>
      <c r="CI95" s="12" t="s">
        <v>1493</v>
      </c>
      <c r="CJ95" s="12" t="s">
        <v>1493</v>
      </c>
      <c r="CK95" s="12" t="s">
        <v>1493</v>
      </c>
      <c r="CL95" s="12" t="s">
        <v>1493</v>
      </c>
      <c r="CM95" s="12" t="s">
        <v>1493</v>
      </c>
      <c r="CN95" s="12" t="s">
        <v>1493</v>
      </c>
      <c r="CO95" s="12" t="s">
        <v>1493</v>
      </c>
      <c r="CP95" s="12" t="s">
        <v>1493</v>
      </c>
      <c r="CQ95" s="12" t="s">
        <v>1493</v>
      </c>
      <c r="CR95" s="12" t="s">
        <v>1493</v>
      </c>
      <c r="CS95" s="12" t="s">
        <v>1493</v>
      </c>
      <c r="CT95" s="12" t="s">
        <v>1493</v>
      </c>
      <c r="CU95" s="12" t="s">
        <v>1493</v>
      </c>
      <c r="CV95" s="12" t="s">
        <v>1493</v>
      </c>
      <c r="CW95" s="12" t="s">
        <v>1493</v>
      </c>
      <c r="CX95" s="12" t="s">
        <v>1493</v>
      </c>
      <c r="CY95" s="12" t="s">
        <v>1493</v>
      </c>
      <c r="CZ95" s="12" t="s">
        <v>1493</v>
      </c>
      <c r="DA95" s="12" t="s">
        <v>1493</v>
      </c>
      <c r="DB95" s="12" t="s">
        <v>1493</v>
      </c>
      <c r="DC95" s="12" t="s">
        <v>1493</v>
      </c>
      <c r="DD95" s="12" t="s">
        <v>1493</v>
      </c>
      <c r="DE95" s="12" t="s">
        <v>1493</v>
      </c>
      <c r="DF95" s="12" t="s">
        <v>1493</v>
      </c>
      <c r="DG95" s="12" t="s">
        <v>1493</v>
      </c>
      <c r="DH95" s="12" t="s">
        <v>1493</v>
      </c>
      <c r="DI95" s="12" t="s">
        <v>1493</v>
      </c>
      <c r="DJ95" s="12" t="s">
        <v>1493</v>
      </c>
      <c r="DK95" s="12" t="s">
        <v>1493</v>
      </c>
      <c r="DL95" s="12" t="s">
        <v>1493</v>
      </c>
      <c r="DM95" s="12" t="s">
        <v>1493</v>
      </c>
      <c r="DN95" s="12" t="s">
        <v>1493</v>
      </c>
      <c r="DO95" s="12" t="s">
        <v>1493</v>
      </c>
      <c r="DP95" s="12" t="s">
        <v>1493</v>
      </c>
      <c r="DQ95" s="12" t="s">
        <v>1493</v>
      </c>
      <c r="DR95" s="12" t="s">
        <v>1493</v>
      </c>
      <c r="DS95" s="12" t="s">
        <v>1493</v>
      </c>
      <c r="DT95" s="12" t="s">
        <v>1493</v>
      </c>
      <c r="DU95" s="12" t="s">
        <v>1493</v>
      </c>
      <c r="DV95" s="12" t="s">
        <v>1493</v>
      </c>
      <c r="DW95" s="12" t="s">
        <v>1493</v>
      </c>
      <c r="DX95" s="12" t="s">
        <v>1493</v>
      </c>
      <c r="DY95" s="12" t="s">
        <v>1493</v>
      </c>
      <c r="DZ95" s="12" t="s">
        <v>1493</v>
      </c>
      <c r="EA95" s="12" t="s">
        <v>1493</v>
      </c>
      <c r="EB95" s="12" t="s">
        <v>1493</v>
      </c>
      <c r="EC95" s="12" t="s">
        <v>1493</v>
      </c>
      <c r="ED95" s="12" t="s">
        <v>1493</v>
      </c>
      <c r="EE95" s="12" t="s">
        <v>1493</v>
      </c>
      <c r="EF95" s="12" t="s">
        <v>1493</v>
      </c>
      <c r="EG95" s="12" t="s">
        <v>1493</v>
      </c>
      <c r="EH95" s="12" t="s">
        <v>1493</v>
      </c>
      <c r="EI95" s="12" t="s">
        <v>1493</v>
      </c>
      <c r="EJ95" s="12" t="s">
        <v>1493</v>
      </c>
      <c r="EK95" s="12" t="s">
        <v>1493</v>
      </c>
      <c r="EL95" s="12" t="s">
        <v>1493</v>
      </c>
      <c r="EM95" s="12" t="s">
        <v>1493</v>
      </c>
      <c r="EN95" s="12" t="s">
        <v>1493</v>
      </c>
      <c r="EO95" s="12" t="s">
        <v>1493</v>
      </c>
      <c r="EP95" s="12" t="s">
        <v>1493</v>
      </c>
      <c r="ER95">
        <v>1</v>
      </c>
      <c r="ES95">
        <v>31</v>
      </c>
      <c r="ET95">
        <v>31</v>
      </c>
      <c r="EU95">
        <f t="shared" si="3"/>
        <v>31</v>
      </c>
      <c r="EV95">
        <f>Data1!BQ95/7</f>
        <v>34</v>
      </c>
      <c r="EW95">
        <v>1</v>
      </c>
      <c r="EX95">
        <f t="shared" si="4"/>
        <v>3</v>
      </c>
      <c r="EY95" t="str">
        <f t="shared" si="5"/>
        <v>לא הולם</v>
      </c>
    </row>
    <row r="96" spans="1:155" x14ac:dyDescent="0.25">
      <c r="A96" s="4">
        <v>2.093</v>
      </c>
      <c r="B96" s="12" t="s">
        <v>1493</v>
      </c>
      <c r="C96" s="12" t="s">
        <v>1416</v>
      </c>
      <c r="D96">
        <v>230</v>
      </c>
      <c r="E96" s="12" t="s">
        <v>484</v>
      </c>
      <c r="F96">
        <v>75</v>
      </c>
      <c r="G96" s="12" t="s">
        <v>1493</v>
      </c>
      <c r="H96" s="12" t="s">
        <v>1493</v>
      </c>
      <c r="I96" s="12" t="s">
        <v>1493</v>
      </c>
      <c r="J96" s="12" t="s">
        <v>1493</v>
      </c>
      <c r="K96">
        <v>1</v>
      </c>
      <c r="L96" s="12" t="s">
        <v>1493</v>
      </c>
      <c r="M96" s="12" t="s">
        <v>1493</v>
      </c>
      <c r="N96">
        <v>1</v>
      </c>
      <c r="O96" s="12" t="s">
        <v>1493</v>
      </c>
      <c r="P96" s="12" t="s">
        <v>1493</v>
      </c>
      <c r="Q96" s="12" t="s">
        <v>1493</v>
      </c>
      <c r="R96" s="12" t="s">
        <v>1493</v>
      </c>
      <c r="S96" s="12" t="s">
        <v>1493</v>
      </c>
      <c r="T96" s="12" t="s">
        <v>1493</v>
      </c>
      <c r="U96" s="12" t="s">
        <v>1493</v>
      </c>
      <c r="V96" s="12" t="s">
        <v>1493</v>
      </c>
      <c r="W96" s="12" t="s">
        <v>1493</v>
      </c>
      <c r="X96" s="12" t="s">
        <v>1493</v>
      </c>
      <c r="Y96" s="12" t="s">
        <v>1493</v>
      </c>
      <c r="Z96" s="12" t="s">
        <v>1493</v>
      </c>
      <c r="AA96" s="12" t="s">
        <v>1493</v>
      </c>
      <c r="AB96" s="12" t="s">
        <v>1493</v>
      </c>
      <c r="AC96" s="12" t="s">
        <v>1493</v>
      </c>
      <c r="AD96" s="12" t="s">
        <v>1493</v>
      </c>
      <c r="AE96" s="12" t="s">
        <v>1493</v>
      </c>
      <c r="AF96" s="12" t="s">
        <v>1493</v>
      </c>
      <c r="AG96" s="12" t="s">
        <v>1493</v>
      </c>
      <c r="AH96" s="12" t="s">
        <v>1493</v>
      </c>
      <c r="AI96" s="12" t="s">
        <v>1493</v>
      </c>
      <c r="AJ96" s="12" t="s">
        <v>1493</v>
      </c>
      <c r="AK96" s="12" t="s">
        <v>1493</v>
      </c>
      <c r="AL96" s="12" t="s">
        <v>1493</v>
      </c>
      <c r="AM96" s="12" t="s">
        <v>1493</v>
      </c>
      <c r="AN96" s="12" t="s">
        <v>1493</v>
      </c>
      <c r="AO96" s="12" t="s">
        <v>1493</v>
      </c>
      <c r="AP96" s="12" t="s">
        <v>1493</v>
      </c>
      <c r="AQ96" s="12" t="s">
        <v>1493</v>
      </c>
      <c r="AR96" s="12" t="s">
        <v>1493</v>
      </c>
      <c r="AS96" s="12" t="s">
        <v>1493</v>
      </c>
      <c r="AT96" s="12" t="s">
        <v>1493</v>
      </c>
      <c r="AU96" s="12" t="s">
        <v>1493</v>
      </c>
      <c r="AV96" s="12" t="s">
        <v>1493</v>
      </c>
      <c r="AW96" s="12" t="s">
        <v>1493</v>
      </c>
      <c r="AX96" s="12" t="s">
        <v>1493</v>
      </c>
      <c r="AY96" s="12" t="s">
        <v>1493</v>
      </c>
      <c r="AZ96" s="12" t="s">
        <v>1493</v>
      </c>
      <c r="BA96" s="12" t="s">
        <v>1493</v>
      </c>
      <c r="BB96" s="12" t="s">
        <v>1493</v>
      </c>
      <c r="BC96" s="12" t="s">
        <v>1493</v>
      </c>
      <c r="BD96" s="12" t="s">
        <v>1493</v>
      </c>
      <c r="BE96" s="12" t="s">
        <v>1493</v>
      </c>
      <c r="BF96" s="12" t="s">
        <v>1493</v>
      </c>
      <c r="BG96" s="12" t="s">
        <v>1493</v>
      </c>
      <c r="BH96" s="12" t="s">
        <v>1493</v>
      </c>
      <c r="BI96" s="12" t="s">
        <v>1493</v>
      </c>
      <c r="BJ96" s="12" t="s">
        <v>1493</v>
      </c>
      <c r="BK96" s="12" t="s">
        <v>1493</v>
      </c>
      <c r="BL96" s="12" t="s">
        <v>1493</v>
      </c>
      <c r="BM96" s="12" t="s">
        <v>1493</v>
      </c>
      <c r="BN96" s="12" t="s">
        <v>1493</v>
      </c>
      <c r="BO96" s="12" t="s">
        <v>1493</v>
      </c>
      <c r="BP96" s="12" t="s">
        <v>1493</v>
      </c>
      <c r="BQ96" s="12" t="s">
        <v>1493</v>
      </c>
      <c r="BR96" s="12" t="s">
        <v>1493</v>
      </c>
      <c r="BS96" s="12" t="s">
        <v>1493</v>
      </c>
      <c r="BT96" s="12" t="s">
        <v>1493</v>
      </c>
      <c r="BU96" s="12" t="s">
        <v>1493</v>
      </c>
      <c r="BV96" s="12" t="s">
        <v>1493</v>
      </c>
      <c r="BW96" s="12" t="s">
        <v>1493</v>
      </c>
      <c r="BX96" s="12" t="s">
        <v>1493</v>
      </c>
      <c r="BY96" s="12" t="s">
        <v>1493</v>
      </c>
      <c r="BZ96" s="12" t="s">
        <v>1493</v>
      </c>
      <c r="CA96" s="12" t="s">
        <v>1493</v>
      </c>
      <c r="CB96" s="12" t="s">
        <v>1493</v>
      </c>
      <c r="CC96" s="12" t="s">
        <v>1493</v>
      </c>
      <c r="CD96" s="12" t="s">
        <v>1493</v>
      </c>
      <c r="CE96" s="12" t="s">
        <v>1493</v>
      </c>
      <c r="CF96" s="12" t="s">
        <v>1493</v>
      </c>
      <c r="CG96" s="12" t="s">
        <v>1493</v>
      </c>
      <c r="CH96" s="12" t="s">
        <v>1493</v>
      </c>
      <c r="CI96" s="12" t="s">
        <v>1493</v>
      </c>
      <c r="CJ96" s="12" t="s">
        <v>1493</v>
      </c>
      <c r="CK96" s="12" t="s">
        <v>1493</v>
      </c>
      <c r="CL96" s="12" t="s">
        <v>1493</v>
      </c>
      <c r="CM96" s="12" t="s">
        <v>1493</v>
      </c>
      <c r="CN96" s="12" t="s">
        <v>1493</v>
      </c>
      <c r="CO96" s="12" t="s">
        <v>1493</v>
      </c>
      <c r="CP96" s="12" t="s">
        <v>1493</v>
      </c>
      <c r="CQ96" s="12" t="s">
        <v>1493</v>
      </c>
      <c r="CR96" s="12" t="s">
        <v>1493</v>
      </c>
      <c r="CS96" s="12" t="s">
        <v>1493</v>
      </c>
      <c r="CT96" s="12" t="s">
        <v>1493</v>
      </c>
      <c r="CU96" s="12" t="s">
        <v>1493</v>
      </c>
      <c r="CV96" s="12" t="s">
        <v>1493</v>
      </c>
      <c r="CW96" s="12" t="s">
        <v>1493</v>
      </c>
      <c r="CX96" s="12" t="s">
        <v>1493</v>
      </c>
      <c r="CY96" s="12" t="s">
        <v>1493</v>
      </c>
      <c r="CZ96" s="12" t="s">
        <v>1493</v>
      </c>
      <c r="DA96" s="12" t="s">
        <v>1493</v>
      </c>
      <c r="DB96" s="12" t="s">
        <v>1493</v>
      </c>
      <c r="DC96" s="12" t="s">
        <v>1493</v>
      </c>
      <c r="DD96" s="12" t="s">
        <v>1493</v>
      </c>
      <c r="DE96" s="12" t="s">
        <v>1493</v>
      </c>
      <c r="DF96" s="12" t="s">
        <v>1493</v>
      </c>
      <c r="DG96" s="12" t="s">
        <v>1493</v>
      </c>
      <c r="DH96" s="12" t="s">
        <v>1493</v>
      </c>
      <c r="DI96" s="12" t="s">
        <v>1493</v>
      </c>
      <c r="DJ96" s="12" t="s">
        <v>1493</v>
      </c>
      <c r="DK96" s="12" t="s">
        <v>1493</v>
      </c>
      <c r="DL96" s="12" t="s">
        <v>1493</v>
      </c>
      <c r="DM96" s="12" t="s">
        <v>1493</v>
      </c>
      <c r="DN96" s="12" t="s">
        <v>1493</v>
      </c>
      <c r="DO96" s="12" t="s">
        <v>1493</v>
      </c>
      <c r="DP96" s="12" t="s">
        <v>1493</v>
      </c>
      <c r="DQ96" s="12" t="s">
        <v>1493</v>
      </c>
      <c r="DR96" s="12" t="s">
        <v>1493</v>
      </c>
      <c r="DS96" s="12" t="s">
        <v>1493</v>
      </c>
      <c r="DT96" s="12" t="s">
        <v>1493</v>
      </c>
      <c r="DU96" s="12" t="s">
        <v>1493</v>
      </c>
      <c r="DV96" s="12" t="s">
        <v>1493</v>
      </c>
      <c r="DW96" s="12" t="s">
        <v>1493</v>
      </c>
      <c r="DX96" s="12" t="s">
        <v>1493</v>
      </c>
      <c r="DY96" s="12" t="s">
        <v>1493</v>
      </c>
      <c r="DZ96" s="12" t="s">
        <v>1493</v>
      </c>
      <c r="EA96" s="12" t="s">
        <v>1493</v>
      </c>
      <c r="EB96" s="12" t="s">
        <v>1493</v>
      </c>
      <c r="EC96" s="12" t="s">
        <v>1493</v>
      </c>
      <c r="ED96" s="12" t="s">
        <v>1493</v>
      </c>
      <c r="EE96" s="12" t="s">
        <v>1493</v>
      </c>
      <c r="EF96" s="12" t="s">
        <v>1493</v>
      </c>
      <c r="EG96" s="12" t="s">
        <v>1493</v>
      </c>
      <c r="EH96" s="12" t="s">
        <v>1493</v>
      </c>
      <c r="EI96" s="12" t="s">
        <v>1493</v>
      </c>
      <c r="EJ96" s="12" t="s">
        <v>1493</v>
      </c>
      <c r="EK96" s="12" t="s">
        <v>1493</v>
      </c>
      <c r="EL96" s="12" t="s">
        <v>1493</v>
      </c>
      <c r="EM96" s="12" t="s">
        <v>1493</v>
      </c>
      <c r="EN96" s="12" t="s">
        <v>1493</v>
      </c>
      <c r="EO96" s="12" t="s">
        <v>1493</v>
      </c>
      <c r="EP96" s="12" t="s">
        <v>1493</v>
      </c>
      <c r="ER96">
        <v>1</v>
      </c>
      <c r="ES96">
        <v>32.799999999999997</v>
      </c>
      <c r="ET96">
        <v>33.1</v>
      </c>
      <c r="EU96">
        <f t="shared" si="3"/>
        <v>33</v>
      </c>
      <c r="EV96">
        <f>Data1!BQ96/7</f>
        <v>35.285714285714285</v>
      </c>
      <c r="EW96">
        <v>1</v>
      </c>
      <c r="EX96">
        <f t="shared" si="4"/>
        <v>3</v>
      </c>
      <c r="EY96" t="str">
        <f t="shared" si="5"/>
        <v>לא הולם</v>
      </c>
    </row>
    <row r="97" spans="1:155" x14ac:dyDescent="0.25">
      <c r="A97" s="4">
        <v>2.0939999999999999</v>
      </c>
      <c r="B97" s="12" t="s">
        <v>1493</v>
      </c>
      <c r="C97" s="12" t="s">
        <v>1256</v>
      </c>
      <c r="D97">
        <v>140</v>
      </c>
      <c r="E97" s="12" t="s">
        <v>1005</v>
      </c>
      <c r="F97">
        <v>48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 t="s">
        <v>1433</v>
      </c>
      <c r="P97">
        <v>210</v>
      </c>
      <c r="Q97" t="s">
        <v>513</v>
      </c>
      <c r="R97">
        <v>57</v>
      </c>
      <c r="S97" s="12" t="s">
        <v>1493</v>
      </c>
      <c r="T97" s="12" t="s">
        <v>1493</v>
      </c>
      <c r="U97" s="12" t="s">
        <v>1493</v>
      </c>
      <c r="V97" s="12" t="s">
        <v>1493</v>
      </c>
      <c r="W97">
        <v>1</v>
      </c>
      <c r="X97">
        <v>1</v>
      </c>
      <c r="Y97">
        <v>1</v>
      </c>
      <c r="Z97">
        <v>1</v>
      </c>
      <c r="AA97" s="12" t="s">
        <v>1493</v>
      </c>
      <c r="AB97" s="12" t="s">
        <v>1493</v>
      </c>
      <c r="AC97" s="12" t="s">
        <v>1493</v>
      </c>
      <c r="AD97" s="12" t="s">
        <v>1493</v>
      </c>
      <c r="AE97" s="12" t="s">
        <v>1493</v>
      </c>
      <c r="AF97" s="12" t="s">
        <v>1493</v>
      </c>
      <c r="AG97" s="12" t="s">
        <v>1493</v>
      </c>
      <c r="AH97" s="12" t="s">
        <v>1493</v>
      </c>
      <c r="AI97" s="12" t="s">
        <v>1493</v>
      </c>
      <c r="AJ97" s="12" t="s">
        <v>1493</v>
      </c>
      <c r="AK97" s="12" t="s">
        <v>1493</v>
      </c>
      <c r="AL97" s="12" t="s">
        <v>1493</v>
      </c>
      <c r="AM97" s="12" t="s">
        <v>1493</v>
      </c>
      <c r="AN97" s="12" t="s">
        <v>1493</v>
      </c>
      <c r="AO97" s="12" t="s">
        <v>1493</v>
      </c>
      <c r="AP97" s="12" t="s">
        <v>1493</v>
      </c>
      <c r="AQ97" s="12" t="s">
        <v>1493</v>
      </c>
      <c r="AR97" s="12" t="s">
        <v>1493</v>
      </c>
      <c r="AS97" s="12" t="s">
        <v>1493</v>
      </c>
      <c r="AT97" s="12" t="s">
        <v>1493</v>
      </c>
      <c r="AU97" s="12" t="s">
        <v>1493</v>
      </c>
      <c r="AV97" s="12" t="s">
        <v>1493</v>
      </c>
      <c r="AW97" s="12" t="s">
        <v>1493</v>
      </c>
      <c r="AX97" s="12" t="s">
        <v>1493</v>
      </c>
      <c r="AY97" s="12" t="s">
        <v>1493</v>
      </c>
      <c r="AZ97" s="12" t="s">
        <v>1493</v>
      </c>
      <c r="BA97" s="12" t="s">
        <v>1493</v>
      </c>
      <c r="BB97" s="12" t="s">
        <v>1493</v>
      </c>
      <c r="BC97" s="12" t="s">
        <v>1493</v>
      </c>
      <c r="BD97" s="12" t="s">
        <v>1493</v>
      </c>
      <c r="BE97" s="12" t="s">
        <v>1493</v>
      </c>
      <c r="BF97" s="12" t="s">
        <v>1493</v>
      </c>
      <c r="BG97" s="12" t="s">
        <v>1493</v>
      </c>
      <c r="BH97" s="12" t="s">
        <v>1493</v>
      </c>
      <c r="BI97" s="12" t="s">
        <v>1493</v>
      </c>
      <c r="BJ97" s="12" t="s">
        <v>1493</v>
      </c>
      <c r="BK97" s="12" t="s">
        <v>1493</v>
      </c>
      <c r="BL97" s="12" t="s">
        <v>1493</v>
      </c>
      <c r="BM97" s="12" t="s">
        <v>1493</v>
      </c>
      <c r="BN97" s="12" t="s">
        <v>1493</v>
      </c>
      <c r="BO97" s="12" t="s">
        <v>1493</v>
      </c>
      <c r="BP97" s="12" t="s">
        <v>1493</v>
      </c>
      <c r="BQ97" s="12" t="s">
        <v>1493</v>
      </c>
      <c r="BR97" s="12" t="s">
        <v>1493</v>
      </c>
      <c r="BS97" s="12" t="s">
        <v>1493</v>
      </c>
      <c r="BT97" s="12" t="s">
        <v>1493</v>
      </c>
      <c r="BU97" s="12" t="s">
        <v>1493</v>
      </c>
      <c r="BV97" s="12" t="s">
        <v>1493</v>
      </c>
      <c r="BW97" s="12" t="s">
        <v>1493</v>
      </c>
      <c r="BX97" s="12" t="s">
        <v>1493</v>
      </c>
      <c r="BY97" s="12" t="s">
        <v>1493</v>
      </c>
      <c r="BZ97" s="12" t="s">
        <v>1493</v>
      </c>
      <c r="CA97" s="12" t="s">
        <v>1493</v>
      </c>
      <c r="CB97" s="12" t="s">
        <v>1493</v>
      </c>
      <c r="CC97" s="12" t="s">
        <v>1493</v>
      </c>
      <c r="CD97" s="12" t="s">
        <v>1493</v>
      </c>
      <c r="CE97" s="12" t="s">
        <v>1493</v>
      </c>
      <c r="CF97" s="12" t="s">
        <v>1493</v>
      </c>
      <c r="CG97" s="12" t="s">
        <v>1493</v>
      </c>
      <c r="CH97" s="12" t="s">
        <v>1493</v>
      </c>
      <c r="CI97" s="12" t="s">
        <v>1493</v>
      </c>
      <c r="CJ97" s="12" t="s">
        <v>1493</v>
      </c>
      <c r="CK97" s="12" t="s">
        <v>1493</v>
      </c>
      <c r="CL97" s="12" t="s">
        <v>1493</v>
      </c>
      <c r="CM97" s="12" t="s">
        <v>1493</v>
      </c>
      <c r="CN97" s="12" t="s">
        <v>1493</v>
      </c>
      <c r="CO97" s="12" t="s">
        <v>1493</v>
      </c>
      <c r="CP97" s="12" t="s">
        <v>1493</v>
      </c>
      <c r="CQ97" s="12" t="s">
        <v>1493</v>
      </c>
      <c r="CR97" s="12" t="s">
        <v>1493</v>
      </c>
      <c r="CS97" s="12" t="s">
        <v>1493</v>
      </c>
      <c r="CT97" s="12" t="s">
        <v>1493</v>
      </c>
      <c r="CU97" s="12" t="s">
        <v>1493</v>
      </c>
      <c r="CV97" s="12" t="s">
        <v>1493</v>
      </c>
      <c r="CW97" s="12" t="s">
        <v>1493</v>
      </c>
      <c r="CX97" s="12" t="s">
        <v>1493</v>
      </c>
      <c r="CY97" s="12" t="s">
        <v>1493</v>
      </c>
      <c r="CZ97" s="12" t="s">
        <v>1493</v>
      </c>
      <c r="DA97" s="12" t="s">
        <v>1493</v>
      </c>
      <c r="DB97" s="12" t="s">
        <v>1493</v>
      </c>
      <c r="DC97" s="12" t="s">
        <v>1493</v>
      </c>
      <c r="DD97" s="12" t="s">
        <v>1493</v>
      </c>
      <c r="DE97" s="12" t="s">
        <v>1493</v>
      </c>
      <c r="DF97" s="12" t="s">
        <v>1493</v>
      </c>
      <c r="DG97" s="12" t="s">
        <v>1493</v>
      </c>
      <c r="DH97" s="12" t="s">
        <v>1493</v>
      </c>
      <c r="DI97" s="12" t="s">
        <v>1493</v>
      </c>
      <c r="DJ97" s="12" t="s">
        <v>1493</v>
      </c>
      <c r="DK97" s="12" t="s">
        <v>1493</v>
      </c>
      <c r="DL97" s="12" t="s">
        <v>1493</v>
      </c>
      <c r="DM97" s="12" t="s">
        <v>1493</v>
      </c>
      <c r="DN97" s="12" t="s">
        <v>1493</v>
      </c>
      <c r="DO97" s="12" t="s">
        <v>1493</v>
      </c>
      <c r="DP97" s="12" t="s">
        <v>1493</v>
      </c>
      <c r="DQ97" s="12" t="s">
        <v>1493</v>
      </c>
      <c r="DR97" s="12" t="s">
        <v>1493</v>
      </c>
      <c r="DS97" s="12" t="s">
        <v>1493</v>
      </c>
      <c r="DT97" s="12" t="s">
        <v>1493</v>
      </c>
      <c r="DU97" s="12" t="s">
        <v>1493</v>
      </c>
      <c r="DV97" s="12" t="s">
        <v>1493</v>
      </c>
      <c r="DW97" s="12" t="s">
        <v>1493</v>
      </c>
      <c r="DX97" s="12" t="s">
        <v>1493</v>
      </c>
      <c r="DY97" s="12" t="s">
        <v>1493</v>
      </c>
      <c r="DZ97" s="12" t="s">
        <v>1493</v>
      </c>
      <c r="EA97" s="12" t="s">
        <v>1493</v>
      </c>
      <c r="EB97" s="12" t="s">
        <v>1493</v>
      </c>
      <c r="EC97" s="12" t="s">
        <v>1493</v>
      </c>
      <c r="ED97" s="12" t="s">
        <v>1493</v>
      </c>
      <c r="EE97" s="12" t="s">
        <v>1493</v>
      </c>
      <c r="EF97" s="12" t="s">
        <v>1493</v>
      </c>
      <c r="EG97" s="12" t="s">
        <v>1493</v>
      </c>
      <c r="EH97" s="12" t="s">
        <v>1493</v>
      </c>
      <c r="EI97" s="12" t="s">
        <v>1493</v>
      </c>
      <c r="EJ97" s="12" t="s">
        <v>1493</v>
      </c>
      <c r="EK97" s="12" t="s">
        <v>1493</v>
      </c>
      <c r="EL97" s="12" t="s">
        <v>1493</v>
      </c>
      <c r="EM97" s="12" t="s">
        <v>1493</v>
      </c>
      <c r="EN97" s="12" t="s">
        <v>1493</v>
      </c>
      <c r="EO97" s="12" t="s">
        <v>1493</v>
      </c>
      <c r="EP97" s="12" t="s">
        <v>1493</v>
      </c>
      <c r="ER97">
        <v>2</v>
      </c>
      <c r="ES97">
        <v>30</v>
      </c>
      <c r="ET97">
        <v>30</v>
      </c>
      <c r="EU97">
        <f t="shared" si="3"/>
        <v>30</v>
      </c>
      <c r="EV97">
        <f>Data1!BQ97/7</f>
        <v>35.714285714285715</v>
      </c>
      <c r="EW97">
        <v>2</v>
      </c>
      <c r="EX97">
        <f t="shared" si="4"/>
        <v>3</v>
      </c>
      <c r="EY97" t="str">
        <f t="shared" si="5"/>
        <v>לא הולם</v>
      </c>
    </row>
    <row r="98" spans="1:155" x14ac:dyDescent="0.25">
      <c r="A98" s="4">
        <v>1.0009999999999999</v>
      </c>
      <c r="B98" s="12" t="s">
        <v>1493</v>
      </c>
      <c r="C98" t="s">
        <v>463</v>
      </c>
      <c r="D98">
        <v>71</v>
      </c>
      <c r="E98" t="s">
        <v>464</v>
      </c>
      <c r="F98">
        <v>50.8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s="12" t="s">
        <v>1493</v>
      </c>
      <c r="N98">
        <v>1</v>
      </c>
      <c r="O98" t="s">
        <v>465</v>
      </c>
      <c r="P98">
        <v>97</v>
      </c>
      <c r="Q98" t="s">
        <v>466</v>
      </c>
      <c r="R98">
        <v>52.4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s="12" t="s">
        <v>1493</v>
      </c>
      <c r="Z98" s="12" t="s">
        <v>1493</v>
      </c>
      <c r="AA98" t="s">
        <v>467</v>
      </c>
      <c r="AB98">
        <v>132</v>
      </c>
      <c r="AC98" t="s">
        <v>468</v>
      </c>
      <c r="AD98">
        <v>54.6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 s="12" t="s">
        <v>1493</v>
      </c>
      <c r="AM98" t="s">
        <v>469</v>
      </c>
      <c r="AN98">
        <v>160</v>
      </c>
      <c r="AO98" t="s">
        <v>470</v>
      </c>
      <c r="AP98">
        <v>57.9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 s="12" t="s">
        <v>1493</v>
      </c>
      <c r="AY98" t="s">
        <v>471</v>
      </c>
      <c r="AZ98">
        <v>195</v>
      </c>
      <c r="BA98" t="s">
        <v>472</v>
      </c>
      <c r="BB98">
        <v>60.6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1</v>
      </c>
      <c r="BJ98" s="12" t="s">
        <v>1493</v>
      </c>
      <c r="BK98" t="s">
        <v>473</v>
      </c>
      <c r="BL98">
        <v>223</v>
      </c>
      <c r="BM98" t="s">
        <v>474</v>
      </c>
      <c r="BN98">
        <v>62.5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1</v>
      </c>
      <c r="BV98" s="12" t="s">
        <v>1493</v>
      </c>
      <c r="BW98" t="s">
        <v>475</v>
      </c>
      <c r="BX98">
        <v>251</v>
      </c>
      <c r="BY98" t="s">
        <v>476</v>
      </c>
      <c r="BZ98">
        <v>66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 s="12" t="s">
        <v>1493</v>
      </c>
      <c r="CI98" s="12" t="s">
        <v>1493</v>
      </c>
      <c r="CJ98" s="12" t="s">
        <v>1493</v>
      </c>
      <c r="CK98" s="12" t="s">
        <v>1493</v>
      </c>
      <c r="CL98" s="12" t="s">
        <v>1493</v>
      </c>
      <c r="CM98" s="12" t="s">
        <v>1493</v>
      </c>
      <c r="CN98" s="12" t="s">
        <v>1493</v>
      </c>
      <c r="CO98" s="12" t="s">
        <v>1493</v>
      </c>
      <c r="CP98" s="12" t="s">
        <v>1493</v>
      </c>
      <c r="CQ98" s="12" t="s">
        <v>1493</v>
      </c>
      <c r="CR98" s="12" t="s">
        <v>1493</v>
      </c>
      <c r="CS98" s="12" t="s">
        <v>1493</v>
      </c>
      <c r="CT98" s="12" t="s">
        <v>1493</v>
      </c>
      <c r="CU98" s="12" t="s">
        <v>1493</v>
      </c>
      <c r="CV98" s="12" t="s">
        <v>1493</v>
      </c>
      <c r="CW98" s="12" t="s">
        <v>1493</v>
      </c>
      <c r="CX98" s="12" t="s">
        <v>1493</v>
      </c>
      <c r="CY98" s="12" t="s">
        <v>1493</v>
      </c>
      <c r="CZ98" s="12" t="s">
        <v>1493</v>
      </c>
      <c r="DA98" s="12" t="s">
        <v>1493</v>
      </c>
      <c r="DB98" s="12" t="s">
        <v>1493</v>
      </c>
      <c r="DC98" s="12" t="s">
        <v>1493</v>
      </c>
      <c r="DD98" s="12" t="s">
        <v>1493</v>
      </c>
      <c r="DE98" s="12" t="s">
        <v>1493</v>
      </c>
      <c r="DF98" s="12" t="s">
        <v>1493</v>
      </c>
      <c r="DG98" s="12" t="s">
        <v>1493</v>
      </c>
      <c r="DH98" s="12" t="s">
        <v>1493</v>
      </c>
      <c r="DI98" s="12" t="s">
        <v>1493</v>
      </c>
      <c r="DJ98" s="12" t="s">
        <v>1493</v>
      </c>
      <c r="DK98" s="12" t="s">
        <v>1493</v>
      </c>
      <c r="DL98" s="12" t="s">
        <v>1493</v>
      </c>
      <c r="DM98" s="12" t="s">
        <v>1493</v>
      </c>
      <c r="DN98" s="12" t="s">
        <v>1493</v>
      </c>
      <c r="DO98" s="12" t="s">
        <v>1493</v>
      </c>
      <c r="DP98" s="12" t="s">
        <v>1493</v>
      </c>
      <c r="DQ98" s="12" t="s">
        <v>1493</v>
      </c>
      <c r="DR98" s="12" t="s">
        <v>1493</v>
      </c>
      <c r="DS98" s="12" t="s">
        <v>1493</v>
      </c>
      <c r="DT98" s="12" t="s">
        <v>1493</v>
      </c>
      <c r="DU98" s="12" t="s">
        <v>1493</v>
      </c>
      <c r="DV98" s="12" t="s">
        <v>1493</v>
      </c>
      <c r="DW98" s="12" t="s">
        <v>1493</v>
      </c>
      <c r="DX98" s="12" t="s">
        <v>1493</v>
      </c>
      <c r="DY98" s="12" t="s">
        <v>1493</v>
      </c>
      <c r="DZ98" s="12" t="s">
        <v>1493</v>
      </c>
      <c r="EA98" s="12" t="s">
        <v>1493</v>
      </c>
      <c r="EB98" s="12" t="s">
        <v>1493</v>
      </c>
      <c r="EC98" s="12" t="s">
        <v>1493</v>
      </c>
      <c r="ED98" s="12" t="s">
        <v>1493</v>
      </c>
      <c r="EE98" s="12" t="s">
        <v>1493</v>
      </c>
      <c r="EF98" s="12" t="s">
        <v>1493</v>
      </c>
      <c r="EG98" s="12" t="s">
        <v>1493</v>
      </c>
      <c r="EH98" s="12" t="s">
        <v>1493</v>
      </c>
      <c r="EI98" s="12" t="s">
        <v>1493</v>
      </c>
      <c r="EJ98" s="12" t="s">
        <v>1493</v>
      </c>
      <c r="EK98" s="12" t="s">
        <v>1493</v>
      </c>
      <c r="EL98" s="12" t="s">
        <v>1493</v>
      </c>
      <c r="EM98" s="12" t="s">
        <v>1493</v>
      </c>
      <c r="EN98" s="12" t="s">
        <v>1493</v>
      </c>
      <c r="EO98" s="12" t="s">
        <v>1493</v>
      </c>
      <c r="EP98" s="12" t="s">
        <v>1493</v>
      </c>
      <c r="ER98">
        <v>7</v>
      </c>
      <c r="ES98">
        <v>35.799999999999997</v>
      </c>
      <c r="ET98">
        <v>36.1</v>
      </c>
      <c r="EU98">
        <f t="shared" si="3"/>
        <v>36</v>
      </c>
      <c r="EV98">
        <f>Data1!BQ98/7</f>
        <v>40</v>
      </c>
      <c r="EW98">
        <v>7</v>
      </c>
      <c r="EX98">
        <f t="shared" si="4"/>
        <v>2</v>
      </c>
      <c r="EY98" s="33" t="str">
        <f t="shared" si="5"/>
        <v>בינוני</v>
      </c>
    </row>
    <row r="99" spans="1:155" x14ac:dyDescent="0.25">
      <c r="A99" s="4">
        <v>1.002</v>
      </c>
      <c r="B99" s="12" t="s">
        <v>1493</v>
      </c>
      <c r="C99" t="s">
        <v>483</v>
      </c>
      <c r="D99">
        <v>70</v>
      </c>
      <c r="E99" t="s">
        <v>484</v>
      </c>
      <c r="F99">
        <v>65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 s="12" t="s">
        <v>1493</v>
      </c>
      <c r="N99">
        <v>1</v>
      </c>
      <c r="O99" t="s">
        <v>485</v>
      </c>
      <c r="P99">
        <v>141</v>
      </c>
      <c r="Q99" t="s">
        <v>486</v>
      </c>
      <c r="R99">
        <v>72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 s="12" t="s">
        <v>1493</v>
      </c>
      <c r="Z99">
        <v>1</v>
      </c>
      <c r="AA99" s="12" t="s">
        <v>1493</v>
      </c>
      <c r="AB99" s="12" t="s">
        <v>1493</v>
      </c>
      <c r="AC99" s="12" t="s">
        <v>1493</v>
      </c>
      <c r="AD99" s="12" t="s">
        <v>1493</v>
      </c>
      <c r="AE99" s="12" t="s">
        <v>1493</v>
      </c>
      <c r="AF99" s="12" t="s">
        <v>1493</v>
      </c>
      <c r="AG99" s="12" t="s">
        <v>1493</v>
      </c>
      <c r="AH99" s="12" t="s">
        <v>1493</v>
      </c>
      <c r="AI99" s="12" t="s">
        <v>1493</v>
      </c>
      <c r="AJ99" s="12" t="s">
        <v>1493</v>
      </c>
      <c r="AK99" s="12" t="s">
        <v>1493</v>
      </c>
      <c r="AL99" s="12" t="s">
        <v>1493</v>
      </c>
      <c r="AM99" s="12" t="s">
        <v>1493</v>
      </c>
      <c r="AN99" s="12" t="s">
        <v>1493</v>
      </c>
      <c r="AO99" s="12" t="s">
        <v>1493</v>
      </c>
      <c r="AP99" s="12" t="s">
        <v>1493</v>
      </c>
      <c r="AQ99" s="12" t="s">
        <v>1493</v>
      </c>
      <c r="AR99" s="12" t="s">
        <v>1493</v>
      </c>
      <c r="AS99" s="12" t="s">
        <v>1493</v>
      </c>
      <c r="AT99" s="12" t="s">
        <v>1493</v>
      </c>
      <c r="AU99" s="12" t="s">
        <v>1493</v>
      </c>
      <c r="AV99" s="12" t="s">
        <v>1493</v>
      </c>
      <c r="AW99" s="12" t="s">
        <v>1493</v>
      </c>
      <c r="AX99" s="12" t="s">
        <v>1493</v>
      </c>
      <c r="AY99" s="12" t="s">
        <v>1493</v>
      </c>
      <c r="AZ99" s="12" t="s">
        <v>1493</v>
      </c>
      <c r="BA99" s="12" t="s">
        <v>1493</v>
      </c>
      <c r="BB99" s="12" t="s">
        <v>1493</v>
      </c>
      <c r="BC99" s="12" t="s">
        <v>1493</v>
      </c>
      <c r="BD99" s="12" t="s">
        <v>1493</v>
      </c>
      <c r="BE99" s="12" t="s">
        <v>1493</v>
      </c>
      <c r="BF99" s="12" t="s">
        <v>1493</v>
      </c>
      <c r="BG99" s="12" t="s">
        <v>1493</v>
      </c>
      <c r="BH99" s="12" t="s">
        <v>1493</v>
      </c>
      <c r="BI99" s="12" t="s">
        <v>1493</v>
      </c>
      <c r="BJ99" s="12" t="s">
        <v>1493</v>
      </c>
      <c r="BK99" s="12" t="s">
        <v>1493</v>
      </c>
      <c r="BL99" s="12" t="s">
        <v>1493</v>
      </c>
      <c r="BM99" s="12" t="s">
        <v>1493</v>
      </c>
      <c r="BN99" s="12" t="s">
        <v>1493</v>
      </c>
      <c r="BO99" s="12" t="s">
        <v>1493</v>
      </c>
      <c r="BP99" s="12" t="s">
        <v>1493</v>
      </c>
      <c r="BQ99" s="12" t="s">
        <v>1493</v>
      </c>
      <c r="BR99" s="12" t="s">
        <v>1493</v>
      </c>
      <c r="BS99" s="12" t="s">
        <v>1493</v>
      </c>
      <c r="BT99" s="12" t="s">
        <v>1493</v>
      </c>
      <c r="BU99" s="12" t="s">
        <v>1493</v>
      </c>
      <c r="BV99" s="12" t="s">
        <v>1493</v>
      </c>
      <c r="BW99" s="12" t="s">
        <v>1493</v>
      </c>
      <c r="BX99" s="12" t="s">
        <v>1493</v>
      </c>
      <c r="BY99" s="12" t="s">
        <v>1493</v>
      </c>
      <c r="BZ99" s="12" t="s">
        <v>1493</v>
      </c>
      <c r="CA99" s="12" t="s">
        <v>1493</v>
      </c>
      <c r="CB99" s="12" t="s">
        <v>1493</v>
      </c>
      <c r="CC99" s="12" t="s">
        <v>1493</v>
      </c>
      <c r="CD99" s="12" t="s">
        <v>1493</v>
      </c>
      <c r="CE99" s="12" t="s">
        <v>1493</v>
      </c>
      <c r="CF99" s="12" t="s">
        <v>1493</v>
      </c>
      <c r="CG99" s="12" t="s">
        <v>1493</v>
      </c>
      <c r="CH99" s="12" t="s">
        <v>1493</v>
      </c>
      <c r="CI99" s="12" t="s">
        <v>1493</v>
      </c>
      <c r="CJ99" s="12" t="s">
        <v>1493</v>
      </c>
      <c r="CK99" s="12" t="s">
        <v>1493</v>
      </c>
      <c r="CL99" s="12" t="s">
        <v>1493</v>
      </c>
      <c r="CM99" s="12" t="s">
        <v>1493</v>
      </c>
      <c r="CN99" s="12" t="s">
        <v>1493</v>
      </c>
      <c r="CO99" s="12" t="s">
        <v>1493</v>
      </c>
      <c r="CP99" s="12" t="s">
        <v>1493</v>
      </c>
      <c r="CQ99" s="12" t="s">
        <v>1493</v>
      </c>
      <c r="CR99" s="12" t="s">
        <v>1493</v>
      </c>
      <c r="CS99" s="12" t="s">
        <v>1493</v>
      </c>
      <c r="CT99" s="12" t="s">
        <v>1493</v>
      </c>
      <c r="CU99" s="12" t="s">
        <v>1493</v>
      </c>
      <c r="CV99" s="12" t="s">
        <v>1493</v>
      </c>
      <c r="CW99" s="12" t="s">
        <v>1493</v>
      </c>
      <c r="CX99" s="12" t="s">
        <v>1493</v>
      </c>
      <c r="CY99" s="12" t="s">
        <v>1493</v>
      </c>
      <c r="CZ99" s="12" t="s">
        <v>1493</v>
      </c>
      <c r="DA99" s="12" t="s">
        <v>1493</v>
      </c>
      <c r="DB99" s="12" t="s">
        <v>1493</v>
      </c>
      <c r="DC99" s="12" t="s">
        <v>1493</v>
      </c>
      <c r="DD99" s="12" t="s">
        <v>1493</v>
      </c>
      <c r="DE99" s="12" t="s">
        <v>1493</v>
      </c>
      <c r="DF99" s="12" t="s">
        <v>1493</v>
      </c>
      <c r="DG99" s="12" t="s">
        <v>1493</v>
      </c>
      <c r="DH99" s="12" t="s">
        <v>1493</v>
      </c>
      <c r="DI99" s="12" t="s">
        <v>1493</v>
      </c>
      <c r="DJ99" s="12" t="s">
        <v>1493</v>
      </c>
      <c r="DK99" s="12" t="s">
        <v>1493</v>
      </c>
      <c r="DL99" s="12" t="s">
        <v>1493</v>
      </c>
      <c r="DM99" s="12" t="s">
        <v>1493</v>
      </c>
      <c r="DN99" s="12" t="s">
        <v>1493</v>
      </c>
      <c r="DO99" s="12" t="s">
        <v>1493</v>
      </c>
      <c r="DP99" s="12" t="s">
        <v>1493</v>
      </c>
      <c r="DQ99" s="12" t="s">
        <v>1493</v>
      </c>
      <c r="DR99" s="12" t="s">
        <v>1493</v>
      </c>
      <c r="DS99" s="12" t="s">
        <v>1493</v>
      </c>
      <c r="DT99" s="12" t="s">
        <v>1493</v>
      </c>
      <c r="DU99" s="12" t="s">
        <v>1493</v>
      </c>
      <c r="DV99" s="12" t="s">
        <v>1493</v>
      </c>
      <c r="DW99" s="12" t="s">
        <v>1493</v>
      </c>
      <c r="DX99" s="12" t="s">
        <v>1493</v>
      </c>
      <c r="DY99" s="12" t="s">
        <v>1493</v>
      </c>
      <c r="DZ99" s="12" t="s">
        <v>1493</v>
      </c>
      <c r="EA99" s="12" t="s">
        <v>1493</v>
      </c>
      <c r="EB99" s="12" t="s">
        <v>1493</v>
      </c>
      <c r="EC99" s="12" t="s">
        <v>1493</v>
      </c>
      <c r="ED99" s="12" t="s">
        <v>1493</v>
      </c>
      <c r="EE99" s="12" t="s">
        <v>1493</v>
      </c>
      <c r="EF99" s="12" t="s">
        <v>1493</v>
      </c>
      <c r="EG99" s="12" t="s">
        <v>1493</v>
      </c>
      <c r="EH99" s="12" t="s">
        <v>1493</v>
      </c>
      <c r="EI99" s="12" t="s">
        <v>1493</v>
      </c>
      <c r="EJ99" s="12" t="s">
        <v>1493</v>
      </c>
      <c r="EK99" s="12" t="s">
        <v>1493</v>
      </c>
      <c r="EL99" s="12" t="s">
        <v>1493</v>
      </c>
      <c r="EM99" s="12" t="s">
        <v>1493</v>
      </c>
      <c r="EN99" s="12" t="s">
        <v>1493</v>
      </c>
      <c r="EO99" s="12" t="s">
        <v>1493</v>
      </c>
      <c r="EP99" s="12" t="s">
        <v>1493</v>
      </c>
      <c r="ER99">
        <v>2</v>
      </c>
      <c r="ES99">
        <v>20.100000000000001</v>
      </c>
      <c r="ET99">
        <v>20.100000000000001</v>
      </c>
      <c r="EU99">
        <f t="shared" si="3"/>
        <v>20</v>
      </c>
      <c r="EV99">
        <f>Data1!BQ99/7</f>
        <v>39.571428571428569</v>
      </c>
      <c r="EW99">
        <v>2</v>
      </c>
      <c r="EX99">
        <f t="shared" si="4"/>
        <v>3</v>
      </c>
      <c r="EY99" s="33" t="str">
        <f t="shared" si="5"/>
        <v>לא הולם</v>
      </c>
    </row>
    <row r="100" spans="1:155" x14ac:dyDescent="0.25">
      <c r="A100" s="4">
        <v>1.0029999999999999</v>
      </c>
      <c r="B100" s="12" t="s">
        <v>1493</v>
      </c>
      <c r="C100" t="s">
        <v>490</v>
      </c>
      <c r="D100">
        <v>49</v>
      </c>
      <c r="E100" t="s">
        <v>491</v>
      </c>
      <c r="F100">
        <v>57.5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 t="s">
        <v>492</v>
      </c>
      <c r="P100">
        <v>84</v>
      </c>
      <c r="Q100" t="s">
        <v>493</v>
      </c>
      <c r="R100">
        <v>59.5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 s="12" t="s">
        <v>1493</v>
      </c>
      <c r="AA100" t="s">
        <v>494</v>
      </c>
      <c r="AB100">
        <v>129</v>
      </c>
      <c r="AC100" t="s">
        <v>495</v>
      </c>
      <c r="AD100">
        <v>63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 s="12" t="s">
        <v>1493</v>
      </c>
      <c r="AM100" t="s">
        <v>496</v>
      </c>
      <c r="AN100">
        <v>180</v>
      </c>
      <c r="AO100" t="s">
        <v>497</v>
      </c>
      <c r="AP100">
        <v>65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 s="12" t="s">
        <v>1493</v>
      </c>
      <c r="AY100" t="s">
        <v>498</v>
      </c>
      <c r="AZ100">
        <v>245</v>
      </c>
      <c r="BA100" t="s">
        <v>499</v>
      </c>
      <c r="BB100">
        <v>70.5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1</v>
      </c>
      <c r="BJ100" s="12" t="s">
        <v>1493</v>
      </c>
      <c r="BK100" t="s">
        <v>500</v>
      </c>
      <c r="BL100">
        <v>260</v>
      </c>
      <c r="BM100" t="s">
        <v>501</v>
      </c>
      <c r="BN100" s="12" t="s">
        <v>1493</v>
      </c>
      <c r="BO100">
        <v>0</v>
      </c>
      <c r="BP100">
        <v>0</v>
      </c>
      <c r="BQ100">
        <v>0</v>
      </c>
      <c r="BR100">
        <v>1</v>
      </c>
      <c r="BS100">
        <v>1</v>
      </c>
      <c r="BT100">
        <v>1</v>
      </c>
      <c r="BU100">
        <v>1</v>
      </c>
      <c r="BV100" s="12" t="s">
        <v>1493</v>
      </c>
      <c r="BW100" s="12" t="s">
        <v>1493</v>
      </c>
      <c r="BX100" s="12" t="s">
        <v>1493</v>
      </c>
      <c r="BY100" s="12" t="s">
        <v>1493</v>
      </c>
      <c r="BZ100" s="12" t="s">
        <v>1493</v>
      </c>
      <c r="CA100" s="12" t="s">
        <v>1493</v>
      </c>
      <c r="CB100" s="12" t="s">
        <v>1493</v>
      </c>
      <c r="CC100" s="12" t="s">
        <v>1493</v>
      </c>
      <c r="CD100" s="12" t="s">
        <v>1493</v>
      </c>
      <c r="CE100" s="12" t="s">
        <v>1493</v>
      </c>
      <c r="CF100" s="12" t="s">
        <v>1493</v>
      </c>
      <c r="CG100" s="12" t="s">
        <v>1493</v>
      </c>
      <c r="CH100" s="12" t="s">
        <v>1493</v>
      </c>
      <c r="CI100" s="12" t="s">
        <v>1493</v>
      </c>
      <c r="CJ100" s="12" t="s">
        <v>1493</v>
      </c>
      <c r="CK100" s="12" t="s">
        <v>1493</v>
      </c>
      <c r="CL100" s="12" t="s">
        <v>1493</v>
      </c>
      <c r="CM100" s="12" t="s">
        <v>1493</v>
      </c>
      <c r="CN100" s="12" t="s">
        <v>1493</v>
      </c>
      <c r="CO100" s="12" t="s">
        <v>1493</v>
      </c>
      <c r="CP100" s="12" t="s">
        <v>1493</v>
      </c>
      <c r="CQ100" s="12" t="s">
        <v>1493</v>
      </c>
      <c r="CR100" s="12" t="s">
        <v>1493</v>
      </c>
      <c r="CS100" s="12" t="s">
        <v>1493</v>
      </c>
      <c r="CT100" s="12" t="s">
        <v>1493</v>
      </c>
      <c r="CU100" s="12" t="s">
        <v>1493</v>
      </c>
      <c r="CV100" s="12" t="s">
        <v>1493</v>
      </c>
      <c r="CW100" s="12" t="s">
        <v>1493</v>
      </c>
      <c r="CX100" s="12" t="s">
        <v>1493</v>
      </c>
      <c r="CY100" s="12" t="s">
        <v>1493</v>
      </c>
      <c r="CZ100" s="12" t="s">
        <v>1493</v>
      </c>
      <c r="DA100" s="12" t="s">
        <v>1493</v>
      </c>
      <c r="DB100" s="12" t="s">
        <v>1493</v>
      </c>
      <c r="DC100" s="12" t="s">
        <v>1493</v>
      </c>
      <c r="DD100" s="12" t="s">
        <v>1493</v>
      </c>
      <c r="DE100" s="12" t="s">
        <v>1493</v>
      </c>
      <c r="DF100" s="12" t="s">
        <v>1493</v>
      </c>
      <c r="DG100" s="12" t="s">
        <v>1493</v>
      </c>
      <c r="DH100" s="12" t="s">
        <v>1493</v>
      </c>
      <c r="DI100" s="12" t="s">
        <v>1493</v>
      </c>
      <c r="DJ100" s="12" t="s">
        <v>1493</v>
      </c>
      <c r="DK100" s="12" t="s">
        <v>1493</v>
      </c>
      <c r="DL100" s="12" t="s">
        <v>1493</v>
      </c>
      <c r="DM100" s="12" t="s">
        <v>1493</v>
      </c>
      <c r="DN100" s="12" t="s">
        <v>1493</v>
      </c>
      <c r="DO100" s="12" t="s">
        <v>1493</v>
      </c>
      <c r="DP100" s="12" t="s">
        <v>1493</v>
      </c>
      <c r="DQ100" s="12" t="s">
        <v>1493</v>
      </c>
      <c r="DR100" s="12" t="s">
        <v>1493</v>
      </c>
      <c r="DS100" s="12" t="s">
        <v>1493</v>
      </c>
      <c r="DT100" s="12" t="s">
        <v>1493</v>
      </c>
      <c r="DU100" s="12" t="s">
        <v>1493</v>
      </c>
      <c r="DV100" s="12" t="s">
        <v>1493</v>
      </c>
      <c r="DW100" s="12" t="s">
        <v>1493</v>
      </c>
      <c r="DX100" s="12" t="s">
        <v>1493</v>
      </c>
      <c r="DY100" s="12" t="s">
        <v>1493</v>
      </c>
      <c r="DZ100" s="12" t="s">
        <v>1493</v>
      </c>
      <c r="EA100" s="12" t="s">
        <v>1493</v>
      </c>
      <c r="EB100" s="12" t="s">
        <v>1493</v>
      </c>
      <c r="EC100" s="12" t="s">
        <v>1493</v>
      </c>
      <c r="ED100" s="12" t="s">
        <v>1493</v>
      </c>
      <c r="EE100" s="12" t="s">
        <v>1493</v>
      </c>
      <c r="EF100" s="12" t="s">
        <v>1493</v>
      </c>
      <c r="EG100" s="12" t="s">
        <v>1493</v>
      </c>
      <c r="EH100" s="12" t="s">
        <v>1493</v>
      </c>
      <c r="EI100" s="12" t="s">
        <v>1493</v>
      </c>
      <c r="EJ100" s="12" t="s">
        <v>1493</v>
      </c>
      <c r="EK100" s="12" t="s">
        <v>1493</v>
      </c>
      <c r="EL100" s="12" t="s">
        <v>1493</v>
      </c>
      <c r="EM100" s="12" t="s">
        <v>1493</v>
      </c>
      <c r="EN100" s="12" t="s">
        <v>1493</v>
      </c>
      <c r="EO100" s="12" t="s">
        <v>1493</v>
      </c>
      <c r="EP100" s="12" t="s">
        <v>1493</v>
      </c>
      <c r="ER100">
        <v>6</v>
      </c>
      <c r="ES100">
        <v>37.1</v>
      </c>
      <c r="ET100">
        <v>37.1</v>
      </c>
      <c r="EU100">
        <f t="shared" si="3"/>
        <v>37</v>
      </c>
      <c r="EV100">
        <f>Data1!BQ100/7</f>
        <v>38.285714285714285</v>
      </c>
      <c r="EW100">
        <v>6</v>
      </c>
      <c r="EX100">
        <f t="shared" si="4"/>
        <v>2</v>
      </c>
      <c r="EY100" t="str">
        <f t="shared" si="5"/>
        <v>בינוני</v>
      </c>
    </row>
    <row r="101" spans="1:155" x14ac:dyDescent="0.25">
      <c r="A101" s="4">
        <v>1.004</v>
      </c>
      <c r="B101" s="12" t="s">
        <v>1493</v>
      </c>
      <c r="C101" t="s">
        <v>506</v>
      </c>
      <c r="D101">
        <v>111</v>
      </c>
      <c r="E101" t="s">
        <v>507</v>
      </c>
      <c r="F101">
        <v>64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 s="12" t="s">
        <v>1493</v>
      </c>
      <c r="N101">
        <v>1</v>
      </c>
      <c r="O101" t="s">
        <v>508</v>
      </c>
      <c r="P101">
        <v>151</v>
      </c>
      <c r="Q101" t="s">
        <v>509</v>
      </c>
      <c r="R101">
        <v>64.5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 s="12" t="s">
        <v>1493</v>
      </c>
      <c r="Z101" s="12" t="s">
        <v>1493</v>
      </c>
      <c r="AA101" t="s">
        <v>510</v>
      </c>
      <c r="AB101">
        <v>195</v>
      </c>
      <c r="AC101" t="s">
        <v>511</v>
      </c>
      <c r="AD101">
        <v>67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 s="12" t="s">
        <v>1493</v>
      </c>
      <c r="AL101" s="12" t="s">
        <v>1493</v>
      </c>
      <c r="AM101" t="s">
        <v>512</v>
      </c>
      <c r="AN101">
        <v>223</v>
      </c>
      <c r="AO101" t="s">
        <v>513</v>
      </c>
      <c r="AP101">
        <v>70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 s="12" t="s">
        <v>1493</v>
      </c>
      <c r="AX101" s="12" t="s">
        <v>1493</v>
      </c>
      <c r="AY101" t="s">
        <v>514</v>
      </c>
      <c r="AZ101">
        <v>247</v>
      </c>
      <c r="BA101" t="s">
        <v>515</v>
      </c>
      <c r="BB101">
        <v>72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 s="12" t="s">
        <v>1493</v>
      </c>
      <c r="BJ101" s="12" t="s">
        <v>1493</v>
      </c>
      <c r="BK101" t="s">
        <v>516</v>
      </c>
      <c r="BL101">
        <v>255</v>
      </c>
      <c r="BM101" t="s">
        <v>517</v>
      </c>
      <c r="BN101">
        <v>71.5</v>
      </c>
      <c r="BO101">
        <v>0</v>
      </c>
      <c r="BP101">
        <v>0</v>
      </c>
      <c r="BQ101">
        <v>0</v>
      </c>
      <c r="BR101">
        <v>1</v>
      </c>
      <c r="BS101">
        <v>1</v>
      </c>
      <c r="BT101" s="12" t="s">
        <v>1493</v>
      </c>
      <c r="BU101" s="12" t="s">
        <v>1493</v>
      </c>
      <c r="BV101" s="12" t="s">
        <v>1493</v>
      </c>
      <c r="BW101" t="s">
        <v>518</v>
      </c>
      <c r="BX101">
        <v>262</v>
      </c>
      <c r="BY101" t="s">
        <v>519</v>
      </c>
      <c r="BZ101">
        <v>72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 s="12" t="s">
        <v>1493</v>
      </c>
      <c r="CH101" s="12" t="s">
        <v>1493</v>
      </c>
      <c r="CI101" s="12" t="s">
        <v>1493</v>
      </c>
      <c r="CJ101" s="12" t="s">
        <v>1493</v>
      </c>
      <c r="CK101" s="12" t="s">
        <v>1493</v>
      </c>
      <c r="CL101" s="12" t="s">
        <v>1493</v>
      </c>
      <c r="CM101" s="12" t="s">
        <v>1493</v>
      </c>
      <c r="CN101" s="12" t="s">
        <v>1493</v>
      </c>
      <c r="CO101" s="12" t="s">
        <v>1493</v>
      </c>
      <c r="CP101" s="12" t="s">
        <v>1493</v>
      </c>
      <c r="CQ101" s="12" t="s">
        <v>1493</v>
      </c>
      <c r="CR101" s="12" t="s">
        <v>1493</v>
      </c>
      <c r="CS101" s="12" t="s">
        <v>1493</v>
      </c>
      <c r="CT101" s="12" t="s">
        <v>1493</v>
      </c>
      <c r="CU101" s="12" t="s">
        <v>1493</v>
      </c>
      <c r="CV101" s="12" t="s">
        <v>1493</v>
      </c>
      <c r="CW101" s="12" t="s">
        <v>1493</v>
      </c>
      <c r="CX101" s="12" t="s">
        <v>1493</v>
      </c>
      <c r="CY101" s="12" t="s">
        <v>1493</v>
      </c>
      <c r="CZ101" s="12" t="s">
        <v>1493</v>
      </c>
      <c r="DA101" s="12" t="s">
        <v>1493</v>
      </c>
      <c r="DB101" s="12" t="s">
        <v>1493</v>
      </c>
      <c r="DC101" s="12" t="s">
        <v>1493</v>
      </c>
      <c r="DD101" s="12" t="s">
        <v>1493</v>
      </c>
      <c r="DE101" s="12" t="s">
        <v>1493</v>
      </c>
      <c r="DF101" s="12" t="s">
        <v>1493</v>
      </c>
      <c r="DG101" s="12" t="s">
        <v>1493</v>
      </c>
      <c r="DH101" s="12" t="s">
        <v>1493</v>
      </c>
      <c r="DI101" s="12" t="s">
        <v>1493</v>
      </c>
      <c r="DJ101" s="12" t="s">
        <v>1493</v>
      </c>
      <c r="DK101" s="12" t="s">
        <v>1493</v>
      </c>
      <c r="DL101" s="12" t="s">
        <v>1493</v>
      </c>
      <c r="DM101" s="12" t="s">
        <v>1493</v>
      </c>
      <c r="DN101" s="12" t="s">
        <v>1493</v>
      </c>
      <c r="DO101" s="12" t="s">
        <v>1493</v>
      </c>
      <c r="DP101" s="12" t="s">
        <v>1493</v>
      </c>
      <c r="DQ101" s="12" t="s">
        <v>1493</v>
      </c>
      <c r="DR101" s="12" t="s">
        <v>1493</v>
      </c>
      <c r="DS101" s="12" t="s">
        <v>1493</v>
      </c>
      <c r="DT101" s="12" t="s">
        <v>1493</v>
      </c>
      <c r="DU101" s="12" t="s">
        <v>1493</v>
      </c>
      <c r="DV101" s="12" t="s">
        <v>1493</v>
      </c>
      <c r="DW101" s="12" t="s">
        <v>1493</v>
      </c>
      <c r="DX101" s="12" t="s">
        <v>1493</v>
      </c>
      <c r="DY101" s="12" t="s">
        <v>1493</v>
      </c>
      <c r="DZ101" s="12" t="s">
        <v>1493</v>
      </c>
      <c r="EA101" s="12" t="s">
        <v>1493</v>
      </c>
      <c r="EB101" s="12" t="s">
        <v>1493</v>
      </c>
      <c r="EC101" s="12" t="s">
        <v>1493</v>
      </c>
      <c r="ED101" s="12" t="s">
        <v>1493</v>
      </c>
      <c r="EE101" s="12" t="s">
        <v>1493</v>
      </c>
      <c r="EF101" s="12" t="s">
        <v>1493</v>
      </c>
      <c r="EG101" s="12" t="s">
        <v>1493</v>
      </c>
      <c r="EH101" s="12" t="s">
        <v>1493</v>
      </c>
      <c r="EI101" s="12" t="s">
        <v>1493</v>
      </c>
      <c r="EJ101" s="12" t="s">
        <v>1493</v>
      </c>
      <c r="EK101" s="12" t="s">
        <v>1493</v>
      </c>
      <c r="EL101" s="12" t="s">
        <v>1493</v>
      </c>
      <c r="EM101" s="12" t="s">
        <v>1493</v>
      </c>
      <c r="EN101" s="12" t="s">
        <v>1493</v>
      </c>
      <c r="EO101" s="12" t="s">
        <v>1493</v>
      </c>
      <c r="EP101" s="12" t="s">
        <v>1493</v>
      </c>
      <c r="ER101">
        <v>7</v>
      </c>
      <c r="ES101">
        <v>37.4</v>
      </c>
      <c r="ET101">
        <v>37.4</v>
      </c>
      <c r="EU101">
        <f t="shared" si="3"/>
        <v>37</v>
      </c>
      <c r="EV101">
        <f>Data1!BQ101/7</f>
        <v>40.857142857142854</v>
      </c>
      <c r="EW101">
        <v>7</v>
      </c>
      <c r="EX101">
        <f t="shared" si="4"/>
        <v>2</v>
      </c>
      <c r="EY101" t="str">
        <f t="shared" si="5"/>
        <v>בינוני</v>
      </c>
    </row>
    <row r="102" spans="1:155" x14ac:dyDescent="0.25">
      <c r="A102" s="4">
        <v>1.0049999999999999</v>
      </c>
      <c r="B102" s="12" t="s">
        <v>1493</v>
      </c>
      <c r="C102" t="s">
        <v>527</v>
      </c>
      <c r="D102">
        <v>54</v>
      </c>
      <c r="E102" t="s">
        <v>528</v>
      </c>
      <c r="F102">
        <v>80</v>
      </c>
      <c r="G102">
        <v>0</v>
      </c>
      <c r="H102">
        <v>0</v>
      </c>
      <c r="I102">
        <v>0</v>
      </c>
      <c r="J102">
        <v>0</v>
      </c>
      <c r="K102" s="12" t="s">
        <v>1493</v>
      </c>
      <c r="L102" s="12" t="s">
        <v>1493</v>
      </c>
      <c r="M102" s="12" t="s">
        <v>1493</v>
      </c>
      <c r="N102">
        <v>1</v>
      </c>
      <c r="O102" t="s">
        <v>520</v>
      </c>
      <c r="P102">
        <v>79</v>
      </c>
      <c r="Q102" t="s">
        <v>529</v>
      </c>
      <c r="R102">
        <v>81.900000000000006</v>
      </c>
      <c r="S102">
        <v>0</v>
      </c>
      <c r="T102">
        <v>0</v>
      </c>
      <c r="U102">
        <v>0</v>
      </c>
      <c r="V102">
        <v>0</v>
      </c>
      <c r="W102" s="12" t="s">
        <v>1493</v>
      </c>
      <c r="X102" s="12" t="s">
        <v>1493</v>
      </c>
      <c r="Y102" s="12" t="s">
        <v>1493</v>
      </c>
      <c r="Z102" s="12" t="s">
        <v>1493</v>
      </c>
      <c r="AA102" t="s">
        <v>523</v>
      </c>
      <c r="AB102">
        <v>194</v>
      </c>
      <c r="AC102" t="s">
        <v>530</v>
      </c>
      <c r="AD102">
        <v>93.8</v>
      </c>
      <c r="AE102">
        <v>0</v>
      </c>
      <c r="AF102">
        <v>0</v>
      </c>
      <c r="AG102">
        <v>0</v>
      </c>
      <c r="AH102">
        <v>0</v>
      </c>
      <c r="AI102">
        <v>1</v>
      </c>
      <c r="AJ102" s="12" t="s">
        <v>1493</v>
      </c>
      <c r="AK102" s="12" t="s">
        <v>1493</v>
      </c>
      <c r="AL102" s="12" t="s">
        <v>1493</v>
      </c>
      <c r="AM102" t="s">
        <v>531</v>
      </c>
      <c r="AN102">
        <v>228</v>
      </c>
      <c r="AO102" t="s">
        <v>532</v>
      </c>
      <c r="AP102">
        <v>94.5</v>
      </c>
      <c r="AQ102">
        <v>0</v>
      </c>
      <c r="AR102">
        <v>0</v>
      </c>
      <c r="AS102">
        <v>0</v>
      </c>
      <c r="AT102">
        <v>0</v>
      </c>
      <c r="AU102">
        <v>1</v>
      </c>
      <c r="AV102" s="12" t="s">
        <v>1493</v>
      </c>
      <c r="AW102" s="12" t="s">
        <v>1493</v>
      </c>
      <c r="AX102" s="12" t="s">
        <v>1493</v>
      </c>
      <c r="AY102" t="s">
        <v>533</v>
      </c>
      <c r="AZ102">
        <v>261</v>
      </c>
      <c r="BA102" t="s">
        <v>534</v>
      </c>
      <c r="BB102">
        <v>97.5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 s="12" t="s">
        <v>1493</v>
      </c>
      <c r="BK102" t="s">
        <v>535</v>
      </c>
      <c r="BL102">
        <v>274</v>
      </c>
      <c r="BM102" t="s">
        <v>536</v>
      </c>
      <c r="BN102">
        <v>100.7</v>
      </c>
      <c r="BO102">
        <v>0</v>
      </c>
      <c r="BP102">
        <v>0</v>
      </c>
      <c r="BQ102">
        <v>0</v>
      </c>
      <c r="BR102">
        <v>1</v>
      </c>
      <c r="BS102">
        <v>1</v>
      </c>
      <c r="BT102">
        <v>1</v>
      </c>
      <c r="BU102">
        <v>1</v>
      </c>
      <c r="BV102" s="12" t="s">
        <v>1493</v>
      </c>
      <c r="BW102" s="12" t="s">
        <v>1493</v>
      </c>
      <c r="BX102" s="12" t="s">
        <v>1493</v>
      </c>
      <c r="BY102" s="12" t="s">
        <v>1493</v>
      </c>
      <c r="BZ102" s="12" t="s">
        <v>1493</v>
      </c>
      <c r="CA102" s="12" t="s">
        <v>1493</v>
      </c>
      <c r="CB102" s="12" t="s">
        <v>1493</v>
      </c>
      <c r="CC102" s="12" t="s">
        <v>1493</v>
      </c>
      <c r="CD102" s="12" t="s">
        <v>1493</v>
      </c>
      <c r="CE102" s="12" t="s">
        <v>1493</v>
      </c>
      <c r="CF102" s="12" t="s">
        <v>1493</v>
      </c>
      <c r="CG102" s="12" t="s">
        <v>1493</v>
      </c>
      <c r="CH102" s="12" t="s">
        <v>1493</v>
      </c>
      <c r="CI102" s="12" t="s">
        <v>1493</v>
      </c>
      <c r="CJ102" s="12" t="s">
        <v>1493</v>
      </c>
      <c r="CK102" s="12" t="s">
        <v>1493</v>
      </c>
      <c r="CL102" s="12" t="s">
        <v>1493</v>
      </c>
      <c r="CM102" s="12" t="s">
        <v>1493</v>
      </c>
      <c r="CN102" s="12" t="s">
        <v>1493</v>
      </c>
      <c r="CO102" s="12" t="s">
        <v>1493</v>
      </c>
      <c r="CP102" s="12" t="s">
        <v>1493</v>
      </c>
      <c r="CQ102" s="12" t="s">
        <v>1493</v>
      </c>
      <c r="CR102" s="12" t="s">
        <v>1493</v>
      </c>
      <c r="CS102" s="12" t="s">
        <v>1493</v>
      </c>
      <c r="CT102" s="12" t="s">
        <v>1493</v>
      </c>
      <c r="CU102" s="12" t="s">
        <v>1493</v>
      </c>
      <c r="CV102" s="12" t="s">
        <v>1493</v>
      </c>
      <c r="CW102" s="12" t="s">
        <v>1493</v>
      </c>
      <c r="CX102" s="12" t="s">
        <v>1493</v>
      </c>
      <c r="CY102" s="12" t="s">
        <v>1493</v>
      </c>
      <c r="CZ102" s="12" t="s">
        <v>1493</v>
      </c>
      <c r="DA102" s="12" t="s">
        <v>1493</v>
      </c>
      <c r="DB102" s="12" t="s">
        <v>1493</v>
      </c>
      <c r="DC102" s="12" t="s">
        <v>1493</v>
      </c>
      <c r="DD102" s="12" t="s">
        <v>1493</v>
      </c>
      <c r="DE102" s="12" t="s">
        <v>1493</v>
      </c>
      <c r="DF102" s="12" t="s">
        <v>1493</v>
      </c>
      <c r="DG102" s="12" t="s">
        <v>1493</v>
      </c>
      <c r="DH102" s="12" t="s">
        <v>1493</v>
      </c>
      <c r="DI102" s="12" t="s">
        <v>1493</v>
      </c>
      <c r="DJ102" s="12" t="s">
        <v>1493</v>
      </c>
      <c r="DK102" s="12" t="s">
        <v>1493</v>
      </c>
      <c r="DL102" s="12" t="s">
        <v>1493</v>
      </c>
      <c r="DM102" s="12" t="s">
        <v>1493</v>
      </c>
      <c r="DN102" s="12" t="s">
        <v>1493</v>
      </c>
      <c r="DO102" s="12" t="s">
        <v>1493</v>
      </c>
      <c r="DP102" s="12" t="s">
        <v>1493</v>
      </c>
      <c r="DQ102" s="12" t="s">
        <v>1493</v>
      </c>
      <c r="DR102" s="12" t="s">
        <v>1493</v>
      </c>
      <c r="DS102" s="12" t="s">
        <v>1493</v>
      </c>
      <c r="DT102" s="12" t="s">
        <v>1493</v>
      </c>
      <c r="DU102" s="12" t="s">
        <v>1493</v>
      </c>
      <c r="DV102" s="12" t="s">
        <v>1493</v>
      </c>
      <c r="DW102" s="12" t="s">
        <v>1493</v>
      </c>
      <c r="DX102" s="12" t="s">
        <v>1493</v>
      </c>
      <c r="DY102" s="12" t="s">
        <v>1493</v>
      </c>
      <c r="DZ102" s="12" t="s">
        <v>1493</v>
      </c>
      <c r="EA102" s="12" t="s">
        <v>1493</v>
      </c>
      <c r="EB102" s="12" t="s">
        <v>1493</v>
      </c>
      <c r="EC102" s="12" t="s">
        <v>1493</v>
      </c>
      <c r="ED102" s="12" t="s">
        <v>1493</v>
      </c>
      <c r="EE102" s="12" t="s">
        <v>1493</v>
      </c>
      <c r="EF102" s="12" t="s">
        <v>1493</v>
      </c>
      <c r="EG102" s="12" t="s">
        <v>1493</v>
      </c>
      <c r="EH102" s="12" t="s">
        <v>1493</v>
      </c>
      <c r="EI102" s="12" t="s">
        <v>1493</v>
      </c>
      <c r="EJ102" s="12" t="s">
        <v>1493</v>
      </c>
      <c r="EK102" s="12" t="s">
        <v>1493</v>
      </c>
      <c r="EL102" s="12" t="s">
        <v>1493</v>
      </c>
      <c r="EM102" s="12" t="s">
        <v>1493</v>
      </c>
      <c r="EN102" s="12" t="s">
        <v>1493</v>
      </c>
      <c r="EO102" s="12" t="s">
        <v>1493</v>
      </c>
      <c r="EP102" s="12" t="s">
        <v>1493</v>
      </c>
      <c r="ER102">
        <v>6</v>
      </c>
      <c r="ES102">
        <v>39.1</v>
      </c>
      <c r="ET102">
        <v>39.1</v>
      </c>
      <c r="EU102">
        <f t="shared" si="3"/>
        <v>39</v>
      </c>
      <c r="EV102">
        <f>Data1!BQ102/7</f>
        <v>39.142857142857146</v>
      </c>
      <c r="EW102">
        <v>6</v>
      </c>
      <c r="EX102">
        <f t="shared" si="4"/>
        <v>2</v>
      </c>
      <c r="EY102" t="str">
        <f t="shared" si="5"/>
        <v>בינוני</v>
      </c>
    </row>
    <row r="103" spans="1:155" x14ac:dyDescent="0.25">
      <c r="A103" s="4">
        <v>1.006</v>
      </c>
      <c r="B103" s="12" t="s">
        <v>1493</v>
      </c>
      <c r="C103" s="12" t="s">
        <v>1034</v>
      </c>
      <c r="D103">
        <v>162</v>
      </c>
      <c r="E103" s="12" t="s">
        <v>653</v>
      </c>
      <c r="F103">
        <v>70</v>
      </c>
      <c r="G103" s="12" t="s">
        <v>1493</v>
      </c>
      <c r="H103" s="12" t="s">
        <v>1493</v>
      </c>
      <c r="I103" s="12" t="s">
        <v>1493</v>
      </c>
      <c r="J103" s="12" t="s">
        <v>1493</v>
      </c>
      <c r="K103">
        <v>1</v>
      </c>
      <c r="L103">
        <v>1</v>
      </c>
      <c r="M103">
        <v>1</v>
      </c>
      <c r="N103">
        <v>1</v>
      </c>
      <c r="O103" s="12" t="s">
        <v>1377</v>
      </c>
      <c r="P103">
        <v>267</v>
      </c>
      <c r="Q103" s="12" t="s">
        <v>831</v>
      </c>
      <c r="R103">
        <v>78</v>
      </c>
      <c r="S103" s="12" t="s">
        <v>1493</v>
      </c>
      <c r="T103" s="12" t="s">
        <v>1493</v>
      </c>
      <c r="U103" s="12" t="s">
        <v>1493</v>
      </c>
      <c r="V103" s="12" t="s">
        <v>1493</v>
      </c>
      <c r="W103">
        <v>1</v>
      </c>
      <c r="X103">
        <v>1</v>
      </c>
      <c r="Y103">
        <v>1</v>
      </c>
      <c r="Z103">
        <v>1</v>
      </c>
      <c r="AA103" s="12" t="s">
        <v>1493</v>
      </c>
      <c r="AB103" s="12" t="s">
        <v>1493</v>
      </c>
      <c r="AC103" s="12" t="s">
        <v>1493</v>
      </c>
      <c r="AD103" s="12" t="s">
        <v>1493</v>
      </c>
      <c r="AE103" s="12" t="s">
        <v>1493</v>
      </c>
      <c r="AF103" s="12" t="s">
        <v>1493</v>
      </c>
      <c r="AG103" s="12" t="s">
        <v>1493</v>
      </c>
      <c r="AH103" s="12" t="s">
        <v>1493</v>
      </c>
      <c r="AI103" s="12" t="s">
        <v>1493</v>
      </c>
      <c r="AJ103" s="12" t="s">
        <v>1493</v>
      </c>
      <c r="AK103" s="12" t="s">
        <v>1493</v>
      </c>
      <c r="AL103" s="12" t="s">
        <v>1493</v>
      </c>
      <c r="AM103" s="12" t="s">
        <v>1493</v>
      </c>
      <c r="AN103" s="12" t="s">
        <v>1493</v>
      </c>
      <c r="AO103" s="12" t="s">
        <v>1493</v>
      </c>
      <c r="AP103" s="12" t="s">
        <v>1493</v>
      </c>
      <c r="AQ103" s="12" t="s">
        <v>1493</v>
      </c>
      <c r="AR103" s="12" t="s">
        <v>1493</v>
      </c>
      <c r="AS103" s="12" t="s">
        <v>1493</v>
      </c>
      <c r="AT103" s="12" t="s">
        <v>1493</v>
      </c>
      <c r="AU103" s="12" t="s">
        <v>1493</v>
      </c>
      <c r="AV103" s="12" t="s">
        <v>1493</v>
      </c>
      <c r="AW103" s="12" t="s">
        <v>1493</v>
      </c>
      <c r="AX103" s="12" t="s">
        <v>1493</v>
      </c>
      <c r="AY103" s="12" t="s">
        <v>1493</v>
      </c>
      <c r="AZ103" s="12" t="s">
        <v>1493</v>
      </c>
      <c r="BA103" s="12" t="s">
        <v>1493</v>
      </c>
      <c r="BB103" s="12" t="s">
        <v>1493</v>
      </c>
      <c r="BC103" s="12" t="s">
        <v>1493</v>
      </c>
      <c r="BD103" s="12" t="s">
        <v>1493</v>
      </c>
      <c r="BE103" s="12" t="s">
        <v>1493</v>
      </c>
      <c r="BF103" s="12" t="s">
        <v>1493</v>
      </c>
      <c r="BG103" s="12" t="s">
        <v>1493</v>
      </c>
      <c r="BH103" s="12" t="s">
        <v>1493</v>
      </c>
      <c r="BI103" s="12" t="s">
        <v>1493</v>
      </c>
      <c r="BJ103" s="12" t="s">
        <v>1493</v>
      </c>
      <c r="BK103" s="12" t="s">
        <v>1493</v>
      </c>
      <c r="BL103" s="12" t="s">
        <v>1493</v>
      </c>
      <c r="BM103" s="12" t="s">
        <v>1493</v>
      </c>
      <c r="BN103" s="12" t="s">
        <v>1493</v>
      </c>
      <c r="BO103" s="12" t="s">
        <v>1493</v>
      </c>
      <c r="BP103" s="12" t="s">
        <v>1493</v>
      </c>
      <c r="BQ103" s="12" t="s">
        <v>1493</v>
      </c>
      <c r="BR103" s="12" t="s">
        <v>1493</v>
      </c>
      <c r="BS103" s="12" t="s">
        <v>1493</v>
      </c>
      <c r="BT103" s="12" t="s">
        <v>1493</v>
      </c>
      <c r="BU103" s="12" t="s">
        <v>1493</v>
      </c>
      <c r="BV103" s="12" t="s">
        <v>1493</v>
      </c>
      <c r="BW103" s="12" t="s">
        <v>1493</v>
      </c>
      <c r="BX103" s="12" t="s">
        <v>1493</v>
      </c>
      <c r="BY103" s="12" t="s">
        <v>1493</v>
      </c>
      <c r="BZ103" s="12" t="s">
        <v>1493</v>
      </c>
      <c r="CA103" s="12" t="s">
        <v>1493</v>
      </c>
      <c r="CB103" s="12" t="s">
        <v>1493</v>
      </c>
      <c r="CC103" s="12" t="s">
        <v>1493</v>
      </c>
      <c r="CD103" s="12" t="s">
        <v>1493</v>
      </c>
      <c r="CE103" s="12" t="s">
        <v>1493</v>
      </c>
      <c r="CF103" s="12" t="s">
        <v>1493</v>
      </c>
      <c r="CG103" s="12" t="s">
        <v>1493</v>
      </c>
      <c r="CH103" s="12" t="s">
        <v>1493</v>
      </c>
      <c r="CI103" s="12" t="s">
        <v>1493</v>
      </c>
      <c r="CJ103" s="12" t="s">
        <v>1493</v>
      </c>
      <c r="CK103" s="12" t="s">
        <v>1493</v>
      </c>
      <c r="CL103" s="12" t="s">
        <v>1493</v>
      </c>
      <c r="CM103" s="12" t="s">
        <v>1493</v>
      </c>
      <c r="CN103" s="12" t="s">
        <v>1493</v>
      </c>
      <c r="CO103" s="12" t="s">
        <v>1493</v>
      </c>
      <c r="CP103" s="12" t="s">
        <v>1493</v>
      </c>
      <c r="CQ103" s="12" t="s">
        <v>1493</v>
      </c>
      <c r="CR103" s="12" t="s">
        <v>1493</v>
      </c>
      <c r="CS103" s="12" t="s">
        <v>1493</v>
      </c>
      <c r="CT103" s="12" t="s">
        <v>1493</v>
      </c>
      <c r="CU103" s="12" t="s">
        <v>1493</v>
      </c>
      <c r="CV103" s="12" t="s">
        <v>1493</v>
      </c>
      <c r="CW103" s="12" t="s">
        <v>1493</v>
      </c>
      <c r="CX103" s="12" t="s">
        <v>1493</v>
      </c>
      <c r="CY103" s="12" t="s">
        <v>1493</v>
      </c>
      <c r="CZ103" s="12" t="s">
        <v>1493</v>
      </c>
      <c r="DA103" s="12" t="s">
        <v>1493</v>
      </c>
      <c r="DB103" s="12" t="s">
        <v>1493</v>
      </c>
      <c r="DC103" s="12" t="s">
        <v>1493</v>
      </c>
      <c r="DD103" s="12" t="s">
        <v>1493</v>
      </c>
      <c r="DE103" s="12" t="s">
        <v>1493</v>
      </c>
      <c r="DF103" s="12" t="s">
        <v>1493</v>
      </c>
      <c r="DG103" s="12" t="s">
        <v>1493</v>
      </c>
      <c r="DH103" s="12" t="s">
        <v>1493</v>
      </c>
      <c r="DI103" s="12" t="s">
        <v>1493</v>
      </c>
      <c r="DJ103" s="12" t="s">
        <v>1493</v>
      </c>
      <c r="DK103" s="12" t="s">
        <v>1493</v>
      </c>
      <c r="DL103" s="12" t="s">
        <v>1493</v>
      </c>
      <c r="DM103" s="12" t="s">
        <v>1493</v>
      </c>
      <c r="DN103" s="12" t="s">
        <v>1493</v>
      </c>
      <c r="DO103" s="12" t="s">
        <v>1493</v>
      </c>
      <c r="DP103" s="12" t="s">
        <v>1493</v>
      </c>
      <c r="DQ103" s="12" t="s">
        <v>1493</v>
      </c>
      <c r="DR103" s="12" t="s">
        <v>1493</v>
      </c>
      <c r="DS103" s="12" t="s">
        <v>1493</v>
      </c>
      <c r="DT103" s="12" t="s">
        <v>1493</v>
      </c>
      <c r="DU103" s="12" t="s">
        <v>1493</v>
      </c>
      <c r="DV103" s="12" t="s">
        <v>1493</v>
      </c>
      <c r="DW103" s="12" t="s">
        <v>1493</v>
      </c>
      <c r="DX103" s="12" t="s">
        <v>1493</v>
      </c>
      <c r="DY103" s="12" t="s">
        <v>1493</v>
      </c>
      <c r="DZ103" s="12" t="s">
        <v>1493</v>
      </c>
      <c r="EA103" s="12" t="s">
        <v>1493</v>
      </c>
      <c r="EB103" s="12" t="s">
        <v>1493</v>
      </c>
      <c r="EC103" s="12" t="s">
        <v>1493</v>
      </c>
      <c r="ED103" s="12" t="s">
        <v>1493</v>
      </c>
      <c r="EE103" s="12" t="s">
        <v>1493</v>
      </c>
      <c r="EF103" s="12" t="s">
        <v>1493</v>
      </c>
      <c r="EG103" s="12" t="s">
        <v>1493</v>
      </c>
      <c r="EH103" s="12" t="s">
        <v>1493</v>
      </c>
      <c r="EI103" s="12" t="s">
        <v>1493</v>
      </c>
      <c r="EJ103" s="12" t="s">
        <v>1493</v>
      </c>
      <c r="EK103" s="12" t="s">
        <v>1493</v>
      </c>
      <c r="EL103" s="12" t="s">
        <v>1493</v>
      </c>
      <c r="EM103" s="12" t="s">
        <v>1493</v>
      </c>
      <c r="EN103" s="12" t="s">
        <v>1493</v>
      </c>
      <c r="EO103" s="12" t="s">
        <v>1493</v>
      </c>
      <c r="EP103" s="12" t="s">
        <v>1493</v>
      </c>
      <c r="ER103">
        <v>2</v>
      </c>
      <c r="ES103">
        <v>38.1</v>
      </c>
      <c r="ET103">
        <v>38.1</v>
      </c>
      <c r="EU103">
        <f t="shared" si="3"/>
        <v>38</v>
      </c>
      <c r="EV103">
        <f>Data1!BQ103/7</f>
        <v>40.857142857142854</v>
      </c>
      <c r="EW103">
        <v>2</v>
      </c>
      <c r="EX103">
        <f t="shared" si="4"/>
        <v>3</v>
      </c>
      <c r="EY103" t="str">
        <f t="shared" si="5"/>
        <v>לא הולם</v>
      </c>
    </row>
    <row r="104" spans="1:155" x14ac:dyDescent="0.25">
      <c r="A104" s="4">
        <v>1.0069999999999999</v>
      </c>
      <c r="B104" s="12" t="s">
        <v>1493</v>
      </c>
      <c r="C104" t="s">
        <v>556</v>
      </c>
      <c r="D104" s="12" t="s">
        <v>1493</v>
      </c>
      <c r="E104" t="s">
        <v>557</v>
      </c>
      <c r="F104" s="12" t="s">
        <v>1493</v>
      </c>
      <c r="G104">
        <v>0</v>
      </c>
      <c r="H104">
        <v>0</v>
      </c>
      <c r="I104">
        <v>0</v>
      </c>
      <c r="J104">
        <v>0</v>
      </c>
      <c r="K104">
        <v>0</v>
      </c>
      <c r="L104" s="12" t="s">
        <v>1493</v>
      </c>
      <c r="M104" s="12" t="s">
        <v>1493</v>
      </c>
      <c r="N104">
        <v>1</v>
      </c>
      <c r="O104" t="s">
        <v>558</v>
      </c>
      <c r="P104" s="12" t="s">
        <v>1493</v>
      </c>
      <c r="Q104" t="s">
        <v>484</v>
      </c>
      <c r="R104" s="12" t="s">
        <v>1493</v>
      </c>
      <c r="S104">
        <v>0</v>
      </c>
      <c r="T104">
        <v>0</v>
      </c>
      <c r="U104">
        <v>0</v>
      </c>
      <c r="V104">
        <v>0</v>
      </c>
      <c r="W104">
        <v>0</v>
      </c>
      <c r="X104" s="12" t="s">
        <v>1493</v>
      </c>
      <c r="Y104" s="12" t="s">
        <v>1493</v>
      </c>
      <c r="Z104">
        <v>1</v>
      </c>
      <c r="AA104" t="s">
        <v>559</v>
      </c>
      <c r="AB104" s="12" t="s">
        <v>1493</v>
      </c>
      <c r="AC104" t="s">
        <v>560</v>
      </c>
      <c r="AD104" s="12" t="s">
        <v>1493</v>
      </c>
      <c r="AE104">
        <v>0</v>
      </c>
      <c r="AF104">
        <v>0</v>
      </c>
      <c r="AG104">
        <v>0</v>
      </c>
      <c r="AH104">
        <v>0</v>
      </c>
      <c r="AI104">
        <v>0</v>
      </c>
      <c r="AJ104" s="12" t="s">
        <v>1493</v>
      </c>
      <c r="AK104" s="12" t="s">
        <v>1493</v>
      </c>
      <c r="AL104">
        <v>1</v>
      </c>
      <c r="AM104" s="12" t="s">
        <v>1493</v>
      </c>
      <c r="AN104" s="12" t="s">
        <v>1493</v>
      </c>
      <c r="AO104" s="12" t="s">
        <v>1493</v>
      </c>
      <c r="AP104" s="12" t="s">
        <v>1493</v>
      </c>
      <c r="AQ104" s="12" t="s">
        <v>1493</v>
      </c>
      <c r="AR104" s="12" t="s">
        <v>1493</v>
      </c>
      <c r="AS104" s="12" t="s">
        <v>1493</v>
      </c>
      <c r="AT104" s="12" t="s">
        <v>1493</v>
      </c>
      <c r="AU104" s="12" t="s">
        <v>1493</v>
      </c>
      <c r="AV104" s="12" t="s">
        <v>1493</v>
      </c>
      <c r="AW104" s="12" t="s">
        <v>1493</v>
      </c>
      <c r="AX104" s="12" t="s">
        <v>1493</v>
      </c>
      <c r="AY104" s="12" t="s">
        <v>1493</v>
      </c>
      <c r="AZ104" s="12" t="s">
        <v>1493</v>
      </c>
      <c r="BA104" s="12" t="s">
        <v>1493</v>
      </c>
      <c r="BB104" s="12" t="s">
        <v>1493</v>
      </c>
      <c r="BC104" s="12" t="s">
        <v>1493</v>
      </c>
      <c r="BD104" s="12" t="s">
        <v>1493</v>
      </c>
      <c r="BE104" s="12" t="s">
        <v>1493</v>
      </c>
      <c r="BF104" s="12" t="s">
        <v>1493</v>
      </c>
      <c r="BG104" s="12" t="s">
        <v>1493</v>
      </c>
      <c r="BH104" s="12" t="s">
        <v>1493</v>
      </c>
      <c r="BI104" s="12" t="s">
        <v>1493</v>
      </c>
      <c r="BJ104" s="12" t="s">
        <v>1493</v>
      </c>
      <c r="BK104" s="12" t="s">
        <v>1493</v>
      </c>
      <c r="BL104" s="12" t="s">
        <v>1493</v>
      </c>
      <c r="BM104" s="12" t="s">
        <v>1493</v>
      </c>
      <c r="BN104" s="12" t="s">
        <v>1493</v>
      </c>
      <c r="BO104" s="12" t="s">
        <v>1493</v>
      </c>
      <c r="BP104" s="12" t="s">
        <v>1493</v>
      </c>
      <c r="BQ104" s="12" t="s">
        <v>1493</v>
      </c>
      <c r="BR104" s="12" t="s">
        <v>1493</v>
      </c>
      <c r="BS104" s="12" t="s">
        <v>1493</v>
      </c>
      <c r="BT104" s="12" t="s">
        <v>1493</v>
      </c>
      <c r="BU104" s="12" t="s">
        <v>1493</v>
      </c>
      <c r="BV104" s="12" t="s">
        <v>1493</v>
      </c>
      <c r="BW104" s="12" t="s">
        <v>1493</v>
      </c>
      <c r="BX104" s="12" t="s">
        <v>1493</v>
      </c>
      <c r="BY104" s="12" t="s">
        <v>1493</v>
      </c>
      <c r="BZ104" s="12" t="s">
        <v>1493</v>
      </c>
      <c r="CA104" s="12" t="s">
        <v>1493</v>
      </c>
      <c r="CB104" s="12" t="s">
        <v>1493</v>
      </c>
      <c r="CC104" s="12" t="s">
        <v>1493</v>
      </c>
      <c r="CD104" s="12" t="s">
        <v>1493</v>
      </c>
      <c r="CE104" s="12" t="s">
        <v>1493</v>
      </c>
      <c r="CF104" s="12" t="s">
        <v>1493</v>
      </c>
      <c r="CG104" s="12" t="s">
        <v>1493</v>
      </c>
      <c r="CH104" s="12" t="s">
        <v>1493</v>
      </c>
      <c r="CI104" s="12" t="s">
        <v>1493</v>
      </c>
      <c r="CJ104" s="12" t="s">
        <v>1493</v>
      </c>
      <c r="CK104" s="12" t="s">
        <v>1493</v>
      </c>
      <c r="CL104" s="12" t="s">
        <v>1493</v>
      </c>
      <c r="CM104" s="12" t="s">
        <v>1493</v>
      </c>
      <c r="CN104" s="12" t="s">
        <v>1493</v>
      </c>
      <c r="CO104" s="12" t="s">
        <v>1493</v>
      </c>
      <c r="CP104" s="12" t="s">
        <v>1493</v>
      </c>
      <c r="CQ104" s="12" t="s">
        <v>1493</v>
      </c>
      <c r="CR104" s="12" t="s">
        <v>1493</v>
      </c>
      <c r="CS104" s="12" t="s">
        <v>1493</v>
      </c>
      <c r="CT104" s="12" t="s">
        <v>1493</v>
      </c>
      <c r="CU104" s="12" t="s">
        <v>1493</v>
      </c>
      <c r="CV104" s="12" t="s">
        <v>1493</v>
      </c>
      <c r="CW104" s="12" t="s">
        <v>1493</v>
      </c>
      <c r="CX104" s="12" t="s">
        <v>1493</v>
      </c>
      <c r="CY104" s="12" t="s">
        <v>1493</v>
      </c>
      <c r="CZ104" s="12" t="s">
        <v>1493</v>
      </c>
      <c r="DA104" s="12" t="s">
        <v>1493</v>
      </c>
      <c r="DB104" s="12" t="s">
        <v>1493</v>
      </c>
      <c r="DC104" s="12" t="s">
        <v>1493</v>
      </c>
      <c r="DD104" s="12" t="s">
        <v>1493</v>
      </c>
      <c r="DE104" s="12" t="s">
        <v>1493</v>
      </c>
      <c r="DF104" s="12" t="s">
        <v>1493</v>
      </c>
      <c r="DG104" s="12" t="s">
        <v>1493</v>
      </c>
      <c r="DH104" s="12" t="s">
        <v>1493</v>
      </c>
      <c r="DI104" s="12" t="s">
        <v>1493</v>
      </c>
      <c r="DJ104" s="12" t="s">
        <v>1493</v>
      </c>
      <c r="DK104" s="12" t="s">
        <v>1493</v>
      </c>
      <c r="DL104" s="12" t="s">
        <v>1493</v>
      </c>
      <c r="DM104" s="12" t="s">
        <v>1493</v>
      </c>
      <c r="DN104" s="12" t="s">
        <v>1493</v>
      </c>
      <c r="DO104" s="12" t="s">
        <v>1493</v>
      </c>
      <c r="DP104" s="12" t="s">
        <v>1493</v>
      </c>
      <c r="DQ104" s="12" t="s">
        <v>1493</v>
      </c>
      <c r="DR104" s="12" t="s">
        <v>1493</v>
      </c>
      <c r="DS104" s="12" t="s">
        <v>1493</v>
      </c>
      <c r="DT104" s="12" t="s">
        <v>1493</v>
      </c>
      <c r="DU104" s="12" t="s">
        <v>1493</v>
      </c>
      <c r="DV104" s="12" t="s">
        <v>1493</v>
      </c>
      <c r="DW104" s="12" t="s">
        <v>1493</v>
      </c>
      <c r="DX104" s="12" t="s">
        <v>1493</v>
      </c>
      <c r="DY104" s="12" t="s">
        <v>1493</v>
      </c>
      <c r="DZ104" s="12" t="s">
        <v>1493</v>
      </c>
      <c r="EA104" s="12" t="s">
        <v>1493</v>
      </c>
      <c r="EB104" s="12" t="s">
        <v>1493</v>
      </c>
      <c r="EC104" s="12" t="s">
        <v>1493</v>
      </c>
      <c r="ED104" s="12" t="s">
        <v>1493</v>
      </c>
      <c r="EE104" s="12" t="s">
        <v>1493</v>
      </c>
      <c r="EF104" s="12" t="s">
        <v>1493</v>
      </c>
      <c r="EG104" s="12" t="s">
        <v>1493</v>
      </c>
      <c r="EH104" s="12" t="s">
        <v>1493</v>
      </c>
      <c r="EI104" s="12" t="s">
        <v>1493</v>
      </c>
      <c r="EJ104" s="12" t="s">
        <v>1493</v>
      </c>
      <c r="EK104" s="12" t="s">
        <v>1493</v>
      </c>
      <c r="EL104" s="12" t="s">
        <v>1493</v>
      </c>
      <c r="EM104" s="12" t="s">
        <v>1493</v>
      </c>
      <c r="EN104" s="12" t="s">
        <v>1493</v>
      </c>
      <c r="EO104" s="12" t="s">
        <v>1493</v>
      </c>
      <c r="EP104" s="12" t="s">
        <v>1493</v>
      </c>
      <c r="ER104">
        <v>3</v>
      </c>
      <c r="ES104" t="s">
        <v>1486</v>
      </c>
      <c r="EU104">
        <f t="shared" si="3"/>
        <v>0</v>
      </c>
      <c r="EV104">
        <f>Data1!BQ104/7</f>
        <v>39.428571428571431</v>
      </c>
      <c r="EW104">
        <v>3</v>
      </c>
      <c r="EX104">
        <f t="shared" si="4"/>
        <v>3</v>
      </c>
      <c r="EY104" t="str">
        <f t="shared" si="5"/>
        <v>לא הולם</v>
      </c>
    </row>
    <row r="105" spans="1:155" x14ac:dyDescent="0.25">
      <c r="A105" s="4">
        <v>1.008</v>
      </c>
      <c r="B105" s="12" t="s">
        <v>1493</v>
      </c>
      <c r="C105" t="s">
        <v>565</v>
      </c>
      <c r="D105">
        <v>77</v>
      </c>
      <c r="E105" s="12" t="s">
        <v>1493</v>
      </c>
      <c r="F105" s="12" t="s">
        <v>1493</v>
      </c>
      <c r="G105">
        <v>0</v>
      </c>
      <c r="H105">
        <v>0</v>
      </c>
      <c r="I105">
        <v>0</v>
      </c>
      <c r="J105">
        <v>0</v>
      </c>
      <c r="K105" s="12" t="s">
        <v>1493</v>
      </c>
      <c r="L105" s="12" t="s">
        <v>1493</v>
      </c>
      <c r="M105" s="12" t="s">
        <v>1493</v>
      </c>
      <c r="N105">
        <v>1</v>
      </c>
      <c r="O105" t="s">
        <v>566</v>
      </c>
      <c r="P105">
        <v>112</v>
      </c>
      <c r="Q105" t="s">
        <v>484</v>
      </c>
      <c r="R105" t="s">
        <v>567</v>
      </c>
      <c r="S105">
        <v>0</v>
      </c>
      <c r="T105">
        <v>0</v>
      </c>
      <c r="U105">
        <v>0</v>
      </c>
      <c r="V105" s="12" t="s">
        <v>1493</v>
      </c>
      <c r="W105" s="12" t="s">
        <v>1493</v>
      </c>
      <c r="X105" s="12" t="s">
        <v>1493</v>
      </c>
      <c r="Y105" s="12" t="s">
        <v>1493</v>
      </c>
      <c r="Z105" s="12" t="s">
        <v>1493</v>
      </c>
      <c r="AA105" t="s">
        <v>568</v>
      </c>
      <c r="AB105">
        <v>140</v>
      </c>
      <c r="AC105" t="s">
        <v>569</v>
      </c>
      <c r="AD105" t="s">
        <v>570</v>
      </c>
      <c r="AE105">
        <v>0</v>
      </c>
      <c r="AF105">
        <v>0</v>
      </c>
      <c r="AG105">
        <v>0</v>
      </c>
      <c r="AH105">
        <v>0</v>
      </c>
      <c r="AI105">
        <v>1</v>
      </c>
      <c r="AJ105" s="12" t="s">
        <v>1493</v>
      </c>
      <c r="AK105" s="12" t="s">
        <v>1493</v>
      </c>
      <c r="AL105" s="12" t="s">
        <v>1493</v>
      </c>
      <c r="AM105" t="s">
        <v>571</v>
      </c>
      <c r="AN105">
        <v>189</v>
      </c>
      <c r="AO105" t="s">
        <v>569</v>
      </c>
      <c r="AP105" t="s">
        <v>572</v>
      </c>
      <c r="AQ105">
        <v>0</v>
      </c>
      <c r="AR105">
        <v>0</v>
      </c>
      <c r="AS105">
        <v>0</v>
      </c>
      <c r="AT105">
        <v>0</v>
      </c>
      <c r="AU105">
        <v>1</v>
      </c>
      <c r="AV105" s="12" t="s">
        <v>1493</v>
      </c>
      <c r="AW105" s="12" t="s">
        <v>1493</v>
      </c>
      <c r="AX105" s="12" t="s">
        <v>1493</v>
      </c>
      <c r="AY105" t="s">
        <v>561</v>
      </c>
      <c r="AZ105">
        <v>217</v>
      </c>
      <c r="BA105" t="s">
        <v>484</v>
      </c>
      <c r="BB105" t="s">
        <v>573</v>
      </c>
      <c r="BC105">
        <v>0</v>
      </c>
      <c r="BD105">
        <v>0</v>
      </c>
      <c r="BE105">
        <v>0</v>
      </c>
      <c r="BF105">
        <v>0</v>
      </c>
      <c r="BG105">
        <v>1</v>
      </c>
      <c r="BH105" s="12" t="s">
        <v>1493</v>
      </c>
      <c r="BI105" s="12" t="s">
        <v>1493</v>
      </c>
      <c r="BJ105" s="12" t="s">
        <v>1493</v>
      </c>
      <c r="BK105" t="s">
        <v>574</v>
      </c>
      <c r="BL105">
        <v>245</v>
      </c>
      <c r="BM105" t="s">
        <v>569</v>
      </c>
      <c r="BN105" t="s">
        <v>575</v>
      </c>
      <c r="BO105">
        <v>0</v>
      </c>
      <c r="BP105">
        <v>0</v>
      </c>
      <c r="BQ105">
        <v>0</v>
      </c>
      <c r="BR105">
        <v>0</v>
      </c>
      <c r="BS105">
        <v>1</v>
      </c>
      <c r="BT105" s="12" t="s">
        <v>1493</v>
      </c>
      <c r="BU105" s="12" t="s">
        <v>1493</v>
      </c>
      <c r="BV105" s="12" t="s">
        <v>1493</v>
      </c>
      <c r="BW105" t="s">
        <v>518</v>
      </c>
      <c r="BX105">
        <v>259</v>
      </c>
      <c r="BY105" t="s">
        <v>484</v>
      </c>
      <c r="BZ105" t="s">
        <v>576</v>
      </c>
      <c r="CA105">
        <v>0</v>
      </c>
      <c r="CB105">
        <v>0</v>
      </c>
      <c r="CC105">
        <v>0</v>
      </c>
      <c r="CD105">
        <v>0</v>
      </c>
      <c r="CE105">
        <v>1</v>
      </c>
      <c r="CF105" s="12" t="s">
        <v>1493</v>
      </c>
      <c r="CG105" s="12" t="s">
        <v>1493</v>
      </c>
      <c r="CH105" s="12" t="s">
        <v>1493</v>
      </c>
      <c r="CI105" s="12" t="s">
        <v>1493</v>
      </c>
      <c r="CJ105" s="12" t="s">
        <v>1493</v>
      </c>
      <c r="CK105" s="12" t="s">
        <v>1493</v>
      </c>
      <c r="CL105" s="12" t="s">
        <v>1493</v>
      </c>
      <c r="CM105" s="12" t="s">
        <v>1493</v>
      </c>
      <c r="CN105" s="12" t="s">
        <v>1493</v>
      </c>
      <c r="CO105" s="12" t="s">
        <v>1493</v>
      </c>
      <c r="CP105" s="12" t="s">
        <v>1493</v>
      </c>
      <c r="CQ105" s="12" t="s">
        <v>1493</v>
      </c>
      <c r="CR105" s="12" t="s">
        <v>1493</v>
      </c>
      <c r="CS105" s="12" t="s">
        <v>1493</v>
      </c>
      <c r="CT105" s="12" t="s">
        <v>1493</v>
      </c>
      <c r="CU105" s="12" t="s">
        <v>1493</v>
      </c>
      <c r="CV105" s="12" t="s">
        <v>1493</v>
      </c>
      <c r="CW105" s="12" t="s">
        <v>1493</v>
      </c>
      <c r="CX105" s="12" t="s">
        <v>1493</v>
      </c>
      <c r="CY105" s="12" t="s">
        <v>1493</v>
      </c>
      <c r="CZ105" s="12" t="s">
        <v>1493</v>
      </c>
      <c r="DA105" s="12" t="s">
        <v>1493</v>
      </c>
      <c r="DB105" s="12" t="s">
        <v>1493</v>
      </c>
      <c r="DC105" s="12" t="s">
        <v>1493</v>
      </c>
      <c r="DD105" s="12" t="s">
        <v>1493</v>
      </c>
      <c r="DE105" s="12" t="s">
        <v>1493</v>
      </c>
      <c r="DF105" s="12" t="s">
        <v>1493</v>
      </c>
      <c r="DG105" s="12" t="s">
        <v>1493</v>
      </c>
      <c r="DH105" s="12" t="s">
        <v>1493</v>
      </c>
      <c r="DI105" s="12" t="s">
        <v>1493</v>
      </c>
      <c r="DJ105" s="12" t="s">
        <v>1493</v>
      </c>
      <c r="DK105" s="12" t="s">
        <v>1493</v>
      </c>
      <c r="DL105" s="12" t="s">
        <v>1493</v>
      </c>
      <c r="DM105" s="12" t="s">
        <v>1493</v>
      </c>
      <c r="DN105" s="12" t="s">
        <v>1493</v>
      </c>
      <c r="DO105" s="12" t="s">
        <v>1493</v>
      </c>
      <c r="DP105" s="12" t="s">
        <v>1493</v>
      </c>
      <c r="DQ105" s="12" t="s">
        <v>1493</v>
      </c>
      <c r="DR105" s="12" t="s">
        <v>1493</v>
      </c>
      <c r="DS105" s="12" t="s">
        <v>1493</v>
      </c>
      <c r="DT105" s="12" t="s">
        <v>1493</v>
      </c>
      <c r="DU105" s="12" t="s">
        <v>1493</v>
      </c>
      <c r="DV105" s="12" t="s">
        <v>1493</v>
      </c>
      <c r="DW105" s="12" t="s">
        <v>1493</v>
      </c>
      <c r="DX105" s="12" t="s">
        <v>1493</v>
      </c>
      <c r="DY105" s="12" t="s">
        <v>1493</v>
      </c>
      <c r="DZ105" s="12" t="s">
        <v>1493</v>
      </c>
      <c r="EA105" s="12" t="s">
        <v>1493</v>
      </c>
      <c r="EB105" s="12" t="s">
        <v>1493</v>
      </c>
      <c r="EC105" s="12" t="s">
        <v>1493</v>
      </c>
      <c r="ED105" s="12" t="s">
        <v>1493</v>
      </c>
      <c r="EE105" s="12" t="s">
        <v>1493</v>
      </c>
      <c r="EF105" s="12" t="s">
        <v>1493</v>
      </c>
      <c r="EG105" s="12" t="s">
        <v>1493</v>
      </c>
      <c r="EH105" s="12" t="s">
        <v>1493</v>
      </c>
      <c r="EI105" s="12" t="s">
        <v>1493</v>
      </c>
      <c r="EJ105" s="12" t="s">
        <v>1493</v>
      </c>
      <c r="EK105" s="12" t="s">
        <v>1493</v>
      </c>
      <c r="EL105" s="12" t="s">
        <v>1493</v>
      </c>
      <c r="EM105" s="12" t="s">
        <v>1493</v>
      </c>
      <c r="EN105" s="12" t="s">
        <v>1493</v>
      </c>
      <c r="EO105" s="12" t="s">
        <v>1493</v>
      </c>
      <c r="EP105" s="12" t="s">
        <v>1493</v>
      </c>
      <c r="ER105">
        <v>7</v>
      </c>
      <c r="ES105">
        <v>37</v>
      </c>
      <c r="ET105">
        <v>37</v>
      </c>
      <c r="EU105">
        <f t="shared" si="3"/>
        <v>37</v>
      </c>
      <c r="EV105">
        <f>Data1!BQ105/7</f>
        <v>40</v>
      </c>
      <c r="EW105">
        <v>7</v>
      </c>
      <c r="EX105">
        <f t="shared" si="4"/>
        <v>2</v>
      </c>
      <c r="EY105" t="str">
        <f t="shared" si="5"/>
        <v>בינוני</v>
      </c>
    </row>
    <row r="106" spans="1:155" x14ac:dyDescent="0.25">
      <c r="A106" s="4">
        <v>1.0089999999999999</v>
      </c>
      <c r="B106" s="12" t="s">
        <v>1493</v>
      </c>
      <c r="C106" t="s">
        <v>579</v>
      </c>
      <c r="D106">
        <v>126</v>
      </c>
      <c r="E106" t="s">
        <v>580</v>
      </c>
      <c r="F106">
        <v>74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s="12" t="s">
        <v>1493</v>
      </c>
      <c r="N106">
        <v>1</v>
      </c>
      <c r="O106" t="s">
        <v>581</v>
      </c>
      <c r="P106">
        <v>154</v>
      </c>
      <c r="Q106" t="s">
        <v>582</v>
      </c>
      <c r="R106">
        <v>76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 s="12" t="s">
        <v>1493</v>
      </c>
      <c r="Z106" s="12" t="s">
        <v>1493</v>
      </c>
      <c r="AA106" t="s">
        <v>583</v>
      </c>
      <c r="AB106">
        <v>182</v>
      </c>
      <c r="AC106" t="s">
        <v>584</v>
      </c>
      <c r="AD106">
        <v>76.400000000000006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 s="12" t="s">
        <v>1493</v>
      </c>
      <c r="AL106" s="12" t="s">
        <v>1493</v>
      </c>
      <c r="AM106" t="s">
        <v>585</v>
      </c>
      <c r="AN106">
        <v>235</v>
      </c>
      <c r="AO106" t="s">
        <v>557</v>
      </c>
      <c r="AP106">
        <v>79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 s="12" t="s">
        <v>1493</v>
      </c>
      <c r="AX106">
        <v>1</v>
      </c>
      <c r="AY106" t="s">
        <v>586</v>
      </c>
      <c r="AZ106">
        <v>259</v>
      </c>
      <c r="BA106" t="s">
        <v>587</v>
      </c>
      <c r="BB106">
        <v>79.599999999999994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 s="12" t="s">
        <v>1493</v>
      </c>
      <c r="BJ106" s="12" t="s">
        <v>1493</v>
      </c>
      <c r="BK106" s="12" t="s">
        <v>1493</v>
      </c>
      <c r="BL106" s="12" t="s">
        <v>1493</v>
      </c>
      <c r="BM106" s="12" t="s">
        <v>1493</v>
      </c>
      <c r="BN106" s="12" t="s">
        <v>1493</v>
      </c>
      <c r="BO106" s="12" t="s">
        <v>1493</v>
      </c>
      <c r="BP106" s="12" t="s">
        <v>1493</v>
      </c>
      <c r="BQ106" s="12" t="s">
        <v>1493</v>
      </c>
      <c r="BR106" s="12" t="s">
        <v>1493</v>
      </c>
      <c r="BS106" s="12" t="s">
        <v>1493</v>
      </c>
      <c r="BT106" s="12" t="s">
        <v>1493</v>
      </c>
      <c r="BU106" s="12" t="s">
        <v>1493</v>
      </c>
      <c r="BV106" s="12" t="s">
        <v>1493</v>
      </c>
      <c r="BW106" s="12" t="s">
        <v>1493</v>
      </c>
      <c r="BX106" s="12" t="s">
        <v>1493</v>
      </c>
      <c r="BY106" s="12" t="s">
        <v>1493</v>
      </c>
      <c r="BZ106" s="12" t="s">
        <v>1493</v>
      </c>
      <c r="CA106" s="12" t="s">
        <v>1493</v>
      </c>
      <c r="CB106" s="12" t="s">
        <v>1493</v>
      </c>
      <c r="CC106" s="12" t="s">
        <v>1493</v>
      </c>
      <c r="CD106" s="12" t="s">
        <v>1493</v>
      </c>
      <c r="CE106" s="12" t="s">
        <v>1493</v>
      </c>
      <c r="CF106" s="12" t="s">
        <v>1493</v>
      </c>
      <c r="CG106" s="12" t="s">
        <v>1493</v>
      </c>
      <c r="CH106" s="12" t="s">
        <v>1493</v>
      </c>
      <c r="CI106" s="12" t="s">
        <v>1493</v>
      </c>
      <c r="CJ106" s="12" t="s">
        <v>1493</v>
      </c>
      <c r="CK106" s="12" t="s">
        <v>1493</v>
      </c>
      <c r="CL106" s="12" t="s">
        <v>1493</v>
      </c>
      <c r="CM106" s="12" t="s">
        <v>1493</v>
      </c>
      <c r="CN106" s="12" t="s">
        <v>1493</v>
      </c>
      <c r="CO106" s="12" t="s">
        <v>1493</v>
      </c>
      <c r="CP106" s="12" t="s">
        <v>1493</v>
      </c>
      <c r="CQ106" s="12" t="s">
        <v>1493</v>
      </c>
      <c r="CR106" s="12" t="s">
        <v>1493</v>
      </c>
      <c r="CS106" s="12" t="s">
        <v>1493</v>
      </c>
      <c r="CT106" s="12" t="s">
        <v>1493</v>
      </c>
      <c r="CU106" s="12" t="s">
        <v>1493</v>
      </c>
      <c r="CV106" s="12" t="s">
        <v>1493</v>
      </c>
      <c r="CW106" s="12" t="s">
        <v>1493</v>
      </c>
      <c r="CX106" s="12" t="s">
        <v>1493</v>
      </c>
      <c r="CY106" s="12" t="s">
        <v>1493</v>
      </c>
      <c r="CZ106" s="12" t="s">
        <v>1493</v>
      </c>
      <c r="DA106" s="12" t="s">
        <v>1493</v>
      </c>
      <c r="DB106" s="12" t="s">
        <v>1493</v>
      </c>
      <c r="DC106" s="12" t="s">
        <v>1493</v>
      </c>
      <c r="DD106" s="12" t="s">
        <v>1493</v>
      </c>
      <c r="DE106" s="12" t="s">
        <v>1493</v>
      </c>
      <c r="DF106" s="12" t="s">
        <v>1493</v>
      </c>
      <c r="DG106" s="12" t="s">
        <v>1493</v>
      </c>
      <c r="DH106" s="12" t="s">
        <v>1493</v>
      </c>
      <c r="DI106" s="12" t="s">
        <v>1493</v>
      </c>
      <c r="DJ106" s="12" t="s">
        <v>1493</v>
      </c>
      <c r="DK106" s="12" t="s">
        <v>1493</v>
      </c>
      <c r="DL106" s="12" t="s">
        <v>1493</v>
      </c>
      <c r="DM106" s="12" t="s">
        <v>1493</v>
      </c>
      <c r="DN106" s="12" t="s">
        <v>1493</v>
      </c>
      <c r="DO106" s="12" t="s">
        <v>1493</v>
      </c>
      <c r="DP106" s="12" t="s">
        <v>1493</v>
      </c>
      <c r="DQ106" s="12" t="s">
        <v>1493</v>
      </c>
      <c r="DR106" s="12" t="s">
        <v>1493</v>
      </c>
      <c r="DS106" s="12" t="s">
        <v>1493</v>
      </c>
      <c r="DT106" s="12" t="s">
        <v>1493</v>
      </c>
      <c r="DU106" s="12" t="s">
        <v>1493</v>
      </c>
      <c r="DV106" s="12" t="s">
        <v>1493</v>
      </c>
      <c r="DW106" s="12" t="s">
        <v>1493</v>
      </c>
      <c r="DX106" s="12" t="s">
        <v>1493</v>
      </c>
      <c r="DY106" s="12" t="s">
        <v>1493</v>
      </c>
      <c r="DZ106" s="12" t="s">
        <v>1493</v>
      </c>
      <c r="EA106" s="12" t="s">
        <v>1493</v>
      </c>
      <c r="EB106" s="12" t="s">
        <v>1493</v>
      </c>
      <c r="EC106" s="12" t="s">
        <v>1493</v>
      </c>
      <c r="ED106" s="12" t="s">
        <v>1493</v>
      </c>
      <c r="EE106" s="12" t="s">
        <v>1493</v>
      </c>
      <c r="EF106" s="12" t="s">
        <v>1493</v>
      </c>
      <c r="EG106" s="12" t="s">
        <v>1493</v>
      </c>
      <c r="EH106" s="12" t="s">
        <v>1493</v>
      </c>
      <c r="EI106" s="12" t="s">
        <v>1493</v>
      </c>
      <c r="EJ106" s="12" t="s">
        <v>1493</v>
      </c>
      <c r="EK106" s="12" t="s">
        <v>1493</v>
      </c>
      <c r="EL106" s="12" t="s">
        <v>1493</v>
      </c>
      <c r="EM106" s="12" t="s">
        <v>1493</v>
      </c>
      <c r="EN106" s="12" t="s">
        <v>1493</v>
      </c>
      <c r="EO106" s="12" t="s">
        <v>1493</v>
      </c>
      <c r="EP106" s="12" t="s">
        <v>1493</v>
      </c>
      <c r="ER106">
        <v>5</v>
      </c>
      <c r="ES106">
        <v>37</v>
      </c>
      <c r="ET106">
        <v>37</v>
      </c>
      <c r="EU106">
        <f t="shared" si="3"/>
        <v>37</v>
      </c>
      <c r="EV106">
        <f>Data1!BQ106/7</f>
        <v>40.285714285714285</v>
      </c>
      <c r="EW106">
        <v>5</v>
      </c>
      <c r="EX106">
        <f t="shared" si="4"/>
        <v>2</v>
      </c>
      <c r="EY106" t="str">
        <f t="shared" si="5"/>
        <v>בינוני</v>
      </c>
    </row>
    <row r="107" spans="1:155" x14ac:dyDescent="0.25">
      <c r="A107" s="4">
        <v>1.01</v>
      </c>
      <c r="B107" s="12" t="s">
        <v>1493</v>
      </c>
      <c r="C107" t="s">
        <v>593</v>
      </c>
      <c r="D107">
        <v>91</v>
      </c>
      <c r="E107" t="s">
        <v>594</v>
      </c>
      <c r="F107" s="12" t="s">
        <v>1493</v>
      </c>
      <c r="G107">
        <v>0</v>
      </c>
      <c r="H107">
        <v>0</v>
      </c>
      <c r="I107">
        <v>0</v>
      </c>
      <c r="J107">
        <v>0</v>
      </c>
      <c r="K107">
        <v>0</v>
      </c>
      <c r="L107" s="12" t="s">
        <v>1493</v>
      </c>
      <c r="M107" s="12" t="s">
        <v>1493</v>
      </c>
      <c r="N107">
        <v>1</v>
      </c>
      <c r="O107" t="s">
        <v>595</v>
      </c>
      <c r="P107">
        <v>131</v>
      </c>
      <c r="Q107" t="s">
        <v>596</v>
      </c>
      <c r="R107" s="12" t="s">
        <v>1493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1</v>
      </c>
      <c r="Y107" s="12" t="s">
        <v>1493</v>
      </c>
      <c r="Z107" s="12" t="s">
        <v>1493</v>
      </c>
      <c r="AA107" t="s">
        <v>597</v>
      </c>
      <c r="AB107">
        <v>175</v>
      </c>
      <c r="AC107" t="s">
        <v>598</v>
      </c>
      <c r="AD107" s="12" t="s">
        <v>1493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 s="12" t="s">
        <v>1493</v>
      </c>
      <c r="AL107" s="12" t="s">
        <v>1493</v>
      </c>
      <c r="AM107" t="s">
        <v>545</v>
      </c>
      <c r="AN107">
        <v>217</v>
      </c>
      <c r="AO107" t="s">
        <v>599</v>
      </c>
      <c r="AP107" s="12" t="s">
        <v>1493</v>
      </c>
      <c r="AQ107">
        <v>0</v>
      </c>
      <c r="AR107">
        <v>0</v>
      </c>
      <c r="AS107">
        <v>0</v>
      </c>
      <c r="AT107">
        <v>0</v>
      </c>
      <c r="AU107">
        <v>1</v>
      </c>
      <c r="AV107" s="12" t="s">
        <v>1493</v>
      </c>
      <c r="AW107" s="12" t="s">
        <v>1493</v>
      </c>
      <c r="AX107" s="12" t="s">
        <v>1493</v>
      </c>
      <c r="AY107" t="s">
        <v>547</v>
      </c>
      <c r="AZ107">
        <v>252</v>
      </c>
      <c r="BA107" t="s">
        <v>600</v>
      </c>
      <c r="BB107" s="12" t="s">
        <v>1493</v>
      </c>
      <c r="BC107">
        <v>0</v>
      </c>
      <c r="BD107">
        <v>0</v>
      </c>
      <c r="BE107">
        <v>0</v>
      </c>
      <c r="BF107">
        <v>0</v>
      </c>
      <c r="BG107">
        <v>1</v>
      </c>
      <c r="BH107" s="12" t="s">
        <v>1493</v>
      </c>
      <c r="BI107" s="12" t="s">
        <v>1493</v>
      </c>
      <c r="BJ107" s="12" t="s">
        <v>1493</v>
      </c>
      <c r="BK107" s="12" t="s">
        <v>1493</v>
      </c>
      <c r="BL107" s="12" t="s">
        <v>1493</v>
      </c>
      <c r="BM107" s="12" t="s">
        <v>1493</v>
      </c>
      <c r="BN107" s="12" t="s">
        <v>1493</v>
      </c>
      <c r="BO107" s="12" t="s">
        <v>1493</v>
      </c>
      <c r="BP107" s="12" t="s">
        <v>1493</v>
      </c>
      <c r="BQ107" s="12" t="s">
        <v>1493</v>
      </c>
      <c r="BR107" s="12" t="s">
        <v>1493</v>
      </c>
      <c r="BS107" s="12" t="s">
        <v>1493</v>
      </c>
      <c r="BT107" s="12" t="s">
        <v>1493</v>
      </c>
      <c r="BU107" s="12" t="s">
        <v>1493</v>
      </c>
      <c r="BV107" s="12" t="s">
        <v>1493</v>
      </c>
      <c r="BW107" s="12" t="s">
        <v>1493</v>
      </c>
      <c r="BX107" s="12" t="s">
        <v>1493</v>
      </c>
      <c r="BY107" s="12" t="s">
        <v>1493</v>
      </c>
      <c r="BZ107" s="12" t="s">
        <v>1493</v>
      </c>
      <c r="CA107" s="12" t="s">
        <v>1493</v>
      </c>
      <c r="CB107" s="12" t="s">
        <v>1493</v>
      </c>
      <c r="CC107" s="12" t="s">
        <v>1493</v>
      </c>
      <c r="CD107" s="12" t="s">
        <v>1493</v>
      </c>
      <c r="CE107" s="12" t="s">
        <v>1493</v>
      </c>
      <c r="CF107" s="12" t="s">
        <v>1493</v>
      </c>
      <c r="CG107" s="12" t="s">
        <v>1493</v>
      </c>
      <c r="CH107" s="12" t="s">
        <v>1493</v>
      </c>
      <c r="CI107" s="12" t="s">
        <v>1493</v>
      </c>
      <c r="CJ107" s="12" t="s">
        <v>1493</v>
      </c>
      <c r="CK107" s="12" t="s">
        <v>1493</v>
      </c>
      <c r="CL107" s="12" t="s">
        <v>1493</v>
      </c>
      <c r="CM107" s="12" t="s">
        <v>1493</v>
      </c>
      <c r="CN107" s="12" t="s">
        <v>1493</v>
      </c>
      <c r="CO107" s="12" t="s">
        <v>1493</v>
      </c>
      <c r="CP107" s="12" t="s">
        <v>1493</v>
      </c>
      <c r="CQ107" s="12" t="s">
        <v>1493</v>
      </c>
      <c r="CR107" s="12" t="s">
        <v>1493</v>
      </c>
      <c r="CS107" s="12" t="s">
        <v>1493</v>
      </c>
      <c r="CT107" s="12" t="s">
        <v>1493</v>
      </c>
      <c r="CU107" s="12" t="s">
        <v>1493</v>
      </c>
      <c r="CV107" s="12" t="s">
        <v>1493</v>
      </c>
      <c r="CW107" s="12" t="s">
        <v>1493</v>
      </c>
      <c r="CX107" s="12" t="s">
        <v>1493</v>
      </c>
      <c r="CY107" s="12" t="s">
        <v>1493</v>
      </c>
      <c r="CZ107" s="12" t="s">
        <v>1493</v>
      </c>
      <c r="DA107" s="12" t="s">
        <v>1493</v>
      </c>
      <c r="DB107" s="12" t="s">
        <v>1493</v>
      </c>
      <c r="DC107" s="12" t="s">
        <v>1493</v>
      </c>
      <c r="DD107" s="12" t="s">
        <v>1493</v>
      </c>
      <c r="DE107" s="12" t="s">
        <v>1493</v>
      </c>
      <c r="DF107" s="12" t="s">
        <v>1493</v>
      </c>
      <c r="DG107" s="12" t="s">
        <v>1493</v>
      </c>
      <c r="DH107" s="12" t="s">
        <v>1493</v>
      </c>
      <c r="DI107" s="12" t="s">
        <v>1493</v>
      </c>
      <c r="DJ107" s="12" t="s">
        <v>1493</v>
      </c>
      <c r="DK107" s="12" t="s">
        <v>1493</v>
      </c>
      <c r="DL107" s="12" t="s">
        <v>1493</v>
      </c>
      <c r="DM107" s="12" t="s">
        <v>1493</v>
      </c>
      <c r="DN107" s="12" t="s">
        <v>1493</v>
      </c>
      <c r="DO107" s="12" t="s">
        <v>1493</v>
      </c>
      <c r="DP107" s="12" t="s">
        <v>1493</v>
      </c>
      <c r="DQ107" s="12" t="s">
        <v>1493</v>
      </c>
      <c r="DR107" s="12" t="s">
        <v>1493</v>
      </c>
      <c r="DS107" s="12" t="s">
        <v>1493</v>
      </c>
      <c r="DT107" s="12" t="s">
        <v>1493</v>
      </c>
      <c r="DU107" s="12" t="s">
        <v>1493</v>
      </c>
      <c r="DV107" s="12" t="s">
        <v>1493</v>
      </c>
      <c r="DW107" s="12" t="s">
        <v>1493</v>
      </c>
      <c r="DX107" s="12" t="s">
        <v>1493</v>
      </c>
      <c r="DY107" s="12" t="s">
        <v>1493</v>
      </c>
      <c r="DZ107" s="12" t="s">
        <v>1493</v>
      </c>
      <c r="EA107" s="12" t="s">
        <v>1493</v>
      </c>
      <c r="EB107" s="12" t="s">
        <v>1493</v>
      </c>
      <c r="EC107" s="12" t="s">
        <v>1493</v>
      </c>
      <c r="ED107" s="12" t="s">
        <v>1493</v>
      </c>
      <c r="EE107" s="12" t="s">
        <v>1493</v>
      </c>
      <c r="EF107" s="12" t="s">
        <v>1493</v>
      </c>
      <c r="EG107" s="12" t="s">
        <v>1493</v>
      </c>
      <c r="EH107" s="12" t="s">
        <v>1493</v>
      </c>
      <c r="EI107" s="12" t="s">
        <v>1493</v>
      </c>
      <c r="EJ107" s="12" t="s">
        <v>1493</v>
      </c>
      <c r="EK107" s="12" t="s">
        <v>1493</v>
      </c>
      <c r="EL107" s="12" t="s">
        <v>1493</v>
      </c>
      <c r="EM107" s="12" t="s">
        <v>1493</v>
      </c>
      <c r="EN107" s="12" t="s">
        <v>1493</v>
      </c>
      <c r="EO107" s="12" t="s">
        <v>1493</v>
      </c>
      <c r="EP107" s="12" t="s">
        <v>1493</v>
      </c>
      <c r="ER107">
        <v>5</v>
      </c>
      <c r="ES107">
        <v>36</v>
      </c>
      <c r="ET107">
        <v>36</v>
      </c>
      <c r="EU107">
        <f t="shared" si="3"/>
        <v>36</v>
      </c>
      <c r="EV107">
        <f>Data1!BQ107/7</f>
        <v>37.714285714285715</v>
      </c>
      <c r="EW107">
        <v>5</v>
      </c>
      <c r="EX107">
        <f t="shared" si="4"/>
        <v>2</v>
      </c>
      <c r="EY107" t="str">
        <f t="shared" si="5"/>
        <v>בינוני</v>
      </c>
    </row>
    <row r="108" spans="1:155" x14ac:dyDescent="0.25">
      <c r="A108" s="4">
        <v>1.0109999999999999</v>
      </c>
      <c r="B108" s="12" t="s">
        <v>1493</v>
      </c>
      <c r="C108" t="s">
        <v>606</v>
      </c>
      <c r="D108">
        <v>49</v>
      </c>
      <c r="E108" t="s">
        <v>557</v>
      </c>
      <c r="F108">
        <v>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 t="s">
        <v>607</v>
      </c>
      <c r="P108">
        <v>73</v>
      </c>
      <c r="Q108" t="s">
        <v>608</v>
      </c>
      <c r="R108">
        <v>61.5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 s="12" t="s">
        <v>1493</v>
      </c>
      <c r="AA108" t="s">
        <v>609</v>
      </c>
      <c r="AB108">
        <v>161</v>
      </c>
      <c r="AC108" t="s">
        <v>610</v>
      </c>
      <c r="AD108">
        <v>62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1</v>
      </c>
      <c r="AM108" t="s">
        <v>612</v>
      </c>
      <c r="AN108">
        <v>231</v>
      </c>
      <c r="AO108" t="s">
        <v>613</v>
      </c>
      <c r="AP108">
        <v>65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 s="12" t="s">
        <v>1493</v>
      </c>
      <c r="AY108" t="s">
        <v>548</v>
      </c>
      <c r="AZ108">
        <v>260</v>
      </c>
      <c r="BA108" t="s">
        <v>611</v>
      </c>
      <c r="BB108">
        <v>67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 s="12" t="s">
        <v>1493</v>
      </c>
      <c r="BK108" s="12" t="s">
        <v>1493</v>
      </c>
      <c r="BL108" s="12" t="s">
        <v>1493</v>
      </c>
      <c r="BM108" s="12" t="s">
        <v>1493</v>
      </c>
      <c r="BN108" s="12" t="s">
        <v>1493</v>
      </c>
      <c r="BO108" s="12" t="s">
        <v>1493</v>
      </c>
      <c r="BP108" s="12" t="s">
        <v>1493</v>
      </c>
      <c r="BQ108" s="12" t="s">
        <v>1493</v>
      </c>
      <c r="BR108" s="12" t="s">
        <v>1493</v>
      </c>
      <c r="BS108" s="12" t="s">
        <v>1493</v>
      </c>
      <c r="BT108" s="12" t="s">
        <v>1493</v>
      </c>
      <c r="BU108" s="12" t="s">
        <v>1493</v>
      </c>
      <c r="BV108" s="12" t="s">
        <v>1493</v>
      </c>
      <c r="BW108" s="12" t="s">
        <v>1493</v>
      </c>
      <c r="BX108" s="12" t="s">
        <v>1493</v>
      </c>
      <c r="BY108" s="12" t="s">
        <v>1493</v>
      </c>
      <c r="BZ108" s="12" t="s">
        <v>1493</v>
      </c>
      <c r="CA108" s="12" t="s">
        <v>1493</v>
      </c>
      <c r="CB108" s="12" t="s">
        <v>1493</v>
      </c>
      <c r="CC108" s="12" t="s">
        <v>1493</v>
      </c>
      <c r="CD108" s="12" t="s">
        <v>1493</v>
      </c>
      <c r="CE108" s="12" t="s">
        <v>1493</v>
      </c>
      <c r="CF108" s="12" t="s">
        <v>1493</v>
      </c>
      <c r="CG108" s="12" t="s">
        <v>1493</v>
      </c>
      <c r="CH108" s="12" t="s">
        <v>1493</v>
      </c>
      <c r="CI108" s="12" t="s">
        <v>1493</v>
      </c>
      <c r="CJ108" s="12" t="s">
        <v>1493</v>
      </c>
      <c r="CK108" s="12" t="s">
        <v>1493</v>
      </c>
      <c r="CL108" s="12" t="s">
        <v>1493</v>
      </c>
      <c r="CM108" s="12" t="s">
        <v>1493</v>
      </c>
      <c r="CN108" s="12" t="s">
        <v>1493</v>
      </c>
      <c r="CO108" s="12" t="s">
        <v>1493</v>
      </c>
      <c r="CP108" s="12" t="s">
        <v>1493</v>
      </c>
      <c r="CQ108" s="12" t="s">
        <v>1493</v>
      </c>
      <c r="CR108" s="12" t="s">
        <v>1493</v>
      </c>
      <c r="CS108" s="12" t="s">
        <v>1493</v>
      </c>
      <c r="CT108" s="12" t="s">
        <v>1493</v>
      </c>
      <c r="CU108" s="12" t="s">
        <v>1493</v>
      </c>
      <c r="CV108" s="12" t="s">
        <v>1493</v>
      </c>
      <c r="CW108" s="12" t="s">
        <v>1493</v>
      </c>
      <c r="CX108" s="12" t="s">
        <v>1493</v>
      </c>
      <c r="CY108" s="12" t="s">
        <v>1493</v>
      </c>
      <c r="CZ108" s="12" t="s">
        <v>1493</v>
      </c>
      <c r="DA108" s="12" t="s">
        <v>1493</v>
      </c>
      <c r="DB108" s="12" t="s">
        <v>1493</v>
      </c>
      <c r="DC108" s="12" t="s">
        <v>1493</v>
      </c>
      <c r="DD108" s="12" t="s">
        <v>1493</v>
      </c>
      <c r="DE108" s="12" t="s">
        <v>1493</v>
      </c>
      <c r="DF108" s="12" t="s">
        <v>1493</v>
      </c>
      <c r="DG108" s="12" t="s">
        <v>1493</v>
      </c>
      <c r="DH108" s="12" t="s">
        <v>1493</v>
      </c>
      <c r="DI108" s="12" t="s">
        <v>1493</v>
      </c>
      <c r="DJ108" s="12" t="s">
        <v>1493</v>
      </c>
      <c r="DK108" s="12" t="s">
        <v>1493</v>
      </c>
      <c r="DL108" s="12" t="s">
        <v>1493</v>
      </c>
      <c r="DM108" s="12" t="s">
        <v>1493</v>
      </c>
      <c r="DN108" s="12" t="s">
        <v>1493</v>
      </c>
      <c r="DO108" s="12" t="s">
        <v>1493</v>
      </c>
      <c r="DP108" s="12" t="s">
        <v>1493</v>
      </c>
      <c r="DQ108" s="12" t="s">
        <v>1493</v>
      </c>
      <c r="DR108" s="12" t="s">
        <v>1493</v>
      </c>
      <c r="DS108" s="12" t="s">
        <v>1493</v>
      </c>
      <c r="DT108" s="12" t="s">
        <v>1493</v>
      </c>
      <c r="DU108" s="12" t="s">
        <v>1493</v>
      </c>
      <c r="DV108" s="12" t="s">
        <v>1493</v>
      </c>
      <c r="DW108" s="12" t="s">
        <v>1493</v>
      </c>
      <c r="DX108" s="12" t="s">
        <v>1493</v>
      </c>
      <c r="DY108" s="12" t="s">
        <v>1493</v>
      </c>
      <c r="DZ108" s="12" t="s">
        <v>1493</v>
      </c>
      <c r="EA108" s="12" t="s">
        <v>1493</v>
      </c>
      <c r="EB108" s="12" t="s">
        <v>1493</v>
      </c>
      <c r="EC108" s="12" t="s">
        <v>1493</v>
      </c>
      <c r="ED108" s="12" t="s">
        <v>1493</v>
      </c>
      <c r="EE108" s="12" t="s">
        <v>1493</v>
      </c>
      <c r="EF108" s="12" t="s">
        <v>1493</v>
      </c>
      <c r="EG108" s="12" t="s">
        <v>1493</v>
      </c>
      <c r="EH108" s="12" t="s">
        <v>1493</v>
      </c>
      <c r="EI108" s="12" t="s">
        <v>1493</v>
      </c>
      <c r="EJ108" s="12" t="s">
        <v>1493</v>
      </c>
      <c r="EK108" s="12" t="s">
        <v>1493</v>
      </c>
      <c r="EL108" s="12" t="s">
        <v>1493</v>
      </c>
      <c r="EM108" s="12" t="s">
        <v>1493</v>
      </c>
      <c r="EN108" s="12" t="s">
        <v>1493</v>
      </c>
      <c r="EO108" s="12" t="s">
        <v>1493</v>
      </c>
      <c r="EP108" s="12" t="s">
        <v>1493</v>
      </c>
      <c r="ER108">
        <v>5</v>
      </c>
      <c r="ES108">
        <v>37.1</v>
      </c>
      <c r="ET108">
        <v>37.1</v>
      </c>
      <c r="EU108">
        <f t="shared" si="3"/>
        <v>37</v>
      </c>
      <c r="EV108">
        <f>Data1!BQ108/7</f>
        <v>39.142857142857146</v>
      </c>
      <c r="EW108">
        <v>5</v>
      </c>
      <c r="EX108">
        <f t="shared" si="4"/>
        <v>2</v>
      </c>
      <c r="EY108" t="str">
        <f t="shared" si="5"/>
        <v>בינוני</v>
      </c>
    </row>
    <row r="109" spans="1:155" x14ac:dyDescent="0.25">
      <c r="A109" s="4">
        <v>1.012</v>
      </c>
      <c r="B109" s="12" t="s">
        <v>1493</v>
      </c>
      <c r="C109" t="s">
        <v>616</v>
      </c>
      <c r="D109">
        <v>162</v>
      </c>
      <c r="E109" t="s">
        <v>617</v>
      </c>
      <c r="F109">
        <v>65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1</v>
      </c>
      <c r="O109" t="s">
        <v>503</v>
      </c>
      <c r="P109">
        <v>197</v>
      </c>
      <c r="Q109" t="s">
        <v>569</v>
      </c>
      <c r="R109">
        <v>69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1</v>
      </c>
      <c r="Z109" s="12" t="s">
        <v>1493</v>
      </c>
      <c r="AA109" t="s">
        <v>618</v>
      </c>
      <c r="AB109">
        <v>232</v>
      </c>
      <c r="AC109" t="s">
        <v>619</v>
      </c>
      <c r="AD109">
        <v>68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1</v>
      </c>
      <c r="AL109" s="12" t="s">
        <v>1493</v>
      </c>
      <c r="AM109" t="s">
        <v>586</v>
      </c>
      <c r="AN109">
        <v>262</v>
      </c>
      <c r="AO109" t="s">
        <v>620</v>
      </c>
      <c r="AP109">
        <v>71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 s="12" t="s">
        <v>1493</v>
      </c>
      <c r="AY109" s="12" t="s">
        <v>1493</v>
      </c>
      <c r="AZ109" s="12" t="s">
        <v>1493</v>
      </c>
      <c r="BA109" s="12" t="s">
        <v>1493</v>
      </c>
      <c r="BB109" s="12" t="s">
        <v>1493</v>
      </c>
      <c r="BC109" s="12" t="s">
        <v>1493</v>
      </c>
      <c r="BD109" s="12" t="s">
        <v>1493</v>
      </c>
      <c r="BE109" s="12" t="s">
        <v>1493</v>
      </c>
      <c r="BF109" s="12" t="s">
        <v>1493</v>
      </c>
      <c r="BG109" s="12" t="s">
        <v>1493</v>
      </c>
      <c r="BH109" s="12" t="s">
        <v>1493</v>
      </c>
      <c r="BI109" s="12" t="s">
        <v>1493</v>
      </c>
      <c r="BJ109" s="12" t="s">
        <v>1493</v>
      </c>
      <c r="BK109" s="12" t="s">
        <v>1493</v>
      </c>
      <c r="BL109" s="12" t="s">
        <v>1493</v>
      </c>
      <c r="BM109" s="12" t="s">
        <v>1493</v>
      </c>
      <c r="BN109" s="12" t="s">
        <v>1493</v>
      </c>
      <c r="BO109" s="12" t="s">
        <v>1493</v>
      </c>
      <c r="BP109" s="12" t="s">
        <v>1493</v>
      </c>
      <c r="BQ109" s="12" t="s">
        <v>1493</v>
      </c>
      <c r="BR109" s="12" t="s">
        <v>1493</v>
      </c>
      <c r="BS109" s="12" t="s">
        <v>1493</v>
      </c>
      <c r="BT109" s="12" t="s">
        <v>1493</v>
      </c>
      <c r="BU109" s="12" t="s">
        <v>1493</v>
      </c>
      <c r="BV109" s="12" t="s">
        <v>1493</v>
      </c>
      <c r="BW109" s="12" t="s">
        <v>1493</v>
      </c>
      <c r="BX109" s="12" t="s">
        <v>1493</v>
      </c>
      <c r="BY109" s="12" t="s">
        <v>1493</v>
      </c>
      <c r="BZ109" s="12" t="s">
        <v>1493</v>
      </c>
      <c r="CA109" s="12" t="s">
        <v>1493</v>
      </c>
      <c r="CB109" s="12" t="s">
        <v>1493</v>
      </c>
      <c r="CC109" s="12" t="s">
        <v>1493</v>
      </c>
      <c r="CD109" s="12" t="s">
        <v>1493</v>
      </c>
      <c r="CE109" s="12" t="s">
        <v>1493</v>
      </c>
      <c r="CF109" s="12" t="s">
        <v>1493</v>
      </c>
      <c r="CG109" s="12" t="s">
        <v>1493</v>
      </c>
      <c r="CH109" s="12" t="s">
        <v>1493</v>
      </c>
      <c r="CI109" s="12" t="s">
        <v>1493</v>
      </c>
      <c r="CJ109" s="12" t="s">
        <v>1493</v>
      </c>
      <c r="CK109" s="12" t="s">
        <v>1493</v>
      </c>
      <c r="CL109" s="12" t="s">
        <v>1493</v>
      </c>
      <c r="CM109" s="12" t="s">
        <v>1493</v>
      </c>
      <c r="CN109" s="12" t="s">
        <v>1493</v>
      </c>
      <c r="CO109" s="12" t="s">
        <v>1493</v>
      </c>
      <c r="CP109" s="12" t="s">
        <v>1493</v>
      </c>
      <c r="CQ109" s="12" t="s">
        <v>1493</v>
      </c>
      <c r="CR109" s="12" t="s">
        <v>1493</v>
      </c>
      <c r="CS109" s="12" t="s">
        <v>1493</v>
      </c>
      <c r="CT109" s="12" t="s">
        <v>1493</v>
      </c>
      <c r="CU109" s="12" t="s">
        <v>1493</v>
      </c>
      <c r="CV109" s="12" t="s">
        <v>1493</v>
      </c>
      <c r="CW109" s="12" t="s">
        <v>1493</v>
      </c>
      <c r="CX109" s="12" t="s">
        <v>1493</v>
      </c>
      <c r="CY109" s="12" t="s">
        <v>1493</v>
      </c>
      <c r="CZ109" s="12" t="s">
        <v>1493</v>
      </c>
      <c r="DA109" s="12" t="s">
        <v>1493</v>
      </c>
      <c r="DB109" s="12" t="s">
        <v>1493</v>
      </c>
      <c r="DC109" s="12" t="s">
        <v>1493</v>
      </c>
      <c r="DD109" s="12" t="s">
        <v>1493</v>
      </c>
      <c r="DE109" s="12" t="s">
        <v>1493</v>
      </c>
      <c r="DF109" s="12" t="s">
        <v>1493</v>
      </c>
      <c r="DG109" s="12" t="s">
        <v>1493</v>
      </c>
      <c r="DH109" s="12" t="s">
        <v>1493</v>
      </c>
      <c r="DI109" s="12" t="s">
        <v>1493</v>
      </c>
      <c r="DJ109" s="12" t="s">
        <v>1493</v>
      </c>
      <c r="DK109" s="12" t="s">
        <v>1493</v>
      </c>
      <c r="DL109" s="12" t="s">
        <v>1493</v>
      </c>
      <c r="DM109" s="12" t="s">
        <v>1493</v>
      </c>
      <c r="DN109" s="12" t="s">
        <v>1493</v>
      </c>
      <c r="DO109" s="12" t="s">
        <v>1493</v>
      </c>
      <c r="DP109" s="12" t="s">
        <v>1493</v>
      </c>
      <c r="DQ109" s="12" t="s">
        <v>1493</v>
      </c>
      <c r="DR109" s="12" t="s">
        <v>1493</v>
      </c>
      <c r="DS109" s="12" t="s">
        <v>1493</v>
      </c>
      <c r="DT109" s="12" t="s">
        <v>1493</v>
      </c>
      <c r="DU109" s="12" t="s">
        <v>1493</v>
      </c>
      <c r="DV109" s="12" t="s">
        <v>1493</v>
      </c>
      <c r="DW109" s="12" t="s">
        <v>1493</v>
      </c>
      <c r="DX109" s="12" t="s">
        <v>1493</v>
      </c>
      <c r="DY109" s="12" t="s">
        <v>1493</v>
      </c>
      <c r="DZ109" s="12" t="s">
        <v>1493</v>
      </c>
      <c r="EA109" s="12" t="s">
        <v>1493</v>
      </c>
      <c r="EB109" s="12" t="s">
        <v>1493</v>
      </c>
      <c r="EC109" s="12" t="s">
        <v>1493</v>
      </c>
      <c r="ED109" s="12" t="s">
        <v>1493</v>
      </c>
      <c r="EE109" s="12" t="s">
        <v>1493</v>
      </c>
      <c r="EF109" s="12" t="s">
        <v>1493</v>
      </c>
      <c r="EG109" s="12" t="s">
        <v>1493</v>
      </c>
      <c r="EH109" s="12" t="s">
        <v>1493</v>
      </c>
      <c r="EI109" s="12" t="s">
        <v>1493</v>
      </c>
      <c r="EJ109" s="12" t="s">
        <v>1493</v>
      </c>
      <c r="EK109" s="12" t="s">
        <v>1493</v>
      </c>
      <c r="EL109" s="12" t="s">
        <v>1493</v>
      </c>
      <c r="EM109" s="12" t="s">
        <v>1493</v>
      </c>
      <c r="EN109" s="12" t="s">
        <v>1493</v>
      </c>
      <c r="EO109" s="12" t="s">
        <v>1493</v>
      </c>
      <c r="EP109" s="12" t="s">
        <v>1493</v>
      </c>
      <c r="ER109">
        <v>4</v>
      </c>
      <c r="ES109">
        <v>37.4</v>
      </c>
      <c r="ET109">
        <v>37.4</v>
      </c>
      <c r="EU109">
        <f t="shared" si="3"/>
        <v>37</v>
      </c>
      <c r="EV109">
        <f>Data1!BQ109/7</f>
        <v>42</v>
      </c>
      <c r="EW109">
        <v>4</v>
      </c>
      <c r="EX109">
        <f t="shared" si="4"/>
        <v>3</v>
      </c>
      <c r="EY109" t="str">
        <f t="shared" si="5"/>
        <v>לא הולם</v>
      </c>
    </row>
    <row r="110" spans="1:155" x14ac:dyDescent="0.25">
      <c r="A110" s="4">
        <v>1.0129999999999999</v>
      </c>
      <c r="B110" s="12" t="s">
        <v>1493</v>
      </c>
      <c r="C110" t="s">
        <v>627</v>
      </c>
      <c r="D110">
        <v>91</v>
      </c>
      <c r="E110" t="s">
        <v>628</v>
      </c>
      <c r="F110">
        <v>52.5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 t="s">
        <v>629</v>
      </c>
      <c r="P110">
        <v>119</v>
      </c>
      <c r="Q110" t="s">
        <v>495</v>
      </c>
      <c r="R110">
        <v>53.5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 s="12" t="s">
        <v>1493</v>
      </c>
      <c r="AA110" t="s">
        <v>630</v>
      </c>
      <c r="AB110">
        <v>154</v>
      </c>
      <c r="AC110" t="s">
        <v>495</v>
      </c>
      <c r="AD110">
        <v>55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 s="12" t="s">
        <v>1493</v>
      </c>
      <c r="AM110" t="s">
        <v>631</v>
      </c>
      <c r="AN110">
        <v>196</v>
      </c>
      <c r="AO110" t="s">
        <v>495</v>
      </c>
      <c r="AP110">
        <v>57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 s="12" t="s">
        <v>1493</v>
      </c>
      <c r="AY110" t="s">
        <v>632</v>
      </c>
      <c r="AZ110">
        <v>217</v>
      </c>
      <c r="BA110" t="s">
        <v>633</v>
      </c>
      <c r="BB110">
        <v>58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1</v>
      </c>
      <c r="BJ110" s="12" t="s">
        <v>1493</v>
      </c>
      <c r="BK110" t="s">
        <v>634</v>
      </c>
      <c r="BL110">
        <v>248</v>
      </c>
      <c r="BM110" t="s">
        <v>557</v>
      </c>
      <c r="BN110">
        <v>59.5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 s="12" t="s">
        <v>1493</v>
      </c>
      <c r="BW110" t="s">
        <v>500</v>
      </c>
      <c r="BX110">
        <v>262</v>
      </c>
      <c r="BY110" t="s">
        <v>495</v>
      </c>
      <c r="BZ110">
        <v>61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 s="12" t="s">
        <v>1493</v>
      </c>
      <c r="CI110" t="s">
        <v>635</v>
      </c>
      <c r="CJ110">
        <v>276</v>
      </c>
      <c r="CK110" t="s">
        <v>495</v>
      </c>
      <c r="CL110">
        <v>60.9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1</v>
      </c>
      <c r="CT110" s="12" t="s">
        <v>1493</v>
      </c>
      <c r="CU110" s="12" t="s">
        <v>1493</v>
      </c>
      <c r="CV110" s="12" t="s">
        <v>1493</v>
      </c>
      <c r="CW110" s="12" t="s">
        <v>1493</v>
      </c>
      <c r="CX110" s="12" t="s">
        <v>1493</v>
      </c>
      <c r="CY110" s="12" t="s">
        <v>1493</v>
      </c>
      <c r="CZ110" s="12" t="s">
        <v>1493</v>
      </c>
      <c r="DA110" s="12" t="s">
        <v>1493</v>
      </c>
      <c r="DB110" s="12" t="s">
        <v>1493</v>
      </c>
      <c r="DC110" s="12" t="s">
        <v>1493</v>
      </c>
      <c r="DD110" s="12" t="s">
        <v>1493</v>
      </c>
      <c r="DE110" s="12" t="s">
        <v>1493</v>
      </c>
      <c r="DF110" s="12" t="s">
        <v>1493</v>
      </c>
      <c r="DG110" s="12" t="s">
        <v>1493</v>
      </c>
      <c r="DH110" s="12" t="s">
        <v>1493</v>
      </c>
      <c r="DI110" s="12" t="s">
        <v>1493</v>
      </c>
      <c r="DJ110" s="12" t="s">
        <v>1493</v>
      </c>
      <c r="DK110" s="12" t="s">
        <v>1493</v>
      </c>
      <c r="DL110" s="12" t="s">
        <v>1493</v>
      </c>
      <c r="DM110" s="12" t="s">
        <v>1493</v>
      </c>
      <c r="DN110" s="12" t="s">
        <v>1493</v>
      </c>
      <c r="DO110" s="12" t="s">
        <v>1493</v>
      </c>
      <c r="DP110" s="12" t="s">
        <v>1493</v>
      </c>
      <c r="DQ110" s="12" t="s">
        <v>1493</v>
      </c>
      <c r="DR110" s="12" t="s">
        <v>1493</v>
      </c>
      <c r="DS110" s="12" t="s">
        <v>1493</v>
      </c>
      <c r="DT110" s="12" t="s">
        <v>1493</v>
      </c>
      <c r="DU110" s="12" t="s">
        <v>1493</v>
      </c>
      <c r="DV110" s="12" t="s">
        <v>1493</v>
      </c>
      <c r="DW110" s="12" t="s">
        <v>1493</v>
      </c>
      <c r="DX110" s="12" t="s">
        <v>1493</v>
      </c>
      <c r="DY110" s="12" t="s">
        <v>1493</v>
      </c>
      <c r="DZ110" s="12" t="s">
        <v>1493</v>
      </c>
      <c r="EA110" s="12" t="s">
        <v>1493</v>
      </c>
      <c r="EB110" s="12" t="s">
        <v>1493</v>
      </c>
      <c r="EC110" s="12" t="s">
        <v>1493</v>
      </c>
      <c r="ED110" s="12" t="s">
        <v>1493</v>
      </c>
      <c r="EE110" s="12" t="s">
        <v>1493</v>
      </c>
      <c r="EF110" s="12" t="s">
        <v>1493</v>
      </c>
      <c r="EG110" s="12" t="s">
        <v>1493</v>
      </c>
      <c r="EH110" s="12" t="s">
        <v>1493</v>
      </c>
      <c r="EI110" s="12" t="s">
        <v>1493</v>
      </c>
      <c r="EJ110" s="12" t="s">
        <v>1493</v>
      </c>
      <c r="EK110" s="12" t="s">
        <v>1493</v>
      </c>
      <c r="EL110" s="12" t="s">
        <v>1493</v>
      </c>
      <c r="EM110" s="12" t="s">
        <v>1493</v>
      </c>
      <c r="EN110" s="12" t="s">
        <v>1493</v>
      </c>
      <c r="EO110" s="12" t="s">
        <v>1493</v>
      </c>
      <c r="EP110" s="12" t="s">
        <v>1493</v>
      </c>
      <c r="ER110">
        <v>8</v>
      </c>
      <c r="ES110">
        <v>39.4</v>
      </c>
      <c r="ET110">
        <v>39.4</v>
      </c>
      <c r="EU110">
        <f t="shared" si="3"/>
        <v>39</v>
      </c>
      <c r="EV110">
        <f>Data1!BQ110/7</f>
        <v>39.857142857142854</v>
      </c>
      <c r="EW110">
        <v>8</v>
      </c>
      <c r="EX110">
        <f t="shared" si="4"/>
        <v>2</v>
      </c>
      <c r="EY110" t="str">
        <f t="shared" si="5"/>
        <v>בינוני</v>
      </c>
    </row>
    <row r="111" spans="1:155" x14ac:dyDescent="0.25">
      <c r="A111" s="4">
        <v>1.014</v>
      </c>
      <c r="B111" s="12" t="s">
        <v>1493</v>
      </c>
      <c r="C111" t="s">
        <v>593</v>
      </c>
      <c r="D111">
        <v>107</v>
      </c>
      <c r="E111" t="s">
        <v>640</v>
      </c>
      <c r="F111">
        <v>67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 s="12" t="s">
        <v>1493</v>
      </c>
      <c r="N111">
        <v>1</v>
      </c>
      <c r="O111" t="s">
        <v>641</v>
      </c>
      <c r="P111">
        <v>136</v>
      </c>
      <c r="Q111" t="s">
        <v>484</v>
      </c>
      <c r="R111">
        <v>68.5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 s="12" t="s">
        <v>1493</v>
      </c>
      <c r="Z111" s="12" t="s">
        <v>1493</v>
      </c>
      <c r="AA111" t="s">
        <v>551</v>
      </c>
      <c r="AB111">
        <v>162</v>
      </c>
      <c r="AC111" t="s">
        <v>608</v>
      </c>
      <c r="AD111">
        <v>70.5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 s="12" t="s">
        <v>1493</v>
      </c>
      <c r="AL111" s="12" t="s">
        <v>1493</v>
      </c>
      <c r="AM111" t="s">
        <v>642</v>
      </c>
      <c r="AN111">
        <v>192</v>
      </c>
      <c r="AO111" t="s">
        <v>643</v>
      </c>
      <c r="AP111">
        <v>70.5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 s="12" t="s">
        <v>1493</v>
      </c>
      <c r="AX111" s="12" t="s">
        <v>1493</v>
      </c>
      <c r="AY111" t="s">
        <v>644</v>
      </c>
      <c r="AZ111">
        <v>239</v>
      </c>
      <c r="BA111" t="s">
        <v>484</v>
      </c>
      <c r="BB111">
        <v>72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 s="12" t="s">
        <v>1493</v>
      </c>
      <c r="BJ111" s="12" t="s">
        <v>1493</v>
      </c>
      <c r="BK111" t="s">
        <v>516</v>
      </c>
      <c r="BL111">
        <v>259</v>
      </c>
      <c r="BM111" t="s">
        <v>645</v>
      </c>
      <c r="BN111">
        <v>74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 s="12" t="s">
        <v>1493</v>
      </c>
      <c r="BV111" s="12" t="s">
        <v>1493</v>
      </c>
      <c r="BW111" t="s">
        <v>646</v>
      </c>
      <c r="BX111">
        <v>267</v>
      </c>
      <c r="BY111" t="s">
        <v>645</v>
      </c>
      <c r="BZ111">
        <v>74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 s="12" t="s">
        <v>1493</v>
      </c>
      <c r="CH111" s="12" t="s">
        <v>1493</v>
      </c>
      <c r="CI111" s="12" t="s">
        <v>1493</v>
      </c>
      <c r="CJ111" s="12" t="s">
        <v>1493</v>
      </c>
      <c r="CK111" s="12" t="s">
        <v>1493</v>
      </c>
      <c r="CL111" s="12" t="s">
        <v>1493</v>
      </c>
      <c r="CM111" s="12" t="s">
        <v>1493</v>
      </c>
      <c r="CN111" s="12" t="s">
        <v>1493</v>
      </c>
      <c r="CO111" s="12" t="s">
        <v>1493</v>
      </c>
      <c r="CP111" s="12" t="s">
        <v>1493</v>
      </c>
      <c r="CQ111" s="12" t="s">
        <v>1493</v>
      </c>
      <c r="CR111" s="12" t="s">
        <v>1493</v>
      </c>
      <c r="CS111" s="12" t="s">
        <v>1493</v>
      </c>
      <c r="CT111" s="12" t="s">
        <v>1493</v>
      </c>
      <c r="CU111" s="12" t="s">
        <v>1493</v>
      </c>
      <c r="CV111" s="12" t="s">
        <v>1493</v>
      </c>
      <c r="CW111" s="12" t="s">
        <v>1493</v>
      </c>
      <c r="CX111" s="12" t="s">
        <v>1493</v>
      </c>
      <c r="CY111" s="12" t="s">
        <v>1493</v>
      </c>
      <c r="CZ111" s="12" t="s">
        <v>1493</v>
      </c>
      <c r="DA111" s="12" t="s">
        <v>1493</v>
      </c>
      <c r="DB111" s="12" t="s">
        <v>1493</v>
      </c>
      <c r="DC111" s="12" t="s">
        <v>1493</v>
      </c>
      <c r="DD111" s="12" t="s">
        <v>1493</v>
      </c>
      <c r="DE111" s="12" t="s">
        <v>1493</v>
      </c>
      <c r="DF111" s="12" t="s">
        <v>1493</v>
      </c>
      <c r="DG111" s="12" t="s">
        <v>1493</v>
      </c>
      <c r="DH111" s="12" t="s">
        <v>1493</v>
      </c>
      <c r="DI111" s="12" t="s">
        <v>1493</v>
      </c>
      <c r="DJ111" s="12" t="s">
        <v>1493</v>
      </c>
      <c r="DK111" s="12" t="s">
        <v>1493</v>
      </c>
      <c r="DL111" s="12" t="s">
        <v>1493</v>
      </c>
      <c r="DM111" s="12" t="s">
        <v>1493</v>
      </c>
      <c r="DN111" s="12" t="s">
        <v>1493</v>
      </c>
      <c r="DO111" s="12" t="s">
        <v>1493</v>
      </c>
      <c r="DP111" s="12" t="s">
        <v>1493</v>
      </c>
      <c r="DQ111" s="12" t="s">
        <v>1493</v>
      </c>
      <c r="DR111" s="12" t="s">
        <v>1493</v>
      </c>
      <c r="DS111" s="12" t="s">
        <v>1493</v>
      </c>
      <c r="DT111" s="12" t="s">
        <v>1493</v>
      </c>
      <c r="DU111" s="12" t="s">
        <v>1493</v>
      </c>
      <c r="DV111" s="12" t="s">
        <v>1493</v>
      </c>
      <c r="DW111" s="12" t="s">
        <v>1493</v>
      </c>
      <c r="DX111" s="12" t="s">
        <v>1493</v>
      </c>
      <c r="DY111" s="12" t="s">
        <v>1493</v>
      </c>
      <c r="DZ111" s="12" t="s">
        <v>1493</v>
      </c>
      <c r="EA111" s="12" t="s">
        <v>1493</v>
      </c>
      <c r="EB111" s="12" t="s">
        <v>1493</v>
      </c>
      <c r="EC111" s="12" t="s">
        <v>1493</v>
      </c>
      <c r="ED111" s="12" t="s">
        <v>1493</v>
      </c>
      <c r="EE111" s="12" t="s">
        <v>1493</v>
      </c>
      <c r="EF111" s="12" t="s">
        <v>1493</v>
      </c>
      <c r="EG111" s="12" t="s">
        <v>1493</v>
      </c>
      <c r="EH111" s="12" t="s">
        <v>1493</v>
      </c>
      <c r="EI111" s="12" t="s">
        <v>1493</v>
      </c>
      <c r="EJ111" s="12" t="s">
        <v>1493</v>
      </c>
      <c r="EK111" s="12" t="s">
        <v>1493</v>
      </c>
      <c r="EL111" s="12" t="s">
        <v>1493</v>
      </c>
      <c r="EM111" s="12" t="s">
        <v>1493</v>
      </c>
      <c r="EN111" s="12" t="s">
        <v>1493</v>
      </c>
      <c r="EO111" s="12" t="s">
        <v>1493</v>
      </c>
      <c r="EP111" s="12" t="s">
        <v>1493</v>
      </c>
      <c r="ER111">
        <v>7</v>
      </c>
      <c r="ES111">
        <v>38.1</v>
      </c>
      <c r="ET111">
        <v>38.1</v>
      </c>
      <c r="EU111">
        <f t="shared" si="3"/>
        <v>38</v>
      </c>
      <c r="EV111">
        <f>Data1!BQ111/7</f>
        <v>40.142857142857146</v>
      </c>
      <c r="EW111">
        <v>7</v>
      </c>
      <c r="EX111">
        <f t="shared" si="4"/>
        <v>2</v>
      </c>
      <c r="EY111" t="str">
        <f t="shared" si="5"/>
        <v>בינוני</v>
      </c>
    </row>
    <row r="112" spans="1:155" x14ac:dyDescent="0.25">
      <c r="A112" s="4">
        <v>1.0149999999999999</v>
      </c>
      <c r="B112" s="12" t="s">
        <v>1493</v>
      </c>
      <c r="C112" t="s">
        <v>593</v>
      </c>
      <c r="D112">
        <v>67</v>
      </c>
      <c r="E112" t="s">
        <v>653</v>
      </c>
      <c r="F112">
        <v>60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 t="s">
        <v>609</v>
      </c>
      <c r="P112">
        <v>139</v>
      </c>
      <c r="Q112" t="s">
        <v>654</v>
      </c>
      <c r="R112">
        <v>62.5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 s="12" t="s">
        <v>1493</v>
      </c>
      <c r="Z112">
        <v>1</v>
      </c>
      <c r="AA112" t="s">
        <v>514</v>
      </c>
      <c r="AB112">
        <v>217</v>
      </c>
      <c r="AC112" t="s">
        <v>655</v>
      </c>
      <c r="AD112">
        <v>65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 s="12" t="s">
        <v>1493</v>
      </c>
      <c r="AL112">
        <v>1</v>
      </c>
      <c r="AM112" s="12" t="s">
        <v>1493</v>
      </c>
      <c r="AN112" s="12" t="s">
        <v>1493</v>
      </c>
      <c r="AO112" s="12" t="s">
        <v>1493</v>
      </c>
      <c r="AP112" s="12" t="s">
        <v>1493</v>
      </c>
      <c r="AQ112" s="12" t="s">
        <v>1493</v>
      </c>
      <c r="AR112" s="12" t="s">
        <v>1493</v>
      </c>
      <c r="AS112" s="12" t="s">
        <v>1493</v>
      </c>
      <c r="AT112" s="12" t="s">
        <v>1493</v>
      </c>
      <c r="AU112" s="12" t="s">
        <v>1493</v>
      </c>
      <c r="AV112" s="12" t="s">
        <v>1493</v>
      </c>
      <c r="AW112" s="12" t="s">
        <v>1493</v>
      </c>
      <c r="AX112" s="12" t="s">
        <v>1493</v>
      </c>
      <c r="AY112" s="12" t="s">
        <v>1493</v>
      </c>
      <c r="AZ112" s="12" t="s">
        <v>1493</v>
      </c>
      <c r="BA112" s="12" t="s">
        <v>1493</v>
      </c>
      <c r="BB112" s="12" t="s">
        <v>1493</v>
      </c>
      <c r="BC112" s="12" t="s">
        <v>1493</v>
      </c>
      <c r="BD112" s="12" t="s">
        <v>1493</v>
      </c>
      <c r="BE112" s="12" t="s">
        <v>1493</v>
      </c>
      <c r="BF112" s="12" t="s">
        <v>1493</v>
      </c>
      <c r="BG112" s="12" t="s">
        <v>1493</v>
      </c>
      <c r="BH112" s="12" t="s">
        <v>1493</v>
      </c>
      <c r="BI112" s="12" t="s">
        <v>1493</v>
      </c>
      <c r="BJ112" s="12" t="s">
        <v>1493</v>
      </c>
      <c r="BK112" s="12" t="s">
        <v>1493</v>
      </c>
      <c r="BL112" s="12" t="s">
        <v>1493</v>
      </c>
      <c r="BM112" s="12" t="s">
        <v>1493</v>
      </c>
      <c r="BN112" s="12" t="s">
        <v>1493</v>
      </c>
      <c r="BO112" s="12" t="s">
        <v>1493</v>
      </c>
      <c r="BP112" s="12" t="s">
        <v>1493</v>
      </c>
      <c r="BQ112" s="12" t="s">
        <v>1493</v>
      </c>
      <c r="BR112" s="12" t="s">
        <v>1493</v>
      </c>
      <c r="BS112" s="12" t="s">
        <v>1493</v>
      </c>
      <c r="BT112" s="12" t="s">
        <v>1493</v>
      </c>
      <c r="BU112" s="12" t="s">
        <v>1493</v>
      </c>
      <c r="BV112" s="12" t="s">
        <v>1493</v>
      </c>
      <c r="BW112" s="12" t="s">
        <v>1493</v>
      </c>
      <c r="BX112" s="12" t="s">
        <v>1493</v>
      </c>
      <c r="BY112" s="12" t="s">
        <v>1493</v>
      </c>
      <c r="BZ112" s="12" t="s">
        <v>1493</v>
      </c>
      <c r="CA112" s="12" t="s">
        <v>1493</v>
      </c>
      <c r="CB112" s="12" t="s">
        <v>1493</v>
      </c>
      <c r="CC112" s="12" t="s">
        <v>1493</v>
      </c>
      <c r="CD112" s="12" t="s">
        <v>1493</v>
      </c>
      <c r="CE112" s="12" t="s">
        <v>1493</v>
      </c>
      <c r="CF112" s="12" t="s">
        <v>1493</v>
      </c>
      <c r="CG112" s="12" t="s">
        <v>1493</v>
      </c>
      <c r="CH112" s="12" t="s">
        <v>1493</v>
      </c>
      <c r="CI112" s="12" t="s">
        <v>1493</v>
      </c>
      <c r="CJ112" s="12" t="s">
        <v>1493</v>
      </c>
      <c r="CK112" s="12" t="s">
        <v>1493</v>
      </c>
      <c r="CL112" s="12" t="s">
        <v>1493</v>
      </c>
      <c r="CM112" s="12" t="s">
        <v>1493</v>
      </c>
      <c r="CN112" s="12" t="s">
        <v>1493</v>
      </c>
      <c r="CO112" s="12" t="s">
        <v>1493</v>
      </c>
      <c r="CP112" s="12" t="s">
        <v>1493</v>
      </c>
      <c r="CQ112" s="12" t="s">
        <v>1493</v>
      </c>
      <c r="CR112" s="12" t="s">
        <v>1493</v>
      </c>
      <c r="CS112" s="12" t="s">
        <v>1493</v>
      </c>
      <c r="CT112" s="12" t="s">
        <v>1493</v>
      </c>
      <c r="CU112" s="12" t="s">
        <v>1493</v>
      </c>
      <c r="CV112" s="12" t="s">
        <v>1493</v>
      </c>
      <c r="CW112" s="12" t="s">
        <v>1493</v>
      </c>
      <c r="CX112" s="12" t="s">
        <v>1493</v>
      </c>
      <c r="CY112" s="12" t="s">
        <v>1493</v>
      </c>
      <c r="CZ112" s="12" t="s">
        <v>1493</v>
      </c>
      <c r="DA112" s="12" t="s">
        <v>1493</v>
      </c>
      <c r="DB112" s="12" t="s">
        <v>1493</v>
      </c>
      <c r="DC112" s="12" t="s">
        <v>1493</v>
      </c>
      <c r="DD112" s="12" t="s">
        <v>1493</v>
      </c>
      <c r="DE112" s="12" t="s">
        <v>1493</v>
      </c>
      <c r="DF112" s="12" t="s">
        <v>1493</v>
      </c>
      <c r="DG112" s="12" t="s">
        <v>1493</v>
      </c>
      <c r="DH112" s="12" t="s">
        <v>1493</v>
      </c>
      <c r="DI112" s="12" t="s">
        <v>1493</v>
      </c>
      <c r="DJ112" s="12" t="s">
        <v>1493</v>
      </c>
      <c r="DK112" s="12" t="s">
        <v>1493</v>
      </c>
      <c r="DL112" s="12" t="s">
        <v>1493</v>
      </c>
      <c r="DM112" s="12" t="s">
        <v>1493</v>
      </c>
      <c r="DN112" s="12" t="s">
        <v>1493</v>
      </c>
      <c r="DO112" s="12" t="s">
        <v>1493</v>
      </c>
      <c r="DP112" s="12" t="s">
        <v>1493</v>
      </c>
      <c r="DQ112" s="12" t="s">
        <v>1493</v>
      </c>
      <c r="DR112" s="12" t="s">
        <v>1493</v>
      </c>
      <c r="DS112" s="12" t="s">
        <v>1493</v>
      </c>
      <c r="DT112" s="12" t="s">
        <v>1493</v>
      </c>
      <c r="DU112" s="12" t="s">
        <v>1493</v>
      </c>
      <c r="DV112" s="12" t="s">
        <v>1493</v>
      </c>
      <c r="DW112" s="12" t="s">
        <v>1493</v>
      </c>
      <c r="DX112" s="12" t="s">
        <v>1493</v>
      </c>
      <c r="DY112" s="12" t="s">
        <v>1493</v>
      </c>
      <c r="DZ112" s="12" t="s">
        <v>1493</v>
      </c>
      <c r="EA112" s="12" t="s">
        <v>1493</v>
      </c>
      <c r="EB112" s="12" t="s">
        <v>1493</v>
      </c>
      <c r="EC112" s="12" t="s">
        <v>1493</v>
      </c>
      <c r="ED112" s="12" t="s">
        <v>1493</v>
      </c>
      <c r="EE112" s="12" t="s">
        <v>1493</v>
      </c>
      <c r="EF112" s="12" t="s">
        <v>1493</v>
      </c>
      <c r="EG112" s="12" t="s">
        <v>1493</v>
      </c>
      <c r="EH112" s="12" t="s">
        <v>1493</v>
      </c>
      <c r="EI112" s="12" t="s">
        <v>1493</v>
      </c>
      <c r="EJ112" s="12" t="s">
        <v>1493</v>
      </c>
      <c r="EK112" s="12" t="s">
        <v>1493</v>
      </c>
      <c r="EL112" s="12" t="s">
        <v>1493</v>
      </c>
      <c r="EM112" s="12" t="s">
        <v>1493</v>
      </c>
      <c r="EN112" s="12" t="s">
        <v>1493</v>
      </c>
      <c r="EO112" s="12" t="s">
        <v>1493</v>
      </c>
      <c r="EP112" s="12" t="s">
        <v>1493</v>
      </c>
      <c r="ER112">
        <v>3</v>
      </c>
      <c r="ES112">
        <v>31</v>
      </c>
      <c r="ET112">
        <v>31</v>
      </c>
      <c r="EU112">
        <f t="shared" si="3"/>
        <v>31</v>
      </c>
      <c r="EV112">
        <f>Data1!BQ112/7</f>
        <v>37.571428571428569</v>
      </c>
      <c r="EW112">
        <v>3</v>
      </c>
      <c r="EX112">
        <f t="shared" si="4"/>
        <v>3</v>
      </c>
      <c r="EY112" t="str">
        <f t="shared" si="5"/>
        <v>לא הולם</v>
      </c>
    </row>
    <row r="113" spans="1:155" x14ac:dyDescent="0.25">
      <c r="A113" s="4">
        <v>1.016</v>
      </c>
      <c r="B113" s="12" t="s">
        <v>1493</v>
      </c>
      <c r="C113" t="s">
        <v>627</v>
      </c>
      <c r="D113">
        <v>63</v>
      </c>
      <c r="E113" t="s">
        <v>660</v>
      </c>
      <c r="F113">
        <v>75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 t="s">
        <v>661</v>
      </c>
      <c r="P113">
        <v>136</v>
      </c>
      <c r="Q113" t="s">
        <v>662</v>
      </c>
      <c r="R113">
        <v>85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1</v>
      </c>
      <c r="AA113" t="s">
        <v>612</v>
      </c>
      <c r="AB113">
        <v>210</v>
      </c>
      <c r="AC113" t="s">
        <v>663</v>
      </c>
      <c r="AD113">
        <v>90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 s="12" t="s">
        <v>1493</v>
      </c>
      <c r="AN113" s="12" t="s">
        <v>1493</v>
      </c>
      <c r="AO113" s="12" t="s">
        <v>1493</v>
      </c>
      <c r="AP113" s="12" t="s">
        <v>1493</v>
      </c>
      <c r="AQ113" s="12" t="s">
        <v>1493</v>
      </c>
      <c r="AR113" s="12" t="s">
        <v>1493</v>
      </c>
      <c r="AS113" s="12" t="s">
        <v>1493</v>
      </c>
      <c r="AT113" s="12" t="s">
        <v>1493</v>
      </c>
      <c r="AU113" s="12" t="s">
        <v>1493</v>
      </c>
      <c r="AV113" s="12" t="s">
        <v>1493</v>
      </c>
      <c r="AW113" s="12" t="s">
        <v>1493</v>
      </c>
      <c r="AX113" s="12" t="s">
        <v>1493</v>
      </c>
      <c r="AY113" s="12" t="s">
        <v>1493</v>
      </c>
      <c r="AZ113" s="12" t="s">
        <v>1493</v>
      </c>
      <c r="BA113" s="12" t="s">
        <v>1493</v>
      </c>
      <c r="BB113" s="12" t="s">
        <v>1493</v>
      </c>
      <c r="BC113" s="12" t="s">
        <v>1493</v>
      </c>
      <c r="BD113" s="12" t="s">
        <v>1493</v>
      </c>
      <c r="BE113" s="12" t="s">
        <v>1493</v>
      </c>
      <c r="BF113" s="12" t="s">
        <v>1493</v>
      </c>
      <c r="BG113" s="12" t="s">
        <v>1493</v>
      </c>
      <c r="BH113" s="12" t="s">
        <v>1493</v>
      </c>
      <c r="BI113" s="12" t="s">
        <v>1493</v>
      </c>
      <c r="BJ113" s="12" t="s">
        <v>1493</v>
      </c>
      <c r="BK113" s="12" t="s">
        <v>1493</v>
      </c>
      <c r="BL113" s="12" t="s">
        <v>1493</v>
      </c>
      <c r="BM113" s="12" t="s">
        <v>1493</v>
      </c>
      <c r="BN113" s="12" t="s">
        <v>1493</v>
      </c>
      <c r="BO113" s="12" t="s">
        <v>1493</v>
      </c>
      <c r="BP113" s="12" t="s">
        <v>1493</v>
      </c>
      <c r="BQ113" s="12" t="s">
        <v>1493</v>
      </c>
      <c r="BR113" s="12" t="s">
        <v>1493</v>
      </c>
      <c r="BS113" s="12" t="s">
        <v>1493</v>
      </c>
      <c r="BT113" s="12" t="s">
        <v>1493</v>
      </c>
      <c r="BU113" s="12" t="s">
        <v>1493</v>
      </c>
      <c r="BV113" s="12" t="s">
        <v>1493</v>
      </c>
      <c r="BW113" s="12" t="s">
        <v>1493</v>
      </c>
      <c r="BX113" s="12" t="s">
        <v>1493</v>
      </c>
      <c r="BY113" s="12" t="s">
        <v>1493</v>
      </c>
      <c r="BZ113" s="12" t="s">
        <v>1493</v>
      </c>
      <c r="CA113" s="12" t="s">
        <v>1493</v>
      </c>
      <c r="CB113" s="12" t="s">
        <v>1493</v>
      </c>
      <c r="CC113" s="12" t="s">
        <v>1493</v>
      </c>
      <c r="CD113" s="12" t="s">
        <v>1493</v>
      </c>
      <c r="CE113" s="12" t="s">
        <v>1493</v>
      </c>
      <c r="CF113" s="12" t="s">
        <v>1493</v>
      </c>
      <c r="CG113" s="12" t="s">
        <v>1493</v>
      </c>
      <c r="CH113" s="12" t="s">
        <v>1493</v>
      </c>
      <c r="CI113" s="12" t="s">
        <v>1493</v>
      </c>
      <c r="CJ113" s="12" t="s">
        <v>1493</v>
      </c>
      <c r="CK113" s="12" t="s">
        <v>1493</v>
      </c>
      <c r="CL113" s="12" t="s">
        <v>1493</v>
      </c>
      <c r="CM113" s="12" t="s">
        <v>1493</v>
      </c>
      <c r="CN113" s="12" t="s">
        <v>1493</v>
      </c>
      <c r="CO113" s="12" t="s">
        <v>1493</v>
      </c>
      <c r="CP113" s="12" t="s">
        <v>1493</v>
      </c>
      <c r="CQ113" s="12" t="s">
        <v>1493</v>
      </c>
      <c r="CR113" s="12" t="s">
        <v>1493</v>
      </c>
      <c r="CS113" s="12" t="s">
        <v>1493</v>
      </c>
      <c r="CT113" s="12" t="s">
        <v>1493</v>
      </c>
      <c r="CU113" s="12" t="s">
        <v>1493</v>
      </c>
      <c r="CV113" s="12" t="s">
        <v>1493</v>
      </c>
      <c r="CW113" s="12" t="s">
        <v>1493</v>
      </c>
      <c r="CX113" s="12" t="s">
        <v>1493</v>
      </c>
      <c r="CY113" s="12" t="s">
        <v>1493</v>
      </c>
      <c r="CZ113" s="12" t="s">
        <v>1493</v>
      </c>
      <c r="DA113" s="12" t="s">
        <v>1493</v>
      </c>
      <c r="DB113" s="12" t="s">
        <v>1493</v>
      </c>
      <c r="DC113" s="12" t="s">
        <v>1493</v>
      </c>
      <c r="DD113" s="12" t="s">
        <v>1493</v>
      </c>
      <c r="DE113" s="12" t="s">
        <v>1493</v>
      </c>
      <c r="DF113" s="12" t="s">
        <v>1493</v>
      </c>
      <c r="DG113" s="12" t="s">
        <v>1493</v>
      </c>
      <c r="DH113" s="12" t="s">
        <v>1493</v>
      </c>
      <c r="DI113" s="12" t="s">
        <v>1493</v>
      </c>
      <c r="DJ113" s="12" t="s">
        <v>1493</v>
      </c>
      <c r="DK113" s="12" t="s">
        <v>1493</v>
      </c>
      <c r="DL113" s="12" t="s">
        <v>1493</v>
      </c>
      <c r="DM113" s="12" t="s">
        <v>1493</v>
      </c>
      <c r="DN113" s="12" t="s">
        <v>1493</v>
      </c>
      <c r="DO113" s="12" t="s">
        <v>1493</v>
      </c>
      <c r="DP113" s="12" t="s">
        <v>1493</v>
      </c>
      <c r="DQ113" s="12" t="s">
        <v>1493</v>
      </c>
      <c r="DR113" s="12" t="s">
        <v>1493</v>
      </c>
      <c r="DS113" s="12" t="s">
        <v>1493</v>
      </c>
      <c r="DT113" s="12" t="s">
        <v>1493</v>
      </c>
      <c r="DU113" s="12" t="s">
        <v>1493</v>
      </c>
      <c r="DV113" s="12" t="s">
        <v>1493</v>
      </c>
      <c r="DW113" s="12" t="s">
        <v>1493</v>
      </c>
      <c r="DX113" s="12" t="s">
        <v>1493</v>
      </c>
      <c r="DY113" s="12" t="s">
        <v>1493</v>
      </c>
      <c r="DZ113" s="12" t="s">
        <v>1493</v>
      </c>
      <c r="EA113" s="12" t="s">
        <v>1493</v>
      </c>
      <c r="EB113" s="12" t="s">
        <v>1493</v>
      </c>
      <c r="EC113" s="12" t="s">
        <v>1493</v>
      </c>
      <c r="ED113" s="12" t="s">
        <v>1493</v>
      </c>
      <c r="EE113" s="12" t="s">
        <v>1493</v>
      </c>
      <c r="EF113" s="12" t="s">
        <v>1493</v>
      </c>
      <c r="EG113" s="12" t="s">
        <v>1493</v>
      </c>
      <c r="EH113" s="12" t="s">
        <v>1493</v>
      </c>
      <c r="EI113" s="12" t="s">
        <v>1493</v>
      </c>
      <c r="EJ113" s="12" t="s">
        <v>1493</v>
      </c>
      <c r="EK113" s="12" t="s">
        <v>1493</v>
      </c>
      <c r="EL113" s="12" t="s">
        <v>1493</v>
      </c>
      <c r="EM113" s="12" t="s">
        <v>1493</v>
      </c>
      <c r="EN113" s="12" t="s">
        <v>1493</v>
      </c>
      <c r="EO113" s="12" t="s">
        <v>1493</v>
      </c>
      <c r="EP113" s="12" t="s">
        <v>1493</v>
      </c>
      <c r="ER113">
        <v>3</v>
      </c>
      <c r="ES113">
        <v>30</v>
      </c>
      <c r="ET113">
        <v>30</v>
      </c>
      <c r="EU113">
        <f t="shared" si="3"/>
        <v>30</v>
      </c>
      <c r="EV113">
        <f>Data1!BQ113/7</f>
        <v>37.142857142857146</v>
      </c>
      <c r="EW113">
        <v>3</v>
      </c>
      <c r="EX113">
        <f t="shared" si="4"/>
        <v>3</v>
      </c>
      <c r="EY113" t="str">
        <f t="shared" si="5"/>
        <v>לא הולם</v>
      </c>
    </row>
    <row r="114" spans="1:155" x14ac:dyDescent="0.25">
      <c r="A114" s="4">
        <v>1.0169999999999999</v>
      </c>
      <c r="B114" s="12" t="s">
        <v>1493</v>
      </c>
      <c r="C114" t="s">
        <v>666</v>
      </c>
      <c r="D114">
        <v>54</v>
      </c>
      <c r="E114" t="s">
        <v>667</v>
      </c>
      <c r="F114">
        <v>75</v>
      </c>
      <c r="G114">
        <v>0</v>
      </c>
      <c r="H114">
        <v>0</v>
      </c>
      <c r="I114">
        <v>0</v>
      </c>
      <c r="J114">
        <v>0</v>
      </c>
      <c r="K114" s="12" t="s">
        <v>1493</v>
      </c>
      <c r="L114">
        <v>1</v>
      </c>
      <c r="M114">
        <v>1</v>
      </c>
      <c r="N114">
        <v>1</v>
      </c>
      <c r="O114" t="s">
        <v>593</v>
      </c>
      <c r="P114">
        <v>96</v>
      </c>
      <c r="Q114" t="s">
        <v>569</v>
      </c>
      <c r="R114">
        <v>73.400000000000006</v>
      </c>
      <c r="S114">
        <v>0</v>
      </c>
      <c r="T114">
        <v>0</v>
      </c>
      <c r="U114">
        <v>0</v>
      </c>
      <c r="V114">
        <v>0</v>
      </c>
      <c r="W114" s="12" t="s">
        <v>1493</v>
      </c>
      <c r="X114">
        <v>1</v>
      </c>
      <c r="Y114">
        <v>1</v>
      </c>
      <c r="Z114" s="12" t="s">
        <v>1493</v>
      </c>
      <c r="AA114" t="s">
        <v>579</v>
      </c>
      <c r="AB114">
        <v>114</v>
      </c>
      <c r="AC114" t="s">
        <v>569</v>
      </c>
      <c r="AD114">
        <v>73.400000000000006</v>
      </c>
      <c r="AE114">
        <v>0</v>
      </c>
      <c r="AF114">
        <v>0</v>
      </c>
      <c r="AG114">
        <v>0</v>
      </c>
      <c r="AH114">
        <v>0</v>
      </c>
      <c r="AI114" s="12" t="s">
        <v>1493</v>
      </c>
      <c r="AJ114">
        <v>1</v>
      </c>
      <c r="AK114">
        <v>1</v>
      </c>
      <c r="AL114">
        <v>1</v>
      </c>
      <c r="AM114" t="s">
        <v>581</v>
      </c>
      <c r="AN114">
        <v>142</v>
      </c>
      <c r="AO114" t="s">
        <v>668</v>
      </c>
      <c r="AP114">
        <v>76.7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 s="12" t="s">
        <v>1493</v>
      </c>
      <c r="AY114" t="s">
        <v>583</v>
      </c>
      <c r="AZ114">
        <v>170</v>
      </c>
      <c r="BA114" t="s">
        <v>669</v>
      </c>
      <c r="BB114">
        <v>77.7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 t="s">
        <v>475</v>
      </c>
      <c r="BL114">
        <v>221</v>
      </c>
      <c r="BM114" t="s">
        <v>670</v>
      </c>
      <c r="BN114">
        <v>82.5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1</v>
      </c>
      <c r="BV114" s="12" t="s">
        <v>1493</v>
      </c>
      <c r="BW114" t="s">
        <v>671</v>
      </c>
      <c r="BX114">
        <v>249</v>
      </c>
      <c r="BY114" t="s">
        <v>672</v>
      </c>
      <c r="BZ114">
        <v>86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1</v>
      </c>
      <c r="CI114" t="s">
        <v>533</v>
      </c>
      <c r="CJ114">
        <v>263</v>
      </c>
      <c r="CK114" t="s">
        <v>673</v>
      </c>
      <c r="CL114">
        <v>86.8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1</v>
      </c>
      <c r="CS114">
        <v>1</v>
      </c>
      <c r="CT114" s="12" t="s">
        <v>1493</v>
      </c>
      <c r="CU114" t="s">
        <v>674</v>
      </c>
      <c r="CV114">
        <v>272</v>
      </c>
      <c r="CW114" s="12" t="s">
        <v>1493</v>
      </c>
      <c r="CX114">
        <v>87.6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 s="12" t="s">
        <v>1493</v>
      </c>
      <c r="DG114" s="12" t="s">
        <v>1493</v>
      </c>
      <c r="DH114" s="12" t="s">
        <v>1493</v>
      </c>
      <c r="DI114" s="12" t="s">
        <v>1493</v>
      </c>
      <c r="DJ114" s="12" t="s">
        <v>1493</v>
      </c>
      <c r="DK114" s="12" t="s">
        <v>1493</v>
      </c>
      <c r="DL114" s="12" t="s">
        <v>1493</v>
      </c>
      <c r="DM114" s="12" t="s">
        <v>1493</v>
      </c>
      <c r="DN114" s="12" t="s">
        <v>1493</v>
      </c>
      <c r="DO114" s="12" t="s">
        <v>1493</v>
      </c>
      <c r="DP114" s="12" t="s">
        <v>1493</v>
      </c>
      <c r="DQ114" s="12" t="s">
        <v>1493</v>
      </c>
      <c r="DR114" s="12" t="s">
        <v>1493</v>
      </c>
      <c r="DS114" s="12" t="s">
        <v>1493</v>
      </c>
      <c r="DT114" s="12" t="s">
        <v>1493</v>
      </c>
      <c r="DU114" s="12" t="s">
        <v>1493</v>
      </c>
      <c r="DV114" s="12" t="s">
        <v>1493</v>
      </c>
      <c r="DW114" s="12" t="s">
        <v>1493</v>
      </c>
      <c r="DX114" s="12" t="s">
        <v>1493</v>
      </c>
      <c r="DY114" s="12" t="s">
        <v>1493</v>
      </c>
      <c r="DZ114" s="12" t="s">
        <v>1493</v>
      </c>
      <c r="EA114" s="12" t="s">
        <v>1493</v>
      </c>
      <c r="EB114" s="12" t="s">
        <v>1493</v>
      </c>
      <c r="EC114" s="12" t="s">
        <v>1493</v>
      </c>
      <c r="ED114" s="12" t="s">
        <v>1493</v>
      </c>
      <c r="EE114" s="12" t="s">
        <v>1493</v>
      </c>
      <c r="EF114" s="12" t="s">
        <v>1493</v>
      </c>
      <c r="EG114" s="12" t="s">
        <v>1493</v>
      </c>
      <c r="EH114" s="12" t="s">
        <v>1493</v>
      </c>
      <c r="EI114" s="12" t="s">
        <v>1493</v>
      </c>
      <c r="EJ114" s="12" t="s">
        <v>1493</v>
      </c>
      <c r="EK114" s="12" t="s">
        <v>1493</v>
      </c>
      <c r="EL114" s="12" t="s">
        <v>1493</v>
      </c>
      <c r="EM114" s="12" t="s">
        <v>1493</v>
      </c>
      <c r="EN114" s="12" t="s">
        <v>1493</v>
      </c>
      <c r="EO114" s="12" t="s">
        <v>1493</v>
      </c>
      <c r="EP114" s="12" t="s">
        <v>1493</v>
      </c>
      <c r="ER114">
        <v>9</v>
      </c>
      <c r="ES114">
        <v>38.799999999999997</v>
      </c>
      <c r="ET114">
        <v>39.1</v>
      </c>
      <c r="EU114">
        <f t="shared" si="3"/>
        <v>39</v>
      </c>
      <c r="EV114">
        <f>Data1!BQ114/7</f>
        <v>40</v>
      </c>
      <c r="EW114">
        <v>9</v>
      </c>
      <c r="EX114">
        <f t="shared" si="4"/>
        <v>1</v>
      </c>
      <c r="EY114" t="str">
        <f t="shared" si="5"/>
        <v>הולם</v>
      </c>
    </row>
    <row r="115" spans="1:155" x14ac:dyDescent="0.25">
      <c r="A115" s="4">
        <v>1.018</v>
      </c>
      <c r="B115" s="12" t="s">
        <v>1493</v>
      </c>
      <c r="C115" t="s">
        <v>485</v>
      </c>
      <c r="D115">
        <v>70</v>
      </c>
      <c r="E115" t="s">
        <v>681</v>
      </c>
      <c r="F115">
        <v>48.6</v>
      </c>
      <c r="G115">
        <v>0</v>
      </c>
      <c r="H115">
        <v>0</v>
      </c>
      <c r="I115">
        <v>0</v>
      </c>
      <c r="J115">
        <v>0</v>
      </c>
      <c r="K115" s="12" t="s">
        <v>1493</v>
      </c>
      <c r="L115" s="12" t="s">
        <v>1493</v>
      </c>
      <c r="M115">
        <v>1</v>
      </c>
      <c r="N115">
        <v>1</v>
      </c>
      <c r="O115" t="s">
        <v>682</v>
      </c>
      <c r="P115">
        <v>97</v>
      </c>
      <c r="Q115" t="s">
        <v>683</v>
      </c>
      <c r="R115">
        <v>49</v>
      </c>
      <c r="S115">
        <v>0</v>
      </c>
      <c r="T115">
        <v>0</v>
      </c>
      <c r="U115">
        <v>0</v>
      </c>
      <c r="V115">
        <v>0</v>
      </c>
      <c r="W115" s="12" t="s">
        <v>1493</v>
      </c>
      <c r="X115">
        <v>1</v>
      </c>
      <c r="Y115">
        <v>1</v>
      </c>
      <c r="Z115" s="12" t="s">
        <v>1493</v>
      </c>
      <c r="AA115" t="s">
        <v>684</v>
      </c>
      <c r="AB115">
        <v>143</v>
      </c>
      <c r="AC115" t="s">
        <v>685</v>
      </c>
      <c r="AD115">
        <v>50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 s="12" t="s">
        <v>1493</v>
      </c>
      <c r="AM115" t="s">
        <v>648</v>
      </c>
      <c r="AN115">
        <v>162</v>
      </c>
      <c r="AO115" t="s">
        <v>686</v>
      </c>
      <c r="AP115">
        <v>50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 t="s">
        <v>538</v>
      </c>
      <c r="AZ115">
        <v>202</v>
      </c>
      <c r="BA115" t="s">
        <v>687</v>
      </c>
      <c r="BB115">
        <v>53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1</v>
      </c>
      <c r="BJ115" s="12" t="s">
        <v>1493</v>
      </c>
      <c r="BK115" t="s">
        <v>646</v>
      </c>
      <c r="BL115">
        <v>234</v>
      </c>
      <c r="BM115" t="s">
        <v>633</v>
      </c>
      <c r="BN115">
        <v>55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1</v>
      </c>
      <c r="BV115" s="12" t="s">
        <v>1493</v>
      </c>
      <c r="BW115" t="s">
        <v>688</v>
      </c>
      <c r="BX115">
        <v>255</v>
      </c>
      <c r="BY115" t="s">
        <v>681</v>
      </c>
      <c r="BZ115">
        <v>55.5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1</v>
      </c>
      <c r="CH115" s="12" t="s">
        <v>1493</v>
      </c>
      <c r="CI115" t="s">
        <v>689</v>
      </c>
      <c r="CJ115">
        <v>265</v>
      </c>
      <c r="CK115" t="s">
        <v>681</v>
      </c>
      <c r="CL115">
        <v>55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 s="12" t="s">
        <v>1493</v>
      </c>
      <c r="CU115" s="12" t="s">
        <v>1493</v>
      </c>
      <c r="CV115" s="12" t="s">
        <v>1493</v>
      </c>
      <c r="CW115" s="12" t="s">
        <v>1493</v>
      </c>
      <c r="CX115" s="12" t="s">
        <v>1493</v>
      </c>
      <c r="CY115" s="12" t="s">
        <v>1493</v>
      </c>
      <c r="CZ115" s="12" t="s">
        <v>1493</v>
      </c>
      <c r="DA115" s="12" t="s">
        <v>1493</v>
      </c>
      <c r="DB115" s="12" t="s">
        <v>1493</v>
      </c>
      <c r="DC115" s="12" t="s">
        <v>1493</v>
      </c>
      <c r="DD115" s="12" t="s">
        <v>1493</v>
      </c>
      <c r="DE115" s="12" t="s">
        <v>1493</v>
      </c>
      <c r="DF115" s="12" t="s">
        <v>1493</v>
      </c>
      <c r="DG115" s="12" t="s">
        <v>1493</v>
      </c>
      <c r="DH115" s="12" t="s">
        <v>1493</v>
      </c>
      <c r="DI115" s="12" t="s">
        <v>1493</v>
      </c>
      <c r="DJ115" s="12" t="s">
        <v>1493</v>
      </c>
      <c r="DK115" s="12" t="s">
        <v>1493</v>
      </c>
      <c r="DL115" s="12" t="s">
        <v>1493</v>
      </c>
      <c r="DM115" s="12" t="s">
        <v>1493</v>
      </c>
      <c r="DN115" s="12" t="s">
        <v>1493</v>
      </c>
      <c r="DO115" s="12" t="s">
        <v>1493</v>
      </c>
      <c r="DP115" s="12" t="s">
        <v>1493</v>
      </c>
      <c r="DQ115" s="12" t="s">
        <v>1493</v>
      </c>
      <c r="DR115" s="12" t="s">
        <v>1493</v>
      </c>
      <c r="DS115" s="12" t="s">
        <v>1493</v>
      </c>
      <c r="DT115" s="12" t="s">
        <v>1493</v>
      </c>
      <c r="DU115" s="12" t="s">
        <v>1493</v>
      </c>
      <c r="DV115" s="12" t="s">
        <v>1493</v>
      </c>
      <c r="DW115" s="12" t="s">
        <v>1493</v>
      </c>
      <c r="DX115" s="12" t="s">
        <v>1493</v>
      </c>
      <c r="DY115" s="12" t="s">
        <v>1493</v>
      </c>
      <c r="DZ115" s="12" t="s">
        <v>1493</v>
      </c>
      <c r="EA115" s="12" t="s">
        <v>1493</v>
      </c>
      <c r="EB115" s="12" t="s">
        <v>1493</v>
      </c>
      <c r="EC115" s="12" t="s">
        <v>1493</v>
      </c>
      <c r="ED115" s="12" t="s">
        <v>1493</v>
      </c>
      <c r="EE115" s="12" t="s">
        <v>1493</v>
      </c>
      <c r="EF115" s="12" t="s">
        <v>1493</v>
      </c>
      <c r="EG115" s="12" t="s">
        <v>1493</v>
      </c>
      <c r="EH115" s="12" t="s">
        <v>1493</v>
      </c>
      <c r="EI115" s="12" t="s">
        <v>1493</v>
      </c>
      <c r="EJ115" s="12" t="s">
        <v>1493</v>
      </c>
      <c r="EK115" s="12" t="s">
        <v>1493</v>
      </c>
      <c r="EL115" s="12" t="s">
        <v>1493</v>
      </c>
      <c r="EM115" s="12" t="s">
        <v>1493</v>
      </c>
      <c r="EN115" s="12" t="s">
        <v>1493</v>
      </c>
      <c r="EO115" s="12" t="s">
        <v>1493</v>
      </c>
      <c r="EP115" s="12" t="s">
        <v>1493</v>
      </c>
      <c r="ER115">
        <v>8</v>
      </c>
      <c r="ES115">
        <v>37.799999999999997</v>
      </c>
      <c r="ET115">
        <v>38.1</v>
      </c>
      <c r="EU115">
        <f t="shared" si="3"/>
        <v>38</v>
      </c>
      <c r="EV115">
        <f>Data1!BQ115/7</f>
        <v>39.285714285714285</v>
      </c>
      <c r="EW115">
        <v>8</v>
      </c>
      <c r="EX115">
        <f t="shared" si="4"/>
        <v>2</v>
      </c>
      <c r="EY115" t="str">
        <f t="shared" si="5"/>
        <v>בינוני</v>
      </c>
    </row>
    <row r="116" spans="1:155" x14ac:dyDescent="0.25">
      <c r="A116" s="4">
        <v>1.0189999999999999</v>
      </c>
      <c r="B116" s="12" t="s">
        <v>1493</v>
      </c>
      <c r="C116" t="s">
        <v>467</v>
      </c>
      <c r="D116">
        <v>70</v>
      </c>
      <c r="E116" t="s">
        <v>472</v>
      </c>
      <c r="F116">
        <v>62.3</v>
      </c>
      <c r="G116">
        <v>0</v>
      </c>
      <c r="H116">
        <v>0</v>
      </c>
      <c r="I116">
        <v>0</v>
      </c>
      <c r="J116">
        <v>0</v>
      </c>
      <c r="K116" s="12" t="s">
        <v>1493</v>
      </c>
      <c r="L116" s="12" t="s">
        <v>1493</v>
      </c>
      <c r="M116">
        <v>1</v>
      </c>
      <c r="N116">
        <v>1</v>
      </c>
      <c r="O116" t="s">
        <v>568</v>
      </c>
      <c r="P116">
        <v>100</v>
      </c>
      <c r="Q116" t="s">
        <v>484</v>
      </c>
      <c r="R116">
        <v>63</v>
      </c>
      <c r="S116">
        <v>0</v>
      </c>
      <c r="T116">
        <v>0</v>
      </c>
      <c r="U116">
        <v>0</v>
      </c>
      <c r="V116">
        <v>0</v>
      </c>
      <c r="W116" s="12" t="s">
        <v>1493</v>
      </c>
      <c r="X116">
        <v>1</v>
      </c>
      <c r="Y116">
        <v>1</v>
      </c>
      <c r="Z116" s="12" t="s">
        <v>1493</v>
      </c>
      <c r="AA116" t="s">
        <v>661</v>
      </c>
      <c r="AB116">
        <v>128</v>
      </c>
      <c r="AC116" t="s">
        <v>695</v>
      </c>
      <c r="AD116">
        <v>63.8</v>
      </c>
      <c r="AE116">
        <v>0</v>
      </c>
      <c r="AF116">
        <v>0</v>
      </c>
      <c r="AG116">
        <v>0</v>
      </c>
      <c r="AH116">
        <v>0</v>
      </c>
      <c r="AI116" s="12" t="s">
        <v>1493</v>
      </c>
      <c r="AJ116">
        <v>1</v>
      </c>
      <c r="AK116">
        <v>1</v>
      </c>
      <c r="AL116">
        <v>1</v>
      </c>
      <c r="AM116" t="s">
        <v>531</v>
      </c>
      <c r="AN116">
        <v>197</v>
      </c>
      <c r="AO116" t="s">
        <v>696</v>
      </c>
      <c r="AP116">
        <v>72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 s="12" t="s">
        <v>1493</v>
      </c>
      <c r="AY116" s="12" t="s">
        <v>1493</v>
      </c>
      <c r="AZ116" s="12" t="s">
        <v>1493</v>
      </c>
      <c r="BA116" s="12" t="s">
        <v>1493</v>
      </c>
      <c r="BB116" s="12" t="s">
        <v>1493</v>
      </c>
      <c r="BC116" s="12" t="s">
        <v>1493</v>
      </c>
      <c r="BD116" s="12" t="s">
        <v>1493</v>
      </c>
      <c r="BE116" s="12" t="s">
        <v>1493</v>
      </c>
      <c r="BF116" s="12" t="s">
        <v>1493</v>
      </c>
      <c r="BG116" s="12" t="s">
        <v>1493</v>
      </c>
      <c r="BH116" s="12" t="s">
        <v>1493</v>
      </c>
      <c r="BI116" s="12" t="s">
        <v>1493</v>
      </c>
      <c r="BJ116" s="12" t="s">
        <v>1493</v>
      </c>
      <c r="BK116" s="12" t="s">
        <v>1493</v>
      </c>
      <c r="BL116" s="12" t="s">
        <v>1493</v>
      </c>
      <c r="BM116" s="12" t="s">
        <v>1493</v>
      </c>
      <c r="BN116" s="12" t="s">
        <v>1493</v>
      </c>
      <c r="BO116" s="12" t="s">
        <v>1493</v>
      </c>
      <c r="BP116" s="12" t="s">
        <v>1493</v>
      </c>
      <c r="BQ116" s="12" t="s">
        <v>1493</v>
      </c>
      <c r="BR116" s="12" t="s">
        <v>1493</v>
      </c>
      <c r="BS116" s="12" t="s">
        <v>1493</v>
      </c>
      <c r="BT116" s="12" t="s">
        <v>1493</v>
      </c>
      <c r="BU116" s="12" t="s">
        <v>1493</v>
      </c>
      <c r="BV116" s="12" t="s">
        <v>1493</v>
      </c>
      <c r="BW116" s="12" t="s">
        <v>1493</v>
      </c>
      <c r="BX116" s="12" t="s">
        <v>1493</v>
      </c>
      <c r="BY116" s="12" t="s">
        <v>1493</v>
      </c>
      <c r="BZ116" s="12" t="s">
        <v>1493</v>
      </c>
      <c r="CA116" s="12" t="s">
        <v>1493</v>
      </c>
      <c r="CB116" s="12" t="s">
        <v>1493</v>
      </c>
      <c r="CC116" s="12" t="s">
        <v>1493</v>
      </c>
      <c r="CD116" s="12" t="s">
        <v>1493</v>
      </c>
      <c r="CE116" s="12" t="s">
        <v>1493</v>
      </c>
      <c r="CF116" s="12" t="s">
        <v>1493</v>
      </c>
      <c r="CG116" s="12" t="s">
        <v>1493</v>
      </c>
      <c r="CH116" s="12" t="s">
        <v>1493</v>
      </c>
      <c r="CI116" s="12" t="s">
        <v>1493</v>
      </c>
      <c r="CJ116" s="12" t="s">
        <v>1493</v>
      </c>
      <c r="CK116" s="12" t="s">
        <v>1493</v>
      </c>
      <c r="CL116" s="12" t="s">
        <v>1493</v>
      </c>
      <c r="CM116" s="12" t="s">
        <v>1493</v>
      </c>
      <c r="CN116" s="12" t="s">
        <v>1493</v>
      </c>
      <c r="CO116" s="12" t="s">
        <v>1493</v>
      </c>
      <c r="CP116" s="12" t="s">
        <v>1493</v>
      </c>
      <c r="CQ116" s="12" t="s">
        <v>1493</v>
      </c>
      <c r="CR116" s="12" t="s">
        <v>1493</v>
      </c>
      <c r="CS116" s="12" t="s">
        <v>1493</v>
      </c>
      <c r="CT116" s="12" t="s">
        <v>1493</v>
      </c>
      <c r="CU116" s="12" t="s">
        <v>1493</v>
      </c>
      <c r="CV116" s="12" t="s">
        <v>1493</v>
      </c>
      <c r="CW116" s="12" t="s">
        <v>1493</v>
      </c>
      <c r="CX116" s="12" t="s">
        <v>1493</v>
      </c>
      <c r="CY116" s="12" t="s">
        <v>1493</v>
      </c>
      <c r="CZ116" s="12" t="s">
        <v>1493</v>
      </c>
      <c r="DA116" s="12" t="s">
        <v>1493</v>
      </c>
      <c r="DB116" s="12" t="s">
        <v>1493</v>
      </c>
      <c r="DC116" s="12" t="s">
        <v>1493</v>
      </c>
      <c r="DD116" s="12" t="s">
        <v>1493</v>
      </c>
      <c r="DE116" s="12" t="s">
        <v>1493</v>
      </c>
      <c r="DF116" s="12" t="s">
        <v>1493</v>
      </c>
      <c r="DG116" s="12" t="s">
        <v>1493</v>
      </c>
      <c r="DH116" s="12" t="s">
        <v>1493</v>
      </c>
      <c r="DI116" s="12" t="s">
        <v>1493</v>
      </c>
      <c r="DJ116" s="12" t="s">
        <v>1493</v>
      </c>
      <c r="DK116" s="12" t="s">
        <v>1493</v>
      </c>
      <c r="DL116" s="12" t="s">
        <v>1493</v>
      </c>
      <c r="DM116" s="12" t="s">
        <v>1493</v>
      </c>
      <c r="DN116" s="12" t="s">
        <v>1493</v>
      </c>
      <c r="DO116" s="12" t="s">
        <v>1493</v>
      </c>
      <c r="DP116" s="12" t="s">
        <v>1493</v>
      </c>
      <c r="DQ116" s="12" t="s">
        <v>1493</v>
      </c>
      <c r="DR116" s="12" t="s">
        <v>1493</v>
      </c>
      <c r="DS116" s="12" t="s">
        <v>1493</v>
      </c>
      <c r="DT116" s="12" t="s">
        <v>1493</v>
      </c>
      <c r="DU116" s="12" t="s">
        <v>1493</v>
      </c>
      <c r="DV116" s="12" t="s">
        <v>1493</v>
      </c>
      <c r="DW116" s="12" t="s">
        <v>1493</v>
      </c>
      <c r="DX116" s="12" t="s">
        <v>1493</v>
      </c>
      <c r="DY116" s="12" t="s">
        <v>1493</v>
      </c>
      <c r="DZ116" s="12" t="s">
        <v>1493</v>
      </c>
      <c r="EA116" s="12" t="s">
        <v>1493</v>
      </c>
      <c r="EB116" s="12" t="s">
        <v>1493</v>
      </c>
      <c r="EC116" s="12" t="s">
        <v>1493</v>
      </c>
      <c r="ED116" s="12" t="s">
        <v>1493</v>
      </c>
      <c r="EE116" s="12" t="s">
        <v>1493</v>
      </c>
      <c r="EF116" s="12" t="s">
        <v>1493</v>
      </c>
      <c r="EG116" s="12" t="s">
        <v>1493</v>
      </c>
      <c r="EH116" s="12" t="s">
        <v>1493</v>
      </c>
      <c r="EI116" s="12" t="s">
        <v>1493</v>
      </c>
      <c r="EJ116" s="12" t="s">
        <v>1493</v>
      </c>
      <c r="EK116" s="12" t="s">
        <v>1493</v>
      </c>
      <c r="EL116" s="12" t="s">
        <v>1493</v>
      </c>
      <c r="EM116" s="12" t="s">
        <v>1493</v>
      </c>
      <c r="EN116" s="12" t="s">
        <v>1493</v>
      </c>
      <c r="EO116" s="12" t="s">
        <v>1493</v>
      </c>
      <c r="EP116" s="12" t="s">
        <v>1493</v>
      </c>
      <c r="ER116">
        <v>4</v>
      </c>
      <c r="ES116">
        <v>28.1</v>
      </c>
      <c r="ET116">
        <v>28.1</v>
      </c>
      <c r="EU116">
        <f t="shared" si="3"/>
        <v>28</v>
      </c>
      <c r="EV116">
        <f>Data1!BQ116/7</f>
        <v>37.857142857142854</v>
      </c>
      <c r="EW116">
        <v>4</v>
      </c>
      <c r="EX116">
        <f t="shared" si="4"/>
        <v>3</v>
      </c>
      <c r="EY116" t="str">
        <f t="shared" si="5"/>
        <v>לא הולם</v>
      </c>
    </row>
    <row r="117" spans="1:155" x14ac:dyDescent="0.25">
      <c r="A117" s="4">
        <v>1.02</v>
      </c>
      <c r="B117" s="12" t="s">
        <v>1493</v>
      </c>
      <c r="C117" t="s">
        <v>542</v>
      </c>
      <c r="D117">
        <v>133</v>
      </c>
      <c r="E117" t="s">
        <v>484</v>
      </c>
      <c r="F117">
        <v>52.9</v>
      </c>
      <c r="G117">
        <v>0</v>
      </c>
      <c r="H117">
        <v>0</v>
      </c>
      <c r="I117">
        <v>0</v>
      </c>
      <c r="J117">
        <v>0</v>
      </c>
      <c r="K117">
        <v>0</v>
      </c>
      <c r="L117" s="12" t="s">
        <v>1493</v>
      </c>
      <c r="M117">
        <v>1</v>
      </c>
      <c r="N117">
        <v>1</v>
      </c>
      <c r="O117" t="s">
        <v>503</v>
      </c>
      <c r="P117">
        <v>168</v>
      </c>
      <c r="Q117" t="s">
        <v>645</v>
      </c>
      <c r="R117">
        <v>56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 s="12" t="s">
        <v>1493</v>
      </c>
      <c r="AA117" t="s">
        <v>618</v>
      </c>
      <c r="AB117">
        <v>196</v>
      </c>
      <c r="AC117" t="s">
        <v>513</v>
      </c>
      <c r="AD117">
        <v>58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1</v>
      </c>
      <c r="AL117" s="12" t="s">
        <v>1493</v>
      </c>
      <c r="AM117" t="s">
        <v>701</v>
      </c>
      <c r="AN117">
        <v>210</v>
      </c>
      <c r="AO117" t="s">
        <v>702</v>
      </c>
      <c r="AP117">
        <v>60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 t="s">
        <v>703</v>
      </c>
      <c r="AZ117">
        <v>259</v>
      </c>
      <c r="BA117" t="s">
        <v>484</v>
      </c>
      <c r="BB117">
        <v>64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1</v>
      </c>
      <c r="BI117">
        <v>1</v>
      </c>
      <c r="BJ117" s="12" t="s">
        <v>1493</v>
      </c>
      <c r="BK117" s="12" t="s">
        <v>1493</v>
      </c>
      <c r="BL117" s="12" t="s">
        <v>1493</v>
      </c>
      <c r="BM117" s="12" t="s">
        <v>1493</v>
      </c>
      <c r="BN117" s="12" t="s">
        <v>1493</v>
      </c>
      <c r="BO117" s="12" t="s">
        <v>1493</v>
      </c>
      <c r="BP117" s="12" t="s">
        <v>1493</v>
      </c>
      <c r="BQ117" s="12" t="s">
        <v>1493</v>
      </c>
      <c r="BR117" s="12" t="s">
        <v>1493</v>
      </c>
      <c r="BS117" s="12" t="s">
        <v>1493</v>
      </c>
      <c r="BT117" s="12" t="s">
        <v>1493</v>
      </c>
      <c r="BU117" s="12" t="s">
        <v>1493</v>
      </c>
      <c r="BV117" s="12" t="s">
        <v>1493</v>
      </c>
      <c r="BW117" s="12" t="s">
        <v>1493</v>
      </c>
      <c r="BX117" s="12" t="s">
        <v>1493</v>
      </c>
      <c r="BY117" s="12" t="s">
        <v>1493</v>
      </c>
      <c r="BZ117" s="12" t="s">
        <v>1493</v>
      </c>
      <c r="CA117" s="12" t="s">
        <v>1493</v>
      </c>
      <c r="CB117" s="12" t="s">
        <v>1493</v>
      </c>
      <c r="CC117" s="12" t="s">
        <v>1493</v>
      </c>
      <c r="CD117" s="12" t="s">
        <v>1493</v>
      </c>
      <c r="CE117" s="12" t="s">
        <v>1493</v>
      </c>
      <c r="CF117" s="12" t="s">
        <v>1493</v>
      </c>
      <c r="CG117" s="12" t="s">
        <v>1493</v>
      </c>
      <c r="CH117" s="12" t="s">
        <v>1493</v>
      </c>
      <c r="CI117" s="12" t="s">
        <v>1493</v>
      </c>
      <c r="CJ117" s="12" t="s">
        <v>1493</v>
      </c>
      <c r="CK117" s="12" t="s">
        <v>1493</v>
      </c>
      <c r="CL117" s="12" t="s">
        <v>1493</v>
      </c>
      <c r="CM117" s="12" t="s">
        <v>1493</v>
      </c>
      <c r="CN117" s="12" t="s">
        <v>1493</v>
      </c>
      <c r="CO117" s="12" t="s">
        <v>1493</v>
      </c>
      <c r="CP117" s="12" t="s">
        <v>1493</v>
      </c>
      <c r="CQ117" s="12" t="s">
        <v>1493</v>
      </c>
      <c r="CR117" s="12" t="s">
        <v>1493</v>
      </c>
      <c r="CS117" s="12" t="s">
        <v>1493</v>
      </c>
      <c r="CT117" s="12" t="s">
        <v>1493</v>
      </c>
      <c r="CU117" s="12" t="s">
        <v>1493</v>
      </c>
      <c r="CV117" s="12" t="s">
        <v>1493</v>
      </c>
      <c r="CW117" s="12" t="s">
        <v>1493</v>
      </c>
      <c r="CX117" s="12" t="s">
        <v>1493</v>
      </c>
      <c r="CY117" s="12" t="s">
        <v>1493</v>
      </c>
      <c r="CZ117" s="12" t="s">
        <v>1493</v>
      </c>
      <c r="DA117" s="12" t="s">
        <v>1493</v>
      </c>
      <c r="DB117" s="12" t="s">
        <v>1493</v>
      </c>
      <c r="DC117" s="12" t="s">
        <v>1493</v>
      </c>
      <c r="DD117" s="12" t="s">
        <v>1493</v>
      </c>
      <c r="DE117" s="12" t="s">
        <v>1493</v>
      </c>
      <c r="DF117" s="12" t="s">
        <v>1493</v>
      </c>
      <c r="DG117" s="12" t="s">
        <v>1493</v>
      </c>
      <c r="DH117" s="12" t="s">
        <v>1493</v>
      </c>
      <c r="DI117" s="12" t="s">
        <v>1493</v>
      </c>
      <c r="DJ117" s="12" t="s">
        <v>1493</v>
      </c>
      <c r="DK117" s="12" t="s">
        <v>1493</v>
      </c>
      <c r="DL117" s="12" t="s">
        <v>1493</v>
      </c>
      <c r="DM117" s="12" t="s">
        <v>1493</v>
      </c>
      <c r="DN117" s="12" t="s">
        <v>1493</v>
      </c>
      <c r="DO117" s="12" t="s">
        <v>1493</v>
      </c>
      <c r="DP117" s="12" t="s">
        <v>1493</v>
      </c>
      <c r="DQ117" s="12" t="s">
        <v>1493</v>
      </c>
      <c r="DR117" s="12" t="s">
        <v>1493</v>
      </c>
      <c r="DS117" s="12" t="s">
        <v>1493</v>
      </c>
      <c r="DT117" s="12" t="s">
        <v>1493</v>
      </c>
      <c r="DU117" s="12" t="s">
        <v>1493</v>
      </c>
      <c r="DV117" s="12" t="s">
        <v>1493</v>
      </c>
      <c r="DW117" s="12" t="s">
        <v>1493</v>
      </c>
      <c r="DX117" s="12" t="s">
        <v>1493</v>
      </c>
      <c r="DY117" s="12" t="s">
        <v>1493</v>
      </c>
      <c r="DZ117" s="12" t="s">
        <v>1493</v>
      </c>
      <c r="EA117" s="12" t="s">
        <v>1493</v>
      </c>
      <c r="EB117" s="12" t="s">
        <v>1493</v>
      </c>
      <c r="EC117" s="12" t="s">
        <v>1493</v>
      </c>
      <c r="ED117" s="12" t="s">
        <v>1493</v>
      </c>
      <c r="EE117" s="12" t="s">
        <v>1493</v>
      </c>
      <c r="EF117" s="12" t="s">
        <v>1493</v>
      </c>
      <c r="EG117" s="12" t="s">
        <v>1493</v>
      </c>
      <c r="EH117" s="12" t="s">
        <v>1493</v>
      </c>
      <c r="EI117" s="12" t="s">
        <v>1493</v>
      </c>
      <c r="EJ117" s="12" t="s">
        <v>1493</v>
      </c>
      <c r="EK117" s="12" t="s">
        <v>1493</v>
      </c>
      <c r="EL117" s="12" t="s">
        <v>1493</v>
      </c>
      <c r="EM117" s="12" t="s">
        <v>1493</v>
      </c>
      <c r="EN117" s="12" t="s">
        <v>1493</v>
      </c>
      <c r="EO117" s="12" t="s">
        <v>1493</v>
      </c>
      <c r="EP117" s="12" t="s">
        <v>1493</v>
      </c>
      <c r="ER117">
        <v>5</v>
      </c>
      <c r="ES117">
        <v>37</v>
      </c>
      <c r="ET117">
        <v>37</v>
      </c>
      <c r="EU117">
        <f t="shared" si="3"/>
        <v>37</v>
      </c>
      <c r="EV117">
        <f>Data1!BQ117/7</f>
        <v>40.714285714285715</v>
      </c>
      <c r="EW117">
        <v>5</v>
      </c>
      <c r="EX117">
        <f t="shared" si="4"/>
        <v>2</v>
      </c>
      <c r="EY117" t="str">
        <f t="shared" si="5"/>
        <v>בינוני</v>
      </c>
    </row>
    <row r="118" spans="1:155" x14ac:dyDescent="0.25">
      <c r="A118" s="4">
        <v>1.0209999999999999</v>
      </c>
      <c r="B118" s="12" t="s">
        <v>1493</v>
      </c>
      <c r="C118" t="s">
        <v>506</v>
      </c>
      <c r="D118">
        <v>70</v>
      </c>
      <c r="E118" t="s">
        <v>705</v>
      </c>
      <c r="F118">
        <v>62</v>
      </c>
      <c r="G118">
        <v>0</v>
      </c>
      <c r="H118">
        <v>0</v>
      </c>
      <c r="I118">
        <v>0</v>
      </c>
      <c r="J118">
        <v>0</v>
      </c>
      <c r="K118">
        <v>0</v>
      </c>
      <c r="L118" s="12" t="s">
        <v>1493</v>
      </c>
      <c r="M118">
        <v>1</v>
      </c>
      <c r="N118">
        <v>1</v>
      </c>
      <c r="O118" t="s">
        <v>690</v>
      </c>
      <c r="P118">
        <v>168</v>
      </c>
      <c r="Q118" t="s">
        <v>706</v>
      </c>
      <c r="R118">
        <v>67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1</v>
      </c>
      <c r="Z118" s="12" t="s">
        <v>1493</v>
      </c>
      <c r="AA118" t="s">
        <v>707</v>
      </c>
      <c r="AB118">
        <v>189</v>
      </c>
      <c r="AC118" t="s">
        <v>708</v>
      </c>
      <c r="AD118">
        <v>69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 s="12" t="s">
        <v>1493</v>
      </c>
      <c r="AM118" t="s">
        <v>574</v>
      </c>
      <c r="AN118">
        <v>210</v>
      </c>
      <c r="AO118" t="s">
        <v>709</v>
      </c>
      <c r="AP118">
        <v>70.2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 t="s">
        <v>518</v>
      </c>
      <c r="AZ118">
        <v>224</v>
      </c>
      <c r="BA118" t="s">
        <v>710</v>
      </c>
      <c r="BB118">
        <v>71.3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 s="12" t="s">
        <v>1493</v>
      </c>
      <c r="BK118" t="s">
        <v>711</v>
      </c>
      <c r="BL118">
        <v>238</v>
      </c>
      <c r="BM118" t="s">
        <v>712</v>
      </c>
      <c r="BN118">
        <v>73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 s="12" t="s">
        <v>1493</v>
      </c>
      <c r="BW118" t="s">
        <v>535</v>
      </c>
      <c r="BX118">
        <v>245</v>
      </c>
      <c r="BY118" t="s">
        <v>713</v>
      </c>
      <c r="BZ118">
        <v>73.900000000000006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1</v>
      </c>
      <c r="CH118" s="12" t="s">
        <v>1493</v>
      </c>
      <c r="CI118" t="s">
        <v>714</v>
      </c>
      <c r="CJ118">
        <v>259</v>
      </c>
      <c r="CK118" t="s">
        <v>715</v>
      </c>
      <c r="CL118">
        <v>75.5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1</v>
      </c>
      <c r="CT118" s="12" t="s">
        <v>1493</v>
      </c>
      <c r="CU118" s="12" t="s">
        <v>1493</v>
      </c>
      <c r="CV118" s="12" t="s">
        <v>1493</v>
      </c>
      <c r="CW118" s="12" t="s">
        <v>1493</v>
      </c>
      <c r="CX118" s="12" t="s">
        <v>1493</v>
      </c>
      <c r="CY118" s="12" t="s">
        <v>1493</v>
      </c>
      <c r="CZ118" s="12" t="s">
        <v>1493</v>
      </c>
      <c r="DA118" s="12" t="s">
        <v>1493</v>
      </c>
      <c r="DB118" s="12" t="s">
        <v>1493</v>
      </c>
      <c r="DC118" s="12" t="s">
        <v>1493</v>
      </c>
      <c r="DD118" s="12" t="s">
        <v>1493</v>
      </c>
      <c r="DE118" s="12" t="s">
        <v>1493</v>
      </c>
      <c r="DF118" s="12" t="s">
        <v>1493</v>
      </c>
      <c r="DG118" s="12" t="s">
        <v>1493</v>
      </c>
      <c r="DH118" s="12" t="s">
        <v>1493</v>
      </c>
      <c r="DI118" s="12" t="s">
        <v>1493</v>
      </c>
      <c r="DJ118" s="12" t="s">
        <v>1493</v>
      </c>
      <c r="DK118" s="12" t="s">
        <v>1493</v>
      </c>
      <c r="DL118" s="12" t="s">
        <v>1493</v>
      </c>
      <c r="DM118" s="12" t="s">
        <v>1493</v>
      </c>
      <c r="DN118" s="12" t="s">
        <v>1493</v>
      </c>
      <c r="DO118" s="12" t="s">
        <v>1493</v>
      </c>
      <c r="DP118" s="12" t="s">
        <v>1493</v>
      </c>
      <c r="DQ118" s="12" t="s">
        <v>1493</v>
      </c>
      <c r="DR118" s="12" t="s">
        <v>1493</v>
      </c>
      <c r="DS118" s="12" t="s">
        <v>1493</v>
      </c>
      <c r="DT118" s="12" t="s">
        <v>1493</v>
      </c>
      <c r="DU118" s="12" t="s">
        <v>1493</v>
      </c>
      <c r="DV118" s="12" t="s">
        <v>1493</v>
      </c>
      <c r="DW118" s="12" t="s">
        <v>1493</v>
      </c>
      <c r="DX118" s="12" t="s">
        <v>1493</v>
      </c>
      <c r="DY118" s="12" t="s">
        <v>1493</v>
      </c>
      <c r="DZ118" s="12" t="s">
        <v>1493</v>
      </c>
      <c r="EA118" s="12" t="s">
        <v>1493</v>
      </c>
      <c r="EB118" s="12" t="s">
        <v>1493</v>
      </c>
      <c r="EC118" s="12" t="s">
        <v>1493</v>
      </c>
      <c r="ED118" s="12" t="s">
        <v>1493</v>
      </c>
      <c r="EE118" s="12" t="s">
        <v>1493</v>
      </c>
      <c r="EF118" s="12" t="s">
        <v>1493</v>
      </c>
      <c r="EG118" s="12" t="s">
        <v>1493</v>
      </c>
      <c r="EH118" s="12" t="s">
        <v>1493</v>
      </c>
      <c r="EI118" s="12" t="s">
        <v>1493</v>
      </c>
      <c r="EJ118" s="12" t="s">
        <v>1493</v>
      </c>
      <c r="EK118" s="12" t="s">
        <v>1493</v>
      </c>
      <c r="EL118" s="12" t="s">
        <v>1493</v>
      </c>
      <c r="EM118" s="12" t="s">
        <v>1493</v>
      </c>
      <c r="EN118" s="12" t="s">
        <v>1493</v>
      </c>
      <c r="EO118" s="12" t="s">
        <v>1493</v>
      </c>
      <c r="EP118" s="12" t="s">
        <v>1493</v>
      </c>
      <c r="ER118">
        <v>8</v>
      </c>
      <c r="ES118">
        <v>37</v>
      </c>
      <c r="ET118">
        <v>37</v>
      </c>
      <c r="EU118">
        <f t="shared" si="3"/>
        <v>37</v>
      </c>
      <c r="EV118">
        <f>Data1!BQ118/7</f>
        <v>37.857142857142854</v>
      </c>
      <c r="EW118">
        <v>8</v>
      </c>
      <c r="EX118">
        <f t="shared" si="4"/>
        <v>2</v>
      </c>
      <c r="EY118" t="str">
        <f t="shared" si="5"/>
        <v>בינוני</v>
      </c>
    </row>
    <row r="119" spans="1:155" x14ac:dyDescent="0.25">
      <c r="A119" s="4">
        <v>1.022</v>
      </c>
      <c r="B119" s="12" t="s">
        <v>1493</v>
      </c>
      <c r="C119" t="s">
        <v>537</v>
      </c>
      <c r="D119">
        <v>174</v>
      </c>
      <c r="E119" t="s">
        <v>587</v>
      </c>
      <c r="F119">
        <v>75</v>
      </c>
      <c r="G119">
        <v>0</v>
      </c>
      <c r="H119">
        <v>0</v>
      </c>
      <c r="I119">
        <v>0</v>
      </c>
      <c r="J119">
        <v>0</v>
      </c>
      <c r="K119">
        <v>1</v>
      </c>
      <c r="L119" s="12" t="s">
        <v>1493</v>
      </c>
      <c r="M119">
        <v>1</v>
      </c>
      <c r="N119">
        <v>1</v>
      </c>
      <c r="O119" t="s">
        <v>586</v>
      </c>
      <c r="P119">
        <v>223</v>
      </c>
      <c r="Q119" t="s">
        <v>580</v>
      </c>
      <c r="R119">
        <v>79.5</v>
      </c>
      <c r="S119">
        <v>0</v>
      </c>
      <c r="T119">
        <v>0</v>
      </c>
      <c r="U119">
        <v>0</v>
      </c>
      <c r="V119">
        <v>0</v>
      </c>
      <c r="W119">
        <v>1</v>
      </c>
      <c r="X119" s="12" t="s">
        <v>1493</v>
      </c>
      <c r="Y119">
        <v>1</v>
      </c>
      <c r="Z119" s="12" t="s">
        <v>1493</v>
      </c>
      <c r="AA119" t="s">
        <v>689</v>
      </c>
      <c r="AB119">
        <v>265</v>
      </c>
      <c r="AC119" t="s">
        <v>720</v>
      </c>
      <c r="AD119">
        <v>83</v>
      </c>
      <c r="AE119">
        <v>0</v>
      </c>
      <c r="AF119">
        <v>0</v>
      </c>
      <c r="AG119">
        <v>0</v>
      </c>
      <c r="AH119">
        <v>0</v>
      </c>
      <c r="AI119">
        <v>1</v>
      </c>
      <c r="AJ119" s="12" t="s">
        <v>1493</v>
      </c>
      <c r="AK119">
        <v>1</v>
      </c>
      <c r="AL119" s="12" t="s">
        <v>1493</v>
      </c>
      <c r="AM119" s="12" t="s">
        <v>1493</v>
      </c>
      <c r="AN119" s="12" t="s">
        <v>1493</v>
      </c>
      <c r="AO119" s="12" t="s">
        <v>1493</v>
      </c>
      <c r="AP119" s="12" t="s">
        <v>1493</v>
      </c>
      <c r="AQ119" s="12" t="s">
        <v>1493</v>
      </c>
      <c r="AR119" s="12" t="s">
        <v>1493</v>
      </c>
      <c r="AS119" s="12" t="s">
        <v>1493</v>
      </c>
      <c r="AT119" s="12" t="s">
        <v>1493</v>
      </c>
      <c r="AU119" s="12" t="s">
        <v>1493</v>
      </c>
      <c r="AV119" s="12" t="s">
        <v>1493</v>
      </c>
      <c r="AW119" s="12" t="s">
        <v>1493</v>
      </c>
      <c r="AX119" s="12" t="s">
        <v>1493</v>
      </c>
      <c r="AY119" s="12" t="s">
        <v>1493</v>
      </c>
      <c r="AZ119" s="12" t="s">
        <v>1493</v>
      </c>
      <c r="BA119" s="12" t="s">
        <v>1493</v>
      </c>
      <c r="BB119" s="12" t="s">
        <v>1493</v>
      </c>
      <c r="BC119" s="12" t="s">
        <v>1493</v>
      </c>
      <c r="BD119" s="12" t="s">
        <v>1493</v>
      </c>
      <c r="BE119" s="12" t="s">
        <v>1493</v>
      </c>
      <c r="BF119" s="12" t="s">
        <v>1493</v>
      </c>
      <c r="BG119" s="12" t="s">
        <v>1493</v>
      </c>
      <c r="BH119" s="12" t="s">
        <v>1493</v>
      </c>
      <c r="BI119" s="12" t="s">
        <v>1493</v>
      </c>
      <c r="BJ119" s="12" t="s">
        <v>1493</v>
      </c>
      <c r="BK119" s="12" t="s">
        <v>1493</v>
      </c>
      <c r="BL119" s="12" t="s">
        <v>1493</v>
      </c>
      <c r="BM119" s="12" t="s">
        <v>1493</v>
      </c>
      <c r="BN119" s="12" t="s">
        <v>1493</v>
      </c>
      <c r="BO119" s="12" t="s">
        <v>1493</v>
      </c>
      <c r="BP119" s="12" t="s">
        <v>1493</v>
      </c>
      <c r="BQ119" s="12" t="s">
        <v>1493</v>
      </c>
      <c r="BR119" s="12" t="s">
        <v>1493</v>
      </c>
      <c r="BS119" s="12" t="s">
        <v>1493</v>
      </c>
      <c r="BT119" s="12" t="s">
        <v>1493</v>
      </c>
      <c r="BU119" s="12" t="s">
        <v>1493</v>
      </c>
      <c r="BV119" s="12" t="s">
        <v>1493</v>
      </c>
      <c r="BW119" s="12" t="s">
        <v>1493</v>
      </c>
      <c r="BX119" s="12" t="s">
        <v>1493</v>
      </c>
      <c r="BY119" s="12" t="s">
        <v>1493</v>
      </c>
      <c r="BZ119" s="12" t="s">
        <v>1493</v>
      </c>
      <c r="CA119" s="12" t="s">
        <v>1493</v>
      </c>
      <c r="CB119" s="12" t="s">
        <v>1493</v>
      </c>
      <c r="CC119" s="12" t="s">
        <v>1493</v>
      </c>
      <c r="CD119" s="12" t="s">
        <v>1493</v>
      </c>
      <c r="CE119" s="12" t="s">
        <v>1493</v>
      </c>
      <c r="CF119" s="12" t="s">
        <v>1493</v>
      </c>
      <c r="CG119" s="12" t="s">
        <v>1493</v>
      </c>
      <c r="CH119" s="12" t="s">
        <v>1493</v>
      </c>
      <c r="CI119" s="12" t="s">
        <v>1493</v>
      </c>
      <c r="CJ119" s="12" t="s">
        <v>1493</v>
      </c>
      <c r="CK119" s="12" t="s">
        <v>1493</v>
      </c>
      <c r="CL119" s="12" t="s">
        <v>1493</v>
      </c>
      <c r="CM119" s="12" t="s">
        <v>1493</v>
      </c>
      <c r="CN119" s="12" t="s">
        <v>1493</v>
      </c>
      <c r="CO119" s="12" t="s">
        <v>1493</v>
      </c>
      <c r="CP119" s="12" t="s">
        <v>1493</v>
      </c>
      <c r="CQ119" s="12" t="s">
        <v>1493</v>
      </c>
      <c r="CR119" s="12" t="s">
        <v>1493</v>
      </c>
      <c r="CS119" s="12" t="s">
        <v>1493</v>
      </c>
      <c r="CT119" s="12" t="s">
        <v>1493</v>
      </c>
      <c r="CU119" s="12" t="s">
        <v>1493</v>
      </c>
      <c r="CV119" s="12" t="s">
        <v>1493</v>
      </c>
      <c r="CW119" s="12" t="s">
        <v>1493</v>
      </c>
      <c r="CX119" s="12" t="s">
        <v>1493</v>
      </c>
      <c r="CY119" s="12" t="s">
        <v>1493</v>
      </c>
      <c r="CZ119" s="12" t="s">
        <v>1493</v>
      </c>
      <c r="DA119" s="12" t="s">
        <v>1493</v>
      </c>
      <c r="DB119" s="12" t="s">
        <v>1493</v>
      </c>
      <c r="DC119" s="12" t="s">
        <v>1493</v>
      </c>
      <c r="DD119" s="12" t="s">
        <v>1493</v>
      </c>
      <c r="DE119" s="12" t="s">
        <v>1493</v>
      </c>
      <c r="DF119" s="12" t="s">
        <v>1493</v>
      </c>
      <c r="DG119" s="12" t="s">
        <v>1493</v>
      </c>
      <c r="DH119" s="12" t="s">
        <v>1493</v>
      </c>
      <c r="DI119" s="12" t="s">
        <v>1493</v>
      </c>
      <c r="DJ119" s="12" t="s">
        <v>1493</v>
      </c>
      <c r="DK119" s="12" t="s">
        <v>1493</v>
      </c>
      <c r="DL119" s="12" t="s">
        <v>1493</v>
      </c>
      <c r="DM119" s="12" t="s">
        <v>1493</v>
      </c>
      <c r="DN119" s="12" t="s">
        <v>1493</v>
      </c>
      <c r="DO119" s="12" t="s">
        <v>1493</v>
      </c>
      <c r="DP119" s="12" t="s">
        <v>1493</v>
      </c>
      <c r="DQ119" s="12" t="s">
        <v>1493</v>
      </c>
      <c r="DR119" s="12" t="s">
        <v>1493</v>
      </c>
      <c r="DS119" s="12" t="s">
        <v>1493</v>
      </c>
      <c r="DT119" s="12" t="s">
        <v>1493</v>
      </c>
      <c r="DU119" s="12" t="s">
        <v>1493</v>
      </c>
      <c r="DV119" s="12" t="s">
        <v>1493</v>
      </c>
      <c r="DW119" s="12" t="s">
        <v>1493</v>
      </c>
      <c r="DX119" s="12" t="s">
        <v>1493</v>
      </c>
      <c r="DY119" s="12" t="s">
        <v>1493</v>
      </c>
      <c r="DZ119" s="12" t="s">
        <v>1493</v>
      </c>
      <c r="EA119" s="12" t="s">
        <v>1493</v>
      </c>
      <c r="EB119" s="12" t="s">
        <v>1493</v>
      </c>
      <c r="EC119" s="12" t="s">
        <v>1493</v>
      </c>
      <c r="ED119" s="12" t="s">
        <v>1493</v>
      </c>
      <c r="EE119" s="12" t="s">
        <v>1493</v>
      </c>
      <c r="EF119" s="12" t="s">
        <v>1493</v>
      </c>
      <c r="EG119" s="12" t="s">
        <v>1493</v>
      </c>
      <c r="EH119" s="12" t="s">
        <v>1493</v>
      </c>
      <c r="EI119" s="12" t="s">
        <v>1493</v>
      </c>
      <c r="EJ119" s="12" t="s">
        <v>1493</v>
      </c>
      <c r="EK119" s="12" t="s">
        <v>1493</v>
      </c>
      <c r="EL119" s="12" t="s">
        <v>1493</v>
      </c>
      <c r="EM119" s="12" t="s">
        <v>1493</v>
      </c>
      <c r="EN119" s="12" t="s">
        <v>1493</v>
      </c>
      <c r="EO119" s="12" t="s">
        <v>1493</v>
      </c>
      <c r="EP119" s="12" t="s">
        <v>1493</v>
      </c>
      <c r="ER119">
        <v>3</v>
      </c>
      <c r="ES119">
        <v>37.799999999999997</v>
      </c>
      <c r="ET119">
        <v>38.1</v>
      </c>
      <c r="EU119">
        <f t="shared" si="3"/>
        <v>38</v>
      </c>
      <c r="EV119">
        <f>Data1!BQ119/7</f>
        <v>38.571428571428569</v>
      </c>
      <c r="EW119">
        <v>3</v>
      </c>
      <c r="EX119">
        <f t="shared" si="4"/>
        <v>3</v>
      </c>
      <c r="EY119" t="str">
        <f t="shared" si="5"/>
        <v>לא הולם</v>
      </c>
    </row>
    <row r="120" spans="1:155" x14ac:dyDescent="0.25">
      <c r="A120" s="4">
        <v>1.0229999999999999</v>
      </c>
      <c r="B120" s="12" t="s">
        <v>1493</v>
      </c>
      <c r="C120" t="s">
        <v>723</v>
      </c>
      <c r="D120">
        <v>91</v>
      </c>
      <c r="E120" t="s">
        <v>724</v>
      </c>
      <c r="F120">
        <v>103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 t="s">
        <v>725</v>
      </c>
      <c r="P120">
        <v>134</v>
      </c>
      <c r="Q120" t="s">
        <v>726</v>
      </c>
      <c r="R120">
        <v>110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1</v>
      </c>
      <c r="Z120">
        <v>1</v>
      </c>
      <c r="AA120" t="s">
        <v>475</v>
      </c>
      <c r="AB120">
        <v>200</v>
      </c>
      <c r="AC120" t="s">
        <v>727</v>
      </c>
      <c r="AD120">
        <v>118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1</v>
      </c>
      <c r="AL120" s="12" t="s">
        <v>1493</v>
      </c>
      <c r="AM120" s="12" t="s">
        <v>1493</v>
      </c>
      <c r="AN120" s="12" t="s">
        <v>1493</v>
      </c>
      <c r="AO120" s="12" t="s">
        <v>1493</v>
      </c>
      <c r="AP120" s="12" t="s">
        <v>1493</v>
      </c>
      <c r="AQ120" s="12" t="s">
        <v>1493</v>
      </c>
      <c r="AR120" s="12" t="s">
        <v>1493</v>
      </c>
      <c r="AS120" s="12" t="s">
        <v>1493</v>
      </c>
      <c r="AT120" s="12" t="s">
        <v>1493</v>
      </c>
      <c r="AU120" s="12" t="s">
        <v>1493</v>
      </c>
      <c r="AV120" s="12" t="s">
        <v>1493</v>
      </c>
      <c r="AW120" s="12" t="s">
        <v>1493</v>
      </c>
      <c r="AX120" s="12" t="s">
        <v>1493</v>
      </c>
      <c r="AY120" s="12" t="s">
        <v>1493</v>
      </c>
      <c r="AZ120" s="12" t="s">
        <v>1493</v>
      </c>
      <c r="BA120" s="12" t="s">
        <v>1493</v>
      </c>
      <c r="BB120" s="12" t="s">
        <v>1493</v>
      </c>
      <c r="BC120" s="12" t="s">
        <v>1493</v>
      </c>
      <c r="BD120" s="12" t="s">
        <v>1493</v>
      </c>
      <c r="BE120" s="12" t="s">
        <v>1493</v>
      </c>
      <c r="BF120" s="12" t="s">
        <v>1493</v>
      </c>
      <c r="BG120" s="12" t="s">
        <v>1493</v>
      </c>
      <c r="BH120" s="12" t="s">
        <v>1493</v>
      </c>
      <c r="BI120" s="12" t="s">
        <v>1493</v>
      </c>
      <c r="BJ120" s="12" t="s">
        <v>1493</v>
      </c>
      <c r="BK120" s="12" t="s">
        <v>1493</v>
      </c>
      <c r="BL120" s="12" t="s">
        <v>1493</v>
      </c>
      <c r="BM120" s="12" t="s">
        <v>1493</v>
      </c>
      <c r="BN120" s="12" t="s">
        <v>1493</v>
      </c>
      <c r="BO120" s="12" t="s">
        <v>1493</v>
      </c>
      <c r="BP120" s="12" t="s">
        <v>1493</v>
      </c>
      <c r="BQ120" s="12" t="s">
        <v>1493</v>
      </c>
      <c r="BR120" s="12" t="s">
        <v>1493</v>
      </c>
      <c r="BS120" s="12" t="s">
        <v>1493</v>
      </c>
      <c r="BT120" s="12" t="s">
        <v>1493</v>
      </c>
      <c r="BU120" s="12" t="s">
        <v>1493</v>
      </c>
      <c r="BV120" s="12" t="s">
        <v>1493</v>
      </c>
      <c r="BW120" s="12" t="s">
        <v>1493</v>
      </c>
      <c r="BX120" s="12" t="s">
        <v>1493</v>
      </c>
      <c r="BY120" s="12" t="s">
        <v>1493</v>
      </c>
      <c r="BZ120" s="12" t="s">
        <v>1493</v>
      </c>
      <c r="CA120" s="12" t="s">
        <v>1493</v>
      </c>
      <c r="CB120" s="12" t="s">
        <v>1493</v>
      </c>
      <c r="CC120" s="12" t="s">
        <v>1493</v>
      </c>
      <c r="CD120" s="12" t="s">
        <v>1493</v>
      </c>
      <c r="CE120" s="12" t="s">
        <v>1493</v>
      </c>
      <c r="CF120" s="12" t="s">
        <v>1493</v>
      </c>
      <c r="CG120" s="12" t="s">
        <v>1493</v>
      </c>
      <c r="CH120" s="12" t="s">
        <v>1493</v>
      </c>
      <c r="CI120" s="12" t="s">
        <v>1493</v>
      </c>
      <c r="CJ120" s="12" t="s">
        <v>1493</v>
      </c>
      <c r="CK120" s="12" t="s">
        <v>1493</v>
      </c>
      <c r="CL120" s="12" t="s">
        <v>1493</v>
      </c>
      <c r="CM120" s="12" t="s">
        <v>1493</v>
      </c>
      <c r="CN120" s="12" t="s">
        <v>1493</v>
      </c>
      <c r="CO120" s="12" t="s">
        <v>1493</v>
      </c>
      <c r="CP120" s="12" t="s">
        <v>1493</v>
      </c>
      <c r="CQ120" s="12" t="s">
        <v>1493</v>
      </c>
      <c r="CR120" s="12" t="s">
        <v>1493</v>
      </c>
      <c r="CS120" s="12" t="s">
        <v>1493</v>
      </c>
      <c r="CT120" s="12" t="s">
        <v>1493</v>
      </c>
      <c r="CU120" s="12" t="s">
        <v>1493</v>
      </c>
      <c r="CV120" s="12" t="s">
        <v>1493</v>
      </c>
      <c r="CW120" s="12" t="s">
        <v>1493</v>
      </c>
      <c r="CX120" s="12" t="s">
        <v>1493</v>
      </c>
      <c r="CY120" s="12" t="s">
        <v>1493</v>
      </c>
      <c r="CZ120" s="12" t="s">
        <v>1493</v>
      </c>
      <c r="DA120" s="12" t="s">
        <v>1493</v>
      </c>
      <c r="DB120" s="12" t="s">
        <v>1493</v>
      </c>
      <c r="DC120" s="12" t="s">
        <v>1493</v>
      </c>
      <c r="DD120" s="12" t="s">
        <v>1493</v>
      </c>
      <c r="DE120" s="12" t="s">
        <v>1493</v>
      </c>
      <c r="DF120" s="12" t="s">
        <v>1493</v>
      </c>
      <c r="DG120" s="12" t="s">
        <v>1493</v>
      </c>
      <c r="DH120" s="12" t="s">
        <v>1493</v>
      </c>
      <c r="DI120" s="12" t="s">
        <v>1493</v>
      </c>
      <c r="DJ120" s="12" t="s">
        <v>1493</v>
      </c>
      <c r="DK120" s="12" t="s">
        <v>1493</v>
      </c>
      <c r="DL120" s="12" t="s">
        <v>1493</v>
      </c>
      <c r="DM120" s="12" t="s">
        <v>1493</v>
      </c>
      <c r="DN120" s="12" t="s">
        <v>1493</v>
      </c>
      <c r="DO120" s="12" t="s">
        <v>1493</v>
      </c>
      <c r="DP120" s="12" t="s">
        <v>1493</v>
      </c>
      <c r="DQ120" s="12" t="s">
        <v>1493</v>
      </c>
      <c r="DR120" s="12" t="s">
        <v>1493</v>
      </c>
      <c r="DS120" s="12" t="s">
        <v>1493</v>
      </c>
      <c r="DT120" s="12" t="s">
        <v>1493</v>
      </c>
      <c r="DU120" s="12" t="s">
        <v>1493</v>
      </c>
      <c r="DV120" s="12" t="s">
        <v>1493</v>
      </c>
      <c r="DW120" s="12" t="s">
        <v>1493</v>
      </c>
      <c r="DX120" s="12" t="s">
        <v>1493</v>
      </c>
      <c r="DY120" s="12" t="s">
        <v>1493</v>
      </c>
      <c r="DZ120" s="12" t="s">
        <v>1493</v>
      </c>
      <c r="EA120" s="12" t="s">
        <v>1493</v>
      </c>
      <c r="EB120" s="12" t="s">
        <v>1493</v>
      </c>
      <c r="EC120" s="12" t="s">
        <v>1493</v>
      </c>
      <c r="ED120" s="12" t="s">
        <v>1493</v>
      </c>
      <c r="EE120" s="12" t="s">
        <v>1493</v>
      </c>
      <c r="EF120" s="12" t="s">
        <v>1493</v>
      </c>
      <c r="EG120" s="12" t="s">
        <v>1493</v>
      </c>
      <c r="EH120" s="12" t="s">
        <v>1493</v>
      </c>
      <c r="EI120" s="12" t="s">
        <v>1493</v>
      </c>
      <c r="EJ120" s="12" t="s">
        <v>1493</v>
      </c>
      <c r="EK120" s="12" t="s">
        <v>1493</v>
      </c>
      <c r="EL120" s="12" t="s">
        <v>1493</v>
      </c>
      <c r="EM120" s="12" t="s">
        <v>1493</v>
      </c>
      <c r="EN120" s="12" t="s">
        <v>1493</v>
      </c>
      <c r="EO120" s="12" t="s">
        <v>1493</v>
      </c>
      <c r="EP120" s="12" t="s">
        <v>1493</v>
      </c>
      <c r="ER120">
        <v>3</v>
      </c>
      <c r="ES120">
        <v>28.5</v>
      </c>
      <c r="ET120">
        <v>28.5</v>
      </c>
      <c r="EU120">
        <f t="shared" si="3"/>
        <v>28</v>
      </c>
      <c r="EV120">
        <f>Data1!BQ120/7</f>
        <v>38.714285714285715</v>
      </c>
      <c r="EW120">
        <v>3</v>
      </c>
      <c r="EX120">
        <f t="shared" si="4"/>
        <v>3</v>
      </c>
      <c r="EY120" t="str">
        <f t="shared" si="5"/>
        <v>לא הולם</v>
      </c>
    </row>
    <row r="121" spans="1:155" x14ac:dyDescent="0.25">
      <c r="A121" s="4">
        <v>1.024</v>
      </c>
      <c r="B121" s="12" t="s">
        <v>1493</v>
      </c>
      <c r="C121" t="s">
        <v>731</v>
      </c>
      <c r="D121">
        <v>90</v>
      </c>
      <c r="E121" t="s">
        <v>732</v>
      </c>
      <c r="F121">
        <v>51</v>
      </c>
      <c r="G121">
        <v>0</v>
      </c>
      <c r="H121">
        <v>0</v>
      </c>
      <c r="I121">
        <v>0</v>
      </c>
      <c r="J121">
        <v>0</v>
      </c>
      <c r="K121" s="12" t="s">
        <v>1493</v>
      </c>
      <c r="L121" s="12" t="s">
        <v>1493</v>
      </c>
      <c r="M121">
        <v>1</v>
      </c>
      <c r="N121">
        <v>1</v>
      </c>
      <c r="O121" t="s">
        <v>551</v>
      </c>
      <c r="P121">
        <v>112</v>
      </c>
      <c r="Q121" t="s">
        <v>628</v>
      </c>
      <c r="R121">
        <v>54.3</v>
      </c>
      <c r="S121">
        <v>0</v>
      </c>
      <c r="T121">
        <v>0</v>
      </c>
      <c r="U121">
        <v>0</v>
      </c>
      <c r="V121">
        <v>0</v>
      </c>
      <c r="W121" s="12" t="s">
        <v>1493</v>
      </c>
      <c r="X121">
        <v>1</v>
      </c>
      <c r="Y121">
        <v>1</v>
      </c>
      <c r="Z121" s="12" t="s">
        <v>1493</v>
      </c>
      <c r="AA121" t="s">
        <v>510</v>
      </c>
      <c r="AB121">
        <v>147</v>
      </c>
      <c r="AC121" t="s">
        <v>702</v>
      </c>
      <c r="AD121">
        <v>55.3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</v>
      </c>
      <c r="AL121" s="12" t="s">
        <v>1493</v>
      </c>
      <c r="AM121" t="s">
        <v>733</v>
      </c>
      <c r="AN121">
        <v>182</v>
      </c>
      <c r="AO121" t="s">
        <v>702</v>
      </c>
      <c r="AP121">
        <v>58.3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 s="12" t="s">
        <v>1493</v>
      </c>
      <c r="AY121" t="s">
        <v>734</v>
      </c>
      <c r="AZ121">
        <v>217</v>
      </c>
      <c r="BA121" t="s">
        <v>735</v>
      </c>
      <c r="BB121">
        <v>59.8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1</v>
      </c>
      <c r="BJ121">
        <v>1</v>
      </c>
      <c r="BK121" t="s">
        <v>736</v>
      </c>
      <c r="BL121">
        <v>235</v>
      </c>
      <c r="BM121" t="s">
        <v>557</v>
      </c>
      <c r="BN121">
        <v>61.6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1</v>
      </c>
      <c r="BU121">
        <v>1</v>
      </c>
      <c r="BV121" s="12" t="s">
        <v>1493</v>
      </c>
      <c r="BW121" t="s">
        <v>737</v>
      </c>
      <c r="BX121">
        <v>252</v>
      </c>
      <c r="BY121" t="s">
        <v>557</v>
      </c>
      <c r="BZ121">
        <v>63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1</v>
      </c>
      <c r="CH121" s="12" t="s">
        <v>1493</v>
      </c>
      <c r="CI121" t="s">
        <v>738</v>
      </c>
      <c r="CJ121">
        <v>259</v>
      </c>
      <c r="CK121" t="s">
        <v>484</v>
      </c>
      <c r="CL121">
        <v>62.7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 s="12" t="s">
        <v>1493</v>
      </c>
      <c r="CU121" s="12" t="s">
        <v>1493</v>
      </c>
      <c r="CV121" s="12" t="s">
        <v>1493</v>
      </c>
      <c r="CW121" s="12" t="s">
        <v>1493</v>
      </c>
      <c r="CX121" s="12" t="s">
        <v>1493</v>
      </c>
      <c r="CY121" s="12" t="s">
        <v>1493</v>
      </c>
      <c r="CZ121" s="12" t="s">
        <v>1493</v>
      </c>
      <c r="DA121" s="12" t="s">
        <v>1493</v>
      </c>
      <c r="DB121" s="12" t="s">
        <v>1493</v>
      </c>
      <c r="DC121" s="12" t="s">
        <v>1493</v>
      </c>
      <c r="DD121" s="12" t="s">
        <v>1493</v>
      </c>
      <c r="DE121" s="12" t="s">
        <v>1493</v>
      </c>
      <c r="DF121" s="12" t="s">
        <v>1493</v>
      </c>
      <c r="DG121" s="12" t="s">
        <v>1493</v>
      </c>
      <c r="DH121" s="12" t="s">
        <v>1493</v>
      </c>
      <c r="DI121" s="12" t="s">
        <v>1493</v>
      </c>
      <c r="DJ121" s="12" t="s">
        <v>1493</v>
      </c>
      <c r="DK121" s="12" t="s">
        <v>1493</v>
      </c>
      <c r="DL121" s="12" t="s">
        <v>1493</v>
      </c>
      <c r="DM121" s="12" t="s">
        <v>1493</v>
      </c>
      <c r="DN121" s="12" t="s">
        <v>1493</v>
      </c>
      <c r="DO121" s="12" t="s">
        <v>1493</v>
      </c>
      <c r="DP121" s="12" t="s">
        <v>1493</v>
      </c>
      <c r="DQ121" s="12" t="s">
        <v>1493</v>
      </c>
      <c r="DR121" s="12" t="s">
        <v>1493</v>
      </c>
      <c r="DS121" s="12" t="s">
        <v>1493</v>
      </c>
      <c r="DT121" s="12" t="s">
        <v>1493</v>
      </c>
      <c r="DU121" s="12" t="s">
        <v>1493</v>
      </c>
      <c r="DV121" s="12" t="s">
        <v>1493</v>
      </c>
      <c r="DW121" s="12" t="s">
        <v>1493</v>
      </c>
      <c r="DX121" s="12" t="s">
        <v>1493</v>
      </c>
      <c r="DY121" s="12" t="s">
        <v>1493</v>
      </c>
      <c r="DZ121" s="12" t="s">
        <v>1493</v>
      </c>
      <c r="EA121" s="12" t="s">
        <v>1493</v>
      </c>
      <c r="EB121" s="12" t="s">
        <v>1493</v>
      </c>
      <c r="EC121" s="12" t="s">
        <v>1493</v>
      </c>
      <c r="ED121" s="12" t="s">
        <v>1493</v>
      </c>
      <c r="EE121" s="12" t="s">
        <v>1493</v>
      </c>
      <c r="EF121" s="12" t="s">
        <v>1493</v>
      </c>
      <c r="EG121" s="12" t="s">
        <v>1493</v>
      </c>
      <c r="EH121" s="12" t="s">
        <v>1493</v>
      </c>
      <c r="EI121" s="12" t="s">
        <v>1493</v>
      </c>
      <c r="EJ121" s="12" t="s">
        <v>1493</v>
      </c>
      <c r="EK121" s="12" t="s">
        <v>1493</v>
      </c>
      <c r="EL121" s="12" t="s">
        <v>1493</v>
      </c>
      <c r="EM121" s="12" t="s">
        <v>1493</v>
      </c>
      <c r="EN121" s="12" t="s">
        <v>1493</v>
      </c>
      <c r="EO121" s="12" t="s">
        <v>1493</v>
      </c>
      <c r="EP121" s="12" t="s">
        <v>1493</v>
      </c>
      <c r="ER121">
        <v>8</v>
      </c>
      <c r="ES121">
        <v>37</v>
      </c>
      <c r="ET121">
        <v>37</v>
      </c>
      <c r="EU121">
        <f t="shared" si="3"/>
        <v>37</v>
      </c>
      <c r="EV121">
        <f>Data1!BQ121/7</f>
        <v>37.428571428571431</v>
      </c>
      <c r="EW121">
        <v>8</v>
      </c>
      <c r="EX121">
        <f t="shared" si="4"/>
        <v>2</v>
      </c>
      <c r="EY121" t="str">
        <f t="shared" si="5"/>
        <v>בינוני</v>
      </c>
    </row>
    <row r="122" spans="1:155" x14ac:dyDescent="0.25">
      <c r="A122" s="4">
        <v>1.0249999999999999</v>
      </c>
      <c r="B122" s="12" t="s">
        <v>1493</v>
      </c>
      <c r="C122" t="s">
        <v>743</v>
      </c>
      <c r="D122">
        <v>110</v>
      </c>
      <c r="E122" t="s">
        <v>702</v>
      </c>
      <c r="F122">
        <v>64</v>
      </c>
      <c r="G122">
        <v>0</v>
      </c>
      <c r="H122">
        <v>0</v>
      </c>
      <c r="I122">
        <v>0</v>
      </c>
      <c r="J122">
        <v>0</v>
      </c>
      <c r="K122" s="12" t="s">
        <v>1493</v>
      </c>
      <c r="L122">
        <v>1</v>
      </c>
      <c r="M122">
        <v>1</v>
      </c>
      <c r="N122">
        <v>1</v>
      </c>
      <c r="O122" t="s">
        <v>677</v>
      </c>
      <c r="P122">
        <v>147</v>
      </c>
      <c r="Q122" t="s">
        <v>744</v>
      </c>
      <c r="R122">
        <v>6637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1</v>
      </c>
      <c r="Z122" s="12" t="s">
        <v>1493</v>
      </c>
      <c r="AA122" t="s">
        <v>716</v>
      </c>
      <c r="AB122">
        <v>182</v>
      </c>
      <c r="AC122" t="s">
        <v>610</v>
      </c>
      <c r="AD122">
        <v>73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1</v>
      </c>
      <c r="AL122" s="12" t="s">
        <v>1493</v>
      </c>
      <c r="AM122" t="s">
        <v>644</v>
      </c>
      <c r="AN122">
        <v>210</v>
      </c>
      <c r="AO122" t="s">
        <v>557</v>
      </c>
      <c r="AP122">
        <v>75.5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 t="s">
        <v>745</v>
      </c>
      <c r="AZ122">
        <v>232</v>
      </c>
      <c r="BA122" t="s">
        <v>702</v>
      </c>
      <c r="BB122">
        <v>77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 s="12" t="s">
        <v>1493</v>
      </c>
      <c r="BK122" t="s">
        <v>711</v>
      </c>
      <c r="BL122">
        <v>246</v>
      </c>
      <c r="BM122" t="s">
        <v>702</v>
      </c>
      <c r="BN122">
        <v>79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1</v>
      </c>
      <c r="BU122">
        <v>1</v>
      </c>
      <c r="BV122" s="12" t="s">
        <v>1493</v>
      </c>
      <c r="BW122" t="s">
        <v>711</v>
      </c>
      <c r="BX122">
        <v>246</v>
      </c>
      <c r="BY122" t="s">
        <v>702</v>
      </c>
      <c r="BZ122">
        <v>80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1</v>
      </c>
      <c r="CH122" s="12" t="s">
        <v>1493</v>
      </c>
      <c r="CI122" t="s">
        <v>737</v>
      </c>
      <c r="CJ122">
        <v>267</v>
      </c>
      <c r="CK122" t="s">
        <v>569</v>
      </c>
      <c r="CL122">
        <v>80.8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1</v>
      </c>
      <c r="CT122" s="12" t="s">
        <v>1493</v>
      </c>
      <c r="CU122" s="12" t="s">
        <v>1493</v>
      </c>
      <c r="CV122" s="12" t="s">
        <v>1493</v>
      </c>
      <c r="CW122" s="12" t="s">
        <v>1493</v>
      </c>
      <c r="CX122" s="12" t="s">
        <v>1493</v>
      </c>
      <c r="CY122" s="12" t="s">
        <v>1493</v>
      </c>
      <c r="CZ122" s="12" t="s">
        <v>1493</v>
      </c>
      <c r="DA122" s="12" t="s">
        <v>1493</v>
      </c>
      <c r="DB122" s="12" t="s">
        <v>1493</v>
      </c>
      <c r="DC122" s="12" t="s">
        <v>1493</v>
      </c>
      <c r="DD122" s="12" t="s">
        <v>1493</v>
      </c>
      <c r="DE122" s="12" t="s">
        <v>1493</v>
      </c>
      <c r="DF122" s="12" t="s">
        <v>1493</v>
      </c>
      <c r="DG122" s="12" t="s">
        <v>1493</v>
      </c>
      <c r="DH122" s="12" t="s">
        <v>1493</v>
      </c>
      <c r="DI122" s="12" t="s">
        <v>1493</v>
      </c>
      <c r="DJ122" s="12" t="s">
        <v>1493</v>
      </c>
      <c r="DK122" s="12" t="s">
        <v>1493</v>
      </c>
      <c r="DL122" s="12" t="s">
        <v>1493</v>
      </c>
      <c r="DM122" s="12" t="s">
        <v>1493</v>
      </c>
      <c r="DN122" s="12" t="s">
        <v>1493</v>
      </c>
      <c r="DO122" s="12" t="s">
        <v>1493</v>
      </c>
      <c r="DP122" s="12" t="s">
        <v>1493</v>
      </c>
      <c r="DQ122" s="12" t="s">
        <v>1493</v>
      </c>
      <c r="DR122" s="12" t="s">
        <v>1493</v>
      </c>
      <c r="DS122" s="12" t="s">
        <v>1493</v>
      </c>
      <c r="DT122" s="12" t="s">
        <v>1493</v>
      </c>
      <c r="DU122" s="12" t="s">
        <v>1493</v>
      </c>
      <c r="DV122" s="12" t="s">
        <v>1493</v>
      </c>
      <c r="DW122" s="12" t="s">
        <v>1493</v>
      </c>
      <c r="DX122" s="12" t="s">
        <v>1493</v>
      </c>
      <c r="DY122" s="12" t="s">
        <v>1493</v>
      </c>
      <c r="DZ122" s="12" t="s">
        <v>1493</v>
      </c>
      <c r="EA122" s="12" t="s">
        <v>1493</v>
      </c>
      <c r="EB122" s="12" t="s">
        <v>1493</v>
      </c>
      <c r="EC122" s="12" t="s">
        <v>1493</v>
      </c>
      <c r="ED122" s="12" t="s">
        <v>1493</v>
      </c>
      <c r="EE122" s="12" t="s">
        <v>1493</v>
      </c>
      <c r="EF122" s="12" t="s">
        <v>1493</v>
      </c>
      <c r="EG122" s="12" t="s">
        <v>1493</v>
      </c>
      <c r="EH122" s="12" t="s">
        <v>1493</v>
      </c>
      <c r="EI122" s="12" t="s">
        <v>1493</v>
      </c>
      <c r="EJ122" s="12" t="s">
        <v>1493</v>
      </c>
      <c r="EK122" s="12" t="s">
        <v>1493</v>
      </c>
      <c r="EL122" s="12" t="s">
        <v>1493</v>
      </c>
      <c r="EM122" s="12" t="s">
        <v>1493</v>
      </c>
      <c r="EN122" s="12" t="s">
        <v>1493</v>
      </c>
      <c r="EO122" s="12" t="s">
        <v>1493</v>
      </c>
      <c r="EP122" s="12" t="s">
        <v>1493</v>
      </c>
      <c r="ER122">
        <v>8</v>
      </c>
      <c r="ES122">
        <v>38.1</v>
      </c>
      <c r="ET122">
        <v>38.1</v>
      </c>
      <c r="EU122">
        <f t="shared" si="3"/>
        <v>38</v>
      </c>
      <c r="EV122">
        <f>Data1!BQ122/7</f>
        <v>39.714285714285715</v>
      </c>
      <c r="EW122">
        <v>8</v>
      </c>
      <c r="EX122">
        <f t="shared" si="4"/>
        <v>2</v>
      </c>
      <c r="EY122" t="str">
        <f t="shared" si="5"/>
        <v>בינוני</v>
      </c>
    </row>
    <row r="123" spans="1:155" x14ac:dyDescent="0.25">
      <c r="A123" s="4">
        <v>1.026</v>
      </c>
      <c r="B123" s="12" t="s">
        <v>1493</v>
      </c>
      <c r="C123" t="s">
        <v>646</v>
      </c>
      <c r="D123">
        <v>245</v>
      </c>
      <c r="E123" t="s">
        <v>645</v>
      </c>
      <c r="F123">
        <v>61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 s="12" t="s">
        <v>1493</v>
      </c>
      <c r="N123">
        <v>1</v>
      </c>
      <c r="O123" s="12" t="s">
        <v>1493</v>
      </c>
      <c r="P123" s="12" t="s">
        <v>1493</v>
      </c>
      <c r="Q123" s="12" t="s">
        <v>1493</v>
      </c>
      <c r="R123" s="12" t="s">
        <v>1493</v>
      </c>
      <c r="S123" s="12" t="s">
        <v>1493</v>
      </c>
      <c r="T123" s="12" t="s">
        <v>1493</v>
      </c>
      <c r="U123" s="12" t="s">
        <v>1493</v>
      </c>
      <c r="V123" s="12" t="s">
        <v>1493</v>
      </c>
      <c r="W123" s="12" t="s">
        <v>1493</v>
      </c>
      <c r="X123" s="12" t="s">
        <v>1493</v>
      </c>
      <c r="Y123" s="12" t="s">
        <v>1493</v>
      </c>
      <c r="Z123" s="12" t="s">
        <v>1493</v>
      </c>
      <c r="AA123" s="12" t="s">
        <v>1493</v>
      </c>
      <c r="AB123" s="12" t="s">
        <v>1493</v>
      </c>
      <c r="AC123" s="12" t="s">
        <v>1493</v>
      </c>
      <c r="AD123" s="12" t="s">
        <v>1493</v>
      </c>
      <c r="AE123" s="12" t="s">
        <v>1493</v>
      </c>
      <c r="AF123" s="12" t="s">
        <v>1493</v>
      </c>
      <c r="AG123" s="12" t="s">
        <v>1493</v>
      </c>
      <c r="AH123" s="12" t="s">
        <v>1493</v>
      </c>
      <c r="AI123" s="12" t="s">
        <v>1493</v>
      </c>
      <c r="AJ123" s="12" t="s">
        <v>1493</v>
      </c>
      <c r="AK123" s="12" t="s">
        <v>1493</v>
      </c>
      <c r="AL123" s="12" t="s">
        <v>1493</v>
      </c>
      <c r="AM123" s="12" t="s">
        <v>1493</v>
      </c>
      <c r="AN123" s="12" t="s">
        <v>1493</v>
      </c>
      <c r="AO123" s="12" t="s">
        <v>1493</v>
      </c>
      <c r="AP123" s="12" t="s">
        <v>1493</v>
      </c>
      <c r="AQ123" s="12" t="s">
        <v>1493</v>
      </c>
      <c r="AR123" s="12" t="s">
        <v>1493</v>
      </c>
      <c r="AS123" s="12" t="s">
        <v>1493</v>
      </c>
      <c r="AT123" s="12" t="s">
        <v>1493</v>
      </c>
      <c r="AU123" s="12" t="s">
        <v>1493</v>
      </c>
      <c r="AV123" s="12" t="s">
        <v>1493</v>
      </c>
      <c r="AW123" s="12" t="s">
        <v>1493</v>
      </c>
      <c r="AX123" s="12" t="s">
        <v>1493</v>
      </c>
      <c r="AY123" s="12" t="s">
        <v>1493</v>
      </c>
      <c r="AZ123" s="12" t="s">
        <v>1493</v>
      </c>
      <c r="BA123" s="12" t="s">
        <v>1493</v>
      </c>
      <c r="BB123" s="12" t="s">
        <v>1493</v>
      </c>
      <c r="BC123" s="12" t="s">
        <v>1493</v>
      </c>
      <c r="BD123" s="12" t="s">
        <v>1493</v>
      </c>
      <c r="BE123" s="12" t="s">
        <v>1493</v>
      </c>
      <c r="BF123" s="12" t="s">
        <v>1493</v>
      </c>
      <c r="BG123" s="12" t="s">
        <v>1493</v>
      </c>
      <c r="BH123" s="12" t="s">
        <v>1493</v>
      </c>
      <c r="BI123" s="12" t="s">
        <v>1493</v>
      </c>
      <c r="BJ123" s="12" t="s">
        <v>1493</v>
      </c>
      <c r="BK123" s="12" t="s">
        <v>1493</v>
      </c>
      <c r="BL123" s="12" t="s">
        <v>1493</v>
      </c>
      <c r="BM123" s="12" t="s">
        <v>1493</v>
      </c>
      <c r="BN123" s="12" t="s">
        <v>1493</v>
      </c>
      <c r="BO123" s="12" t="s">
        <v>1493</v>
      </c>
      <c r="BP123" s="12" t="s">
        <v>1493</v>
      </c>
      <c r="BQ123" s="12" t="s">
        <v>1493</v>
      </c>
      <c r="BR123" s="12" t="s">
        <v>1493</v>
      </c>
      <c r="BS123" s="12" t="s">
        <v>1493</v>
      </c>
      <c r="BT123" s="12" t="s">
        <v>1493</v>
      </c>
      <c r="BU123" s="12" t="s">
        <v>1493</v>
      </c>
      <c r="BV123" s="12" t="s">
        <v>1493</v>
      </c>
      <c r="BW123" s="12" t="s">
        <v>1493</v>
      </c>
      <c r="BX123" s="12" t="s">
        <v>1493</v>
      </c>
      <c r="BY123" s="12" t="s">
        <v>1493</v>
      </c>
      <c r="BZ123" s="12" t="s">
        <v>1493</v>
      </c>
      <c r="CA123" s="12" t="s">
        <v>1493</v>
      </c>
      <c r="CB123" s="12" t="s">
        <v>1493</v>
      </c>
      <c r="CC123" s="12" t="s">
        <v>1493</v>
      </c>
      <c r="CD123" s="12" t="s">
        <v>1493</v>
      </c>
      <c r="CE123" s="12" t="s">
        <v>1493</v>
      </c>
      <c r="CF123" s="12" t="s">
        <v>1493</v>
      </c>
      <c r="CG123" s="12" t="s">
        <v>1493</v>
      </c>
      <c r="CH123" s="12" t="s">
        <v>1493</v>
      </c>
      <c r="CI123" s="12" t="s">
        <v>1493</v>
      </c>
      <c r="CJ123" s="12" t="s">
        <v>1493</v>
      </c>
      <c r="CK123" s="12" t="s">
        <v>1493</v>
      </c>
      <c r="CL123" s="12" t="s">
        <v>1493</v>
      </c>
      <c r="CM123" s="12" t="s">
        <v>1493</v>
      </c>
      <c r="CN123" s="12" t="s">
        <v>1493</v>
      </c>
      <c r="CO123" s="12" t="s">
        <v>1493</v>
      </c>
      <c r="CP123" s="12" t="s">
        <v>1493</v>
      </c>
      <c r="CQ123" s="12" t="s">
        <v>1493</v>
      </c>
      <c r="CR123" s="12" t="s">
        <v>1493</v>
      </c>
      <c r="CS123" s="12" t="s">
        <v>1493</v>
      </c>
      <c r="CT123" s="12" t="s">
        <v>1493</v>
      </c>
      <c r="CU123" s="12" t="s">
        <v>1493</v>
      </c>
      <c r="CV123" s="12" t="s">
        <v>1493</v>
      </c>
      <c r="CW123" s="12" t="s">
        <v>1493</v>
      </c>
      <c r="CX123" s="12" t="s">
        <v>1493</v>
      </c>
      <c r="CY123" s="12" t="s">
        <v>1493</v>
      </c>
      <c r="CZ123" s="12" t="s">
        <v>1493</v>
      </c>
      <c r="DA123" s="12" t="s">
        <v>1493</v>
      </c>
      <c r="DB123" s="12" t="s">
        <v>1493</v>
      </c>
      <c r="DC123" s="12" t="s">
        <v>1493</v>
      </c>
      <c r="DD123" s="12" t="s">
        <v>1493</v>
      </c>
      <c r="DE123" s="12" t="s">
        <v>1493</v>
      </c>
      <c r="DF123" s="12" t="s">
        <v>1493</v>
      </c>
      <c r="DG123" s="12" t="s">
        <v>1493</v>
      </c>
      <c r="DH123" s="12" t="s">
        <v>1493</v>
      </c>
      <c r="DI123" s="12" t="s">
        <v>1493</v>
      </c>
      <c r="DJ123" s="12" t="s">
        <v>1493</v>
      </c>
      <c r="DK123" s="12" t="s">
        <v>1493</v>
      </c>
      <c r="DL123" s="12" t="s">
        <v>1493</v>
      </c>
      <c r="DM123" s="12" t="s">
        <v>1493</v>
      </c>
      <c r="DN123" s="12" t="s">
        <v>1493</v>
      </c>
      <c r="DO123" s="12" t="s">
        <v>1493</v>
      </c>
      <c r="DP123" s="12" t="s">
        <v>1493</v>
      </c>
      <c r="DQ123" s="12" t="s">
        <v>1493</v>
      </c>
      <c r="DR123" s="12" t="s">
        <v>1493</v>
      </c>
      <c r="DS123" s="12" t="s">
        <v>1493</v>
      </c>
      <c r="DT123" s="12" t="s">
        <v>1493</v>
      </c>
      <c r="DU123" s="12" t="s">
        <v>1493</v>
      </c>
      <c r="DV123" s="12" t="s">
        <v>1493</v>
      </c>
      <c r="DW123" s="12" t="s">
        <v>1493</v>
      </c>
      <c r="DX123" s="12" t="s">
        <v>1493</v>
      </c>
      <c r="DY123" s="12" t="s">
        <v>1493</v>
      </c>
      <c r="DZ123" s="12" t="s">
        <v>1493</v>
      </c>
      <c r="EA123" s="12" t="s">
        <v>1493</v>
      </c>
      <c r="EB123" s="12" t="s">
        <v>1493</v>
      </c>
      <c r="EC123" s="12" t="s">
        <v>1493</v>
      </c>
      <c r="ED123" s="12" t="s">
        <v>1493</v>
      </c>
      <c r="EE123" s="12" t="s">
        <v>1493</v>
      </c>
      <c r="EF123" s="12" t="s">
        <v>1493</v>
      </c>
      <c r="EG123" s="12" t="s">
        <v>1493</v>
      </c>
      <c r="EH123" s="12" t="s">
        <v>1493</v>
      </c>
      <c r="EI123" s="12" t="s">
        <v>1493</v>
      </c>
      <c r="EJ123" s="12" t="s">
        <v>1493</v>
      </c>
      <c r="EK123" s="12" t="s">
        <v>1493</v>
      </c>
      <c r="EL123" s="12" t="s">
        <v>1493</v>
      </c>
      <c r="EM123" s="12" t="s">
        <v>1493</v>
      </c>
      <c r="EN123" s="12" t="s">
        <v>1493</v>
      </c>
      <c r="EO123" s="12" t="s">
        <v>1493</v>
      </c>
      <c r="EP123" s="12" t="s">
        <v>1493</v>
      </c>
      <c r="ER123">
        <v>1</v>
      </c>
      <c r="ES123">
        <v>35</v>
      </c>
      <c r="ET123">
        <v>35</v>
      </c>
      <c r="EU123">
        <f t="shared" si="3"/>
        <v>35</v>
      </c>
      <c r="EV123">
        <f>Data1!BQ123/7</f>
        <v>40.571428571428569</v>
      </c>
      <c r="EW123">
        <v>1</v>
      </c>
      <c r="EX123">
        <f t="shared" si="4"/>
        <v>3</v>
      </c>
      <c r="EY123" t="str">
        <f t="shared" si="5"/>
        <v>לא הולם</v>
      </c>
    </row>
    <row r="124" spans="1:155" x14ac:dyDescent="0.25">
      <c r="A124" s="4">
        <v>1.0269999999999999</v>
      </c>
      <c r="B124" s="12" t="s">
        <v>1493</v>
      </c>
      <c r="C124" t="s">
        <v>749</v>
      </c>
      <c r="D124">
        <v>79</v>
      </c>
      <c r="E124" t="s">
        <v>750</v>
      </c>
      <c r="F124">
        <v>48.5</v>
      </c>
      <c r="G124">
        <v>0</v>
      </c>
      <c r="H124">
        <v>0</v>
      </c>
      <c r="I124">
        <v>0</v>
      </c>
      <c r="J124">
        <v>0</v>
      </c>
      <c r="K124" s="12" t="s">
        <v>1493</v>
      </c>
      <c r="L124" s="12" t="s">
        <v>1493</v>
      </c>
      <c r="M124" s="12" t="s">
        <v>1493</v>
      </c>
      <c r="N124">
        <v>1</v>
      </c>
      <c r="O124" t="s">
        <v>682</v>
      </c>
      <c r="P124">
        <v>107</v>
      </c>
      <c r="Q124" t="s">
        <v>751</v>
      </c>
      <c r="R124">
        <v>48.8</v>
      </c>
      <c r="S124">
        <v>0</v>
      </c>
      <c r="T124">
        <v>0</v>
      </c>
      <c r="U124">
        <v>0</v>
      </c>
      <c r="V124">
        <v>0</v>
      </c>
      <c r="W124" s="12" t="s">
        <v>1493</v>
      </c>
      <c r="X124" s="12" t="s">
        <v>1493</v>
      </c>
      <c r="Y124" s="12" t="s">
        <v>1493</v>
      </c>
      <c r="Z124" s="12" t="s">
        <v>1493</v>
      </c>
      <c r="AA124" t="s">
        <v>479</v>
      </c>
      <c r="AB124">
        <v>135</v>
      </c>
      <c r="AC124" t="s">
        <v>752</v>
      </c>
      <c r="AD124">
        <v>49.4</v>
      </c>
      <c r="AE124">
        <v>0</v>
      </c>
      <c r="AF124">
        <v>0</v>
      </c>
      <c r="AG124">
        <v>0</v>
      </c>
      <c r="AH124">
        <v>0</v>
      </c>
      <c r="AI124" s="12" t="s">
        <v>1493</v>
      </c>
      <c r="AJ124" s="12" t="s">
        <v>1493</v>
      </c>
      <c r="AK124" s="12" t="s">
        <v>1493</v>
      </c>
      <c r="AL124" s="12" t="s">
        <v>1493</v>
      </c>
      <c r="AM124" t="s">
        <v>510</v>
      </c>
      <c r="AN124">
        <v>170</v>
      </c>
      <c r="AO124" t="s">
        <v>753</v>
      </c>
      <c r="AP124">
        <v>51</v>
      </c>
      <c r="AQ124">
        <v>0</v>
      </c>
      <c r="AR124">
        <v>0</v>
      </c>
      <c r="AS124">
        <v>0</v>
      </c>
      <c r="AT124">
        <v>0</v>
      </c>
      <c r="AU124">
        <v>1</v>
      </c>
      <c r="AV124" s="12" t="s">
        <v>1493</v>
      </c>
      <c r="AW124" s="12" t="s">
        <v>1493</v>
      </c>
      <c r="AX124" s="12" t="s">
        <v>1493</v>
      </c>
      <c r="AY124" t="s">
        <v>754</v>
      </c>
      <c r="AZ124">
        <v>201</v>
      </c>
      <c r="BA124" t="s">
        <v>755</v>
      </c>
      <c r="BB124">
        <v>52.8</v>
      </c>
      <c r="BC124">
        <v>0</v>
      </c>
      <c r="BD124">
        <v>0</v>
      </c>
      <c r="BE124">
        <v>0</v>
      </c>
      <c r="BF124">
        <v>0</v>
      </c>
      <c r="BG124">
        <v>1</v>
      </c>
      <c r="BH124" s="12" t="s">
        <v>1493</v>
      </c>
      <c r="BI124" s="12" t="s">
        <v>1493</v>
      </c>
      <c r="BJ124" s="12" t="s">
        <v>1493</v>
      </c>
      <c r="BK124" t="s">
        <v>756</v>
      </c>
      <c r="BL124">
        <v>228</v>
      </c>
      <c r="BM124" t="s">
        <v>757</v>
      </c>
      <c r="BN124">
        <v>53</v>
      </c>
      <c r="BO124">
        <v>0</v>
      </c>
      <c r="BP124">
        <v>0</v>
      </c>
      <c r="BQ124">
        <v>0</v>
      </c>
      <c r="BR124">
        <v>0</v>
      </c>
      <c r="BS124">
        <v>1</v>
      </c>
      <c r="BT124" s="12" t="s">
        <v>1493</v>
      </c>
      <c r="BU124" s="12" t="s">
        <v>1493</v>
      </c>
      <c r="BV124" s="12" t="s">
        <v>1493</v>
      </c>
      <c r="BW124" t="s">
        <v>547</v>
      </c>
      <c r="BX124">
        <v>243</v>
      </c>
      <c r="BY124" t="s">
        <v>758</v>
      </c>
      <c r="BZ124">
        <v>54</v>
      </c>
      <c r="CA124">
        <v>0</v>
      </c>
      <c r="CB124">
        <v>0</v>
      </c>
      <c r="CC124">
        <v>0</v>
      </c>
      <c r="CD124">
        <v>0</v>
      </c>
      <c r="CE124">
        <v>1</v>
      </c>
      <c r="CF124" s="12" t="s">
        <v>1493</v>
      </c>
      <c r="CG124" s="12" t="s">
        <v>1493</v>
      </c>
      <c r="CH124" s="12" t="s">
        <v>1493</v>
      </c>
      <c r="CI124" t="s">
        <v>759</v>
      </c>
      <c r="CJ124">
        <v>257</v>
      </c>
      <c r="CK124" t="s">
        <v>760</v>
      </c>
      <c r="CL124">
        <v>55.8</v>
      </c>
      <c r="CM124">
        <v>0</v>
      </c>
      <c r="CN124">
        <v>0</v>
      </c>
      <c r="CO124">
        <v>0</v>
      </c>
      <c r="CP124">
        <v>0</v>
      </c>
      <c r="CQ124">
        <v>1</v>
      </c>
      <c r="CR124" s="12" t="s">
        <v>1493</v>
      </c>
      <c r="CS124" s="12" t="s">
        <v>1493</v>
      </c>
      <c r="CT124" s="12" t="s">
        <v>1493</v>
      </c>
      <c r="CU124" s="12" t="s">
        <v>1493</v>
      </c>
      <c r="CV124" s="12" t="s">
        <v>1493</v>
      </c>
      <c r="CW124" s="12" t="s">
        <v>1493</v>
      </c>
      <c r="CX124" s="12" t="s">
        <v>1493</v>
      </c>
      <c r="CY124" s="12" t="s">
        <v>1493</v>
      </c>
      <c r="CZ124" s="12" t="s">
        <v>1493</v>
      </c>
      <c r="DA124" s="12" t="s">
        <v>1493</v>
      </c>
      <c r="DB124" s="12" t="s">
        <v>1493</v>
      </c>
      <c r="DC124" s="12" t="s">
        <v>1493</v>
      </c>
      <c r="DD124" s="12" t="s">
        <v>1493</v>
      </c>
      <c r="DE124" s="12" t="s">
        <v>1493</v>
      </c>
      <c r="DF124" s="12" t="s">
        <v>1493</v>
      </c>
      <c r="DG124" s="12" t="s">
        <v>1493</v>
      </c>
      <c r="DH124" s="12" t="s">
        <v>1493</v>
      </c>
      <c r="DI124" s="12" t="s">
        <v>1493</v>
      </c>
      <c r="DJ124" s="12" t="s">
        <v>1493</v>
      </c>
      <c r="DK124" s="12" t="s">
        <v>1493</v>
      </c>
      <c r="DL124" s="12" t="s">
        <v>1493</v>
      </c>
      <c r="DM124" s="12" t="s">
        <v>1493</v>
      </c>
      <c r="DN124" s="12" t="s">
        <v>1493</v>
      </c>
      <c r="DO124" s="12" t="s">
        <v>1493</v>
      </c>
      <c r="DP124" s="12" t="s">
        <v>1493</v>
      </c>
      <c r="DQ124" s="12" t="s">
        <v>1493</v>
      </c>
      <c r="DR124" s="12" t="s">
        <v>1493</v>
      </c>
      <c r="DS124" s="12" t="s">
        <v>1493</v>
      </c>
      <c r="DT124" s="12" t="s">
        <v>1493</v>
      </c>
      <c r="DU124" s="12" t="s">
        <v>1493</v>
      </c>
      <c r="DV124" s="12" t="s">
        <v>1493</v>
      </c>
      <c r="DW124" s="12" t="s">
        <v>1493</v>
      </c>
      <c r="DX124" s="12" t="s">
        <v>1493</v>
      </c>
      <c r="DY124" s="12" t="s">
        <v>1493</v>
      </c>
      <c r="DZ124" s="12" t="s">
        <v>1493</v>
      </c>
      <c r="EA124" s="12" t="s">
        <v>1493</v>
      </c>
      <c r="EB124" s="12" t="s">
        <v>1493</v>
      </c>
      <c r="EC124" s="12" t="s">
        <v>1493</v>
      </c>
      <c r="ED124" s="12" t="s">
        <v>1493</v>
      </c>
      <c r="EE124" s="12" t="s">
        <v>1493</v>
      </c>
      <c r="EF124" s="12" t="s">
        <v>1493</v>
      </c>
      <c r="EG124" s="12" t="s">
        <v>1493</v>
      </c>
      <c r="EH124" s="12" t="s">
        <v>1493</v>
      </c>
      <c r="EI124" s="12" t="s">
        <v>1493</v>
      </c>
      <c r="EJ124" s="12" t="s">
        <v>1493</v>
      </c>
      <c r="EK124" s="12" t="s">
        <v>1493</v>
      </c>
      <c r="EL124" s="12" t="s">
        <v>1493</v>
      </c>
      <c r="EM124" s="12" t="s">
        <v>1493</v>
      </c>
      <c r="EN124" s="12" t="s">
        <v>1493</v>
      </c>
      <c r="EO124" s="12" t="s">
        <v>1493</v>
      </c>
      <c r="EP124" s="12" t="s">
        <v>1493</v>
      </c>
      <c r="ER124">
        <v>8</v>
      </c>
      <c r="ES124">
        <v>36.700000000000003</v>
      </c>
      <c r="ET124">
        <v>37</v>
      </c>
      <c r="EU124">
        <f t="shared" si="3"/>
        <v>37</v>
      </c>
      <c r="EV124">
        <f>Data1!BQ124/7</f>
        <v>39.571428571428569</v>
      </c>
      <c r="EW124">
        <v>8</v>
      </c>
      <c r="EX124">
        <f t="shared" si="4"/>
        <v>2</v>
      </c>
      <c r="EY124" t="str">
        <f t="shared" si="5"/>
        <v>בינוני</v>
      </c>
    </row>
    <row r="125" spans="1:155" x14ac:dyDescent="0.25">
      <c r="A125" s="4">
        <v>1.028</v>
      </c>
      <c r="B125" s="12" t="s">
        <v>1493</v>
      </c>
      <c r="C125" t="s">
        <v>762</v>
      </c>
      <c r="D125">
        <v>62</v>
      </c>
      <c r="E125" t="s">
        <v>645</v>
      </c>
      <c r="F125">
        <v>62</v>
      </c>
      <c r="G125">
        <v>0</v>
      </c>
      <c r="H125">
        <v>0</v>
      </c>
      <c r="I125">
        <v>0</v>
      </c>
      <c r="J125">
        <v>0</v>
      </c>
      <c r="K125" s="12" t="s">
        <v>1493</v>
      </c>
      <c r="L125" s="12" t="s">
        <v>1493</v>
      </c>
      <c r="M125">
        <v>1</v>
      </c>
      <c r="N125">
        <v>1</v>
      </c>
      <c r="O125" t="s">
        <v>506</v>
      </c>
      <c r="P125">
        <v>88</v>
      </c>
      <c r="Q125" t="s">
        <v>681</v>
      </c>
      <c r="R125">
        <v>63</v>
      </c>
      <c r="S125">
        <v>0</v>
      </c>
      <c r="T125">
        <v>0</v>
      </c>
      <c r="U125">
        <v>0</v>
      </c>
      <c r="V125">
        <v>0</v>
      </c>
      <c r="W125" s="12" t="s">
        <v>1493</v>
      </c>
      <c r="X125" s="12" t="s">
        <v>1493</v>
      </c>
      <c r="Y125" s="12" t="s">
        <v>1493</v>
      </c>
      <c r="Z125" s="12" t="s">
        <v>1493</v>
      </c>
      <c r="AA125" t="s">
        <v>510</v>
      </c>
      <c r="AB125">
        <v>171</v>
      </c>
      <c r="AC125" t="s">
        <v>495</v>
      </c>
      <c r="AD125">
        <v>68</v>
      </c>
      <c r="AE125">
        <v>0</v>
      </c>
      <c r="AF125">
        <v>0</v>
      </c>
      <c r="AG125">
        <v>0</v>
      </c>
      <c r="AH125">
        <v>0</v>
      </c>
      <c r="AI125" s="12" t="s">
        <v>1493</v>
      </c>
      <c r="AJ125" s="12" t="s">
        <v>1493</v>
      </c>
      <c r="AK125" s="12" t="s">
        <v>1493</v>
      </c>
      <c r="AL125" s="12" t="s">
        <v>1493</v>
      </c>
      <c r="AM125" t="s">
        <v>745</v>
      </c>
      <c r="AN125">
        <v>236</v>
      </c>
      <c r="AO125" t="s">
        <v>763</v>
      </c>
      <c r="AP125">
        <v>73</v>
      </c>
      <c r="AQ125">
        <v>0</v>
      </c>
      <c r="AR125">
        <v>0</v>
      </c>
      <c r="AS125">
        <v>0</v>
      </c>
      <c r="AT125">
        <v>0</v>
      </c>
      <c r="AU125">
        <v>1</v>
      </c>
      <c r="AV125" s="12" t="s">
        <v>1493</v>
      </c>
      <c r="AW125" s="12" t="s">
        <v>1493</v>
      </c>
      <c r="AX125" s="12" t="s">
        <v>1493</v>
      </c>
      <c r="AY125" t="s">
        <v>764</v>
      </c>
      <c r="AZ125">
        <v>267</v>
      </c>
      <c r="BA125" t="s">
        <v>660</v>
      </c>
      <c r="BB125">
        <v>76.5</v>
      </c>
      <c r="BC125">
        <v>0</v>
      </c>
      <c r="BD125">
        <v>0</v>
      </c>
      <c r="BE125">
        <v>0</v>
      </c>
      <c r="BF125">
        <v>0</v>
      </c>
      <c r="BG125">
        <v>1</v>
      </c>
      <c r="BH125" s="12" t="s">
        <v>1493</v>
      </c>
      <c r="BI125" s="12" t="s">
        <v>1493</v>
      </c>
      <c r="BJ125" s="12" t="s">
        <v>1493</v>
      </c>
      <c r="BK125" s="12" t="s">
        <v>1493</v>
      </c>
      <c r="BL125" s="12" t="s">
        <v>1493</v>
      </c>
      <c r="BM125" s="12" t="s">
        <v>1493</v>
      </c>
      <c r="BN125" s="12" t="s">
        <v>1493</v>
      </c>
      <c r="BO125" s="12" t="s">
        <v>1493</v>
      </c>
      <c r="BP125" s="12" t="s">
        <v>1493</v>
      </c>
      <c r="BQ125" s="12" t="s">
        <v>1493</v>
      </c>
      <c r="BR125" s="12" t="s">
        <v>1493</v>
      </c>
      <c r="BS125" s="12" t="s">
        <v>1493</v>
      </c>
      <c r="BT125" s="12" t="s">
        <v>1493</v>
      </c>
      <c r="BU125" s="12" t="s">
        <v>1493</v>
      </c>
      <c r="BV125" s="12" t="s">
        <v>1493</v>
      </c>
      <c r="BW125" s="12" t="s">
        <v>1493</v>
      </c>
      <c r="BX125" s="12" t="s">
        <v>1493</v>
      </c>
      <c r="BY125" s="12" t="s">
        <v>1493</v>
      </c>
      <c r="BZ125" s="12" t="s">
        <v>1493</v>
      </c>
      <c r="CA125" s="12" t="s">
        <v>1493</v>
      </c>
      <c r="CB125" s="12" t="s">
        <v>1493</v>
      </c>
      <c r="CC125" s="12" t="s">
        <v>1493</v>
      </c>
      <c r="CD125" s="12" t="s">
        <v>1493</v>
      </c>
      <c r="CE125" s="12" t="s">
        <v>1493</v>
      </c>
      <c r="CF125" s="12" t="s">
        <v>1493</v>
      </c>
      <c r="CG125" s="12" t="s">
        <v>1493</v>
      </c>
      <c r="CH125" s="12" t="s">
        <v>1493</v>
      </c>
      <c r="CI125" s="12" t="s">
        <v>1493</v>
      </c>
      <c r="CJ125" s="12" t="s">
        <v>1493</v>
      </c>
      <c r="CK125" s="12" t="s">
        <v>1493</v>
      </c>
      <c r="CL125" s="12" t="s">
        <v>1493</v>
      </c>
      <c r="CM125" s="12" t="s">
        <v>1493</v>
      </c>
      <c r="CN125" s="12" t="s">
        <v>1493</v>
      </c>
      <c r="CO125" s="12" t="s">
        <v>1493</v>
      </c>
      <c r="CP125" s="12" t="s">
        <v>1493</v>
      </c>
      <c r="CQ125" s="12" t="s">
        <v>1493</v>
      </c>
      <c r="CR125" s="12" t="s">
        <v>1493</v>
      </c>
      <c r="CS125" s="12" t="s">
        <v>1493</v>
      </c>
      <c r="CT125" s="12" t="s">
        <v>1493</v>
      </c>
      <c r="CU125" s="12" t="s">
        <v>1493</v>
      </c>
      <c r="CV125" s="12" t="s">
        <v>1493</v>
      </c>
      <c r="CW125" s="12" t="s">
        <v>1493</v>
      </c>
      <c r="CX125" s="12" t="s">
        <v>1493</v>
      </c>
      <c r="CY125" s="12" t="s">
        <v>1493</v>
      </c>
      <c r="CZ125" s="12" t="s">
        <v>1493</v>
      </c>
      <c r="DA125" s="12" t="s">
        <v>1493</v>
      </c>
      <c r="DB125" s="12" t="s">
        <v>1493</v>
      </c>
      <c r="DC125" s="12" t="s">
        <v>1493</v>
      </c>
      <c r="DD125" s="12" t="s">
        <v>1493</v>
      </c>
      <c r="DE125" s="12" t="s">
        <v>1493</v>
      </c>
      <c r="DF125" s="12" t="s">
        <v>1493</v>
      </c>
      <c r="DG125" s="12" t="s">
        <v>1493</v>
      </c>
      <c r="DH125" s="12" t="s">
        <v>1493</v>
      </c>
      <c r="DI125" s="12" t="s">
        <v>1493</v>
      </c>
      <c r="DJ125" s="12" t="s">
        <v>1493</v>
      </c>
      <c r="DK125" s="12" t="s">
        <v>1493</v>
      </c>
      <c r="DL125" s="12" t="s">
        <v>1493</v>
      </c>
      <c r="DM125" s="12" t="s">
        <v>1493</v>
      </c>
      <c r="DN125" s="12" t="s">
        <v>1493</v>
      </c>
      <c r="DO125" s="12" t="s">
        <v>1493</v>
      </c>
      <c r="DP125" s="12" t="s">
        <v>1493</v>
      </c>
      <c r="DQ125" s="12" t="s">
        <v>1493</v>
      </c>
      <c r="DR125" s="12" t="s">
        <v>1493</v>
      </c>
      <c r="DS125" s="12" t="s">
        <v>1493</v>
      </c>
      <c r="DT125" s="12" t="s">
        <v>1493</v>
      </c>
      <c r="DU125" s="12" t="s">
        <v>1493</v>
      </c>
      <c r="DV125" s="12" t="s">
        <v>1493</v>
      </c>
      <c r="DW125" s="12" t="s">
        <v>1493</v>
      </c>
      <c r="DX125" s="12" t="s">
        <v>1493</v>
      </c>
      <c r="DY125" s="12" t="s">
        <v>1493</v>
      </c>
      <c r="DZ125" s="12" t="s">
        <v>1493</v>
      </c>
      <c r="EA125" s="12" t="s">
        <v>1493</v>
      </c>
      <c r="EB125" s="12" t="s">
        <v>1493</v>
      </c>
      <c r="EC125" s="12" t="s">
        <v>1493</v>
      </c>
      <c r="ED125" s="12" t="s">
        <v>1493</v>
      </c>
      <c r="EE125" s="12" t="s">
        <v>1493</v>
      </c>
      <c r="EF125" s="12" t="s">
        <v>1493</v>
      </c>
      <c r="EG125" s="12" t="s">
        <v>1493</v>
      </c>
      <c r="EH125" s="12" t="s">
        <v>1493</v>
      </c>
      <c r="EI125" s="12" t="s">
        <v>1493</v>
      </c>
      <c r="EJ125" s="12" t="s">
        <v>1493</v>
      </c>
      <c r="EK125" s="12" t="s">
        <v>1493</v>
      </c>
      <c r="EL125" s="12" t="s">
        <v>1493</v>
      </c>
      <c r="EM125" s="12" t="s">
        <v>1493</v>
      </c>
      <c r="EN125" s="12" t="s">
        <v>1493</v>
      </c>
      <c r="EO125" s="12" t="s">
        <v>1493</v>
      </c>
      <c r="EP125" s="12" t="s">
        <v>1493</v>
      </c>
      <c r="ER125">
        <v>5</v>
      </c>
      <c r="ES125">
        <v>38.1</v>
      </c>
      <c r="ET125">
        <v>38.1</v>
      </c>
      <c r="EU125">
        <f t="shared" si="3"/>
        <v>38</v>
      </c>
      <c r="EV125">
        <f>Data1!BQ125/7</f>
        <v>39.714285714285715</v>
      </c>
      <c r="EW125">
        <v>5</v>
      </c>
      <c r="EX125">
        <f t="shared" si="4"/>
        <v>2</v>
      </c>
      <c r="EY125" t="str">
        <f t="shared" si="5"/>
        <v>בינוני</v>
      </c>
    </row>
    <row r="126" spans="1:155" x14ac:dyDescent="0.25">
      <c r="A126" s="4">
        <v>1.0289999999999999</v>
      </c>
      <c r="B126" s="12" t="s">
        <v>1493</v>
      </c>
      <c r="C126" t="s">
        <v>767</v>
      </c>
      <c r="D126">
        <v>75</v>
      </c>
      <c r="E126" t="s">
        <v>768</v>
      </c>
      <c r="F126">
        <v>54</v>
      </c>
      <c r="G126">
        <v>0</v>
      </c>
      <c r="H126">
        <v>0</v>
      </c>
      <c r="I126">
        <v>0</v>
      </c>
      <c r="J126">
        <v>0</v>
      </c>
      <c r="K126" s="12" t="s">
        <v>1493</v>
      </c>
      <c r="L126" s="12" t="s">
        <v>1493</v>
      </c>
      <c r="M126">
        <v>1</v>
      </c>
      <c r="N126">
        <v>1</v>
      </c>
      <c r="O126" t="s">
        <v>769</v>
      </c>
      <c r="P126">
        <v>123</v>
      </c>
      <c r="Q126" t="s">
        <v>770</v>
      </c>
      <c r="R126">
        <v>55</v>
      </c>
      <c r="S126">
        <v>0</v>
      </c>
      <c r="T126">
        <v>0</v>
      </c>
      <c r="U126">
        <v>0</v>
      </c>
      <c r="V126">
        <v>0</v>
      </c>
      <c r="W126" s="12" t="s">
        <v>1493</v>
      </c>
      <c r="X126">
        <v>1</v>
      </c>
      <c r="Y126">
        <v>1</v>
      </c>
      <c r="Z126" s="12" t="s">
        <v>1493</v>
      </c>
      <c r="AA126" t="s">
        <v>725</v>
      </c>
      <c r="AB126">
        <v>158</v>
      </c>
      <c r="AC126" t="s">
        <v>771</v>
      </c>
      <c r="AD126">
        <v>56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1</v>
      </c>
      <c r="AL126" s="12" t="s">
        <v>1493</v>
      </c>
      <c r="AM126" t="s">
        <v>716</v>
      </c>
      <c r="AN126">
        <v>201</v>
      </c>
      <c r="AO126" t="s">
        <v>772</v>
      </c>
      <c r="AP126">
        <v>59.7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1</v>
      </c>
      <c r="AX126" s="12" t="s">
        <v>1493</v>
      </c>
      <c r="AY126" s="12" t="s">
        <v>1493</v>
      </c>
      <c r="AZ126" s="12" t="s">
        <v>1493</v>
      </c>
      <c r="BA126" s="12" t="s">
        <v>1493</v>
      </c>
      <c r="BB126" s="12" t="s">
        <v>1493</v>
      </c>
      <c r="BC126" s="12" t="s">
        <v>1493</v>
      </c>
      <c r="BD126" s="12" t="s">
        <v>1493</v>
      </c>
      <c r="BE126" s="12" t="s">
        <v>1493</v>
      </c>
      <c r="BF126" s="12" t="s">
        <v>1493</v>
      </c>
      <c r="BG126" s="12" t="s">
        <v>1493</v>
      </c>
      <c r="BH126" s="12" t="s">
        <v>1493</v>
      </c>
      <c r="BI126" s="12" t="s">
        <v>1493</v>
      </c>
      <c r="BJ126" s="12" t="s">
        <v>1493</v>
      </c>
      <c r="BK126" s="12" t="s">
        <v>1493</v>
      </c>
      <c r="BL126" s="12" t="s">
        <v>1493</v>
      </c>
      <c r="BM126" s="12" t="s">
        <v>1493</v>
      </c>
      <c r="BN126" s="12" t="s">
        <v>1493</v>
      </c>
      <c r="BO126" s="12" t="s">
        <v>1493</v>
      </c>
      <c r="BP126" s="12" t="s">
        <v>1493</v>
      </c>
      <c r="BQ126" s="12" t="s">
        <v>1493</v>
      </c>
      <c r="BR126" s="12" t="s">
        <v>1493</v>
      </c>
      <c r="BS126" s="12" t="s">
        <v>1493</v>
      </c>
      <c r="BT126" s="12" t="s">
        <v>1493</v>
      </c>
      <c r="BU126" s="12" t="s">
        <v>1493</v>
      </c>
      <c r="BV126" s="12" t="s">
        <v>1493</v>
      </c>
      <c r="BW126" s="12" t="s">
        <v>1493</v>
      </c>
      <c r="BX126" s="12" t="s">
        <v>1493</v>
      </c>
      <c r="BY126" s="12" t="s">
        <v>1493</v>
      </c>
      <c r="BZ126" s="12" t="s">
        <v>1493</v>
      </c>
      <c r="CA126" s="12" t="s">
        <v>1493</v>
      </c>
      <c r="CB126" s="12" t="s">
        <v>1493</v>
      </c>
      <c r="CC126" s="12" t="s">
        <v>1493</v>
      </c>
      <c r="CD126" s="12" t="s">
        <v>1493</v>
      </c>
      <c r="CE126" s="12" t="s">
        <v>1493</v>
      </c>
      <c r="CF126" s="12" t="s">
        <v>1493</v>
      </c>
      <c r="CG126" s="12" t="s">
        <v>1493</v>
      </c>
      <c r="CH126" s="12" t="s">
        <v>1493</v>
      </c>
      <c r="CI126" s="12" t="s">
        <v>1493</v>
      </c>
      <c r="CJ126" s="12" t="s">
        <v>1493</v>
      </c>
      <c r="CK126" s="12" t="s">
        <v>1493</v>
      </c>
      <c r="CL126" s="12" t="s">
        <v>1493</v>
      </c>
      <c r="CM126" s="12" t="s">
        <v>1493</v>
      </c>
      <c r="CN126" s="12" t="s">
        <v>1493</v>
      </c>
      <c r="CO126" s="12" t="s">
        <v>1493</v>
      </c>
      <c r="CP126" s="12" t="s">
        <v>1493</v>
      </c>
      <c r="CQ126" s="12" t="s">
        <v>1493</v>
      </c>
      <c r="CR126" s="12" t="s">
        <v>1493</v>
      </c>
      <c r="CS126" s="12" t="s">
        <v>1493</v>
      </c>
      <c r="CT126" s="12" t="s">
        <v>1493</v>
      </c>
      <c r="CU126" s="12" t="s">
        <v>1493</v>
      </c>
      <c r="CV126" s="12" t="s">
        <v>1493</v>
      </c>
      <c r="CW126" s="12" t="s">
        <v>1493</v>
      </c>
      <c r="CX126" s="12" t="s">
        <v>1493</v>
      </c>
      <c r="CY126" s="12" t="s">
        <v>1493</v>
      </c>
      <c r="CZ126" s="12" t="s">
        <v>1493</v>
      </c>
      <c r="DA126" s="12" t="s">
        <v>1493</v>
      </c>
      <c r="DB126" s="12" t="s">
        <v>1493</v>
      </c>
      <c r="DC126" s="12" t="s">
        <v>1493</v>
      </c>
      <c r="DD126" s="12" t="s">
        <v>1493</v>
      </c>
      <c r="DE126" s="12" t="s">
        <v>1493</v>
      </c>
      <c r="DF126" s="12" t="s">
        <v>1493</v>
      </c>
      <c r="DG126" s="12" t="s">
        <v>1493</v>
      </c>
      <c r="DH126" s="12" t="s">
        <v>1493</v>
      </c>
      <c r="DI126" s="12" t="s">
        <v>1493</v>
      </c>
      <c r="DJ126" s="12" t="s">
        <v>1493</v>
      </c>
      <c r="DK126" s="12" t="s">
        <v>1493</v>
      </c>
      <c r="DL126" s="12" t="s">
        <v>1493</v>
      </c>
      <c r="DM126" s="12" t="s">
        <v>1493</v>
      </c>
      <c r="DN126" s="12" t="s">
        <v>1493</v>
      </c>
      <c r="DO126" s="12" t="s">
        <v>1493</v>
      </c>
      <c r="DP126" s="12" t="s">
        <v>1493</v>
      </c>
      <c r="DQ126" s="12" t="s">
        <v>1493</v>
      </c>
      <c r="DR126" s="12" t="s">
        <v>1493</v>
      </c>
      <c r="DS126" s="12" t="s">
        <v>1493</v>
      </c>
      <c r="DT126" s="12" t="s">
        <v>1493</v>
      </c>
      <c r="DU126" s="12" t="s">
        <v>1493</v>
      </c>
      <c r="DV126" s="12" t="s">
        <v>1493</v>
      </c>
      <c r="DW126" s="12" t="s">
        <v>1493</v>
      </c>
      <c r="DX126" s="12" t="s">
        <v>1493</v>
      </c>
      <c r="DY126" s="12" t="s">
        <v>1493</v>
      </c>
      <c r="DZ126" s="12" t="s">
        <v>1493</v>
      </c>
      <c r="EA126" s="12" t="s">
        <v>1493</v>
      </c>
      <c r="EB126" s="12" t="s">
        <v>1493</v>
      </c>
      <c r="EC126" s="12" t="s">
        <v>1493</v>
      </c>
      <c r="ED126" s="12" t="s">
        <v>1493</v>
      </c>
      <c r="EE126" s="12" t="s">
        <v>1493</v>
      </c>
      <c r="EF126" s="12" t="s">
        <v>1493</v>
      </c>
      <c r="EG126" s="12" t="s">
        <v>1493</v>
      </c>
      <c r="EH126" s="12" t="s">
        <v>1493</v>
      </c>
      <c r="EI126" s="12" t="s">
        <v>1493</v>
      </c>
      <c r="EJ126" s="12" t="s">
        <v>1493</v>
      </c>
      <c r="EK126" s="12" t="s">
        <v>1493</v>
      </c>
      <c r="EL126" s="12" t="s">
        <v>1493</v>
      </c>
      <c r="EM126" s="12" t="s">
        <v>1493</v>
      </c>
      <c r="EN126" s="12" t="s">
        <v>1493</v>
      </c>
      <c r="EO126" s="12" t="s">
        <v>1493</v>
      </c>
      <c r="EP126" s="12" t="s">
        <v>1493</v>
      </c>
      <c r="ER126">
        <v>4</v>
      </c>
      <c r="ES126">
        <v>28.7</v>
      </c>
      <c r="ET126">
        <v>29</v>
      </c>
      <c r="EU126">
        <f t="shared" si="3"/>
        <v>29</v>
      </c>
      <c r="EV126">
        <f>Data1!BQ126/7</f>
        <v>41.571428571428569</v>
      </c>
      <c r="EW126">
        <v>4</v>
      </c>
      <c r="EX126">
        <f t="shared" si="4"/>
        <v>3</v>
      </c>
      <c r="EY126" t="str">
        <f t="shared" si="5"/>
        <v>לא הולם</v>
      </c>
    </row>
    <row r="127" spans="1:155" x14ac:dyDescent="0.25">
      <c r="A127" s="4">
        <v>1.03</v>
      </c>
      <c r="B127" s="12" t="s">
        <v>1493</v>
      </c>
      <c r="C127" t="s">
        <v>465</v>
      </c>
      <c r="D127">
        <v>53</v>
      </c>
      <c r="E127" t="s">
        <v>773</v>
      </c>
      <c r="F127">
        <v>61</v>
      </c>
      <c r="G127">
        <v>0</v>
      </c>
      <c r="H127">
        <v>0</v>
      </c>
      <c r="I127">
        <v>0</v>
      </c>
      <c r="J127">
        <v>0</v>
      </c>
      <c r="K127" s="12" t="s">
        <v>1493</v>
      </c>
      <c r="L127" s="12" t="s">
        <v>1493</v>
      </c>
      <c r="M127" s="12" t="s">
        <v>1493</v>
      </c>
      <c r="N127">
        <v>1</v>
      </c>
      <c r="O127" t="s">
        <v>749</v>
      </c>
      <c r="P127">
        <v>79</v>
      </c>
      <c r="Q127" t="s">
        <v>495</v>
      </c>
      <c r="R127">
        <v>60</v>
      </c>
      <c r="S127">
        <v>0</v>
      </c>
      <c r="T127">
        <v>0</v>
      </c>
      <c r="U127">
        <v>0</v>
      </c>
      <c r="V127">
        <v>0</v>
      </c>
      <c r="W127" s="12" t="s">
        <v>1493</v>
      </c>
      <c r="X127" s="12" t="s">
        <v>1493</v>
      </c>
      <c r="Y127" s="12" t="s">
        <v>1493</v>
      </c>
      <c r="Z127" s="12" t="s">
        <v>1493</v>
      </c>
      <c r="AA127" t="s">
        <v>682</v>
      </c>
      <c r="AB127">
        <v>107</v>
      </c>
      <c r="AC127" t="s">
        <v>557</v>
      </c>
      <c r="AD127">
        <v>61.8</v>
      </c>
      <c r="AE127">
        <v>0</v>
      </c>
      <c r="AF127">
        <v>0</v>
      </c>
      <c r="AG127">
        <v>0</v>
      </c>
      <c r="AH127">
        <v>0</v>
      </c>
      <c r="AI127" s="12" t="s">
        <v>1493</v>
      </c>
      <c r="AJ127" s="12" t="s">
        <v>1493</v>
      </c>
      <c r="AK127" s="12" t="s">
        <v>1493</v>
      </c>
      <c r="AL127" s="12" t="s">
        <v>1493</v>
      </c>
      <c r="AM127" t="s">
        <v>657</v>
      </c>
      <c r="AN127">
        <v>163</v>
      </c>
      <c r="AO127" t="s">
        <v>774</v>
      </c>
      <c r="AP127">
        <v>61.7</v>
      </c>
      <c r="AQ127">
        <v>0</v>
      </c>
      <c r="AR127">
        <v>0</v>
      </c>
      <c r="AS127">
        <v>0</v>
      </c>
      <c r="AT127">
        <v>0</v>
      </c>
      <c r="AU127">
        <v>1</v>
      </c>
      <c r="AV127" s="12" t="s">
        <v>1493</v>
      </c>
      <c r="AW127" s="12" t="s">
        <v>1493</v>
      </c>
      <c r="AX127" s="12" t="s">
        <v>1493</v>
      </c>
      <c r="AY127" t="s">
        <v>733</v>
      </c>
      <c r="AZ127">
        <v>205</v>
      </c>
      <c r="BA127" t="s">
        <v>775</v>
      </c>
      <c r="BB127">
        <v>64</v>
      </c>
      <c r="BC127">
        <v>0</v>
      </c>
      <c r="BD127">
        <v>0</v>
      </c>
      <c r="BE127">
        <v>0</v>
      </c>
      <c r="BF127">
        <v>0</v>
      </c>
      <c r="BG127">
        <v>1</v>
      </c>
      <c r="BH127" s="12" t="s">
        <v>1493</v>
      </c>
      <c r="BI127" s="12" t="s">
        <v>1493</v>
      </c>
      <c r="BJ127" s="12" t="s">
        <v>1493</v>
      </c>
      <c r="BK127" s="12" t="s">
        <v>1493</v>
      </c>
      <c r="BL127" s="12" t="s">
        <v>1493</v>
      </c>
      <c r="BM127" s="12" t="s">
        <v>1493</v>
      </c>
      <c r="BN127" s="12" t="s">
        <v>1493</v>
      </c>
      <c r="BO127" s="12" t="s">
        <v>1493</v>
      </c>
      <c r="BP127" s="12" t="s">
        <v>1493</v>
      </c>
      <c r="BQ127" s="12" t="s">
        <v>1493</v>
      </c>
      <c r="BR127" s="12" t="s">
        <v>1493</v>
      </c>
      <c r="BS127" s="12" t="s">
        <v>1493</v>
      </c>
      <c r="BT127" s="12" t="s">
        <v>1493</v>
      </c>
      <c r="BU127" s="12" t="s">
        <v>1493</v>
      </c>
      <c r="BV127" s="12" t="s">
        <v>1493</v>
      </c>
      <c r="BW127" s="12" t="s">
        <v>1493</v>
      </c>
      <c r="BX127" s="12" t="s">
        <v>1493</v>
      </c>
      <c r="BY127" s="12" t="s">
        <v>1493</v>
      </c>
      <c r="BZ127" s="12" t="s">
        <v>1493</v>
      </c>
      <c r="CA127" s="12" t="s">
        <v>1493</v>
      </c>
      <c r="CB127" s="12" t="s">
        <v>1493</v>
      </c>
      <c r="CC127" s="12" t="s">
        <v>1493</v>
      </c>
      <c r="CD127" s="12" t="s">
        <v>1493</v>
      </c>
      <c r="CE127" s="12" t="s">
        <v>1493</v>
      </c>
      <c r="CF127" s="12" t="s">
        <v>1493</v>
      </c>
      <c r="CG127" s="12" t="s">
        <v>1493</v>
      </c>
      <c r="CH127" s="12" t="s">
        <v>1493</v>
      </c>
      <c r="CI127" s="12" t="s">
        <v>1493</v>
      </c>
      <c r="CJ127" s="12" t="s">
        <v>1493</v>
      </c>
      <c r="CK127" s="12" t="s">
        <v>1493</v>
      </c>
      <c r="CL127" s="12" t="s">
        <v>1493</v>
      </c>
      <c r="CM127" s="12" t="s">
        <v>1493</v>
      </c>
      <c r="CN127" s="12" t="s">
        <v>1493</v>
      </c>
      <c r="CO127" s="12" t="s">
        <v>1493</v>
      </c>
      <c r="CP127" s="12" t="s">
        <v>1493</v>
      </c>
      <c r="CQ127" s="12" t="s">
        <v>1493</v>
      </c>
      <c r="CR127" s="12" t="s">
        <v>1493</v>
      </c>
      <c r="CS127" s="12" t="s">
        <v>1493</v>
      </c>
      <c r="CT127" s="12" t="s">
        <v>1493</v>
      </c>
      <c r="CU127" s="12" t="s">
        <v>1493</v>
      </c>
      <c r="CV127" s="12" t="s">
        <v>1493</v>
      </c>
      <c r="CW127" s="12" t="s">
        <v>1493</v>
      </c>
      <c r="CX127" s="12" t="s">
        <v>1493</v>
      </c>
      <c r="CY127" s="12" t="s">
        <v>1493</v>
      </c>
      <c r="CZ127" s="12" t="s">
        <v>1493</v>
      </c>
      <c r="DA127" s="12" t="s">
        <v>1493</v>
      </c>
      <c r="DB127" s="12" t="s">
        <v>1493</v>
      </c>
      <c r="DC127" s="12" t="s">
        <v>1493</v>
      </c>
      <c r="DD127" s="12" t="s">
        <v>1493</v>
      </c>
      <c r="DE127" s="12" t="s">
        <v>1493</v>
      </c>
      <c r="DF127" s="12" t="s">
        <v>1493</v>
      </c>
      <c r="DG127" s="12" t="s">
        <v>1493</v>
      </c>
      <c r="DH127" s="12" t="s">
        <v>1493</v>
      </c>
      <c r="DI127" s="12" t="s">
        <v>1493</v>
      </c>
      <c r="DJ127" s="12" t="s">
        <v>1493</v>
      </c>
      <c r="DK127" s="12" t="s">
        <v>1493</v>
      </c>
      <c r="DL127" s="12" t="s">
        <v>1493</v>
      </c>
      <c r="DM127" s="12" t="s">
        <v>1493</v>
      </c>
      <c r="DN127" s="12" t="s">
        <v>1493</v>
      </c>
      <c r="DO127" s="12" t="s">
        <v>1493</v>
      </c>
      <c r="DP127" s="12" t="s">
        <v>1493</v>
      </c>
      <c r="DQ127" s="12" t="s">
        <v>1493</v>
      </c>
      <c r="DR127" s="12" t="s">
        <v>1493</v>
      </c>
      <c r="DS127" s="12" t="s">
        <v>1493</v>
      </c>
      <c r="DT127" s="12" t="s">
        <v>1493</v>
      </c>
      <c r="DU127" s="12" t="s">
        <v>1493</v>
      </c>
      <c r="DV127" s="12" t="s">
        <v>1493</v>
      </c>
      <c r="DW127" s="12" t="s">
        <v>1493</v>
      </c>
      <c r="DX127" s="12" t="s">
        <v>1493</v>
      </c>
      <c r="DY127" s="12" t="s">
        <v>1493</v>
      </c>
      <c r="DZ127" s="12" t="s">
        <v>1493</v>
      </c>
      <c r="EA127" s="12" t="s">
        <v>1493</v>
      </c>
      <c r="EB127" s="12" t="s">
        <v>1493</v>
      </c>
      <c r="EC127" s="12" t="s">
        <v>1493</v>
      </c>
      <c r="ED127" s="12" t="s">
        <v>1493</v>
      </c>
      <c r="EE127" s="12" t="s">
        <v>1493</v>
      </c>
      <c r="EF127" s="12" t="s">
        <v>1493</v>
      </c>
      <c r="EG127" s="12" t="s">
        <v>1493</v>
      </c>
      <c r="EH127" s="12" t="s">
        <v>1493</v>
      </c>
      <c r="EI127" s="12" t="s">
        <v>1493</v>
      </c>
      <c r="EJ127" s="12" t="s">
        <v>1493</v>
      </c>
      <c r="EK127" s="12" t="s">
        <v>1493</v>
      </c>
      <c r="EL127" s="12" t="s">
        <v>1493</v>
      </c>
      <c r="EM127" s="12" t="s">
        <v>1493</v>
      </c>
      <c r="EN127" s="12" t="s">
        <v>1493</v>
      </c>
      <c r="EO127" s="12" t="s">
        <v>1493</v>
      </c>
      <c r="EP127" s="12" t="s">
        <v>1493</v>
      </c>
      <c r="ER127">
        <v>5</v>
      </c>
      <c r="ES127">
        <v>29.2</v>
      </c>
      <c r="ET127">
        <v>29.2</v>
      </c>
      <c r="EU127">
        <f t="shared" si="3"/>
        <v>29</v>
      </c>
      <c r="EV127">
        <f>Data1!BQ127/7</f>
        <v>39.571428571428569</v>
      </c>
      <c r="EW127">
        <v>5</v>
      </c>
      <c r="EX127">
        <f t="shared" si="4"/>
        <v>2</v>
      </c>
      <c r="EY127" t="str">
        <f t="shared" si="5"/>
        <v>בינוני</v>
      </c>
    </row>
    <row r="128" spans="1:155" x14ac:dyDescent="0.25">
      <c r="A128" s="4">
        <v>1.0309999999999999</v>
      </c>
      <c r="B128" s="12" t="s">
        <v>1493</v>
      </c>
      <c r="C128" t="s">
        <v>644</v>
      </c>
      <c r="D128" s="12" t="s">
        <v>1493</v>
      </c>
      <c r="E128" t="s">
        <v>519</v>
      </c>
      <c r="F128">
        <v>60</v>
      </c>
      <c r="G128">
        <v>0</v>
      </c>
      <c r="H128">
        <v>0</v>
      </c>
      <c r="I128">
        <v>0</v>
      </c>
      <c r="J128">
        <v>0</v>
      </c>
      <c r="K128">
        <v>1</v>
      </c>
      <c r="L128" s="12" t="s">
        <v>1493</v>
      </c>
      <c r="M128">
        <v>1</v>
      </c>
      <c r="N128">
        <v>1</v>
      </c>
      <c r="O128" s="12" t="s">
        <v>1493</v>
      </c>
      <c r="P128" s="12" t="s">
        <v>1493</v>
      </c>
      <c r="Q128" s="12" t="s">
        <v>1493</v>
      </c>
      <c r="R128" s="12" t="s">
        <v>1493</v>
      </c>
      <c r="S128" s="12" t="s">
        <v>1493</v>
      </c>
      <c r="T128" s="12" t="s">
        <v>1493</v>
      </c>
      <c r="U128" s="12" t="s">
        <v>1493</v>
      </c>
      <c r="V128" s="12" t="s">
        <v>1493</v>
      </c>
      <c r="W128" s="12" t="s">
        <v>1493</v>
      </c>
      <c r="X128" s="12" t="s">
        <v>1493</v>
      </c>
      <c r="Y128" s="12" t="s">
        <v>1493</v>
      </c>
      <c r="Z128" s="12" t="s">
        <v>1493</v>
      </c>
      <c r="AA128" s="12" t="s">
        <v>1493</v>
      </c>
      <c r="AB128" s="12" t="s">
        <v>1493</v>
      </c>
      <c r="AC128" s="12" t="s">
        <v>1493</v>
      </c>
      <c r="AD128" s="12" t="s">
        <v>1493</v>
      </c>
      <c r="AE128" s="12" t="s">
        <v>1493</v>
      </c>
      <c r="AF128" s="12" t="s">
        <v>1493</v>
      </c>
      <c r="AG128" s="12" t="s">
        <v>1493</v>
      </c>
      <c r="AH128" s="12" t="s">
        <v>1493</v>
      </c>
      <c r="AI128" s="12" t="s">
        <v>1493</v>
      </c>
      <c r="AJ128" s="12" t="s">
        <v>1493</v>
      </c>
      <c r="AK128" s="12" t="s">
        <v>1493</v>
      </c>
      <c r="AL128" s="12" t="s">
        <v>1493</v>
      </c>
      <c r="AM128" s="12" t="s">
        <v>1493</v>
      </c>
      <c r="AN128" s="12" t="s">
        <v>1493</v>
      </c>
      <c r="AO128" s="12" t="s">
        <v>1493</v>
      </c>
      <c r="AP128" s="12" t="s">
        <v>1493</v>
      </c>
      <c r="AQ128" s="12" t="s">
        <v>1493</v>
      </c>
      <c r="AR128" s="12" t="s">
        <v>1493</v>
      </c>
      <c r="AS128" s="12" t="s">
        <v>1493</v>
      </c>
      <c r="AT128" s="12" t="s">
        <v>1493</v>
      </c>
      <c r="AU128" s="12" t="s">
        <v>1493</v>
      </c>
      <c r="AV128" s="12" t="s">
        <v>1493</v>
      </c>
      <c r="AW128" s="12" t="s">
        <v>1493</v>
      </c>
      <c r="AX128" s="12" t="s">
        <v>1493</v>
      </c>
      <c r="AY128" s="12" t="s">
        <v>1493</v>
      </c>
      <c r="AZ128" s="12" t="s">
        <v>1493</v>
      </c>
      <c r="BA128" s="12" t="s">
        <v>1493</v>
      </c>
      <c r="BB128" s="12" t="s">
        <v>1493</v>
      </c>
      <c r="BC128" s="12" t="s">
        <v>1493</v>
      </c>
      <c r="BD128" s="12" t="s">
        <v>1493</v>
      </c>
      <c r="BE128" s="12" t="s">
        <v>1493</v>
      </c>
      <c r="BF128" s="12" t="s">
        <v>1493</v>
      </c>
      <c r="BG128" s="12" t="s">
        <v>1493</v>
      </c>
      <c r="BH128" s="12" t="s">
        <v>1493</v>
      </c>
      <c r="BI128" s="12" t="s">
        <v>1493</v>
      </c>
      <c r="BJ128" s="12" t="s">
        <v>1493</v>
      </c>
      <c r="BK128" s="12" t="s">
        <v>1493</v>
      </c>
      <c r="BL128" s="12" t="s">
        <v>1493</v>
      </c>
      <c r="BM128" s="12" t="s">
        <v>1493</v>
      </c>
      <c r="BN128" s="12" t="s">
        <v>1493</v>
      </c>
      <c r="BO128" s="12" t="s">
        <v>1493</v>
      </c>
      <c r="BP128" s="12" t="s">
        <v>1493</v>
      </c>
      <c r="BQ128" s="12" t="s">
        <v>1493</v>
      </c>
      <c r="BR128" s="12" t="s">
        <v>1493</v>
      </c>
      <c r="BS128" s="12" t="s">
        <v>1493</v>
      </c>
      <c r="BT128" s="12" t="s">
        <v>1493</v>
      </c>
      <c r="BU128" s="12" t="s">
        <v>1493</v>
      </c>
      <c r="BV128" s="12" t="s">
        <v>1493</v>
      </c>
      <c r="BW128" s="12" t="s">
        <v>1493</v>
      </c>
      <c r="BX128" s="12" t="s">
        <v>1493</v>
      </c>
      <c r="BY128" s="12" t="s">
        <v>1493</v>
      </c>
      <c r="BZ128" s="12" t="s">
        <v>1493</v>
      </c>
      <c r="CA128" s="12" t="s">
        <v>1493</v>
      </c>
      <c r="CB128" s="12" t="s">
        <v>1493</v>
      </c>
      <c r="CC128" s="12" t="s">
        <v>1493</v>
      </c>
      <c r="CD128" s="12" t="s">
        <v>1493</v>
      </c>
      <c r="CE128" s="12" t="s">
        <v>1493</v>
      </c>
      <c r="CF128" s="12" t="s">
        <v>1493</v>
      </c>
      <c r="CG128" s="12" t="s">
        <v>1493</v>
      </c>
      <c r="CH128" s="12" t="s">
        <v>1493</v>
      </c>
      <c r="CI128" s="12" t="s">
        <v>1493</v>
      </c>
      <c r="CJ128" s="12" t="s">
        <v>1493</v>
      </c>
      <c r="CK128" s="12" t="s">
        <v>1493</v>
      </c>
      <c r="CL128" s="12" t="s">
        <v>1493</v>
      </c>
      <c r="CM128" s="12" t="s">
        <v>1493</v>
      </c>
      <c r="CN128" s="12" t="s">
        <v>1493</v>
      </c>
      <c r="CO128" s="12" t="s">
        <v>1493</v>
      </c>
      <c r="CP128" s="12" t="s">
        <v>1493</v>
      </c>
      <c r="CQ128" s="12" t="s">
        <v>1493</v>
      </c>
      <c r="CR128" s="12" t="s">
        <v>1493</v>
      </c>
      <c r="CS128" s="12" t="s">
        <v>1493</v>
      </c>
      <c r="CT128" s="12" t="s">
        <v>1493</v>
      </c>
      <c r="CU128" s="12" t="s">
        <v>1493</v>
      </c>
      <c r="CV128" s="12" t="s">
        <v>1493</v>
      </c>
      <c r="CW128" s="12" t="s">
        <v>1493</v>
      </c>
      <c r="CX128" s="12" t="s">
        <v>1493</v>
      </c>
      <c r="CY128" s="12" t="s">
        <v>1493</v>
      </c>
      <c r="CZ128" s="12" t="s">
        <v>1493</v>
      </c>
      <c r="DA128" s="12" t="s">
        <v>1493</v>
      </c>
      <c r="DB128" s="12" t="s">
        <v>1493</v>
      </c>
      <c r="DC128" s="12" t="s">
        <v>1493</v>
      </c>
      <c r="DD128" s="12" t="s">
        <v>1493</v>
      </c>
      <c r="DE128" s="12" t="s">
        <v>1493</v>
      </c>
      <c r="DF128" s="12" t="s">
        <v>1493</v>
      </c>
      <c r="DG128" s="12" t="s">
        <v>1493</v>
      </c>
      <c r="DH128" s="12" t="s">
        <v>1493</v>
      </c>
      <c r="DI128" s="12" t="s">
        <v>1493</v>
      </c>
      <c r="DJ128" s="12" t="s">
        <v>1493</v>
      </c>
      <c r="DK128" s="12" t="s">
        <v>1493</v>
      </c>
      <c r="DL128" s="12" t="s">
        <v>1493</v>
      </c>
      <c r="DM128" s="12" t="s">
        <v>1493</v>
      </c>
      <c r="DN128" s="12" t="s">
        <v>1493</v>
      </c>
      <c r="DO128" s="12" t="s">
        <v>1493</v>
      </c>
      <c r="DP128" s="12" t="s">
        <v>1493</v>
      </c>
      <c r="DQ128" s="12" t="s">
        <v>1493</v>
      </c>
      <c r="DR128" s="12" t="s">
        <v>1493</v>
      </c>
      <c r="DS128" s="12" t="s">
        <v>1493</v>
      </c>
      <c r="DT128" s="12" t="s">
        <v>1493</v>
      </c>
      <c r="DU128" s="12" t="s">
        <v>1493</v>
      </c>
      <c r="DV128" s="12" t="s">
        <v>1493</v>
      </c>
      <c r="DW128" s="12" t="s">
        <v>1493</v>
      </c>
      <c r="DX128" s="12" t="s">
        <v>1493</v>
      </c>
      <c r="DY128" s="12" t="s">
        <v>1493</v>
      </c>
      <c r="DZ128" s="12" t="s">
        <v>1493</v>
      </c>
      <c r="EA128" s="12" t="s">
        <v>1493</v>
      </c>
      <c r="EB128" s="12" t="s">
        <v>1493</v>
      </c>
      <c r="EC128" s="12" t="s">
        <v>1493</v>
      </c>
      <c r="ED128" s="12" t="s">
        <v>1493</v>
      </c>
      <c r="EE128" s="12" t="s">
        <v>1493</v>
      </c>
      <c r="EF128" s="12" t="s">
        <v>1493</v>
      </c>
      <c r="EG128" s="12" t="s">
        <v>1493</v>
      </c>
      <c r="EH128" s="12" t="s">
        <v>1493</v>
      </c>
      <c r="EI128" s="12" t="s">
        <v>1493</v>
      </c>
      <c r="EJ128" s="12" t="s">
        <v>1493</v>
      </c>
      <c r="EK128" s="12" t="s">
        <v>1493</v>
      </c>
      <c r="EL128" s="12" t="s">
        <v>1493</v>
      </c>
      <c r="EM128" s="12" t="s">
        <v>1493</v>
      </c>
      <c r="EN128" s="12" t="s">
        <v>1493</v>
      </c>
      <c r="EO128" s="12" t="s">
        <v>1493</v>
      </c>
      <c r="EP128" s="12" t="s">
        <v>1493</v>
      </c>
      <c r="ER128">
        <v>1</v>
      </c>
      <c r="ES128" t="s">
        <v>1486</v>
      </c>
      <c r="EU128">
        <f t="shared" si="3"/>
        <v>0</v>
      </c>
      <c r="EV128">
        <f>Data1!BQ128/7</f>
        <v>40.142857142857146</v>
      </c>
      <c r="EW128">
        <v>1</v>
      </c>
      <c r="EX128">
        <f t="shared" si="4"/>
        <v>3</v>
      </c>
      <c r="EY128" t="str">
        <f t="shared" si="5"/>
        <v>לא הולם</v>
      </c>
    </row>
    <row r="129" spans="1:155" x14ac:dyDescent="0.25">
      <c r="A129" s="4">
        <v>1.032</v>
      </c>
      <c r="B129" s="12" t="s">
        <v>1493</v>
      </c>
      <c r="C129" t="s">
        <v>776</v>
      </c>
      <c r="D129">
        <v>70</v>
      </c>
      <c r="E129" t="s">
        <v>782</v>
      </c>
      <c r="F129">
        <v>57</v>
      </c>
      <c r="G129">
        <v>0</v>
      </c>
      <c r="H129">
        <v>0</v>
      </c>
      <c r="I129">
        <v>0</v>
      </c>
      <c r="J129">
        <v>0</v>
      </c>
      <c r="K129" s="12" t="s">
        <v>1493</v>
      </c>
      <c r="L129" s="12" t="s">
        <v>1493</v>
      </c>
      <c r="M129" s="12" t="s">
        <v>1493</v>
      </c>
      <c r="N129">
        <v>1</v>
      </c>
      <c r="O129" t="s">
        <v>783</v>
      </c>
      <c r="P129">
        <v>97</v>
      </c>
      <c r="Q129" t="s">
        <v>784</v>
      </c>
      <c r="R129">
        <v>59</v>
      </c>
      <c r="S129">
        <v>0</v>
      </c>
      <c r="T129">
        <v>0</v>
      </c>
      <c r="U129">
        <v>0</v>
      </c>
      <c r="V129">
        <v>0</v>
      </c>
      <c r="W129" s="12" t="s">
        <v>1493</v>
      </c>
      <c r="X129" s="12" t="s">
        <v>1493</v>
      </c>
      <c r="Y129" s="12" t="s">
        <v>1493</v>
      </c>
      <c r="Z129" s="12" t="s">
        <v>1493</v>
      </c>
      <c r="AA129" t="s">
        <v>644</v>
      </c>
      <c r="AB129">
        <v>125</v>
      </c>
      <c r="AC129" t="s">
        <v>785</v>
      </c>
      <c r="AD129">
        <v>61.5</v>
      </c>
      <c r="AE129">
        <v>0</v>
      </c>
      <c r="AF129">
        <v>0</v>
      </c>
      <c r="AG129">
        <v>0</v>
      </c>
      <c r="AH129">
        <v>0</v>
      </c>
      <c r="AI129" s="12" t="s">
        <v>1493</v>
      </c>
      <c r="AJ129">
        <v>1</v>
      </c>
      <c r="AK129" s="12" t="s">
        <v>1493</v>
      </c>
      <c r="AL129" s="12" t="s">
        <v>1493</v>
      </c>
      <c r="AM129" t="s">
        <v>543</v>
      </c>
      <c r="AN129">
        <v>161</v>
      </c>
      <c r="AO129" t="s">
        <v>786</v>
      </c>
      <c r="AP129">
        <v>63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 s="12" t="s">
        <v>1493</v>
      </c>
      <c r="AX129" s="12" t="s">
        <v>1493</v>
      </c>
      <c r="AY129" t="s">
        <v>475</v>
      </c>
      <c r="AZ129">
        <v>209</v>
      </c>
      <c r="BA129" t="s">
        <v>791</v>
      </c>
      <c r="BB129">
        <v>66.5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 s="12" t="s">
        <v>1493</v>
      </c>
      <c r="BJ129" s="12" t="s">
        <v>1493</v>
      </c>
      <c r="BK129" t="s">
        <v>500</v>
      </c>
      <c r="BL129">
        <v>247</v>
      </c>
      <c r="BM129" t="s">
        <v>787</v>
      </c>
      <c r="BN129">
        <v>70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1</v>
      </c>
      <c r="BU129" s="12" t="s">
        <v>1493</v>
      </c>
      <c r="BV129" s="12" t="s">
        <v>1493</v>
      </c>
      <c r="BW129" s="12" t="s">
        <v>1493</v>
      </c>
      <c r="BX129" s="12" t="s">
        <v>1493</v>
      </c>
      <c r="BY129" s="12" t="s">
        <v>1493</v>
      </c>
      <c r="BZ129" s="12" t="s">
        <v>1493</v>
      </c>
      <c r="CA129" s="12" t="s">
        <v>1493</v>
      </c>
      <c r="CB129" s="12" t="s">
        <v>1493</v>
      </c>
      <c r="CC129" s="12" t="s">
        <v>1493</v>
      </c>
      <c r="CD129" s="12" t="s">
        <v>1493</v>
      </c>
      <c r="CE129" s="12" t="s">
        <v>1493</v>
      </c>
      <c r="CF129" s="12" t="s">
        <v>1493</v>
      </c>
      <c r="CG129" s="12" t="s">
        <v>1493</v>
      </c>
      <c r="CH129" s="12" t="s">
        <v>1493</v>
      </c>
      <c r="CI129" s="12" t="s">
        <v>1493</v>
      </c>
      <c r="CJ129" s="12" t="s">
        <v>1493</v>
      </c>
      <c r="CK129" s="12" t="s">
        <v>1493</v>
      </c>
      <c r="CL129" s="12" t="s">
        <v>1493</v>
      </c>
      <c r="CM129" s="12" t="s">
        <v>1493</v>
      </c>
      <c r="CN129" s="12" t="s">
        <v>1493</v>
      </c>
      <c r="CO129" s="12" t="s">
        <v>1493</v>
      </c>
      <c r="CP129" s="12" t="s">
        <v>1493</v>
      </c>
      <c r="CQ129" s="12" t="s">
        <v>1493</v>
      </c>
      <c r="CR129" s="12" t="s">
        <v>1493</v>
      </c>
      <c r="CS129" s="12" t="s">
        <v>1493</v>
      </c>
      <c r="CT129" s="12" t="s">
        <v>1493</v>
      </c>
      <c r="CU129" s="12" t="s">
        <v>1493</v>
      </c>
      <c r="CV129" s="12" t="s">
        <v>1493</v>
      </c>
      <c r="CW129" s="12" t="s">
        <v>1493</v>
      </c>
      <c r="CX129" s="12" t="s">
        <v>1493</v>
      </c>
      <c r="CY129" s="12" t="s">
        <v>1493</v>
      </c>
      <c r="CZ129" s="12" t="s">
        <v>1493</v>
      </c>
      <c r="DA129" s="12" t="s">
        <v>1493</v>
      </c>
      <c r="DB129" s="12" t="s">
        <v>1493</v>
      </c>
      <c r="DC129" s="12" t="s">
        <v>1493</v>
      </c>
      <c r="DD129" s="12" t="s">
        <v>1493</v>
      </c>
      <c r="DE129" s="12" t="s">
        <v>1493</v>
      </c>
      <c r="DF129" s="12" t="s">
        <v>1493</v>
      </c>
      <c r="DG129" s="12" t="s">
        <v>1493</v>
      </c>
      <c r="DH129" s="12" t="s">
        <v>1493</v>
      </c>
      <c r="DI129" s="12" t="s">
        <v>1493</v>
      </c>
      <c r="DJ129" s="12" t="s">
        <v>1493</v>
      </c>
      <c r="DK129" s="12" t="s">
        <v>1493</v>
      </c>
      <c r="DL129" s="12" t="s">
        <v>1493</v>
      </c>
      <c r="DM129" s="12" t="s">
        <v>1493</v>
      </c>
      <c r="DN129" s="12" t="s">
        <v>1493</v>
      </c>
      <c r="DO129" s="12" t="s">
        <v>1493</v>
      </c>
      <c r="DP129" s="12" t="s">
        <v>1493</v>
      </c>
      <c r="DQ129" s="12" t="s">
        <v>1493</v>
      </c>
      <c r="DR129" s="12" t="s">
        <v>1493</v>
      </c>
      <c r="DS129" s="12" t="s">
        <v>1493</v>
      </c>
      <c r="DT129" s="12" t="s">
        <v>1493</v>
      </c>
      <c r="DU129" s="12" t="s">
        <v>1493</v>
      </c>
      <c r="DV129" s="12" t="s">
        <v>1493</v>
      </c>
      <c r="DW129" s="12" t="s">
        <v>1493</v>
      </c>
      <c r="DX129" s="12" t="s">
        <v>1493</v>
      </c>
      <c r="DY129" s="12" t="s">
        <v>1493</v>
      </c>
      <c r="DZ129" s="12" t="s">
        <v>1493</v>
      </c>
      <c r="EA129" s="12" t="s">
        <v>1493</v>
      </c>
      <c r="EB129" s="12" t="s">
        <v>1493</v>
      </c>
      <c r="EC129" s="12" t="s">
        <v>1493</v>
      </c>
      <c r="ED129" s="12" t="s">
        <v>1493</v>
      </c>
      <c r="EE129" s="12" t="s">
        <v>1493</v>
      </c>
      <c r="EF129" s="12" t="s">
        <v>1493</v>
      </c>
      <c r="EG129" s="12" t="s">
        <v>1493</v>
      </c>
      <c r="EH129" s="12" t="s">
        <v>1493</v>
      </c>
      <c r="EI129" s="12" t="s">
        <v>1493</v>
      </c>
      <c r="EJ129" s="12" t="s">
        <v>1493</v>
      </c>
      <c r="EK129" s="12" t="s">
        <v>1493</v>
      </c>
      <c r="EL129" s="12" t="s">
        <v>1493</v>
      </c>
      <c r="EM129" s="12" t="s">
        <v>1493</v>
      </c>
      <c r="EN129" s="12" t="s">
        <v>1493</v>
      </c>
      <c r="EO129" s="12" t="s">
        <v>1493</v>
      </c>
      <c r="EP129" s="12" t="s">
        <v>1493</v>
      </c>
      <c r="ER129">
        <v>6</v>
      </c>
      <c r="ES129">
        <v>35.200000000000003</v>
      </c>
      <c r="ET129">
        <v>35.200000000000003</v>
      </c>
      <c r="EU129">
        <f t="shared" si="3"/>
        <v>35</v>
      </c>
      <c r="EV129">
        <f>Data1!BQ129/7</f>
        <v>39.857142857142854</v>
      </c>
      <c r="EW129">
        <v>6</v>
      </c>
      <c r="EX129">
        <f t="shared" si="4"/>
        <v>2</v>
      </c>
      <c r="EY129" t="str">
        <f t="shared" si="5"/>
        <v>בינוני</v>
      </c>
    </row>
    <row r="130" spans="1:155" x14ac:dyDescent="0.25">
      <c r="A130" s="4">
        <v>1.0329999999999999</v>
      </c>
      <c r="B130" s="12" t="s">
        <v>1493</v>
      </c>
      <c r="C130" t="s">
        <v>675</v>
      </c>
      <c r="D130">
        <v>88</v>
      </c>
      <c r="E130" t="s">
        <v>645</v>
      </c>
      <c r="F130">
        <v>65</v>
      </c>
      <c r="G130">
        <v>0</v>
      </c>
      <c r="H130">
        <v>0</v>
      </c>
      <c r="I130">
        <v>0</v>
      </c>
      <c r="J130">
        <v>0</v>
      </c>
      <c r="K130" s="12" t="s">
        <v>1493</v>
      </c>
      <c r="L130" s="12" t="s">
        <v>1493</v>
      </c>
      <c r="M130" s="12" t="s">
        <v>1493</v>
      </c>
      <c r="N130">
        <v>1</v>
      </c>
      <c r="O130" t="s">
        <v>649</v>
      </c>
      <c r="P130" s="12" t="s">
        <v>1493</v>
      </c>
      <c r="Q130" t="s">
        <v>702</v>
      </c>
      <c r="R130">
        <v>66</v>
      </c>
      <c r="S130">
        <v>0</v>
      </c>
      <c r="T130">
        <v>0</v>
      </c>
      <c r="U130">
        <v>0</v>
      </c>
      <c r="V130">
        <v>0</v>
      </c>
      <c r="W130" s="12" t="s">
        <v>1493</v>
      </c>
      <c r="X130" s="12" t="s">
        <v>1493</v>
      </c>
      <c r="Y130" s="12" t="s">
        <v>1493</v>
      </c>
      <c r="Z130" s="12" t="s">
        <v>1493</v>
      </c>
      <c r="AA130" t="s">
        <v>581</v>
      </c>
      <c r="AB130" s="12" t="s">
        <v>1493</v>
      </c>
      <c r="AC130" t="s">
        <v>608</v>
      </c>
      <c r="AD130">
        <v>66.5</v>
      </c>
      <c r="AE130">
        <v>0</v>
      </c>
      <c r="AF130">
        <v>0</v>
      </c>
      <c r="AG130">
        <v>0</v>
      </c>
      <c r="AH130">
        <v>0</v>
      </c>
      <c r="AI130">
        <v>1</v>
      </c>
      <c r="AJ130" s="12" t="s">
        <v>1493</v>
      </c>
      <c r="AK130" s="12" t="s">
        <v>1493</v>
      </c>
      <c r="AL130" s="12" t="s">
        <v>1493</v>
      </c>
      <c r="AM130" t="s">
        <v>545</v>
      </c>
      <c r="AN130" s="12" t="s">
        <v>1493</v>
      </c>
      <c r="AO130" t="s">
        <v>484</v>
      </c>
      <c r="AP130">
        <v>67</v>
      </c>
      <c r="AQ130">
        <v>0</v>
      </c>
      <c r="AR130">
        <v>0</v>
      </c>
      <c r="AS130">
        <v>0</v>
      </c>
      <c r="AT130">
        <v>0</v>
      </c>
      <c r="AU130">
        <v>1</v>
      </c>
      <c r="AV130" s="12" t="s">
        <v>1493</v>
      </c>
      <c r="AW130" s="12" t="s">
        <v>1493</v>
      </c>
      <c r="AX130">
        <v>1</v>
      </c>
      <c r="AY130" t="s">
        <v>547</v>
      </c>
      <c r="AZ130">
        <v>208</v>
      </c>
      <c r="BA130" t="s">
        <v>557</v>
      </c>
      <c r="BB130">
        <v>68</v>
      </c>
      <c r="BC130">
        <v>0</v>
      </c>
      <c r="BD130">
        <v>0</v>
      </c>
      <c r="BE130">
        <v>0</v>
      </c>
      <c r="BF130">
        <v>0</v>
      </c>
      <c r="BG130">
        <v>1</v>
      </c>
      <c r="BH130" s="12" t="s">
        <v>1493</v>
      </c>
      <c r="BI130" s="12" t="s">
        <v>1493</v>
      </c>
      <c r="BJ130" s="12" t="s">
        <v>1493</v>
      </c>
      <c r="BK130" s="12" t="s">
        <v>1493</v>
      </c>
      <c r="BL130" s="12" t="s">
        <v>1493</v>
      </c>
      <c r="BM130" s="12" t="s">
        <v>1493</v>
      </c>
      <c r="BN130" s="12" t="s">
        <v>1493</v>
      </c>
      <c r="BO130" s="12" t="s">
        <v>1493</v>
      </c>
      <c r="BP130" s="12" t="s">
        <v>1493</v>
      </c>
      <c r="BQ130" s="12" t="s">
        <v>1493</v>
      </c>
      <c r="BR130" s="12" t="s">
        <v>1493</v>
      </c>
      <c r="BS130" s="12" t="s">
        <v>1493</v>
      </c>
      <c r="BT130" s="12" t="s">
        <v>1493</v>
      </c>
      <c r="BU130" s="12" t="s">
        <v>1493</v>
      </c>
      <c r="BV130" s="12" t="s">
        <v>1493</v>
      </c>
      <c r="BW130" s="12" t="s">
        <v>1493</v>
      </c>
      <c r="BX130" s="12" t="s">
        <v>1493</v>
      </c>
      <c r="BY130" s="12" t="s">
        <v>1493</v>
      </c>
      <c r="BZ130" s="12" t="s">
        <v>1493</v>
      </c>
      <c r="CA130" s="12" t="s">
        <v>1493</v>
      </c>
      <c r="CB130" s="12" t="s">
        <v>1493</v>
      </c>
      <c r="CC130" s="12" t="s">
        <v>1493</v>
      </c>
      <c r="CD130" s="12" t="s">
        <v>1493</v>
      </c>
      <c r="CE130" s="12" t="s">
        <v>1493</v>
      </c>
      <c r="CF130" s="12" t="s">
        <v>1493</v>
      </c>
      <c r="CG130" s="12" t="s">
        <v>1493</v>
      </c>
      <c r="CH130" s="12" t="s">
        <v>1493</v>
      </c>
      <c r="CI130" s="12" t="s">
        <v>1493</v>
      </c>
      <c r="CJ130" s="12" t="s">
        <v>1493</v>
      </c>
      <c r="CK130" s="12" t="s">
        <v>1493</v>
      </c>
      <c r="CL130" s="12" t="s">
        <v>1493</v>
      </c>
      <c r="CM130" s="12" t="s">
        <v>1493</v>
      </c>
      <c r="CN130" s="12" t="s">
        <v>1493</v>
      </c>
      <c r="CO130" s="12" t="s">
        <v>1493</v>
      </c>
      <c r="CP130" s="12" t="s">
        <v>1493</v>
      </c>
      <c r="CQ130" s="12" t="s">
        <v>1493</v>
      </c>
      <c r="CR130" s="12" t="s">
        <v>1493</v>
      </c>
      <c r="CS130" s="12" t="s">
        <v>1493</v>
      </c>
      <c r="CT130" s="12" t="s">
        <v>1493</v>
      </c>
      <c r="CU130" s="12" t="s">
        <v>1493</v>
      </c>
      <c r="CV130" s="12" t="s">
        <v>1493</v>
      </c>
      <c r="CW130" s="12" t="s">
        <v>1493</v>
      </c>
      <c r="CX130" s="12" t="s">
        <v>1493</v>
      </c>
      <c r="CY130" s="12" t="s">
        <v>1493</v>
      </c>
      <c r="CZ130" s="12" t="s">
        <v>1493</v>
      </c>
      <c r="DA130" s="12" t="s">
        <v>1493</v>
      </c>
      <c r="DB130" s="12" t="s">
        <v>1493</v>
      </c>
      <c r="DC130" s="12" t="s">
        <v>1493</v>
      </c>
      <c r="DD130" s="12" t="s">
        <v>1493</v>
      </c>
      <c r="DE130" s="12" t="s">
        <v>1493</v>
      </c>
      <c r="DF130" s="12" t="s">
        <v>1493</v>
      </c>
      <c r="DG130" s="12" t="s">
        <v>1493</v>
      </c>
      <c r="DH130" s="12" t="s">
        <v>1493</v>
      </c>
      <c r="DI130" s="12" t="s">
        <v>1493</v>
      </c>
      <c r="DJ130" s="12" t="s">
        <v>1493</v>
      </c>
      <c r="DK130" s="12" t="s">
        <v>1493</v>
      </c>
      <c r="DL130" s="12" t="s">
        <v>1493</v>
      </c>
      <c r="DM130" s="12" t="s">
        <v>1493</v>
      </c>
      <c r="DN130" s="12" t="s">
        <v>1493</v>
      </c>
      <c r="DO130" s="12" t="s">
        <v>1493</v>
      </c>
      <c r="DP130" s="12" t="s">
        <v>1493</v>
      </c>
      <c r="DQ130" s="12" t="s">
        <v>1493</v>
      </c>
      <c r="DR130" s="12" t="s">
        <v>1493</v>
      </c>
      <c r="DS130" s="12" t="s">
        <v>1493</v>
      </c>
      <c r="DT130" s="12" t="s">
        <v>1493</v>
      </c>
      <c r="DU130" s="12" t="s">
        <v>1493</v>
      </c>
      <c r="DV130" s="12" t="s">
        <v>1493</v>
      </c>
      <c r="DW130" s="12" t="s">
        <v>1493</v>
      </c>
      <c r="DX130" s="12" t="s">
        <v>1493</v>
      </c>
      <c r="DY130" s="12" t="s">
        <v>1493</v>
      </c>
      <c r="DZ130" s="12" t="s">
        <v>1493</v>
      </c>
      <c r="EA130" s="12" t="s">
        <v>1493</v>
      </c>
      <c r="EB130" s="12" t="s">
        <v>1493</v>
      </c>
      <c r="EC130" s="12" t="s">
        <v>1493</v>
      </c>
      <c r="ED130" s="12" t="s">
        <v>1493</v>
      </c>
      <c r="EE130" s="12" t="s">
        <v>1493</v>
      </c>
      <c r="EF130" s="12" t="s">
        <v>1493</v>
      </c>
      <c r="EG130" s="12" t="s">
        <v>1493</v>
      </c>
      <c r="EH130" s="12" t="s">
        <v>1493</v>
      </c>
      <c r="EI130" s="12" t="s">
        <v>1493</v>
      </c>
      <c r="EJ130" s="12" t="s">
        <v>1493</v>
      </c>
      <c r="EK130" s="12" t="s">
        <v>1493</v>
      </c>
      <c r="EL130" s="12" t="s">
        <v>1493</v>
      </c>
      <c r="EM130" s="12" t="s">
        <v>1493</v>
      </c>
      <c r="EN130" s="12" t="s">
        <v>1493</v>
      </c>
      <c r="EO130" s="12" t="s">
        <v>1493</v>
      </c>
      <c r="EP130" s="12" t="s">
        <v>1493</v>
      </c>
      <c r="ER130">
        <v>5</v>
      </c>
      <c r="ES130">
        <v>29.7</v>
      </c>
      <c r="ET130">
        <v>30</v>
      </c>
      <c r="EU130">
        <f t="shared" si="3"/>
        <v>30</v>
      </c>
      <c r="EV130">
        <f>Data1!BQ130/7</f>
        <v>42.285714285714285</v>
      </c>
      <c r="EW130">
        <v>5</v>
      </c>
      <c r="EX130">
        <f t="shared" si="4"/>
        <v>2</v>
      </c>
      <c r="EY130" t="str">
        <f t="shared" si="5"/>
        <v>בינוני</v>
      </c>
    </row>
    <row r="131" spans="1:155" x14ac:dyDescent="0.25">
      <c r="A131" s="4">
        <v>1.034</v>
      </c>
      <c r="B131" s="12" t="s">
        <v>1493</v>
      </c>
      <c r="C131" t="s">
        <v>792</v>
      </c>
      <c r="D131">
        <v>74</v>
      </c>
      <c r="E131" t="s">
        <v>793</v>
      </c>
      <c r="F131">
        <v>51</v>
      </c>
      <c r="G131">
        <v>0</v>
      </c>
      <c r="H131">
        <v>0</v>
      </c>
      <c r="I131">
        <v>0</v>
      </c>
      <c r="J131">
        <v>0</v>
      </c>
      <c r="K131" s="12" t="s">
        <v>1493</v>
      </c>
      <c r="L131" s="12" t="s">
        <v>1493</v>
      </c>
      <c r="M131">
        <v>1</v>
      </c>
      <c r="N131">
        <v>1</v>
      </c>
      <c r="O131" t="s">
        <v>684</v>
      </c>
      <c r="P131">
        <v>147</v>
      </c>
      <c r="Q131" t="s">
        <v>645</v>
      </c>
      <c r="R131">
        <v>52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 s="12" t="s">
        <v>1493</v>
      </c>
      <c r="Z131" s="12" t="s">
        <v>1493</v>
      </c>
      <c r="AA131" t="s">
        <v>545</v>
      </c>
      <c r="AB131">
        <v>207</v>
      </c>
      <c r="AC131" t="s">
        <v>794</v>
      </c>
      <c r="AD131">
        <v>54.7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1</v>
      </c>
      <c r="AK131" s="12" t="s">
        <v>1493</v>
      </c>
      <c r="AL131" s="12" t="s">
        <v>1493</v>
      </c>
      <c r="AM131" t="s">
        <v>711</v>
      </c>
      <c r="AN131">
        <v>249</v>
      </c>
      <c r="AO131" t="s">
        <v>795</v>
      </c>
      <c r="AP131">
        <v>55.6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 s="12" t="s">
        <v>1493</v>
      </c>
      <c r="AX131" s="12" t="s">
        <v>1493</v>
      </c>
      <c r="AY131" s="12" t="s">
        <v>1493</v>
      </c>
      <c r="AZ131" s="12" t="s">
        <v>1493</v>
      </c>
      <c r="BA131" s="12" t="s">
        <v>1493</v>
      </c>
      <c r="BB131" s="12" t="s">
        <v>1493</v>
      </c>
      <c r="BC131" s="12" t="s">
        <v>1493</v>
      </c>
      <c r="BD131" s="12" t="s">
        <v>1493</v>
      </c>
      <c r="BE131" s="12" t="s">
        <v>1493</v>
      </c>
      <c r="BF131" s="12" t="s">
        <v>1493</v>
      </c>
      <c r="BG131" s="12" t="s">
        <v>1493</v>
      </c>
      <c r="BH131" s="12" t="s">
        <v>1493</v>
      </c>
      <c r="BI131" s="12" t="s">
        <v>1493</v>
      </c>
      <c r="BJ131" s="12" t="s">
        <v>1493</v>
      </c>
      <c r="BK131" s="12" t="s">
        <v>1493</v>
      </c>
      <c r="BL131" s="12" t="s">
        <v>1493</v>
      </c>
      <c r="BM131" s="12" t="s">
        <v>1493</v>
      </c>
      <c r="BN131" s="12" t="s">
        <v>1493</v>
      </c>
      <c r="BO131" s="12" t="s">
        <v>1493</v>
      </c>
      <c r="BP131" s="12" t="s">
        <v>1493</v>
      </c>
      <c r="BQ131" s="12" t="s">
        <v>1493</v>
      </c>
      <c r="BR131" s="12" t="s">
        <v>1493</v>
      </c>
      <c r="BS131" s="12" t="s">
        <v>1493</v>
      </c>
      <c r="BT131" s="12" t="s">
        <v>1493</v>
      </c>
      <c r="BU131" s="12" t="s">
        <v>1493</v>
      </c>
      <c r="BV131" s="12" t="s">
        <v>1493</v>
      </c>
      <c r="BW131" s="12" t="s">
        <v>1493</v>
      </c>
      <c r="BX131" s="12" t="s">
        <v>1493</v>
      </c>
      <c r="BY131" s="12" t="s">
        <v>1493</v>
      </c>
      <c r="BZ131" s="12" t="s">
        <v>1493</v>
      </c>
      <c r="CA131" s="12" t="s">
        <v>1493</v>
      </c>
      <c r="CB131" s="12" t="s">
        <v>1493</v>
      </c>
      <c r="CC131" s="12" t="s">
        <v>1493</v>
      </c>
      <c r="CD131" s="12" t="s">
        <v>1493</v>
      </c>
      <c r="CE131" s="12" t="s">
        <v>1493</v>
      </c>
      <c r="CF131" s="12" t="s">
        <v>1493</v>
      </c>
      <c r="CG131" s="12" t="s">
        <v>1493</v>
      </c>
      <c r="CH131" s="12" t="s">
        <v>1493</v>
      </c>
      <c r="CI131" s="12" t="s">
        <v>1493</v>
      </c>
      <c r="CJ131" s="12" t="s">
        <v>1493</v>
      </c>
      <c r="CK131" s="12" t="s">
        <v>1493</v>
      </c>
      <c r="CL131" s="12" t="s">
        <v>1493</v>
      </c>
      <c r="CM131" s="12" t="s">
        <v>1493</v>
      </c>
      <c r="CN131" s="12" t="s">
        <v>1493</v>
      </c>
      <c r="CO131" s="12" t="s">
        <v>1493</v>
      </c>
      <c r="CP131" s="12" t="s">
        <v>1493</v>
      </c>
      <c r="CQ131" s="12" t="s">
        <v>1493</v>
      </c>
      <c r="CR131" s="12" t="s">
        <v>1493</v>
      </c>
      <c r="CS131" s="12" t="s">
        <v>1493</v>
      </c>
      <c r="CT131" s="12" t="s">
        <v>1493</v>
      </c>
      <c r="CU131" s="12" t="s">
        <v>1493</v>
      </c>
      <c r="CV131" s="12" t="s">
        <v>1493</v>
      </c>
      <c r="CW131" s="12" t="s">
        <v>1493</v>
      </c>
      <c r="CX131" s="12" t="s">
        <v>1493</v>
      </c>
      <c r="CY131" s="12" t="s">
        <v>1493</v>
      </c>
      <c r="CZ131" s="12" t="s">
        <v>1493</v>
      </c>
      <c r="DA131" s="12" t="s">
        <v>1493</v>
      </c>
      <c r="DB131" s="12" t="s">
        <v>1493</v>
      </c>
      <c r="DC131" s="12" t="s">
        <v>1493</v>
      </c>
      <c r="DD131" s="12" t="s">
        <v>1493</v>
      </c>
      <c r="DE131" s="12" t="s">
        <v>1493</v>
      </c>
      <c r="DF131" s="12" t="s">
        <v>1493</v>
      </c>
      <c r="DG131" s="12" t="s">
        <v>1493</v>
      </c>
      <c r="DH131" s="12" t="s">
        <v>1493</v>
      </c>
      <c r="DI131" s="12" t="s">
        <v>1493</v>
      </c>
      <c r="DJ131" s="12" t="s">
        <v>1493</v>
      </c>
      <c r="DK131" s="12" t="s">
        <v>1493</v>
      </c>
      <c r="DL131" s="12" t="s">
        <v>1493</v>
      </c>
      <c r="DM131" s="12" t="s">
        <v>1493</v>
      </c>
      <c r="DN131" s="12" t="s">
        <v>1493</v>
      </c>
      <c r="DO131" s="12" t="s">
        <v>1493</v>
      </c>
      <c r="DP131" s="12" t="s">
        <v>1493</v>
      </c>
      <c r="DQ131" s="12" t="s">
        <v>1493</v>
      </c>
      <c r="DR131" s="12" t="s">
        <v>1493</v>
      </c>
      <c r="DS131" s="12" t="s">
        <v>1493</v>
      </c>
      <c r="DT131" s="12" t="s">
        <v>1493</v>
      </c>
      <c r="DU131" s="12" t="s">
        <v>1493</v>
      </c>
      <c r="DV131" s="12" t="s">
        <v>1493</v>
      </c>
      <c r="DW131" s="12" t="s">
        <v>1493</v>
      </c>
      <c r="DX131" s="12" t="s">
        <v>1493</v>
      </c>
      <c r="DY131" s="12" t="s">
        <v>1493</v>
      </c>
      <c r="DZ131" s="12" t="s">
        <v>1493</v>
      </c>
      <c r="EA131" s="12" t="s">
        <v>1493</v>
      </c>
      <c r="EB131" s="12" t="s">
        <v>1493</v>
      </c>
      <c r="EC131" s="12" t="s">
        <v>1493</v>
      </c>
      <c r="ED131" s="12" t="s">
        <v>1493</v>
      </c>
      <c r="EE131" s="12" t="s">
        <v>1493</v>
      </c>
      <c r="EF131" s="12" t="s">
        <v>1493</v>
      </c>
      <c r="EG131" s="12" t="s">
        <v>1493</v>
      </c>
      <c r="EH131" s="12" t="s">
        <v>1493</v>
      </c>
      <c r="EI131" s="12" t="s">
        <v>1493</v>
      </c>
      <c r="EJ131" s="12" t="s">
        <v>1493</v>
      </c>
      <c r="EK131" s="12" t="s">
        <v>1493</v>
      </c>
      <c r="EL131" s="12" t="s">
        <v>1493</v>
      </c>
      <c r="EM131" s="12" t="s">
        <v>1493</v>
      </c>
      <c r="EN131" s="12" t="s">
        <v>1493</v>
      </c>
      <c r="EO131" s="12" t="s">
        <v>1493</v>
      </c>
      <c r="EP131" s="12" t="s">
        <v>1493</v>
      </c>
      <c r="ER131">
        <v>4</v>
      </c>
      <c r="ES131">
        <v>35.5</v>
      </c>
      <c r="ET131">
        <v>35.5</v>
      </c>
      <c r="EU131">
        <f t="shared" si="3"/>
        <v>35</v>
      </c>
      <c r="EV131">
        <f>Data1!BQ131/7</f>
        <v>39.571428571428569</v>
      </c>
      <c r="EW131">
        <v>4</v>
      </c>
      <c r="EX131">
        <f t="shared" si="4"/>
        <v>3</v>
      </c>
      <c r="EY131" t="str">
        <f t="shared" si="5"/>
        <v>לא הולם</v>
      </c>
    </row>
    <row r="132" spans="1:155" x14ac:dyDescent="0.25">
      <c r="A132" s="4">
        <v>1.0349999999999999</v>
      </c>
      <c r="B132" s="12" t="s">
        <v>1493</v>
      </c>
      <c r="C132" t="s">
        <v>701</v>
      </c>
      <c r="D132">
        <v>203</v>
      </c>
      <c r="E132" t="s">
        <v>800</v>
      </c>
      <c r="F132">
        <v>54.5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 t="s">
        <v>756</v>
      </c>
      <c r="P132">
        <v>210</v>
      </c>
      <c r="Q132" t="s">
        <v>695</v>
      </c>
      <c r="R132">
        <v>56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 s="12" t="s">
        <v>1493</v>
      </c>
      <c r="Z132" s="12" t="s">
        <v>1493</v>
      </c>
      <c r="AA132" t="s">
        <v>533</v>
      </c>
      <c r="AB132">
        <v>238</v>
      </c>
      <c r="AC132" t="s">
        <v>801</v>
      </c>
      <c r="AD132">
        <v>57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 s="12" t="s">
        <v>1493</v>
      </c>
      <c r="AL132" s="12" t="s">
        <v>1493</v>
      </c>
      <c r="AM132" t="s">
        <v>802</v>
      </c>
      <c r="AN132">
        <v>259</v>
      </c>
      <c r="AO132" t="s">
        <v>803</v>
      </c>
      <c r="AP132">
        <v>57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 s="12" t="s">
        <v>1493</v>
      </c>
      <c r="AX132" s="12" t="s">
        <v>1493</v>
      </c>
      <c r="AY132" s="12" t="s">
        <v>1493</v>
      </c>
      <c r="AZ132" s="12" t="s">
        <v>1493</v>
      </c>
      <c r="BA132" s="12" t="s">
        <v>1493</v>
      </c>
      <c r="BB132" s="12" t="s">
        <v>1493</v>
      </c>
      <c r="BC132" s="12" t="s">
        <v>1493</v>
      </c>
      <c r="BD132" s="12" t="s">
        <v>1493</v>
      </c>
      <c r="BE132" s="12" t="s">
        <v>1493</v>
      </c>
      <c r="BF132" s="12" t="s">
        <v>1493</v>
      </c>
      <c r="BG132" s="12" t="s">
        <v>1493</v>
      </c>
      <c r="BH132" s="12" t="s">
        <v>1493</v>
      </c>
      <c r="BI132" s="12" t="s">
        <v>1493</v>
      </c>
      <c r="BJ132" s="12" t="s">
        <v>1493</v>
      </c>
      <c r="BK132" s="12" t="s">
        <v>1493</v>
      </c>
      <c r="BL132" s="12" t="s">
        <v>1493</v>
      </c>
      <c r="BM132" s="12" t="s">
        <v>1493</v>
      </c>
      <c r="BN132" s="12" t="s">
        <v>1493</v>
      </c>
      <c r="BO132" s="12" t="s">
        <v>1493</v>
      </c>
      <c r="BP132" s="12" t="s">
        <v>1493</v>
      </c>
      <c r="BQ132" s="12" t="s">
        <v>1493</v>
      </c>
      <c r="BR132" s="12" t="s">
        <v>1493</v>
      </c>
      <c r="BS132" s="12" t="s">
        <v>1493</v>
      </c>
      <c r="BT132" s="12" t="s">
        <v>1493</v>
      </c>
      <c r="BU132" s="12" t="s">
        <v>1493</v>
      </c>
      <c r="BV132" s="12" t="s">
        <v>1493</v>
      </c>
      <c r="BW132" s="12" t="s">
        <v>1493</v>
      </c>
      <c r="BX132" s="12" t="s">
        <v>1493</v>
      </c>
      <c r="BY132" s="12" t="s">
        <v>1493</v>
      </c>
      <c r="BZ132" s="12" t="s">
        <v>1493</v>
      </c>
      <c r="CA132" s="12" t="s">
        <v>1493</v>
      </c>
      <c r="CB132" s="12" t="s">
        <v>1493</v>
      </c>
      <c r="CC132" s="12" t="s">
        <v>1493</v>
      </c>
      <c r="CD132" s="12" t="s">
        <v>1493</v>
      </c>
      <c r="CE132" s="12" t="s">
        <v>1493</v>
      </c>
      <c r="CF132" s="12" t="s">
        <v>1493</v>
      </c>
      <c r="CG132" s="12" t="s">
        <v>1493</v>
      </c>
      <c r="CH132" s="12" t="s">
        <v>1493</v>
      </c>
      <c r="CI132" s="12" t="s">
        <v>1493</v>
      </c>
      <c r="CJ132" s="12" t="s">
        <v>1493</v>
      </c>
      <c r="CK132" s="12" t="s">
        <v>1493</v>
      </c>
      <c r="CL132" s="12" t="s">
        <v>1493</v>
      </c>
      <c r="CM132" s="12" t="s">
        <v>1493</v>
      </c>
      <c r="CN132" s="12" t="s">
        <v>1493</v>
      </c>
      <c r="CO132" s="12" t="s">
        <v>1493</v>
      </c>
      <c r="CP132" s="12" t="s">
        <v>1493</v>
      </c>
      <c r="CQ132" s="12" t="s">
        <v>1493</v>
      </c>
      <c r="CR132" s="12" t="s">
        <v>1493</v>
      </c>
      <c r="CS132" s="12" t="s">
        <v>1493</v>
      </c>
      <c r="CT132" s="12" t="s">
        <v>1493</v>
      </c>
      <c r="CU132" s="12" t="s">
        <v>1493</v>
      </c>
      <c r="CV132" s="12" t="s">
        <v>1493</v>
      </c>
      <c r="CW132" s="12" t="s">
        <v>1493</v>
      </c>
      <c r="CX132" s="12" t="s">
        <v>1493</v>
      </c>
      <c r="CY132" s="12" t="s">
        <v>1493</v>
      </c>
      <c r="CZ132" s="12" t="s">
        <v>1493</v>
      </c>
      <c r="DA132" s="12" t="s">
        <v>1493</v>
      </c>
      <c r="DB132" s="12" t="s">
        <v>1493</v>
      </c>
      <c r="DC132" s="12" t="s">
        <v>1493</v>
      </c>
      <c r="DD132" s="12" t="s">
        <v>1493</v>
      </c>
      <c r="DE132" s="12" t="s">
        <v>1493</v>
      </c>
      <c r="DF132" s="12" t="s">
        <v>1493</v>
      </c>
      <c r="DG132" s="12" t="s">
        <v>1493</v>
      </c>
      <c r="DH132" s="12" t="s">
        <v>1493</v>
      </c>
      <c r="DI132" s="12" t="s">
        <v>1493</v>
      </c>
      <c r="DJ132" s="12" t="s">
        <v>1493</v>
      </c>
      <c r="DK132" s="12" t="s">
        <v>1493</v>
      </c>
      <c r="DL132" s="12" t="s">
        <v>1493</v>
      </c>
      <c r="DM132" s="12" t="s">
        <v>1493</v>
      </c>
      <c r="DN132" s="12" t="s">
        <v>1493</v>
      </c>
      <c r="DO132" s="12" t="s">
        <v>1493</v>
      </c>
      <c r="DP132" s="12" t="s">
        <v>1493</v>
      </c>
      <c r="DQ132" s="12" t="s">
        <v>1493</v>
      </c>
      <c r="DR132" s="12" t="s">
        <v>1493</v>
      </c>
      <c r="DS132" s="12" t="s">
        <v>1493</v>
      </c>
      <c r="DT132" s="12" t="s">
        <v>1493</v>
      </c>
      <c r="DU132" s="12" t="s">
        <v>1493</v>
      </c>
      <c r="DV132" s="12" t="s">
        <v>1493</v>
      </c>
      <c r="DW132" s="12" t="s">
        <v>1493</v>
      </c>
      <c r="DX132" s="12" t="s">
        <v>1493</v>
      </c>
      <c r="DY132" s="12" t="s">
        <v>1493</v>
      </c>
      <c r="DZ132" s="12" t="s">
        <v>1493</v>
      </c>
      <c r="EA132" s="12" t="s">
        <v>1493</v>
      </c>
      <c r="EB132" s="12" t="s">
        <v>1493</v>
      </c>
      <c r="EC132" s="12" t="s">
        <v>1493</v>
      </c>
      <c r="ED132" s="12" t="s">
        <v>1493</v>
      </c>
      <c r="EE132" s="12" t="s">
        <v>1493</v>
      </c>
      <c r="EF132" s="12" t="s">
        <v>1493</v>
      </c>
      <c r="EG132" s="12" t="s">
        <v>1493</v>
      </c>
      <c r="EH132" s="12" t="s">
        <v>1493</v>
      </c>
      <c r="EI132" s="12" t="s">
        <v>1493</v>
      </c>
      <c r="EJ132" s="12" t="s">
        <v>1493</v>
      </c>
      <c r="EK132" s="12" t="s">
        <v>1493</v>
      </c>
      <c r="EL132" s="12" t="s">
        <v>1493</v>
      </c>
      <c r="EM132" s="12" t="s">
        <v>1493</v>
      </c>
      <c r="EN132" s="12" t="s">
        <v>1493</v>
      </c>
      <c r="EO132" s="12" t="s">
        <v>1493</v>
      </c>
      <c r="EP132" s="12" t="s">
        <v>1493</v>
      </c>
      <c r="ER132">
        <v>4</v>
      </c>
      <c r="ES132">
        <v>37</v>
      </c>
      <c r="ET132">
        <v>37</v>
      </c>
      <c r="EU132">
        <f t="shared" si="3"/>
        <v>37</v>
      </c>
      <c r="EV132">
        <f>Data1!BQ132/7</f>
        <v>38.428571428571431</v>
      </c>
      <c r="EW132">
        <v>4</v>
      </c>
      <c r="EX132">
        <f t="shared" si="4"/>
        <v>3</v>
      </c>
      <c r="EY132" t="str">
        <f t="shared" si="5"/>
        <v>לא הולם</v>
      </c>
    </row>
    <row r="133" spans="1:155" x14ac:dyDescent="0.25">
      <c r="A133" s="4">
        <v>1.036</v>
      </c>
      <c r="B133" s="12" t="s">
        <v>1493</v>
      </c>
      <c r="C133" t="s">
        <v>676</v>
      </c>
      <c r="D133">
        <v>108</v>
      </c>
      <c r="E133" t="s">
        <v>486</v>
      </c>
      <c r="F133">
        <v>81</v>
      </c>
      <c r="G133">
        <v>0</v>
      </c>
      <c r="H133">
        <v>0</v>
      </c>
      <c r="I133">
        <v>0</v>
      </c>
      <c r="J133">
        <v>0</v>
      </c>
      <c r="K133" s="12" t="s">
        <v>1493</v>
      </c>
      <c r="L133" s="12" t="s">
        <v>1493</v>
      </c>
      <c r="M133" s="12" t="s">
        <v>1493</v>
      </c>
      <c r="N133">
        <v>1</v>
      </c>
      <c r="O133" t="s">
        <v>543</v>
      </c>
      <c r="P133">
        <v>163</v>
      </c>
      <c r="Q133" t="s">
        <v>486</v>
      </c>
      <c r="R133">
        <v>84</v>
      </c>
      <c r="S133">
        <v>0</v>
      </c>
      <c r="T133">
        <v>0</v>
      </c>
      <c r="U133">
        <v>0</v>
      </c>
      <c r="V133">
        <v>0</v>
      </c>
      <c r="W133">
        <v>1</v>
      </c>
      <c r="X133" s="12" t="s">
        <v>1493</v>
      </c>
      <c r="Y133" s="12" t="s">
        <v>1493</v>
      </c>
      <c r="Z133" s="12" t="s">
        <v>1493</v>
      </c>
      <c r="AA133" t="s">
        <v>697</v>
      </c>
      <c r="AB133">
        <v>195</v>
      </c>
      <c r="AC133" t="s">
        <v>569</v>
      </c>
      <c r="AD133">
        <v>86</v>
      </c>
      <c r="AE133">
        <v>0</v>
      </c>
      <c r="AF133">
        <v>0</v>
      </c>
      <c r="AG133">
        <v>0</v>
      </c>
      <c r="AH133">
        <v>0</v>
      </c>
      <c r="AI133">
        <v>1</v>
      </c>
      <c r="AJ133" s="12" t="s">
        <v>1493</v>
      </c>
      <c r="AK133" s="12" t="s">
        <v>1493</v>
      </c>
      <c r="AL133" s="12" t="s">
        <v>1493</v>
      </c>
      <c r="AM133" t="s">
        <v>612</v>
      </c>
      <c r="AN133">
        <v>223</v>
      </c>
      <c r="AO133" t="s">
        <v>484</v>
      </c>
      <c r="AP133">
        <v>87.5</v>
      </c>
      <c r="AQ133">
        <v>0</v>
      </c>
      <c r="AR133">
        <v>0</v>
      </c>
      <c r="AS133">
        <v>0</v>
      </c>
      <c r="AT133">
        <v>0</v>
      </c>
      <c r="AU133">
        <v>1</v>
      </c>
      <c r="AV133" s="12" t="s">
        <v>1493</v>
      </c>
      <c r="AW133" s="12" t="s">
        <v>1493</v>
      </c>
      <c r="AX133" s="12" t="s">
        <v>1493</v>
      </c>
      <c r="AY133" t="s">
        <v>548</v>
      </c>
      <c r="AZ133">
        <v>251</v>
      </c>
      <c r="BA133" s="12" t="s">
        <v>1493</v>
      </c>
      <c r="BB133" s="12" t="s">
        <v>1493</v>
      </c>
      <c r="BC133" s="12" t="s">
        <v>1493</v>
      </c>
      <c r="BD133" s="12" t="s">
        <v>1493</v>
      </c>
      <c r="BE133" s="12" t="s">
        <v>1493</v>
      </c>
      <c r="BF133" s="12" t="s">
        <v>1493</v>
      </c>
      <c r="BG133" s="12" t="s">
        <v>1493</v>
      </c>
      <c r="BH133" s="12" t="s">
        <v>1493</v>
      </c>
      <c r="BI133" s="12" t="s">
        <v>1493</v>
      </c>
      <c r="BJ133" s="12" t="s">
        <v>1493</v>
      </c>
      <c r="BK133" s="12" t="s">
        <v>1493</v>
      </c>
      <c r="BL133" s="12" t="s">
        <v>1493</v>
      </c>
      <c r="BM133" s="12" t="s">
        <v>1493</v>
      </c>
      <c r="BN133" s="12" t="s">
        <v>1493</v>
      </c>
      <c r="BO133" s="12" t="s">
        <v>1493</v>
      </c>
      <c r="BP133" s="12" t="s">
        <v>1493</v>
      </c>
      <c r="BQ133" s="12" t="s">
        <v>1493</v>
      </c>
      <c r="BR133" s="12" t="s">
        <v>1493</v>
      </c>
      <c r="BS133" s="12" t="s">
        <v>1493</v>
      </c>
      <c r="BT133" s="12" t="s">
        <v>1493</v>
      </c>
      <c r="BU133" s="12" t="s">
        <v>1493</v>
      </c>
      <c r="BV133" s="12" t="s">
        <v>1493</v>
      </c>
      <c r="BW133" s="12" t="s">
        <v>1493</v>
      </c>
      <c r="BX133" s="12" t="s">
        <v>1493</v>
      </c>
      <c r="BY133" s="12" t="s">
        <v>1493</v>
      </c>
      <c r="BZ133" s="12" t="s">
        <v>1493</v>
      </c>
      <c r="CA133" s="12" t="s">
        <v>1493</v>
      </c>
      <c r="CB133" s="12" t="s">
        <v>1493</v>
      </c>
      <c r="CC133" s="12" t="s">
        <v>1493</v>
      </c>
      <c r="CD133" s="12" t="s">
        <v>1493</v>
      </c>
      <c r="CE133" s="12" t="s">
        <v>1493</v>
      </c>
      <c r="CF133" s="12" t="s">
        <v>1493</v>
      </c>
      <c r="CG133" s="12" t="s">
        <v>1493</v>
      </c>
      <c r="CH133" s="12" t="s">
        <v>1493</v>
      </c>
      <c r="CI133" s="12" t="s">
        <v>1493</v>
      </c>
      <c r="CJ133" s="12" t="s">
        <v>1493</v>
      </c>
      <c r="CK133" s="12" t="s">
        <v>1493</v>
      </c>
      <c r="CL133" s="12" t="s">
        <v>1493</v>
      </c>
      <c r="CM133" s="12" t="s">
        <v>1493</v>
      </c>
      <c r="CN133" s="12" t="s">
        <v>1493</v>
      </c>
      <c r="CO133" s="12" t="s">
        <v>1493</v>
      </c>
      <c r="CP133" s="12" t="s">
        <v>1493</v>
      </c>
      <c r="CQ133" s="12" t="s">
        <v>1493</v>
      </c>
      <c r="CR133" s="12" t="s">
        <v>1493</v>
      </c>
      <c r="CS133" s="12" t="s">
        <v>1493</v>
      </c>
      <c r="CT133" s="12" t="s">
        <v>1493</v>
      </c>
      <c r="CU133" s="12" t="s">
        <v>1493</v>
      </c>
      <c r="CV133" s="12" t="s">
        <v>1493</v>
      </c>
      <c r="CW133" s="12" t="s">
        <v>1493</v>
      </c>
      <c r="CX133" s="12" t="s">
        <v>1493</v>
      </c>
      <c r="CY133" s="12" t="s">
        <v>1493</v>
      </c>
      <c r="CZ133" s="12" t="s">
        <v>1493</v>
      </c>
      <c r="DA133" s="12" t="s">
        <v>1493</v>
      </c>
      <c r="DB133" s="12" t="s">
        <v>1493</v>
      </c>
      <c r="DC133" s="12" t="s">
        <v>1493</v>
      </c>
      <c r="DD133" s="12" t="s">
        <v>1493</v>
      </c>
      <c r="DE133" s="12" t="s">
        <v>1493</v>
      </c>
      <c r="DF133" s="12" t="s">
        <v>1493</v>
      </c>
      <c r="DG133" s="12" t="s">
        <v>1493</v>
      </c>
      <c r="DH133" s="12" t="s">
        <v>1493</v>
      </c>
      <c r="DI133" s="12" t="s">
        <v>1493</v>
      </c>
      <c r="DJ133" s="12" t="s">
        <v>1493</v>
      </c>
      <c r="DK133" s="12" t="s">
        <v>1493</v>
      </c>
      <c r="DL133" s="12" t="s">
        <v>1493</v>
      </c>
      <c r="DM133" s="12" t="s">
        <v>1493</v>
      </c>
      <c r="DN133" s="12" t="s">
        <v>1493</v>
      </c>
      <c r="DO133" s="12" t="s">
        <v>1493</v>
      </c>
      <c r="DP133" s="12" t="s">
        <v>1493</v>
      </c>
      <c r="DQ133" s="12" t="s">
        <v>1493</v>
      </c>
      <c r="DR133" s="12" t="s">
        <v>1493</v>
      </c>
      <c r="DS133" s="12" t="s">
        <v>1493</v>
      </c>
      <c r="DT133" s="12" t="s">
        <v>1493</v>
      </c>
      <c r="DU133" s="12" t="s">
        <v>1493</v>
      </c>
      <c r="DV133" s="12" t="s">
        <v>1493</v>
      </c>
      <c r="DW133" s="12" t="s">
        <v>1493</v>
      </c>
      <c r="DX133" s="12" t="s">
        <v>1493</v>
      </c>
      <c r="DY133" s="12" t="s">
        <v>1493</v>
      </c>
      <c r="DZ133" s="12" t="s">
        <v>1493</v>
      </c>
      <c r="EA133" s="12" t="s">
        <v>1493</v>
      </c>
      <c r="EB133" s="12" t="s">
        <v>1493</v>
      </c>
      <c r="EC133" s="12" t="s">
        <v>1493</v>
      </c>
      <c r="ED133" s="12" t="s">
        <v>1493</v>
      </c>
      <c r="EE133" s="12" t="s">
        <v>1493</v>
      </c>
      <c r="EF133" s="12" t="s">
        <v>1493</v>
      </c>
      <c r="EG133" s="12" t="s">
        <v>1493</v>
      </c>
      <c r="EH133" s="12" t="s">
        <v>1493</v>
      </c>
      <c r="EI133" s="12" t="s">
        <v>1493</v>
      </c>
      <c r="EJ133" s="12" t="s">
        <v>1493</v>
      </c>
      <c r="EK133" s="12" t="s">
        <v>1493</v>
      </c>
      <c r="EL133" s="12" t="s">
        <v>1493</v>
      </c>
      <c r="EM133" s="12" t="s">
        <v>1493</v>
      </c>
      <c r="EN133" s="12" t="s">
        <v>1493</v>
      </c>
      <c r="EO133" s="12" t="s">
        <v>1493</v>
      </c>
      <c r="EP133" s="12" t="s">
        <v>1493</v>
      </c>
      <c r="ER133">
        <v>5</v>
      </c>
      <c r="ES133">
        <v>35.799999999999997</v>
      </c>
      <c r="ET133">
        <v>36.1</v>
      </c>
      <c r="EU133">
        <f t="shared" ref="EU133:EU196" si="6">TRUNC(ET133)</f>
        <v>36</v>
      </c>
      <c r="EV133">
        <f>Data1!BQ133/7</f>
        <v>40.428571428571431</v>
      </c>
      <c r="EW133">
        <v>5</v>
      </c>
      <c r="EX133">
        <f t="shared" ref="EX133:EX196" si="7">IF(OR(AND(EV133&gt;=36,EW133&gt;=9),AND(EV133&lt;36,EV133&gt;=34,EW133&gt;=8),AND(EV133&lt;34,EV133&gt;=32,EW133&gt;=7),AND(EV133&lt;32,EV133&gt;=30,EW133&gt;=6),AND(EV133&lt;30,EV133&gt;=26,EW133&gt;=5),AND(EV133&lt;26,EV133&gt;=22,EW133&gt;=4),AND(EV133&lt;22,EV133&gt;=18,EW133&gt;=3),AND(EV133&lt;18,EV133&gt;=14,EW133&gt;=2),AND(EV133&lt;14,EW133&gt;=1)),1,IF(OR(AND(EV133&gt;=34,EW133&lt;=4),AND(EV133&lt;34,EV133&gt;=32,EW133&lt;=3),AND(EV133&lt;32,EV133&gt;=30,EW133&lt;=2),AND(EV133&lt;30,EV133&gt;=22,EW133&lt;=1),AND(EV133&lt;22,EV133&gt;=14,EW133&lt;=0)),3,2))</f>
        <v>2</v>
      </c>
      <c r="EY133" t="str">
        <f t="shared" ref="EY133:EY196" si="8">IF(OR(AND(EV133&gt;=36,EW133&gt;=9),AND(EV133&lt;36,EV133&gt;=34,EW133&gt;=8),AND(EV133&lt;34,EV133&gt;=32,EW133&gt;=7),AND(EV133&lt;32,EV133&gt;=30,EW133&gt;=6),AND(EV133&lt;30,EV133&gt;=26,EW133&gt;=5),AND(EV133&lt;26,EV133&gt;=22,EW133&gt;=4),AND(EV133&lt;22,EV133&gt;=18,EW133&gt;=3),AND(EV133&lt;18,EV133&gt;=14,EW133&gt;=2),AND(EV133&lt;14,EW133&gt;=1)),"הולם",IF(OR(AND(EV133&gt;=34,EW133&lt;=4),AND(EV133&lt;34,EV133&gt;=32,EW133&lt;=3),AND(EV133&lt;32,EV133&gt;=30,EW133&lt;=2),AND(EV133&lt;30,EV133&gt;=22,EW133&lt;=1),AND(EV133&lt;22,EV133&gt;=14,EW133&lt;=0)),"לא הולם","בינוני"))</f>
        <v>בינוני</v>
      </c>
    </row>
    <row r="134" spans="1:155" x14ac:dyDescent="0.25">
      <c r="A134" s="4">
        <v>1.0369999999999999</v>
      </c>
      <c r="B134" s="12" t="s">
        <v>1493</v>
      </c>
      <c r="C134" s="12" t="s">
        <v>767</v>
      </c>
      <c r="D134">
        <v>64</v>
      </c>
      <c r="E134" s="12" t="s">
        <v>484</v>
      </c>
      <c r="F134">
        <v>55</v>
      </c>
      <c r="G134">
        <v>0</v>
      </c>
      <c r="H134">
        <v>0</v>
      </c>
      <c r="I134">
        <v>0</v>
      </c>
      <c r="J134">
        <v>0</v>
      </c>
      <c r="K134" s="12" t="s">
        <v>1493</v>
      </c>
      <c r="L134">
        <v>1</v>
      </c>
      <c r="M134">
        <v>1</v>
      </c>
      <c r="N134">
        <v>1</v>
      </c>
      <c r="O134" s="12" t="s">
        <v>541</v>
      </c>
      <c r="P134">
        <v>94</v>
      </c>
      <c r="Q134" s="12" t="s">
        <v>660</v>
      </c>
      <c r="R134">
        <v>55.3</v>
      </c>
      <c r="S134" s="12">
        <v>0</v>
      </c>
      <c r="T134">
        <v>0</v>
      </c>
      <c r="U134" s="12">
        <v>0</v>
      </c>
      <c r="V134">
        <v>0</v>
      </c>
      <c r="W134" s="12" t="s">
        <v>1493</v>
      </c>
      <c r="X134">
        <v>1</v>
      </c>
      <c r="Y134">
        <v>1</v>
      </c>
      <c r="Z134" s="12" t="s">
        <v>1493</v>
      </c>
      <c r="AA134" s="12" t="s">
        <v>542</v>
      </c>
      <c r="AB134">
        <v>122</v>
      </c>
      <c r="AC134" s="12" t="s">
        <v>486</v>
      </c>
      <c r="AD134">
        <v>56.7</v>
      </c>
      <c r="AE134">
        <v>0</v>
      </c>
      <c r="AF134">
        <v>0</v>
      </c>
      <c r="AG134">
        <v>0</v>
      </c>
      <c r="AH134">
        <v>0</v>
      </c>
      <c r="AI134" s="12" t="s">
        <v>1493</v>
      </c>
      <c r="AJ134">
        <v>1</v>
      </c>
      <c r="AK134">
        <v>1</v>
      </c>
      <c r="AL134" s="12" t="s">
        <v>1493</v>
      </c>
      <c r="AM134" s="12" t="s">
        <v>597</v>
      </c>
      <c r="AN134">
        <v>154</v>
      </c>
      <c r="AO134" s="12" t="s">
        <v>484</v>
      </c>
      <c r="AP134">
        <v>61.5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 s="12" t="s">
        <v>1069</v>
      </c>
      <c r="AZ134">
        <v>186</v>
      </c>
      <c r="BA134" s="12" t="s">
        <v>486</v>
      </c>
      <c r="BB134">
        <v>65</v>
      </c>
      <c r="BC134" s="12">
        <v>0</v>
      </c>
      <c r="BD134">
        <v>0</v>
      </c>
      <c r="BE134" s="12">
        <v>0</v>
      </c>
      <c r="BF134">
        <v>0</v>
      </c>
      <c r="BG134" s="12">
        <v>1</v>
      </c>
      <c r="BH134">
        <v>1</v>
      </c>
      <c r="BI134" s="12">
        <v>1</v>
      </c>
      <c r="BJ134" s="12" t="s">
        <v>1493</v>
      </c>
      <c r="BK134" s="12" t="s">
        <v>574</v>
      </c>
      <c r="BL134">
        <v>218</v>
      </c>
      <c r="BM134" s="12" t="s">
        <v>486</v>
      </c>
      <c r="BN134">
        <v>68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1</v>
      </c>
      <c r="BU134">
        <v>1</v>
      </c>
      <c r="BV134" s="12" t="s">
        <v>1493</v>
      </c>
      <c r="BW134" s="12" t="s">
        <v>635</v>
      </c>
      <c r="BX134">
        <v>248</v>
      </c>
      <c r="BY134" s="12" t="s">
        <v>484</v>
      </c>
      <c r="BZ134">
        <v>73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1</v>
      </c>
      <c r="CH134" s="12" t="s">
        <v>1493</v>
      </c>
      <c r="CI134" s="12" t="s">
        <v>1070</v>
      </c>
      <c r="CJ134">
        <v>269</v>
      </c>
      <c r="CK134" s="12" t="s">
        <v>744</v>
      </c>
      <c r="CL134">
        <v>75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 s="12" t="s">
        <v>1493</v>
      </c>
      <c r="CU134" s="12" t="s">
        <v>1493</v>
      </c>
      <c r="CV134" s="12" t="s">
        <v>1493</v>
      </c>
      <c r="CW134" s="12" t="s">
        <v>1493</v>
      </c>
      <c r="CX134" s="12" t="s">
        <v>1493</v>
      </c>
      <c r="CY134" s="12" t="s">
        <v>1493</v>
      </c>
      <c r="CZ134" s="12" t="s">
        <v>1493</v>
      </c>
      <c r="DA134" s="12" t="s">
        <v>1493</v>
      </c>
      <c r="DB134" s="12" t="s">
        <v>1493</v>
      </c>
      <c r="DC134" s="12" t="s">
        <v>1493</v>
      </c>
      <c r="DD134" s="12" t="s">
        <v>1493</v>
      </c>
      <c r="DE134" s="12" t="s">
        <v>1493</v>
      </c>
      <c r="DF134" s="12" t="s">
        <v>1493</v>
      </c>
      <c r="DG134" s="12" t="s">
        <v>1493</v>
      </c>
      <c r="DH134" s="12" t="s">
        <v>1493</v>
      </c>
      <c r="DI134" s="12" t="s">
        <v>1493</v>
      </c>
      <c r="DJ134" s="12" t="s">
        <v>1493</v>
      </c>
      <c r="DK134" s="12" t="s">
        <v>1493</v>
      </c>
      <c r="DL134" s="12" t="s">
        <v>1493</v>
      </c>
      <c r="DM134" s="12" t="s">
        <v>1493</v>
      </c>
      <c r="DN134" s="12" t="s">
        <v>1493</v>
      </c>
      <c r="DO134" s="12" t="s">
        <v>1493</v>
      </c>
      <c r="DP134" s="12" t="s">
        <v>1493</v>
      </c>
      <c r="DQ134" s="12" t="s">
        <v>1493</v>
      </c>
      <c r="DR134" s="12" t="s">
        <v>1493</v>
      </c>
      <c r="DS134" s="12" t="s">
        <v>1493</v>
      </c>
      <c r="DT134" s="12" t="s">
        <v>1493</v>
      </c>
      <c r="DU134" s="12" t="s">
        <v>1493</v>
      </c>
      <c r="DV134" s="12" t="s">
        <v>1493</v>
      </c>
      <c r="DW134" s="12" t="s">
        <v>1493</v>
      </c>
      <c r="DX134" s="12" t="s">
        <v>1493</v>
      </c>
      <c r="DY134" s="12" t="s">
        <v>1493</v>
      </c>
      <c r="DZ134" s="12" t="s">
        <v>1493</v>
      </c>
      <c r="EA134" s="12" t="s">
        <v>1493</v>
      </c>
      <c r="EB134" s="12" t="s">
        <v>1493</v>
      </c>
      <c r="EC134" s="12" t="s">
        <v>1493</v>
      </c>
      <c r="ED134" s="12" t="s">
        <v>1493</v>
      </c>
      <c r="EE134" s="12" t="s">
        <v>1493</v>
      </c>
      <c r="EF134" s="12" t="s">
        <v>1493</v>
      </c>
      <c r="EG134" s="12" t="s">
        <v>1493</v>
      </c>
      <c r="EH134" s="12" t="s">
        <v>1493</v>
      </c>
      <c r="EI134" s="12" t="s">
        <v>1493</v>
      </c>
      <c r="EJ134" s="12" t="s">
        <v>1493</v>
      </c>
      <c r="EK134" s="12" t="s">
        <v>1493</v>
      </c>
      <c r="EL134" s="12" t="s">
        <v>1493</v>
      </c>
      <c r="EM134" s="12" t="s">
        <v>1493</v>
      </c>
      <c r="EN134" s="12" t="s">
        <v>1493</v>
      </c>
      <c r="EO134" s="12" t="s">
        <v>1493</v>
      </c>
      <c r="EP134" s="12" t="s">
        <v>1493</v>
      </c>
      <c r="ER134">
        <v>8</v>
      </c>
      <c r="ES134">
        <v>38.4</v>
      </c>
      <c r="ET134">
        <v>38.4</v>
      </c>
      <c r="EU134">
        <f t="shared" si="6"/>
        <v>38</v>
      </c>
      <c r="EV134">
        <f>Data1!BQ134/7</f>
        <v>40</v>
      </c>
      <c r="EW134">
        <v>8</v>
      </c>
      <c r="EX134">
        <f t="shared" si="7"/>
        <v>2</v>
      </c>
      <c r="EY134" t="str">
        <f t="shared" si="8"/>
        <v>בינוני</v>
      </c>
    </row>
    <row r="135" spans="1:155" x14ac:dyDescent="0.25">
      <c r="A135" s="4">
        <v>1.038</v>
      </c>
      <c r="B135" s="12" t="s">
        <v>1493</v>
      </c>
      <c r="C135" s="12" t="s">
        <v>707</v>
      </c>
      <c r="D135">
        <v>189</v>
      </c>
      <c r="E135" s="12" t="s">
        <v>633</v>
      </c>
      <c r="F135">
        <v>60.9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1</v>
      </c>
      <c r="O135" s="12" t="s">
        <v>516</v>
      </c>
      <c r="P135">
        <v>224</v>
      </c>
      <c r="Q135" s="12" t="s">
        <v>557</v>
      </c>
      <c r="R135">
        <v>62.4</v>
      </c>
      <c r="S135" s="12">
        <v>0</v>
      </c>
      <c r="T135">
        <v>0</v>
      </c>
      <c r="U135" s="12">
        <v>0</v>
      </c>
      <c r="V135">
        <v>0</v>
      </c>
      <c r="W135" s="12">
        <v>1</v>
      </c>
      <c r="X135">
        <v>1</v>
      </c>
      <c r="Y135" s="12">
        <v>1</v>
      </c>
      <c r="Z135" s="12" t="s">
        <v>1493</v>
      </c>
      <c r="AA135" s="12" t="s">
        <v>736</v>
      </c>
      <c r="AB135">
        <v>245</v>
      </c>
      <c r="AC135" s="12" t="s">
        <v>633</v>
      </c>
      <c r="AD135">
        <v>63.2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 s="12" t="s">
        <v>1493</v>
      </c>
      <c r="AM135" s="12" t="s">
        <v>737</v>
      </c>
      <c r="AN135">
        <v>259</v>
      </c>
      <c r="AO135" s="12" t="s">
        <v>557</v>
      </c>
      <c r="AP135">
        <v>63.8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 s="12" t="s">
        <v>1493</v>
      </c>
      <c r="AY135" s="12" t="s">
        <v>1074</v>
      </c>
      <c r="AZ135">
        <v>273</v>
      </c>
      <c r="BA135" s="12" t="s">
        <v>645</v>
      </c>
      <c r="BB135">
        <v>64.900000000000006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1</v>
      </c>
      <c r="BI135">
        <v>1</v>
      </c>
      <c r="BJ135" s="12" t="s">
        <v>1493</v>
      </c>
      <c r="BK135" s="12" t="s">
        <v>1493</v>
      </c>
      <c r="BL135" s="12" t="s">
        <v>1493</v>
      </c>
      <c r="BM135" s="12" t="s">
        <v>1493</v>
      </c>
      <c r="BN135" s="12" t="s">
        <v>1493</v>
      </c>
      <c r="BO135" s="12" t="s">
        <v>1493</v>
      </c>
      <c r="BP135" s="12" t="s">
        <v>1493</v>
      </c>
      <c r="BQ135" s="12" t="s">
        <v>1493</v>
      </c>
      <c r="BR135" s="12" t="s">
        <v>1493</v>
      </c>
      <c r="BS135" s="12" t="s">
        <v>1493</v>
      </c>
      <c r="BT135" s="12" t="s">
        <v>1493</v>
      </c>
      <c r="BU135" s="12" t="s">
        <v>1493</v>
      </c>
      <c r="BV135" s="12" t="s">
        <v>1493</v>
      </c>
      <c r="BW135" s="12" t="s">
        <v>1493</v>
      </c>
      <c r="BX135" s="12" t="s">
        <v>1493</v>
      </c>
      <c r="BY135" s="12" t="s">
        <v>1493</v>
      </c>
      <c r="BZ135" s="12" t="s">
        <v>1493</v>
      </c>
      <c r="CA135" s="12" t="s">
        <v>1493</v>
      </c>
      <c r="CB135" s="12" t="s">
        <v>1493</v>
      </c>
      <c r="CC135" s="12" t="s">
        <v>1493</v>
      </c>
      <c r="CD135" s="12" t="s">
        <v>1493</v>
      </c>
      <c r="CE135" s="12" t="s">
        <v>1493</v>
      </c>
      <c r="CF135" s="12" t="s">
        <v>1493</v>
      </c>
      <c r="CG135" s="12" t="s">
        <v>1493</v>
      </c>
      <c r="CH135" s="12" t="s">
        <v>1493</v>
      </c>
      <c r="CI135" s="12" t="s">
        <v>1493</v>
      </c>
      <c r="CJ135" s="12" t="s">
        <v>1493</v>
      </c>
      <c r="CK135" s="12" t="s">
        <v>1493</v>
      </c>
      <c r="CL135" s="12" t="s">
        <v>1493</v>
      </c>
      <c r="CM135" s="12" t="s">
        <v>1493</v>
      </c>
      <c r="CN135" s="12" t="s">
        <v>1493</v>
      </c>
      <c r="CO135" s="12" t="s">
        <v>1493</v>
      </c>
      <c r="CP135" s="12" t="s">
        <v>1493</v>
      </c>
      <c r="CQ135" s="12" t="s">
        <v>1493</v>
      </c>
      <c r="CR135" s="12" t="s">
        <v>1493</v>
      </c>
      <c r="CS135" s="12" t="s">
        <v>1493</v>
      </c>
      <c r="CT135" s="12" t="s">
        <v>1493</v>
      </c>
      <c r="CU135" s="12" t="s">
        <v>1493</v>
      </c>
      <c r="CV135" s="12" t="s">
        <v>1493</v>
      </c>
      <c r="CW135" s="12" t="s">
        <v>1493</v>
      </c>
      <c r="CX135" s="12" t="s">
        <v>1493</v>
      </c>
      <c r="CY135" s="12" t="s">
        <v>1493</v>
      </c>
      <c r="CZ135" s="12" t="s">
        <v>1493</v>
      </c>
      <c r="DA135" s="12" t="s">
        <v>1493</v>
      </c>
      <c r="DB135" s="12" t="s">
        <v>1493</v>
      </c>
      <c r="DC135" s="12" t="s">
        <v>1493</v>
      </c>
      <c r="DD135" s="12" t="s">
        <v>1493</v>
      </c>
      <c r="DE135" s="12" t="s">
        <v>1493</v>
      </c>
      <c r="DF135" s="12" t="s">
        <v>1493</v>
      </c>
      <c r="DG135" s="12" t="s">
        <v>1493</v>
      </c>
      <c r="DH135" s="12" t="s">
        <v>1493</v>
      </c>
      <c r="DI135" s="12" t="s">
        <v>1493</v>
      </c>
      <c r="DJ135" s="12" t="s">
        <v>1493</v>
      </c>
      <c r="DK135" s="12" t="s">
        <v>1493</v>
      </c>
      <c r="DL135" s="12" t="s">
        <v>1493</v>
      </c>
      <c r="DM135" s="12" t="s">
        <v>1493</v>
      </c>
      <c r="DN135" s="12" t="s">
        <v>1493</v>
      </c>
      <c r="DO135" s="12" t="s">
        <v>1493</v>
      </c>
      <c r="DP135" s="12" t="s">
        <v>1493</v>
      </c>
      <c r="DQ135" s="12" t="s">
        <v>1493</v>
      </c>
      <c r="DR135" s="12" t="s">
        <v>1493</v>
      </c>
      <c r="DS135" s="12" t="s">
        <v>1493</v>
      </c>
      <c r="DT135" s="12" t="s">
        <v>1493</v>
      </c>
      <c r="DU135" s="12" t="s">
        <v>1493</v>
      </c>
      <c r="DV135" s="12" t="s">
        <v>1493</v>
      </c>
      <c r="DW135" s="12" t="s">
        <v>1493</v>
      </c>
      <c r="DX135" s="12" t="s">
        <v>1493</v>
      </c>
      <c r="DY135" s="12" t="s">
        <v>1493</v>
      </c>
      <c r="DZ135" s="12" t="s">
        <v>1493</v>
      </c>
      <c r="EA135" s="12" t="s">
        <v>1493</v>
      </c>
      <c r="EB135" s="12" t="s">
        <v>1493</v>
      </c>
      <c r="EC135" s="12" t="s">
        <v>1493</v>
      </c>
      <c r="ED135" s="12" t="s">
        <v>1493</v>
      </c>
      <c r="EE135" s="12" t="s">
        <v>1493</v>
      </c>
      <c r="EF135" s="12" t="s">
        <v>1493</v>
      </c>
      <c r="EG135" s="12" t="s">
        <v>1493</v>
      </c>
      <c r="EH135" s="12" t="s">
        <v>1493</v>
      </c>
      <c r="EI135" s="12" t="s">
        <v>1493</v>
      </c>
      <c r="EJ135" s="12" t="s">
        <v>1493</v>
      </c>
      <c r="EK135" s="12" t="s">
        <v>1493</v>
      </c>
      <c r="EL135" s="12" t="s">
        <v>1493</v>
      </c>
      <c r="EM135" s="12" t="s">
        <v>1493</v>
      </c>
      <c r="EN135" s="12" t="s">
        <v>1493</v>
      </c>
      <c r="EO135" s="12" t="s">
        <v>1493</v>
      </c>
      <c r="EP135" s="12" t="s">
        <v>1493</v>
      </c>
      <c r="ER135">
        <v>5</v>
      </c>
      <c r="ES135">
        <v>39</v>
      </c>
      <c r="ET135">
        <v>39</v>
      </c>
      <c r="EU135">
        <f t="shared" si="6"/>
        <v>39</v>
      </c>
      <c r="EV135">
        <f>Data1!BQ135/7</f>
        <v>38.857142857142854</v>
      </c>
      <c r="EW135">
        <v>5</v>
      </c>
      <c r="EX135">
        <f t="shared" si="7"/>
        <v>2</v>
      </c>
      <c r="EY135" t="str">
        <f t="shared" si="8"/>
        <v>בינוני</v>
      </c>
    </row>
    <row r="136" spans="1:155" x14ac:dyDescent="0.25">
      <c r="A136" s="4">
        <v>1.0389999999999999</v>
      </c>
      <c r="B136" s="12" t="s">
        <v>1493</v>
      </c>
      <c r="C136" s="12" t="s">
        <v>549</v>
      </c>
      <c r="D136">
        <v>44</v>
      </c>
      <c r="E136" s="12" t="s">
        <v>486</v>
      </c>
      <c r="F136">
        <v>53.9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 s="12" t="s">
        <v>1493</v>
      </c>
      <c r="O136" s="12" t="s">
        <v>467</v>
      </c>
      <c r="P136">
        <v>73</v>
      </c>
      <c r="Q136" s="12" t="s">
        <v>829</v>
      </c>
      <c r="R136">
        <v>55.8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1</v>
      </c>
      <c r="AA136" s="12" t="s">
        <v>1077</v>
      </c>
      <c r="AB136">
        <v>114</v>
      </c>
      <c r="AC136" s="12" t="s">
        <v>484</v>
      </c>
      <c r="AD136">
        <v>57.7</v>
      </c>
      <c r="AE136" s="12">
        <v>0</v>
      </c>
      <c r="AF136">
        <v>0</v>
      </c>
      <c r="AG136" s="12">
        <v>0</v>
      </c>
      <c r="AH136">
        <v>0</v>
      </c>
      <c r="AI136" s="12">
        <v>0</v>
      </c>
      <c r="AJ136">
        <v>1</v>
      </c>
      <c r="AK136" s="12">
        <v>1</v>
      </c>
      <c r="AL136">
        <v>1</v>
      </c>
      <c r="AM136" s="12" t="s">
        <v>552</v>
      </c>
      <c r="AN136">
        <v>142</v>
      </c>
      <c r="AO136" s="12" t="s">
        <v>1078</v>
      </c>
      <c r="AP136">
        <v>61.3</v>
      </c>
      <c r="AQ136" s="12">
        <v>0</v>
      </c>
      <c r="AR136">
        <v>0</v>
      </c>
      <c r="AS136" s="12">
        <v>0</v>
      </c>
      <c r="AT136">
        <v>0</v>
      </c>
      <c r="AU136" s="12">
        <v>1</v>
      </c>
      <c r="AV136">
        <v>1</v>
      </c>
      <c r="AW136" s="12">
        <v>1</v>
      </c>
      <c r="AX136" s="12" t="s">
        <v>1493</v>
      </c>
      <c r="AY136" s="12" t="s">
        <v>697</v>
      </c>
      <c r="AZ136">
        <v>177</v>
      </c>
      <c r="BA136" s="12" t="s">
        <v>484</v>
      </c>
      <c r="BB136">
        <v>65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1</v>
      </c>
      <c r="BJ136" s="12" t="s">
        <v>1493</v>
      </c>
      <c r="BK136" s="12" t="s">
        <v>644</v>
      </c>
      <c r="BL136">
        <v>198</v>
      </c>
      <c r="BM136" s="12" t="s">
        <v>513</v>
      </c>
      <c r="BN136">
        <v>68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1</v>
      </c>
      <c r="BU136">
        <v>1</v>
      </c>
      <c r="BV136" s="12" t="s">
        <v>1493</v>
      </c>
      <c r="BW136" s="12" t="s">
        <v>518</v>
      </c>
      <c r="BX136">
        <v>226</v>
      </c>
      <c r="BY136" s="12" t="s">
        <v>484</v>
      </c>
      <c r="BZ136">
        <v>69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1</v>
      </c>
      <c r="CH136" s="12" t="s">
        <v>1493</v>
      </c>
      <c r="CI136" s="12" t="s">
        <v>855</v>
      </c>
      <c r="CJ136">
        <v>249</v>
      </c>
      <c r="CK136" s="12" t="s">
        <v>640</v>
      </c>
      <c r="CL136">
        <v>71.400000000000006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1</v>
      </c>
      <c r="CT136" s="12" t="s">
        <v>1493</v>
      </c>
      <c r="CU136" s="12" t="s">
        <v>1493</v>
      </c>
      <c r="CV136" s="12" t="s">
        <v>1493</v>
      </c>
      <c r="CW136" s="12" t="s">
        <v>1493</v>
      </c>
      <c r="CX136" s="12" t="s">
        <v>1493</v>
      </c>
      <c r="CY136" s="12" t="s">
        <v>1493</v>
      </c>
      <c r="CZ136" s="12" t="s">
        <v>1493</v>
      </c>
      <c r="DA136" s="12" t="s">
        <v>1493</v>
      </c>
      <c r="DB136" s="12" t="s">
        <v>1493</v>
      </c>
      <c r="DC136" s="12" t="s">
        <v>1493</v>
      </c>
      <c r="DD136" s="12" t="s">
        <v>1493</v>
      </c>
      <c r="DE136" s="12" t="s">
        <v>1493</v>
      </c>
      <c r="DF136" s="12" t="s">
        <v>1493</v>
      </c>
      <c r="DG136" s="12" t="s">
        <v>1493</v>
      </c>
      <c r="DH136" s="12" t="s">
        <v>1493</v>
      </c>
      <c r="DI136" s="12" t="s">
        <v>1493</v>
      </c>
      <c r="DJ136" s="12" t="s">
        <v>1493</v>
      </c>
      <c r="DK136" s="12" t="s">
        <v>1493</v>
      </c>
      <c r="DL136" s="12" t="s">
        <v>1493</v>
      </c>
      <c r="DM136" s="12" t="s">
        <v>1493</v>
      </c>
      <c r="DN136" s="12" t="s">
        <v>1493</v>
      </c>
      <c r="DO136" s="12" t="s">
        <v>1493</v>
      </c>
      <c r="DP136" s="12" t="s">
        <v>1493</v>
      </c>
      <c r="DQ136" s="12" t="s">
        <v>1493</v>
      </c>
      <c r="DR136" s="12" t="s">
        <v>1493</v>
      </c>
      <c r="DS136" s="12" t="s">
        <v>1493</v>
      </c>
      <c r="DT136" s="12" t="s">
        <v>1493</v>
      </c>
      <c r="DU136" s="12" t="s">
        <v>1493</v>
      </c>
      <c r="DV136" s="12" t="s">
        <v>1493</v>
      </c>
      <c r="DW136" s="12" t="s">
        <v>1493</v>
      </c>
      <c r="DX136" s="12" t="s">
        <v>1493</v>
      </c>
      <c r="DY136" s="12" t="s">
        <v>1493</v>
      </c>
      <c r="DZ136" s="12" t="s">
        <v>1493</v>
      </c>
      <c r="EA136" s="12" t="s">
        <v>1493</v>
      </c>
      <c r="EB136" s="12" t="s">
        <v>1493</v>
      </c>
      <c r="EC136" s="12" t="s">
        <v>1493</v>
      </c>
      <c r="ED136" s="12" t="s">
        <v>1493</v>
      </c>
      <c r="EE136" s="12" t="s">
        <v>1493</v>
      </c>
      <c r="EF136" s="12" t="s">
        <v>1493</v>
      </c>
      <c r="EG136" s="12" t="s">
        <v>1493</v>
      </c>
      <c r="EH136" s="12" t="s">
        <v>1493</v>
      </c>
      <c r="EI136" s="12" t="s">
        <v>1493</v>
      </c>
      <c r="EJ136" s="12" t="s">
        <v>1493</v>
      </c>
      <c r="EK136" s="12" t="s">
        <v>1493</v>
      </c>
      <c r="EL136" s="12" t="s">
        <v>1493</v>
      </c>
      <c r="EM136" s="12" t="s">
        <v>1493</v>
      </c>
      <c r="EN136" s="12" t="s">
        <v>1493</v>
      </c>
      <c r="EO136" s="12" t="s">
        <v>1493</v>
      </c>
      <c r="EP136" s="12" t="s">
        <v>1493</v>
      </c>
      <c r="ER136">
        <v>8</v>
      </c>
      <c r="ES136">
        <v>35.5</v>
      </c>
      <c r="ET136">
        <v>35.5</v>
      </c>
      <c r="EU136">
        <f t="shared" si="6"/>
        <v>35</v>
      </c>
      <c r="EV136">
        <f>Data1!BQ136/7</f>
        <v>39</v>
      </c>
      <c r="EW136">
        <v>8</v>
      </c>
      <c r="EX136">
        <f t="shared" si="7"/>
        <v>2</v>
      </c>
      <c r="EY136" t="str">
        <f t="shared" si="8"/>
        <v>בינוני</v>
      </c>
    </row>
    <row r="137" spans="1:155" x14ac:dyDescent="0.25">
      <c r="A137" s="4">
        <v>1.04</v>
      </c>
      <c r="B137" s="12" t="s">
        <v>1493</v>
      </c>
      <c r="C137" s="12" t="s">
        <v>506</v>
      </c>
      <c r="D137">
        <v>69</v>
      </c>
      <c r="E137" s="12" t="s">
        <v>1082</v>
      </c>
      <c r="F137">
        <v>53.7</v>
      </c>
      <c r="G137">
        <v>0</v>
      </c>
      <c r="H137">
        <v>0</v>
      </c>
      <c r="I137">
        <v>0</v>
      </c>
      <c r="J137">
        <v>0</v>
      </c>
      <c r="K137" s="12" t="s">
        <v>1493</v>
      </c>
      <c r="L137">
        <v>1</v>
      </c>
      <c r="M137">
        <v>1</v>
      </c>
      <c r="N137">
        <v>1</v>
      </c>
      <c r="O137" s="12" t="s">
        <v>469</v>
      </c>
      <c r="P137">
        <v>98</v>
      </c>
      <c r="Q137" s="12" t="s">
        <v>1083</v>
      </c>
      <c r="R137">
        <v>55.2</v>
      </c>
      <c r="S137" s="12">
        <v>0</v>
      </c>
      <c r="T137">
        <v>0</v>
      </c>
      <c r="U137" s="12">
        <v>0</v>
      </c>
      <c r="V137">
        <v>0</v>
      </c>
      <c r="W137" s="12" t="s">
        <v>1493</v>
      </c>
      <c r="X137">
        <v>1</v>
      </c>
      <c r="Y137">
        <v>1</v>
      </c>
      <c r="Z137" s="12" t="s">
        <v>1493</v>
      </c>
      <c r="AA137" s="12" t="s">
        <v>622</v>
      </c>
      <c r="AB137">
        <v>132</v>
      </c>
      <c r="AC137" s="12" t="s">
        <v>1084</v>
      </c>
      <c r="AD137">
        <v>57</v>
      </c>
      <c r="AE137">
        <v>0</v>
      </c>
      <c r="AF137">
        <v>0</v>
      </c>
      <c r="AG137">
        <v>0</v>
      </c>
      <c r="AH137">
        <v>0</v>
      </c>
      <c r="AI137" s="12" t="s">
        <v>1493</v>
      </c>
      <c r="AJ137">
        <v>1</v>
      </c>
      <c r="AK137">
        <v>1</v>
      </c>
      <c r="AL137" s="12" t="s">
        <v>1493</v>
      </c>
      <c r="AM137" s="12" t="s">
        <v>473</v>
      </c>
      <c r="AN137">
        <v>161</v>
      </c>
      <c r="AO137" s="12" t="s">
        <v>1085</v>
      </c>
      <c r="AP137">
        <v>61.8</v>
      </c>
      <c r="AQ137">
        <v>0</v>
      </c>
      <c r="AR137">
        <v>0</v>
      </c>
      <c r="AS137">
        <v>0</v>
      </c>
      <c r="AT137">
        <v>0</v>
      </c>
      <c r="AU137">
        <v>1</v>
      </c>
      <c r="AV137" s="12">
        <v>1</v>
      </c>
      <c r="AW137">
        <v>1</v>
      </c>
      <c r="AX137" s="12" t="s">
        <v>1493</v>
      </c>
      <c r="AY137" s="12" t="s">
        <v>701</v>
      </c>
      <c r="AZ137">
        <v>196</v>
      </c>
      <c r="BA137" s="12" t="s">
        <v>1086</v>
      </c>
      <c r="BB137">
        <v>61.8</v>
      </c>
      <c r="BC137">
        <v>0</v>
      </c>
      <c r="BD137">
        <v>0</v>
      </c>
      <c r="BE137">
        <v>0</v>
      </c>
      <c r="BF137">
        <v>0</v>
      </c>
      <c r="BG137">
        <v>1</v>
      </c>
      <c r="BH137" s="12">
        <v>1</v>
      </c>
      <c r="BI137">
        <v>1</v>
      </c>
      <c r="BJ137" s="12" t="s">
        <v>1493</v>
      </c>
      <c r="BK137" s="12" t="s">
        <v>548</v>
      </c>
      <c r="BL137">
        <v>230</v>
      </c>
      <c r="BM137" s="12" t="s">
        <v>1087</v>
      </c>
      <c r="BN137">
        <v>65</v>
      </c>
      <c r="BO137">
        <v>0</v>
      </c>
      <c r="BP137">
        <v>0</v>
      </c>
      <c r="BQ137">
        <v>0</v>
      </c>
      <c r="BR137">
        <v>0</v>
      </c>
      <c r="BS137">
        <v>1</v>
      </c>
      <c r="BT137" s="12">
        <v>1</v>
      </c>
      <c r="BU137">
        <v>1</v>
      </c>
      <c r="BV137" s="12" t="s">
        <v>1493</v>
      </c>
      <c r="BW137" s="12" t="s">
        <v>903</v>
      </c>
      <c r="BX137">
        <v>259</v>
      </c>
      <c r="BY137" s="12" t="s">
        <v>1088</v>
      </c>
      <c r="BZ137">
        <v>68.5</v>
      </c>
      <c r="CA137">
        <v>0</v>
      </c>
      <c r="CB137">
        <v>0</v>
      </c>
      <c r="CC137">
        <v>0</v>
      </c>
      <c r="CD137">
        <v>0</v>
      </c>
      <c r="CE137">
        <v>1</v>
      </c>
      <c r="CF137" s="12">
        <v>1</v>
      </c>
      <c r="CG137" s="12">
        <v>1</v>
      </c>
      <c r="CH137" s="12" t="s">
        <v>1493</v>
      </c>
      <c r="CI137" s="12" t="s">
        <v>1493</v>
      </c>
      <c r="CJ137" s="12" t="s">
        <v>1493</v>
      </c>
      <c r="CK137" s="12" t="s">
        <v>1493</v>
      </c>
      <c r="CL137" s="12" t="s">
        <v>1493</v>
      </c>
      <c r="CM137" s="12" t="s">
        <v>1493</v>
      </c>
      <c r="CN137" s="12" t="s">
        <v>1493</v>
      </c>
      <c r="CO137" s="12" t="s">
        <v>1493</v>
      </c>
      <c r="CP137" s="12" t="s">
        <v>1493</v>
      </c>
      <c r="CQ137" s="12" t="s">
        <v>1493</v>
      </c>
      <c r="CR137" s="12" t="s">
        <v>1493</v>
      </c>
      <c r="CS137" s="12" t="s">
        <v>1493</v>
      </c>
      <c r="CT137" s="12" t="s">
        <v>1493</v>
      </c>
      <c r="CU137" s="12" t="s">
        <v>1493</v>
      </c>
      <c r="CV137" s="12" t="s">
        <v>1493</v>
      </c>
      <c r="CW137" s="12" t="s">
        <v>1493</v>
      </c>
      <c r="CX137" s="12" t="s">
        <v>1493</v>
      </c>
      <c r="CY137" s="12" t="s">
        <v>1493</v>
      </c>
      <c r="CZ137" s="12" t="s">
        <v>1493</v>
      </c>
      <c r="DA137" s="12" t="s">
        <v>1493</v>
      </c>
      <c r="DB137" s="12" t="s">
        <v>1493</v>
      </c>
      <c r="DC137" s="12" t="s">
        <v>1493</v>
      </c>
      <c r="DD137" s="12" t="s">
        <v>1493</v>
      </c>
      <c r="DE137" s="12" t="s">
        <v>1493</v>
      </c>
      <c r="DF137" s="12" t="s">
        <v>1493</v>
      </c>
      <c r="DG137" s="12" t="s">
        <v>1493</v>
      </c>
      <c r="DH137" s="12" t="s">
        <v>1493</v>
      </c>
      <c r="DI137" s="12" t="s">
        <v>1493</v>
      </c>
      <c r="DJ137" s="12" t="s">
        <v>1493</v>
      </c>
      <c r="DK137" s="12" t="s">
        <v>1493</v>
      </c>
      <c r="DL137" s="12" t="s">
        <v>1493</v>
      </c>
      <c r="DM137" s="12" t="s">
        <v>1493</v>
      </c>
      <c r="DN137" s="12" t="s">
        <v>1493</v>
      </c>
      <c r="DO137" s="12" t="s">
        <v>1493</v>
      </c>
      <c r="DP137" s="12" t="s">
        <v>1493</v>
      </c>
      <c r="DQ137" s="12" t="s">
        <v>1493</v>
      </c>
      <c r="DR137" s="12" t="s">
        <v>1493</v>
      </c>
      <c r="DS137" s="12" t="s">
        <v>1493</v>
      </c>
      <c r="DT137" s="12" t="s">
        <v>1493</v>
      </c>
      <c r="DU137" s="12" t="s">
        <v>1493</v>
      </c>
      <c r="DV137" s="12" t="s">
        <v>1493</v>
      </c>
      <c r="DW137" s="12" t="s">
        <v>1493</v>
      </c>
      <c r="DX137" s="12" t="s">
        <v>1493</v>
      </c>
      <c r="DY137" s="12" t="s">
        <v>1493</v>
      </c>
      <c r="DZ137" s="12" t="s">
        <v>1493</v>
      </c>
      <c r="EA137" s="12" t="s">
        <v>1493</v>
      </c>
      <c r="EB137" s="12" t="s">
        <v>1493</v>
      </c>
      <c r="EC137" s="12" t="s">
        <v>1493</v>
      </c>
      <c r="ED137" s="12" t="s">
        <v>1493</v>
      </c>
      <c r="EE137" s="12" t="s">
        <v>1493</v>
      </c>
      <c r="EF137" s="12" t="s">
        <v>1493</v>
      </c>
      <c r="EG137" s="12" t="s">
        <v>1493</v>
      </c>
      <c r="EH137" s="12" t="s">
        <v>1493</v>
      </c>
      <c r="EI137" s="12" t="s">
        <v>1493</v>
      </c>
      <c r="EJ137" s="12" t="s">
        <v>1493</v>
      </c>
      <c r="EK137" s="12" t="s">
        <v>1493</v>
      </c>
      <c r="EL137" s="12" t="s">
        <v>1493</v>
      </c>
      <c r="EM137" s="12" t="s">
        <v>1493</v>
      </c>
      <c r="EN137" s="12" t="s">
        <v>1493</v>
      </c>
      <c r="EO137" s="12" t="s">
        <v>1493</v>
      </c>
      <c r="EP137" s="12" t="s">
        <v>1493</v>
      </c>
      <c r="ER137">
        <v>7</v>
      </c>
      <c r="ES137">
        <v>37</v>
      </c>
      <c r="ET137">
        <v>37</v>
      </c>
      <c r="EU137">
        <f t="shared" si="6"/>
        <v>37</v>
      </c>
      <c r="EV137">
        <f>Data1!BQ137/7</f>
        <v>38.428571428571431</v>
      </c>
      <c r="EW137">
        <v>7</v>
      </c>
      <c r="EX137">
        <f t="shared" si="7"/>
        <v>2</v>
      </c>
      <c r="EY137" t="str">
        <f t="shared" si="8"/>
        <v>בינוני</v>
      </c>
    </row>
    <row r="138" spans="1:155" x14ac:dyDescent="0.25">
      <c r="A138" s="4">
        <v>1.0409999999999999</v>
      </c>
      <c r="B138" s="12" t="s">
        <v>1493</v>
      </c>
      <c r="C138" s="12" t="s">
        <v>541</v>
      </c>
      <c r="D138">
        <v>85</v>
      </c>
      <c r="E138" s="12" t="s">
        <v>793</v>
      </c>
      <c r="F138">
        <v>53.9</v>
      </c>
      <c r="G138">
        <v>0</v>
      </c>
      <c r="H138">
        <v>0</v>
      </c>
      <c r="I138">
        <v>0</v>
      </c>
      <c r="J138">
        <v>0</v>
      </c>
      <c r="K138" s="12" t="s">
        <v>1493</v>
      </c>
      <c r="L138">
        <v>0</v>
      </c>
      <c r="M138">
        <v>1</v>
      </c>
      <c r="N138">
        <v>1</v>
      </c>
      <c r="O138" s="12" t="s">
        <v>677</v>
      </c>
      <c r="P138">
        <v>136</v>
      </c>
      <c r="Q138" s="12" t="s">
        <v>760</v>
      </c>
      <c r="R138">
        <v>56.2</v>
      </c>
      <c r="S138" s="12">
        <v>0</v>
      </c>
      <c r="T138">
        <v>0</v>
      </c>
      <c r="U138" s="12">
        <v>0</v>
      </c>
      <c r="V138">
        <v>0</v>
      </c>
      <c r="W138" s="12">
        <v>1</v>
      </c>
      <c r="X138">
        <v>1</v>
      </c>
      <c r="Y138" s="12">
        <v>1</v>
      </c>
      <c r="Z138">
        <v>1</v>
      </c>
      <c r="AA138" s="12" t="s">
        <v>754</v>
      </c>
      <c r="AB138">
        <v>185</v>
      </c>
      <c r="AC138" s="12" t="s">
        <v>1089</v>
      </c>
      <c r="AD138">
        <v>59.3</v>
      </c>
      <c r="AE138" s="12">
        <v>0</v>
      </c>
      <c r="AF138">
        <v>0</v>
      </c>
      <c r="AG138" s="12">
        <v>0</v>
      </c>
      <c r="AH138">
        <v>0</v>
      </c>
      <c r="AI138" s="12">
        <v>1</v>
      </c>
      <c r="AJ138">
        <v>1</v>
      </c>
      <c r="AK138" s="12">
        <v>1</v>
      </c>
      <c r="AL138" s="12" t="s">
        <v>1493</v>
      </c>
      <c r="AM138" s="12" t="s">
        <v>855</v>
      </c>
      <c r="AN138">
        <v>248</v>
      </c>
      <c r="AO138" s="12" t="s">
        <v>1090</v>
      </c>
      <c r="AP138">
        <v>61.5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 s="12" t="s">
        <v>1493</v>
      </c>
      <c r="AZ138" s="12" t="s">
        <v>1493</v>
      </c>
      <c r="BA138" s="12" t="s">
        <v>1493</v>
      </c>
      <c r="BB138" s="12" t="s">
        <v>1493</v>
      </c>
      <c r="BC138" s="12" t="s">
        <v>1493</v>
      </c>
      <c r="BD138" s="12" t="s">
        <v>1493</v>
      </c>
      <c r="BE138" s="12" t="s">
        <v>1493</v>
      </c>
      <c r="BF138" s="12" t="s">
        <v>1493</v>
      </c>
      <c r="BG138" s="12" t="s">
        <v>1493</v>
      </c>
      <c r="BH138" s="12" t="s">
        <v>1493</v>
      </c>
      <c r="BI138" s="12" t="s">
        <v>1493</v>
      </c>
      <c r="BJ138" s="12" t="s">
        <v>1493</v>
      </c>
      <c r="BK138" s="12" t="s">
        <v>1493</v>
      </c>
      <c r="BL138" s="12" t="s">
        <v>1493</v>
      </c>
      <c r="BM138" s="12" t="s">
        <v>1493</v>
      </c>
      <c r="BN138" s="12" t="s">
        <v>1493</v>
      </c>
      <c r="BO138" s="12" t="s">
        <v>1493</v>
      </c>
      <c r="BP138" s="12" t="s">
        <v>1493</v>
      </c>
      <c r="BQ138" s="12" t="s">
        <v>1493</v>
      </c>
      <c r="BR138" s="12" t="s">
        <v>1493</v>
      </c>
      <c r="BS138" s="12" t="s">
        <v>1493</v>
      </c>
      <c r="BT138" s="12" t="s">
        <v>1493</v>
      </c>
      <c r="BU138" s="12" t="s">
        <v>1493</v>
      </c>
      <c r="BV138" s="12" t="s">
        <v>1493</v>
      </c>
      <c r="BW138" s="12" t="s">
        <v>1493</v>
      </c>
      <c r="BX138" s="12" t="s">
        <v>1493</v>
      </c>
      <c r="BY138" s="12" t="s">
        <v>1493</v>
      </c>
      <c r="BZ138" s="12" t="s">
        <v>1493</v>
      </c>
      <c r="CA138" s="12" t="s">
        <v>1493</v>
      </c>
      <c r="CB138" s="12" t="s">
        <v>1493</v>
      </c>
      <c r="CC138" s="12" t="s">
        <v>1493</v>
      </c>
      <c r="CD138" s="12" t="s">
        <v>1493</v>
      </c>
      <c r="CE138" s="12" t="s">
        <v>1493</v>
      </c>
      <c r="CF138" s="12" t="s">
        <v>1493</v>
      </c>
      <c r="CG138" s="12" t="s">
        <v>1493</v>
      </c>
      <c r="CH138" s="12" t="s">
        <v>1493</v>
      </c>
      <c r="CI138" s="12" t="s">
        <v>1493</v>
      </c>
      <c r="CJ138" s="12" t="s">
        <v>1493</v>
      </c>
      <c r="CK138" s="12" t="s">
        <v>1493</v>
      </c>
      <c r="CL138" s="12" t="s">
        <v>1493</v>
      </c>
      <c r="CM138" s="12" t="s">
        <v>1493</v>
      </c>
      <c r="CN138" s="12" t="s">
        <v>1493</v>
      </c>
      <c r="CO138" s="12" t="s">
        <v>1493</v>
      </c>
      <c r="CP138" s="12" t="s">
        <v>1493</v>
      </c>
      <c r="CQ138" s="12" t="s">
        <v>1493</v>
      </c>
      <c r="CR138" s="12" t="s">
        <v>1493</v>
      </c>
      <c r="CS138" s="12" t="s">
        <v>1493</v>
      </c>
      <c r="CT138" s="12" t="s">
        <v>1493</v>
      </c>
      <c r="CU138" s="12" t="s">
        <v>1493</v>
      </c>
      <c r="CV138" s="12" t="s">
        <v>1493</v>
      </c>
      <c r="CW138" s="12" t="s">
        <v>1493</v>
      </c>
      <c r="CX138" s="12" t="s">
        <v>1493</v>
      </c>
      <c r="CY138" s="12" t="s">
        <v>1493</v>
      </c>
      <c r="CZ138" s="12" t="s">
        <v>1493</v>
      </c>
      <c r="DA138" s="12" t="s">
        <v>1493</v>
      </c>
      <c r="DB138" s="12" t="s">
        <v>1493</v>
      </c>
      <c r="DC138" s="12" t="s">
        <v>1493</v>
      </c>
      <c r="DD138" s="12" t="s">
        <v>1493</v>
      </c>
      <c r="DE138" s="12" t="s">
        <v>1493</v>
      </c>
      <c r="DF138" s="12" t="s">
        <v>1493</v>
      </c>
      <c r="DG138" s="12" t="s">
        <v>1493</v>
      </c>
      <c r="DH138" s="12" t="s">
        <v>1493</v>
      </c>
      <c r="DI138" s="12" t="s">
        <v>1493</v>
      </c>
      <c r="DJ138" s="12" t="s">
        <v>1493</v>
      </c>
      <c r="DK138" s="12" t="s">
        <v>1493</v>
      </c>
      <c r="DL138" s="12" t="s">
        <v>1493</v>
      </c>
      <c r="DM138" s="12" t="s">
        <v>1493</v>
      </c>
      <c r="DN138" s="12" t="s">
        <v>1493</v>
      </c>
      <c r="DO138" s="12" t="s">
        <v>1493</v>
      </c>
      <c r="DP138" s="12" t="s">
        <v>1493</v>
      </c>
      <c r="DQ138" s="12" t="s">
        <v>1493</v>
      </c>
      <c r="DR138" s="12" t="s">
        <v>1493</v>
      </c>
      <c r="DS138" s="12" t="s">
        <v>1493</v>
      </c>
      <c r="DT138" s="12" t="s">
        <v>1493</v>
      </c>
      <c r="DU138" s="12" t="s">
        <v>1493</v>
      </c>
      <c r="DV138" s="12" t="s">
        <v>1493</v>
      </c>
      <c r="DW138" s="12" t="s">
        <v>1493</v>
      </c>
      <c r="DX138" s="12" t="s">
        <v>1493</v>
      </c>
      <c r="DY138" s="12" t="s">
        <v>1493</v>
      </c>
      <c r="DZ138" s="12" t="s">
        <v>1493</v>
      </c>
      <c r="EA138" s="12" t="s">
        <v>1493</v>
      </c>
      <c r="EB138" s="12" t="s">
        <v>1493</v>
      </c>
      <c r="EC138" s="12" t="s">
        <v>1493</v>
      </c>
      <c r="ED138" s="12" t="s">
        <v>1493</v>
      </c>
      <c r="EE138" s="12" t="s">
        <v>1493</v>
      </c>
      <c r="EF138" s="12" t="s">
        <v>1493</v>
      </c>
      <c r="EG138" s="12" t="s">
        <v>1493</v>
      </c>
      <c r="EH138" s="12" t="s">
        <v>1493</v>
      </c>
      <c r="EI138" s="12" t="s">
        <v>1493</v>
      </c>
      <c r="EJ138" s="12" t="s">
        <v>1493</v>
      </c>
      <c r="EK138" s="12" t="s">
        <v>1493</v>
      </c>
      <c r="EL138" s="12" t="s">
        <v>1493</v>
      </c>
      <c r="EM138" s="12" t="s">
        <v>1493</v>
      </c>
      <c r="EN138" s="12" t="s">
        <v>1493</v>
      </c>
      <c r="EO138" s="12" t="s">
        <v>1493</v>
      </c>
      <c r="EP138" s="12" t="s">
        <v>1493</v>
      </c>
      <c r="ER138">
        <v>4</v>
      </c>
      <c r="ES138">
        <v>35.4</v>
      </c>
      <c r="ET138">
        <v>35.4</v>
      </c>
      <c r="EU138">
        <f t="shared" si="6"/>
        <v>35</v>
      </c>
      <c r="EV138">
        <f>Data1!BQ138/7</f>
        <v>38.428571428571431</v>
      </c>
      <c r="EW138">
        <v>4</v>
      </c>
      <c r="EX138">
        <f t="shared" si="7"/>
        <v>3</v>
      </c>
      <c r="EY138" t="str">
        <f t="shared" si="8"/>
        <v>לא הולם</v>
      </c>
    </row>
    <row r="139" spans="1:155" x14ac:dyDescent="0.25">
      <c r="A139" s="4">
        <v>1.042</v>
      </c>
      <c r="B139" s="12" t="s">
        <v>1493</v>
      </c>
      <c r="C139" s="12" t="s">
        <v>731</v>
      </c>
      <c r="D139">
        <v>98</v>
      </c>
      <c r="E139" s="12" t="s">
        <v>1093</v>
      </c>
      <c r="F139">
        <v>47</v>
      </c>
      <c r="G139">
        <v>0</v>
      </c>
      <c r="H139">
        <v>0</v>
      </c>
      <c r="I139">
        <v>0</v>
      </c>
      <c r="J139">
        <v>0</v>
      </c>
      <c r="K139" s="12" t="s">
        <v>1493</v>
      </c>
      <c r="L139">
        <v>1</v>
      </c>
      <c r="M139">
        <v>0</v>
      </c>
      <c r="N139">
        <v>1</v>
      </c>
      <c r="O139" s="12" t="s">
        <v>1094</v>
      </c>
      <c r="P139">
        <v>128</v>
      </c>
      <c r="Q139" s="12" t="s">
        <v>1095</v>
      </c>
      <c r="R139">
        <v>48</v>
      </c>
      <c r="S139" s="12">
        <v>0</v>
      </c>
      <c r="T139">
        <v>0</v>
      </c>
      <c r="U139" s="12">
        <v>0</v>
      </c>
      <c r="V139">
        <v>0</v>
      </c>
      <c r="W139" s="12" t="s">
        <v>1493</v>
      </c>
      <c r="X139">
        <v>1</v>
      </c>
      <c r="Y139">
        <v>0</v>
      </c>
      <c r="Z139" s="12" t="s">
        <v>1493</v>
      </c>
      <c r="AA139" s="12" t="s">
        <v>812</v>
      </c>
      <c r="AB139">
        <v>159</v>
      </c>
      <c r="AC139" s="12" t="s">
        <v>1097</v>
      </c>
      <c r="AD139">
        <v>49.7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0</v>
      </c>
      <c r="AL139" s="12" t="s">
        <v>1493</v>
      </c>
      <c r="AM139" s="12" t="s">
        <v>612</v>
      </c>
      <c r="AN139">
        <v>208</v>
      </c>
      <c r="AO139" s="12" t="s">
        <v>1096</v>
      </c>
      <c r="AP139">
        <v>51.5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0</v>
      </c>
      <c r="AX139" s="12" t="s">
        <v>1493</v>
      </c>
      <c r="AY139" s="12" t="s">
        <v>864</v>
      </c>
      <c r="AZ139">
        <v>235</v>
      </c>
      <c r="BA139" s="12" t="s">
        <v>1098</v>
      </c>
      <c r="BB139">
        <v>52.5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 s="12" t="s">
        <v>1493</v>
      </c>
      <c r="BK139" s="12" t="s">
        <v>1493</v>
      </c>
      <c r="BL139" s="12" t="s">
        <v>1493</v>
      </c>
      <c r="BM139" s="12" t="s">
        <v>1493</v>
      </c>
      <c r="BN139" s="12" t="s">
        <v>1493</v>
      </c>
      <c r="BO139" s="12" t="s">
        <v>1493</v>
      </c>
      <c r="BP139" s="12" t="s">
        <v>1493</v>
      </c>
      <c r="BQ139" s="12" t="s">
        <v>1493</v>
      </c>
      <c r="BR139" s="12" t="s">
        <v>1493</v>
      </c>
      <c r="BS139" s="12" t="s">
        <v>1493</v>
      </c>
      <c r="BT139" s="12" t="s">
        <v>1493</v>
      </c>
      <c r="BU139" s="12" t="s">
        <v>1493</v>
      </c>
      <c r="BV139" s="12" t="s">
        <v>1493</v>
      </c>
      <c r="BW139" s="12" t="s">
        <v>1493</v>
      </c>
      <c r="BX139" s="12" t="s">
        <v>1493</v>
      </c>
      <c r="BY139" s="12" t="s">
        <v>1493</v>
      </c>
      <c r="BZ139" s="12" t="s">
        <v>1493</v>
      </c>
      <c r="CA139" s="12" t="s">
        <v>1493</v>
      </c>
      <c r="CB139" s="12" t="s">
        <v>1493</v>
      </c>
      <c r="CC139" s="12" t="s">
        <v>1493</v>
      </c>
      <c r="CD139" s="12" t="s">
        <v>1493</v>
      </c>
      <c r="CE139" s="12" t="s">
        <v>1493</v>
      </c>
      <c r="CF139" s="12" t="s">
        <v>1493</v>
      </c>
      <c r="CG139" s="12" t="s">
        <v>1493</v>
      </c>
      <c r="CH139" s="12" t="s">
        <v>1493</v>
      </c>
      <c r="CI139" s="12" t="s">
        <v>1493</v>
      </c>
      <c r="CJ139" s="12" t="s">
        <v>1493</v>
      </c>
      <c r="CK139" s="12" t="s">
        <v>1493</v>
      </c>
      <c r="CL139" s="12" t="s">
        <v>1493</v>
      </c>
      <c r="CM139" s="12" t="s">
        <v>1493</v>
      </c>
      <c r="CN139" s="12" t="s">
        <v>1493</v>
      </c>
      <c r="CO139" s="12" t="s">
        <v>1493</v>
      </c>
      <c r="CP139" s="12" t="s">
        <v>1493</v>
      </c>
      <c r="CQ139" s="12" t="s">
        <v>1493</v>
      </c>
      <c r="CR139" s="12" t="s">
        <v>1493</v>
      </c>
      <c r="CS139" s="12" t="s">
        <v>1493</v>
      </c>
      <c r="CT139" s="12" t="s">
        <v>1493</v>
      </c>
      <c r="CU139" s="12" t="s">
        <v>1493</v>
      </c>
      <c r="CV139" s="12" t="s">
        <v>1493</v>
      </c>
      <c r="CW139" s="12" t="s">
        <v>1493</v>
      </c>
      <c r="CX139" s="12" t="s">
        <v>1493</v>
      </c>
      <c r="CY139" s="12" t="s">
        <v>1493</v>
      </c>
      <c r="CZ139" s="12" t="s">
        <v>1493</v>
      </c>
      <c r="DA139" s="12" t="s">
        <v>1493</v>
      </c>
      <c r="DB139" s="12" t="s">
        <v>1493</v>
      </c>
      <c r="DC139" s="12" t="s">
        <v>1493</v>
      </c>
      <c r="DD139" s="12" t="s">
        <v>1493</v>
      </c>
      <c r="DE139" s="12" t="s">
        <v>1493</v>
      </c>
      <c r="DF139" s="12" t="s">
        <v>1493</v>
      </c>
      <c r="DG139" s="12" t="s">
        <v>1493</v>
      </c>
      <c r="DH139" s="12" t="s">
        <v>1493</v>
      </c>
      <c r="DI139" s="12" t="s">
        <v>1493</v>
      </c>
      <c r="DJ139" s="12" t="s">
        <v>1493</v>
      </c>
      <c r="DK139" s="12" t="s">
        <v>1493</v>
      </c>
      <c r="DL139" s="12" t="s">
        <v>1493</v>
      </c>
      <c r="DM139" s="12" t="s">
        <v>1493</v>
      </c>
      <c r="DN139" s="12" t="s">
        <v>1493</v>
      </c>
      <c r="DO139" s="12" t="s">
        <v>1493</v>
      </c>
      <c r="DP139" s="12" t="s">
        <v>1493</v>
      </c>
      <c r="DQ139" s="12" t="s">
        <v>1493</v>
      </c>
      <c r="DR139" s="12" t="s">
        <v>1493</v>
      </c>
      <c r="DS139" s="12" t="s">
        <v>1493</v>
      </c>
      <c r="DT139" s="12" t="s">
        <v>1493</v>
      </c>
      <c r="DU139" s="12" t="s">
        <v>1493</v>
      </c>
      <c r="DV139" s="12" t="s">
        <v>1493</v>
      </c>
      <c r="DW139" s="12" t="s">
        <v>1493</v>
      </c>
      <c r="DX139" s="12" t="s">
        <v>1493</v>
      </c>
      <c r="DY139" s="12" t="s">
        <v>1493</v>
      </c>
      <c r="DZ139" s="12" t="s">
        <v>1493</v>
      </c>
      <c r="EA139" s="12" t="s">
        <v>1493</v>
      </c>
      <c r="EB139" s="12" t="s">
        <v>1493</v>
      </c>
      <c r="EC139" s="12" t="s">
        <v>1493</v>
      </c>
      <c r="ED139" s="12" t="s">
        <v>1493</v>
      </c>
      <c r="EE139" s="12" t="s">
        <v>1493</v>
      </c>
      <c r="EF139" s="12" t="s">
        <v>1493</v>
      </c>
      <c r="EG139" s="12" t="s">
        <v>1493</v>
      </c>
      <c r="EH139" s="12" t="s">
        <v>1493</v>
      </c>
      <c r="EI139" s="12" t="s">
        <v>1493</v>
      </c>
      <c r="EJ139" s="12" t="s">
        <v>1493</v>
      </c>
      <c r="EK139" s="12" t="s">
        <v>1493</v>
      </c>
      <c r="EL139" s="12" t="s">
        <v>1493</v>
      </c>
      <c r="EM139" s="12" t="s">
        <v>1493</v>
      </c>
      <c r="EN139" s="12" t="s">
        <v>1493</v>
      </c>
      <c r="EO139" s="12" t="s">
        <v>1493</v>
      </c>
      <c r="EP139" s="12" t="s">
        <v>1493</v>
      </c>
      <c r="ER139">
        <v>5</v>
      </c>
      <c r="ES139">
        <v>33.5</v>
      </c>
      <c r="ET139">
        <v>33.5</v>
      </c>
      <c r="EU139">
        <f t="shared" si="6"/>
        <v>33</v>
      </c>
      <c r="EV139">
        <f>Data1!BQ139/7</f>
        <v>39.285714285714285</v>
      </c>
      <c r="EW139">
        <v>5</v>
      </c>
      <c r="EX139">
        <f t="shared" si="7"/>
        <v>2</v>
      </c>
      <c r="EY139" t="str">
        <f t="shared" si="8"/>
        <v>בינוני</v>
      </c>
    </row>
    <row r="140" spans="1:155" x14ac:dyDescent="0.25">
      <c r="A140" s="4">
        <v>1.0429999999999999</v>
      </c>
      <c r="B140" s="12" t="s">
        <v>1493</v>
      </c>
      <c r="C140" s="12" t="s">
        <v>743</v>
      </c>
      <c r="D140">
        <v>87</v>
      </c>
      <c r="E140" s="12" t="s">
        <v>702</v>
      </c>
      <c r="F140">
        <v>68</v>
      </c>
      <c r="G140">
        <v>0</v>
      </c>
      <c r="H140">
        <v>0</v>
      </c>
      <c r="I140">
        <v>0</v>
      </c>
      <c r="J140">
        <v>0</v>
      </c>
      <c r="K140" s="12" t="s">
        <v>1493</v>
      </c>
      <c r="L140" s="12" t="s">
        <v>1493</v>
      </c>
      <c r="M140">
        <v>1</v>
      </c>
      <c r="N140">
        <v>1</v>
      </c>
      <c r="O140" s="12" t="s">
        <v>872</v>
      </c>
      <c r="P140">
        <v>114</v>
      </c>
      <c r="Q140" s="12" t="s">
        <v>1100</v>
      </c>
      <c r="R140">
        <v>69</v>
      </c>
      <c r="S140" s="12">
        <v>0</v>
      </c>
      <c r="T140">
        <v>0</v>
      </c>
      <c r="U140" s="12">
        <v>0</v>
      </c>
      <c r="V140">
        <v>0</v>
      </c>
      <c r="W140" s="12" t="s">
        <v>1493</v>
      </c>
      <c r="X140" s="12" t="s">
        <v>1493</v>
      </c>
      <c r="Y140">
        <v>1</v>
      </c>
      <c r="Z140" s="12" t="s">
        <v>1493</v>
      </c>
      <c r="AA140" s="12" t="s">
        <v>1101</v>
      </c>
      <c r="AB140">
        <v>189</v>
      </c>
      <c r="AC140" s="12" t="s">
        <v>1102</v>
      </c>
      <c r="AD140">
        <v>76</v>
      </c>
      <c r="AE140" s="12">
        <v>0</v>
      </c>
      <c r="AF140">
        <v>0</v>
      </c>
      <c r="AG140" s="12">
        <v>0</v>
      </c>
      <c r="AH140">
        <v>0</v>
      </c>
      <c r="AI140" s="12">
        <v>1</v>
      </c>
      <c r="AJ140">
        <v>1</v>
      </c>
      <c r="AK140" s="12">
        <v>1</v>
      </c>
      <c r="AL140">
        <v>1</v>
      </c>
      <c r="AM140" s="12" t="s">
        <v>533</v>
      </c>
      <c r="AN140">
        <v>221</v>
      </c>
      <c r="AO140" s="12" t="s">
        <v>1103</v>
      </c>
      <c r="AP140">
        <v>81.5</v>
      </c>
      <c r="AQ140" s="12">
        <v>0</v>
      </c>
      <c r="AR140">
        <v>0</v>
      </c>
      <c r="AS140" s="12">
        <v>0</v>
      </c>
      <c r="AT140">
        <v>0</v>
      </c>
      <c r="AU140" s="12">
        <v>1</v>
      </c>
      <c r="AV140">
        <v>1</v>
      </c>
      <c r="AW140" s="12">
        <v>1</v>
      </c>
      <c r="AX140" s="12" t="s">
        <v>1493</v>
      </c>
      <c r="AY140" s="12" t="s">
        <v>714</v>
      </c>
      <c r="AZ140">
        <v>248</v>
      </c>
      <c r="BA140" s="12" t="s">
        <v>1104</v>
      </c>
      <c r="BB140">
        <v>83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 s="12" t="s">
        <v>1493</v>
      </c>
      <c r="BK140" s="12" t="s">
        <v>1105</v>
      </c>
      <c r="BL140">
        <v>271</v>
      </c>
      <c r="BM140" s="12" t="s">
        <v>1106</v>
      </c>
      <c r="BN140">
        <v>83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1</v>
      </c>
      <c r="BV140" s="12" t="s">
        <v>1493</v>
      </c>
      <c r="BW140" s="12" t="s">
        <v>1493</v>
      </c>
      <c r="BX140" s="12" t="s">
        <v>1493</v>
      </c>
      <c r="BY140" s="12" t="s">
        <v>1493</v>
      </c>
      <c r="BZ140" s="12" t="s">
        <v>1493</v>
      </c>
      <c r="CA140" s="12" t="s">
        <v>1493</v>
      </c>
      <c r="CB140" s="12" t="s">
        <v>1493</v>
      </c>
      <c r="CC140" s="12" t="s">
        <v>1493</v>
      </c>
      <c r="CD140" s="12" t="s">
        <v>1493</v>
      </c>
      <c r="CE140" s="12" t="s">
        <v>1493</v>
      </c>
      <c r="CF140" s="12" t="s">
        <v>1493</v>
      </c>
      <c r="CG140" s="12" t="s">
        <v>1493</v>
      </c>
      <c r="CH140" s="12" t="s">
        <v>1493</v>
      </c>
      <c r="CI140" s="12" t="s">
        <v>1493</v>
      </c>
      <c r="CJ140" s="12" t="s">
        <v>1493</v>
      </c>
      <c r="CK140" s="12" t="s">
        <v>1493</v>
      </c>
      <c r="CL140" s="12" t="s">
        <v>1493</v>
      </c>
      <c r="CM140" s="12" t="s">
        <v>1493</v>
      </c>
      <c r="CN140" s="12" t="s">
        <v>1493</v>
      </c>
      <c r="CO140" s="12" t="s">
        <v>1493</v>
      </c>
      <c r="CP140" s="12" t="s">
        <v>1493</v>
      </c>
      <c r="CQ140" s="12" t="s">
        <v>1493</v>
      </c>
      <c r="CR140" s="12" t="s">
        <v>1493</v>
      </c>
      <c r="CS140" s="12" t="s">
        <v>1493</v>
      </c>
      <c r="CT140" s="12" t="s">
        <v>1493</v>
      </c>
      <c r="CU140" s="12" t="s">
        <v>1493</v>
      </c>
      <c r="CV140" s="12" t="s">
        <v>1493</v>
      </c>
      <c r="CW140" s="12" t="s">
        <v>1493</v>
      </c>
      <c r="CX140" s="12" t="s">
        <v>1493</v>
      </c>
      <c r="CY140" s="12" t="s">
        <v>1493</v>
      </c>
      <c r="CZ140" s="12" t="s">
        <v>1493</v>
      </c>
      <c r="DA140" s="12" t="s">
        <v>1493</v>
      </c>
      <c r="DB140" s="12" t="s">
        <v>1493</v>
      </c>
      <c r="DC140" s="12" t="s">
        <v>1493</v>
      </c>
      <c r="DD140" s="12" t="s">
        <v>1493</v>
      </c>
      <c r="DE140" s="12" t="s">
        <v>1493</v>
      </c>
      <c r="DF140" s="12" t="s">
        <v>1493</v>
      </c>
      <c r="DG140" s="12" t="s">
        <v>1493</v>
      </c>
      <c r="DH140" s="12" t="s">
        <v>1493</v>
      </c>
      <c r="DI140" s="12" t="s">
        <v>1493</v>
      </c>
      <c r="DJ140" s="12" t="s">
        <v>1493</v>
      </c>
      <c r="DK140" s="12" t="s">
        <v>1493</v>
      </c>
      <c r="DL140" s="12" t="s">
        <v>1493</v>
      </c>
      <c r="DM140" s="12" t="s">
        <v>1493</v>
      </c>
      <c r="DN140" s="12" t="s">
        <v>1493</v>
      </c>
      <c r="DO140" s="12" t="s">
        <v>1493</v>
      </c>
      <c r="DP140" s="12" t="s">
        <v>1493</v>
      </c>
      <c r="DQ140" s="12" t="s">
        <v>1493</v>
      </c>
      <c r="DR140" s="12" t="s">
        <v>1493</v>
      </c>
      <c r="DS140" s="12" t="s">
        <v>1493</v>
      </c>
      <c r="DT140" s="12" t="s">
        <v>1493</v>
      </c>
      <c r="DU140" s="12" t="s">
        <v>1493</v>
      </c>
      <c r="DV140" s="12" t="s">
        <v>1493</v>
      </c>
      <c r="DW140" s="12" t="s">
        <v>1493</v>
      </c>
      <c r="DX140" s="12" t="s">
        <v>1493</v>
      </c>
      <c r="DY140" s="12" t="s">
        <v>1493</v>
      </c>
      <c r="DZ140" s="12" t="s">
        <v>1493</v>
      </c>
      <c r="EA140" s="12" t="s">
        <v>1493</v>
      </c>
      <c r="EB140" s="12" t="s">
        <v>1493</v>
      </c>
      <c r="EC140" s="12" t="s">
        <v>1493</v>
      </c>
      <c r="ED140" s="12" t="s">
        <v>1493</v>
      </c>
      <c r="EE140" s="12" t="s">
        <v>1493</v>
      </c>
      <c r="EF140" s="12" t="s">
        <v>1493</v>
      </c>
      <c r="EG140" s="12" t="s">
        <v>1493</v>
      </c>
      <c r="EH140" s="12" t="s">
        <v>1493</v>
      </c>
      <c r="EI140" s="12" t="s">
        <v>1493</v>
      </c>
      <c r="EJ140" s="12" t="s">
        <v>1493</v>
      </c>
      <c r="EK140" s="12" t="s">
        <v>1493</v>
      </c>
      <c r="EL140" s="12" t="s">
        <v>1493</v>
      </c>
      <c r="EM140" s="12" t="s">
        <v>1493</v>
      </c>
      <c r="EN140" s="12" t="s">
        <v>1493</v>
      </c>
      <c r="EO140" s="12" t="s">
        <v>1493</v>
      </c>
      <c r="EP140" s="12" t="s">
        <v>1493</v>
      </c>
      <c r="ER140">
        <v>6</v>
      </c>
      <c r="ES140">
        <v>38.700000000000003</v>
      </c>
      <c r="ET140">
        <v>39</v>
      </c>
      <c r="EU140">
        <f t="shared" si="6"/>
        <v>39</v>
      </c>
      <c r="EV140">
        <f>Data1!BQ140/7</f>
        <v>39.142857142857146</v>
      </c>
      <c r="EW140">
        <v>6</v>
      </c>
      <c r="EX140">
        <f t="shared" si="7"/>
        <v>2</v>
      </c>
      <c r="EY140" t="str">
        <f t="shared" si="8"/>
        <v>בינוני</v>
      </c>
    </row>
    <row r="141" spans="1:155" x14ac:dyDescent="0.25">
      <c r="A141" s="4">
        <v>1.044</v>
      </c>
      <c r="B141" s="12" t="s">
        <v>1493</v>
      </c>
      <c r="C141" s="12" t="s">
        <v>844</v>
      </c>
      <c r="D141">
        <v>77</v>
      </c>
      <c r="E141" s="12" t="s">
        <v>484</v>
      </c>
      <c r="F141">
        <v>63</v>
      </c>
      <c r="G141">
        <v>0</v>
      </c>
      <c r="H141">
        <v>0</v>
      </c>
      <c r="I141">
        <v>0</v>
      </c>
      <c r="J141">
        <v>0</v>
      </c>
      <c r="K141" s="12" t="s">
        <v>1493</v>
      </c>
      <c r="L141" s="12" t="s">
        <v>1493</v>
      </c>
      <c r="M141">
        <v>1</v>
      </c>
      <c r="N141">
        <v>1</v>
      </c>
      <c r="O141" s="12" t="s">
        <v>471</v>
      </c>
      <c r="P141">
        <v>105</v>
      </c>
      <c r="Q141" s="12" t="s">
        <v>645</v>
      </c>
      <c r="R141">
        <v>63</v>
      </c>
      <c r="S141" s="12">
        <v>0</v>
      </c>
      <c r="T141">
        <v>0</v>
      </c>
      <c r="U141" s="12">
        <v>0</v>
      </c>
      <c r="V141">
        <v>0</v>
      </c>
      <c r="W141" s="12" t="s">
        <v>1493</v>
      </c>
      <c r="X141" s="12" t="s">
        <v>1493</v>
      </c>
      <c r="Y141">
        <v>1</v>
      </c>
      <c r="Z141" s="12" t="s">
        <v>1493</v>
      </c>
      <c r="AA141" s="12" t="s">
        <v>1108</v>
      </c>
      <c r="AB141">
        <v>147</v>
      </c>
      <c r="AC141" s="12" t="s">
        <v>484</v>
      </c>
      <c r="AD141">
        <v>65</v>
      </c>
      <c r="AE141">
        <v>0</v>
      </c>
      <c r="AF141">
        <v>0</v>
      </c>
      <c r="AG141">
        <v>0</v>
      </c>
      <c r="AH141">
        <v>0</v>
      </c>
      <c r="AI141">
        <v>1</v>
      </c>
      <c r="AJ141" s="12" t="s">
        <v>1493</v>
      </c>
      <c r="AK141">
        <v>1</v>
      </c>
      <c r="AL141" s="12" t="s">
        <v>1493</v>
      </c>
      <c r="AM141" s="12" t="s">
        <v>644</v>
      </c>
      <c r="AN141">
        <v>174</v>
      </c>
      <c r="AO141" s="12" t="s">
        <v>486</v>
      </c>
      <c r="AP141">
        <v>67</v>
      </c>
      <c r="AQ141">
        <v>0</v>
      </c>
      <c r="AR141">
        <v>0</v>
      </c>
      <c r="AS141">
        <v>0</v>
      </c>
      <c r="AT141">
        <v>0</v>
      </c>
      <c r="AU141">
        <v>1</v>
      </c>
      <c r="AV141" s="12" t="s">
        <v>1493</v>
      </c>
      <c r="AW141">
        <v>1</v>
      </c>
      <c r="AX141">
        <v>1</v>
      </c>
      <c r="AY141" s="12" t="s">
        <v>711</v>
      </c>
      <c r="AZ141">
        <v>203</v>
      </c>
      <c r="BA141" s="12" t="s">
        <v>495</v>
      </c>
      <c r="BB141">
        <v>70</v>
      </c>
      <c r="BC141" s="12">
        <v>0</v>
      </c>
      <c r="BD141">
        <v>0</v>
      </c>
      <c r="BE141" s="12">
        <v>0</v>
      </c>
      <c r="BF141">
        <v>0</v>
      </c>
      <c r="BG141" s="12">
        <v>1</v>
      </c>
      <c r="BH141" s="12" t="s">
        <v>1493</v>
      </c>
      <c r="BI141" s="12">
        <v>1</v>
      </c>
      <c r="BJ141" s="12" t="s">
        <v>1493</v>
      </c>
      <c r="BK141" s="12" t="s">
        <v>1070</v>
      </c>
      <c r="BL141">
        <v>238</v>
      </c>
      <c r="BM141" s="12" t="s">
        <v>484</v>
      </c>
      <c r="BN141">
        <v>72</v>
      </c>
      <c r="BO141">
        <v>0</v>
      </c>
      <c r="BP141">
        <v>0</v>
      </c>
      <c r="BQ141">
        <v>0</v>
      </c>
      <c r="BR141">
        <v>0</v>
      </c>
      <c r="BS141">
        <v>1</v>
      </c>
      <c r="BT141" s="12" t="s">
        <v>1493</v>
      </c>
      <c r="BU141">
        <v>1</v>
      </c>
      <c r="BV141" s="12" t="s">
        <v>1493</v>
      </c>
      <c r="BW141" s="12" t="s">
        <v>1493</v>
      </c>
      <c r="BX141" s="12" t="s">
        <v>1493</v>
      </c>
      <c r="BY141" s="12" t="s">
        <v>1493</v>
      </c>
      <c r="BZ141" s="12" t="s">
        <v>1493</v>
      </c>
      <c r="CA141" s="12" t="s">
        <v>1493</v>
      </c>
      <c r="CB141" s="12" t="s">
        <v>1493</v>
      </c>
      <c r="CC141" s="12" t="s">
        <v>1493</v>
      </c>
      <c r="CD141" s="12" t="s">
        <v>1493</v>
      </c>
      <c r="CE141" s="12" t="s">
        <v>1493</v>
      </c>
      <c r="CF141" s="12" t="s">
        <v>1493</v>
      </c>
      <c r="CG141" s="12" t="s">
        <v>1493</v>
      </c>
      <c r="CH141" s="12" t="s">
        <v>1493</v>
      </c>
      <c r="CI141" s="12" t="s">
        <v>1493</v>
      </c>
      <c r="CJ141" s="12" t="s">
        <v>1493</v>
      </c>
      <c r="CK141" s="12" t="s">
        <v>1493</v>
      </c>
      <c r="CL141" s="12" t="s">
        <v>1493</v>
      </c>
      <c r="CM141" s="12" t="s">
        <v>1493</v>
      </c>
      <c r="CN141" s="12" t="s">
        <v>1493</v>
      </c>
      <c r="CO141" s="12" t="s">
        <v>1493</v>
      </c>
      <c r="CP141" s="12" t="s">
        <v>1493</v>
      </c>
      <c r="CQ141" s="12" t="s">
        <v>1493</v>
      </c>
      <c r="CR141" s="12" t="s">
        <v>1493</v>
      </c>
      <c r="CS141" s="12" t="s">
        <v>1493</v>
      </c>
      <c r="CT141" s="12" t="s">
        <v>1493</v>
      </c>
      <c r="CU141" s="12" t="s">
        <v>1493</v>
      </c>
      <c r="CV141" s="12" t="s">
        <v>1493</v>
      </c>
      <c r="CW141" s="12" t="s">
        <v>1493</v>
      </c>
      <c r="CX141" s="12" t="s">
        <v>1493</v>
      </c>
      <c r="CY141" s="12" t="s">
        <v>1493</v>
      </c>
      <c r="CZ141" s="12" t="s">
        <v>1493</v>
      </c>
      <c r="DA141" s="12" t="s">
        <v>1493</v>
      </c>
      <c r="DB141" s="12" t="s">
        <v>1493</v>
      </c>
      <c r="DC141" s="12" t="s">
        <v>1493</v>
      </c>
      <c r="DD141" s="12" t="s">
        <v>1493</v>
      </c>
      <c r="DE141" s="12" t="s">
        <v>1493</v>
      </c>
      <c r="DF141" s="12" t="s">
        <v>1493</v>
      </c>
      <c r="DG141" s="12" t="s">
        <v>1493</v>
      </c>
      <c r="DH141" s="12" t="s">
        <v>1493</v>
      </c>
      <c r="DI141" s="12" t="s">
        <v>1493</v>
      </c>
      <c r="DJ141" s="12" t="s">
        <v>1493</v>
      </c>
      <c r="DK141" s="12" t="s">
        <v>1493</v>
      </c>
      <c r="DL141" s="12" t="s">
        <v>1493</v>
      </c>
      <c r="DM141" s="12" t="s">
        <v>1493</v>
      </c>
      <c r="DN141" s="12" t="s">
        <v>1493</v>
      </c>
      <c r="DO141" s="12" t="s">
        <v>1493</v>
      </c>
      <c r="DP141" s="12" t="s">
        <v>1493</v>
      </c>
      <c r="DQ141" s="12" t="s">
        <v>1493</v>
      </c>
      <c r="DR141" s="12" t="s">
        <v>1493</v>
      </c>
      <c r="DS141" s="12" t="s">
        <v>1493</v>
      </c>
      <c r="DT141" s="12" t="s">
        <v>1493</v>
      </c>
      <c r="DU141" s="12" t="s">
        <v>1493</v>
      </c>
      <c r="DV141" s="12" t="s">
        <v>1493</v>
      </c>
      <c r="DW141" s="12" t="s">
        <v>1493</v>
      </c>
      <c r="DX141" s="12" t="s">
        <v>1493</v>
      </c>
      <c r="DY141" s="12" t="s">
        <v>1493</v>
      </c>
      <c r="DZ141" s="12" t="s">
        <v>1493</v>
      </c>
      <c r="EA141" s="12" t="s">
        <v>1493</v>
      </c>
      <c r="EB141" s="12" t="s">
        <v>1493</v>
      </c>
      <c r="EC141" s="12" t="s">
        <v>1493</v>
      </c>
      <c r="ED141" s="12" t="s">
        <v>1493</v>
      </c>
      <c r="EE141" s="12" t="s">
        <v>1493</v>
      </c>
      <c r="EF141" s="12" t="s">
        <v>1493</v>
      </c>
      <c r="EG141" s="12" t="s">
        <v>1493</v>
      </c>
      <c r="EH141" s="12" t="s">
        <v>1493</v>
      </c>
      <c r="EI141" s="12" t="s">
        <v>1493</v>
      </c>
      <c r="EJ141" s="12" t="s">
        <v>1493</v>
      </c>
      <c r="EK141" s="12" t="s">
        <v>1493</v>
      </c>
      <c r="EL141" s="12" t="s">
        <v>1493</v>
      </c>
      <c r="EM141" s="12" t="s">
        <v>1493</v>
      </c>
      <c r="EN141" s="12" t="s">
        <v>1493</v>
      </c>
      <c r="EO141" s="12" t="s">
        <v>1493</v>
      </c>
      <c r="EP141" s="12" t="s">
        <v>1493</v>
      </c>
      <c r="ER141">
        <v>6</v>
      </c>
      <c r="ES141">
        <v>34</v>
      </c>
      <c r="ET141">
        <v>34</v>
      </c>
      <c r="EU141">
        <f t="shared" si="6"/>
        <v>34</v>
      </c>
      <c r="EV141">
        <f>Data1!BQ141/7</f>
        <v>38.142857142857146</v>
      </c>
      <c r="EW141">
        <v>6</v>
      </c>
      <c r="EX141">
        <f t="shared" si="7"/>
        <v>2</v>
      </c>
      <c r="EY141" t="str">
        <f t="shared" si="8"/>
        <v>בינוני</v>
      </c>
    </row>
    <row r="142" spans="1:155" x14ac:dyDescent="0.25">
      <c r="A142" s="4">
        <v>1.0449999999999999</v>
      </c>
      <c r="B142" s="12" t="s">
        <v>1493</v>
      </c>
      <c r="C142" s="12" t="s">
        <v>736</v>
      </c>
      <c r="D142">
        <v>208</v>
      </c>
      <c r="E142" s="12" t="s">
        <v>495</v>
      </c>
      <c r="F142">
        <v>68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1</v>
      </c>
      <c r="O142" s="12" t="s">
        <v>903</v>
      </c>
      <c r="P142">
        <v>238</v>
      </c>
      <c r="Q142" s="12" t="s">
        <v>495</v>
      </c>
      <c r="R142">
        <v>69</v>
      </c>
      <c r="S142" s="12">
        <v>0</v>
      </c>
      <c r="T142">
        <v>0</v>
      </c>
      <c r="U142" s="12">
        <v>0</v>
      </c>
      <c r="V142">
        <v>0</v>
      </c>
      <c r="W142" s="12">
        <v>1</v>
      </c>
      <c r="X142">
        <v>1</v>
      </c>
      <c r="Y142" s="12">
        <v>1</v>
      </c>
      <c r="Z142">
        <v>1</v>
      </c>
      <c r="AA142" s="12" t="s">
        <v>1493</v>
      </c>
      <c r="AB142" s="12" t="s">
        <v>1493</v>
      </c>
      <c r="AC142" s="12" t="s">
        <v>1493</v>
      </c>
      <c r="AD142" s="12" t="s">
        <v>1493</v>
      </c>
      <c r="AE142" s="12" t="s">
        <v>1493</v>
      </c>
      <c r="AF142" s="12" t="s">
        <v>1493</v>
      </c>
      <c r="AG142" s="12" t="s">
        <v>1493</v>
      </c>
      <c r="AH142" s="12" t="s">
        <v>1493</v>
      </c>
      <c r="AI142" s="12" t="s">
        <v>1493</v>
      </c>
      <c r="AJ142" s="12" t="s">
        <v>1493</v>
      </c>
      <c r="AK142" s="12" t="s">
        <v>1493</v>
      </c>
      <c r="AL142" s="12" t="s">
        <v>1493</v>
      </c>
      <c r="AM142" s="12" t="s">
        <v>1493</v>
      </c>
      <c r="AN142" s="12" t="s">
        <v>1493</v>
      </c>
      <c r="AO142" s="12" t="s">
        <v>1493</v>
      </c>
      <c r="AP142" s="12" t="s">
        <v>1493</v>
      </c>
      <c r="AQ142" s="12" t="s">
        <v>1493</v>
      </c>
      <c r="AR142" s="12" t="s">
        <v>1493</v>
      </c>
      <c r="AS142" s="12" t="s">
        <v>1493</v>
      </c>
      <c r="AT142" s="12" t="s">
        <v>1493</v>
      </c>
      <c r="AU142" s="12" t="s">
        <v>1493</v>
      </c>
      <c r="AV142" s="12" t="s">
        <v>1493</v>
      </c>
      <c r="AW142" s="12" t="s">
        <v>1493</v>
      </c>
      <c r="AX142" s="12" t="s">
        <v>1493</v>
      </c>
      <c r="AY142" s="12" t="s">
        <v>1493</v>
      </c>
      <c r="AZ142" s="12" t="s">
        <v>1493</v>
      </c>
      <c r="BA142" s="12" t="s">
        <v>1493</v>
      </c>
      <c r="BB142" s="12" t="s">
        <v>1493</v>
      </c>
      <c r="BC142" s="12" t="s">
        <v>1493</v>
      </c>
      <c r="BD142" s="12" t="s">
        <v>1493</v>
      </c>
      <c r="BE142" s="12" t="s">
        <v>1493</v>
      </c>
      <c r="BF142" s="12" t="s">
        <v>1493</v>
      </c>
      <c r="BG142" s="12" t="s">
        <v>1493</v>
      </c>
      <c r="BH142" s="12" t="s">
        <v>1493</v>
      </c>
      <c r="BI142" s="12" t="s">
        <v>1493</v>
      </c>
      <c r="BJ142" s="12" t="s">
        <v>1493</v>
      </c>
      <c r="BK142" s="12" t="s">
        <v>1493</v>
      </c>
      <c r="BL142" s="12" t="s">
        <v>1493</v>
      </c>
      <c r="BM142" s="12" t="s">
        <v>1493</v>
      </c>
      <c r="BN142" s="12" t="s">
        <v>1493</v>
      </c>
      <c r="BO142" s="12" t="s">
        <v>1493</v>
      </c>
      <c r="BP142" s="12" t="s">
        <v>1493</v>
      </c>
      <c r="BQ142" s="12" t="s">
        <v>1493</v>
      </c>
      <c r="BR142" s="12" t="s">
        <v>1493</v>
      </c>
      <c r="BS142" s="12" t="s">
        <v>1493</v>
      </c>
      <c r="BT142" s="12" t="s">
        <v>1493</v>
      </c>
      <c r="BU142" s="12" t="s">
        <v>1493</v>
      </c>
      <c r="BV142" s="12" t="s">
        <v>1493</v>
      </c>
      <c r="BW142" s="12" t="s">
        <v>1493</v>
      </c>
      <c r="BX142" s="12" t="s">
        <v>1493</v>
      </c>
      <c r="BY142" s="12" t="s">
        <v>1493</v>
      </c>
      <c r="BZ142" s="12" t="s">
        <v>1493</v>
      </c>
      <c r="CA142" s="12" t="s">
        <v>1493</v>
      </c>
      <c r="CB142" s="12" t="s">
        <v>1493</v>
      </c>
      <c r="CC142" s="12" t="s">
        <v>1493</v>
      </c>
      <c r="CD142" s="12" t="s">
        <v>1493</v>
      </c>
      <c r="CE142" s="12" t="s">
        <v>1493</v>
      </c>
      <c r="CF142" s="12" t="s">
        <v>1493</v>
      </c>
      <c r="CG142" s="12" t="s">
        <v>1493</v>
      </c>
      <c r="CH142" s="12" t="s">
        <v>1493</v>
      </c>
      <c r="CI142" s="12" t="s">
        <v>1493</v>
      </c>
      <c r="CJ142" s="12" t="s">
        <v>1493</v>
      </c>
      <c r="CK142" s="12" t="s">
        <v>1493</v>
      </c>
      <c r="CL142" s="12" t="s">
        <v>1493</v>
      </c>
      <c r="CM142" s="12" t="s">
        <v>1493</v>
      </c>
      <c r="CN142" s="12" t="s">
        <v>1493</v>
      </c>
      <c r="CO142" s="12" t="s">
        <v>1493</v>
      </c>
      <c r="CP142" s="12" t="s">
        <v>1493</v>
      </c>
      <c r="CQ142" s="12" t="s">
        <v>1493</v>
      </c>
      <c r="CR142" s="12" t="s">
        <v>1493</v>
      </c>
      <c r="CS142" s="12" t="s">
        <v>1493</v>
      </c>
      <c r="CT142" s="12" t="s">
        <v>1493</v>
      </c>
      <c r="CU142" s="12" t="s">
        <v>1493</v>
      </c>
      <c r="CV142" s="12" t="s">
        <v>1493</v>
      </c>
      <c r="CW142" s="12" t="s">
        <v>1493</v>
      </c>
      <c r="CX142" s="12" t="s">
        <v>1493</v>
      </c>
      <c r="CY142" s="12" t="s">
        <v>1493</v>
      </c>
      <c r="CZ142" s="12" t="s">
        <v>1493</v>
      </c>
      <c r="DA142" s="12" t="s">
        <v>1493</v>
      </c>
      <c r="DB142" s="12" t="s">
        <v>1493</v>
      </c>
      <c r="DC142" s="12" t="s">
        <v>1493</v>
      </c>
      <c r="DD142" s="12" t="s">
        <v>1493</v>
      </c>
      <c r="DE142" s="12" t="s">
        <v>1493</v>
      </c>
      <c r="DF142" s="12" t="s">
        <v>1493</v>
      </c>
      <c r="DG142" s="12" t="s">
        <v>1493</v>
      </c>
      <c r="DH142" s="12" t="s">
        <v>1493</v>
      </c>
      <c r="DI142" s="12" t="s">
        <v>1493</v>
      </c>
      <c r="DJ142" s="12" t="s">
        <v>1493</v>
      </c>
      <c r="DK142" s="12" t="s">
        <v>1493</v>
      </c>
      <c r="DL142" s="12" t="s">
        <v>1493</v>
      </c>
      <c r="DM142" s="12" t="s">
        <v>1493</v>
      </c>
      <c r="DN142" s="12" t="s">
        <v>1493</v>
      </c>
      <c r="DO142" s="12" t="s">
        <v>1493</v>
      </c>
      <c r="DP142" s="12" t="s">
        <v>1493</v>
      </c>
      <c r="DQ142" s="12" t="s">
        <v>1493</v>
      </c>
      <c r="DR142" s="12" t="s">
        <v>1493</v>
      </c>
      <c r="DS142" s="12" t="s">
        <v>1493</v>
      </c>
      <c r="DT142" s="12" t="s">
        <v>1493</v>
      </c>
      <c r="DU142" s="12" t="s">
        <v>1493</v>
      </c>
      <c r="DV142" s="12" t="s">
        <v>1493</v>
      </c>
      <c r="DW142" s="12" t="s">
        <v>1493</v>
      </c>
      <c r="DX142" s="12" t="s">
        <v>1493</v>
      </c>
      <c r="DY142" s="12" t="s">
        <v>1493</v>
      </c>
      <c r="DZ142" s="12" t="s">
        <v>1493</v>
      </c>
      <c r="EA142" s="12" t="s">
        <v>1493</v>
      </c>
      <c r="EB142" s="12" t="s">
        <v>1493</v>
      </c>
      <c r="EC142" s="12" t="s">
        <v>1493</v>
      </c>
      <c r="ED142" s="12" t="s">
        <v>1493</v>
      </c>
      <c r="EE142" s="12" t="s">
        <v>1493</v>
      </c>
      <c r="EF142" s="12" t="s">
        <v>1493</v>
      </c>
      <c r="EG142" s="12" t="s">
        <v>1493</v>
      </c>
      <c r="EH142" s="12" t="s">
        <v>1493</v>
      </c>
      <c r="EI142" s="12" t="s">
        <v>1493</v>
      </c>
      <c r="EJ142" s="12" t="s">
        <v>1493</v>
      </c>
      <c r="EK142" s="12" t="s">
        <v>1493</v>
      </c>
      <c r="EL142" s="12" t="s">
        <v>1493</v>
      </c>
      <c r="EM142" s="12" t="s">
        <v>1493</v>
      </c>
      <c r="EN142" s="12" t="s">
        <v>1493</v>
      </c>
      <c r="EO142" s="12" t="s">
        <v>1493</v>
      </c>
      <c r="EP142" s="12" t="s">
        <v>1493</v>
      </c>
      <c r="ER142">
        <v>2</v>
      </c>
      <c r="ES142">
        <v>34</v>
      </c>
      <c r="ET142">
        <v>34</v>
      </c>
      <c r="EU142">
        <f t="shared" si="6"/>
        <v>34</v>
      </c>
      <c r="EV142">
        <f>Data1!BQ142/7</f>
        <v>37.142857142857146</v>
      </c>
      <c r="EW142">
        <v>2</v>
      </c>
      <c r="EX142">
        <f t="shared" si="7"/>
        <v>3</v>
      </c>
      <c r="EY142" t="str">
        <f t="shared" si="8"/>
        <v>לא הולם</v>
      </c>
    </row>
    <row r="143" spans="1:155" x14ac:dyDescent="0.25">
      <c r="A143" s="4">
        <v>1.046</v>
      </c>
      <c r="B143" s="12" t="s">
        <v>1493</v>
      </c>
      <c r="C143" s="12" t="s">
        <v>558</v>
      </c>
      <c r="D143">
        <v>60</v>
      </c>
      <c r="E143" s="12" t="s">
        <v>702</v>
      </c>
      <c r="F143">
        <v>60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 s="12" t="s">
        <v>550</v>
      </c>
      <c r="P143">
        <v>84</v>
      </c>
      <c r="Q143" s="12" t="s">
        <v>829</v>
      </c>
      <c r="R143">
        <v>58</v>
      </c>
      <c r="S143" s="12">
        <v>0</v>
      </c>
      <c r="T143">
        <v>0</v>
      </c>
      <c r="U143" s="12">
        <v>0</v>
      </c>
      <c r="V143">
        <v>0</v>
      </c>
      <c r="W143" s="12">
        <v>0</v>
      </c>
      <c r="X143" s="12" t="s">
        <v>1493</v>
      </c>
      <c r="Y143" s="12">
        <v>1</v>
      </c>
      <c r="Z143" s="12" t="s">
        <v>1493</v>
      </c>
      <c r="AA143" s="12" t="s">
        <v>616</v>
      </c>
      <c r="AB143" s="16" t="s">
        <v>1110</v>
      </c>
      <c r="AC143" s="12" t="s">
        <v>1493</v>
      </c>
      <c r="AD143" s="12" t="s">
        <v>1493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 s="12" t="s">
        <v>1493</v>
      </c>
      <c r="AM143" s="12" t="s">
        <v>479</v>
      </c>
      <c r="AN143">
        <v>119</v>
      </c>
      <c r="AO143" s="12" t="s">
        <v>702</v>
      </c>
      <c r="AP143">
        <v>59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1</v>
      </c>
      <c r="AX143" s="12" t="s">
        <v>1493</v>
      </c>
      <c r="AY143" s="12" t="s">
        <v>510</v>
      </c>
      <c r="AZ143">
        <v>154</v>
      </c>
      <c r="BA143" s="12" t="s">
        <v>484</v>
      </c>
      <c r="BB143">
        <v>62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 s="12" t="s">
        <v>1493</v>
      </c>
      <c r="BK143" s="12" t="s">
        <v>561</v>
      </c>
      <c r="BL143">
        <v>184</v>
      </c>
      <c r="BM143" s="12" t="s">
        <v>829</v>
      </c>
      <c r="BN143">
        <v>66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1</v>
      </c>
      <c r="BU143">
        <v>1</v>
      </c>
      <c r="BV143" s="12" t="s">
        <v>1493</v>
      </c>
      <c r="BW143" s="12" t="s">
        <v>612</v>
      </c>
      <c r="BX143">
        <v>203</v>
      </c>
      <c r="BY143" s="12" t="s">
        <v>702</v>
      </c>
      <c r="BZ143">
        <v>70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 s="12" t="s">
        <v>1493</v>
      </c>
      <c r="CI143" s="12" t="s">
        <v>671</v>
      </c>
      <c r="CJ143">
        <v>221</v>
      </c>
      <c r="CK143" s="12" t="s">
        <v>1005</v>
      </c>
      <c r="CL143">
        <v>70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1</v>
      </c>
      <c r="CT143" s="12" t="s">
        <v>1493</v>
      </c>
      <c r="CU143" s="12" t="s">
        <v>853</v>
      </c>
      <c r="CV143">
        <v>237</v>
      </c>
      <c r="CW143" s="12" t="s">
        <v>484</v>
      </c>
      <c r="CX143">
        <v>72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 s="12" t="s">
        <v>1493</v>
      </c>
      <c r="DG143" s="12" t="s">
        <v>1493</v>
      </c>
      <c r="DH143" s="12" t="s">
        <v>1493</v>
      </c>
      <c r="DI143" s="12" t="s">
        <v>1493</v>
      </c>
      <c r="DJ143" s="12" t="s">
        <v>1493</v>
      </c>
      <c r="DK143" s="12" t="s">
        <v>1493</v>
      </c>
      <c r="DL143" s="12" t="s">
        <v>1493</v>
      </c>
      <c r="DM143" s="12" t="s">
        <v>1493</v>
      </c>
      <c r="DN143" s="12" t="s">
        <v>1493</v>
      </c>
      <c r="DO143" s="12" t="s">
        <v>1493</v>
      </c>
      <c r="DP143" s="12" t="s">
        <v>1493</v>
      </c>
      <c r="DQ143" s="12" t="s">
        <v>1493</v>
      </c>
      <c r="DR143" s="12" t="s">
        <v>1493</v>
      </c>
      <c r="DS143" s="12" t="s">
        <v>1493</v>
      </c>
      <c r="DT143" s="12" t="s">
        <v>1493</v>
      </c>
      <c r="DU143" s="12" t="s">
        <v>1493</v>
      </c>
      <c r="DV143" s="12" t="s">
        <v>1493</v>
      </c>
      <c r="DW143" s="12" t="s">
        <v>1493</v>
      </c>
      <c r="DX143" s="12" t="s">
        <v>1493</v>
      </c>
      <c r="DY143" s="12" t="s">
        <v>1493</v>
      </c>
      <c r="DZ143" s="12" t="s">
        <v>1493</v>
      </c>
      <c r="EA143" s="12" t="s">
        <v>1493</v>
      </c>
      <c r="EB143" s="12" t="s">
        <v>1493</v>
      </c>
      <c r="EC143" s="12" t="s">
        <v>1493</v>
      </c>
      <c r="ED143" s="12" t="s">
        <v>1493</v>
      </c>
      <c r="EE143" s="12" t="s">
        <v>1493</v>
      </c>
      <c r="EF143" s="12" t="s">
        <v>1493</v>
      </c>
      <c r="EG143" s="12" t="s">
        <v>1493</v>
      </c>
      <c r="EH143" s="12" t="s">
        <v>1493</v>
      </c>
      <c r="EI143" s="12" t="s">
        <v>1493</v>
      </c>
      <c r="EJ143" s="12" t="s">
        <v>1493</v>
      </c>
      <c r="EK143" s="12" t="s">
        <v>1493</v>
      </c>
      <c r="EL143" s="12" t="s">
        <v>1493</v>
      </c>
      <c r="EM143" s="12" t="s">
        <v>1493</v>
      </c>
      <c r="EN143" s="12" t="s">
        <v>1493</v>
      </c>
      <c r="EO143" s="12" t="s">
        <v>1493</v>
      </c>
      <c r="EP143" s="12" t="s">
        <v>1493</v>
      </c>
      <c r="ER143">
        <v>9</v>
      </c>
      <c r="ES143">
        <v>33.799999999999997</v>
      </c>
      <c r="ET143">
        <v>34.1</v>
      </c>
      <c r="EU143">
        <f t="shared" si="6"/>
        <v>34</v>
      </c>
      <c r="EV143">
        <f>Data1!BQ143/7</f>
        <v>41.428571428571431</v>
      </c>
      <c r="EW143">
        <v>9</v>
      </c>
      <c r="EX143">
        <f t="shared" si="7"/>
        <v>1</v>
      </c>
      <c r="EY143" t="str">
        <f t="shared" si="8"/>
        <v>הולם</v>
      </c>
    </row>
    <row r="144" spans="1:155" x14ac:dyDescent="0.25">
      <c r="A144" s="4">
        <v>1.0469999999999999</v>
      </c>
      <c r="B144" s="12" t="s">
        <v>1493</v>
      </c>
      <c r="C144" s="12" t="s">
        <v>792</v>
      </c>
      <c r="D144">
        <v>48</v>
      </c>
      <c r="E144" s="12" t="s">
        <v>702</v>
      </c>
      <c r="F144">
        <v>57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 s="12" t="s">
        <v>812</v>
      </c>
      <c r="P144">
        <v>143</v>
      </c>
      <c r="Q144" s="12" t="s">
        <v>702</v>
      </c>
      <c r="R144">
        <v>58.5</v>
      </c>
      <c r="S144" s="12">
        <v>0</v>
      </c>
      <c r="T144">
        <v>0</v>
      </c>
      <c r="U144" s="12">
        <v>0</v>
      </c>
      <c r="V144">
        <v>0</v>
      </c>
      <c r="W144" s="12">
        <v>1</v>
      </c>
      <c r="X144">
        <v>1</v>
      </c>
      <c r="Y144" s="12">
        <v>1</v>
      </c>
      <c r="Z144">
        <v>1</v>
      </c>
      <c r="AA144" s="12" t="s">
        <v>853</v>
      </c>
      <c r="AB144">
        <v>223</v>
      </c>
      <c r="AC144" s="12" t="s">
        <v>695</v>
      </c>
      <c r="AD144">
        <v>58.5</v>
      </c>
      <c r="AE144" s="12">
        <v>0</v>
      </c>
      <c r="AF144">
        <v>0</v>
      </c>
      <c r="AG144" s="12">
        <v>0</v>
      </c>
      <c r="AH144">
        <v>0</v>
      </c>
      <c r="AI144" s="12">
        <v>1</v>
      </c>
      <c r="AJ144">
        <v>1</v>
      </c>
      <c r="AK144" s="12">
        <v>1</v>
      </c>
      <c r="AL144" s="12" t="s">
        <v>1493</v>
      </c>
      <c r="AM144" s="12" t="s">
        <v>738</v>
      </c>
      <c r="AN144">
        <v>251</v>
      </c>
      <c r="AO144" s="12" t="s">
        <v>470</v>
      </c>
      <c r="AP144">
        <v>59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 s="12" t="s">
        <v>1493</v>
      </c>
      <c r="AY144" s="12" t="s">
        <v>1493</v>
      </c>
      <c r="AZ144" s="12" t="s">
        <v>1493</v>
      </c>
      <c r="BA144" s="12" t="s">
        <v>1493</v>
      </c>
      <c r="BB144" s="12" t="s">
        <v>1493</v>
      </c>
      <c r="BC144" s="12" t="s">
        <v>1493</v>
      </c>
      <c r="BD144" s="12" t="s">
        <v>1493</v>
      </c>
      <c r="BE144" s="12" t="s">
        <v>1493</v>
      </c>
      <c r="BF144" s="12" t="s">
        <v>1493</v>
      </c>
      <c r="BG144" s="12" t="s">
        <v>1493</v>
      </c>
      <c r="BH144" s="12" t="s">
        <v>1493</v>
      </c>
      <c r="BI144" s="12" t="s">
        <v>1493</v>
      </c>
      <c r="BJ144" s="12" t="s">
        <v>1493</v>
      </c>
      <c r="BK144" s="12" t="s">
        <v>1493</v>
      </c>
      <c r="BL144" s="12" t="s">
        <v>1493</v>
      </c>
      <c r="BM144" s="12" t="s">
        <v>1493</v>
      </c>
      <c r="BN144" s="12" t="s">
        <v>1493</v>
      </c>
      <c r="BO144" s="12" t="s">
        <v>1493</v>
      </c>
      <c r="BP144" s="12" t="s">
        <v>1493</v>
      </c>
      <c r="BQ144" s="12" t="s">
        <v>1493</v>
      </c>
      <c r="BR144" s="12" t="s">
        <v>1493</v>
      </c>
      <c r="BS144" s="12" t="s">
        <v>1493</v>
      </c>
      <c r="BT144" s="12" t="s">
        <v>1493</v>
      </c>
      <c r="BU144" s="12" t="s">
        <v>1493</v>
      </c>
      <c r="BV144" s="12" t="s">
        <v>1493</v>
      </c>
      <c r="BW144" s="12" t="s">
        <v>1493</v>
      </c>
      <c r="BX144" s="12" t="s">
        <v>1493</v>
      </c>
      <c r="BY144" s="12" t="s">
        <v>1493</v>
      </c>
      <c r="BZ144" s="12" t="s">
        <v>1493</v>
      </c>
      <c r="CA144" s="12" t="s">
        <v>1493</v>
      </c>
      <c r="CB144" s="12" t="s">
        <v>1493</v>
      </c>
      <c r="CC144" s="12" t="s">
        <v>1493</v>
      </c>
      <c r="CD144" s="12" t="s">
        <v>1493</v>
      </c>
      <c r="CE144" s="12" t="s">
        <v>1493</v>
      </c>
      <c r="CF144" s="12" t="s">
        <v>1493</v>
      </c>
      <c r="CG144" s="12" t="s">
        <v>1493</v>
      </c>
      <c r="CH144" s="12" t="s">
        <v>1493</v>
      </c>
      <c r="CI144" s="12" t="s">
        <v>1493</v>
      </c>
      <c r="CJ144" s="12" t="s">
        <v>1493</v>
      </c>
      <c r="CK144" s="12" t="s">
        <v>1493</v>
      </c>
      <c r="CL144" s="12" t="s">
        <v>1493</v>
      </c>
      <c r="CM144" s="12" t="s">
        <v>1493</v>
      </c>
      <c r="CN144" s="12" t="s">
        <v>1493</v>
      </c>
      <c r="CO144" s="12" t="s">
        <v>1493</v>
      </c>
      <c r="CP144" s="12" t="s">
        <v>1493</v>
      </c>
      <c r="CQ144" s="12" t="s">
        <v>1493</v>
      </c>
      <c r="CR144" s="12" t="s">
        <v>1493</v>
      </c>
      <c r="CS144" s="12" t="s">
        <v>1493</v>
      </c>
      <c r="CT144" s="12" t="s">
        <v>1493</v>
      </c>
      <c r="CU144" s="12" t="s">
        <v>1493</v>
      </c>
      <c r="CV144" s="12" t="s">
        <v>1493</v>
      </c>
      <c r="CW144" s="12" t="s">
        <v>1493</v>
      </c>
      <c r="CX144" s="12" t="s">
        <v>1493</v>
      </c>
      <c r="CY144" s="12" t="s">
        <v>1493</v>
      </c>
      <c r="CZ144" s="12" t="s">
        <v>1493</v>
      </c>
      <c r="DA144" s="12" t="s">
        <v>1493</v>
      </c>
      <c r="DB144" s="12" t="s">
        <v>1493</v>
      </c>
      <c r="DC144" s="12" t="s">
        <v>1493</v>
      </c>
      <c r="DD144" s="12" t="s">
        <v>1493</v>
      </c>
      <c r="DE144" s="12" t="s">
        <v>1493</v>
      </c>
      <c r="DF144" s="12" t="s">
        <v>1493</v>
      </c>
      <c r="DG144" s="12" t="s">
        <v>1493</v>
      </c>
      <c r="DH144" s="12" t="s">
        <v>1493</v>
      </c>
      <c r="DI144" s="12" t="s">
        <v>1493</v>
      </c>
      <c r="DJ144" s="12" t="s">
        <v>1493</v>
      </c>
      <c r="DK144" s="12" t="s">
        <v>1493</v>
      </c>
      <c r="DL144" s="12" t="s">
        <v>1493</v>
      </c>
      <c r="DM144" s="12" t="s">
        <v>1493</v>
      </c>
      <c r="DN144" s="12" t="s">
        <v>1493</v>
      </c>
      <c r="DO144" s="12" t="s">
        <v>1493</v>
      </c>
      <c r="DP144" s="12" t="s">
        <v>1493</v>
      </c>
      <c r="DQ144" s="12" t="s">
        <v>1493</v>
      </c>
      <c r="DR144" s="12" t="s">
        <v>1493</v>
      </c>
      <c r="DS144" s="12" t="s">
        <v>1493</v>
      </c>
      <c r="DT144" s="12" t="s">
        <v>1493</v>
      </c>
      <c r="DU144" s="12" t="s">
        <v>1493</v>
      </c>
      <c r="DV144" s="12" t="s">
        <v>1493</v>
      </c>
      <c r="DW144" s="12" t="s">
        <v>1493</v>
      </c>
      <c r="DX144" s="12" t="s">
        <v>1493</v>
      </c>
      <c r="DY144" s="12" t="s">
        <v>1493</v>
      </c>
      <c r="DZ144" s="12" t="s">
        <v>1493</v>
      </c>
      <c r="EA144" s="12" t="s">
        <v>1493</v>
      </c>
      <c r="EB144" s="12" t="s">
        <v>1493</v>
      </c>
      <c r="EC144" s="12" t="s">
        <v>1493</v>
      </c>
      <c r="ED144" s="12" t="s">
        <v>1493</v>
      </c>
      <c r="EE144" s="12" t="s">
        <v>1493</v>
      </c>
      <c r="EF144" s="12" t="s">
        <v>1493</v>
      </c>
      <c r="EG144" s="12" t="s">
        <v>1493</v>
      </c>
      <c r="EH144" s="12" t="s">
        <v>1493</v>
      </c>
      <c r="EI144" s="12" t="s">
        <v>1493</v>
      </c>
      <c r="EJ144" s="12" t="s">
        <v>1493</v>
      </c>
      <c r="EK144" s="12" t="s">
        <v>1493</v>
      </c>
      <c r="EL144" s="12" t="s">
        <v>1493</v>
      </c>
      <c r="EM144" s="12" t="s">
        <v>1493</v>
      </c>
      <c r="EN144" s="12" t="s">
        <v>1493</v>
      </c>
      <c r="EO144" s="12" t="s">
        <v>1493</v>
      </c>
      <c r="EP144" s="12" t="s">
        <v>1493</v>
      </c>
      <c r="ER144">
        <v>4</v>
      </c>
      <c r="ES144">
        <v>35.799999999999997</v>
      </c>
      <c r="ET144">
        <v>36.1</v>
      </c>
      <c r="EU144">
        <f t="shared" si="6"/>
        <v>36</v>
      </c>
      <c r="EV144">
        <f>Data1!BQ144/7</f>
        <v>39.285714285714285</v>
      </c>
      <c r="EW144">
        <v>4</v>
      </c>
      <c r="EX144">
        <f t="shared" si="7"/>
        <v>3</v>
      </c>
      <c r="EY144" t="str">
        <f t="shared" si="8"/>
        <v>לא הולם</v>
      </c>
    </row>
    <row r="145" spans="1:155" x14ac:dyDescent="0.25">
      <c r="A145" s="4">
        <v>1.048</v>
      </c>
      <c r="B145" s="12" t="s">
        <v>1493</v>
      </c>
      <c r="C145" s="12" t="s">
        <v>648</v>
      </c>
      <c r="D145">
        <v>131</v>
      </c>
      <c r="E145" s="12" t="s">
        <v>484</v>
      </c>
      <c r="F145">
        <v>61.5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 s="12" t="s">
        <v>561</v>
      </c>
      <c r="P145">
        <v>179</v>
      </c>
      <c r="Q145" s="12" t="s">
        <v>486</v>
      </c>
      <c r="R145">
        <v>65</v>
      </c>
      <c r="S145" s="12">
        <v>0</v>
      </c>
      <c r="T145">
        <v>0</v>
      </c>
      <c r="U145" s="12">
        <v>0</v>
      </c>
      <c r="V145">
        <v>0</v>
      </c>
      <c r="W145" s="12">
        <v>1</v>
      </c>
      <c r="X145">
        <v>1</v>
      </c>
      <c r="Y145" s="12">
        <v>1</v>
      </c>
      <c r="Z145">
        <v>1</v>
      </c>
      <c r="AA145" s="12" t="s">
        <v>1067</v>
      </c>
      <c r="AB145">
        <v>224</v>
      </c>
      <c r="AC145" s="12" t="s">
        <v>702</v>
      </c>
      <c r="AD145">
        <v>71</v>
      </c>
      <c r="AE145" s="12">
        <v>0</v>
      </c>
      <c r="AF145">
        <v>0</v>
      </c>
      <c r="AG145" s="12">
        <v>0</v>
      </c>
      <c r="AH145">
        <v>0</v>
      </c>
      <c r="AI145" s="12">
        <v>1</v>
      </c>
      <c r="AJ145">
        <v>1</v>
      </c>
      <c r="AK145" s="12">
        <v>1</v>
      </c>
      <c r="AL145" s="12" t="s">
        <v>1493</v>
      </c>
      <c r="AM145" s="12" t="s">
        <v>1493</v>
      </c>
      <c r="AN145" s="12" t="s">
        <v>1493</v>
      </c>
      <c r="AO145" s="12" t="s">
        <v>1493</v>
      </c>
      <c r="AP145" s="12" t="s">
        <v>1493</v>
      </c>
      <c r="AQ145" s="12" t="s">
        <v>1493</v>
      </c>
      <c r="AR145" s="12" t="s">
        <v>1493</v>
      </c>
      <c r="AS145" s="12" t="s">
        <v>1493</v>
      </c>
      <c r="AT145" s="12" t="s">
        <v>1493</v>
      </c>
      <c r="AU145" s="12" t="s">
        <v>1493</v>
      </c>
      <c r="AV145" s="12" t="s">
        <v>1493</v>
      </c>
      <c r="AW145" s="12" t="s">
        <v>1493</v>
      </c>
      <c r="AX145" s="12" t="s">
        <v>1493</v>
      </c>
      <c r="AY145" s="12" t="s">
        <v>1493</v>
      </c>
      <c r="AZ145" s="12" t="s">
        <v>1493</v>
      </c>
      <c r="BA145" s="12" t="s">
        <v>1493</v>
      </c>
      <c r="BB145" s="12" t="s">
        <v>1493</v>
      </c>
      <c r="BC145" s="12" t="s">
        <v>1493</v>
      </c>
      <c r="BD145" s="12" t="s">
        <v>1493</v>
      </c>
      <c r="BE145" s="12" t="s">
        <v>1493</v>
      </c>
      <c r="BF145" s="12" t="s">
        <v>1493</v>
      </c>
      <c r="BG145" s="12" t="s">
        <v>1493</v>
      </c>
      <c r="BH145" s="12" t="s">
        <v>1493</v>
      </c>
      <c r="BI145" s="12" t="s">
        <v>1493</v>
      </c>
      <c r="BJ145" s="12" t="s">
        <v>1493</v>
      </c>
      <c r="BK145" s="12" t="s">
        <v>1493</v>
      </c>
      <c r="BL145" s="12" t="s">
        <v>1493</v>
      </c>
      <c r="BM145" s="12" t="s">
        <v>1493</v>
      </c>
      <c r="BN145" s="12" t="s">
        <v>1493</v>
      </c>
      <c r="BO145" s="12" t="s">
        <v>1493</v>
      </c>
      <c r="BP145" s="12" t="s">
        <v>1493</v>
      </c>
      <c r="BQ145" s="12" t="s">
        <v>1493</v>
      </c>
      <c r="BR145" s="12" t="s">
        <v>1493</v>
      </c>
      <c r="BS145" s="12" t="s">
        <v>1493</v>
      </c>
      <c r="BT145" s="12" t="s">
        <v>1493</v>
      </c>
      <c r="BU145" s="12" t="s">
        <v>1493</v>
      </c>
      <c r="BV145" s="12" t="s">
        <v>1493</v>
      </c>
      <c r="BW145" s="12" t="s">
        <v>1493</v>
      </c>
      <c r="BX145" s="12" t="s">
        <v>1493</v>
      </c>
      <c r="BY145" s="12" t="s">
        <v>1493</v>
      </c>
      <c r="BZ145" s="12" t="s">
        <v>1493</v>
      </c>
      <c r="CA145" s="12" t="s">
        <v>1493</v>
      </c>
      <c r="CB145" s="12" t="s">
        <v>1493</v>
      </c>
      <c r="CC145" s="12" t="s">
        <v>1493</v>
      </c>
      <c r="CD145" s="12" t="s">
        <v>1493</v>
      </c>
      <c r="CE145" s="12" t="s">
        <v>1493</v>
      </c>
      <c r="CF145" s="12" t="s">
        <v>1493</v>
      </c>
      <c r="CG145" s="12" t="s">
        <v>1493</v>
      </c>
      <c r="CH145" s="12" t="s">
        <v>1493</v>
      </c>
      <c r="CI145" s="12" t="s">
        <v>1493</v>
      </c>
      <c r="CJ145" s="12" t="s">
        <v>1493</v>
      </c>
      <c r="CK145" s="12" t="s">
        <v>1493</v>
      </c>
      <c r="CL145" s="12" t="s">
        <v>1493</v>
      </c>
      <c r="CM145" s="12" t="s">
        <v>1493</v>
      </c>
      <c r="CN145" s="12" t="s">
        <v>1493</v>
      </c>
      <c r="CO145" s="12" t="s">
        <v>1493</v>
      </c>
      <c r="CP145" s="12" t="s">
        <v>1493</v>
      </c>
      <c r="CQ145" s="12" t="s">
        <v>1493</v>
      </c>
      <c r="CR145" s="12" t="s">
        <v>1493</v>
      </c>
      <c r="CS145" s="12" t="s">
        <v>1493</v>
      </c>
      <c r="CT145" s="12" t="s">
        <v>1493</v>
      </c>
      <c r="CU145" s="12" t="s">
        <v>1493</v>
      </c>
      <c r="CV145" s="12" t="s">
        <v>1493</v>
      </c>
      <c r="CW145" s="12" t="s">
        <v>1493</v>
      </c>
      <c r="CX145" s="12" t="s">
        <v>1493</v>
      </c>
      <c r="CY145" s="12" t="s">
        <v>1493</v>
      </c>
      <c r="CZ145" s="12" t="s">
        <v>1493</v>
      </c>
      <c r="DA145" s="12" t="s">
        <v>1493</v>
      </c>
      <c r="DB145" s="12" t="s">
        <v>1493</v>
      </c>
      <c r="DC145" s="12" t="s">
        <v>1493</v>
      </c>
      <c r="DD145" s="12" t="s">
        <v>1493</v>
      </c>
      <c r="DE145" s="12" t="s">
        <v>1493</v>
      </c>
      <c r="DF145" s="12" t="s">
        <v>1493</v>
      </c>
      <c r="DG145" s="12" t="s">
        <v>1493</v>
      </c>
      <c r="DH145" s="12" t="s">
        <v>1493</v>
      </c>
      <c r="DI145" s="12" t="s">
        <v>1493</v>
      </c>
      <c r="DJ145" s="12" t="s">
        <v>1493</v>
      </c>
      <c r="DK145" s="12" t="s">
        <v>1493</v>
      </c>
      <c r="DL145" s="12" t="s">
        <v>1493</v>
      </c>
      <c r="DM145" s="12" t="s">
        <v>1493</v>
      </c>
      <c r="DN145" s="12" t="s">
        <v>1493</v>
      </c>
      <c r="DO145" s="12" t="s">
        <v>1493</v>
      </c>
      <c r="DP145" s="12" t="s">
        <v>1493</v>
      </c>
      <c r="DQ145" s="12" t="s">
        <v>1493</v>
      </c>
      <c r="DR145" s="12" t="s">
        <v>1493</v>
      </c>
      <c r="DS145" s="12" t="s">
        <v>1493</v>
      </c>
      <c r="DT145" s="12" t="s">
        <v>1493</v>
      </c>
      <c r="DU145" s="12" t="s">
        <v>1493</v>
      </c>
      <c r="DV145" s="12" t="s">
        <v>1493</v>
      </c>
      <c r="DW145" s="12" t="s">
        <v>1493</v>
      </c>
      <c r="DX145" s="12" t="s">
        <v>1493</v>
      </c>
      <c r="DY145" s="12" t="s">
        <v>1493</v>
      </c>
      <c r="DZ145" s="12" t="s">
        <v>1493</v>
      </c>
      <c r="EA145" s="12" t="s">
        <v>1493</v>
      </c>
      <c r="EB145" s="12" t="s">
        <v>1493</v>
      </c>
      <c r="EC145" s="12" t="s">
        <v>1493</v>
      </c>
      <c r="ED145" s="12" t="s">
        <v>1493</v>
      </c>
      <c r="EE145" s="12" t="s">
        <v>1493</v>
      </c>
      <c r="EF145" s="12" t="s">
        <v>1493</v>
      </c>
      <c r="EG145" s="12" t="s">
        <v>1493</v>
      </c>
      <c r="EH145" s="12" t="s">
        <v>1493</v>
      </c>
      <c r="EI145" s="12" t="s">
        <v>1493</v>
      </c>
      <c r="EJ145" s="12" t="s">
        <v>1493</v>
      </c>
      <c r="EK145" s="12" t="s">
        <v>1493</v>
      </c>
      <c r="EL145" s="12" t="s">
        <v>1493</v>
      </c>
      <c r="EM145" s="12" t="s">
        <v>1493</v>
      </c>
      <c r="EN145" s="12" t="s">
        <v>1493</v>
      </c>
      <c r="EO145" s="12" t="s">
        <v>1493</v>
      </c>
      <c r="EP145" s="12" t="s">
        <v>1493</v>
      </c>
      <c r="ER145">
        <v>3</v>
      </c>
      <c r="ES145">
        <v>32</v>
      </c>
      <c r="ET145">
        <v>32</v>
      </c>
      <c r="EU145">
        <f t="shared" si="6"/>
        <v>32</v>
      </c>
      <c r="EV145">
        <f>Data1!BQ145/7</f>
        <v>37.142857142857146</v>
      </c>
      <c r="EW145">
        <v>3</v>
      </c>
      <c r="EX145">
        <f t="shared" si="7"/>
        <v>3</v>
      </c>
      <c r="EY145" t="str">
        <f t="shared" si="8"/>
        <v>לא הולם</v>
      </c>
    </row>
    <row r="146" spans="1:155" x14ac:dyDescent="0.25">
      <c r="A146" s="4">
        <v>1.0489999999999999</v>
      </c>
      <c r="B146" s="12" t="s">
        <v>1493</v>
      </c>
      <c r="C146" s="12" t="s">
        <v>646</v>
      </c>
      <c r="D146">
        <v>210</v>
      </c>
      <c r="E146" s="12" t="s">
        <v>495</v>
      </c>
      <c r="F146">
        <v>65.5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 s="12" t="s">
        <v>879</v>
      </c>
      <c r="P146">
        <v>238</v>
      </c>
      <c r="Q146" s="12" t="s">
        <v>497</v>
      </c>
      <c r="R146">
        <v>67</v>
      </c>
      <c r="S146" s="12">
        <v>0</v>
      </c>
      <c r="T146">
        <v>0</v>
      </c>
      <c r="U146" s="12">
        <v>0</v>
      </c>
      <c r="V146">
        <v>0</v>
      </c>
      <c r="W146" s="12">
        <v>1</v>
      </c>
      <c r="X146">
        <v>1</v>
      </c>
      <c r="Y146" s="12">
        <v>1</v>
      </c>
      <c r="Z146">
        <v>1</v>
      </c>
      <c r="AA146" s="12" t="s">
        <v>1493</v>
      </c>
      <c r="AB146" s="12" t="s">
        <v>1493</v>
      </c>
      <c r="AC146" s="12" t="s">
        <v>1493</v>
      </c>
      <c r="AD146" s="12" t="s">
        <v>1493</v>
      </c>
      <c r="AE146" s="12" t="s">
        <v>1493</v>
      </c>
      <c r="AF146" s="12" t="s">
        <v>1493</v>
      </c>
      <c r="AG146" s="12" t="s">
        <v>1493</v>
      </c>
      <c r="AH146" s="12" t="s">
        <v>1493</v>
      </c>
      <c r="AI146" s="12" t="s">
        <v>1493</v>
      </c>
      <c r="AJ146" s="12" t="s">
        <v>1493</v>
      </c>
      <c r="AK146" s="12" t="s">
        <v>1493</v>
      </c>
      <c r="AL146" s="12" t="s">
        <v>1493</v>
      </c>
      <c r="AM146" s="12" t="s">
        <v>1493</v>
      </c>
      <c r="AN146" s="12" t="s">
        <v>1493</v>
      </c>
      <c r="AO146" s="12" t="s">
        <v>1493</v>
      </c>
      <c r="AP146" s="12" t="s">
        <v>1493</v>
      </c>
      <c r="AQ146" s="12" t="s">
        <v>1493</v>
      </c>
      <c r="AR146" s="12" t="s">
        <v>1493</v>
      </c>
      <c r="AS146" s="12" t="s">
        <v>1493</v>
      </c>
      <c r="AT146" s="12" t="s">
        <v>1493</v>
      </c>
      <c r="AU146" s="12" t="s">
        <v>1493</v>
      </c>
      <c r="AV146" s="12" t="s">
        <v>1493</v>
      </c>
      <c r="AW146" s="12" t="s">
        <v>1493</v>
      </c>
      <c r="AX146" s="12" t="s">
        <v>1493</v>
      </c>
      <c r="AY146" s="12" t="s">
        <v>1493</v>
      </c>
      <c r="AZ146" s="12" t="s">
        <v>1493</v>
      </c>
      <c r="BA146" s="12" t="s">
        <v>1493</v>
      </c>
      <c r="BB146" s="12" t="s">
        <v>1493</v>
      </c>
      <c r="BC146" s="12" t="s">
        <v>1493</v>
      </c>
      <c r="BD146" s="12" t="s">
        <v>1493</v>
      </c>
      <c r="BE146" s="12" t="s">
        <v>1493</v>
      </c>
      <c r="BF146" s="12" t="s">
        <v>1493</v>
      </c>
      <c r="BG146" s="12" t="s">
        <v>1493</v>
      </c>
      <c r="BH146" s="12" t="s">
        <v>1493</v>
      </c>
      <c r="BI146" s="12" t="s">
        <v>1493</v>
      </c>
      <c r="BJ146" s="12" t="s">
        <v>1493</v>
      </c>
      <c r="BK146" s="12" t="s">
        <v>1493</v>
      </c>
      <c r="BL146" s="12" t="s">
        <v>1493</v>
      </c>
      <c r="BM146" s="12" t="s">
        <v>1493</v>
      </c>
      <c r="BN146" s="12" t="s">
        <v>1493</v>
      </c>
      <c r="BO146" s="12" t="s">
        <v>1493</v>
      </c>
      <c r="BP146" s="12" t="s">
        <v>1493</v>
      </c>
      <c r="BQ146" s="12" t="s">
        <v>1493</v>
      </c>
      <c r="BR146" s="12" t="s">
        <v>1493</v>
      </c>
      <c r="BS146" s="12" t="s">
        <v>1493</v>
      </c>
      <c r="BT146" s="12" t="s">
        <v>1493</v>
      </c>
      <c r="BU146" s="12" t="s">
        <v>1493</v>
      </c>
      <c r="BV146" s="12" t="s">
        <v>1493</v>
      </c>
      <c r="BW146" s="12" t="s">
        <v>1493</v>
      </c>
      <c r="BX146" s="12" t="s">
        <v>1493</v>
      </c>
      <c r="BY146" s="12" t="s">
        <v>1493</v>
      </c>
      <c r="BZ146" s="12" t="s">
        <v>1493</v>
      </c>
      <c r="CA146" s="12" t="s">
        <v>1493</v>
      </c>
      <c r="CB146" s="12" t="s">
        <v>1493</v>
      </c>
      <c r="CC146" s="12" t="s">
        <v>1493</v>
      </c>
      <c r="CD146" s="12" t="s">
        <v>1493</v>
      </c>
      <c r="CE146" s="12" t="s">
        <v>1493</v>
      </c>
      <c r="CF146" s="12" t="s">
        <v>1493</v>
      </c>
      <c r="CG146" s="12" t="s">
        <v>1493</v>
      </c>
      <c r="CH146" s="12" t="s">
        <v>1493</v>
      </c>
      <c r="CI146" s="12" t="s">
        <v>1493</v>
      </c>
      <c r="CJ146" s="12" t="s">
        <v>1493</v>
      </c>
      <c r="CK146" s="12" t="s">
        <v>1493</v>
      </c>
      <c r="CL146" s="12" t="s">
        <v>1493</v>
      </c>
      <c r="CM146" s="12" t="s">
        <v>1493</v>
      </c>
      <c r="CN146" s="12" t="s">
        <v>1493</v>
      </c>
      <c r="CO146" s="12" t="s">
        <v>1493</v>
      </c>
      <c r="CP146" s="12" t="s">
        <v>1493</v>
      </c>
      <c r="CQ146" s="12" t="s">
        <v>1493</v>
      </c>
      <c r="CR146" s="12" t="s">
        <v>1493</v>
      </c>
      <c r="CS146" s="12" t="s">
        <v>1493</v>
      </c>
      <c r="CT146" s="12" t="s">
        <v>1493</v>
      </c>
      <c r="CU146" s="12" t="s">
        <v>1493</v>
      </c>
      <c r="CV146" s="12" t="s">
        <v>1493</v>
      </c>
      <c r="CW146" s="12" t="s">
        <v>1493</v>
      </c>
      <c r="CX146" s="12" t="s">
        <v>1493</v>
      </c>
      <c r="CY146" s="12" t="s">
        <v>1493</v>
      </c>
      <c r="CZ146" s="12" t="s">
        <v>1493</v>
      </c>
      <c r="DA146" s="12" t="s">
        <v>1493</v>
      </c>
      <c r="DB146" s="12" t="s">
        <v>1493</v>
      </c>
      <c r="DC146" s="12" t="s">
        <v>1493</v>
      </c>
      <c r="DD146" s="12" t="s">
        <v>1493</v>
      </c>
      <c r="DE146" s="12" t="s">
        <v>1493</v>
      </c>
      <c r="DF146" s="12" t="s">
        <v>1493</v>
      </c>
      <c r="DG146" s="12" t="s">
        <v>1493</v>
      </c>
      <c r="DH146" s="12" t="s">
        <v>1493</v>
      </c>
      <c r="DI146" s="12" t="s">
        <v>1493</v>
      </c>
      <c r="DJ146" s="12" t="s">
        <v>1493</v>
      </c>
      <c r="DK146" s="12" t="s">
        <v>1493</v>
      </c>
      <c r="DL146" s="12" t="s">
        <v>1493</v>
      </c>
      <c r="DM146" s="12" t="s">
        <v>1493</v>
      </c>
      <c r="DN146" s="12" t="s">
        <v>1493</v>
      </c>
      <c r="DO146" s="12" t="s">
        <v>1493</v>
      </c>
      <c r="DP146" s="12" t="s">
        <v>1493</v>
      </c>
      <c r="DQ146" s="12" t="s">
        <v>1493</v>
      </c>
      <c r="DR146" s="12" t="s">
        <v>1493</v>
      </c>
      <c r="DS146" s="12" t="s">
        <v>1493</v>
      </c>
      <c r="DT146" s="12" t="s">
        <v>1493</v>
      </c>
      <c r="DU146" s="12" t="s">
        <v>1493</v>
      </c>
      <c r="DV146" s="12" t="s">
        <v>1493</v>
      </c>
      <c r="DW146" s="12" t="s">
        <v>1493</v>
      </c>
      <c r="DX146" s="12" t="s">
        <v>1493</v>
      </c>
      <c r="DY146" s="12" t="s">
        <v>1493</v>
      </c>
      <c r="DZ146" s="12" t="s">
        <v>1493</v>
      </c>
      <c r="EA146" s="12" t="s">
        <v>1493</v>
      </c>
      <c r="EB146" s="12" t="s">
        <v>1493</v>
      </c>
      <c r="EC146" s="12" t="s">
        <v>1493</v>
      </c>
      <c r="ED146" s="12" t="s">
        <v>1493</v>
      </c>
      <c r="EE146" s="12" t="s">
        <v>1493</v>
      </c>
      <c r="EF146" s="12" t="s">
        <v>1493</v>
      </c>
      <c r="EG146" s="12" t="s">
        <v>1493</v>
      </c>
      <c r="EH146" s="12" t="s">
        <v>1493</v>
      </c>
      <c r="EI146" s="12" t="s">
        <v>1493</v>
      </c>
      <c r="EJ146" s="12" t="s">
        <v>1493</v>
      </c>
      <c r="EK146" s="12" t="s">
        <v>1493</v>
      </c>
      <c r="EL146" s="12" t="s">
        <v>1493</v>
      </c>
      <c r="EM146" s="12" t="s">
        <v>1493</v>
      </c>
      <c r="EN146" s="12" t="s">
        <v>1493</v>
      </c>
      <c r="EO146" s="12" t="s">
        <v>1493</v>
      </c>
      <c r="EP146" s="12" t="s">
        <v>1493</v>
      </c>
      <c r="ER146">
        <v>2</v>
      </c>
      <c r="ES146">
        <v>34</v>
      </c>
      <c r="ET146">
        <v>34</v>
      </c>
      <c r="EU146">
        <f t="shared" si="6"/>
        <v>34</v>
      </c>
      <c r="EV146">
        <f>Data1!BQ146/7</f>
        <v>24.285714285714285</v>
      </c>
      <c r="EW146">
        <v>2</v>
      </c>
      <c r="EX146">
        <f t="shared" si="7"/>
        <v>2</v>
      </c>
      <c r="EY146" t="str">
        <f t="shared" si="8"/>
        <v>בינוני</v>
      </c>
    </row>
    <row r="147" spans="1:155" x14ac:dyDescent="0.25">
      <c r="A147" s="4">
        <v>1.05</v>
      </c>
      <c r="B147" s="12" t="s">
        <v>1493</v>
      </c>
      <c r="C147" s="12" t="s">
        <v>749</v>
      </c>
      <c r="D147">
        <v>47</v>
      </c>
      <c r="E147" s="12" t="s">
        <v>660</v>
      </c>
      <c r="F147" s="12" t="s">
        <v>1493</v>
      </c>
      <c r="G147">
        <v>0</v>
      </c>
      <c r="H147">
        <v>0</v>
      </c>
      <c r="I147">
        <v>0</v>
      </c>
      <c r="J147">
        <v>0</v>
      </c>
      <c r="K147" s="12" t="s">
        <v>1493</v>
      </c>
      <c r="L147" s="12" t="s">
        <v>1493</v>
      </c>
      <c r="M147" s="12" t="s">
        <v>1493</v>
      </c>
      <c r="N147">
        <v>1</v>
      </c>
      <c r="O147" s="12" t="s">
        <v>595</v>
      </c>
      <c r="P147">
        <v>91</v>
      </c>
      <c r="Q147" s="12" t="s">
        <v>1113</v>
      </c>
      <c r="R147" s="12" t="s">
        <v>1493</v>
      </c>
      <c r="S147" s="12">
        <v>0</v>
      </c>
      <c r="T147">
        <v>0</v>
      </c>
      <c r="U147" s="12">
        <v>0</v>
      </c>
      <c r="V147">
        <v>0</v>
      </c>
      <c r="W147" s="12" t="s">
        <v>1493</v>
      </c>
      <c r="X147" s="12" t="s">
        <v>1493</v>
      </c>
      <c r="Y147" s="12" t="s">
        <v>1493</v>
      </c>
      <c r="Z147" s="12" t="s">
        <v>1493</v>
      </c>
      <c r="AA147" s="12" t="s">
        <v>597</v>
      </c>
      <c r="AB147">
        <v>133</v>
      </c>
      <c r="AC147" s="12" t="s">
        <v>919</v>
      </c>
      <c r="AD147" s="12" t="s">
        <v>1493</v>
      </c>
      <c r="AE147">
        <v>0</v>
      </c>
      <c r="AF147">
        <v>0</v>
      </c>
      <c r="AG147">
        <v>0</v>
      </c>
      <c r="AH147">
        <v>0</v>
      </c>
      <c r="AI147">
        <v>1</v>
      </c>
      <c r="AJ147" s="12" t="s">
        <v>1493</v>
      </c>
      <c r="AK147" s="12" t="s">
        <v>1493</v>
      </c>
      <c r="AL147" s="12" t="s">
        <v>1493</v>
      </c>
      <c r="AM147" s="12" t="s">
        <v>545</v>
      </c>
      <c r="AN147">
        <v>177</v>
      </c>
      <c r="AO147" s="12" t="s">
        <v>831</v>
      </c>
      <c r="AP147" s="12" t="s">
        <v>1493</v>
      </c>
      <c r="AQ147">
        <v>0</v>
      </c>
      <c r="AR147">
        <v>0</v>
      </c>
      <c r="AS147">
        <v>0</v>
      </c>
      <c r="AT147">
        <v>0</v>
      </c>
      <c r="AU147">
        <v>1</v>
      </c>
      <c r="AV147" s="12" t="s">
        <v>1493</v>
      </c>
      <c r="AW147" s="12" t="s">
        <v>1493</v>
      </c>
      <c r="AX147">
        <v>1</v>
      </c>
      <c r="AY147" s="12" t="s">
        <v>853</v>
      </c>
      <c r="AZ147">
        <v>220</v>
      </c>
      <c r="BA147" s="12" t="s">
        <v>1114</v>
      </c>
      <c r="BB147" s="12" t="s">
        <v>1493</v>
      </c>
      <c r="BC147">
        <v>0</v>
      </c>
      <c r="BD147">
        <v>0</v>
      </c>
      <c r="BE147">
        <v>0</v>
      </c>
      <c r="BF147">
        <v>0</v>
      </c>
      <c r="BG147">
        <v>1</v>
      </c>
      <c r="BH147" s="12" t="s">
        <v>1493</v>
      </c>
      <c r="BI147" s="12" t="s">
        <v>1493</v>
      </c>
      <c r="BJ147" s="12" t="s">
        <v>1493</v>
      </c>
      <c r="BK147" s="12" t="s">
        <v>958</v>
      </c>
      <c r="BL147">
        <v>250</v>
      </c>
      <c r="BM147" s="12" t="s">
        <v>1115</v>
      </c>
      <c r="BN147" s="12" t="s">
        <v>1493</v>
      </c>
      <c r="BO147">
        <v>0</v>
      </c>
      <c r="BP147">
        <v>0</v>
      </c>
      <c r="BQ147">
        <v>0</v>
      </c>
      <c r="BR147">
        <v>0</v>
      </c>
      <c r="BS147">
        <v>1</v>
      </c>
      <c r="BT147" s="12" t="s">
        <v>1493</v>
      </c>
      <c r="BU147" s="12" t="s">
        <v>1493</v>
      </c>
      <c r="BV147" s="12" t="s">
        <v>1493</v>
      </c>
      <c r="BW147" s="12" t="s">
        <v>922</v>
      </c>
      <c r="BX147">
        <v>262</v>
      </c>
      <c r="BY147" s="12" t="s">
        <v>1116</v>
      </c>
      <c r="BZ147" s="12" t="s">
        <v>1493</v>
      </c>
      <c r="CA147">
        <v>0</v>
      </c>
      <c r="CB147">
        <v>0</v>
      </c>
      <c r="CC147">
        <v>0</v>
      </c>
      <c r="CD147">
        <v>0</v>
      </c>
      <c r="CE147">
        <v>1</v>
      </c>
      <c r="CF147" s="12" t="s">
        <v>1493</v>
      </c>
      <c r="CG147" s="12" t="s">
        <v>1493</v>
      </c>
      <c r="CH147" s="12" t="s">
        <v>1493</v>
      </c>
      <c r="CI147" s="12" t="s">
        <v>1493</v>
      </c>
      <c r="CJ147" s="12" t="s">
        <v>1493</v>
      </c>
      <c r="CK147" s="12" t="s">
        <v>1493</v>
      </c>
      <c r="CL147" s="12" t="s">
        <v>1493</v>
      </c>
      <c r="CM147" s="12" t="s">
        <v>1493</v>
      </c>
      <c r="CN147" s="12" t="s">
        <v>1493</v>
      </c>
      <c r="CO147" s="12" t="s">
        <v>1493</v>
      </c>
      <c r="CP147" s="12" t="s">
        <v>1493</v>
      </c>
      <c r="CQ147" s="12" t="s">
        <v>1493</v>
      </c>
      <c r="CR147" s="12" t="s">
        <v>1493</v>
      </c>
      <c r="CS147" s="12" t="s">
        <v>1493</v>
      </c>
      <c r="CT147" s="12" t="s">
        <v>1493</v>
      </c>
      <c r="CU147" s="12" t="s">
        <v>1493</v>
      </c>
      <c r="CV147" s="12" t="s">
        <v>1493</v>
      </c>
      <c r="CW147" s="12" t="s">
        <v>1493</v>
      </c>
      <c r="CX147" s="12" t="s">
        <v>1493</v>
      </c>
      <c r="CY147" s="12" t="s">
        <v>1493</v>
      </c>
      <c r="CZ147" s="12" t="s">
        <v>1493</v>
      </c>
      <c r="DA147" s="12" t="s">
        <v>1493</v>
      </c>
      <c r="DB147" s="12" t="s">
        <v>1493</v>
      </c>
      <c r="DC147" s="12" t="s">
        <v>1493</v>
      </c>
      <c r="DD147" s="12" t="s">
        <v>1493</v>
      </c>
      <c r="DE147" s="12" t="s">
        <v>1493</v>
      </c>
      <c r="DF147" s="12" t="s">
        <v>1493</v>
      </c>
      <c r="DG147" s="12" t="s">
        <v>1493</v>
      </c>
      <c r="DH147" s="12" t="s">
        <v>1493</v>
      </c>
      <c r="DI147" s="12" t="s">
        <v>1493</v>
      </c>
      <c r="DJ147" s="12" t="s">
        <v>1493</v>
      </c>
      <c r="DK147" s="12" t="s">
        <v>1493</v>
      </c>
      <c r="DL147" s="12" t="s">
        <v>1493</v>
      </c>
      <c r="DM147" s="12" t="s">
        <v>1493</v>
      </c>
      <c r="DN147" s="12" t="s">
        <v>1493</v>
      </c>
      <c r="DO147" s="12" t="s">
        <v>1493</v>
      </c>
      <c r="DP147" s="12" t="s">
        <v>1493</v>
      </c>
      <c r="DQ147" s="12" t="s">
        <v>1493</v>
      </c>
      <c r="DR147" s="12" t="s">
        <v>1493</v>
      </c>
      <c r="DS147" s="12" t="s">
        <v>1493</v>
      </c>
      <c r="DT147" s="12" t="s">
        <v>1493</v>
      </c>
      <c r="DU147" s="12" t="s">
        <v>1493</v>
      </c>
      <c r="DV147" s="12" t="s">
        <v>1493</v>
      </c>
      <c r="DW147" s="12" t="s">
        <v>1493</v>
      </c>
      <c r="DX147" s="12" t="s">
        <v>1493</v>
      </c>
      <c r="DY147" s="12" t="s">
        <v>1493</v>
      </c>
      <c r="DZ147" s="12" t="s">
        <v>1493</v>
      </c>
      <c r="EA147" s="12" t="s">
        <v>1493</v>
      </c>
      <c r="EB147" s="12" t="s">
        <v>1493</v>
      </c>
      <c r="EC147" s="12" t="s">
        <v>1493</v>
      </c>
      <c r="ED147" s="12" t="s">
        <v>1493</v>
      </c>
      <c r="EE147" s="12" t="s">
        <v>1493</v>
      </c>
      <c r="EF147" s="12" t="s">
        <v>1493</v>
      </c>
      <c r="EG147" s="12" t="s">
        <v>1493</v>
      </c>
      <c r="EH147" s="12" t="s">
        <v>1493</v>
      </c>
      <c r="EI147" s="12" t="s">
        <v>1493</v>
      </c>
      <c r="EJ147" s="12" t="s">
        <v>1493</v>
      </c>
      <c r="EK147" s="12" t="s">
        <v>1493</v>
      </c>
      <c r="EL147" s="12" t="s">
        <v>1493</v>
      </c>
      <c r="EM147" s="12" t="s">
        <v>1493</v>
      </c>
      <c r="EN147" s="12" t="s">
        <v>1493</v>
      </c>
      <c r="EO147" s="12" t="s">
        <v>1493</v>
      </c>
      <c r="EP147" s="12" t="s">
        <v>1493</v>
      </c>
      <c r="ER147">
        <v>7</v>
      </c>
      <c r="ES147">
        <v>37.4</v>
      </c>
      <c r="ET147">
        <v>37.4</v>
      </c>
      <c r="EU147">
        <f t="shared" si="6"/>
        <v>37</v>
      </c>
      <c r="EV147">
        <f>Data1!BQ147/7</f>
        <v>24.428571428571427</v>
      </c>
      <c r="EW147">
        <v>7</v>
      </c>
      <c r="EX147">
        <f t="shared" si="7"/>
        <v>1</v>
      </c>
      <c r="EY147" t="str">
        <f t="shared" si="8"/>
        <v>הולם</v>
      </c>
    </row>
    <row r="148" spans="1:155" x14ac:dyDescent="0.25">
      <c r="A148" s="4">
        <v>1.0509999999999999</v>
      </c>
      <c r="B148" s="12" t="s">
        <v>1493</v>
      </c>
      <c r="C148" s="12" t="s">
        <v>1077</v>
      </c>
      <c r="D148">
        <v>105</v>
      </c>
      <c r="E148" s="12" t="s">
        <v>702</v>
      </c>
      <c r="F148">
        <v>84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 s="12" t="s">
        <v>812</v>
      </c>
      <c r="P148">
        <v>147</v>
      </c>
      <c r="Q148" s="12" t="s">
        <v>1493</v>
      </c>
      <c r="R148">
        <v>85.5</v>
      </c>
      <c r="S148" s="12">
        <v>0</v>
      </c>
      <c r="T148">
        <v>0</v>
      </c>
      <c r="U148" s="12">
        <v>0</v>
      </c>
      <c r="V148">
        <v>0</v>
      </c>
      <c r="W148" s="12">
        <v>1</v>
      </c>
      <c r="X148">
        <v>1</v>
      </c>
      <c r="Y148" s="12">
        <v>1</v>
      </c>
      <c r="Z148" s="12" t="s">
        <v>1493</v>
      </c>
      <c r="AA148" s="12" t="s">
        <v>618</v>
      </c>
      <c r="AB148">
        <v>176</v>
      </c>
      <c r="AC148" s="12" t="s">
        <v>1493</v>
      </c>
      <c r="AD148">
        <v>87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 s="12" t="s">
        <v>1493</v>
      </c>
      <c r="AM148" s="12" t="s">
        <v>887</v>
      </c>
      <c r="AN148">
        <v>197</v>
      </c>
      <c r="AO148" s="12" t="s">
        <v>1493</v>
      </c>
      <c r="AP148">
        <v>89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 s="12" t="s">
        <v>934</v>
      </c>
      <c r="AZ148">
        <v>218</v>
      </c>
      <c r="BA148" s="12" t="s">
        <v>1493</v>
      </c>
      <c r="BB148">
        <v>90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1</v>
      </c>
      <c r="BJ148" s="12" t="s">
        <v>1493</v>
      </c>
      <c r="BK148" s="12" t="s">
        <v>802</v>
      </c>
      <c r="BL148">
        <v>239</v>
      </c>
      <c r="BM148" s="12" t="s">
        <v>1493</v>
      </c>
      <c r="BN148">
        <v>92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1</v>
      </c>
      <c r="BU148">
        <v>1</v>
      </c>
      <c r="BV148" s="12" t="s">
        <v>1493</v>
      </c>
      <c r="BW148" s="12" t="s">
        <v>920</v>
      </c>
      <c r="BX148">
        <v>273</v>
      </c>
      <c r="BY148" s="12" t="s">
        <v>1493</v>
      </c>
      <c r="BZ148">
        <v>99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1</v>
      </c>
      <c r="CH148" s="12" t="s">
        <v>1493</v>
      </c>
      <c r="CI148" s="12" t="s">
        <v>1493</v>
      </c>
      <c r="CJ148" s="12" t="s">
        <v>1493</v>
      </c>
      <c r="CK148" s="12" t="s">
        <v>1493</v>
      </c>
      <c r="CL148" s="12" t="s">
        <v>1493</v>
      </c>
      <c r="CM148" s="12" t="s">
        <v>1493</v>
      </c>
      <c r="CN148" s="12" t="s">
        <v>1493</v>
      </c>
      <c r="CO148" s="12" t="s">
        <v>1493</v>
      </c>
      <c r="CP148" s="12" t="s">
        <v>1493</v>
      </c>
      <c r="CQ148" s="12" t="s">
        <v>1493</v>
      </c>
      <c r="CR148" s="12" t="s">
        <v>1493</v>
      </c>
      <c r="CS148" s="12" t="s">
        <v>1493</v>
      </c>
      <c r="CT148" s="12" t="s">
        <v>1493</v>
      </c>
      <c r="CU148" s="12" t="s">
        <v>1493</v>
      </c>
      <c r="CV148" s="12" t="s">
        <v>1493</v>
      </c>
      <c r="CW148" s="12" t="s">
        <v>1493</v>
      </c>
      <c r="CX148" s="12" t="s">
        <v>1493</v>
      </c>
      <c r="CY148" s="12" t="s">
        <v>1493</v>
      </c>
      <c r="CZ148" s="12" t="s">
        <v>1493</v>
      </c>
      <c r="DA148" s="12" t="s">
        <v>1493</v>
      </c>
      <c r="DB148" s="12" t="s">
        <v>1493</v>
      </c>
      <c r="DC148" s="12" t="s">
        <v>1493</v>
      </c>
      <c r="DD148" s="12" t="s">
        <v>1493</v>
      </c>
      <c r="DE148" s="12" t="s">
        <v>1493</v>
      </c>
      <c r="DF148" s="12" t="s">
        <v>1493</v>
      </c>
      <c r="DG148" s="12" t="s">
        <v>1493</v>
      </c>
      <c r="DH148" s="12" t="s">
        <v>1493</v>
      </c>
      <c r="DI148" s="12" t="s">
        <v>1493</v>
      </c>
      <c r="DJ148" s="12" t="s">
        <v>1493</v>
      </c>
      <c r="DK148" s="12" t="s">
        <v>1493</v>
      </c>
      <c r="DL148" s="12" t="s">
        <v>1493</v>
      </c>
      <c r="DM148" s="12" t="s">
        <v>1493</v>
      </c>
      <c r="DN148" s="12" t="s">
        <v>1493</v>
      </c>
      <c r="DO148" s="12" t="s">
        <v>1493</v>
      </c>
      <c r="DP148" s="12" t="s">
        <v>1493</v>
      </c>
      <c r="DQ148" s="12" t="s">
        <v>1493</v>
      </c>
      <c r="DR148" s="12" t="s">
        <v>1493</v>
      </c>
      <c r="DS148" s="12" t="s">
        <v>1493</v>
      </c>
      <c r="DT148" s="12" t="s">
        <v>1493</v>
      </c>
      <c r="DU148" s="12" t="s">
        <v>1493</v>
      </c>
      <c r="DV148" s="12" t="s">
        <v>1493</v>
      </c>
      <c r="DW148" s="12" t="s">
        <v>1493</v>
      </c>
      <c r="DX148" s="12" t="s">
        <v>1493</v>
      </c>
      <c r="DY148" s="12" t="s">
        <v>1493</v>
      </c>
      <c r="DZ148" s="12" t="s">
        <v>1493</v>
      </c>
      <c r="EA148" s="12" t="s">
        <v>1493</v>
      </c>
      <c r="EB148" s="12" t="s">
        <v>1493</v>
      </c>
      <c r="EC148" s="12" t="s">
        <v>1493</v>
      </c>
      <c r="ED148" s="12" t="s">
        <v>1493</v>
      </c>
      <c r="EE148" s="12" t="s">
        <v>1493</v>
      </c>
      <c r="EF148" s="12" t="s">
        <v>1493</v>
      </c>
      <c r="EG148" s="12" t="s">
        <v>1493</v>
      </c>
      <c r="EH148" s="12" t="s">
        <v>1493</v>
      </c>
      <c r="EI148" s="12" t="s">
        <v>1493</v>
      </c>
      <c r="EJ148" s="12" t="s">
        <v>1493</v>
      </c>
      <c r="EK148" s="12" t="s">
        <v>1493</v>
      </c>
      <c r="EL148" s="12" t="s">
        <v>1493</v>
      </c>
      <c r="EM148" s="12" t="s">
        <v>1493</v>
      </c>
      <c r="EN148" s="12" t="s">
        <v>1493</v>
      </c>
      <c r="EO148" s="12" t="s">
        <v>1493</v>
      </c>
      <c r="EP148" s="12" t="s">
        <v>1493</v>
      </c>
      <c r="ER148">
        <v>7</v>
      </c>
      <c r="ES148">
        <v>39</v>
      </c>
      <c r="ET148">
        <v>39</v>
      </c>
      <c r="EU148">
        <f t="shared" si="6"/>
        <v>39</v>
      </c>
      <c r="EV148">
        <f>Data1!BQ148/7</f>
        <v>40.571428571428569</v>
      </c>
      <c r="EW148">
        <v>7</v>
      </c>
      <c r="EX148">
        <f t="shared" si="7"/>
        <v>2</v>
      </c>
      <c r="EY148" t="str">
        <f t="shared" si="8"/>
        <v>בינוני</v>
      </c>
    </row>
    <row r="149" spans="1:155" x14ac:dyDescent="0.25">
      <c r="A149" s="4">
        <v>1.052</v>
      </c>
      <c r="B149" s="12" t="s">
        <v>1493</v>
      </c>
      <c r="C149" s="12" t="s">
        <v>767</v>
      </c>
      <c r="D149">
        <v>50</v>
      </c>
      <c r="E149" s="12" t="s">
        <v>1120</v>
      </c>
      <c r="F149">
        <v>71</v>
      </c>
      <c r="G149">
        <v>0</v>
      </c>
      <c r="H149">
        <v>0</v>
      </c>
      <c r="I149">
        <v>0</v>
      </c>
      <c r="J149">
        <v>0</v>
      </c>
      <c r="K149" s="12" t="s">
        <v>1493</v>
      </c>
      <c r="L149">
        <v>1</v>
      </c>
      <c r="M149">
        <v>1</v>
      </c>
      <c r="N149">
        <v>1</v>
      </c>
      <c r="O149" s="12" t="s">
        <v>844</v>
      </c>
      <c r="P149">
        <v>101</v>
      </c>
      <c r="Q149" s="12" t="s">
        <v>1085</v>
      </c>
      <c r="R149">
        <v>73.5</v>
      </c>
      <c r="S149" s="12">
        <v>0</v>
      </c>
      <c r="T149">
        <v>0</v>
      </c>
      <c r="U149" s="12">
        <v>0</v>
      </c>
      <c r="V149">
        <v>0</v>
      </c>
      <c r="W149" s="12" t="s">
        <v>1493</v>
      </c>
      <c r="X149">
        <v>1</v>
      </c>
      <c r="Y149" s="12">
        <v>1</v>
      </c>
      <c r="Z149" s="12" t="s">
        <v>1493</v>
      </c>
      <c r="AA149" s="12" t="s">
        <v>571</v>
      </c>
      <c r="AB149">
        <v>157</v>
      </c>
      <c r="AC149" s="12" t="s">
        <v>702</v>
      </c>
      <c r="AD149">
        <v>78.3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 s="12" t="s">
        <v>1493</v>
      </c>
      <c r="AM149" s="12" t="s">
        <v>992</v>
      </c>
      <c r="AN149">
        <v>199</v>
      </c>
      <c r="AO149" s="12" t="s">
        <v>1058</v>
      </c>
      <c r="AP149">
        <v>80.5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 s="12" t="s">
        <v>1493</v>
      </c>
      <c r="AY149" s="12" t="s">
        <v>714</v>
      </c>
      <c r="AZ149">
        <v>253</v>
      </c>
      <c r="BA149" s="12" t="s">
        <v>1121</v>
      </c>
      <c r="BB149">
        <v>86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 s="12" t="s">
        <v>1122</v>
      </c>
      <c r="BL149">
        <v>266</v>
      </c>
      <c r="BM149" s="12" t="s">
        <v>954</v>
      </c>
      <c r="BN149">
        <v>88</v>
      </c>
      <c r="BO149" s="12">
        <v>0</v>
      </c>
      <c r="BP149">
        <v>0</v>
      </c>
      <c r="BQ149" s="12">
        <v>0</v>
      </c>
      <c r="BR149">
        <v>0</v>
      </c>
      <c r="BS149" s="12">
        <v>1</v>
      </c>
      <c r="BT149">
        <v>1</v>
      </c>
      <c r="BU149" s="12" t="s">
        <v>1493</v>
      </c>
      <c r="BV149" s="12" t="s">
        <v>1493</v>
      </c>
      <c r="BW149" s="12" t="s">
        <v>971</v>
      </c>
      <c r="BX149">
        <v>274</v>
      </c>
      <c r="BY149" s="12" t="s">
        <v>1123</v>
      </c>
      <c r="BZ149">
        <v>88.5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 s="12" t="s">
        <v>1493</v>
      </c>
      <c r="CH149" s="12" t="s">
        <v>1493</v>
      </c>
      <c r="CI149" s="12" t="s">
        <v>1493</v>
      </c>
      <c r="CJ149" s="12" t="s">
        <v>1493</v>
      </c>
      <c r="CK149" s="12" t="s">
        <v>1493</v>
      </c>
      <c r="CL149" s="12" t="s">
        <v>1493</v>
      </c>
      <c r="CM149" s="12" t="s">
        <v>1493</v>
      </c>
      <c r="CN149" s="12" t="s">
        <v>1493</v>
      </c>
      <c r="CO149" s="12" t="s">
        <v>1493</v>
      </c>
      <c r="CP149" s="12" t="s">
        <v>1493</v>
      </c>
      <c r="CQ149" s="12" t="s">
        <v>1493</v>
      </c>
      <c r="CR149" s="12" t="s">
        <v>1493</v>
      </c>
      <c r="CS149" s="12" t="s">
        <v>1493</v>
      </c>
      <c r="CT149" s="12" t="s">
        <v>1493</v>
      </c>
      <c r="CU149" s="12" t="s">
        <v>1493</v>
      </c>
      <c r="CV149" s="12" t="s">
        <v>1493</v>
      </c>
      <c r="CW149" s="12" t="s">
        <v>1493</v>
      </c>
      <c r="CX149" s="12" t="s">
        <v>1493</v>
      </c>
      <c r="CY149" s="12" t="s">
        <v>1493</v>
      </c>
      <c r="CZ149" s="12" t="s">
        <v>1493</v>
      </c>
      <c r="DA149" s="12" t="s">
        <v>1493</v>
      </c>
      <c r="DB149" s="12" t="s">
        <v>1493</v>
      </c>
      <c r="DC149" s="12" t="s">
        <v>1493</v>
      </c>
      <c r="DD149" s="12" t="s">
        <v>1493</v>
      </c>
      <c r="DE149" s="12" t="s">
        <v>1493</v>
      </c>
      <c r="DF149" s="12" t="s">
        <v>1493</v>
      </c>
      <c r="DG149" s="12" t="s">
        <v>1493</v>
      </c>
      <c r="DH149" s="12" t="s">
        <v>1493</v>
      </c>
      <c r="DI149" s="12" t="s">
        <v>1493</v>
      </c>
      <c r="DJ149" s="12" t="s">
        <v>1493</v>
      </c>
      <c r="DK149" s="12" t="s">
        <v>1493</v>
      </c>
      <c r="DL149" s="12" t="s">
        <v>1493</v>
      </c>
      <c r="DM149" s="12" t="s">
        <v>1493</v>
      </c>
      <c r="DN149" s="12" t="s">
        <v>1493</v>
      </c>
      <c r="DO149" s="12" t="s">
        <v>1493</v>
      </c>
      <c r="DP149" s="12" t="s">
        <v>1493</v>
      </c>
      <c r="DQ149" s="12" t="s">
        <v>1493</v>
      </c>
      <c r="DR149" s="12" t="s">
        <v>1493</v>
      </c>
      <c r="DS149" s="12" t="s">
        <v>1493</v>
      </c>
      <c r="DT149" s="12" t="s">
        <v>1493</v>
      </c>
      <c r="DU149" s="12" t="s">
        <v>1493</v>
      </c>
      <c r="DV149" s="12" t="s">
        <v>1493</v>
      </c>
      <c r="DW149" s="12" t="s">
        <v>1493</v>
      </c>
      <c r="DX149" s="12" t="s">
        <v>1493</v>
      </c>
      <c r="DY149" s="12" t="s">
        <v>1493</v>
      </c>
      <c r="DZ149" s="12" t="s">
        <v>1493</v>
      </c>
      <c r="EA149" s="12" t="s">
        <v>1493</v>
      </c>
      <c r="EB149" s="12" t="s">
        <v>1493</v>
      </c>
      <c r="EC149" s="12" t="s">
        <v>1493</v>
      </c>
      <c r="ED149" s="12" t="s">
        <v>1493</v>
      </c>
      <c r="EE149" s="12" t="s">
        <v>1493</v>
      </c>
      <c r="EF149" s="12" t="s">
        <v>1493</v>
      </c>
      <c r="EG149" s="12" t="s">
        <v>1493</v>
      </c>
      <c r="EH149" s="12" t="s">
        <v>1493</v>
      </c>
      <c r="EI149" s="12" t="s">
        <v>1493</v>
      </c>
      <c r="EJ149" s="12" t="s">
        <v>1493</v>
      </c>
      <c r="EK149" s="12" t="s">
        <v>1493</v>
      </c>
      <c r="EL149" s="12" t="s">
        <v>1493</v>
      </c>
      <c r="EM149" s="12" t="s">
        <v>1493</v>
      </c>
      <c r="EN149" s="12" t="s">
        <v>1493</v>
      </c>
      <c r="EO149" s="12" t="s">
        <v>1493</v>
      </c>
      <c r="EP149" s="12" t="s">
        <v>1493</v>
      </c>
      <c r="ER149">
        <v>7</v>
      </c>
      <c r="ES149">
        <v>39.1</v>
      </c>
      <c r="ET149">
        <v>39.1</v>
      </c>
      <c r="EU149">
        <f t="shared" si="6"/>
        <v>39</v>
      </c>
      <c r="EV149">
        <f>Data1!BQ149/7</f>
        <v>39.571428571428569</v>
      </c>
      <c r="EW149">
        <v>7</v>
      </c>
      <c r="EX149">
        <f t="shared" si="7"/>
        <v>2</v>
      </c>
      <c r="EY149" t="str">
        <f t="shared" si="8"/>
        <v>בינוני</v>
      </c>
    </row>
    <row r="150" spans="1:155" x14ac:dyDescent="0.25">
      <c r="A150" s="4">
        <v>1.0529999999999999</v>
      </c>
      <c r="B150" s="12" t="s">
        <v>1493</v>
      </c>
      <c r="C150" s="12" t="s">
        <v>616</v>
      </c>
      <c r="D150">
        <v>103</v>
      </c>
      <c r="E150" s="12" t="s">
        <v>1125</v>
      </c>
      <c r="F150">
        <v>63.5</v>
      </c>
      <c r="G150">
        <v>0</v>
      </c>
      <c r="H150">
        <v>0</v>
      </c>
      <c r="I150">
        <v>0</v>
      </c>
      <c r="J150">
        <v>0</v>
      </c>
      <c r="K150" s="12" t="s">
        <v>1493</v>
      </c>
      <c r="L150">
        <v>1</v>
      </c>
      <c r="M150">
        <v>1</v>
      </c>
      <c r="N150">
        <v>1</v>
      </c>
      <c r="O150" s="12" t="s">
        <v>756</v>
      </c>
      <c r="P150">
        <v>211</v>
      </c>
      <c r="Q150" s="12" t="s">
        <v>1126</v>
      </c>
      <c r="R150">
        <v>69</v>
      </c>
      <c r="S150" s="12">
        <v>0</v>
      </c>
      <c r="T150">
        <v>0</v>
      </c>
      <c r="U150" s="12">
        <v>0</v>
      </c>
      <c r="V150">
        <v>0</v>
      </c>
      <c r="W150" s="12">
        <v>1</v>
      </c>
      <c r="X150">
        <v>1</v>
      </c>
      <c r="Y150" s="12">
        <v>1</v>
      </c>
      <c r="Z150" s="12" t="s">
        <v>1493</v>
      </c>
      <c r="AA150" s="12" t="s">
        <v>879</v>
      </c>
      <c r="AB150">
        <v>256</v>
      </c>
      <c r="AC150" s="12" t="s">
        <v>1127</v>
      </c>
      <c r="AD150">
        <v>73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 s="12" t="s">
        <v>1493</v>
      </c>
      <c r="AM150" s="12" t="s">
        <v>1122</v>
      </c>
      <c r="AN150">
        <v>273</v>
      </c>
      <c r="AO150" s="12" t="s">
        <v>1128</v>
      </c>
      <c r="AP150">
        <v>75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 s="12" t="s">
        <v>920</v>
      </c>
      <c r="AZ150">
        <v>280</v>
      </c>
      <c r="BA150" s="12" t="s">
        <v>608</v>
      </c>
      <c r="BB150">
        <v>76</v>
      </c>
      <c r="BC150" s="12">
        <v>0</v>
      </c>
      <c r="BD150">
        <v>0</v>
      </c>
      <c r="BE150" s="12">
        <v>0</v>
      </c>
      <c r="BF150">
        <v>0</v>
      </c>
      <c r="BG150" s="12">
        <v>1</v>
      </c>
      <c r="BH150">
        <v>1</v>
      </c>
      <c r="BI150" s="12">
        <v>1</v>
      </c>
      <c r="BJ150" s="12" t="s">
        <v>1493</v>
      </c>
      <c r="BK150" s="12" t="s">
        <v>1105</v>
      </c>
      <c r="BL150">
        <v>280</v>
      </c>
      <c r="BM150" s="12" t="s">
        <v>1058</v>
      </c>
      <c r="BN150">
        <v>72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1</v>
      </c>
      <c r="BU150">
        <v>1</v>
      </c>
      <c r="BV150" s="12" t="s">
        <v>1493</v>
      </c>
      <c r="BW150" s="12" t="s">
        <v>1493</v>
      </c>
      <c r="BX150" s="12" t="s">
        <v>1493</v>
      </c>
      <c r="BY150" s="12" t="s">
        <v>1493</v>
      </c>
      <c r="BZ150" s="12" t="s">
        <v>1493</v>
      </c>
      <c r="CA150" s="12" t="s">
        <v>1493</v>
      </c>
      <c r="CB150" s="12" t="s">
        <v>1493</v>
      </c>
      <c r="CC150" s="12" t="s">
        <v>1493</v>
      </c>
      <c r="CD150" s="12" t="s">
        <v>1493</v>
      </c>
      <c r="CE150" s="12" t="s">
        <v>1493</v>
      </c>
      <c r="CF150" s="12" t="s">
        <v>1493</v>
      </c>
      <c r="CG150" s="12" t="s">
        <v>1493</v>
      </c>
      <c r="CH150" s="12" t="s">
        <v>1493</v>
      </c>
      <c r="CI150" s="12" t="s">
        <v>1493</v>
      </c>
      <c r="CJ150" s="12" t="s">
        <v>1493</v>
      </c>
      <c r="CK150" s="12" t="s">
        <v>1493</v>
      </c>
      <c r="CL150" s="12" t="s">
        <v>1493</v>
      </c>
      <c r="CM150" s="12" t="s">
        <v>1493</v>
      </c>
      <c r="CN150" s="12" t="s">
        <v>1493</v>
      </c>
      <c r="CO150" s="12" t="s">
        <v>1493</v>
      </c>
      <c r="CP150" s="12" t="s">
        <v>1493</v>
      </c>
      <c r="CQ150" s="12" t="s">
        <v>1493</v>
      </c>
      <c r="CR150" s="12" t="s">
        <v>1493</v>
      </c>
      <c r="CS150" s="12" t="s">
        <v>1493</v>
      </c>
      <c r="CT150" s="12" t="s">
        <v>1493</v>
      </c>
      <c r="CU150" s="12" t="s">
        <v>1493</v>
      </c>
      <c r="CV150" s="12" t="s">
        <v>1493</v>
      </c>
      <c r="CW150" s="12" t="s">
        <v>1493</v>
      </c>
      <c r="CX150" s="12" t="s">
        <v>1493</v>
      </c>
      <c r="CY150" s="12" t="s">
        <v>1493</v>
      </c>
      <c r="CZ150" s="12" t="s">
        <v>1493</v>
      </c>
      <c r="DA150" s="12" t="s">
        <v>1493</v>
      </c>
      <c r="DB150" s="12" t="s">
        <v>1493</v>
      </c>
      <c r="DC150" s="12" t="s">
        <v>1493</v>
      </c>
      <c r="DD150" s="12" t="s">
        <v>1493</v>
      </c>
      <c r="DE150" s="12" t="s">
        <v>1493</v>
      </c>
      <c r="DF150" s="12" t="s">
        <v>1493</v>
      </c>
      <c r="DG150" s="12" t="s">
        <v>1493</v>
      </c>
      <c r="DH150" s="12" t="s">
        <v>1493</v>
      </c>
      <c r="DI150" s="12" t="s">
        <v>1493</v>
      </c>
      <c r="DJ150" s="12" t="s">
        <v>1493</v>
      </c>
      <c r="DK150" s="12" t="s">
        <v>1493</v>
      </c>
      <c r="DL150" s="12" t="s">
        <v>1493</v>
      </c>
      <c r="DM150" s="12" t="s">
        <v>1493</v>
      </c>
      <c r="DN150" s="12" t="s">
        <v>1493</v>
      </c>
      <c r="DO150" s="12" t="s">
        <v>1493</v>
      </c>
      <c r="DP150" s="12" t="s">
        <v>1493</v>
      </c>
      <c r="DQ150" s="12" t="s">
        <v>1493</v>
      </c>
      <c r="DR150" s="12" t="s">
        <v>1493</v>
      </c>
      <c r="DS150" s="12" t="s">
        <v>1493</v>
      </c>
      <c r="DT150" s="12" t="s">
        <v>1493</v>
      </c>
      <c r="DU150" s="12" t="s">
        <v>1493</v>
      </c>
      <c r="DV150" s="12" t="s">
        <v>1493</v>
      </c>
      <c r="DW150" s="12" t="s">
        <v>1493</v>
      </c>
      <c r="DX150" s="12" t="s">
        <v>1493</v>
      </c>
      <c r="DY150" s="12" t="s">
        <v>1493</v>
      </c>
      <c r="DZ150" s="12" t="s">
        <v>1493</v>
      </c>
      <c r="EA150" s="12" t="s">
        <v>1493</v>
      </c>
      <c r="EB150" s="12" t="s">
        <v>1493</v>
      </c>
      <c r="EC150" s="12" t="s">
        <v>1493</v>
      </c>
      <c r="ED150" s="12" t="s">
        <v>1493</v>
      </c>
      <c r="EE150" s="12" t="s">
        <v>1493</v>
      </c>
      <c r="EF150" s="12" t="s">
        <v>1493</v>
      </c>
      <c r="EG150" s="12" t="s">
        <v>1493</v>
      </c>
      <c r="EH150" s="12" t="s">
        <v>1493</v>
      </c>
      <c r="EI150" s="12" t="s">
        <v>1493</v>
      </c>
      <c r="EJ150" s="12" t="s">
        <v>1493</v>
      </c>
      <c r="EK150" s="12" t="s">
        <v>1493</v>
      </c>
      <c r="EL150" s="12" t="s">
        <v>1493</v>
      </c>
      <c r="EM150" s="12" t="s">
        <v>1493</v>
      </c>
      <c r="EN150" s="12" t="s">
        <v>1493</v>
      </c>
      <c r="EO150" s="12" t="s">
        <v>1493</v>
      </c>
      <c r="EP150" s="12" t="s">
        <v>1493</v>
      </c>
      <c r="ER150">
        <v>6</v>
      </c>
      <c r="ES150">
        <v>40</v>
      </c>
      <c r="ET150">
        <v>40</v>
      </c>
      <c r="EU150">
        <f t="shared" si="6"/>
        <v>40</v>
      </c>
      <c r="EV150">
        <f>Data1!BQ150/7</f>
        <v>40.571428571428569</v>
      </c>
      <c r="EW150">
        <v>6</v>
      </c>
      <c r="EX150">
        <f t="shared" si="7"/>
        <v>2</v>
      </c>
      <c r="EY150" t="str">
        <f t="shared" si="8"/>
        <v>בינוני</v>
      </c>
    </row>
    <row r="151" spans="1:155" x14ac:dyDescent="0.25">
      <c r="A151" s="4">
        <v>1.054</v>
      </c>
      <c r="B151" s="12" t="s">
        <v>1493</v>
      </c>
      <c r="C151" t="s">
        <v>904</v>
      </c>
      <c r="D151">
        <v>115</v>
      </c>
      <c r="E151" t="s">
        <v>905</v>
      </c>
      <c r="F151">
        <v>94</v>
      </c>
      <c r="G151">
        <v>0</v>
      </c>
      <c r="H151">
        <v>0</v>
      </c>
      <c r="I151">
        <v>0</v>
      </c>
      <c r="J151">
        <v>0</v>
      </c>
      <c r="K151">
        <v>0</v>
      </c>
      <c r="L151" s="12" t="s">
        <v>1493</v>
      </c>
      <c r="M151">
        <v>1</v>
      </c>
      <c r="N151">
        <v>1</v>
      </c>
      <c r="O151" t="s">
        <v>906</v>
      </c>
      <c r="P151">
        <v>149</v>
      </c>
      <c r="Q151" t="s">
        <v>907</v>
      </c>
      <c r="R151">
        <v>93.7</v>
      </c>
      <c r="S151">
        <v>0</v>
      </c>
      <c r="T151">
        <v>0</v>
      </c>
      <c r="U151">
        <v>0</v>
      </c>
      <c r="V151">
        <v>0</v>
      </c>
      <c r="W151">
        <v>1</v>
      </c>
      <c r="X151" s="12" t="s">
        <v>1493</v>
      </c>
      <c r="Y151">
        <v>1</v>
      </c>
      <c r="Z151">
        <v>1</v>
      </c>
      <c r="AA151" t="s">
        <v>802</v>
      </c>
      <c r="AB151">
        <v>229</v>
      </c>
      <c r="AC151" t="s">
        <v>908</v>
      </c>
      <c r="AD151">
        <v>96</v>
      </c>
      <c r="AE151">
        <v>0</v>
      </c>
      <c r="AF151">
        <v>0</v>
      </c>
      <c r="AG151">
        <v>0</v>
      </c>
      <c r="AH151">
        <v>1</v>
      </c>
      <c r="AI151">
        <v>1</v>
      </c>
      <c r="AJ151" s="12" t="s">
        <v>1493</v>
      </c>
      <c r="AK151">
        <v>1</v>
      </c>
      <c r="AL151">
        <v>1</v>
      </c>
      <c r="AM151" t="s">
        <v>909</v>
      </c>
      <c r="AN151">
        <v>257</v>
      </c>
      <c r="AO151" t="s">
        <v>910</v>
      </c>
      <c r="AP151">
        <v>99</v>
      </c>
      <c r="AQ151" s="12" t="s">
        <v>1493</v>
      </c>
      <c r="AR151" s="12" t="s">
        <v>1493</v>
      </c>
      <c r="AS151" s="12" t="s">
        <v>1493</v>
      </c>
      <c r="AT151">
        <v>1</v>
      </c>
      <c r="AU151">
        <v>1</v>
      </c>
      <c r="AV151" s="12" t="s">
        <v>1493</v>
      </c>
      <c r="AW151">
        <v>1</v>
      </c>
      <c r="AX151">
        <v>1</v>
      </c>
      <c r="AY151" t="s">
        <v>911</v>
      </c>
      <c r="AZ151">
        <v>264</v>
      </c>
      <c r="BA151" t="s">
        <v>912</v>
      </c>
      <c r="BB151">
        <v>99.9</v>
      </c>
      <c r="BC151">
        <v>0</v>
      </c>
      <c r="BD151">
        <v>0</v>
      </c>
      <c r="BE151">
        <v>0</v>
      </c>
      <c r="BF151">
        <v>1</v>
      </c>
      <c r="BG151">
        <v>1</v>
      </c>
      <c r="BH151" s="12" t="s">
        <v>1493</v>
      </c>
      <c r="BI151">
        <v>1</v>
      </c>
      <c r="BJ151">
        <v>1</v>
      </c>
      <c r="BK151" s="12" t="s">
        <v>1493</v>
      </c>
      <c r="BL151" s="12" t="s">
        <v>1493</v>
      </c>
      <c r="BM151" s="12" t="s">
        <v>1493</v>
      </c>
      <c r="BN151" s="12" t="s">
        <v>1493</v>
      </c>
      <c r="BO151" s="12" t="s">
        <v>1493</v>
      </c>
      <c r="BP151" s="12" t="s">
        <v>1493</v>
      </c>
      <c r="BQ151" s="12" t="s">
        <v>1493</v>
      </c>
      <c r="BR151" s="12" t="s">
        <v>1493</v>
      </c>
      <c r="BS151" s="12" t="s">
        <v>1493</v>
      </c>
      <c r="BT151" s="12" t="s">
        <v>1493</v>
      </c>
      <c r="BU151" s="12" t="s">
        <v>1493</v>
      </c>
      <c r="BV151" s="12" t="s">
        <v>1493</v>
      </c>
      <c r="BW151" s="12" t="s">
        <v>1493</v>
      </c>
      <c r="BX151" s="12" t="s">
        <v>1493</v>
      </c>
      <c r="BY151" s="12" t="s">
        <v>1493</v>
      </c>
      <c r="BZ151" s="12" t="s">
        <v>1493</v>
      </c>
      <c r="CA151" s="12" t="s">
        <v>1493</v>
      </c>
      <c r="CB151" s="12" t="s">
        <v>1493</v>
      </c>
      <c r="CC151" s="12" t="s">
        <v>1493</v>
      </c>
      <c r="CD151" s="12" t="s">
        <v>1493</v>
      </c>
      <c r="CE151" s="12" t="s">
        <v>1493</v>
      </c>
      <c r="CF151" s="12" t="s">
        <v>1493</v>
      </c>
      <c r="CG151" s="12" t="s">
        <v>1493</v>
      </c>
      <c r="CH151" s="12" t="s">
        <v>1493</v>
      </c>
      <c r="CI151" s="12" t="s">
        <v>1493</v>
      </c>
      <c r="CJ151" s="12" t="s">
        <v>1493</v>
      </c>
      <c r="CK151" s="12" t="s">
        <v>1493</v>
      </c>
      <c r="CL151" s="12" t="s">
        <v>1493</v>
      </c>
      <c r="CM151" s="12" t="s">
        <v>1493</v>
      </c>
      <c r="CN151" s="12" t="s">
        <v>1493</v>
      </c>
      <c r="CO151" s="12" t="s">
        <v>1493</v>
      </c>
      <c r="CP151" s="12" t="s">
        <v>1493</v>
      </c>
      <c r="CQ151" s="12" t="s">
        <v>1493</v>
      </c>
      <c r="CR151" s="12" t="s">
        <v>1493</v>
      </c>
      <c r="CS151" s="12" t="s">
        <v>1493</v>
      </c>
      <c r="CT151" s="12" t="s">
        <v>1493</v>
      </c>
      <c r="CU151" s="12" t="s">
        <v>1493</v>
      </c>
      <c r="CV151" s="12" t="s">
        <v>1493</v>
      </c>
      <c r="CW151" s="12" t="s">
        <v>1493</v>
      </c>
      <c r="CX151" s="12" t="s">
        <v>1493</v>
      </c>
      <c r="CY151" s="12" t="s">
        <v>1493</v>
      </c>
      <c r="CZ151" s="12" t="s">
        <v>1493</v>
      </c>
      <c r="DA151" s="12" t="s">
        <v>1493</v>
      </c>
      <c r="DB151" s="12" t="s">
        <v>1493</v>
      </c>
      <c r="DC151" s="12" t="s">
        <v>1493</v>
      </c>
      <c r="DD151" s="12" t="s">
        <v>1493</v>
      </c>
      <c r="DE151" s="12" t="s">
        <v>1493</v>
      </c>
      <c r="DF151" s="12" t="s">
        <v>1493</v>
      </c>
      <c r="DG151" s="12" t="s">
        <v>1493</v>
      </c>
      <c r="DH151" s="12" t="s">
        <v>1493</v>
      </c>
      <c r="DI151" s="12" t="s">
        <v>1493</v>
      </c>
      <c r="DJ151" s="12" t="s">
        <v>1493</v>
      </c>
      <c r="DK151" s="12" t="s">
        <v>1493</v>
      </c>
      <c r="DL151" s="12" t="s">
        <v>1493</v>
      </c>
      <c r="DM151" s="12" t="s">
        <v>1493</v>
      </c>
      <c r="DN151" s="12" t="s">
        <v>1493</v>
      </c>
      <c r="DO151" s="12" t="s">
        <v>1493</v>
      </c>
      <c r="DP151" s="12" t="s">
        <v>1493</v>
      </c>
      <c r="DQ151" s="12" t="s">
        <v>1493</v>
      </c>
      <c r="DR151" s="12" t="s">
        <v>1493</v>
      </c>
      <c r="DS151" s="12" t="s">
        <v>1493</v>
      </c>
      <c r="DT151" s="12" t="s">
        <v>1493</v>
      </c>
      <c r="DU151" s="12" t="s">
        <v>1493</v>
      </c>
      <c r="DV151" s="12" t="s">
        <v>1493</v>
      </c>
      <c r="DW151" s="12" t="s">
        <v>1493</v>
      </c>
      <c r="DX151" s="12" t="s">
        <v>1493</v>
      </c>
      <c r="DY151" s="12" t="s">
        <v>1493</v>
      </c>
      <c r="DZ151" s="12" t="s">
        <v>1493</v>
      </c>
      <c r="EA151" s="12" t="s">
        <v>1493</v>
      </c>
      <c r="EB151" s="12" t="s">
        <v>1493</v>
      </c>
      <c r="EC151" s="12" t="s">
        <v>1493</v>
      </c>
      <c r="ED151" s="12" t="s">
        <v>1493</v>
      </c>
      <c r="EE151" s="12" t="s">
        <v>1493</v>
      </c>
      <c r="EF151" s="12" t="s">
        <v>1493</v>
      </c>
      <c r="EG151" s="12" t="s">
        <v>1493</v>
      </c>
      <c r="EH151" s="12" t="s">
        <v>1493</v>
      </c>
      <c r="EI151" s="12" t="s">
        <v>1493</v>
      </c>
      <c r="EJ151" s="12" t="s">
        <v>1493</v>
      </c>
      <c r="EK151" s="12" t="s">
        <v>1493</v>
      </c>
      <c r="EL151" s="12" t="s">
        <v>1493</v>
      </c>
      <c r="EM151" s="12" t="s">
        <v>1493</v>
      </c>
      <c r="EN151" s="12" t="s">
        <v>1493</v>
      </c>
      <c r="EO151" s="12" t="s">
        <v>1493</v>
      </c>
      <c r="EP151" s="12" t="s">
        <v>1493</v>
      </c>
      <c r="ER151">
        <v>5</v>
      </c>
      <c r="ES151">
        <v>37.700000000000003</v>
      </c>
      <c r="ET151">
        <v>38</v>
      </c>
      <c r="EU151">
        <f t="shared" si="6"/>
        <v>38</v>
      </c>
      <c r="EV151">
        <f>Data1!BQ151/7</f>
        <v>38.428571428571431</v>
      </c>
      <c r="EW151">
        <v>5</v>
      </c>
      <c r="EX151">
        <f t="shared" si="7"/>
        <v>2</v>
      </c>
      <c r="EY151" t="str">
        <f t="shared" si="8"/>
        <v>בינוני</v>
      </c>
    </row>
    <row r="152" spans="1:155" x14ac:dyDescent="0.25">
      <c r="A152" s="4">
        <v>1.0549999999999999</v>
      </c>
      <c r="B152" s="12" t="s">
        <v>1493</v>
      </c>
      <c r="C152" t="s">
        <v>568</v>
      </c>
      <c r="D152">
        <v>81</v>
      </c>
      <c r="E152" t="s">
        <v>916</v>
      </c>
      <c r="F152" s="12" t="s">
        <v>1493</v>
      </c>
      <c r="G152">
        <v>0</v>
      </c>
      <c r="H152">
        <v>0</v>
      </c>
      <c r="I152">
        <v>0</v>
      </c>
      <c r="J152">
        <v>0</v>
      </c>
      <c r="K152" s="12" t="s">
        <v>1493</v>
      </c>
      <c r="L152" s="12" t="s">
        <v>1493</v>
      </c>
      <c r="M152" s="12" t="s">
        <v>1493</v>
      </c>
      <c r="N152" s="12" t="s">
        <v>1493</v>
      </c>
      <c r="O152" t="s">
        <v>583</v>
      </c>
      <c r="P152">
        <v>119</v>
      </c>
      <c r="Q152" t="s">
        <v>673</v>
      </c>
      <c r="R152" s="12" t="s">
        <v>1493</v>
      </c>
      <c r="S152">
        <v>0</v>
      </c>
      <c r="T152">
        <v>0</v>
      </c>
      <c r="U152">
        <v>0</v>
      </c>
      <c r="V152">
        <v>0</v>
      </c>
      <c r="W152" s="12" t="s">
        <v>1493</v>
      </c>
      <c r="X152" s="12" t="s">
        <v>1493</v>
      </c>
      <c r="Y152" s="12" t="s">
        <v>1493</v>
      </c>
      <c r="Z152">
        <v>1</v>
      </c>
      <c r="AA152" t="s">
        <v>917</v>
      </c>
      <c r="AB152">
        <v>161</v>
      </c>
      <c r="AC152" t="s">
        <v>528</v>
      </c>
      <c r="AD152" s="12" t="s">
        <v>1493</v>
      </c>
      <c r="AE152">
        <v>0</v>
      </c>
      <c r="AF152">
        <v>0</v>
      </c>
      <c r="AG152">
        <v>0</v>
      </c>
      <c r="AH152">
        <v>0</v>
      </c>
      <c r="AI152">
        <v>1</v>
      </c>
      <c r="AJ152" s="12" t="s">
        <v>1493</v>
      </c>
      <c r="AK152" s="12" t="s">
        <v>1493</v>
      </c>
      <c r="AL152" s="12" t="s">
        <v>1493</v>
      </c>
      <c r="AM152" t="s">
        <v>918</v>
      </c>
      <c r="AN152">
        <v>224</v>
      </c>
      <c r="AO152" t="s">
        <v>919</v>
      </c>
      <c r="AP152" s="12" t="s">
        <v>1493</v>
      </c>
      <c r="AQ152">
        <v>0</v>
      </c>
      <c r="AR152">
        <v>0</v>
      </c>
      <c r="AS152">
        <v>0</v>
      </c>
      <c r="AT152">
        <v>0</v>
      </c>
      <c r="AU152">
        <v>1</v>
      </c>
      <c r="AV152" s="12" t="s">
        <v>1493</v>
      </c>
      <c r="AW152" s="12" t="s">
        <v>1493</v>
      </c>
      <c r="AX152" s="12" t="s">
        <v>1493</v>
      </c>
      <c r="AY152" t="s">
        <v>920</v>
      </c>
      <c r="AZ152">
        <v>259</v>
      </c>
      <c r="BA152" t="s">
        <v>921</v>
      </c>
      <c r="BB152" s="12" t="s">
        <v>1493</v>
      </c>
      <c r="BC152">
        <v>0</v>
      </c>
      <c r="BD152">
        <v>0</v>
      </c>
      <c r="BE152">
        <v>0</v>
      </c>
      <c r="BF152">
        <v>0</v>
      </c>
      <c r="BG152">
        <v>1</v>
      </c>
      <c r="BH152" s="12" t="s">
        <v>1493</v>
      </c>
      <c r="BI152" s="12" t="s">
        <v>1493</v>
      </c>
      <c r="BJ152" s="12" t="s">
        <v>1493</v>
      </c>
      <c r="BK152" s="12" t="s">
        <v>1493</v>
      </c>
      <c r="BL152" s="12" t="s">
        <v>1493</v>
      </c>
      <c r="BM152" s="12" t="s">
        <v>1493</v>
      </c>
      <c r="BN152" s="12" t="s">
        <v>1493</v>
      </c>
      <c r="BO152" s="12" t="s">
        <v>1493</v>
      </c>
      <c r="BP152" s="12" t="s">
        <v>1493</v>
      </c>
      <c r="BQ152" s="12" t="s">
        <v>1493</v>
      </c>
      <c r="BR152" s="12" t="s">
        <v>1493</v>
      </c>
      <c r="BS152" s="12" t="s">
        <v>1493</v>
      </c>
      <c r="BT152" s="12" t="s">
        <v>1493</v>
      </c>
      <c r="BU152" s="12" t="s">
        <v>1493</v>
      </c>
      <c r="BV152" s="12" t="s">
        <v>1493</v>
      </c>
      <c r="BW152" s="12" t="s">
        <v>1493</v>
      </c>
      <c r="BX152" s="12" t="s">
        <v>1493</v>
      </c>
      <c r="BY152" s="12" t="s">
        <v>1493</v>
      </c>
      <c r="BZ152" s="12" t="s">
        <v>1493</v>
      </c>
      <c r="CA152" s="12" t="s">
        <v>1493</v>
      </c>
      <c r="CB152" s="12" t="s">
        <v>1493</v>
      </c>
      <c r="CC152" s="12" t="s">
        <v>1493</v>
      </c>
      <c r="CD152" s="12" t="s">
        <v>1493</v>
      </c>
      <c r="CE152" s="12" t="s">
        <v>1493</v>
      </c>
      <c r="CF152" s="12" t="s">
        <v>1493</v>
      </c>
      <c r="CG152" s="12" t="s">
        <v>1493</v>
      </c>
      <c r="CH152" s="12" t="s">
        <v>1493</v>
      </c>
      <c r="CI152" s="12" t="s">
        <v>1493</v>
      </c>
      <c r="CJ152" s="12" t="s">
        <v>1493</v>
      </c>
      <c r="CK152" s="12" t="s">
        <v>1493</v>
      </c>
      <c r="CL152" s="12" t="s">
        <v>1493</v>
      </c>
      <c r="CM152" s="12" t="s">
        <v>1493</v>
      </c>
      <c r="CN152" s="12" t="s">
        <v>1493</v>
      </c>
      <c r="CO152" s="12" t="s">
        <v>1493</v>
      </c>
      <c r="CP152" s="12" t="s">
        <v>1493</v>
      </c>
      <c r="CQ152" s="12" t="s">
        <v>1493</v>
      </c>
      <c r="CR152" s="12" t="s">
        <v>1493</v>
      </c>
      <c r="CS152" s="12" t="s">
        <v>1493</v>
      </c>
      <c r="CT152" s="12" t="s">
        <v>1493</v>
      </c>
      <c r="CU152" s="12" t="s">
        <v>1493</v>
      </c>
      <c r="CV152" s="12" t="s">
        <v>1493</v>
      </c>
      <c r="CW152" s="12" t="s">
        <v>1493</v>
      </c>
      <c r="CX152" s="12" t="s">
        <v>1493</v>
      </c>
      <c r="CY152" s="12" t="s">
        <v>1493</v>
      </c>
      <c r="CZ152" s="12" t="s">
        <v>1493</v>
      </c>
      <c r="DA152" s="12" t="s">
        <v>1493</v>
      </c>
      <c r="DB152" s="12" t="s">
        <v>1493</v>
      </c>
      <c r="DC152" s="12" t="s">
        <v>1493</v>
      </c>
      <c r="DD152" s="12" t="s">
        <v>1493</v>
      </c>
      <c r="DE152" s="12" t="s">
        <v>1493</v>
      </c>
      <c r="DF152" s="12" t="s">
        <v>1493</v>
      </c>
      <c r="DG152" s="12" t="s">
        <v>1493</v>
      </c>
      <c r="DH152" s="12" t="s">
        <v>1493</v>
      </c>
      <c r="DI152" s="12" t="s">
        <v>1493</v>
      </c>
      <c r="DJ152" s="12" t="s">
        <v>1493</v>
      </c>
      <c r="DK152" s="12" t="s">
        <v>1493</v>
      </c>
      <c r="DL152" s="12" t="s">
        <v>1493</v>
      </c>
      <c r="DM152" s="12" t="s">
        <v>1493</v>
      </c>
      <c r="DN152" s="12" t="s">
        <v>1493</v>
      </c>
      <c r="DO152" s="12" t="s">
        <v>1493</v>
      </c>
      <c r="DP152" s="12" t="s">
        <v>1493</v>
      </c>
      <c r="DQ152" s="12" t="s">
        <v>1493</v>
      </c>
      <c r="DR152" s="12" t="s">
        <v>1493</v>
      </c>
      <c r="DS152" s="12" t="s">
        <v>1493</v>
      </c>
      <c r="DT152" s="12" t="s">
        <v>1493</v>
      </c>
      <c r="DU152" s="12" t="s">
        <v>1493</v>
      </c>
      <c r="DV152" s="12" t="s">
        <v>1493</v>
      </c>
      <c r="DW152" s="12" t="s">
        <v>1493</v>
      </c>
      <c r="DX152" s="12" t="s">
        <v>1493</v>
      </c>
      <c r="DY152" s="12" t="s">
        <v>1493</v>
      </c>
      <c r="DZ152" s="12" t="s">
        <v>1493</v>
      </c>
      <c r="EA152" s="12" t="s">
        <v>1493</v>
      </c>
      <c r="EB152" s="12" t="s">
        <v>1493</v>
      </c>
      <c r="EC152" s="12" t="s">
        <v>1493</v>
      </c>
      <c r="ED152" s="12" t="s">
        <v>1493</v>
      </c>
      <c r="EE152" s="12" t="s">
        <v>1493</v>
      </c>
      <c r="EF152" s="12" t="s">
        <v>1493</v>
      </c>
      <c r="EG152" s="12" t="s">
        <v>1493</v>
      </c>
      <c r="EH152" s="12" t="s">
        <v>1493</v>
      </c>
      <c r="EI152" s="12" t="s">
        <v>1493</v>
      </c>
      <c r="EJ152" s="12" t="s">
        <v>1493</v>
      </c>
      <c r="EK152" s="12" t="s">
        <v>1493</v>
      </c>
      <c r="EL152" s="12" t="s">
        <v>1493</v>
      </c>
      <c r="EM152" s="12" t="s">
        <v>1493</v>
      </c>
      <c r="EN152" s="12" t="s">
        <v>1493</v>
      </c>
      <c r="EO152" s="12" t="s">
        <v>1493</v>
      </c>
      <c r="EP152" s="12" t="s">
        <v>1493</v>
      </c>
      <c r="ER152">
        <v>5</v>
      </c>
      <c r="ES152">
        <v>37</v>
      </c>
      <c r="ET152">
        <v>37</v>
      </c>
      <c r="EU152">
        <f t="shared" si="6"/>
        <v>37</v>
      </c>
      <c r="EV152">
        <f>Data1!BQ152/7</f>
        <v>38.142857142857146</v>
      </c>
      <c r="EW152">
        <v>5</v>
      </c>
      <c r="EX152">
        <f t="shared" si="7"/>
        <v>2</v>
      </c>
      <c r="EY152" t="str">
        <f t="shared" si="8"/>
        <v>בינוני</v>
      </c>
    </row>
    <row r="153" spans="1:155" x14ac:dyDescent="0.25">
      <c r="A153" s="4">
        <v>1.056</v>
      </c>
      <c r="B153" s="12" t="s">
        <v>1493</v>
      </c>
      <c r="C153" t="s">
        <v>641</v>
      </c>
      <c r="D153">
        <v>89</v>
      </c>
      <c r="E153" t="s">
        <v>610</v>
      </c>
      <c r="F153">
        <v>59</v>
      </c>
      <c r="G153">
        <v>0</v>
      </c>
      <c r="H153">
        <v>0</v>
      </c>
      <c r="I153">
        <v>0</v>
      </c>
      <c r="J153">
        <v>0</v>
      </c>
      <c r="K153" s="12" t="s">
        <v>1493</v>
      </c>
      <c r="L153" s="12" t="s">
        <v>1493</v>
      </c>
      <c r="M153" s="12" t="s">
        <v>1493</v>
      </c>
      <c r="N153">
        <v>1</v>
      </c>
      <c r="O153" t="s">
        <v>503</v>
      </c>
      <c r="P153">
        <v>143</v>
      </c>
      <c r="Q153" t="s">
        <v>608</v>
      </c>
      <c r="R153">
        <v>62</v>
      </c>
      <c r="S153">
        <v>0</v>
      </c>
      <c r="T153">
        <v>0</v>
      </c>
      <c r="U153">
        <v>0</v>
      </c>
      <c r="V153">
        <v>0</v>
      </c>
      <c r="W153">
        <v>1</v>
      </c>
      <c r="X153" s="12" t="s">
        <v>1493</v>
      </c>
      <c r="Y153" s="12" t="s">
        <v>1493</v>
      </c>
      <c r="Z153" s="12" t="s">
        <v>1493</v>
      </c>
      <c r="AA153" t="s">
        <v>516</v>
      </c>
      <c r="AB153">
        <v>212</v>
      </c>
      <c r="AC153" t="s">
        <v>484</v>
      </c>
      <c r="AD153">
        <v>70</v>
      </c>
      <c r="AE153">
        <v>0</v>
      </c>
      <c r="AF153">
        <v>0</v>
      </c>
      <c r="AG153">
        <v>0</v>
      </c>
      <c r="AH153">
        <v>1</v>
      </c>
      <c r="AI153" s="12" t="s">
        <v>1493</v>
      </c>
      <c r="AJ153" s="12" t="s">
        <v>1493</v>
      </c>
      <c r="AK153" s="12" t="s">
        <v>1493</v>
      </c>
      <c r="AL153">
        <v>1</v>
      </c>
      <c r="AM153" t="s">
        <v>922</v>
      </c>
      <c r="AN153">
        <v>271</v>
      </c>
      <c r="AO153" t="s">
        <v>486</v>
      </c>
      <c r="AP153">
        <v>77</v>
      </c>
      <c r="AQ153">
        <v>0</v>
      </c>
      <c r="AR153">
        <v>0</v>
      </c>
      <c r="AS153">
        <v>0</v>
      </c>
      <c r="AT153">
        <v>0</v>
      </c>
      <c r="AU153">
        <v>1</v>
      </c>
      <c r="AV153" s="12" t="s">
        <v>1493</v>
      </c>
      <c r="AW153" s="12" t="s">
        <v>1493</v>
      </c>
      <c r="AX153" s="12" t="s">
        <v>1493</v>
      </c>
      <c r="AY153" s="12" t="s">
        <v>1493</v>
      </c>
      <c r="AZ153" s="12" t="s">
        <v>1493</v>
      </c>
      <c r="BA153" s="12" t="s">
        <v>1493</v>
      </c>
      <c r="BB153" s="12" t="s">
        <v>1493</v>
      </c>
      <c r="BC153" s="12" t="s">
        <v>1493</v>
      </c>
      <c r="BD153" s="12" t="s">
        <v>1493</v>
      </c>
      <c r="BE153" s="12" t="s">
        <v>1493</v>
      </c>
      <c r="BF153" s="12" t="s">
        <v>1493</v>
      </c>
      <c r="BG153" s="12" t="s">
        <v>1493</v>
      </c>
      <c r="BH153" s="12" t="s">
        <v>1493</v>
      </c>
      <c r="BI153" s="12" t="s">
        <v>1493</v>
      </c>
      <c r="BJ153" s="12" t="s">
        <v>1493</v>
      </c>
      <c r="BK153" s="12" t="s">
        <v>1493</v>
      </c>
      <c r="BL153" s="12" t="s">
        <v>1493</v>
      </c>
      <c r="BM153" s="12" t="s">
        <v>1493</v>
      </c>
      <c r="BN153" s="12" t="s">
        <v>1493</v>
      </c>
      <c r="BO153" s="12" t="s">
        <v>1493</v>
      </c>
      <c r="BP153" s="12" t="s">
        <v>1493</v>
      </c>
      <c r="BQ153" s="12" t="s">
        <v>1493</v>
      </c>
      <c r="BR153" s="12" t="s">
        <v>1493</v>
      </c>
      <c r="BS153" s="12" t="s">
        <v>1493</v>
      </c>
      <c r="BT153" s="12" t="s">
        <v>1493</v>
      </c>
      <c r="BU153" s="12" t="s">
        <v>1493</v>
      </c>
      <c r="BV153" s="12" t="s">
        <v>1493</v>
      </c>
      <c r="BW153" s="12" t="s">
        <v>1493</v>
      </c>
      <c r="BX153" s="12" t="s">
        <v>1493</v>
      </c>
      <c r="BY153" s="12" t="s">
        <v>1493</v>
      </c>
      <c r="BZ153" s="12" t="s">
        <v>1493</v>
      </c>
      <c r="CA153" s="12" t="s">
        <v>1493</v>
      </c>
      <c r="CB153" s="12" t="s">
        <v>1493</v>
      </c>
      <c r="CC153" s="12" t="s">
        <v>1493</v>
      </c>
      <c r="CD153" s="12" t="s">
        <v>1493</v>
      </c>
      <c r="CE153" s="12" t="s">
        <v>1493</v>
      </c>
      <c r="CF153" s="12" t="s">
        <v>1493</v>
      </c>
      <c r="CG153" s="12" t="s">
        <v>1493</v>
      </c>
      <c r="CH153" s="12" t="s">
        <v>1493</v>
      </c>
      <c r="CI153" s="12" t="s">
        <v>1493</v>
      </c>
      <c r="CJ153" s="12" t="s">
        <v>1493</v>
      </c>
      <c r="CK153" s="12" t="s">
        <v>1493</v>
      </c>
      <c r="CL153" s="12" t="s">
        <v>1493</v>
      </c>
      <c r="CM153" s="12" t="s">
        <v>1493</v>
      </c>
      <c r="CN153" s="12" t="s">
        <v>1493</v>
      </c>
      <c r="CO153" s="12" t="s">
        <v>1493</v>
      </c>
      <c r="CP153" s="12" t="s">
        <v>1493</v>
      </c>
      <c r="CQ153" s="12" t="s">
        <v>1493</v>
      </c>
      <c r="CR153" s="12" t="s">
        <v>1493</v>
      </c>
      <c r="CS153" s="12" t="s">
        <v>1493</v>
      </c>
      <c r="CT153" s="12" t="s">
        <v>1493</v>
      </c>
      <c r="CU153" s="12" t="s">
        <v>1493</v>
      </c>
      <c r="CV153" s="12" t="s">
        <v>1493</v>
      </c>
      <c r="CW153" s="12" t="s">
        <v>1493</v>
      </c>
      <c r="CX153" s="12" t="s">
        <v>1493</v>
      </c>
      <c r="CY153" s="12" t="s">
        <v>1493</v>
      </c>
      <c r="CZ153" s="12" t="s">
        <v>1493</v>
      </c>
      <c r="DA153" s="12" t="s">
        <v>1493</v>
      </c>
      <c r="DB153" s="12" t="s">
        <v>1493</v>
      </c>
      <c r="DC153" s="12" t="s">
        <v>1493</v>
      </c>
      <c r="DD153" s="12" t="s">
        <v>1493</v>
      </c>
      <c r="DE153" s="12" t="s">
        <v>1493</v>
      </c>
      <c r="DF153" s="12" t="s">
        <v>1493</v>
      </c>
      <c r="DG153" s="12" t="s">
        <v>1493</v>
      </c>
      <c r="DH153" s="12" t="s">
        <v>1493</v>
      </c>
      <c r="DI153" s="12" t="s">
        <v>1493</v>
      </c>
      <c r="DJ153" s="12" t="s">
        <v>1493</v>
      </c>
      <c r="DK153" s="12" t="s">
        <v>1493</v>
      </c>
      <c r="DL153" s="12" t="s">
        <v>1493</v>
      </c>
      <c r="DM153" s="12" t="s">
        <v>1493</v>
      </c>
      <c r="DN153" s="12" t="s">
        <v>1493</v>
      </c>
      <c r="DO153" s="12" t="s">
        <v>1493</v>
      </c>
      <c r="DP153" s="12" t="s">
        <v>1493</v>
      </c>
      <c r="DQ153" s="12" t="s">
        <v>1493</v>
      </c>
      <c r="DR153" s="12" t="s">
        <v>1493</v>
      </c>
      <c r="DS153" s="12" t="s">
        <v>1493</v>
      </c>
      <c r="DT153" s="12" t="s">
        <v>1493</v>
      </c>
      <c r="DU153" s="12" t="s">
        <v>1493</v>
      </c>
      <c r="DV153" s="12" t="s">
        <v>1493</v>
      </c>
      <c r="DW153" s="12" t="s">
        <v>1493</v>
      </c>
      <c r="DX153" s="12" t="s">
        <v>1493</v>
      </c>
      <c r="DY153" s="12" t="s">
        <v>1493</v>
      </c>
      <c r="DZ153" s="12" t="s">
        <v>1493</v>
      </c>
      <c r="EA153" s="12" t="s">
        <v>1493</v>
      </c>
      <c r="EB153" s="12" t="s">
        <v>1493</v>
      </c>
      <c r="EC153" s="12" t="s">
        <v>1493</v>
      </c>
      <c r="ED153" s="12" t="s">
        <v>1493</v>
      </c>
      <c r="EE153" s="12" t="s">
        <v>1493</v>
      </c>
      <c r="EF153" s="12" t="s">
        <v>1493</v>
      </c>
      <c r="EG153" s="12" t="s">
        <v>1493</v>
      </c>
      <c r="EH153" s="12" t="s">
        <v>1493</v>
      </c>
      <c r="EI153" s="12" t="s">
        <v>1493</v>
      </c>
      <c r="EJ153" s="12" t="s">
        <v>1493</v>
      </c>
      <c r="EK153" s="12" t="s">
        <v>1493</v>
      </c>
      <c r="EL153" s="12" t="s">
        <v>1493</v>
      </c>
      <c r="EM153" s="12" t="s">
        <v>1493</v>
      </c>
      <c r="EN153" s="12" t="s">
        <v>1493</v>
      </c>
      <c r="EO153" s="12" t="s">
        <v>1493</v>
      </c>
      <c r="EP153" s="12" t="s">
        <v>1493</v>
      </c>
      <c r="ER153">
        <v>4</v>
      </c>
      <c r="ES153">
        <v>38.700000000000003</v>
      </c>
      <c r="ET153">
        <v>39</v>
      </c>
      <c r="EU153">
        <f t="shared" si="6"/>
        <v>39</v>
      </c>
      <c r="EV153">
        <f>Data1!BQ153/7</f>
        <v>40.571428571428569</v>
      </c>
      <c r="EW153">
        <v>4</v>
      </c>
      <c r="EX153">
        <f t="shared" si="7"/>
        <v>3</v>
      </c>
      <c r="EY153" t="str">
        <f t="shared" si="8"/>
        <v>לא הולם</v>
      </c>
    </row>
    <row r="154" spans="1:155" x14ac:dyDescent="0.25">
      <c r="A154" s="4">
        <v>1.0569999999999999</v>
      </c>
      <c r="B154" s="12" t="s">
        <v>1493</v>
      </c>
      <c r="C154" s="12" t="s">
        <v>676</v>
      </c>
      <c r="D154">
        <v>80</v>
      </c>
      <c r="E154" s="12" t="s">
        <v>1493</v>
      </c>
      <c r="F154" s="12" t="s">
        <v>1493</v>
      </c>
      <c r="G154">
        <v>0</v>
      </c>
      <c r="H154">
        <v>0</v>
      </c>
      <c r="I154">
        <v>0</v>
      </c>
      <c r="J154">
        <v>0</v>
      </c>
      <c r="K154" s="12" t="s">
        <v>1493</v>
      </c>
      <c r="L154" s="12" t="s">
        <v>1493</v>
      </c>
      <c r="M154">
        <v>1</v>
      </c>
      <c r="N154">
        <v>1</v>
      </c>
      <c r="O154" s="12" t="s">
        <v>542</v>
      </c>
      <c r="P154">
        <v>107</v>
      </c>
      <c r="Q154" s="12" t="s">
        <v>1493</v>
      </c>
      <c r="R154" s="12" t="s">
        <v>1493</v>
      </c>
      <c r="S154">
        <v>0</v>
      </c>
      <c r="T154">
        <v>0</v>
      </c>
      <c r="U154">
        <v>0</v>
      </c>
      <c r="V154">
        <v>0</v>
      </c>
      <c r="W154" s="12" t="s">
        <v>1493</v>
      </c>
      <c r="X154" s="12" t="s">
        <v>1493</v>
      </c>
      <c r="Y154">
        <v>1</v>
      </c>
      <c r="Z154" s="12" t="s">
        <v>1493</v>
      </c>
      <c r="AA154" s="12" t="s">
        <v>589</v>
      </c>
      <c r="AB154">
        <v>118</v>
      </c>
      <c r="AC154" s="12" t="s">
        <v>1493</v>
      </c>
      <c r="AD154" s="12" t="s">
        <v>1493</v>
      </c>
      <c r="AE154">
        <v>0</v>
      </c>
      <c r="AF154">
        <v>0</v>
      </c>
      <c r="AG154">
        <v>0</v>
      </c>
      <c r="AH154">
        <v>0</v>
      </c>
      <c r="AI154" s="12" t="s">
        <v>1493</v>
      </c>
      <c r="AJ154" s="12" t="s">
        <v>1493</v>
      </c>
      <c r="AK154" s="12" t="s">
        <v>1493</v>
      </c>
      <c r="AL154" s="12" t="s">
        <v>1493</v>
      </c>
      <c r="AM154" s="12" t="s">
        <v>677</v>
      </c>
      <c r="AN154">
        <v>128</v>
      </c>
      <c r="AO154" s="12" t="s">
        <v>1493</v>
      </c>
      <c r="AP154" s="12" t="s">
        <v>1493</v>
      </c>
      <c r="AQ154">
        <v>0</v>
      </c>
      <c r="AR154">
        <v>0</v>
      </c>
      <c r="AS154">
        <v>0</v>
      </c>
      <c r="AT154">
        <v>0</v>
      </c>
      <c r="AU154">
        <v>1</v>
      </c>
      <c r="AV154" s="12" t="s">
        <v>1493</v>
      </c>
      <c r="AW154" s="12" t="s">
        <v>1493</v>
      </c>
      <c r="AX154">
        <v>1</v>
      </c>
      <c r="AY154" s="12" t="s">
        <v>925</v>
      </c>
      <c r="AZ154">
        <v>169</v>
      </c>
      <c r="BA154" s="12" t="s">
        <v>787</v>
      </c>
      <c r="BB154" s="12" t="s">
        <v>1493</v>
      </c>
      <c r="BC154">
        <v>0</v>
      </c>
      <c r="BD154">
        <v>0</v>
      </c>
      <c r="BE154">
        <v>0</v>
      </c>
      <c r="BF154">
        <v>0</v>
      </c>
      <c r="BG154">
        <v>1</v>
      </c>
      <c r="BH154" s="12" t="s">
        <v>1493</v>
      </c>
      <c r="BI154" s="12" t="s">
        <v>1493</v>
      </c>
      <c r="BJ154" s="12" t="s">
        <v>1493</v>
      </c>
      <c r="BK154" s="12" t="s">
        <v>759</v>
      </c>
      <c r="BL154">
        <v>233</v>
      </c>
      <c r="BM154" s="12" t="s">
        <v>1493</v>
      </c>
      <c r="BN154" s="12" t="s">
        <v>1493</v>
      </c>
      <c r="BO154">
        <v>0</v>
      </c>
      <c r="BP154">
        <v>0</v>
      </c>
      <c r="BQ154">
        <v>0</v>
      </c>
      <c r="BR154">
        <v>0</v>
      </c>
      <c r="BS154">
        <v>1</v>
      </c>
      <c r="BT154" s="12" t="s">
        <v>1493</v>
      </c>
      <c r="BU154" s="12" t="s">
        <v>1493</v>
      </c>
      <c r="BV154" s="12" t="s">
        <v>1493</v>
      </c>
      <c r="BW154" s="12" t="s">
        <v>1493</v>
      </c>
      <c r="BX154" s="12" t="s">
        <v>1493</v>
      </c>
      <c r="BY154" s="12" t="s">
        <v>1493</v>
      </c>
      <c r="BZ154" s="12" t="s">
        <v>1493</v>
      </c>
      <c r="CA154" s="12" t="s">
        <v>1493</v>
      </c>
      <c r="CB154" s="12" t="s">
        <v>1493</v>
      </c>
      <c r="CC154" s="12" t="s">
        <v>1493</v>
      </c>
      <c r="CD154" s="12" t="s">
        <v>1493</v>
      </c>
      <c r="CE154" s="12" t="s">
        <v>1493</v>
      </c>
      <c r="CF154" s="12" t="s">
        <v>1493</v>
      </c>
      <c r="CG154" s="12" t="s">
        <v>1493</v>
      </c>
      <c r="CH154" s="12" t="s">
        <v>1493</v>
      </c>
      <c r="CI154" s="12" t="s">
        <v>1493</v>
      </c>
      <c r="CJ154" s="12" t="s">
        <v>1493</v>
      </c>
      <c r="CK154" s="12" t="s">
        <v>1493</v>
      </c>
      <c r="CL154" s="12" t="s">
        <v>1493</v>
      </c>
      <c r="CM154" s="12" t="s">
        <v>1493</v>
      </c>
      <c r="CN154" s="12" t="s">
        <v>1493</v>
      </c>
      <c r="CO154" s="12" t="s">
        <v>1493</v>
      </c>
      <c r="CP154" s="12" t="s">
        <v>1493</v>
      </c>
      <c r="CQ154" s="12" t="s">
        <v>1493</v>
      </c>
      <c r="CR154" s="12" t="s">
        <v>1493</v>
      </c>
      <c r="CS154" s="12" t="s">
        <v>1493</v>
      </c>
      <c r="CT154" s="12" t="s">
        <v>1493</v>
      </c>
      <c r="CU154" s="12" t="s">
        <v>1493</v>
      </c>
      <c r="CV154" s="12" t="s">
        <v>1493</v>
      </c>
      <c r="CW154" s="12" t="s">
        <v>1493</v>
      </c>
      <c r="CX154" s="12" t="s">
        <v>1493</v>
      </c>
      <c r="CY154" s="12" t="s">
        <v>1493</v>
      </c>
      <c r="CZ154" s="12" t="s">
        <v>1493</v>
      </c>
      <c r="DA154" s="12" t="s">
        <v>1493</v>
      </c>
      <c r="DB154" s="12" t="s">
        <v>1493</v>
      </c>
      <c r="DC154" s="12" t="s">
        <v>1493</v>
      </c>
      <c r="DD154" s="12" t="s">
        <v>1493</v>
      </c>
      <c r="DE154" s="12" t="s">
        <v>1493</v>
      </c>
      <c r="DF154" s="12" t="s">
        <v>1493</v>
      </c>
      <c r="DG154" s="12" t="s">
        <v>1493</v>
      </c>
      <c r="DH154" s="12" t="s">
        <v>1493</v>
      </c>
      <c r="DI154" s="12" t="s">
        <v>1493</v>
      </c>
      <c r="DJ154" s="12" t="s">
        <v>1493</v>
      </c>
      <c r="DK154" s="12" t="s">
        <v>1493</v>
      </c>
      <c r="DL154" s="12" t="s">
        <v>1493</v>
      </c>
      <c r="DM154" s="12" t="s">
        <v>1493</v>
      </c>
      <c r="DN154" s="12" t="s">
        <v>1493</v>
      </c>
      <c r="DO154" s="12" t="s">
        <v>1493</v>
      </c>
      <c r="DP154" s="12" t="s">
        <v>1493</v>
      </c>
      <c r="DQ154" s="12" t="s">
        <v>1493</v>
      </c>
      <c r="DR154" s="12" t="s">
        <v>1493</v>
      </c>
      <c r="DS154" s="12" t="s">
        <v>1493</v>
      </c>
      <c r="DT154" s="12" t="s">
        <v>1493</v>
      </c>
      <c r="DU154" s="12" t="s">
        <v>1493</v>
      </c>
      <c r="DV154" s="12" t="s">
        <v>1493</v>
      </c>
      <c r="DW154" s="12" t="s">
        <v>1493</v>
      </c>
      <c r="DX154" s="12" t="s">
        <v>1493</v>
      </c>
      <c r="DY154" s="12" t="s">
        <v>1493</v>
      </c>
      <c r="DZ154" s="12" t="s">
        <v>1493</v>
      </c>
      <c r="EA154" s="12" t="s">
        <v>1493</v>
      </c>
      <c r="EB154" s="12" t="s">
        <v>1493</v>
      </c>
      <c r="EC154" s="12" t="s">
        <v>1493</v>
      </c>
      <c r="ED154" s="12" t="s">
        <v>1493</v>
      </c>
      <c r="EE154" s="12" t="s">
        <v>1493</v>
      </c>
      <c r="EF154" s="12" t="s">
        <v>1493</v>
      </c>
      <c r="EG154" s="12" t="s">
        <v>1493</v>
      </c>
      <c r="EH154" s="12" t="s">
        <v>1493</v>
      </c>
      <c r="EI154" s="12" t="s">
        <v>1493</v>
      </c>
      <c r="EJ154" s="12" t="s">
        <v>1493</v>
      </c>
      <c r="EK154" s="12" t="s">
        <v>1493</v>
      </c>
      <c r="EL154" s="12" t="s">
        <v>1493</v>
      </c>
      <c r="EM154" s="12" t="s">
        <v>1493</v>
      </c>
      <c r="EN154" s="12" t="s">
        <v>1493</v>
      </c>
      <c r="EO154" s="12" t="s">
        <v>1493</v>
      </c>
      <c r="EP154" s="12" t="s">
        <v>1493</v>
      </c>
      <c r="ER154">
        <v>6</v>
      </c>
      <c r="ES154">
        <v>33.200000000000003</v>
      </c>
      <c r="ET154">
        <v>33.200000000000003</v>
      </c>
      <c r="EU154">
        <f t="shared" si="6"/>
        <v>33</v>
      </c>
      <c r="EV154">
        <f>Data1!BQ154/7</f>
        <v>40.285714285714285</v>
      </c>
      <c r="EW154">
        <v>6</v>
      </c>
      <c r="EX154">
        <f t="shared" si="7"/>
        <v>2</v>
      </c>
      <c r="EY154" t="str">
        <f t="shared" si="8"/>
        <v>בינוני</v>
      </c>
    </row>
    <row r="155" spans="1:155" x14ac:dyDescent="0.25">
      <c r="A155" s="4">
        <v>1.0580000000000001</v>
      </c>
      <c r="B155" s="12" t="s">
        <v>1493</v>
      </c>
      <c r="C155" s="12" t="s">
        <v>927</v>
      </c>
      <c r="D155">
        <v>194</v>
      </c>
      <c r="E155" s="12" t="s">
        <v>484</v>
      </c>
      <c r="F155">
        <v>76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 s="12" t="s">
        <v>759</v>
      </c>
      <c r="P155">
        <v>228</v>
      </c>
      <c r="Q155" s="12" t="s">
        <v>484</v>
      </c>
      <c r="R155">
        <v>79</v>
      </c>
      <c r="S155" s="12">
        <v>0</v>
      </c>
      <c r="T155">
        <v>0</v>
      </c>
      <c r="U155" s="12">
        <v>0</v>
      </c>
      <c r="V155">
        <v>0</v>
      </c>
      <c r="W155" s="12">
        <v>1</v>
      </c>
      <c r="X155">
        <v>0</v>
      </c>
      <c r="Y155" s="12">
        <v>0</v>
      </c>
      <c r="Z155">
        <v>1</v>
      </c>
      <c r="AA155" s="12" t="s">
        <v>1493</v>
      </c>
      <c r="AB155" s="12" t="s">
        <v>1493</v>
      </c>
      <c r="AC155" s="12" t="s">
        <v>1493</v>
      </c>
      <c r="AD155" s="12" t="s">
        <v>1493</v>
      </c>
      <c r="AE155" s="12" t="s">
        <v>1493</v>
      </c>
      <c r="AF155" s="12" t="s">
        <v>1493</v>
      </c>
      <c r="AG155" s="12" t="s">
        <v>1493</v>
      </c>
      <c r="AH155" s="12" t="s">
        <v>1493</v>
      </c>
      <c r="AI155" s="12" t="s">
        <v>1493</v>
      </c>
      <c r="AJ155" s="12" t="s">
        <v>1493</v>
      </c>
      <c r="AK155" s="12" t="s">
        <v>1493</v>
      </c>
      <c r="AL155" s="12" t="s">
        <v>1493</v>
      </c>
      <c r="AM155" s="12" t="s">
        <v>1493</v>
      </c>
      <c r="AN155" s="12" t="s">
        <v>1493</v>
      </c>
      <c r="AO155" s="12" t="s">
        <v>1493</v>
      </c>
      <c r="AP155" s="12" t="s">
        <v>1493</v>
      </c>
      <c r="AQ155" s="12" t="s">
        <v>1493</v>
      </c>
      <c r="AR155" s="12" t="s">
        <v>1493</v>
      </c>
      <c r="AS155" s="12" t="s">
        <v>1493</v>
      </c>
      <c r="AT155" s="12" t="s">
        <v>1493</v>
      </c>
      <c r="AU155" s="12" t="s">
        <v>1493</v>
      </c>
      <c r="AV155" s="12" t="s">
        <v>1493</v>
      </c>
      <c r="AW155" s="12" t="s">
        <v>1493</v>
      </c>
      <c r="AX155" s="12" t="s">
        <v>1493</v>
      </c>
      <c r="AY155" s="12" t="s">
        <v>1493</v>
      </c>
      <c r="AZ155" s="12" t="s">
        <v>1493</v>
      </c>
      <c r="BA155" s="12" t="s">
        <v>1493</v>
      </c>
      <c r="BB155" s="12" t="s">
        <v>1493</v>
      </c>
      <c r="BC155" s="12" t="s">
        <v>1493</v>
      </c>
      <c r="BD155" s="12" t="s">
        <v>1493</v>
      </c>
      <c r="BE155" s="12" t="s">
        <v>1493</v>
      </c>
      <c r="BF155" s="12" t="s">
        <v>1493</v>
      </c>
      <c r="BG155" s="12" t="s">
        <v>1493</v>
      </c>
      <c r="BH155" s="12" t="s">
        <v>1493</v>
      </c>
      <c r="BI155" s="12" t="s">
        <v>1493</v>
      </c>
      <c r="BJ155" s="12" t="s">
        <v>1493</v>
      </c>
      <c r="BK155" s="12" t="s">
        <v>1493</v>
      </c>
      <c r="BL155" s="12" t="s">
        <v>1493</v>
      </c>
      <c r="BM155" s="12" t="s">
        <v>1493</v>
      </c>
      <c r="BN155" s="12" t="s">
        <v>1493</v>
      </c>
      <c r="BO155" s="12" t="s">
        <v>1493</v>
      </c>
      <c r="BP155" s="12" t="s">
        <v>1493</v>
      </c>
      <c r="BQ155" s="12" t="s">
        <v>1493</v>
      </c>
      <c r="BR155" s="12" t="s">
        <v>1493</v>
      </c>
      <c r="BS155" s="12" t="s">
        <v>1493</v>
      </c>
      <c r="BT155" s="12" t="s">
        <v>1493</v>
      </c>
      <c r="BU155" s="12" t="s">
        <v>1493</v>
      </c>
      <c r="BV155" s="12" t="s">
        <v>1493</v>
      </c>
      <c r="BW155" s="12" t="s">
        <v>1493</v>
      </c>
      <c r="BX155" s="12" t="s">
        <v>1493</v>
      </c>
      <c r="BY155" s="12" t="s">
        <v>1493</v>
      </c>
      <c r="BZ155" s="12" t="s">
        <v>1493</v>
      </c>
      <c r="CA155" s="12" t="s">
        <v>1493</v>
      </c>
      <c r="CB155" s="12" t="s">
        <v>1493</v>
      </c>
      <c r="CC155" s="12" t="s">
        <v>1493</v>
      </c>
      <c r="CD155" s="12" t="s">
        <v>1493</v>
      </c>
      <c r="CE155" s="12" t="s">
        <v>1493</v>
      </c>
      <c r="CF155" s="12" t="s">
        <v>1493</v>
      </c>
      <c r="CG155" s="12" t="s">
        <v>1493</v>
      </c>
      <c r="CH155" s="12" t="s">
        <v>1493</v>
      </c>
      <c r="CI155" s="12" t="s">
        <v>1493</v>
      </c>
      <c r="CJ155" s="12" t="s">
        <v>1493</v>
      </c>
      <c r="CK155" s="12" t="s">
        <v>1493</v>
      </c>
      <c r="CL155" s="12" t="s">
        <v>1493</v>
      </c>
      <c r="CM155" s="12" t="s">
        <v>1493</v>
      </c>
      <c r="CN155" s="12" t="s">
        <v>1493</v>
      </c>
      <c r="CO155" s="12" t="s">
        <v>1493</v>
      </c>
      <c r="CP155" s="12" t="s">
        <v>1493</v>
      </c>
      <c r="CQ155" s="12" t="s">
        <v>1493</v>
      </c>
      <c r="CR155" s="12" t="s">
        <v>1493</v>
      </c>
      <c r="CS155" s="12" t="s">
        <v>1493</v>
      </c>
      <c r="CT155" s="12" t="s">
        <v>1493</v>
      </c>
      <c r="CU155" s="12" t="s">
        <v>1493</v>
      </c>
      <c r="CV155" s="12" t="s">
        <v>1493</v>
      </c>
      <c r="CW155" s="12" t="s">
        <v>1493</v>
      </c>
      <c r="CX155" s="12" t="s">
        <v>1493</v>
      </c>
      <c r="CY155" s="12" t="s">
        <v>1493</v>
      </c>
      <c r="CZ155" s="12" t="s">
        <v>1493</v>
      </c>
      <c r="DA155" s="12" t="s">
        <v>1493</v>
      </c>
      <c r="DB155" s="12" t="s">
        <v>1493</v>
      </c>
      <c r="DC155" s="12" t="s">
        <v>1493</v>
      </c>
      <c r="DD155" s="12" t="s">
        <v>1493</v>
      </c>
      <c r="DE155" s="12" t="s">
        <v>1493</v>
      </c>
      <c r="DF155" s="12" t="s">
        <v>1493</v>
      </c>
      <c r="DG155" s="12" t="s">
        <v>1493</v>
      </c>
      <c r="DH155" s="12" t="s">
        <v>1493</v>
      </c>
      <c r="DI155" s="12" t="s">
        <v>1493</v>
      </c>
      <c r="DJ155" s="12" t="s">
        <v>1493</v>
      </c>
      <c r="DK155" s="12" t="s">
        <v>1493</v>
      </c>
      <c r="DL155" s="12" t="s">
        <v>1493</v>
      </c>
      <c r="DM155" s="12" t="s">
        <v>1493</v>
      </c>
      <c r="DN155" s="12" t="s">
        <v>1493</v>
      </c>
      <c r="DO155" s="12" t="s">
        <v>1493</v>
      </c>
      <c r="DP155" s="12" t="s">
        <v>1493</v>
      </c>
      <c r="DQ155" s="12" t="s">
        <v>1493</v>
      </c>
      <c r="DR155" s="12" t="s">
        <v>1493</v>
      </c>
      <c r="DS155" s="12" t="s">
        <v>1493</v>
      </c>
      <c r="DT155" s="12" t="s">
        <v>1493</v>
      </c>
      <c r="DU155" s="12" t="s">
        <v>1493</v>
      </c>
      <c r="DV155" s="12" t="s">
        <v>1493</v>
      </c>
      <c r="DW155" s="12" t="s">
        <v>1493</v>
      </c>
      <c r="DX155" s="12" t="s">
        <v>1493</v>
      </c>
      <c r="DY155" s="12" t="s">
        <v>1493</v>
      </c>
      <c r="DZ155" s="12" t="s">
        <v>1493</v>
      </c>
      <c r="EA155" s="12" t="s">
        <v>1493</v>
      </c>
      <c r="EB155" s="12" t="s">
        <v>1493</v>
      </c>
      <c r="EC155" s="12" t="s">
        <v>1493</v>
      </c>
      <c r="ED155" s="12" t="s">
        <v>1493</v>
      </c>
      <c r="EE155" s="12" t="s">
        <v>1493</v>
      </c>
      <c r="EF155" s="12" t="s">
        <v>1493</v>
      </c>
      <c r="EG155" s="12" t="s">
        <v>1493</v>
      </c>
      <c r="EH155" s="12" t="s">
        <v>1493</v>
      </c>
      <c r="EI155" s="12" t="s">
        <v>1493</v>
      </c>
      <c r="EJ155" s="12" t="s">
        <v>1493</v>
      </c>
      <c r="EK155" s="12" t="s">
        <v>1493</v>
      </c>
      <c r="EL155" s="12" t="s">
        <v>1493</v>
      </c>
      <c r="EM155" s="12" t="s">
        <v>1493</v>
      </c>
      <c r="EN155" s="12" t="s">
        <v>1493</v>
      </c>
      <c r="EO155" s="12" t="s">
        <v>1493</v>
      </c>
      <c r="EP155" s="12" t="s">
        <v>1493</v>
      </c>
      <c r="ER155">
        <v>2</v>
      </c>
      <c r="ES155">
        <v>32.5</v>
      </c>
      <c r="ET155">
        <v>32.5</v>
      </c>
      <c r="EU155">
        <f t="shared" si="6"/>
        <v>32</v>
      </c>
      <c r="EV155">
        <f>Data1!BQ155/7</f>
        <v>39.285714285714285</v>
      </c>
      <c r="EW155">
        <v>2</v>
      </c>
      <c r="EX155">
        <f t="shared" si="7"/>
        <v>3</v>
      </c>
      <c r="EY155" t="str">
        <f t="shared" si="8"/>
        <v>לא הולם</v>
      </c>
    </row>
    <row r="156" spans="1:155" x14ac:dyDescent="0.25">
      <c r="A156" s="4">
        <v>1.0589999999999999</v>
      </c>
      <c r="B156" s="12" t="s">
        <v>1493</v>
      </c>
      <c r="C156" s="12" t="s">
        <v>749</v>
      </c>
      <c r="D156">
        <v>48</v>
      </c>
      <c r="E156" s="12" t="s">
        <v>928</v>
      </c>
      <c r="F156">
        <v>58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 s="12" t="s">
        <v>597</v>
      </c>
      <c r="P156">
        <v>133</v>
      </c>
      <c r="Q156" s="12" t="s">
        <v>831</v>
      </c>
      <c r="R156">
        <v>60</v>
      </c>
      <c r="S156" s="12">
        <v>0</v>
      </c>
      <c r="T156">
        <v>0</v>
      </c>
      <c r="U156" s="12">
        <v>0</v>
      </c>
      <c r="V156">
        <v>0</v>
      </c>
      <c r="W156" s="12">
        <v>1</v>
      </c>
      <c r="X156">
        <v>1</v>
      </c>
      <c r="Y156" s="12">
        <v>1</v>
      </c>
      <c r="Z156" s="12" t="s">
        <v>1493</v>
      </c>
      <c r="AA156" s="12" t="s">
        <v>853</v>
      </c>
      <c r="AB156">
        <v>222</v>
      </c>
      <c r="AC156" s="12" t="s">
        <v>831</v>
      </c>
      <c r="AD156">
        <v>62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1</v>
      </c>
      <c r="AM156" s="12" t="s">
        <v>1493</v>
      </c>
      <c r="AN156" s="12" t="s">
        <v>1493</v>
      </c>
      <c r="AO156" s="12" t="s">
        <v>1493</v>
      </c>
      <c r="AP156" s="12" t="s">
        <v>1493</v>
      </c>
      <c r="AQ156" s="12" t="s">
        <v>1493</v>
      </c>
      <c r="AR156" s="12" t="s">
        <v>1493</v>
      </c>
      <c r="AS156" s="12" t="s">
        <v>1493</v>
      </c>
      <c r="AT156" s="12" t="s">
        <v>1493</v>
      </c>
      <c r="AU156" s="12" t="s">
        <v>1493</v>
      </c>
      <c r="AV156" s="12" t="s">
        <v>1493</v>
      </c>
      <c r="AW156" s="12" t="s">
        <v>1493</v>
      </c>
      <c r="AX156" s="12" t="s">
        <v>1493</v>
      </c>
      <c r="AY156" s="12" t="s">
        <v>1493</v>
      </c>
      <c r="AZ156" s="12" t="s">
        <v>1493</v>
      </c>
      <c r="BA156" s="12" t="s">
        <v>1493</v>
      </c>
      <c r="BB156" s="12" t="s">
        <v>1493</v>
      </c>
      <c r="BC156" s="12" t="s">
        <v>1493</v>
      </c>
      <c r="BD156" s="12" t="s">
        <v>1493</v>
      </c>
      <c r="BE156" s="12" t="s">
        <v>1493</v>
      </c>
      <c r="BF156" s="12" t="s">
        <v>1493</v>
      </c>
      <c r="BG156" s="12" t="s">
        <v>1493</v>
      </c>
      <c r="BH156" s="12" t="s">
        <v>1493</v>
      </c>
      <c r="BI156" s="12" t="s">
        <v>1493</v>
      </c>
      <c r="BJ156" s="12" t="s">
        <v>1493</v>
      </c>
      <c r="BK156" s="12" t="s">
        <v>1493</v>
      </c>
      <c r="BL156" s="12" t="s">
        <v>1493</v>
      </c>
      <c r="BM156" s="12" t="s">
        <v>1493</v>
      </c>
      <c r="BN156" s="12" t="s">
        <v>1493</v>
      </c>
      <c r="BO156" s="12" t="s">
        <v>1493</v>
      </c>
      <c r="BP156" s="12" t="s">
        <v>1493</v>
      </c>
      <c r="BQ156" s="12" t="s">
        <v>1493</v>
      </c>
      <c r="BR156" s="12" t="s">
        <v>1493</v>
      </c>
      <c r="BS156" s="12" t="s">
        <v>1493</v>
      </c>
      <c r="BT156" s="12" t="s">
        <v>1493</v>
      </c>
      <c r="BU156" s="12" t="s">
        <v>1493</v>
      </c>
      <c r="BV156" s="12" t="s">
        <v>1493</v>
      </c>
      <c r="BW156" s="12" t="s">
        <v>1493</v>
      </c>
      <c r="BX156" s="12" t="s">
        <v>1493</v>
      </c>
      <c r="BY156" s="12" t="s">
        <v>1493</v>
      </c>
      <c r="BZ156" s="12" t="s">
        <v>1493</v>
      </c>
      <c r="CA156" s="12" t="s">
        <v>1493</v>
      </c>
      <c r="CB156" s="12" t="s">
        <v>1493</v>
      </c>
      <c r="CC156" s="12" t="s">
        <v>1493</v>
      </c>
      <c r="CD156" s="12" t="s">
        <v>1493</v>
      </c>
      <c r="CE156" s="12" t="s">
        <v>1493</v>
      </c>
      <c r="CF156" s="12" t="s">
        <v>1493</v>
      </c>
      <c r="CG156" s="12" t="s">
        <v>1493</v>
      </c>
      <c r="CH156" s="12" t="s">
        <v>1493</v>
      </c>
      <c r="CI156" s="12" t="s">
        <v>1493</v>
      </c>
      <c r="CJ156" s="12" t="s">
        <v>1493</v>
      </c>
      <c r="CK156" s="12" t="s">
        <v>1493</v>
      </c>
      <c r="CL156" s="12" t="s">
        <v>1493</v>
      </c>
      <c r="CM156" s="12" t="s">
        <v>1493</v>
      </c>
      <c r="CN156" s="12" t="s">
        <v>1493</v>
      </c>
      <c r="CO156" s="12" t="s">
        <v>1493</v>
      </c>
      <c r="CP156" s="12" t="s">
        <v>1493</v>
      </c>
      <c r="CQ156" s="12" t="s">
        <v>1493</v>
      </c>
      <c r="CR156" s="12" t="s">
        <v>1493</v>
      </c>
      <c r="CS156" s="12" t="s">
        <v>1493</v>
      </c>
      <c r="CT156" s="12" t="s">
        <v>1493</v>
      </c>
      <c r="CU156" s="12" t="s">
        <v>1493</v>
      </c>
      <c r="CV156" s="12" t="s">
        <v>1493</v>
      </c>
      <c r="CW156" s="12" t="s">
        <v>1493</v>
      </c>
      <c r="CX156" s="12" t="s">
        <v>1493</v>
      </c>
      <c r="CY156" s="12" t="s">
        <v>1493</v>
      </c>
      <c r="CZ156" s="12" t="s">
        <v>1493</v>
      </c>
      <c r="DA156" s="12" t="s">
        <v>1493</v>
      </c>
      <c r="DB156" s="12" t="s">
        <v>1493</v>
      </c>
      <c r="DC156" s="12" t="s">
        <v>1493</v>
      </c>
      <c r="DD156" s="12" t="s">
        <v>1493</v>
      </c>
      <c r="DE156" s="12" t="s">
        <v>1493</v>
      </c>
      <c r="DF156" s="12" t="s">
        <v>1493</v>
      </c>
      <c r="DG156" s="12" t="s">
        <v>1493</v>
      </c>
      <c r="DH156" s="12" t="s">
        <v>1493</v>
      </c>
      <c r="DI156" s="12" t="s">
        <v>1493</v>
      </c>
      <c r="DJ156" s="12" t="s">
        <v>1493</v>
      </c>
      <c r="DK156" s="12" t="s">
        <v>1493</v>
      </c>
      <c r="DL156" s="12" t="s">
        <v>1493</v>
      </c>
      <c r="DM156" s="12" t="s">
        <v>1493</v>
      </c>
      <c r="DN156" s="12" t="s">
        <v>1493</v>
      </c>
      <c r="DO156" s="12" t="s">
        <v>1493</v>
      </c>
      <c r="DP156" s="12" t="s">
        <v>1493</v>
      </c>
      <c r="DQ156" s="12" t="s">
        <v>1493</v>
      </c>
      <c r="DR156" s="12" t="s">
        <v>1493</v>
      </c>
      <c r="DS156" s="12" t="s">
        <v>1493</v>
      </c>
      <c r="DT156" s="12" t="s">
        <v>1493</v>
      </c>
      <c r="DU156" s="12" t="s">
        <v>1493</v>
      </c>
      <c r="DV156" s="12" t="s">
        <v>1493</v>
      </c>
      <c r="DW156" s="12" t="s">
        <v>1493</v>
      </c>
      <c r="DX156" s="12" t="s">
        <v>1493</v>
      </c>
      <c r="DY156" s="12" t="s">
        <v>1493</v>
      </c>
      <c r="DZ156" s="12" t="s">
        <v>1493</v>
      </c>
      <c r="EA156" s="12" t="s">
        <v>1493</v>
      </c>
      <c r="EB156" s="12" t="s">
        <v>1493</v>
      </c>
      <c r="EC156" s="12" t="s">
        <v>1493</v>
      </c>
      <c r="ED156" s="12" t="s">
        <v>1493</v>
      </c>
      <c r="EE156" s="12" t="s">
        <v>1493</v>
      </c>
      <c r="EF156" s="12" t="s">
        <v>1493</v>
      </c>
      <c r="EG156" s="12" t="s">
        <v>1493</v>
      </c>
      <c r="EH156" s="12" t="s">
        <v>1493</v>
      </c>
      <c r="EI156" s="12" t="s">
        <v>1493</v>
      </c>
      <c r="EJ156" s="12" t="s">
        <v>1493</v>
      </c>
      <c r="EK156" s="12" t="s">
        <v>1493</v>
      </c>
      <c r="EL156" s="12" t="s">
        <v>1493</v>
      </c>
      <c r="EM156" s="12" t="s">
        <v>1493</v>
      </c>
      <c r="EN156" s="12" t="s">
        <v>1493</v>
      </c>
      <c r="EO156" s="12" t="s">
        <v>1493</v>
      </c>
      <c r="EP156" s="12" t="s">
        <v>1493</v>
      </c>
      <c r="ER156">
        <v>3</v>
      </c>
      <c r="ES156">
        <v>31.7</v>
      </c>
      <c r="ET156">
        <v>32</v>
      </c>
      <c r="EU156">
        <f t="shared" si="6"/>
        <v>32</v>
      </c>
      <c r="EV156">
        <f>Data1!BQ156/7</f>
        <v>39</v>
      </c>
      <c r="EW156">
        <v>3</v>
      </c>
      <c r="EX156">
        <f t="shared" si="7"/>
        <v>3</v>
      </c>
      <c r="EY156" t="str">
        <f t="shared" si="8"/>
        <v>לא הולם</v>
      </c>
    </row>
    <row r="157" spans="1:155" x14ac:dyDescent="0.25">
      <c r="A157" s="4">
        <v>1.06</v>
      </c>
      <c r="B157" s="12" t="s">
        <v>1493</v>
      </c>
      <c r="C157" s="12" t="s">
        <v>759</v>
      </c>
      <c r="D157">
        <v>231</v>
      </c>
      <c r="E157" s="12" t="s">
        <v>929</v>
      </c>
      <c r="F157">
        <v>65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1</v>
      </c>
      <c r="O157" s="12" t="s">
        <v>1493</v>
      </c>
      <c r="P157" s="12" t="s">
        <v>1493</v>
      </c>
      <c r="Q157" s="12" t="s">
        <v>1493</v>
      </c>
      <c r="R157" s="12" t="s">
        <v>1493</v>
      </c>
      <c r="S157" s="12" t="s">
        <v>1493</v>
      </c>
      <c r="T157" s="12" t="s">
        <v>1493</v>
      </c>
      <c r="U157" s="12" t="s">
        <v>1493</v>
      </c>
      <c r="V157" s="12" t="s">
        <v>1493</v>
      </c>
      <c r="W157" s="12" t="s">
        <v>1493</v>
      </c>
      <c r="X157" s="12" t="s">
        <v>1493</v>
      </c>
      <c r="Y157" s="12" t="s">
        <v>1493</v>
      </c>
      <c r="Z157" s="12" t="s">
        <v>1493</v>
      </c>
      <c r="AA157" s="12" t="s">
        <v>1493</v>
      </c>
      <c r="AB157" s="12" t="s">
        <v>1493</v>
      </c>
      <c r="AC157" s="12" t="s">
        <v>1493</v>
      </c>
      <c r="AD157" s="12" t="s">
        <v>1493</v>
      </c>
      <c r="AE157" s="12" t="s">
        <v>1493</v>
      </c>
      <c r="AF157" s="12" t="s">
        <v>1493</v>
      </c>
      <c r="AG157" s="12" t="s">
        <v>1493</v>
      </c>
      <c r="AH157" s="12" t="s">
        <v>1493</v>
      </c>
      <c r="AI157" s="12" t="s">
        <v>1493</v>
      </c>
      <c r="AJ157" s="12" t="s">
        <v>1493</v>
      </c>
      <c r="AK157" s="12" t="s">
        <v>1493</v>
      </c>
      <c r="AL157" s="12" t="s">
        <v>1493</v>
      </c>
      <c r="AM157" s="12" t="s">
        <v>1493</v>
      </c>
      <c r="AN157" s="12" t="s">
        <v>1493</v>
      </c>
      <c r="AO157" s="12" t="s">
        <v>1493</v>
      </c>
      <c r="AP157" s="12" t="s">
        <v>1493</v>
      </c>
      <c r="AQ157" s="12" t="s">
        <v>1493</v>
      </c>
      <c r="AR157" s="12" t="s">
        <v>1493</v>
      </c>
      <c r="AS157" s="12" t="s">
        <v>1493</v>
      </c>
      <c r="AT157" s="12" t="s">
        <v>1493</v>
      </c>
      <c r="AU157" s="12" t="s">
        <v>1493</v>
      </c>
      <c r="AV157" s="12" t="s">
        <v>1493</v>
      </c>
      <c r="AW157" s="12" t="s">
        <v>1493</v>
      </c>
      <c r="AX157" s="12" t="s">
        <v>1493</v>
      </c>
      <c r="AY157" s="12" t="s">
        <v>1493</v>
      </c>
      <c r="AZ157" s="12" t="s">
        <v>1493</v>
      </c>
      <c r="BA157" s="12" t="s">
        <v>1493</v>
      </c>
      <c r="BB157" s="12" t="s">
        <v>1493</v>
      </c>
      <c r="BC157" s="12" t="s">
        <v>1493</v>
      </c>
      <c r="BD157" s="12" t="s">
        <v>1493</v>
      </c>
      <c r="BE157" s="12" t="s">
        <v>1493</v>
      </c>
      <c r="BF157" s="12" t="s">
        <v>1493</v>
      </c>
      <c r="BG157" s="12" t="s">
        <v>1493</v>
      </c>
      <c r="BH157" s="12" t="s">
        <v>1493</v>
      </c>
      <c r="BI157" s="12" t="s">
        <v>1493</v>
      </c>
      <c r="BJ157" s="12" t="s">
        <v>1493</v>
      </c>
      <c r="BK157" s="12" t="s">
        <v>1493</v>
      </c>
      <c r="BL157" s="12" t="s">
        <v>1493</v>
      </c>
      <c r="BM157" s="12" t="s">
        <v>1493</v>
      </c>
      <c r="BN157" s="12" t="s">
        <v>1493</v>
      </c>
      <c r="BO157" s="12" t="s">
        <v>1493</v>
      </c>
      <c r="BP157" s="12" t="s">
        <v>1493</v>
      </c>
      <c r="BQ157" s="12" t="s">
        <v>1493</v>
      </c>
      <c r="BR157" s="12" t="s">
        <v>1493</v>
      </c>
      <c r="BS157" s="12" t="s">
        <v>1493</v>
      </c>
      <c r="BT157" s="12" t="s">
        <v>1493</v>
      </c>
      <c r="BU157" s="12" t="s">
        <v>1493</v>
      </c>
      <c r="BV157" s="12" t="s">
        <v>1493</v>
      </c>
      <c r="BW157" s="12" t="s">
        <v>1493</v>
      </c>
      <c r="BX157" s="12" t="s">
        <v>1493</v>
      </c>
      <c r="BY157" s="12" t="s">
        <v>1493</v>
      </c>
      <c r="BZ157" s="12" t="s">
        <v>1493</v>
      </c>
      <c r="CA157" s="12" t="s">
        <v>1493</v>
      </c>
      <c r="CB157" s="12" t="s">
        <v>1493</v>
      </c>
      <c r="CC157" s="12" t="s">
        <v>1493</v>
      </c>
      <c r="CD157" s="12" t="s">
        <v>1493</v>
      </c>
      <c r="CE157" s="12" t="s">
        <v>1493</v>
      </c>
      <c r="CF157" s="12" t="s">
        <v>1493</v>
      </c>
      <c r="CG157" s="12" t="s">
        <v>1493</v>
      </c>
      <c r="CH157" s="12" t="s">
        <v>1493</v>
      </c>
      <c r="CI157" s="12" t="s">
        <v>1493</v>
      </c>
      <c r="CJ157" s="12" t="s">
        <v>1493</v>
      </c>
      <c r="CK157" s="12" t="s">
        <v>1493</v>
      </c>
      <c r="CL157" s="12" t="s">
        <v>1493</v>
      </c>
      <c r="CM157" s="12" t="s">
        <v>1493</v>
      </c>
      <c r="CN157" s="12" t="s">
        <v>1493</v>
      </c>
      <c r="CO157" s="12" t="s">
        <v>1493</v>
      </c>
      <c r="CP157" s="12" t="s">
        <v>1493</v>
      </c>
      <c r="CQ157" s="12" t="s">
        <v>1493</v>
      </c>
      <c r="CR157" s="12" t="s">
        <v>1493</v>
      </c>
      <c r="CS157" s="12" t="s">
        <v>1493</v>
      </c>
      <c r="CT157" s="12" t="s">
        <v>1493</v>
      </c>
      <c r="CU157" s="12" t="s">
        <v>1493</v>
      </c>
      <c r="CV157" s="12" t="s">
        <v>1493</v>
      </c>
      <c r="CW157" s="12" t="s">
        <v>1493</v>
      </c>
      <c r="CX157" s="12" t="s">
        <v>1493</v>
      </c>
      <c r="CY157" s="12" t="s">
        <v>1493</v>
      </c>
      <c r="CZ157" s="12" t="s">
        <v>1493</v>
      </c>
      <c r="DA157" s="12" t="s">
        <v>1493</v>
      </c>
      <c r="DB157" s="12" t="s">
        <v>1493</v>
      </c>
      <c r="DC157" s="12" t="s">
        <v>1493</v>
      </c>
      <c r="DD157" s="12" t="s">
        <v>1493</v>
      </c>
      <c r="DE157" s="12" t="s">
        <v>1493</v>
      </c>
      <c r="DF157" s="12" t="s">
        <v>1493</v>
      </c>
      <c r="DG157" s="12" t="s">
        <v>1493</v>
      </c>
      <c r="DH157" s="12" t="s">
        <v>1493</v>
      </c>
      <c r="DI157" s="12" t="s">
        <v>1493</v>
      </c>
      <c r="DJ157" s="12" t="s">
        <v>1493</v>
      </c>
      <c r="DK157" s="12" t="s">
        <v>1493</v>
      </c>
      <c r="DL157" s="12" t="s">
        <v>1493</v>
      </c>
      <c r="DM157" s="12" t="s">
        <v>1493</v>
      </c>
      <c r="DN157" s="12" t="s">
        <v>1493</v>
      </c>
      <c r="DO157" s="12" t="s">
        <v>1493</v>
      </c>
      <c r="DP157" s="12" t="s">
        <v>1493</v>
      </c>
      <c r="DQ157" s="12" t="s">
        <v>1493</v>
      </c>
      <c r="DR157" s="12" t="s">
        <v>1493</v>
      </c>
      <c r="DS157" s="12" t="s">
        <v>1493</v>
      </c>
      <c r="DT157" s="12" t="s">
        <v>1493</v>
      </c>
      <c r="DU157" s="12" t="s">
        <v>1493</v>
      </c>
      <c r="DV157" s="12" t="s">
        <v>1493</v>
      </c>
      <c r="DW157" s="12" t="s">
        <v>1493</v>
      </c>
      <c r="DX157" s="12" t="s">
        <v>1493</v>
      </c>
      <c r="DY157" s="12" t="s">
        <v>1493</v>
      </c>
      <c r="DZ157" s="12" t="s">
        <v>1493</v>
      </c>
      <c r="EA157" s="12" t="s">
        <v>1493</v>
      </c>
      <c r="EB157" s="12" t="s">
        <v>1493</v>
      </c>
      <c r="EC157" s="12" t="s">
        <v>1493</v>
      </c>
      <c r="ED157" s="12" t="s">
        <v>1493</v>
      </c>
      <c r="EE157" s="12" t="s">
        <v>1493</v>
      </c>
      <c r="EF157" s="12" t="s">
        <v>1493</v>
      </c>
      <c r="EG157" s="12" t="s">
        <v>1493</v>
      </c>
      <c r="EH157" s="12" t="s">
        <v>1493</v>
      </c>
      <c r="EI157" s="12" t="s">
        <v>1493</v>
      </c>
      <c r="EJ157" s="12" t="s">
        <v>1493</v>
      </c>
      <c r="EK157" s="12" t="s">
        <v>1493</v>
      </c>
      <c r="EL157" s="12" t="s">
        <v>1493</v>
      </c>
      <c r="EM157" s="12" t="s">
        <v>1493</v>
      </c>
      <c r="EN157" s="12" t="s">
        <v>1493</v>
      </c>
      <c r="EO157" s="12" t="s">
        <v>1493</v>
      </c>
      <c r="EP157" s="12" t="s">
        <v>1493</v>
      </c>
      <c r="ER157">
        <v>1</v>
      </c>
      <c r="ES157">
        <v>33</v>
      </c>
      <c r="ET157">
        <v>33</v>
      </c>
      <c r="EU157">
        <f t="shared" si="6"/>
        <v>33</v>
      </c>
      <c r="EV157">
        <f>Data1!BQ157/7</f>
        <v>39.428571428571431</v>
      </c>
      <c r="EW157">
        <v>1</v>
      </c>
      <c r="EX157">
        <f t="shared" si="7"/>
        <v>3</v>
      </c>
      <c r="EY157" t="str">
        <f t="shared" si="8"/>
        <v>לא הולם</v>
      </c>
    </row>
    <row r="158" spans="1:155" x14ac:dyDescent="0.25">
      <c r="A158" s="4">
        <v>1.0609999999999999</v>
      </c>
      <c r="B158" s="12" t="s">
        <v>1493</v>
      </c>
      <c r="C158" s="12" t="s">
        <v>769</v>
      </c>
      <c r="D158">
        <v>80</v>
      </c>
      <c r="E158" s="12" t="s">
        <v>702</v>
      </c>
      <c r="F158">
        <v>64.2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 s="12" t="s">
        <v>725</v>
      </c>
      <c r="P158">
        <v>115</v>
      </c>
      <c r="Q158" s="12" t="s">
        <v>932</v>
      </c>
      <c r="R158">
        <v>66.5</v>
      </c>
      <c r="S158" s="12">
        <v>0</v>
      </c>
      <c r="T158">
        <v>0</v>
      </c>
      <c r="U158" s="12">
        <v>0</v>
      </c>
      <c r="V158">
        <v>0</v>
      </c>
      <c r="W158" s="12">
        <v>0</v>
      </c>
      <c r="X158">
        <v>1</v>
      </c>
      <c r="Y158" s="12">
        <v>1</v>
      </c>
      <c r="Z158" s="12" t="s">
        <v>1493</v>
      </c>
      <c r="AA158" s="12" t="s">
        <v>707</v>
      </c>
      <c r="AB158">
        <v>178</v>
      </c>
      <c r="AC158" s="12" t="s">
        <v>933</v>
      </c>
      <c r="AD158" s="12" t="s">
        <v>1493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 s="12" t="s">
        <v>934</v>
      </c>
      <c r="AN158">
        <v>214</v>
      </c>
      <c r="AO158" s="12" t="s">
        <v>935</v>
      </c>
      <c r="AP158">
        <v>81</v>
      </c>
      <c r="AQ158" s="12">
        <v>0</v>
      </c>
      <c r="AR158">
        <v>0</v>
      </c>
      <c r="AS158" s="12">
        <v>0</v>
      </c>
      <c r="AT158">
        <v>0</v>
      </c>
      <c r="AU158" s="12">
        <v>1</v>
      </c>
      <c r="AV158">
        <v>1</v>
      </c>
      <c r="AW158" s="12">
        <v>1</v>
      </c>
      <c r="AX158" s="12" t="s">
        <v>1493</v>
      </c>
      <c r="AY158" s="12" t="s">
        <v>674</v>
      </c>
      <c r="AZ158">
        <v>250</v>
      </c>
      <c r="BA158" s="12" t="s">
        <v>608</v>
      </c>
      <c r="BB158">
        <v>89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1</v>
      </c>
      <c r="BJ158" s="12" t="s">
        <v>1493</v>
      </c>
      <c r="BK158" s="12" t="s">
        <v>920</v>
      </c>
      <c r="BL158">
        <v>268</v>
      </c>
      <c r="BM158" s="12" t="s">
        <v>936</v>
      </c>
      <c r="BN158">
        <v>93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U158">
        <v>1</v>
      </c>
      <c r="BV158" s="12" t="s">
        <v>1493</v>
      </c>
      <c r="BW158" s="12" t="s">
        <v>1493</v>
      </c>
      <c r="BX158" s="12" t="s">
        <v>1493</v>
      </c>
      <c r="BY158" s="12" t="s">
        <v>1493</v>
      </c>
      <c r="BZ158" s="12" t="s">
        <v>1493</v>
      </c>
      <c r="CA158" s="12" t="s">
        <v>1493</v>
      </c>
      <c r="CB158" s="12" t="s">
        <v>1493</v>
      </c>
      <c r="CC158" s="12" t="s">
        <v>1493</v>
      </c>
      <c r="CD158" s="12" t="s">
        <v>1493</v>
      </c>
      <c r="CE158" s="12" t="s">
        <v>1493</v>
      </c>
      <c r="CF158" s="12" t="s">
        <v>1493</v>
      </c>
      <c r="CG158" s="12" t="s">
        <v>1493</v>
      </c>
      <c r="CH158" s="12" t="s">
        <v>1493</v>
      </c>
      <c r="CI158" s="12" t="s">
        <v>1493</v>
      </c>
      <c r="CJ158" s="12" t="s">
        <v>1493</v>
      </c>
      <c r="CK158" s="12" t="s">
        <v>1493</v>
      </c>
      <c r="CL158" s="12" t="s">
        <v>1493</v>
      </c>
      <c r="CM158" s="12" t="s">
        <v>1493</v>
      </c>
      <c r="CN158" s="12" t="s">
        <v>1493</v>
      </c>
      <c r="CO158" s="12" t="s">
        <v>1493</v>
      </c>
      <c r="CP158" s="12" t="s">
        <v>1493</v>
      </c>
      <c r="CQ158" s="12" t="s">
        <v>1493</v>
      </c>
      <c r="CR158" s="12" t="s">
        <v>1493</v>
      </c>
      <c r="CS158" s="12" t="s">
        <v>1493</v>
      </c>
      <c r="CT158" s="12" t="s">
        <v>1493</v>
      </c>
      <c r="CU158" s="12" t="s">
        <v>1493</v>
      </c>
      <c r="CV158" s="12" t="s">
        <v>1493</v>
      </c>
      <c r="CW158" s="12" t="s">
        <v>1493</v>
      </c>
      <c r="CX158" s="12" t="s">
        <v>1493</v>
      </c>
      <c r="CY158" s="12" t="s">
        <v>1493</v>
      </c>
      <c r="CZ158" s="12" t="s">
        <v>1493</v>
      </c>
      <c r="DA158" s="12" t="s">
        <v>1493</v>
      </c>
      <c r="DB158" s="12" t="s">
        <v>1493</v>
      </c>
      <c r="DC158" s="12" t="s">
        <v>1493</v>
      </c>
      <c r="DD158" s="12" t="s">
        <v>1493</v>
      </c>
      <c r="DE158" s="12" t="s">
        <v>1493</v>
      </c>
      <c r="DF158" s="12" t="s">
        <v>1493</v>
      </c>
      <c r="DG158" s="12" t="s">
        <v>1493</v>
      </c>
      <c r="DH158" s="12" t="s">
        <v>1493</v>
      </c>
      <c r="DI158" s="12" t="s">
        <v>1493</v>
      </c>
      <c r="DJ158" s="12" t="s">
        <v>1493</v>
      </c>
      <c r="DK158" s="12" t="s">
        <v>1493</v>
      </c>
      <c r="DL158" s="12" t="s">
        <v>1493</v>
      </c>
      <c r="DM158" s="12" t="s">
        <v>1493</v>
      </c>
      <c r="DN158" s="12" t="s">
        <v>1493</v>
      </c>
      <c r="DO158" s="12" t="s">
        <v>1493</v>
      </c>
      <c r="DP158" s="12" t="s">
        <v>1493</v>
      </c>
      <c r="DQ158" s="12" t="s">
        <v>1493</v>
      </c>
      <c r="DR158" s="12" t="s">
        <v>1493</v>
      </c>
      <c r="DS158" s="12" t="s">
        <v>1493</v>
      </c>
      <c r="DT158" s="12" t="s">
        <v>1493</v>
      </c>
      <c r="DU158" s="12" t="s">
        <v>1493</v>
      </c>
      <c r="DV158" s="12" t="s">
        <v>1493</v>
      </c>
      <c r="DW158" s="12" t="s">
        <v>1493</v>
      </c>
      <c r="DX158" s="12" t="s">
        <v>1493</v>
      </c>
      <c r="DY158" s="12" t="s">
        <v>1493</v>
      </c>
      <c r="DZ158" s="12" t="s">
        <v>1493</v>
      </c>
      <c r="EA158" s="12" t="s">
        <v>1493</v>
      </c>
      <c r="EB158" s="12" t="s">
        <v>1493</v>
      </c>
      <c r="EC158" s="12" t="s">
        <v>1493</v>
      </c>
      <c r="ED158" s="12" t="s">
        <v>1493</v>
      </c>
      <c r="EE158" s="12" t="s">
        <v>1493</v>
      </c>
      <c r="EF158" s="12" t="s">
        <v>1493</v>
      </c>
      <c r="EG158" s="12" t="s">
        <v>1493</v>
      </c>
      <c r="EH158" s="12" t="s">
        <v>1493</v>
      </c>
      <c r="EI158" s="12" t="s">
        <v>1493</v>
      </c>
      <c r="EJ158" s="12" t="s">
        <v>1493</v>
      </c>
      <c r="EK158" s="12" t="s">
        <v>1493</v>
      </c>
      <c r="EL158" s="12" t="s">
        <v>1493</v>
      </c>
      <c r="EM158" s="12" t="s">
        <v>1493</v>
      </c>
      <c r="EN158" s="12" t="s">
        <v>1493</v>
      </c>
      <c r="EO158" s="12" t="s">
        <v>1493</v>
      </c>
      <c r="EP158" s="12" t="s">
        <v>1493</v>
      </c>
      <c r="ER158">
        <v>6</v>
      </c>
      <c r="ES158">
        <v>38.200000000000003</v>
      </c>
      <c r="ET158">
        <v>38.200000000000003</v>
      </c>
      <c r="EU158">
        <f t="shared" si="6"/>
        <v>38</v>
      </c>
      <c r="EV158">
        <f>Data1!BQ158/7</f>
        <v>39.428571428571431</v>
      </c>
      <c r="EW158">
        <v>6</v>
      </c>
      <c r="EX158">
        <f t="shared" si="7"/>
        <v>2</v>
      </c>
      <c r="EY158" t="str">
        <f t="shared" si="8"/>
        <v>בינוני</v>
      </c>
    </row>
    <row r="159" spans="1:155" x14ac:dyDescent="0.25">
      <c r="A159" s="4">
        <v>1.0620000000000001</v>
      </c>
      <c r="B159" s="12" t="s">
        <v>1493</v>
      </c>
      <c r="C159" s="12" t="s">
        <v>1130</v>
      </c>
      <c r="D159">
        <v>139</v>
      </c>
      <c r="E159" s="12" t="s">
        <v>532</v>
      </c>
      <c r="F159">
        <v>61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1</v>
      </c>
      <c r="O159" s="12" t="s">
        <v>1493</v>
      </c>
      <c r="P159" s="12" t="s">
        <v>1493</v>
      </c>
      <c r="Q159" s="12" t="s">
        <v>1493</v>
      </c>
      <c r="R159" s="12" t="s">
        <v>1493</v>
      </c>
      <c r="S159" s="12" t="s">
        <v>1493</v>
      </c>
      <c r="T159" s="12" t="s">
        <v>1493</v>
      </c>
      <c r="U159" s="12" t="s">
        <v>1493</v>
      </c>
      <c r="V159" s="12" t="s">
        <v>1493</v>
      </c>
      <c r="W159" s="12" t="s">
        <v>1493</v>
      </c>
      <c r="X159" s="12" t="s">
        <v>1493</v>
      </c>
      <c r="Y159" s="12" t="s">
        <v>1493</v>
      </c>
      <c r="Z159" s="12" t="s">
        <v>1493</v>
      </c>
      <c r="AA159" s="12" t="s">
        <v>1493</v>
      </c>
      <c r="AB159" s="12" t="s">
        <v>1493</v>
      </c>
      <c r="AC159" s="12" t="s">
        <v>1493</v>
      </c>
      <c r="AD159" s="12" t="s">
        <v>1493</v>
      </c>
      <c r="AE159" s="12" t="s">
        <v>1493</v>
      </c>
      <c r="AF159" s="12" t="s">
        <v>1493</v>
      </c>
      <c r="AG159" s="12" t="s">
        <v>1493</v>
      </c>
      <c r="AH159" s="12" t="s">
        <v>1493</v>
      </c>
      <c r="AI159" s="12" t="s">
        <v>1493</v>
      </c>
      <c r="AJ159" s="12" t="s">
        <v>1493</v>
      </c>
      <c r="AK159" s="12" t="s">
        <v>1493</v>
      </c>
      <c r="AL159" s="12" t="s">
        <v>1493</v>
      </c>
      <c r="AM159" s="12" t="s">
        <v>1493</v>
      </c>
      <c r="AN159" s="12" t="s">
        <v>1493</v>
      </c>
      <c r="AO159" s="12" t="s">
        <v>1493</v>
      </c>
      <c r="AP159" s="12" t="s">
        <v>1493</v>
      </c>
      <c r="AQ159" s="12" t="s">
        <v>1493</v>
      </c>
      <c r="AR159" s="12" t="s">
        <v>1493</v>
      </c>
      <c r="AS159" s="12" t="s">
        <v>1493</v>
      </c>
      <c r="AT159" s="12" t="s">
        <v>1493</v>
      </c>
      <c r="AU159" s="12" t="s">
        <v>1493</v>
      </c>
      <c r="AV159" s="12" t="s">
        <v>1493</v>
      </c>
      <c r="AW159" s="12" t="s">
        <v>1493</v>
      </c>
      <c r="AX159" s="12" t="s">
        <v>1493</v>
      </c>
      <c r="AY159" s="12" t="s">
        <v>1493</v>
      </c>
      <c r="AZ159" s="12" t="s">
        <v>1493</v>
      </c>
      <c r="BA159" s="12" t="s">
        <v>1493</v>
      </c>
      <c r="BB159" s="12" t="s">
        <v>1493</v>
      </c>
      <c r="BC159" s="12" t="s">
        <v>1493</v>
      </c>
      <c r="BD159" s="12" t="s">
        <v>1493</v>
      </c>
      <c r="BE159" s="12" t="s">
        <v>1493</v>
      </c>
      <c r="BF159" s="12" t="s">
        <v>1493</v>
      </c>
      <c r="BG159" s="12" t="s">
        <v>1493</v>
      </c>
      <c r="BH159" s="12" t="s">
        <v>1493</v>
      </c>
      <c r="BI159" s="12" t="s">
        <v>1493</v>
      </c>
      <c r="BJ159" s="12" t="s">
        <v>1493</v>
      </c>
      <c r="BK159" s="12" t="s">
        <v>1493</v>
      </c>
      <c r="BL159" s="12" t="s">
        <v>1493</v>
      </c>
      <c r="BM159" s="12" t="s">
        <v>1493</v>
      </c>
      <c r="BN159" s="12" t="s">
        <v>1493</v>
      </c>
      <c r="BO159" s="12" t="s">
        <v>1493</v>
      </c>
      <c r="BP159" s="12" t="s">
        <v>1493</v>
      </c>
      <c r="BQ159" s="12" t="s">
        <v>1493</v>
      </c>
      <c r="BR159" s="12" t="s">
        <v>1493</v>
      </c>
      <c r="BS159" s="12" t="s">
        <v>1493</v>
      </c>
      <c r="BT159" s="12" t="s">
        <v>1493</v>
      </c>
      <c r="BU159" s="12" t="s">
        <v>1493</v>
      </c>
      <c r="BV159" s="12" t="s">
        <v>1493</v>
      </c>
      <c r="BW159" s="12" t="s">
        <v>1493</v>
      </c>
      <c r="BX159" s="12" t="s">
        <v>1493</v>
      </c>
      <c r="BY159" s="12" t="s">
        <v>1493</v>
      </c>
      <c r="BZ159" s="12" t="s">
        <v>1493</v>
      </c>
      <c r="CA159" s="12" t="s">
        <v>1493</v>
      </c>
      <c r="CB159" s="12" t="s">
        <v>1493</v>
      </c>
      <c r="CC159" s="12" t="s">
        <v>1493</v>
      </c>
      <c r="CD159" s="12" t="s">
        <v>1493</v>
      </c>
      <c r="CE159" s="12" t="s">
        <v>1493</v>
      </c>
      <c r="CF159" s="12" t="s">
        <v>1493</v>
      </c>
      <c r="CG159" s="12" t="s">
        <v>1493</v>
      </c>
      <c r="CH159" s="12" t="s">
        <v>1493</v>
      </c>
      <c r="CI159" s="12" t="s">
        <v>1493</v>
      </c>
      <c r="CJ159" s="12" t="s">
        <v>1493</v>
      </c>
      <c r="CK159" s="12" t="s">
        <v>1493</v>
      </c>
      <c r="CL159" s="12" t="s">
        <v>1493</v>
      </c>
      <c r="CM159" s="12" t="s">
        <v>1493</v>
      </c>
      <c r="CN159" s="12" t="s">
        <v>1493</v>
      </c>
      <c r="CO159" s="12" t="s">
        <v>1493</v>
      </c>
      <c r="CP159" s="12" t="s">
        <v>1493</v>
      </c>
      <c r="CQ159" s="12" t="s">
        <v>1493</v>
      </c>
      <c r="CR159" s="12" t="s">
        <v>1493</v>
      </c>
      <c r="CS159" s="12" t="s">
        <v>1493</v>
      </c>
      <c r="CT159" s="12" t="s">
        <v>1493</v>
      </c>
      <c r="CU159" s="12" t="s">
        <v>1493</v>
      </c>
      <c r="CV159" s="12" t="s">
        <v>1493</v>
      </c>
      <c r="CW159" s="12" t="s">
        <v>1493</v>
      </c>
      <c r="CX159" s="12" t="s">
        <v>1493</v>
      </c>
      <c r="CY159" s="12" t="s">
        <v>1493</v>
      </c>
      <c r="CZ159" s="12" t="s">
        <v>1493</v>
      </c>
      <c r="DA159" s="12" t="s">
        <v>1493</v>
      </c>
      <c r="DB159" s="12" t="s">
        <v>1493</v>
      </c>
      <c r="DC159" s="12" t="s">
        <v>1493</v>
      </c>
      <c r="DD159" s="12" t="s">
        <v>1493</v>
      </c>
      <c r="DE159" s="12" t="s">
        <v>1493</v>
      </c>
      <c r="DF159" s="12" t="s">
        <v>1493</v>
      </c>
      <c r="DG159" s="12" t="s">
        <v>1493</v>
      </c>
      <c r="DH159" s="12" t="s">
        <v>1493</v>
      </c>
      <c r="DI159" s="12" t="s">
        <v>1493</v>
      </c>
      <c r="DJ159" s="12" t="s">
        <v>1493</v>
      </c>
      <c r="DK159" s="12" t="s">
        <v>1493</v>
      </c>
      <c r="DL159" s="12" t="s">
        <v>1493</v>
      </c>
      <c r="DM159" s="12" t="s">
        <v>1493</v>
      </c>
      <c r="DN159" s="12" t="s">
        <v>1493</v>
      </c>
      <c r="DO159" s="12" t="s">
        <v>1493</v>
      </c>
      <c r="DP159" s="12" t="s">
        <v>1493</v>
      </c>
      <c r="DQ159" s="12" t="s">
        <v>1493</v>
      </c>
      <c r="DR159" s="12" t="s">
        <v>1493</v>
      </c>
      <c r="DS159" s="12" t="s">
        <v>1493</v>
      </c>
      <c r="DT159" s="12" t="s">
        <v>1493</v>
      </c>
      <c r="DU159" s="12" t="s">
        <v>1493</v>
      </c>
      <c r="DV159" s="12" t="s">
        <v>1493</v>
      </c>
      <c r="DW159" s="12" t="s">
        <v>1493</v>
      </c>
      <c r="DX159" s="12" t="s">
        <v>1493</v>
      </c>
      <c r="DY159" s="12" t="s">
        <v>1493</v>
      </c>
      <c r="DZ159" s="12" t="s">
        <v>1493</v>
      </c>
      <c r="EA159" s="12" t="s">
        <v>1493</v>
      </c>
      <c r="EB159" s="12" t="s">
        <v>1493</v>
      </c>
      <c r="EC159" s="12" t="s">
        <v>1493</v>
      </c>
      <c r="ED159" s="12" t="s">
        <v>1493</v>
      </c>
      <c r="EE159" s="12" t="s">
        <v>1493</v>
      </c>
      <c r="EF159" s="12" t="s">
        <v>1493</v>
      </c>
      <c r="EG159" s="12" t="s">
        <v>1493</v>
      </c>
      <c r="EH159" s="12" t="s">
        <v>1493</v>
      </c>
      <c r="EI159" s="12" t="s">
        <v>1493</v>
      </c>
      <c r="EJ159" s="12" t="s">
        <v>1493</v>
      </c>
      <c r="EK159" s="12" t="s">
        <v>1493</v>
      </c>
      <c r="EL159" s="12" t="s">
        <v>1493</v>
      </c>
      <c r="EM159" s="12" t="s">
        <v>1493</v>
      </c>
      <c r="EN159" s="12" t="s">
        <v>1493</v>
      </c>
      <c r="EO159" s="12" t="s">
        <v>1493</v>
      </c>
      <c r="EP159" s="12" t="s">
        <v>1493</v>
      </c>
      <c r="ER159">
        <v>1</v>
      </c>
      <c r="ES159">
        <v>19.8</v>
      </c>
      <c r="ET159">
        <v>20.100000000000001</v>
      </c>
      <c r="EU159">
        <f t="shared" si="6"/>
        <v>20</v>
      </c>
      <c r="EV159">
        <f>Data1!BQ159/7</f>
        <v>41</v>
      </c>
      <c r="EW159">
        <v>1</v>
      </c>
      <c r="EX159">
        <f t="shared" si="7"/>
        <v>3</v>
      </c>
      <c r="EY159" t="str">
        <f t="shared" si="8"/>
        <v>לא הולם</v>
      </c>
    </row>
    <row r="160" spans="1:155" x14ac:dyDescent="0.25">
      <c r="A160" s="4">
        <v>1.0629999999999999</v>
      </c>
      <c r="B160" s="12" t="s">
        <v>1493</v>
      </c>
      <c r="C160" s="12" t="s">
        <v>682</v>
      </c>
      <c r="D160">
        <v>78</v>
      </c>
      <c r="E160" s="12" t="s">
        <v>782</v>
      </c>
      <c r="F160">
        <v>63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 s="12" t="s">
        <v>479</v>
      </c>
      <c r="P160">
        <v>106</v>
      </c>
      <c r="Q160" s="12" t="s">
        <v>939</v>
      </c>
      <c r="R160">
        <v>64.5</v>
      </c>
      <c r="S160" s="12">
        <v>0</v>
      </c>
      <c r="T160">
        <v>0</v>
      </c>
      <c r="U160" s="12">
        <v>0</v>
      </c>
      <c r="V160">
        <v>0</v>
      </c>
      <c r="W160" s="12">
        <v>0</v>
      </c>
      <c r="X160">
        <v>1</v>
      </c>
      <c r="Y160" s="12">
        <v>1</v>
      </c>
      <c r="Z160" s="12" t="s">
        <v>1493</v>
      </c>
      <c r="AA160" s="12" t="s">
        <v>510</v>
      </c>
      <c r="AB160">
        <v>144</v>
      </c>
      <c r="AC160" s="12" t="s">
        <v>940</v>
      </c>
      <c r="AD160">
        <v>67.5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1</v>
      </c>
      <c r="AM160" s="12" t="s">
        <v>733</v>
      </c>
      <c r="AN160">
        <v>176</v>
      </c>
      <c r="AO160" s="12" t="s">
        <v>941</v>
      </c>
      <c r="AP160">
        <v>72</v>
      </c>
      <c r="AQ160" s="12">
        <v>0</v>
      </c>
      <c r="AR160">
        <v>0</v>
      </c>
      <c r="AS160" s="12">
        <v>0</v>
      </c>
      <c r="AT160">
        <v>0</v>
      </c>
      <c r="AU160" s="12">
        <v>1</v>
      </c>
      <c r="AV160">
        <v>1</v>
      </c>
      <c r="AW160" s="12">
        <v>1</v>
      </c>
      <c r="AX160" s="12" t="s">
        <v>1493</v>
      </c>
      <c r="AY160" s="12" t="s">
        <v>535</v>
      </c>
      <c r="AZ160">
        <v>233</v>
      </c>
      <c r="BA160" s="12" t="s">
        <v>942</v>
      </c>
      <c r="BB160">
        <v>79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1</v>
      </c>
      <c r="BJ160" s="12" t="s">
        <v>1493</v>
      </c>
      <c r="BK160" s="12" t="s">
        <v>920</v>
      </c>
      <c r="BL160">
        <v>267</v>
      </c>
      <c r="BM160" s="12" t="s">
        <v>943</v>
      </c>
      <c r="BN160">
        <v>83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 s="12" t="s">
        <v>1493</v>
      </c>
      <c r="BW160" s="12" t="s">
        <v>1493</v>
      </c>
      <c r="BX160" s="12" t="s">
        <v>1493</v>
      </c>
      <c r="BY160" s="12" t="s">
        <v>1493</v>
      </c>
      <c r="BZ160" s="12" t="s">
        <v>1493</v>
      </c>
      <c r="CA160" s="12" t="s">
        <v>1493</v>
      </c>
      <c r="CB160" s="12" t="s">
        <v>1493</v>
      </c>
      <c r="CC160" s="12" t="s">
        <v>1493</v>
      </c>
      <c r="CD160" s="12" t="s">
        <v>1493</v>
      </c>
      <c r="CE160" s="12" t="s">
        <v>1493</v>
      </c>
      <c r="CF160" s="12" t="s">
        <v>1493</v>
      </c>
      <c r="CG160" s="12" t="s">
        <v>1493</v>
      </c>
      <c r="CH160" s="12" t="s">
        <v>1493</v>
      </c>
      <c r="CI160" s="12" t="s">
        <v>1493</v>
      </c>
      <c r="CJ160" s="12" t="s">
        <v>1493</v>
      </c>
      <c r="CK160" s="12" t="s">
        <v>1493</v>
      </c>
      <c r="CL160" s="12" t="s">
        <v>1493</v>
      </c>
      <c r="CM160" s="12" t="s">
        <v>1493</v>
      </c>
      <c r="CN160" s="12" t="s">
        <v>1493</v>
      </c>
      <c r="CO160" s="12" t="s">
        <v>1493</v>
      </c>
      <c r="CP160" s="12" t="s">
        <v>1493</v>
      </c>
      <c r="CQ160" s="12" t="s">
        <v>1493</v>
      </c>
      <c r="CR160" s="12" t="s">
        <v>1493</v>
      </c>
      <c r="CS160" s="12" t="s">
        <v>1493</v>
      </c>
      <c r="CT160" s="12" t="s">
        <v>1493</v>
      </c>
      <c r="CU160" s="12" t="s">
        <v>1493</v>
      </c>
      <c r="CV160" s="12" t="s">
        <v>1493</v>
      </c>
      <c r="CW160" s="12" t="s">
        <v>1493</v>
      </c>
      <c r="CX160" s="12" t="s">
        <v>1493</v>
      </c>
      <c r="CY160" s="12" t="s">
        <v>1493</v>
      </c>
      <c r="CZ160" s="12" t="s">
        <v>1493</v>
      </c>
      <c r="DA160" s="12" t="s">
        <v>1493</v>
      </c>
      <c r="DB160" s="12" t="s">
        <v>1493</v>
      </c>
      <c r="DC160" s="12" t="s">
        <v>1493</v>
      </c>
      <c r="DD160" s="12" t="s">
        <v>1493</v>
      </c>
      <c r="DE160" s="12" t="s">
        <v>1493</v>
      </c>
      <c r="DF160" s="12" t="s">
        <v>1493</v>
      </c>
      <c r="DG160" s="12" t="s">
        <v>1493</v>
      </c>
      <c r="DH160" s="12" t="s">
        <v>1493</v>
      </c>
      <c r="DI160" s="12" t="s">
        <v>1493</v>
      </c>
      <c r="DJ160" s="12" t="s">
        <v>1493</v>
      </c>
      <c r="DK160" s="12" t="s">
        <v>1493</v>
      </c>
      <c r="DL160" s="12" t="s">
        <v>1493</v>
      </c>
      <c r="DM160" s="12" t="s">
        <v>1493</v>
      </c>
      <c r="DN160" s="12" t="s">
        <v>1493</v>
      </c>
      <c r="DO160" s="12" t="s">
        <v>1493</v>
      </c>
      <c r="DP160" s="12" t="s">
        <v>1493</v>
      </c>
      <c r="DQ160" s="12" t="s">
        <v>1493</v>
      </c>
      <c r="DR160" s="12" t="s">
        <v>1493</v>
      </c>
      <c r="DS160" s="12" t="s">
        <v>1493</v>
      </c>
      <c r="DT160" s="12" t="s">
        <v>1493</v>
      </c>
      <c r="DU160" s="12" t="s">
        <v>1493</v>
      </c>
      <c r="DV160" s="12" t="s">
        <v>1493</v>
      </c>
      <c r="DW160" s="12" t="s">
        <v>1493</v>
      </c>
      <c r="DX160" s="12" t="s">
        <v>1493</v>
      </c>
      <c r="DY160" s="12" t="s">
        <v>1493</v>
      </c>
      <c r="DZ160" s="12" t="s">
        <v>1493</v>
      </c>
      <c r="EA160" s="12" t="s">
        <v>1493</v>
      </c>
      <c r="EB160" s="12" t="s">
        <v>1493</v>
      </c>
      <c r="EC160" s="12" t="s">
        <v>1493</v>
      </c>
      <c r="ED160" s="12" t="s">
        <v>1493</v>
      </c>
      <c r="EE160" s="12" t="s">
        <v>1493</v>
      </c>
      <c r="EF160" s="12" t="s">
        <v>1493</v>
      </c>
      <c r="EG160" s="12" t="s">
        <v>1493</v>
      </c>
      <c r="EH160" s="12" t="s">
        <v>1493</v>
      </c>
      <c r="EI160" s="12" t="s">
        <v>1493</v>
      </c>
      <c r="EJ160" s="12" t="s">
        <v>1493</v>
      </c>
      <c r="EK160" s="12" t="s">
        <v>1493</v>
      </c>
      <c r="EL160" s="12" t="s">
        <v>1493</v>
      </c>
      <c r="EM160" s="12" t="s">
        <v>1493</v>
      </c>
      <c r="EN160" s="12" t="s">
        <v>1493</v>
      </c>
      <c r="EO160" s="12" t="s">
        <v>1493</v>
      </c>
      <c r="EP160" s="12" t="s">
        <v>1493</v>
      </c>
      <c r="ER160">
        <v>6</v>
      </c>
      <c r="ES160">
        <v>38.1</v>
      </c>
      <c r="ET160">
        <v>38.1</v>
      </c>
      <c r="EU160">
        <f t="shared" si="6"/>
        <v>38</v>
      </c>
      <c r="EV160">
        <f>Data1!BQ160/7</f>
        <v>40</v>
      </c>
      <c r="EW160">
        <v>6</v>
      </c>
      <c r="EX160">
        <f t="shared" si="7"/>
        <v>2</v>
      </c>
      <c r="EY160" t="str">
        <f t="shared" si="8"/>
        <v>בינוני</v>
      </c>
    </row>
    <row r="161" spans="1:155" x14ac:dyDescent="0.25">
      <c r="A161" s="4">
        <v>1.0640000000000001</v>
      </c>
      <c r="B161" s="12" t="s">
        <v>1493</v>
      </c>
      <c r="C161" s="12" t="s">
        <v>568</v>
      </c>
      <c r="D161">
        <v>82</v>
      </c>
      <c r="E161" s="12" t="s">
        <v>946</v>
      </c>
      <c r="F161">
        <v>69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1</v>
      </c>
      <c r="O161" s="12" t="s">
        <v>609</v>
      </c>
      <c r="P161">
        <v>113</v>
      </c>
      <c r="Q161" s="12" t="s">
        <v>486</v>
      </c>
      <c r="R161">
        <v>69</v>
      </c>
      <c r="S161" s="12">
        <v>0</v>
      </c>
      <c r="T161">
        <v>0</v>
      </c>
      <c r="U161" s="12">
        <v>0</v>
      </c>
      <c r="V161">
        <v>0</v>
      </c>
      <c r="W161" s="12">
        <v>0</v>
      </c>
      <c r="X161">
        <v>1</v>
      </c>
      <c r="Y161" s="12">
        <v>1</v>
      </c>
      <c r="Z161" s="12" t="s">
        <v>1493</v>
      </c>
      <c r="AA161" s="12" t="s">
        <v>853</v>
      </c>
      <c r="AB161">
        <v>215</v>
      </c>
      <c r="AC161" s="12" t="s">
        <v>643</v>
      </c>
      <c r="AD161">
        <v>75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 s="12" t="s">
        <v>1493</v>
      </c>
      <c r="AM161" s="12" t="s">
        <v>913</v>
      </c>
      <c r="AN161">
        <v>272</v>
      </c>
      <c r="AO161" s="12" t="s">
        <v>947</v>
      </c>
      <c r="AP161">
        <v>77.5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 s="12" t="s">
        <v>1493</v>
      </c>
      <c r="AY161" s="12" t="s">
        <v>1493</v>
      </c>
      <c r="AZ161" s="12" t="s">
        <v>1493</v>
      </c>
      <c r="BA161" s="12" t="s">
        <v>1493</v>
      </c>
      <c r="BB161" s="12" t="s">
        <v>1493</v>
      </c>
      <c r="BC161" s="12" t="s">
        <v>1493</v>
      </c>
      <c r="BD161" s="12" t="s">
        <v>1493</v>
      </c>
      <c r="BE161" s="12" t="s">
        <v>1493</v>
      </c>
      <c r="BF161" s="12" t="s">
        <v>1493</v>
      </c>
      <c r="BG161" s="12" t="s">
        <v>1493</v>
      </c>
      <c r="BH161" s="12" t="s">
        <v>1493</v>
      </c>
      <c r="BI161" s="12" t="s">
        <v>1493</v>
      </c>
      <c r="BJ161" s="12" t="s">
        <v>1493</v>
      </c>
      <c r="BK161" s="12" t="s">
        <v>1493</v>
      </c>
      <c r="BL161" s="12" t="s">
        <v>1493</v>
      </c>
      <c r="BM161" s="12" t="s">
        <v>1493</v>
      </c>
      <c r="BN161" s="12" t="s">
        <v>1493</v>
      </c>
      <c r="BO161" s="12" t="s">
        <v>1493</v>
      </c>
      <c r="BP161" s="12" t="s">
        <v>1493</v>
      </c>
      <c r="BQ161" s="12" t="s">
        <v>1493</v>
      </c>
      <c r="BR161" s="12" t="s">
        <v>1493</v>
      </c>
      <c r="BS161" s="12" t="s">
        <v>1493</v>
      </c>
      <c r="BT161" s="12" t="s">
        <v>1493</v>
      </c>
      <c r="BU161" s="12" t="s">
        <v>1493</v>
      </c>
      <c r="BV161" s="12" t="s">
        <v>1493</v>
      </c>
      <c r="BW161" s="12" t="s">
        <v>1493</v>
      </c>
      <c r="BX161" s="12" t="s">
        <v>1493</v>
      </c>
      <c r="BY161" s="12" t="s">
        <v>1493</v>
      </c>
      <c r="BZ161" s="12" t="s">
        <v>1493</v>
      </c>
      <c r="CA161" s="12" t="s">
        <v>1493</v>
      </c>
      <c r="CB161" s="12" t="s">
        <v>1493</v>
      </c>
      <c r="CC161" s="12" t="s">
        <v>1493</v>
      </c>
      <c r="CD161" s="12" t="s">
        <v>1493</v>
      </c>
      <c r="CE161" s="12" t="s">
        <v>1493</v>
      </c>
      <c r="CF161" s="12" t="s">
        <v>1493</v>
      </c>
      <c r="CG161" s="12" t="s">
        <v>1493</v>
      </c>
      <c r="CH161" s="12" t="s">
        <v>1493</v>
      </c>
      <c r="CI161" s="12" t="s">
        <v>1493</v>
      </c>
      <c r="CJ161" s="12" t="s">
        <v>1493</v>
      </c>
      <c r="CK161" s="12" t="s">
        <v>1493</v>
      </c>
      <c r="CL161" s="12" t="s">
        <v>1493</v>
      </c>
      <c r="CM161" s="12" t="s">
        <v>1493</v>
      </c>
      <c r="CN161" s="12" t="s">
        <v>1493</v>
      </c>
      <c r="CO161" s="12" t="s">
        <v>1493</v>
      </c>
      <c r="CP161" s="12" t="s">
        <v>1493</v>
      </c>
      <c r="CQ161" s="12" t="s">
        <v>1493</v>
      </c>
      <c r="CR161" s="12" t="s">
        <v>1493</v>
      </c>
      <c r="CS161" s="12" t="s">
        <v>1493</v>
      </c>
      <c r="CT161" s="12" t="s">
        <v>1493</v>
      </c>
      <c r="CU161" s="12" t="s">
        <v>1493</v>
      </c>
      <c r="CV161" s="12" t="s">
        <v>1493</v>
      </c>
      <c r="CW161" s="12" t="s">
        <v>1493</v>
      </c>
      <c r="CX161" s="12" t="s">
        <v>1493</v>
      </c>
      <c r="CY161" s="12" t="s">
        <v>1493</v>
      </c>
      <c r="CZ161" s="12" t="s">
        <v>1493</v>
      </c>
      <c r="DA161" s="12" t="s">
        <v>1493</v>
      </c>
      <c r="DB161" s="12" t="s">
        <v>1493</v>
      </c>
      <c r="DC161" s="12" t="s">
        <v>1493</v>
      </c>
      <c r="DD161" s="12" t="s">
        <v>1493</v>
      </c>
      <c r="DE161" s="12" t="s">
        <v>1493</v>
      </c>
      <c r="DF161" s="12" t="s">
        <v>1493</v>
      </c>
      <c r="DG161" s="12" t="s">
        <v>1493</v>
      </c>
      <c r="DH161" s="12" t="s">
        <v>1493</v>
      </c>
      <c r="DI161" s="12" t="s">
        <v>1493</v>
      </c>
      <c r="DJ161" s="12" t="s">
        <v>1493</v>
      </c>
      <c r="DK161" s="12" t="s">
        <v>1493</v>
      </c>
      <c r="DL161" s="12" t="s">
        <v>1493</v>
      </c>
      <c r="DM161" s="12" t="s">
        <v>1493</v>
      </c>
      <c r="DN161" s="12" t="s">
        <v>1493</v>
      </c>
      <c r="DO161" s="12" t="s">
        <v>1493</v>
      </c>
      <c r="DP161" s="12" t="s">
        <v>1493</v>
      </c>
      <c r="DQ161" s="12" t="s">
        <v>1493</v>
      </c>
      <c r="DR161" s="12" t="s">
        <v>1493</v>
      </c>
      <c r="DS161" s="12" t="s">
        <v>1493</v>
      </c>
      <c r="DT161" s="12" t="s">
        <v>1493</v>
      </c>
      <c r="DU161" s="12" t="s">
        <v>1493</v>
      </c>
      <c r="DV161" s="12" t="s">
        <v>1493</v>
      </c>
      <c r="DW161" s="12" t="s">
        <v>1493</v>
      </c>
      <c r="DX161" s="12" t="s">
        <v>1493</v>
      </c>
      <c r="DY161" s="12" t="s">
        <v>1493</v>
      </c>
      <c r="DZ161" s="12" t="s">
        <v>1493</v>
      </c>
      <c r="EA161" s="12" t="s">
        <v>1493</v>
      </c>
      <c r="EB161" s="12" t="s">
        <v>1493</v>
      </c>
      <c r="EC161" s="12" t="s">
        <v>1493</v>
      </c>
      <c r="ED161" s="12" t="s">
        <v>1493</v>
      </c>
      <c r="EE161" s="12" t="s">
        <v>1493</v>
      </c>
      <c r="EF161" s="12" t="s">
        <v>1493</v>
      </c>
      <c r="EG161" s="12" t="s">
        <v>1493</v>
      </c>
      <c r="EH161" s="12" t="s">
        <v>1493</v>
      </c>
      <c r="EI161" s="12" t="s">
        <v>1493</v>
      </c>
      <c r="EJ161" s="12" t="s">
        <v>1493</v>
      </c>
      <c r="EK161" s="12" t="s">
        <v>1493</v>
      </c>
      <c r="EL161" s="12" t="s">
        <v>1493</v>
      </c>
      <c r="EM161" s="12" t="s">
        <v>1493</v>
      </c>
      <c r="EN161" s="12" t="s">
        <v>1493</v>
      </c>
      <c r="EO161" s="12" t="s">
        <v>1493</v>
      </c>
      <c r="EP161" s="12" t="s">
        <v>1493</v>
      </c>
      <c r="ER161">
        <v>4</v>
      </c>
      <c r="ES161">
        <v>38.799999999999997</v>
      </c>
      <c r="ET161">
        <v>39.1</v>
      </c>
      <c r="EU161">
        <f t="shared" si="6"/>
        <v>39</v>
      </c>
      <c r="EV161">
        <f>Data1!BQ161/7</f>
        <v>38.857142857142854</v>
      </c>
      <c r="EW161">
        <v>4</v>
      </c>
      <c r="EX161">
        <f t="shared" si="7"/>
        <v>3</v>
      </c>
      <c r="EY161" t="str">
        <f t="shared" si="8"/>
        <v>לא הולם</v>
      </c>
    </row>
    <row r="162" spans="1:155" x14ac:dyDescent="0.25">
      <c r="A162" s="4">
        <v>1.0649999999999999</v>
      </c>
      <c r="B162" s="12" t="s">
        <v>1493</v>
      </c>
      <c r="C162" s="12" t="s">
        <v>618</v>
      </c>
      <c r="D162">
        <v>154</v>
      </c>
      <c r="E162" s="12" t="s">
        <v>681</v>
      </c>
      <c r="F162">
        <v>71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1</v>
      </c>
      <c r="O162" s="12" t="s">
        <v>574</v>
      </c>
      <c r="P162">
        <v>181</v>
      </c>
      <c r="Q162" s="12" t="s">
        <v>484</v>
      </c>
      <c r="R162">
        <v>76</v>
      </c>
      <c r="S162" s="12">
        <v>0</v>
      </c>
      <c r="T162">
        <v>0</v>
      </c>
      <c r="U162" s="12">
        <v>0</v>
      </c>
      <c r="V162">
        <v>0</v>
      </c>
      <c r="W162" s="12">
        <v>1</v>
      </c>
      <c r="X162" s="12" t="s">
        <v>1493</v>
      </c>
      <c r="Y162" s="12">
        <v>1</v>
      </c>
      <c r="Z162" s="12" t="s">
        <v>1493</v>
      </c>
      <c r="AA162" s="12" t="s">
        <v>855</v>
      </c>
      <c r="AB162">
        <v>217</v>
      </c>
      <c r="AC162" s="12" t="s">
        <v>645</v>
      </c>
      <c r="AD162">
        <v>79.599999999999994</v>
      </c>
      <c r="AE162">
        <v>0</v>
      </c>
      <c r="AF162">
        <v>0</v>
      </c>
      <c r="AG162">
        <v>0</v>
      </c>
      <c r="AH162">
        <v>0</v>
      </c>
      <c r="AI162">
        <v>1</v>
      </c>
      <c r="AJ162" s="12" t="s">
        <v>1493</v>
      </c>
      <c r="AK162">
        <v>1</v>
      </c>
      <c r="AL162" s="12" t="s">
        <v>1493</v>
      </c>
      <c r="AM162" s="12" t="s">
        <v>885</v>
      </c>
      <c r="AN162">
        <v>252</v>
      </c>
      <c r="AO162" s="12" t="s">
        <v>831</v>
      </c>
      <c r="AP162">
        <v>83</v>
      </c>
      <c r="AQ162">
        <v>0</v>
      </c>
      <c r="AR162">
        <v>0</v>
      </c>
      <c r="AS162">
        <v>0</v>
      </c>
      <c r="AT162">
        <v>0</v>
      </c>
      <c r="AU162">
        <v>1</v>
      </c>
      <c r="AV162" s="12" t="s">
        <v>1493</v>
      </c>
      <c r="AW162">
        <v>1</v>
      </c>
      <c r="AX162" s="12" t="s">
        <v>1493</v>
      </c>
      <c r="AY162" s="12" t="s">
        <v>952</v>
      </c>
      <c r="AZ162">
        <v>259</v>
      </c>
      <c r="BA162" s="12" t="s">
        <v>569</v>
      </c>
      <c r="BB162">
        <v>86</v>
      </c>
      <c r="BC162">
        <v>0</v>
      </c>
      <c r="BD162">
        <v>0</v>
      </c>
      <c r="BE162">
        <v>0</v>
      </c>
      <c r="BF162">
        <v>0</v>
      </c>
      <c r="BG162">
        <v>1</v>
      </c>
      <c r="BH162" s="12" t="s">
        <v>1493</v>
      </c>
      <c r="BI162">
        <v>1</v>
      </c>
      <c r="BJ162" s="12" t="s">
        <v>1493</v>
      </c>
      <c r="BK162" s="12" t="s">
        <v>1493</v>
      </c>
      <c r="BL162" s="12" t="s">
        <v>1493</v>
      </c>
      <c r="BM162" s="12" t="s">
        <v>1493</v>
      </c>
      <c r="BN162" s="12" t="s">
        <v>1493</v>
      </c>
      <c r="BO162" s="12" t="s">
        <v>1493</v>
      </c>
      <c r="BP162" s="12" t="s">
        <v>1493</v>
      </c>
      <c r="BQ162" s="12" t="s">
        <v>1493</v>
      </c>
      <c r="BR162" s="12" t="s">
        <v>1493</v>
      </c>
      <c r="BS162" s="12" t="s">
        <v>1493</v>
      </c>
      <c r="BT162" s="12" t="s">
        <v>1493</v>
      </c>
      <c r="BU162" s="12" t="s">
        <v>1493</v>
      </c>
      <c r="BV162" s="12" t="s">
        <v>1493</v>
      </c>
      <c r="BW162" s="12" t="s">
        <v>1493</v>
      </c>
      <c r="BX162" s="12" t="s">
        <v>1493</v>
      </c>
      <c r="BY162" s="12" t="s">
        <v>1493</v>
      </c>
      <c r="BZ162" s="12" t="s">
        <v>1493</v>
      </c>
      <c r="CA162" s="12" t="s">
        <v>1493</v>
      </c>
      <c r="CB162" s="12" t="s">
        <v>1493</v>
      </c>
      <c r="CC162" s="12" t="s">
        <v>1493</v>
      </c>
      <c r="CD162" s="12" t="s">
        <v>1493</v>
      </c>
      <c r="CE162" s="12" t="s">
        <v>1493</v>
      </c>
      <c r="CF162" s="12" t="s">
        <v>1493</v>
      </c>
      <c r="CG162" s="12" t="s">
        <v>1493</v>
      </c>
      <c r="CH162" s="12" t="s">
        <v>1493</v>
      </c>
      <c r="CI162" s="12" t="s">
        <v>1493</v>
      </c>
      <c r="CJ162" s="12" t="s">
        <v>1493</v>
      </c>
      <c r="CK162" s="12" t="s">
        <v>1493</v>
      </c>
      <c r="CL162" s="12" t="s">
        <v>1493</v>
      </c>
      <c r="CM162" s="12" t="s">
        <v>1493</v>
      </c>
      <c r="CN162" s="12" t="s">
        <v>1493</v>
      </c>
      <c r="CO162" s="12" t="s">
        <v>1493</v>
      </c>
      <c r="CP162" s="12" t="s">
        <v>1493</v>
      </c>
      <c r="CQ162" s="12" t="s">
        <v>1493</v>
      </c>
      <c r="CR162" s="12" t="s">
        <v>1493</v>
      </c>
      <c r="CS162" s="12" t="s">
        <v>1493</v>
      </c>
      <c r="CT162" s="12" t="s">
        <v>1493</v>
      </c>
      <c r="CU162" s="12" t="s">
        <v>1493</v>
      </c>
      <c r="CV162" s="12" t="s">
        <v>1493</v>
      </c>
      <c r="CW162" s="12" t="s">
        <v>1493</v>
      </c>
      <c r="CX162" s="12" t="s">
        <v>1493</v>
      </c>
      <c r="CY162" s="12" t="s">
        <v>1493</v>
      </c>
      <c r="CZ162" s="12" t="s">
        <v>1493</v>
      </c>
      <c r="DA162" s="12" t="s">
        <v>1493</v>
      </c>
      <c r="DB162" s="12" t="s">
        <v>1493</v>
      </c>
      <c r="DC162" s="12" t="s">
        <v>1493</v>
      </c>
      <c r="DD162" s="12" t="s">
        <v>1493</v>
      </c>
      <c r="DE162" s="12" t="s">
        <v>1493</v>
      </c>
      <c r="DF162" s="12" t="s">
        <v>1493</v>
      </c>
      <c r="DG162" s="12" t="s">
        <v>1493</v>
      </c>
      <c r="DH162" s="12" t="s">
        <v>1493</v>
      </c>
      <c r="DI162" s="12" t="s">
        <v>1493</v>
      </c>
      <c r="DJ162" s="12" t="s">
        <v>1493</v>
      </c>
      <c r="DK162" s="12" t="s">
        <v>1493</v>
      </c>
      <c r="DL162" s="12" t="s">
        <v>1493</v>
      </c>
      <c r="DM162" s="12" t="s">
        <v>1493</v>
      </c>
      <c r="DN162" s="12" t="s">
        <v>1493</v>
      </c>
      <c r="DO162" s="12" t="s">
        <v>1493</v>
      </c>
      <c r="DP162" s="12" t="s">
        <v>1493</v>
      </c>
      <c r="DQ162" s="12" t="s">
        <v>1493</v>
      </c>
      <c r="DR162" s="12" t="s">
        <v>1493</v>
      </c>
      <c r="DS162" s="12" t="s">
        <v>1493</v>
      </c>
      <c r="DT162" s="12" t="s">
        <v>1493</v>
      </c>
      <c r="DU162" s="12" t="s">
        <v>1493</v>
      </c>
      <c r="DV162" s="12" t="s">
        <v>1493</v>
      </c>
      <c r="DW162" s="12" t="s">
        <v>1493</v>
      </c>
      <c r="DX162" s="12" t="s">
        <v>1493</v>
      </c>
      <c r="DY162" s="12" t="s">
        <v>1493</v>
      </c>
      <c r="DZ162" s="12" t="s">
        <v>1493</v>
      </c>
      <c r="EA162" s="12" t="s">
        <v>1493</v>
      </c>
      <c r="EB162" s="12" t="s">
        <v>1493</v>
      </c>
      <c r="EC162" s="12" t="s">
        <v>1493</v>
      </c>
      <c r="ED162" s="12" t="s">
        <v>1493</v>
      </c>
      <c r="EE162" s="12" t="s">
        <v>1493</v>
      </c>
      <c r="EF162" s="12" t="s">
        <v>1493</v>
      </c>
      <c r="EG162" s="12" t="s">
        <v>1493</v>
      </c>
      <c r="EH162" s="12" t="s">
        <v>1493</v>
      </c>
      <c r="EI162" s="12" t="s">
        <v>1493</v>
      </c>
      <c r="EJ162" s="12" t="s">
        <v>1493</v>
      </c>
      <c r="EK162" s="12" t="s">
        <v>1493</v>
      </c>
      <c r="EL162" s="12" t="s">
        <v>1493</v>
      </c>
      <c r="EM162" s="12" t="s">
        <v>1493</v>
      </c>
      <c r="EN162" s="12" t="s">
        <v>1493</v>
      </c>
      <c r="EO162" s="12" t="s">
        <v>1493</v>
      </c>
      <c r="EP162" s="12" t="s">
        <v>1493</v>
      </c>
      <c r="ER162">
        <v>5</v>
      </c>
      <c r="ES162">
        <v>37</v>
      </c>
      <c r="ET162">
        <v>37</v>
      </c>
      <c r="EU162">
        <f t="shared" si="6"/>
        <v>37</v>
      </c>
      <c r="EV162">
        <f>Data1!BQ162/7</f>
        <v>37.428571428571431</v>
      </c>
      <c r="EW162">
        <v>5</v>
      </c>
      <c r="EX162">
        <f t="shared" si="7"/>
        <v>2</v>
      </c>
      <c r="EY162" t="str">
        <f t="shared" si="8"/>
        <v>בינוני</v>
      </c>
    </row>
    <row r="163" spans="1:155" x14ac:dyDescent="0.25">
      <c r="A163" s="4">
        <v>1.0660000000000001</v>
      </c>
      <c r="B163" s="12" t="s">
        <v>1493</v>
      </c>
      <c r="C163" s="12" t="s">
        <v>1074</v>
      </c>
      <c r="D163">
        <v>113</v>
      </c>
      <c r="E163" s="12" t="s">
        <v>708</v>
      </c>
      <c r="F163">
        <v>82.5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 s="12" t="s">
        <v>1188</v>
      </c>
      <c r="P163">
        <v>147</v>
      </c>
      <c r="Q163" s="12" t="s">
        <v>1313</v>
      </c>
      <c r="R163">
        <v>84.5</v>
      </c>
      <c r="S163" s="12">
        <v>0</v>
      </c>
      <c r="T163">
        <v>0</v>
      </c>
      <c r="U163" s="12">
        <v>0</v>
      </c>
      <c r="V163">
        <v>0</v>
      </c>
      <c r="W163" s="12">
        <v>1</v>
      </c>
      <c r="X163">
        <v>1</v>
      </c>
      <c r="Y163" s="12">
        <v>1</v>
      </c>
      <c r="Z163">
        <v>0</v>
      </c>
      <c r="AA163" s="12" t="s">
        <v>1270</v>
      </c>
      <c r="AB163">
        <v>182</v>
      </c>
      <c r="AC163" s="12" t="s">
        <v>1480</v>
      </c>
      <c r="AD163">
        <v>86</v>
      </c>
      <c r="AE163" s="12">
        <v>0</v>
      </c>
      <c r="AF163">
        <v>0</v>
      </c>
      <c r="AG163" s="12">
        <v>0</v>
      </c>
      <c r="AH163">
        <v>0</v>
      </c>
      <c r="AI163" s="12">
        <v>1</v>
      </c>
      <c r="AJ163">
        <v>1</v>
      </c>
      <c r="AK163" s="12">
        <v>1</v>
      </c>
      <c r="AL163" s="12" t="s">
        <v>1493</v>
      </c>
      <c r="AM163" s="12" t="s">
        <v>1377</v>
      </c>
      <c r="AN163">
        <v>242</v>
      </c>
      <c r="AO163" s="12" t="s">
        <v>1481</v>
      </c>
      <c r="AP163">
        <v>91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 s="12" t="s">
        <v>1493</v>
      </c>
      <c r="AY163" s="12" t="s">
        <v>1493</v>
      </c>
      <c r="AZ163" s="12" t="s">
        <v>1493</v>
      </c>
      <c r="BA163" s="12" t="s">
        <v>1493</v>
      </c>
      <c r="BB163" s="12" t="s">
        <v>1493</v>
      </c>
      <c r="BC163" s="12" t="s">
        <v>1493</v>
      </c>
      <c r="BD163" s="12" t="s">
        <v>1493</v>
      </c>
      <c r="BE163" s="12" t="s">
        <v>1493</v>
      </c>
      <c r="BF163" s="12" t="s">
        <v>1493</v>
      </c>
      <c r="BG163" s="12" t="s">
        <v>1493</v>
      </c>
      <c r="BH163" s="12" t="s">
        <v>1493</v>
      </c>
      <c r="BI163" s="12" t="s">
        <v>1493</v>
      </c>
      <c r="BJ163" s="12" t="s">
        <v>1493</v>
      </c>
      <c r="BK163" s="12" t="s">
        <v>1493</v>
      </c>
      <c r="BL163" s="12" t="s">
        <v>1493</v>
      </c>
      <c r="BM163" s="12" t="s">
        <v>1493</v>
      </c>
      <c r="BN163" s="12" t="s">
        <v>1493</v>
      </c>
      <c r="BO163" s="12" t="s">
        <v>1493</v>
      </c>
      <c r="BP163" s="12" t="s">
        <v>1493</v>
      </c>
      <c r="BQ163" s="12" t="s">
        <v>1493</v>
      </c>
      <c r="BR163" s="12" t="s">
        <v>1493</v>
      </c>
      <c r="BS163" s="12" t="s">
        <v>1493</v>
      </c>
      <c r="BT163" s="12" t="s">
        <v>1493</v>
      </c>
      <c r="BU163" s="12" t="s">
        <v>1493</v>
      </c>
      <c r="BV163" s="12" t="s">
        <v>1493</v>
      </c>
      <c r="BW163" s="12" t="s">
        <v>1493</v>
      </c>
      <c r="BX163" s="12" t="s">
        <v>1493</v>
      </c>
      <c r="BY163" s="12" t="s">
        <v>1493</v>
      </c>
      <c r="BZ163" s="12" t="s">
        <v>1493</v>
      </c>
      <c r="CA163" s="12" t="s">
        <v>1493</v>
      </c>
      <c r="CB163" s="12" t="s">
        <v>1493</v>
      </c>
      <c r="CC163" s="12" t="s">
        <v>1493</v>
      </c>
      <c r="CD163" s="12" t="s">
        <v>1493</v>
      </c>
      <c r="CE163" s="12" t="s">
        <v>1493</v>
      </c>
      <c r="CF163" s="12" t="s">
        <v>1493</v>
      </c>
      <c r="CG163" s="12" t="s">
        <v>1493</v>
      </c>
      <c r="CH163" s="12" t="s">
        <v>1493</v>
      </c>
      <c r="CI163" s="12" t="s">
        <v>1493</v>
      </c>
      <c r="CJ163" s="12" t="s">
        <v>1493</v>
      </c>
      <c r="CK163" s="12" t="s">
        <v>1493</v>
      </c>
      <c r="CL163" s="12" t="s">
        <v>1493</v>
      </c>
      <c r="CM163" s="12" t="s">
        <v>1493</v>
      </c>
      <c r="CN163" s="12" t="s">
        <v>1493</v>
      </c>
      <c r="CO163" s="12" t="s">
        <v>1493</v>
      </c>
      <c r="CP163" s="12" t="s">
        <v>1493</v>
      </c>
      <c r="CQ163" s="12" t="s">
        <v>1493</v>
      </c>
      <c r="CR163" s="12" t="s">
        <v>1493</v>
      </c>
      <c r="CS163" s="12" t="s">
        <v>1493</v>
      </c>
      <c r="CT163" s="12" t="s">
        <v>1493</v>
      </c>
      <c r="CU163" s="12" t="s">
        <v>1493</v>
      </c>
      <c r="CV163" s="12" t="s">
        <v>1493</v>
      </c>
      <c r="CW163" s="12" t="s">
        <v>1493</v>
      </c>
      <c r="CX163" s="12" t="s">
        <v>1493</v>
      </c>
      <c r="CY163" s="12" t="s">
        <v>1493</v>
      </c>
      <c r="CZ163" s="12" t="s">
        <v>1493</v>
      </c>
      <c r="DA163" s="12" t="s">
        <v>1493</v>
      </c>
      <c r="DB163" s="12" t="s">
        <v>1493</v>
      </c>
      <c r="DC163" s="12" t="s">
        <v>1493</v>
      </c>
      <c r="DD163" s="12" t="s">
        <v>1493</v>
      </c>
      <c r="DE163" s="12" t="s">
        <v>1493</v>
      </c>
      <c r="DF163" s="12" t="s">
        <v>1493</v>
      </c>
      <c r="DG163" s="12" t="s">
        <v>1493</v>
      </c>
      <c r="DH163" s="12" t="s">
        <v>1493</v>
      </c>
      <c r="DI163" s="12" t="s">
        <v>1493</v>
      </c>
      <c r="DJ163" s="12" t="s">
        <v>1493</v>
      </c>
      <c r="DK163" s="12" t="s">
        <v>1493</v>
      </c>
      <c r="DL163" s="12" t="s">
        <v>1493</v>
      </c>
      <c r="DM163" s="12" t="s">
        <v>1493</v>
      </c>
      <c r="DN163" s="12" t="s">
        <v>1493</v>
      </c>
      <c r="DO163" s="12" t="s">
        <v>1493</v>
      </c>
      <c r="DP163" s="12" t="s">
        <v>1493</v>
      </c>
      <c r="DQ163" s="12" t="s">
        <v>1493</v>
      </c>
      <c r="DR163" s="12" t="s">
        <v>1493</v>
      </c>
      <c r="DS163" s="12" t="s">
        <v>1493</v>
      </c>
      <c r="DT163" s="12" t="s">
        <v>1493</v>
      </c>
      <c r="DU163" s="12" t="s">
        <v>1493</v>
      </c>
      <c r="DV163" s="12" t="s">
        <v>1493</v>
      </c>
      <c r="DW163" s="12" t="s">
        <v>1493</v>
      </c>
      <c r="DX163" s="12" t="s">
        <v>1493</v>
      </c>
      <c r="DY163" s="12" t="s">
        <v>1493</v>
      </c>
      <c r="DZ163" s="12" t="s">
        <v>1493</v>
      </c>
      <c r="EA163" s="12" t="s">
        <v>1493</v>
      </c>
      <c r="EB163" s="12" t="s">
        <v>1493</v>
      </c>
      <c r="EC163" s="12" t="s">
        <v>1493</v>
      </c>
      <c r="ED163" s="12" t="s">
        <v>1493</v>
      </c>
      <c r="EE163" s="12" t="s">
        <v>1493</v>
      </c>
      <c r="EF163" s="12" t="s">
        <v>1493</v>
      </c>
      <c r="EG163" s="12" t="s">
        <v>1493</v>
      </c>
      <c r="EH163" s="12" t="s">
        <v>1493</v>
      </c>
      <c r="EI163" s="12" t="s">
        <v>1493</v>
      </c>
      <c r="EJ163" s="12" t="s">
        <v>1493</v>
      </c>
      <c r="EK163" s="12" t="s">
        <v>1493</v>
      </c>
      <c r="EL163" s="12" t="s">
        <v>1493</v>
      </c>
      <c r="EM163" s="12" t="s">
        <v>1493</v>
      </c>
      <c r="EN163" s="12" t="s">
        <v>1493</v>
      </c>
      <c r="EO163" s="12" t="s">
        <v>1493</v>
      </c>
      <c r="EP163" s="12" t="s">
        <v>1493</v>
      </c>
      <c r="ER163">
        <v>4</v>
      </c>
      <c r="ES163">
        <v>34.5</v>
      </c>
      <c r="ET163">
        <v>34.5</v>
      </c>
      <c r="EU163">
        <f t="shared" si="6"/>
        <v>34</v>
      </c>
      <c r="EV163">
        <f>Data1!BQ163/7</f>
        <v>37.142857142857146</v>
      </c>
      <c r="EW163">
        <v>4</v>
      </c>
      <c r="EX163">
        <f t="shared" si="7"/>
        <v>3</v>
      </c>
      <c r="EY163" t="str">
        <f t="shared" si="8"/>
        <v>לא הולם</v>
      </c>
    </row>
    <row r="164" spans="1:155" x14ac:dyDescent="0.25">
      <c r="A164" s="4">
        <v>1.0669999999999999</v>
      </c>
      <c r="B164" s="12" t="s">
        <v>1493</v>
      </c>
      <c r="C164" s="12" t="s">
        <v>473</v>
      </c>
      <c r="D164">
        <v>134</v>
      </c>
      <c r="E164" s="12" t="s">
        <v>954</v>
      </c>
      <c r="F164">
        <v>79</v>
      </c>
      <c r="G164">
        <v>0</v>
      </c>
      <c r="H164">
        <v>0</v>
      </c>
      <c r="I164">
        <v>0</v>
      </c>
      <c r="J164">
        <v>0</v>
      </c>
      <c r="K164">
        <v>1</v>
      </c>
      <c r="L164" s="12" t="s">
        <v>1493</v>
      </c>
      <c r="M164">
        <v>1</v>
      </c>
      <c r="N164">
        <v>1</v>
      </c>
      <c r="O164" s="12" t="s">
        <v>644</v>
      </c>
      <c r="P164">
        <v>173</v>
      </c>
      <c r="Q164" s="12" t="s">
        <v>1493</v>
      </c>
      <c r="R164">
        <v>85</v>
      </c>
      <c r="S164" s="12">
        <v>0</v>
      </c>
      <c r="T164">
        <v>0</v>
      </c>
      <c r="U164" s="12">
        <v>0</v>
      </c>
      <c r="V164">
        <v>0</v>
      </c>
      <c r="W164" s="12">
        <v>1</v>
      </c>
      <c r="X164" s="12" t="s">
        <v>1493</v>
      </c>
      <c r="Y164" s="12" t="s">
        <v>1493</v>
      </c>
      <c r="Z164" s="12" t="s">
        <v>1493</v>
      </c>
      <c r="AA164" s="12" t="s">
        <v>836</v>
      </c>
      <c r="AB164">
        <v>210</v>
      </c>
      <c r="AC164" s="12" t="s">
        <v>1493</v>
      </c>
      <c r="AD164">
        <v>86</v>
      </c>
      <c r="AE164">
        <v>0</v>
      </c>
      <c r="AF164">
        <v>0</v>
      </c>
      <c r="AG164">
        <v>0</v>
      </c>
      <c r="AH164">
        <v>0</v>
      </c>
      <c r="AI164">
        <v>1</v>
      </c>
      <c r="AJ164" s="12" t="s">
        <v>1493</v>
      </c>
      <c r="AK164" s="12" t="s">
        <v>1493</v>
      </c>
      <c r="AL164" s="12" t="s">
        <v>1493</v>
      </c>
      <c r="AM164" s="12" t="s">
        <v>903</v>
      </c>
      <c r="AN164">
        <v>232</v>
      </c>
      <c r="AO164" s="12" t="s">
        <v>1493</v>
      </c>
      <c r="AP164">
        <v>87</v>
      </c>
      <c r="AQ164">
        <v>0</v>
      </c>
      <c r="AR164">
        <v>0</v>
      </c>
      <c r="AS164">
        <v>0</v>
      </c>
      <c r="AT164">
        <v>0</v>
      </c>
      <c r="AU164">
        <v>1</v>
      </c>
      <c r="AV164" s="12" t="s">
        <v>1493</v>
      </c>
      <c r="AW164" s="12" t="s">
        <v>1493</v>
      </c>
      <c r="AX164" s="12" t="s">
        <v>1493</v>
      </c>
      <c r="AY164" s="12" t="s">
        <v>955</v>
      </c>
      <c r="AZ164">
        <v>259</v>
      </c>
      <c r="BA164" s="12" t="s">
        <v>1493</v>
      </c>
      <c r="BB164">
        <v>88</v>
      </c>
      <c r="BC164">
        <v>0</v>
      </c>
      <c r="BD164">
        <v>0</v>
      </c>
      <c r="BE164">
        <v>0</v>
      </c>
      <c r="BF164">
        <v>0</v>
      </c>
      <c r="BG164">
        <v>1</v>
      </c>
      <c r="BH164" s="12" t="s">
        <v>1493</v>
      </c>
      <c r="BI164" s="12" t="s">
        <v>1493</v>
      </c>
      <c r="BJ164" s="12" t="s">
        <v>1493</v>
      </c>
      <c r="BK164" s="12" t="s">
        <v>1493</v>
      </c>
      <c r="BL164" s="12" t="s">
        <v>1493</v>
      </c>
      <c r="BM164" s="12" t="s">
        <v>1493</v>
      </c>
      <c r="BN164" s="12" t="s">
        <v>1493</v>
      </c>
      <c r="BO164" s="12" t="s">
        <v>1493</v>
      </c>
      <c r="BP164" s="12" t="s">
        <v>1493</v>
      </c>
      <c r="BQ164" s="12" t="s">
        <v>1493</v>
      </c>
      <c r="BR164" s="12" t="s">
        <v>1493</v>
      </c>
      <c r="BS164" s="12" t="s">
        <v>1493</v>
      </c>
      <c r="BT164" s="12" t="s">
        <v>1493</v>
      </c>
      <c r="BU164" s="12" t="s">
        <v>1493</v>
      </c>
      <c r="BV164" s="12" t="s">
        <v>1493</v>
      </c>
      <c r="BW164" s="12" t="s">
        <v>1493</v>
      </c>
      <c r="BX164" s="12" t="s">
        <v>1493</v>
      </c>
      <c r="BY164" s="12" t="s">
        <v>1493</v>
      </c>
      <c r="BZ164" s="12" t="s">
        <v>1493</v>
      </c>
      <c r="CA164" s="12" t="s">
        <v>1493</v>
      </c>
      <c r="CB164" s="12" t="s">
        <v>1493</v>
      </c>
      <c r="CC164" s="12" t="s">
        <v>1493</v>
      </c>
      <c r="CD164" s="12" t="s">
        <v>1493</v>
      </c>
      <c r="CE164" s="12" t="s">
        <v>1493</v>
      </c>
      <c r="CF164" s="12" t="s">
        <v>1493</v>
      </c>
      <c r="CG164" s="12" t="s">
        <v>1493</v>
      </c>
      <c r="CH164" s="12" t="s">
        <v>1493</v>
      </c>
      <c r="CI164" s="12" t="s">
        <v>1493</v>
      </c>
      <c r="CJ164" s="12" t="s">
        <v>1493</v>
      </c>
      <c r="CK164" s="12" t="s">
        <v>1493</v>
      </c>
      <c r="CL164" s="12" t="s">
        <v>1493</v>
      </c>
      <c r="CM164" s="12" t="s">
        <v>1493</v>
      </c>
      <c r="CN164" s="12" t="s">
        <v>1493</v>
      </c>
      <c r="CO164" s="12" t="s">
        <v>1493</v>
      </c>
      <c r="CP164" s="12" t="s">
        <v>1493</v>
      </c>
      <c r="CQ164" s="12" t="s">
        <v>1493</v>
      </c>
      <c r="CR164" s="12" t="s">
        <v>1493</v>
      </c>
      <c r="CS164" s="12" t="s">
        <v>1493</v>
      </c>
      <c r="CT164" s="12" t="s">
        <v>1493</v>
      </c>
      <c r="CU164" s="12" t="s">
        <v>1493</v>
      </c>
      <c r="CV164" s="12" t="s">
        <v>1493</v>
      </c>
      <c r="CW164" s="12" t="s">
        <v>1493</v>
      </c>
      <c r="CX164" s="12" t="s">
        <v>1493</v>
      </c>
      <c r="CY164" s="12" t="s">
        <v>1493</v>
      </c>
      <c r="CZ164" s="12" t="s">
        <v>1493</v>
      </c>
      <c r="DA164" s="12" t="s">
        <v>1493</v>
      </c>
      <c r="DB164" s="12" t="s">
        <v>1493</v>
      </c>
      <c r="DC164" s="12" t="s">
        <v>1493</v>
      </c>
      <c r="DD164" s="12" t="s">
        <v>1493</v>
      </c>
      <c r="DE164" s="12" t="s">
        <v>1493</v>
      </c>
      <c r="DF164" s="12" t="s">
        <v>1493</v>
      </c>
      <c r="DG164" s="12" t="s">
        <v>1493</v>
      </c>
      <c r="DH164" s="12" t="s">
        <v>1493</v>
      </c>
      <c r="DI164" s="12" t="s">
        <v>1493</v>
      </c>
      <c r="DJ164" s="12" t="s">
        <v>1493</v>
      </c>
      <c r="DK164" s="12" t="s">
        <v>1493</v>
      </c>
      <c r="DL164" s="12" t="s">
        <v>1493</v>
      </c>
      <c r="DM164" s="12" t="s">
        <v>1493</v>
      </c>
      <c r="DN164" s="12" t="s">
        <v>1493</v>
      </c>
      <c r="DO164" s="12" t="s">
        <v>1493</v>
      </c>
      <c r="DP164" s="12" t="s">
        <v>1493</v>
      </c>
      <c r="DQ164" s="12" t="s">
        <v>1493</v>
      </c>
      <c r="DR164" s="12" t="s">
        <v>1493</v>
      </c>
      <c r="DS164" s="12" t="s">
        <v>1493</v>
      </c>
      <c r="DT164" s="12" t="s">
        <v>1493</v>
      </c>
      <c r="DU164" s="12" t="s">
        <v>1493</v>
      </c>
      <c r="DV164" s="12" t="s">
        <v>1493</v>
      </c>
      <c r="DW164" s="12" t="s">
        <v>1493</v>
      </c>
      <c r="DX164" s="12" t="s">
        <v>1493</v>
      </c>
      <c r="DY164" s="12" t="s">
        <v>1493</v>
      </c>
      <c r="DZ164" s="12" t="s">
        <v>1493</v>
      </c>
      <c r="EA164" s="12" t="s">
        <v>1493</v>
      </c>
      <c r="EB164" s="12" t="s">
        <v>1493</v>
      </c>
      <c r="EC164" s="12" t="s">
        <v>1493</v>
      </c>
      <c r="ED164" s="12" t="s">
        <v>1493</v>
      </c>
      <c r="EE164" s="12" t="s">
        <v>1493</v>
      </c>
      <c r="EF164" s="12" t="s">
        <v>1493</v>
      </c>
      <c r="EG164" s="12" t="s">
        <v>1493</v>
      </c>
      <c r="EH164" s="12" t="s">
        <v>1493</v>
      </c>
      <c r="EI164" s="12" t="s">
        <v>1493</v>
      </c>
      <c r="EJ164" s="12" t="s">
        <v>1493</v>
      </c>
      <c r="EK164" s="12" t="s">
        <v>1493</v>
      </c>
      <c r="EL164" s="12" t="s">
        <v>1493</v>
      </c>
      <c r="EM164" s="12" t="s">
        <v>1493</v>
      </c>
      <c r="EN164" s="12" t="s">
        <v>1493</v>
      </c>
      <c r="EO164" s="12" t="s">
        <v>1493</v>
      </c>
      <c r="EP164" s="12" t="s">
        <v>1493</v>
      </c>
      <c r="ER164">
        <v>5</v>
      </c>
      <c r="ES164">
        <v>37</v>
      </c>
      <c r="ET164">
        <v>37</v>
      </c>
      <c r="EU164">
        <f t="shared" si="6"/>
        <v>37</v>
      </c>
      <c r="EV164">
        <f>Data1!BQ164/7</f>
        <v>37.857142857142854</v>
      </c>
      <c r="EW164">
        <v>5</v>
      </c>
      <c r="EX164">
        <f t="shared" si="7"/>
        <v>2</v>
      </c>
      <c r="EY164" t="str">
        <f t="shared" si="8"/>
        <v>בינוני</v>
      </c>
    </row>
    <row r="165" spans="1:155" x14ac:dyDescent="0.25">
      <c r="A165" s="4">
        <v>1.0680000000000001</v>
      </c>
      <c r="B165" s="12" t="s">
        <v>1493</v>
      </c>
      <c r="C165" s="12" t="s">
        <v>579</v>
      </c>
      <c r="D165">
        <v>63</v>
      </c>
      <c r="E165" s="12" t="s">
        <v>484</v>
      </c>
      <c r="F165">
        <v>50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 s="12" t="s">
        <v>956</v>
      </c>
      <c r="P165">
        <v>154</v>
      </c>
      <c r="Q165" s="12" t="s">
        <v>643</v>
      </c>
      <c r="R165">
        <v>55</v>
      </c>
      <c r="S165" s="12">
        <v>0</v>
      </c>
      <c r="T165">
        <v>0</v>
      </c>
      <c r="U165" s="12">
        <v>0</v>
      </c>
      <c r="V165">
        <v>0</v>
      </c>
      <c r="W165" s="12">
        <v>1</v>
      </c>
      <c r="X165">
        <v>1</v>
      </c>
      <c r="Y165" s="12">
        <v>1</v>
      </c>
      <c r="Z165">
        <v>1</v>
      </c>
      <c r="AA165" s="12" t="s">
        <v>1493</v>
      </c>
      <c r="AB165" s="12" t="s">
        <v>1493</v>
      </c>
      <c r="AC165" s="12" t="s">
        <v>1493</v>
      </c>
      <c r="AD165" s="12" t="s">
        <v>1493</v>
      </c>
      <c r="AE165" s="12" t="s">
        <v>1493</v>
      </c>
      <c r="AF165" s="12" t="s">
        <v>1493</v>
      </c>
      <c r="AG165" s="12" t="s">
        <v>1493</v>
      </c>
      <c r="AH165" s="12" t="s">
        <v>1493</v>
      </c>
      <c r="AI165" s="12" t="s">
        <v>1493</v>
      </c>
      <c r="AJ165" s="12" t="s">
        <v>1493</v>
      </c>
      <c r="AK165" s="12" t="s">
        <v>1493</v>
      </c>
      <c r="AL165" s="12" t="s">
        <v>1493</v>
      </c>
      <c r="AM165" s="12" t="s">
        <v>1493</v>
      </c>
      <c r="AN165" s="12" t="s">
        <v>1493</v>
      </c>
      <c r="AO165" s="12" t="s">
        <v>1493</v>
      </c>
      <c r="AP165" s="12" t="s">
        <v>1493</v>
      </c>
      <c r="AQ165" s="12" t="s">
        <v>1493</v>
      </c>
      <c r="AR165" s="12" t="s">
        <v>1493</v>
      </c>
      <c r="AS165" s="12" t="s">
        <v>1493</v>
      </c>
      <c r="AT165" s="12" t="s">
        <v>1493</v>
      </c>
      <c r="AU165" s="12" t="s">
        <v>1493</v>
      </c>
      <c r="AV165" s="12" t="s">
        <v>1493</v>
      </c>
      <c r="AW165" s="12" t="s">
        <v>1493</v>
      </c>
      <c r="AX165" s="12" t="s">
        <v>1493</v>
      </c>
      <c r="AY165" s="12" t="s">
        <v>1493</v>
      </c>
      <c r="AZ165" s="12" t="s">
        <v>1493</v>
      </c>
      <c r="BA165" s="12" t="s">
        <v>1493</v>
      </c>
      <c r="BB165" s="12" t="s">
        <v>1493</v>
      </c>
      <c r="BC165" s="12" t="s">
        <v>1493</v>
      </c>
      <c r="BD165" s="12" t="s">
        <v>1493</v>
      </c>
      <c r="BE165" s="12" t="s">
        <v>1493</v>
      </c>
      <c r="BF165" s="12" t="s">
        <v>1493</v>
      </c>
      <c r="BG165" s="12" t="s">
        <v>1493</v>
      </c>
      <c r="BH165" s="12" t="s">
        <v>1493</v>
      </c>
      <c r="BI165" s="12" t="s">
        <v>1493</v>
      </c>
      <c r="BJ165" s="12" t="s">
        <v>1493</v>
      </c>
      <c r="BK165" s="12" t="s">
        <v>1493</v>
      </c>
      <c r="BL165" s="12" t="s">
        <v>1493</v>
      </c>
      <c r="BM165" s="12" t="s">
        <v>1493</v>
      </c>
      <c r="BN165" s="12" t="s">
        <v>1493</v>
      </c>
      <c r="BO165" s="12" t="s">
        <v>1493</v>
      </c>
      <c r="BP165" s="12" t="s">
        <v>1493</v>
      </c>
      <c r="BQ165" s="12" t="s">
        <v>1493</v>
      </c>
      <c r="BR165" s="12" t="s">
        <v>1493</v>
      </c>
      <c r="BS165" s="12" t="s">
        <v>1493</v>
      </c>
      <c r="BT165" s="12" t="s">
        <v>1493</v>
      </c>
      <c r="BU165" s="12" t="s">
        <v>1493</v>
      </c>
      <c r="BV165" s="12" t="s">
        <v>1493</v>
      </c>
      <c r="BW165" s="12" t="s">
        <v>1493</v>
      </c>
      <c r="BX165" s="12" t="s">
        <v>1493</v>
      </c>
      <c r="BY165" s="12" t="s">
        <v>1493</v>
      </c>
      <c r="BZ165" s="12" t="s">
        <v>1493</v>
      </c>
      <c r="CA165" s="12" t="s">
        <v>1493</v>
      </c>
      <c r="CB165" s="12" t="s">
        <v>1493</v>
      </c>
      <c r="CC165" s="12" t="s">
        <v>1493</v>
      </c>
      <c r="CD165" s="12" t="s">
        <v>1493</v>
      </c>
      <c r="CE165" s="12" t="s">
        <v>1493</v>
      </c>
      <c r="CF165" s="12" t="s">
        <v>1493</v>
      </c>
      <c r="CG165" s="12" t="s">
        <v>1493</v>
      </c>
      <c r="CH165" s="12" t="s">
        <v>1493</v>
      </c>
      <c r="CI165" s="12" t="s">
        <v>1493</v>
      </c>
      <c r="CJ165" s="12" t="s">
        <v>1493</v>
      </c>
      <c r="CK165" s="12" t="s">
        <v>1493</v>
      </c>
      <c r="CL165" s="12" t="s">
        <v>1493</v>
      </c>
      <c r="CM165" s="12" t="s">
        <v>1493</v>
      </c>
      <c r="CN165" s="12" t="s">
        <v>1493</v>
      </c>
      <c r="CO165" s="12" t="s">
        <v>1493</v>
      </c>
      <c r="CP165" s="12" t="s">
        <v>1493</v>
      </c>
      <c r="CQ165" s="12" t="s">
        <v>1493</v>
      </c>
      <c r="CR165" s="12" t="s">
        <v>1493</v>
      </c>
      <c r="CS165" s="12" t="s">
        <v>1493</v>
      </c>
      <c r="CT165" s="12" t="s">
        <v>1493</v>
      </c>
      <c r="CU165" s="12" t="s">
        <v>1493</v>
      </c>
      <c r="CV165" s="12" t="s">
        <v>1493</v>
      </c>
      <c r="CW165" s="12" t="s">
        <v>1493</v>
      </c>
      <c r="CX165" s="12" t="s">
        <v>1493</v>
      </c>
      <c r="CY165" s="12" t="s">
        <v>1493</v>
      </c>
      <c r="CZ165" s="12" t="s">
        <v>1493</v>
      </c>
      <c r="DA165" s="12" t="s">
        <v>1493</v>
      </c>
      <c r="DB165" s="12" t="s">
        <v>1493</v>
      </c>
      <c r="DC165" s="12" t="s">
        <v>1493</v>
      </c>
      <c r="DD165" s="12" t="s">
        <v>1493</v>
      </c>
      <c r="DE165" s="12" t="s">
        <v>1493</v>
      </c>
      <c r="DF165" s="12" t="s">
        <v>1493</v>
      </c>
      <c r="DG165" s="12" t="s">
        <v>1493</v>
      </c>
      <c r="DH165" s="12" t="s">
        <v>1493</v>
      </c>
      <c r="DI165" s="12" t="s">
        <v>1493</v>
      </c>
      <c r="DJ165" s="12" t="s">
        <v>1493</v>
      </c>
      <c r="DK165" s="12" t="s">
        <v>1493</v>
      </c>
      <c r="DL165" s="12" t="s">
        <v>1493</v>
      </c>
      <c r="DM165" s="12" t="s">
        <v>1493</v>
      </c>
      <c r="DN165" s="12" t="s">
        <v>1493</v>
      </c>
      <c r="DO165" s="12" t="s">
        <v>1493</v>
      </c>
      <c r="DP165" s="12" t="s">
        <v>1493</v>
      </c>
      <c r="DQ165" s="12" t="s">
        <v>1493</v>
      </c>
      <c r="DR165" s="12" t="s">
        <v>1493</v>
      </c>
      <c r="DS165" s="12" t="s">
        <v>1493</v>
      </c>
      <c r="DT165" s="12" t="s">
        <v>1493</v>
      </c>
      <c r="DU165" s="12" t="s">
        <v>1493</v>
      </c>
      <c r="DV165" s="12" t="s">
        <v>1493</v>
      </c>
      <c r="DW165" s="12" t="s">
        <v>1493</v>
      </c>
      <c r="DX165" s="12" t="s">
        <v>1493</v>
      </c>
      <c r="DY165" s="12" t="s">
        <v>1493</v>
      </c>
      <c r="DZ165" s="12" t="s">
        <v>1493</v>
      </c>
      <c r="EA165" s="12" t="s">
        <v>1493</v>
      </c>
      <c r="EB165" s="12" t="s">
        <v>1493</v>
      </c>
      <c r="EC165" s="12" t="s">
        <v>1493</v>
      </c>
      <c r="ED165" s="12" t="s">
        <v>1493</v>
      </c>
      <c r="EE165" s="12" t="s">
        <v>1493</v>
      </c>
      <c r="EF165" s="12" t="s">
        <v>1493</v>
      </c>
      <c r="EG165" s="12" t="s">
        <v>1493</v>
      </c>
      <c r="EH165" s="12" t="s">
        <v>1493</v>
      </c>
      <c r="EI165" s="12" t="s">
        <v>1493</v>
      </c>
      <c r="EJ165" s="12" t="s">
        <v>1493</v>
      </c>
      <c r="EK165" s="12" t="s">
        <v>1493</v>
      </c>
      <c r="EL165" s="12" t="s">
        <v>1493</v>
      </c>
      <c r="EM165" s="12" t="s">
        <v>1493</v>
      </c>
      <c r="EN165" s="12" t="s">
        <v>1493</v>
      </c>
      <c r="EO165" s="12" t="s">
        <v>1493</v>
      </c>
      <c r="EP165" s="12" t="s">
        <v>1493</v>
      </c>
      <c r="ER165">
        <v>2</v>
      </c>
      <c r="ES165">
        <v>22</v>
      </c>
      <c r="ET165">
        <v>22</v>
      </c>
      <c r="EU165">
        <f t="shared" si="6"/>
        <v>22</v>
      </c>
      <c r="EV165">
        <f>Data1!BQ165/7</f>
        <v>38.714285714285715</v>
      </c>
      <c r="EW165">
        <v>2</v>
      </c>
      <c r="EX165">
        <f t="shared" si="7"/>
        <v>3</v>
      </c>
      <c r="EY165" t="str">
        <f t="shared" si="8"/>
        <v>לא הולם</v>
      </c>
    </row>
    <row r="166" spans="1:155" x14ac:dyDescent="0.25">
      <c r="A166" s="4">
        <v>1.069</v>
      </c>
      <c r="B166" s="12" t="s">
        <v>1493</v>
      </c>
      <c r="C166" s="12" t="s">
        <v>661</v>
      </c>
      <c r="D166">
        <v>91</v>
      </c>
      <c r="E166" s="12" t="s">
        <v>495</v>
      </c>
      <c r="F166">
        <v>47</v>
      </c>
      <c r="G166">
        <v>0</v>
      </c>
      <c r="H166">
        <v>0</v>
      </c>
      <c r="I166">
        <v>0</v>
      </c>
      <c r="J166">
        <v>0</v>
      </c>
      <c r="K166" s="12" t="s">
        <v>1493</v>
      </c>
      <c r="L166">
        <v>1</v>
      </c>
      <c r="M166">
        <v>1</v>
      </c>
      <c r="N166">
        <v>1</v>
      </c>
      <c r="O166" s="12" t="s">
        <v>906</v>
      </c>
      <c r="P166">
        <v>119</v>
      </c>
      <c r="Q166" s="12" t="s">
        <v>695</v>
      </c>
      <c r="R166">
        <v>47.2</v>
      </c>
      <c r="S166" s="12">
        <v>0</v>
      </c>
      <c r="T166">
        <v>0</v>
      </c>
      <c r="U166" s="12">
        <v>0</v>
      </c>
      <c r="V166">
        <v>0</v>
      </c>
      <c r="W166" s="12" t="s">
        <v>1493</v>
      </c>
      <c r="X166">
        <v>1</v>
      </c>
      <c r="Y166" s="12">
        <v>1</v>
      </c>
      <c r="Z166" s="12" t="s">
        <v>1493</v>
      </c>
      <c r="AA166" s="12" t="s">
        <v>618</v>
      </c>
      <c r="AB166">
        <v>147</v>
      </c>
      <c r="AC166" s="12" t="s">
        <v>486</v>
      </c>
      <c r="AD166">
        <v>51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 s="12" t="s">
        <v>1493</v>
      </c>
      <c r="AM166" s="12" t="s">
        <v>836</v>
      </c>
      <c r="AN166">
        <v>203</v>
      </c>
      <c r="AO166" s="12" t="s">
        <v>484</v>
      </c>
      <c r="AP166">
        <v>55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</v>
      </c>
      <c r="AX166" s="12" t="s">
        <v>1493</v>
      </c>
      <c r="AY166" s="12" t="s">
        <v>958</v>
      </c>
      <c r="AZ166" s="12" t="s">
        <v>1493</v>
      </c>
      <c r="BA166" s="12" t="s">
        <v>645</v>
      </c>
      <c r="BB166">
        <v>57.5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1</v>
      </c>
      <c r="BJ166" s="12" t="s">
        <v>1493</v>
      </c>
      <c r="BK166" s="12" t="s">
        <v>959</v>
      </c>
      <c r="BL166">
        <v>263</v>
      </c>
      <c r="BM166" s="12" t="s">
        <v>569</v>
      </c>
      <c r="BN166">
        <v>58.5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1</v>
      </c>
      <c r="BU166">
        <v>1</v>
      </c>
      <c r="BV166" s="12" t="s">
        <v>1493</v>
      </c>
      <c r="BW166" s="12" t="s">
        <v>1493</v>
      </c>
      <c r="BX166" s="12" t="s">
        <v>1493</v>
      </c>
      <c r="BY166" s="12" t="s">
        <v>1493</v>
      </c>
      <c r="BZ166" s="12" t="s">
        <v>1493</v>
      </c>
      <c r="CA166" s="12" t="s">
        <v>1493</v>
      </c>
      <c r="CB166" s="12" t="s">
        <v>1493</v>
      </c>
      <c r="CC166" s="12" t="s">
        <v>1493</v>
      </c>
      <c r="CD166" s="12" t="s">
        <v>1493</v>
      </c>
      <c r="CE166" s="12" t="s">
        <v>1493</v>
      </c>
      <c r="CF166" s="12" t="s">
        <v>1493</v>
      </c>
      <c r="CG166" s="12" t="s">
        <v>1493</v>
      </c>
      <c r="CH166" s="12" t="s">
        <v>1493</v>
      </c>
      <c r="CI166" s="12" t="s">
        <v>1493</v>
      </c>
      <c r="CJ166" s="12" t="s">
        <v>1493</v>
      </c>
      <c r="CK166" s="12" t="s">
        <v>1493</v>
      </c>
      <c r="CL166" s="12" t="s">
        <v>1493</v>
      </c>
      <c r="CM166" s="12" t="s">
        <v>1493</v>
      </c>
      <c r="CN166" s="12" t="s">
        <v>1493</v>
      </c>
      <c r="CO166" s="12" t="s">
        <v>1493</v>
      </c>
      <c r="CP166" s="12" t="s">
        <v>1493</v>
      </c>
      <c r="CQ166" s="12" t="s">
        <v>1493</v>
      </c>
      <c r="CR166" s="12" t="s">
        <v>1493</v>
      </c>
      <c r="CS166" s="12" t="s">
        <v>1493</v>
      </c>
      <c r="CT166" s="12" t="s">
        <v>1493</v>
      </c>
      <c r="CU166" s="12" t="s">
        <v>1493</v>
      </c>
      <c r="CV166" s="12" t="s">
        <v>1493</v>
      </c>
      <c r="CW166" s="12" t="s">
        <v>1493</v>
      </c>
      <c r="CX166" s="12" t="s">
        <v>1493</v>
      </c>
      <c r="CY166" s="12" t="s">
        <v>1493</v>
      </c>
      <c r="CZ166" s="12" t="s">
        <v>1493</v>
      </c>
      <c r="DA166" s="12" t="s">
        <v>1493</v>
      </c>
      <c r="DB166" s="12" t="s">
        <v>1493</v>
      </c>
      <c r="DC166" s="12" t="s">
        <v>1493</v>
      </c>
      <c r="DD166" s="12" t="s">
        <v>1493</v>
      </c>
      <c r="DE166" s="12" t="s">
        <v>1493</v>
      </c>
      <c r="DF166" s="12" t="s">
        <v>1493</v>
      </c>
      <c r="DG166" s="12" t="s">
        <v>1493</v>
      </c>
      <c r="DH166" s="12" t="s">
        <v>1493</v>
      </c>
      <c r="DI166" s="12" t="s">
        <v>1493</v>
      </c>
      <c r="DJ166" s="12" t="s">
        <v>1493</v>
      </c>
      <c r="DK166" s="12" t="s">
        <v>1493</v>
      </c>
      <c r="DL166" s="12" t="s">
        <v>1493</v>
      </c>
      <c r="DM166" s="12" t="s">
        <v>1493</v>
      </c>
      <c r="DN166" s="12" t="s">
        <v>1493</v>
      </c>
      <c r="DO166" s="12" t="s">
        <v>1493</v>
      </c>
      <c r="DP166" s="12" t="s">
        <v>1493</v>
      </c>
      <c r="DQ166" s="12" t="s">
        <v>1493</v>
      </c>
      <c r="DR166" s="12" t="s">
        <v>1493</v>
      </c>
      <c r="DS166" s="12" t="s">
        <v>1493</v>
      </c>
      <c r="DT166" s="12" t="s">
        <v>1493</v>
      </c>
      <c r="DU166" s="12" t="s">
        <v>1493</v>
      </c>
      <c r="DV166" s="12" t="s">
        <v>1493</v>
      </c>
      <c r="DW166" s="12" t="s">
        <v>1493</v>
      </c>
      <c r="DX166" s="12" t="s">
        <v>1493</v>
      </c>
      <c r="DY166" s="12" t="s">
        <v>1493</v>
      </c>
      <c r="DZ166" s="12" t="s">
        <v>1493</v>
      </c>
      <c r="EA166" s="12" t="s">
        <v>1493</v>
      </c>
      <c r="EB166" s="12" t="s">
        <v>1493</v>
      </c>
      <c r="EC166" s="12" t="s">
        <v>1493</v>
      </c>
      <c r="ED166" s="12" t="s">
        <v>1493</v>
      </c>
      <c r="EE166" s="12" t="s">
        <v>1493</v>
      </c>
      <c r="EF166" s="12" t="s">
        <v>1493</v>
      </c>
      <c r="EG166" s="12" t="s">
        <v>1493</v>
      </c>
      <c r="EH166" s="12" t="s">
        <v>1493</v>
      </c>
      <c r="EI166" s="12" t="s">
        <v>1493</v>
      </c>
      <c r="EJ166" s="12" t="s">
        <v>1493</v>
      </c>
      <c r="EK166" s="12" t="s">
        <v>1493</v>
      </c>
      <c r="EL166" s="12" t="s">
        <v>1493</v>
      </c>
      <c r="EM166" s="12" t="s">
        <v>1493</v>
      </c>
      <c r="EN166" s="12" t="s">
        <v>1493</v>
      </c>
      <c r="EO166" s="12" t="s">
        <v>1493</v>
      </c>
      <c r="EP166" s="12" t="s">
        <v>1493</v>
      </c>
      <c r="ER166">
        <v>6</v>
      </c>
      <c r="ES166">
        <v>37.5</v>
      </c>
      <c r="ET166">
        <v>37.5</v>
      </c>
      <c r="EU166">
        <f t="shared" si="6"/>
        <v>37</v>
      </c>
      <c r="EV166">
        <f>Data1!BQ166/7</f>
        <v>37.714285714285715</v>
      </c>
      <c r="EW166">
        <v>6</v>
      </c>
      <c r="EX166">
        <f t="shared" si="7"/>
        <v>2</v>
      </c>
      <c r="EY166" t="str">
        <f t="shared" si="8"/>
        <v>בינוני</v>
      </c>
    </row>
    <row r="167" spans="1:155" x14ac:dyDescent="0.25">
      <c r="A167" s="4">
        <v>1.07</v>
      </c>
      <c r="B167" s="12" t="s">
        <v>1493</v>
      </c>
      <c r="C167" s="12" t="s">
        <v>623</v>
      </c>
      <c r="D167">
        <v>52</v>
      </c>
      <c r="E167" s="12" t="s">
        <v>484</v>
      </c>
      <c r="F167" s="12" t="s">
        <v>1493</v>
      </c>
      <c r="G167">
        <v>0</v>
      </c>
      <c r="H167">
        <v>0</v>
      </c>
      <c r="I167">
        <v>0</v>
      </c>
      <c r="J167">
        <v>0</v>
      </c>
      <c r="K167" s="12" t="s">
        <v>1493</v>
      </c>
      <c r="L167" s="12" t="s">
        <v>1493</v>
      </c>
      <c r="M167" s="12" t="s">
        <v>1493</v>
      </c>
      <c r="N167">
        <v>1</v>
      </c>
      <c r="O167" s="12" t="s">
        <v>551</v>
      </c>
      <c r="P167">
        <v>101</v>
      </c>
      <c r="Q167" s="12" t="s">
        <v>1493</v>
      </c>
      <c r="R167" s="12" t="s">
        <v>1493</v>
      </c>
      <c r="S167" s="12">
        <v>0</v>
      </c>
      <c r="T167">
        <v>0</v>
      </c>
      <c r="U167" s="12">
        <v>0</v>
      </c>
      <c r="V167">
        <v>0</v>
      </c>
      <c r="W167" s="12" t="s">
        <v>1493</v>
      </c>
      <c r="X167" s="12" t="s">
        <v>1493</v>
      </c>
      <c r="Y167" s="12" t="s">
        <v>1493</v>
      </c>
      <c r="Z167" s="12" t="s">
        <v>1493</v>
      </c>
      <c r="AA167" s="12" t="s">
        <v>571</v>
      </c>
      <c r="AB167">
        <v>143</v>
      </c>
      <c r="AC167" s="12" t="s">
        <v>645</v>
      </c>
      <c r="AD167" s="12" t="s">
        <v>1493</v>
      </c>
      <c r="AE167">
        <v>0</v>
      </c>
      <c r="AF167">
        <v>0</v>
      </c>
      <c r="AG167">
        <v>0</v>
      </c>
      <c r="AH167">
        <v>0</v>
      </c>
      <c r="AI167">
        <v>1</v>
      </c>
      <c r="AJ167" s="12" t="s">
        <v>1493</v>
      </c>
      <c r="AK167" s="12" t="s">
        <v>1493</v>
      </c>
      <c r="AL167" s="12" t="s">
        <v>1493</v>
      </c>
      <c r="AM167" s="12" t="s">
        <v>961</v>
      </c>
      <c r="AN167">
        <v>175</v>
      </c>
      <c r="AO167" s="12" t="s">
        <v>1493</v>
      </c>
      <c r="AP167" s="12" t="s">
        <v>1493</v>
      </c>
      <c r="AQ167">
        <v>0</v>
      </c>
      <c r="AR167">
        <v>0</v>
      </c>
      <c r="AS167">
        <v>0</v>
      </c>
      <c r="AT167">
        <v>0</v>
      </c>
      <c r="AU167">
        <v>1</v>
      </c>
      <c r="AV167" s="12" t="s">
        <v>1493</v>
      </c>
      <c r="AW167" s="12" t="s">
        <v>1493</v>
      </c>
      <c r="AX167" s="12" t="s">
        <v>1493</v>
      </c>
      <c r="AY167" s="12" t="s">
        <v>962</v>
      </c>
      <c r="AZ167">
        <v>192</v>
      </c>
      <c r="BA167" s="12" t="s">
        <v>829</v>
      </c>
      <c r="BB167" s="12" t="s">
        <v>1493</v>
      </c>
      <c r="BC167">
        <v>0</v>
      </c>
      <c r="BD167">
        <v>0</v>
      </c>
      <c r="BE167">
        <v>0</v>
      </c>
      <c r="BF167">
        <v>0</v>
      </c>
      <c r="BG167">
        <v>1</v>
      </c>
      <c r="BH167" s="12" t="s">
        <v>1493</v>
      </c>
      <c r="BI167" s="12" t="s">
        <v>1493</v>
      </c>
      <c r="BJ167" s="12" t="s">
        <v>1493</v>
      </c>
      <c r="BK167" s="12" t="s">
        <v>516</v>
      </c>
      <c r="BL167">
        <v>197</v>
      </c>
      <c r="BM167" s="12" t="s">
        <v>1493</v>
      </c>
      <c r="BN167" s="12" t="s">
        <v>1493</v>
      </c>
      <c r="BO167">
        <v>0</v>
      </c>
      <c r="BP167">
        <v>0</v>
      </c>
      <c r="BQ167">
        <v>0</v>
      </c>
      <c r="BR167">
        <v>0</v>
      </c>
      <c r="BS167">
        <v>1</v>
      </c>
      <c r="BT167" s="12" t="s">
        <v>1493</v>
      </c>
      <c r="BU167" s="12" t="s">
        <v>1493</v>
      </c>
      <c r="BV167" s="12" t="s">
        <v>1493</v>
      </c>
      <c r="BW167" s="12" t="s">
        <v>737</v>
      </c>
      <c r="BX167">
        <v>234</v>
      </c>
      <c r="BY167" s="12" t="s">
        <v>1493</v>
      </c>
      <c r="BZ167" s="12" t="s">
        <v>1493</v>
      </c>
      <c r="CA167">
        <v>0</v>
      </c>
      <c r="CB167">
        <v>0</v>
      </c>
      <c r="CC167">
        <v>0</v>
      </c>
      <c r="CD167">
        <v>0</v>
      </c>
      <c r="CE167">
        <v>1</v>
      </c>
      <c r="CF167" s="12" t="s">
        <v>1493</v>
      </c>
      <c r="CG167" s="12" t="s">
        <v>1493</v>
      </c>
      <c r="CH167" s="12" t="s">
        <v>1493</v>
      </c>
      <c r="CI167" s="12" t="s">
        <v>1493</v>
      </c>
      <c r="CJ167" s="12" t="s">
        <v>1493</v>
      </c>
      <c r="CK167" s="12" t="s">
        <v>1493</v>
      </c>
      <c r="CL167" s="12" t="s">
        <v>1493</v>
      </c>
      <c r="CM167" s="12" t="s">
        <v>1493</v>
      </c>
      <c r="CN167" s="12" t="s">
        <v>1493</v>
      </c>
      <c r="CO167" s="12" t="s">
        <v>1493</v>
      </c>
      <c r="CP167" s="12" t="s">
        <v>1493</v>
      </c>
      <c r="CQ167" s="12" t="s">
        <v>1493</v>
      </c>
      <c r="CR167" s="12" t="s">
        <v>1493</v>
      </c>
      <c r="CS167" s="12" t="s">
        <v>1493</v>
      </c>
      <c r="CT167" s="12" t="s">
        <v>1493</v>
      </c>
      <c r="CU167" s="12" t="s">
        <v>1493</v>
      </c>
      <c r="CV167" s="12" t="s">
        <v>1493</v>
      </c>
      <c r="CW167" s="12" t="s">
        <v>1493</v>
      </c>
      <c r="CX167" s="12" t="s">
        <v>1493</v>
      </c>
      <c r="CY167" s="12" t="s">
        <v>1493</v>
      </c>
      <c r="CZ167" s="12" t="s">
        <v>1493</v>
      </c>
      <c r="DA167" s="12" t="s">
        <v>1493</v>
      </c>
      <c r="DB167" s="12" t="s">
        <v>1493</v>
      </c>
      <c r="DC167" s="12" t="s">
        <v>1493</v>
      </c>
      <c r="DD167" s="12" t="s">
        <v>1493</v>
      </c>
      <c r="DE167" s="12" t="s">
        <v>1493</v>
      </c>
      <c r="DF167" s="12" t="s">
        <v>1493</v>
      </c>
      <c r="DG167" s="12" t="s">
        <v>1493</v>
      </c>
      <c r="DH167" s="12" t="s">
        <v>1493</v>
      </c>
      <c r="DI167" s="12" t="s">
        <v>1493</v>
      </c>
      <c r="DJ167" s="12" t="s">
        <v>1493</v>
      </c>
      <c r="DK167" s="12" t="s">
        <v>1493</v>
      </c>
      <c r="DL167" s="12" t="s">
        <v>1493</v>
      </c>
      <c r="DM167" s="12" t="s">
        <v>1493</v>
      </c>
      <c r="DN167" s="12" t="s">
        <v>1493</v>
      </c>
      <c r="DO167" s="12" t="s">
        <v>1493</v>
      </c>
      <c r="DP167" s="12" t="s">
        <v>1493</v>
      </c>
      <c r="DQ167" s="12" t="s">
        <v>1493</v>
      </c>
      <c r="DR167" s="12" t="s">
        <v>1493</v>
      </c>
      <c r="DS167" s="12" t="s">
        <v>1493</v>
      </c>
      <c r="DT167" s="12" t="s">
        <v>1493</v>
      </c>
      <c r="DU167" s="12" t="s">
        <v>1493</v>
      </c>
      <c r="DV167" s="12" t="s">
        <v>1493</v>
      </c>
      <c r="DW167" s="12" t="s">
        <v>1493</v>
      </c>
      <c r="DX167" s="12" t="s">
        <v>1493</v>
      </c>
      <c r="DY167" s="12" t="s">
        <v>1493</v>
      </c>
      <c r="DZ167" s="12" t="s">
        <v>1493</v>
      </c>
      <c r="EA167" s="12" t="s">
        <v>1493</v>
      </c>
      <c r="EB167" s="12" t="s">
        <v>1493</v>
      </c>
      <c r="EC167" s="12" t="s">
        <v>1493</v>
      </c>
      <c r="ED167" s="12" t="s">
        <v>1493</v>
      </c>
      <c r="EE167" s="12" t="s">
        <v>1493</v>
      </c>
      <c r="EF167" s="12" t="s">
        <v>1493</v>
      </c>
      <c r="EG167" s="12" t="s">
        <v>1493</v>
      </c>
      <c r="EH167" s="12" t="s">
        <v>1493</v>
      </c>
      <c r="EI167" s="12" t="s">
        <v>1493</v>
      </c>
      <c r="EJ167" s="12" t="s">
        <v>1493</v>
      </c>
      <c r="EK167" s="12" t="s">
        <v>1493</v>
      </c>
      <c r="EL167" s="12" t="s">
        <v>1493</v>
      </c>
      <c r="EM167" s="12" t="s">
        <v>1493</v>
      </c>
      <c r="EN167" s="12" t="s">
        <v>1493</v>
      </c>
      <c r="EO167" s="12" t="s">
        <v>1493</v>
      </c>
      <c r="EP167" s="12" t="s">
        <v>1493</v>
      </c>
      <c r="ER167">
        <v>7</v>
      </c>
      <c r="ES167">
        <v>33.4</v>
      </c>
      <c r="ET167">
        <v>33.4</v>
      </c>
      <c r="EU167">
        <f t="shared" si="6"/>
        <v>33</v>
      </c>
      <c r="EV167">
        <f>Data1!BQ167/7</f>
        <v>39.142857142857146</v>
      </c>
      <c r="EW167">
        <v>7</v>
      </c>
      <c r="EX167">
        <f t="shared" si="7"/>
        <v>2</v>
      </c>
      <c r="EY167" t="str">
        <f t="shared" si="8"/>
        <v>בינוני</v>
      </c>
    </row>
    <row r="168" spans="1:155" x14ac:dyDescent="0.25">
      <c r="A168" s="4">
        <v>1.071</v>
      </c>
      <c r="B168" s="12" t="s">
        <v>1493</v>
      </c>
      <c r="C168" s="12" t="s">
        <v>616</v>
      </c>
      <c r="D168">
        <v>102</v>
      </c>
      <c r="E168" s="12" t="s">
        <v>963</v>
      </c>
      <c r="F168">
        <v>71</v>
      </c>
      <c r="G168">
        <v>0</v>
      </c>
      <c r="H168">
        <v>0</v>
      </c>
      <c r="I168">
        <v>0</v>
      </c>
      <c r="J168">
        <v>0</v>
      </c>
      <c r="K168" s="12" t="s">
        <v>1493</v>
      </c>
      <c r="L168">
        <v>1</v>
      </c>
      <c r="M168">
        <v>1</v>
      </c>
      <c r="N168">
        <v>1</v>
      </c>
      <c r="O168" s="12" t="s">
        <v>812</v>
      </c>
      <c r="P168">
        <v>143</v>
      </c>
      <c r="Q168" s="12" t="s">
        <v>964</v>
      </c>
      <c r="R168">
        <v>73.5</v>
      </c>
      <c r="S168" s="12">
        <v>0</v>
      </c>
      <c r="T168">
        <v>0</v>
      </c>
      <c r="U168" s="12">
        <v>0</v>
      </c>
      <c r="V168">
        <v>0</v>
      </c>
      <c r="W168" s="12">
        <v>1</v>
      </c>
      <c r="X168">
        <v>1</v>
      </c>
      <c r="Y168" s="12">
        <v>1</v>
      </c>
      <c r="Z168" s="12" t="s">
        <v>1493</v>
      </c>
      <c r="AA168" s="12" t="s">
        <v>745</v>
      </c>
      <c r="AB168">
        <v>206</v>
      </c>
      <c r="AC168" s="12" t="s">
        <v>965</v>
      </c>
      <c r="AD168">
        <v>74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 s="12" t="s">
        <v>689</v>
      </c>
      <c r="AN168">
        <v>247</v>
      </c>
      <c r="AO168" s="12" t="s">
        <v>758</v>
      </c>
      <c r="AP168">
        <v>75</v>
      </c>
      <c r="AQ168" s="12">
        <v>0</v>
      </c>
      <c r="AR168">
        <v>0</v>
      </c>
      <c r="AS168" s="12">
        <v>0</v>
      </c>
      <c r="AT168">
        <v>0</v>
      </c>
      <c r="AU168" s="12">
        <v>1</v>
      </c>
      <c r="AV168">
        <v>1</v>
      </c>
      <c r="AW168" s="12">
        <v>1</v>
      </c>
      <c r="AX168" s="12" t="s">
        <v>1493</v>
      </c>
      <c r="AY168" s="12" t="s">
        <v>1493</v>
      </c>
      <c r="AZ168" s="12" t="s">
        <v>1493</v>
      </c>
      <c r="BA168" s="12" t="s">
        <v>1493</v>
      </c>
      <c r="BB168" s="12" t="s">
        <v>1493</v>
      </c>
      <c r="BC168" s="12" t="s">
        <v>1493</v>
      </c>
      <c r="BD168" s="12" t="s">
        <v>1493</v>
      </c>
      <c r="BE168" s="12" t="s">
        <v>1493</v>
      </c>
      <c r="BF168" s="12" t="s">
        <v>1493</v>
      </c>
      <c r="BG168" s="12" t="s">
        <v>1493</v>
      </c>
      <c r="BH168" s="12" t="s">
        <v>1493</v>
      </c>
      <c r="BI168" s="12" t="s">
        <v>1493</v>
      </c>
      <c r="BJ168" s="12" t="s">
        <v>1493</v>
      </c>
      <c r="BK168" s="12" t="s">
        <v>1493</v>
      </c>
      <c r="BL168" s="12" t="s">
        <v>1493</v>
      </c>
      <c r="BM168" s="12" t="s">
        <v>1493</v>
      </c>
      <c r="BN168" s="12" t="s">
        <v>1493</v>
      </c>
      <c r="BO168" s="12" t="s">
        <v>1493</v>
      </c>
      <c r="BP168" s="12" t="s">
        <v>1493</v>
      </c>
      <c r="BQ168" s="12" t="s">
        <v>1493</v>
      </c>
      <c r="BR168" s="12" t="s">
        <v>1493</v>
      </c>
      <c r="BS168" s="12" t="s">
        <v>1493</v>
      </c>
      <c r="BT168" s="12" t="s">
        <v>1493</v>
      </c>
      <c r="BU168" s="12" t="s">
        <v>1493</v>
      </c>
      <c r="BV168" s="12" t="s">
        <v>1493</v>
      </c>
      <c r="BW168" s="12" t="s">
        <v>1493</v>
      </c>
      <c r="BX168" s="12" t="s">
        <v>1493</v>
      </c>
      <c r="BY168" s="12" t="s">
        <v>1493</v>
      </c>
      <c r="BZ168" s="12" t="s">
        <v>1493</v>
      </c>
      <c r="CA168" s="12" t="s">
        <v>1493</v>
      </c>
      <c r="CB168" s="12" t="s">
        <v>1493</v>
      </c>
      <c r="CC168" s="12" t="s">
        <v>1493</v>
      </c>
      <c r="CD168" s="12" t="s">
        <v>1493</v>
      </c>
      <c r="CE168" s="12" t="s">
        <v>1493</v>
      </c>
      <c r="CF168" s="12" t="s">
        <v>1493</v>
      </c>
      <c r="CG168" s="12" t="s">
        <v>1493</v>
      </c>
      <c r="CH168" s="12" t="s">
        <v>1493</v>
      </c>
      <c r="CI168" s="12" t="s">
        <v>1493</v>
      </c>
      <c r="CJ168" s="12" t="s">
        <v>1493</v>
      </c>
      <c r="CK168" s="12" t="s">
        <v>1493</v>
      </c>
      <c r="CL168" s="12" t="s">
        <v>1493</v>
      </c>
      <c r="CM168" s="12" t="s">
        <v>1493</v>
      </c>
      <c r="CN168" s="12" t="s">
        <v>1493</v>
      </c>
      <c r="CO168" s="12" t="s">
        <v>1493</v>
      </c>
      <c r="CP168" s="12" t="s">
        <v>1493</v>
      </c>
      <c r="CQ168" s="12" t="s">
        <v>1493</v>
      </c>
      <c r="CR168" s="12" t="s">
        <v>1493</v>
      </c>
      <c r="CS168" s="12" t="s">
        <v>1493</v>
      </c>
      <c r="CT168" s="12" t="s">
        <v>1493</v>
      </c>
      <c r="CU168" s="12" t="s">
        <v>1493</v>
      </c>
      <c r="CV168" s="12" t="s">
        <v>1493</v>
      </c>
      <c r="CW168" s="12" t="s">
        <v>1493</v>
      </c>
      <c r="CX168" s="12" t="s">
        <v>1493</v>
      </c>
      <c r="CY168" s="12" t="s">
        <v>1493</v>
      </c>
      <c r="CZ168" s="12" t="s">
        <v>1493</v>
      </c>
      <c r="DA168" s="12" t="s">
        <v>1493</v>
      </c>
      <c r="DB168" s="12" t="s">
        <v>1493</v>
      </c>
      <c r="DC168" s="12" t="s">
        <v>1493</v>
      </c>
      <c r="DD168" s="12" t="s">
        <v>1493</v>
      </c>
      <c r="DE168" s="12" t="s">
        <v>1493</v>
      </c>
      <c r="DF168" s="12" t="s">
        <v>1493</v>
      </c>
      <c r="DG168" s="12" t="s">
        <v>1493</v>
      </c>
      <c r="DH168" s="12" t="s">
        <v>1493</v>
      </c>
      <c r="DI168" s="12" t="s">
        <v>1493</v>
      </c>
      <c r="DJ168" s="12" t="s">
        <v>1493</v>
      </c>
      <c r="DK168" s="12" t="s">
        <v>1493</v>
      </c>
      <c r="DL168" s="12" t="s">
        <v>1493</v>
      </c>
      <c r="DM168" s="12" t="s">
        <v>1493</v>
      </c>
      <c r="DN168" s="12" t="s">
        <v>1493</v>
      </c>
      <c r="DO168" s="12" t="s">
        <v>1493</v>
      </c>
      <c r="DP168" s="12" t="s">
        <v>1493</v>
      </c>
      <c r="DQ168" s="12" t="s">
        <v>1493</v>
      </c>
      <c r="DR168" s="12" t="s">
        <v>1493</v>
      </c>
      <c r="DS168" s="12" t="s">
        <v>1493</v>
      </c>
      <c r="DT168" s="12" t="s">
        <v>1493</v>
      </c>
      <c r="DU168" s="12" t="s">
        <v>1493</v>
      </c>
      <c r="DV168" s="12" t="s">
        <v>1493</v>
      </c>
      <c r="DW168" s="12" t="s">
        <v>1493</v>
      </c>
      <c r="DX168" s="12" t="s">
        <v>1493</v>
      </c>
      <c r="DY168" s="12" t="s">
        <v>1493</v>
      </c>
      <c r="DZ168" s="12" t="s">
        <v>1493</v>
      </c>
      <c r="EA168" s="12" t="s">
        <v>1493</v>
      </c>
      <c r="EB168" s="12" t="s">
        <v>1493</v>
      </c>
      <c r="EC168" s="12" t="s">
        <v>1493</v>
      </c>
      <c r="ED168" s="12" t="s">
        <v>1493</v>
      </c>
      <c r="EE168" s="12" t="s">
        <v>1493</v>
      </c>
      <c r="EF168" s="12" t="s">
        <v>1493</v>
      </c>
      <c r="EG168" s="12" t="s">
        <v>1493</v>
      </c>
      <c r="EH168" s="12" t="s">
        <v>1493</v>
      </c>
      <c r="EI168" s="12" t="s">
        <v>1493</v>
      </c>
      <c r="EJ168" s="12" t="s">
        <v>1493</v>
      </c>
      <c r="EK168" s="12" t="s">
        <v>1493</v>
      </c>
      <c r="EL168" s="12" t="s">
        <v>1493</v>
      </c>
      <c r="EM168" s="12" t="s">
        <v>1493</v>
      </c>
      <c r="EN168" s="12" t="s">
        <v>1493</v>
      </c>
      <c r="EO168" s="12" t="s">
        <v>1493</v>
      </c>
      <c r="EP168" s="12" t="s">
        <v>1493</v>
      </c>
      <c r="ER168">
        <v>4</v>
      </c>
      <c r="ES168">
        <v>35.200000000000003</v>
      </c>
      <c r="ET168">
        <v>35.200000000000003</v>
      </c>
      <c r="EU168">
        <f t="shared" si="6"/>
        <v>35</v>
      </c>
      <c r="EV168">
        <f>Data1!BQ168/7</f>
        <v>40.285714285714285</v>
      </c>
      <c r="EW168">
        <v>4</v>
      </c>
      <c r="EX168">
        <f t="shared" si="7"/>
        <v>3</v>
      </c>
      <c r="EY168" t="str">
        <f t="shared" si="8"/>
        <v>לא הולם</v>
      </c>
    </row>
    <row r="169" spans="1:155" x14ac:dyDescent="0.25">
      <c r="A169" s="4">
        <v>1.0720000000000001</v>
      </c>
      <c r="B169" s="12" t="s">
        <v>1493</v>
      </c>
      <c r="C169" s="12" t="s">
        <v>836</v>
      </c>
      <c r="D169">
        <v>209</v>
      </c>
      <c r="E169" s="12" t="s">
        <v>967</v>
      </c>
      <c r="F169" s="12" t="s">
        <v>1493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 s="12" t="s">
        <v>958</v>
      </c>
      <c r="P169">
        <v>235</v>
      </c>
      <c r="Q169" s="12" t="s">
        <v>968</v>
      </c>
      <c r="R169" s="12" t="s">
        <v>1493</v>
      </c>
      <c r="S169" s="12">
        <v>0</v>
      </c>
      <c r="T169">
        <v>0</v>
      </c>
      <c r="U169" s="12">
        <v>0</v>
      </c>
      <c r="V169">
        <v>0</v>
      </c>
      <c r="W169" s="12">
        <v>1</v>
      </c>
      <c r="X169">
        <v>1</v>
      </c>
      <c r="Y169" s="12">
        <v>1</v>
      </c>
      <c r="Z169" s="12" t="s">
        <v>1493</v>
      </c>
      <c r="AA169" s="12" t="s">
        <v>969</v>
      </c>
      <c r="AB169">
        <v>256</v>
      </c>
      <c r="AC169" s="12" t="s">
        <v>970</v>
      </c>
      <c r="AD169" s="12" t="s">
        <v>1493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 s="12" t="s">
        <v>1493</v>
      </c>
      <c r="AM169" s="12" t="s">
        <v>1493</v>
      </c>
      <c r="AN169" s="12" t="s">
        <v>1493</v>
      </c>
      <c r="AO169" s="12" t="s">
        <v>1493</v>
      </c>
      <c r="AP169" s="12" t="s">
        <v>1493</v>
      </c>
      <c r="AQ169" s="12" t="s">
        <v>1493</v>
      </c>
      <c r="AR169" s="12" t="s">
        <v>1493</v>
      </c>
      <c r="AS169" s="12" t="s">
        <v>1493</v>
      </c>
      <c r="AT169" s="12" t="s">
        <v>1493</v>
      </c>
      <c r="AU169" s="12" t="s">
        <v>1493</v>
      </c>
      <c r="AV169" s="12" t="s">
        <v>1493</v>
      </c>
      <c r="AW169" s="12" t="s">
        <v>1493</v>
      </c>
      <c r="AX169" s="12" t="s">
        <v>1493</v>
      </c>
      <c r="AY169" s="12" t="s">
        <v>1493</v>
      </c>
      <c r="AZ169" s="12" t="s">
        <v>1493</v>
      </c>
      <c r="BA169" s="12" t="s">
        <v>1493</v>
      </c>
      <c r="BB169" s="12" t="s">
        <v>1493</v>
      </c>
      <c r="BC169" s="12" t="s">
        <v>1493</v>
      </c>
      <c r="BD169" s="12" t="s">
        <v>1493</v>
      </c>
      <c r="BE169" s="12" t="s">
        <v>1493</v>
      </c>
      <c r="BF169" s="12" t="s">
        <v>1493</v>
      </c>
      <c r="BG169" s="12" t="s">
        <v>1493</v>
      </c>
      <c r="BH169" s="12" t="s">
        <v>1493</v>
      </c>
      <c r="BI169" s="12" t="s">
        <v>1493</v>
      </c>
      <c r="BJ169" s="12" t="s">
        <v>1493</v>
      </c>
      <c r="BK169" s="12" t="s">
        <v>1493</v>
      </c>
      <c r="BL169" s="12" t="s">
        <v>1493</v>
      </c>
      <c r="BM169" s="12" t="s">
        <v>1493</v>
      </c>
      <c r="BN169" s="12" t="s">
        <v>1493</v>
      </c>
      <c r="BO169" s="12" t="s">
        <v>1493</v>
      </c>
      <c r="BP169" s="12" t="s">
        <v>1493</v>
      </c>
      <c r="BQ169" s="12" t="s">
        <v>1493</v>
      </c>
      <c r="BR169" s="12" t="s">
        <v>1493</v>
      </c>
      <c r="BS169" s="12" t="s">
        <v>1493</v>
      </c>
      <c r="BT169" s="12" t="s">
        <v>1493</v>
      </c>
      <c r="BU169" s="12" t="s">
        <v>1493</v>
      </c>
      <c r="BV169" s="12" t="s">
        <v>1493</v>
      </c>
      <c r="BW169" s="12" t="s">
        <v>1493</v>
      </c>
      <c r="BX169" s="12" t="s">
        <v>1493</v>
      </c>
      <c r="BY169" s="12" t="s">
        <v>1493</v>
      </c>
      <c r="BZ169" s="12" t="s">
        <v>1493</v>
      </c>
      <c r="CA169" s="12" t="s">
        <v>1493</v>
      </c>
      <c r="CB169" s="12" t="s">
        <v>1493</v>
      </c>
      <c r="CC169" s="12" t="s">
        <v>1493</v>
      </c>
      <c r="CD169" s="12" t="s">
        <v>1493</v>
      </c>
      <c r="CE169" s="12" t="s">
        <v>1493</v>
      </c>
      <c r="CF169" s="12" t="s">
        <v>1493</v>
      </c>
      <c r="CG169" s="12" t="s">
        <v>1493</v>
      </c>
      <c r="CH169" s="12" t="s">
        <v>1493</v>
      </c>
      <c r="CI169" s="12" t="s">
        <v>1493</v>
      </c>
      <c r="CJ169" s="12" t="s">
        <v>1493</v>
      </c>
      <c r="CK169" s="12" t="s">
        <v>1493</v>
      </c>
      <c r="CL169" s="12" t="s">
        <v>1493</v>
      </c>
      <c r="CM169" s="12" t="s">
        <v>1493</v>
      </c>
      <c r="CN169" s="12" t="s">
        <v>1493</v>
      </c>
      <c r="CO169" s="12" t="s">
        <v>1493</v>
      </c>
      <c r="CP169" s="12" t="s">
        <v>1493</v>
      </c>
      <c r="CQ169" s="12" t="s">
        <v>1493</v>
      </c>
      <c r="CR169" s="12" t="s">
        <v>1493</v>
      </c>
      <c r="CS169" s="12" t="s">
        <v>1493</v>
      </c>
      <c r="CT169" s="12" t="s">
        <v>1493</v>
      </c>
      <c r="CU169" s="12" t="s">
        <v>1493</v>
      </c>
      <c r="CV169" s="12" t="s">
        <v>1493</v>
      </c>
      <c r="CW169" s="12" t="s">
        <v>1493</v>
      </c>
      <c r="CX169" s="12" t="s">
        <v>1493</v>
      </c>
      <c r="CY169" s="12" t="s">
        <v>1493</v>
      </c>
      <c r="CZ169" s="12" t="s">
        <v>1493</v>
      </c>
      <c r="DA169" s="12" t="s">
        <v>1493</v>
      </c>
      <c r="DB169" s="12" t="s">
        <v>1493</v>
      </c>
      <c r="DC169" s="12" t="s">
        <v>1493</v>
      </c>
      <c r="DD169" s="12" t="s">
        <v>1493</v>
      </c>
      <c r="DE169" s="12" t="s">
        <v>1493</v>
      </c>
      <c r="DF169" s="12" t="s">
        <v>1493</v>
      </c>
      <c r="DG169" s="12" t="s">
        <v>1493</v>
      </c>
      <c r="DH169" s="12" t="s">
        <v>1493</v>
      </c>
      <c r="DI169" s="12" t="s">
        <v>1493</v>
      </c>
      <c r="DJ169" s="12" t="s">
        <v>1493</v>
      </c>
      <c r="DK169" s="12" t="s">
        <v>1493</v>
      </c>
      <c r="DL169" s="12" t="s">
        <v>1493</v>
      </c>
      <c r="DM169" s="12" t="s">
        <v>1493</v>
      </c>
      <c r="DN169" s="12" t="s">
        <v>1493</v>
      </c>
      <c r="DO169" s="12" t="s">
        <v>1493</v>
      </c>
      <c r="DP169" s="12" t="s">
        <v>1493</v>
      </c>
      <c r="DQ169" s="12" t="s">
        <v>1493</v>
      </c>
      <c r="DR169" s="12" t="s">
        <v>1493</v>
      </c>
      <c r="DS169" s="12" t="s">
        <v>1493</v>
      </c>
      <c r="DT169" s="12" t="s">
        <v>1493</v>
      </c>
      <c r="DU169" s="12" t="s">
        <v>1493</v>
      </c>
      <c r="DV169" s="12" t="s">
        <v>1493</v>
      </c>
      <c r="DW169" s="12" t="s">
        <v>1493</v>
      </c>
      <c r="DX169" s="12" t="s">
        <v>1493</v>
      </c>
      <c r="DY169" s="12" t="s">
        <v>1493</v>
      </c>
      <c r="DZ169" s="12" t="s">
        <v>1493</v>
      </c>
      <c r="EA169" s="12" t="s">
        <v>1493</v>
      </c>
      <c r="EB169" s="12" t="s">
        <v>1493</v>
      </c>
      <c r="EC169" s="12" t="s">
        <v>1493</v>
      </c>
      <c r="ED169" s="12" t="s">
        <v>1493</v>
      </c>
      <c r="EE169" s="12" t="s">
        <v>1493</v>
      </c>
      <c r="EF169" s="12" t="s">
        <v>1493</v>
      </c>
      <c r="EG169" s="12" t="s">
        <v>1493</v>
      </c>
      <c r="EH169" s="12" t="s">
        <v>1493</v>
      </c>
      <c r="EI169" s="12" t="s">
        <v>1493</v>
      </c>
      <c r="EJ169" s="12" t="s">
        <v>1493</v>
      </c>
      <c r="EK169" s="12" t="s">
        <v>1493</v>
      </c>
      <c r="EL169" s="12" t="s">
        <v>1493</v>
      </c>
      <c r="EM169" s="12" t="s">
        <v>1493</v>
      </c>
      <c r="EN169" s="12" t="s">
        <v>1493</v>
      </c>
      <c r="EO169" s="12" t="s">
        <v>1493</v>
      </c>
      <c r="EP169" s="12" t="s">
        <v>1493</v>
      </c>
      <c r="ER169">
        <v>3</v>
      </c>
      <c r="ES169">
        <v>36.5</v>
      </c>
      <c r="ET169">
        <v>36.5</v>
      </c>
      <c r="EU169">
        <f t="shared" si="6"/>
        <v>36</v>
      </c>
      <c r="EV169">
        <f>Data1!BQ169/7</f>
        <v>37.857142857142854</v>
      </c>
      <c r="EW169">
        <v>3</v>
      </c>
      <c r="EX169">
        <f t="shared" si="7"/>
        <v>3</v>
      </c>
      <c r="EY169" t="str">
        <f t="shared" si="8"/>
        <v>לא הולם</v>
      </c>
    </row>
    <row r="170" spans="1:155" x14ac:dyDescent="0.25">
      <c r="A170" s="4">
        <v>1.073</v>
      </c>
      <c r="B170" s="12" t="s">
        <v>1493</v>
      </c>
      <c r="C170" s="12" t="s">
        <v>973</v>
      </c>
      <c r="D170">
        <v>215</v>
      </c>
      <c r="E170" s="12" t="s">
        <v>974</v>
      </c>
      <c r="F170" s="12" t="s">
        <v>1493</v>
      </c>
      <c r="G170">
        <v>0</v>
      </c>
      <c r="H170">
        <v>0</v>
      </c>
      <c r="I170">
        <v>0</v>
      </c>
      <c r="J170">
        <v>0</v>
      </c>
      <c r="K170">
        <v>1</v>
      </c>
      <c r="L170" s="12" t="s">
        <v>1493</v>
      </c>
      <c r="M170" s="12" t="s">
        <v>1493</v>
      </c>
      <c r="N170">
        <v>1</v>
      </c>
      <c r="O170" s="12" t="s">
        <v>955</v>
      </c>
      <c r="P170">
        <v>267</v>
      </c>
      <c r="Q170" s="12" t="s">
        <v>975</v>
      </c>
      <c r="R170">
        <v>74</v>
      </c>
      <c r="S170" s="12">
        <v>0</v>
      </c>
      <c r="T170">
        <v>0</v>
      </c>
      <c r="U170" s="12">
        <v>0</v>
      </c>
      <c r="V170">
        <v>0</v>
      </c>
      <c r="W170" s="12">
        <v>1</v>
      </c>
      <c r="X170" s="12" t="s">
        <v>1493</v>
      </c>
      <c r="Y170" s="12" t="s">
        <v>1493</v>
      </c>
      <c r="Z170" s="12" t="s">
        <v>1493</v>
      </c>
      <c r="AA170" s="12" t="s">
        <v>1493</v>
      </c>
      <c r="AB170" s="12" t="s">
        <v>1493</v>
      </c>
      <c r="AC170" s="12" t="s">
        <v>1493</v>
      </c>
      <c r="AD170" s="12" t="s">
        <v>1493</v>
      </c>
      <c r="AE170" s="12" t="s">
        <v>1493</v>
      </c>
      <c r="AF170" s="12" t="s">
        <v>1493</v>
      </c>
      <c r="AG170" s="12" t="s">
        <v>1493</v>
      </c>
      <c r="AH170" s="12" t="s">
        <v>1493</v>
      </c>
      <c r="AI170" s="12" t="s">
        <v>1493</v>
      </c>
      <c r="AJ170" s="12" t="s">
        <v>1493</v>
      </c>
      <c r="AK170" s="12" t="s">
        <v>1493</v>
      </c>
      <c r="AL170" s="12" t="s">
        <v>1493</v>
      </c>
      <c r="AM170" s="12" t="s">
        <v>1493</v>
      </c>
      <c r="AN170" s="12" t="s">
        <v>1493</v>
      </c>
      <c r="AO170" s="12" t="s">
        <v>1493</v>
      </c>
      <c r="AP170" s="12" t="s">
        <v>1493</v>
      </c>
      <c r="AQ170" s="12" t="s">
        <v>1493</v>
      </c>
      <c r="AR170" s="12" t="s">
        <v>1493</v>
      </c>
      <c r="AS170" s="12" t="s">
        <v>1493</v>
      </c>
      <c r="AT170" s="12" t="s">
        <v>1493</v>
      </c>
      <c r="AU170" s="12" t="s">
        <v>1493</v>
      </c>
      <c r="AV170" s="12" t="s">
        <v>1493</v>
      </c>
      <c r="AW170" s="12" t="s">
        <v>1493</v>
      </c>
      <c r="AX170" s="12" t="s">
        <v>1493</v>
      </c>
      <c r="AY170" s="12" t="s">
        <v>1493</v>
      </c>
      <c r="AZ170" s="12" t="s">
        <v>1493</v>
      </c>
      <c r="BA170" s="12" t="s">
        <v>1493</v>
      </c>
      <c r="BB170" s="12" t="s">
        <v>1493</v>
      </c>
      <c r="BC170" s="12" t="s">
        <v>1493</v>
      </c>
      <c r="BD170" s="12" t="s">
        <v>1493</v>
      </c>
      <c r="BE170" s="12" t="s">
        <v>1493</v>
      </c>
      <c r="BF170" s="12" t="s">
        <v>1493</v>
      </c>
      <c r="BG170" s="12" t="s">
        <v>1493</v>
      </c>
      <c r="BH170" s="12" t="s">
        <v>1493</v>
      </c>
      <c r="BI170" s="12" t="s">
        <v>1493</v>
      </c>
      <c r="BJ170" s="12" t="s">
        <v>1493</v>
      </c>
      <c r="BK170" s="12" t="s">
        <v>1493</v>
      </c>
      <c r="BL170" s="12" t="s">
        <v>1493</v>
      </c>
      <c r="BM170" s="12" t="s">
        <v>1493</v>
      </c>
      <c r="BN170" s="12" t="s">
        <v>1493</v>
      </c>
      <c r="BO170" s="12" t="s">
        <v>1493</v>
      </c>
      <c r="BP170" s="12" t="s">
        <v>1493</v>
      </c>
      <c r="BQ170" s="12" t="s">
        <v>1493</v>
      </c>
      <c r="BR170" s="12" t="s">
        <v>1493</v>
      </c>
      <c r="BS170" s="12" t="s">
        <v>1493</v>
      </c>
      <c r="BT170" s="12" t="s">
        <v>1493</v>
      </c>
      <c r="BU170" s="12" t="s">
        <v>1493</v>
      </c>
      <c r="BV170" s="12" t="s">
        <v>1493</v>
      </c>
      <c r="BW170" s="12" t="s">
        <v>1493</v>
      </c>
      <c r="BX170" s="12" t="s">
        <v>1493</v>
      </c>
      <c r="BY170" s="12" t="s">
        <v>1493</v>
      </c>
      <c r="BZ170" s="12" t="s">
        <v>1493</v>
      </c>
      <c r="CA170" s="12" t="s">
        <v>1493</v>
      </c>
      <c r="CB170" s="12" t="s">
        <v>1493</v>
      </c>
      <c r="CC170" s="12" t="s">
        <v>1493</v>
      </c>
      <c r="CD170" s="12" t="s">
        <v>1493</v>
      </c>
      <c r="CE170" s="12" t="s">
        <v>1493</v>
      </c>
      <c r="CF170" s="12" t="s">
        <v>1493</v>
      </c>
      <c r="CG170" s="12" t="s">
        <v>1493</v>
      </c>
      <c r="CH170" s="12" t="s">
        <v>1493</v>
      </c>
      <c r="CI170" s="12" t="s">
        <v>1493</v>
      </c>
      <c r="CJ170" s="12" t="s">
        <v>1493</v>
      </c>
      <c r="CK170" s="12" t="s">
        <v>1493</v>
      </c>
      <c r="CL170" s="12" t="s">
        <v>1493</v>
      </c>
      <c r="CM170" s="12" t="s">
        <v>1493</v>
      </c>
      <c r="CN170" s="12" t="s">
        <v>1493</v>
      </c>
      <c r="CO170" s="12" t="s">
        <v>1493</v>
      </c>
      <c r="CP170" s="12" t="s">
        <v>1493</v>
      </c>
      <c r="CQ170" s="12" t="s">
        <v>1493</v>
      </c>
      <c r="CR170" s="12" t="s">
        <v>1493</v>
      </c>
      <c r="CS170" s="12" t="s">
        <v>1493</v>
      </c>
      <c r="CT170" s="12" t="s">
        <v>1493</v>
      </c>
      <c r="CU170" s="12" t="s">
        <v>1493</v>
      </c>
      <c r="CV170" s="12" t="s">
        <v>1493</v>
      </c>
      <c r="CW170" s="12" t="s">
        <v>1493</v>
      </c>
      <c r="CX170" s="12" t="s">
        <v>1493</v>
      </c>
      <c r="CY170" s="12" t="s">
        <v>1493</v>
      </c>
      <c r="CZ170" s="12" t="s">
        <v>1493</v>
      </c>
      <c r="DA170" s="12" t="s">
        <v>1493</v>
      </c>
      <c r="DB170" s="12" t="s">
        <v>1493</v>
      </c>
      <c r="DC170" s="12" t="s">
        <v>1493</v>
      </c>
      <c r="DD170" s="12" t="s">
        <v>1493</v>
      </c>
      <c r="DE170" s="12" t="s">
        <v>1493</v>
      </c>
      <c r="DF170" s="12" t="s">
        <v>1493</v>
      </c>
      <c r="DG170" s="12" t="s">
        <v>1493</v>
      </c>
      <c r="DH170" s="12" t="s">
        <v>1493</v>
      </c>
      <c r="DI170" s="12" t="s">
        <v>1493</v>
      </c>
      <c r="DJ170" s="12" t="s">
        <v>1493</v>
      </c>
      <c r="DK170" s="12" t="s">
        <v>1493</v>
      </c>
      <c r="DL170" s="12" t="s">
        <v>1493</v>
      </c>
      <c r="DM170" s="12" t="s">
        <v>1493</v>
      </c>
      <c r="DN170" s="12" t="s">
        <v>1493</v>
      </c>
      <c r="DO170" s="12" t="s">
        <v>1493</v>
      </c>
      <c r="DP170" s="12" t="s">
        <v>1493</v>
      </c>
      <c r="DQ170" s="12" t="s">
        <v>1493</v>
      </c>
      <c r="DR170" s="12" t="s">
        <v>1493</v>
      </c>
      <c r="DS170" s="12" t="s">
        <v>1493</v>
      </c>
      <c r="DT170" s="12" t="s">
        <v>1493</v>
      </c>
      <c r="DU170" s="12" t="s">
        <v>1493</v>
      </c>
      <c r="DV170" s="12" t="s">
        <v>1493</v>
      </c>
      <c r="DW170" s="12" t="s">
        <v>1493</v>
      </c>
      <c r="DX170" s="12" t="s">
        <v>1493</v>
      </c>
      <c r="DY170" s="12" t="s">
        <v>1493</v>
      </c>
      <c r="DZ170" s="12" t="s">
        <v>1493</v>
      </c>
      <c r="EA170" s="12" t="s">
        <v>1493</v>
      </c>
      <c r="EB170" s="12" t="s">
        <v>1493</v>
      </c>
      <c r="EC170" s="12" t="s">
        <v>1493</v>
      </c>
      <c r="ED170" s="12" t="s">
        <v>1493</v>
      </c>
      <c r="EE170" s="12" t="s">
        <v>1493</v>
      </c>
      <c r="EF170" s="12" t="s">
        <v>1493</v>
      </c>
      <c r="EG170" s="12" t="s">
        <v>1493</v>
      </c>
      <c r="EH170" s="12" t="s">
        <v>1493</v>
      </c>
      <c r="EI170" s="12" t="s">
        <v>1493</v>
      </c>
      <c r="EJ170" s="12" t="s">
        <v>1493</v>
      </c>
      <c r="EK170" s="12" t="s">
        <v>1493</v>
      </c>
      <c r="EL170" s="12" t="s">
        <v>1493</v>
      </c>
      <c r="EM170" s="12" t="s">
        <v>1493</v>
      </c>
      <c r="EN170" s="12" t="s">
        <v>1493</v>
      </c>
      <c r="EO170" s="12" t="s">
        <v>1493</v>
      </c>
      <c r="EP170" s="12" t="s">
        <v>1493</v>
      </c>
      <c r="ER170">
        <v>2</v>
      </c>
      <c r="ES170">
        <v>38.1</v>
      </c>
      <c r="ET170">
        <v>38.1</v>
      </c>
      <c r="EU170">
        <f t="shared" si="6"/>
        <v>38</v>
      </c>
      <c r="EV170">
        <f>Data1!BQ170/7</f>
        <v>41</v>
      </c>
      <c r="EW170">
        <v>2</v>
      </c>
      <c r="EX170">
        <f t="shared" si="7"/>
        <v>3</v>
      </c>
      <c r="EY170" t="str">
        <f t="shared" si="8"/>
        <v>לא הולם</v>
      </c>
    </row>
    <row r="171" spans="1:155" x14ac:dyDescent="0.25">
      <c r="A171" s="4">
        <v>1.0740000000000001</v>
      </c>
      <c r="B171" s="12" t="s">
        <v>1493</v>
      </c>
      <c r="C171" s="12" t="s">
        <v>703</v>
      </c>
      <c r="D171">
        <v>230</v>
      </c>
      <c r="E171" s="12" t="s">
        <v>645</v>
      </c>
      <c r="F171">
        <v>64.2</v>
      </c>
      <c r="G171">
        <v>0</v>
      </c>
      <c r="H171">
        <v>0</v>
      </c>
      <c r="I171">
        <v>0</v>
      </c>
      <c r="J171">
        <v>0</v>
      </c>
      <c r="K171">
        <v>1</v>
      </c>
      <c r="L171" s="12">
        <v>1</v>
      </c>
      <c r="M171" s="12">
        <v>1</v>
      </c>
      <c r="N171">
        <v>1</v>
      </c>
      <c r="O171" s="12" t="s">
        <v>689</v>
      </c>
      <c r="P171">
        <v>249</v>
      </c>
      <c r="Q171" s="12" t="s">
        <v>557</v>
      </c>
      <c r="R171">
        <v>69.099999999999994</v>
      </c>
      <c r="S171" s="12">
        <v>0</v>
      </c>
      <c r="T171">
        <v>0</v>
      </c>
      <c r="U171" s="12">
        <v>0</v>
      </c>
      <c r="V171">
        <v>0</v>
      </c>
      <c r="W171" s="12">
        <v>1</v>
      </c>
      <c r="X171" s="12">
        <v>1</v>
      </c>
      <c r="Y171" s="12">
        <v>1</v>
      </c>
      <c r="Z171" s="12" t="s">
        <v>1493</v>
      </c>
      <c r="AA171" s="12" t="s">
        <v>977</v>
      </c>
      <c r="AB171">
        <v>279</v>
      </c>
      <c r="AC171" s="12" t="s">
        <v>978</v>
      </c>
      <c r="AD171">
        <v>72.2</v>
      </c>
      <c r="AE171">
        <v>0</v>
      </c>
      <c r="AF171">
        <v>0</v>
      </c>
      <c r="AG171">
        <v>0</v>
      </c>
      <c r="AH171">
        <v>0</v>
      </c>
      <c r="AI171">
        <v>1</v>
      </c>
      <c r="AJ171" s="12">
        <v>1</v>
      </c>
      <c r="AK171" s="12">
        <v>1</v>
      </c>
      <c r="AL171" s="12" t="s">
        <v>1493</v>
      </c>
      <c r="AM171" s="12" t="s">
        <v>1493</v>
      </c>
      <c r="AN171" s="12" t="s">
        <v>1493</v>
      </c>
      <c r="AO171" s="12" t="s">
        <v>1493</v>
      </c>
      <c r="AP171" s="12" t="s">
        <v>1493</v>
      </c>
      <c r="AQ171" s="12" t="s">
        <v>1493</v>
      </c>
      <c r="AR171" s="12" t="s">
        <v>1493</v>
      </c>
      <c r="AS171" s="12" t="s">
        <v>1493</v>
      </c>
      <c r="AT171" s="12" t="s">
        <v>1493</v>
      </c>
      <c r="AU171" s="12" t="s">
        <v>1493</v>
      </c>
      <c r="AV171" s="12" t="s">
        <v>1493</v>
      </c>
      <c r="AW171" s="12" t="s">
        <v>1493</v>
      </c>
      <c r="AX171" s="12" t="s">
        <v>1493</v>
      </c>
      <c r="AY171" s="12" t="s">
        <v>1493</v>
      </c>
      <c r="AZ171" s="12" t="s">
        <v>1493</v>
      </c>
      <c r="BA171" s="12" t="s">
        <v>1493</v>
      </c>
      <c r="BB171" s="12" t="s">
        <v>1493</v>
      </c>
      <c r="BC171" s="12" t="s">
        <v>1493</v>
      </c>
      <c r="BD171" s="12" t="s">
        <v>1493</v>
      </c>
      <c r="BE171" s="12" t="s">
        <v>1493</v>
      </c>
      <c r="BF171" s="12" t="s">
        <v>1493</v>
      </c>
      <c r="BG171" s="12" t="s">
        <v>1493</v>
      </c>
      <c r="BH171" s="12" t="s">
        <v>1493</v>
      </c>
      <c r="BI171" s="12" t="s">
        <v>1493</v>
      </c>
      <c r="BJ171" s="12" t="s">
        <v>1493</v>
      </c>
      <c r="BK171" s="12" t="s">
        <v>1493</v>
      </c>
      <c r="BL171" s="12" t="s">
        <v>1493</v>
      </c>
      <c r="BM171" s="12" t="s">
        <v>1493</v>
      </c>
      <c r="BN171" s="12" t="s">
        <v>1493</v>
      </c>
      <c r="BO171" s="12" t="s">
        <v>1493</v>
      </c>
      <c r="BP171" s="12" t="s">
        <v>1493</v>
      </c>
      <c r="BQ171" s="12" t="s">
        <v>1493</v>
      </c>
      <c r="BR171" s="12" t="s">
        <v>1493</v>
      </c>
      <c r="BS171" s="12" t="s">
        <v>1493</v>
      </c>
      <c r="BT171" s="12" t="s">
        <v>1493</v>
      </c>
      <c r="BU171" s="12" t="s">
        <v>1493</v>
      </c>
      <c r="BV171" s="12" t="s">
        <v>1493</v>
      </c>
      <c r="BW171" s="12" t="s">
        <v>1493</v>
      </c>
      <c r="BX171" s="12" t="s">
        <v>1493</v>
      </c>
      <c r="BY171" s="12" t="s">
        <v>1493</v>
      </c>
      <c r="BZ171" s="12" t="s">
        <v>1493</v>
      </c>
      <c r="CA171" s="12" t="s">
        <v>1493</v>
      </c>
      <c r="CB171" s="12" t="s">
        <v>1493</v>
      </c>
      <c r="CC171" s="12" t="s">
        <v>1493</v>
      </c>
      <c r="CD171" s="12" t="s">
        <v>1493</v>
      </c>
      <c r="CE171" s="12" t="s">
        <v>1493</v>
      </c>
      <c r="CF171" s="12" t="s">
        <v>1493</v>
      </c>
      <c r="CG171" s="12" t="s">
        <v>1493</v>
      </c>
      <c r="CH171" s="12" t="s">
        <v>1493</v>
      </c>
      <c r="CI171" s="12" t="s">
        <v>1493</v>
      </c>
      <c r="CJ171" s="12" t="s">
        <v>1493</v>
      </c>
      <c r="CK171" s="12" t="s">
        <v>1493</v>
      </c>
      <c r="CL171" s="12" t="s">
        <v>1493</v>
      </c>
      <c r="CM171" s="12" t="s">
        <v>1493</v>
      </c>
      <c r="CN171" s="12" t="s">
        <v>1493</v>
      </c>
      <c r="CO171" s="12" t="s">
        <v>1493</v>
      </c>
      <c r="CP171" s="12" t="s">
        <v>1493</v>
      </c>
      <c r="CQ171" s="12" t="s">
        <v>1493</v>
      </c>
      <c r="CR171" s="12" t="s">
        <v>1493</v>
      </c>
      <c r="CS171" s="12" t="s">
        <v>1493</v>
      </c>
      <c r="CT171" s="12" t="s">
        <v>1493</v>
      </c>
      <c r="CU171" s="12" t="s">
        <v>1493</v>
      </c>
      <c r="CV171" s="12" t="s">
        <v>1493</v>
      </c>
      <c r="CW171" s="12" t="s">
        <v>1493</v>
      </c>
      <c r="CX171" s="12" t="s">
        <v>1493</v>
      </c>
      <c r="CY171" s="12" t="s">
        <v>1493</v>
      </c>
      <c r="CZ171" s="12" t="s">
        <v>1493</v>
      </c>
      <c r="DA171" s="12" t="s">
        <v>1493</v>
      </c>
      <c r="DB171" s="12" t="s">
        <v>1493</v>
      </c>
      <c r="DC171" s="12" t="s">
        <v>1493</v>
      </c>
      <c r="DD171" s="12" t="s">
        <v>1493</v>
      </c>
      <c r="DE171" s="12" t="s">
        <v>1493</v>
      </c>
      <c r="DF171" s="12" t="s">
        <v>1493</v>
      </c>
      <c r="DG171" s="12" t="s">
        <v>1493</v>
      </c>
      <c r="DH171" s="12" t="s">
        <v>1493</v>
      </c>
      <c r="DI171" s="12" t="s">
        <v>1493</v>
      </c>
      <c r="DJ171" s="12" t="s">
        <v>1493</v>
      </c>
      <c r="DK171" s="12" t="s">
        <v>1493</v>
      </c>
      <c r="DL171" s="12" t="s">
        <v>1493</v>
      </c>
      <c r="DM171" s="12" t="s">
        <v>1493</v>
      </c>
      <c r="DN171" s="12" t="s">
        <v>1493</v>
      </c>
      <c r="DO171" s="12" t="s">
        <v>1493</v>
      </c>
      <c r="DP171" s="12" t="s">
        <v>1493</v>
      </c>
      <c r="DQ171" s="12" t="s">
        <v>1493</v>
      </c>
      <c r="DR171" s="12" t="s">
        <v>1493</v>
      </c>
      <c r="DS171" s="12" t="s">
        <v>1493</v>
      </c>
      <c r="DT171" s="12" t="s">
        <v>1493</v>
      </c>
      <c r="DU171" s="12" t="s">
        <v>1493</v>
      </c>
      <c r="DV171" s="12" t="s">
        <v>1493</v>
      </c>
      <c r="DW171" s="12" t="s">
        <v>1493</v>
      </c>
      <c r="DX171" s="12" t="s">
        <v>1493</v>
      </c>
      <c r="DY171" s="12" t="s">
        <v>1493</v>
      </c>
      <c r="DZ171" s="12" t="s">
        <v>1493</v>
      </c>
      <c r="EA171" s="12" t="s">
        <v>1493</v>
      </c>
      <c r="EB171" s="12" t="s">
        <v>1493</v>
      </c>
      <c r="EC171" s="12" t="s">
        <v>1493</v>
      </c>
      <c r="ED171" s="12" t="s">
        <v>1493</v>
      </c>
      <c r="EE171" s="12" t="s">
        <v>1493</v>
      </c>
      <c r="EF171" s="12" t="s">
        <v>1493</v>
      </c>
      <c r="EG171" s="12" t="s">
        <v>1493</v>
      </c>
      <c r="EH171" s="12" t="s">
        <v>1493</v>
      </c>
      <c r="EI171" s="12" t="s">
        <v>1493</v>
      </c>
      <c r="EJ171" s="12" t="s">
        <v>1493</v>
      </c>
      <c r="EK171" s="12" t="s">
        <v>1493</v>
      </c>
      <c r="EL171" s="12" t="s">
        <v>1493</v>
      </c>
      <c r="EM171" s="12" t="s">
        <v>1493</v>
      </c>
      <c r="EN171" s="12" t="s">
        <v>1493</v>
      </c>
      <c r="EO171" s="12" t="s">
        <v>1493</v>
      </c>
      <c r="EP171" s="12" t="s">
        <v>1493</v>
      </c>
      <c r="ER171">
        <v>3</v>
      </c>
      <c r="ES171">
        <v>39.799999999999997</v>
      </c>
      <c r="ET171">
        <v>40.1</v>
      </c>
      <c r="EU171">
        <f t="shared" si="6"/>
        <v>40</v>
      </c>
      <c r="EV171">
        <f>Data1!BQ171/7</f>
        <v>40.571428571428569</v>
      </c>
      <c r="EW171">
        <v>3</v>
      </c>
      <c r="EX171">
        <f t="shared" si="7"/>
        <v>3</v>
      </c>
      <c r="EY171" t="str">
        <f t="shared" si="8"/>
        <v>לא הולם</v>
      </c>
    </row>
    <row r="172" spans="1:155" x14ac:dyDescent="0.25">
      <c r="A172" s="4">
        <v>1.075</v>
      </c>
      <c r="B172" s="12" t="s">
        <v>1493</v>
      </c>
      <c r="C172" s="12" t="s">
        <v>623</v>
      </c>
      <c r="D172">
        <v>64</v>
      </c>
      <c r="E172" s="12" t="s">
        <v>557</v>
      </c>
      <c r="F172">
        <v>50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 s="12" t="s">
        <v>887</v>
      </c>
      <c r="P172">
        <v>184</v>
      </c>
      <c r="Q172" s="12" t="s">
        <v>1086</v>
      </c>
      <c r="R172">
        <v>59</v>
      </c>
      <c r="S172" s="12">
        <v>0</v>
      </c>
      <c r="T172">
        <v>0</v>
      </c>
      <c r="U172" s="12">
        <v>0</v>
      </c>
      <c r="V172">
        <v>0</v>
      </c>
      <c r="W172" s="12">
        <v>1</v>
      </c>
      <c r="X172">
        <v>1</v>
      </c>
      <c r="Y172" s="12">
        <v>1</v>
      </c>
      <c r="Z172">
        <v>1</v>
      </c>
      <c r="AA172" s="12" t="s">
        <v>1493</v>
      </c>
      <c r="AB172" s="12" t="s">
        <v>1493</v>
      </c>
      <c r="AC172" s="12" t="s">
        <v>1493</v>
      </c>
      <c r="AD172" s="12" t="s">
        <v>1493</v>
      </c>
      <c r="AE172" s="12" t="s">
        <v>1493</v>
      </c>
      <c r="AF172" s="12" t="s">
        <v>1493</v>
      </c>
      <c r="AG172" s="12" t="s">
        <v>1493</v>
      </c>
      <c r="AH172" s="12" t="s">
        <v>1493</v>
      </c>
      <c r="AI172" s="12" t="s">
        <v>1493</v>
      </c>
      <c r="AJ172" s="12" t="s">
        <v>1493</v>
      </c>
      <c r="AK172" s="12" t="s">
        <v>1493</v>
      </c>
      <c r="AL172" s="12" t="s">
        <v>1493</v>
      </c>
      <c r="AM172" s="12" t="s">
        <v>1493</v>
      </c>
      <c r="AN172" s="12" t="s">
        <v>1493</v>
      </c>
      <c r="AO172" s="12" t="s">
        <v>1493</v>
      </c>
      <c r="AP172" s="12" t="s">
        <v>1493</v>
      </c>
      <c r="AQ172" s="12" t="s">
        <v>1493</v>
      </c>
      <c r="AR172" s="12" t="s">
        <v>1493</v>
      </c>
      <c r="AS172" s="12" t="s">
        <v>1493</v>
      </c>
      <c r="AT172" s="12" t="s">
        <v>1493</v>
      </c>
      <c r="AU172" s="12" t="s">
        <v>1493</v>
      </c>
      <c r="AV172" s="12" t="s">
        <v>1493</v>
      </c>
      <c r="AW172" s="12" t="s">
        <v>1493</v>
      </c>
      <c r="AX172" s="12" t="s">
        <v>1493</v>
      </c>
      <c r="AY172" s="12" t="s">
        <v>1493</v>
      </c>
      <c r="AZ172" s="12" t="s">
        <v>1493</v>
      </c>
      <c r="BA172" s="12" t="s">
        <v>1493</v>
      </c>
      <c r="BB172" s="12" t="s">
        <v>1493</v>
      </c>
      <c r="BC172" s="12" t="s">
        <v>1493</v>
      </c>
      <c r="BD172" s="12" t="s">
        <v>1493</v>
      </c>
      <c r="BE172" s="12" t="s">
        <v>1493</v>
      </c>
      <c r="BF172" s="12" t="s">
        <v>1493</v>
      </c>
      <c r="BG172" s="12" t="s">
        <v>1493</v>
      </c>
      <c r="BH172" s="12" t="s">
        <v>1493</v>
      </c>
      <c r="BI172" s="12" t="s">
        <v>1493</v>
      </c>
      <c r="BJ172" s="12" t="s">
        <v>1493</v>
      </c>
      <c r="BK172" s="12" t="s">
        <v>1493</v>
      </c>
      <c r="BL172" s="12" t="s">
        <v>1493</v>
      </c>
      <c r="BM172" s="12" t="s">
        <v>1493</v>
      </c>
      <c r="BN172" s="12" t="s">
        <v>1493</v>
      </c>
      <c r="BO172" s="12" t="s">
        <v>1493</v>
      </c>
      <c r="BP172" s="12" t="s">
        <v>1493</v>
      </c>
      <c r="BQ172" s="12" t="s">
        <v>1493</v>
      </c>
      <c r="BR172" s="12" t="s">
        <v>1493</v>
      </c>
      <c r="BS172" s="12" t="s">
        <v>1493</v>
      </c>
      <c r="BT172" s="12" t="s">
        <v>1493</v>
      </c>
      <c r="BU172" s="12" t="s">
        <v>1493</v>
      </c>
      <c r="BV172" s="12" t="s">
        <v>1493</v>
      </c>
      <c r="BW172" s="12" t="s">
        <v>1493</v>
      </c>
      <c r="BX172" s="12" t="s">
        <v>1493</v>
      </c>
      <c r="BY172" s="12" t="s">
        <v>1493</v>
      </c>
      <c r="BZ172" s="12" t="s">
        <v>1493</v>
      </c>
      <c r="CA172" s="12" t="s">
        <v>1493</v>
      </c>
      <c r="CB172" s="12" t="s">
        <v>1493</v>
      </c>
      <c r="CC172" s="12" t="s">
        <v>1493</v>
      </c>
      <c r="CD172" s="12" t="s">
        <v>1493</v>
      </c>
      <c r="CE172" s="12" t="s">
        <v>1493</v>
      </c>
      <c r="CF172" s="12" t="s">
        <v>1493</v>
      </c>
      <c r="CG172" s="12" t="s">
        <v>1493</v>
      </c>
      <c r="CH172" s="12" t="s">
        <v>1493</v>
      </c>
      <c r="CI172" s="12" t="s">
        <v>1493</v>
      </c>
      <c r="CJ172" s="12" t="s">
        <v>1493</v>
      </c>
      <c r="CK172" s="12" t="s">
        <v>1493</v>
      </c>
      <c r="CL172" s="12" t="s">
        <v>1493</v>
      </c>
      <c r="CM172" s="12" t="s">
        <v>1493</v>
      </c>
      <c r="CN172" s="12" t="s">
        <v>1493</v>
      </c>
      <c r="CO172" s="12" t="s">
        <v>1493</v>
      </c>
      <c r="CP172" s="12" t="s">
        <v>1493</v>
      </c>
      <c r="CQ172" s="12" t="s">
        <v>1493</v>
      </c>
      <c r="CR172" s="12" t="s">
        <v>1493</v>
      </c>
      <c r="CS172" s="12" t="s">
        <v>1493</v>
      </c>
      <c r="CT172" s="12" t="s">
        <v>1493</v>
      </c>
      <c r="CU172" s="12" t="s">
        <v>1493</v>
      </c>
      <c r="CV172" s="12" t="s">
        <v>1493</v>
      </c>
      <c r="CW172" s="12" t="s">
        <v>1493</v>
      </c>
      <c r="CX172" s="12" t="s">
        <v>1493</v>
      </c>
      <c r="CY172" s="12" t="s">
        <v>1493</v>
      </c>
      <c r="CZ172" s="12" t="s">
        <v>1493</v>
      </c>
      <c r="DA172" s="12" t="s">
        <v>1493</v>
      </c>
      <c r="DB172" s="12" t="s">
        <v>1493</v>
      </c>
      <c r="DC172" s="12" t="s">
        <v>1493</v>
      </c>
      <c r="DD172" s="12" t="s">
        <v>1493</v>
      </c>
      <c r="DE172" s="12" t="s">
        <v>1493</v>
      </c>
      <c r="DF172" s="12" t="s">
        <v>1493</v>
      </c>
      <c r="DG172" s="12" t="s">
        <v>1493</v>
      </c>
      <c r="DH172" s="12" t="s">
        <v>1493</v>
      </c>
      <c r="DI172" s="12" t="s">
        <v>1493</v>
      </c>
      <c r="DJ172" s="12" t="s">
        <v>1493</v>
      </c>
      <c r="DK172" s="12" t="s">
        <v>1493</v>
      </c>
      <c r="DL172" s="12" t="s">
        <v>1493</v>
      </c>
      <c r="DM172" s="12" t="s">
        <v>1493</v>
      </c>
      <c r="DN172" s="12" t="s">
        <v>1493</v>
      </c>
      <c r="DO172" s="12" t="s">
        <v>1493</v>
      </c>
      <c r="DP172" s="12" t="s">
        <v>1493</v>
      </c>
      <c r="DQ172" s="12" t="s">
        <v>1493</v>
      </c>
      <c r="DR172" s="12" t="s">
        <v>1493</v>
      </c>
      <c r="DS172" s="12" t="s">
        <v>1493</v>
      </c>
      <c r="DT172" s="12" t="s">
        <v>1493</v>
      </c>
      <c r="DU172" s="12" t="s">
        <v>1493</v>
      </c>
      <c r="DV172" s="12" t="s">
        <v>1493</v>
      </c>
      <c r="DW172" s="12" t="s">
        <v>1493</v>
      </c>
      <c r="DX172" s="12" t="s">
        <v>1493</v>
      </c>
      <c r="DY172" s="12" t="s">
        <v>1493</v>
      </c>
      <c r="DZ172" s="12" t="s">
        <v>1493</v>
      </c>
      <c r="EA172" s="12" t="s">
        <v>1493</v>
      </c>
      <c r="EB172" s="12" t="s">
        <v>1493</v>
      </c>
      <c r="EC172" s="12" t="s">
        <v>1493</v>
      </c>
      <c r="ED172" s="12" t="s">
        <v>1493</v>
      </c>
      <c r="EE172" s="12" t="s">
        <v>1493</v>
      </c>
      <c r="EF172" s="12" t="s">
        <v>1493</v>
      </c>
      <c r="EG172" s="12" t="s">
        <v>1493</v>
      </c>
      <c r="EH172" s="12" t="s">
        <v>1493</v>
      </c>
      <c r="EI172" s="12" t="s">
        <v>1493</v>
      </c>
      <c r="EJ172" s="12" t="s">
        <v>1493</v>
      </c>
      <c r="EK172" s="12" t="s">
        <v>1493</v>
      </c>
      <c r="EL172" s="12" t="s">
        <v>1493</v>
      </c>
      <c r="EM172" s="12" t="s">
        <v>1493</v>
      </c>
      <c r="EN172" s="12" t="s">
        <v>1493</v>
      </c>
      <c r="EO172" s="12" t="s">
        <v>1493</v>
      </c>
      <c r="EP172" s="12" t="s">
        <v>1493</v>
      </c>
      <c r="ER172">
        <v>2</v>
      </c>
      <c r="ES172">
        <v>26.2</v>
      </c>
      <c r="ET172">
        <v>26.2</v>
      </c>
      <c r="EU172">
        <f t="shared" si="6"/>
        <v>26</v>
      </c>
      <c r="EV172">
        <f>Data1!BQ172/7</f>
        <v>40.571428571428569</v>
      </c>
      <c r="EW172">
        <v>2</v>
      </c>
      <c r="EX172">
        <f t="shared" si="7"/>
        <v>3</v>
      </c>
      <c r="EY172" t="str">
        <f t="shared" si="8"/>
        <v>לא הולם</v>
      </c>
    </row>
    <row r="173" spans="1:155" x14ac:dyDescent="0.25">
      <c r="A173" s="4">
        <v>1.0760000000000001</v>
      </c>
      <c r="B173" s="12" t="s">
        <v>1493</v>
      </c>
      <c r="C173" s="12" t="s">
        <v>861</v>
      </c>
      <c r="D173">
        <v>112</v>
      </c>
      <c r="E173" s="12" t="s">
        <v>1493</v>
      </c>
      <c r="F173" s="12" t="s">
        <v>1493</v>
      </c>
      <c r="G173">
        <v>0</v>
      </c>
      <c r="H173">
        <v>0</v>
      </c>
      <c r="I173">
        <v>0</v>
      </c>
      <c r="J173">
        <v>0</v>
      </c>
      <c r="K173" s="12" t="s">
        <v>1493</v>
      </c>
      <c r="L173">
        <v>1</v>
      </c>
      <c r="M173">
        <v>1</v>
      </c>
      <c r="N173">
        <v>1</v>
      </c>
      <c r="O173" s="12" t="s">
        <v>756</v>
      </c>
      <c r="P173">
        <v>182</v>
      </c>
      <c r="Q173" s="12" t="s">
        <v>1132</v>
      </c>
      <c r="R173">
        <v>68</v>
      </c>
      <c r="S173" s="12">
        <v>0</v>
      </c>
      <c r="T173">
        <v>0</v>
      </c>
      <c r="U173" s="12">
        <v>0</v>
      </c>
      <c r="V173">
        <v>0</v>
      </c>
      <c r="W173" s="12">
        <v>1</v>
      </c>
      <c r="X173">
        <v>1</v>
      </c>
      <c r="Y173" s="12">
        <v>1</v>
      </c>
      <c r="Z173" s="12" t="s">
        <v>1493</v>
      </c>
      <c r="AA173" s="12" t="s">
        <v>879</v>
      </c>
      <c r="AB173">
        <v>226</v>
      </c>
      <c r="AC173" s="12" t="s">
        <v>484</v>
      </c>
      <c r="AD173">
        <v>70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1</v>
      </c>
      <c r="AL173" s="12" t="s">
        <v>1493</v>
      </c>
      <c r="AM173" s="12" t="s">
        <v>952</v>
      </c>
      <c r="AN173">
        <v>259</v>
      </c>
      <c r="AO173" s="12" t="s">
        <v>1133</v>
      </c>
      <c r="AP173">
        <v>71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 s="12" t="s">
        <v>1493</v>
      </c>
      <c r="AY173" s="12" t="s">
        <v>1493</v>
      </c>
      <c r="AZ173" s="12" t="s">
        <v>1493</v>
      </c>
      <c r="BA173" s="12" t="s">
        <v>1493</v>
      </c>
      <c r="BB173" s="12" t="s">
        <v>1493</v>
      </c>
      <c r="BC173" s="12" t="s">
        <v>1493</v>
      </c>
      <c r="BD173" s="12" t="s">
        <v>1493</v>
      </c>
      <c r="BE173" s="12" t="s">
        <v>1493</v>
      </c>
      <c r="BF173" s="12" t="s">
        <v>1493</v>
      </c>
      <c r="BG173" s="12" t="s">
        <v>1493</v>
      </c>
      <c r="BH173" s="12" t="s">
        <v>1493</v>
      </c>
      <c r="BI173" s="12" t="s">
        <v>1493</v>
      </c>
      <c r="BJ173" s="12" t="s">
        <v>1493</v>
      </c>
      <c r="BK173" s="12" t="s">
        <v>1493</v>
      </c>
      <c r="BL173" s="12" t="s">
        <v>1493</v>
      </c>
      <c r="BM173" s="12" t="s">
        <v>1493</v>
      </c>
      <c r="BN173" s="12" t="s">
        <v>1493</v>
      </c>
      <c r="BO173" s="12" t="s">
        <v>1493</v>
      </c>
      <c r="BP173" s="12" t="s">
        <v>1493</v>
      </c>
      <c r="BQ173" s="12" t="s">
        <v>1493</v>
      </c>
      <c r="BR173" s="12" t="s">
        <v>1493</v>
      </c>
      <c r="BS173" s="12" t="s">
        <v>1493</v>
      </c>
      <c r="BT173" s="12" t="s">
        <v>1493</v>
      </c>
      <c r="BU173" s="12" t="s">
        <v>1493</v>
      </c>
      <c r="BV173" s="12" t="s">
        <v>1493</v>
      </c>
      <c r="BW173" s="12" t="s">
        <v>1493</v>
      </c>
      <c r="BX173" s="12" t="s">
        <v>1493</v>
      </c>
      <c r="BY173" s="12" t="s">
        <v>1493</v>
      </c>
      <c r="BZ173" s="12" t="s">
        <v>1493</v>
      </c>
      <c r="CA173" s="12" t="s">
        <v>1493</v>
      </c>
      <c r="CB173" s="12" t="s">
        <v>1493</v>
      </c>
      <c r="CC173" s="12" t="s">
        <v>1493</v>
      </c>
      <c r="CD173" s="12" t="s">
        <v>1493</v>
      </c>
      <c r="CE173" s="12" t="s">
        <v>1493</v>
      </c>
      <c r="CF173" s="12" t="s">
        <v>1493</v>
      </c>
      <c r="CG173" s="12" t="s">
        <v>1493</v>
      </c>
      <c r="CH173" s="12" t="s">
        <v>1493</v>
      </c>
      <c r="CI173" s="12" t="s">
        <v>1493</v>
      </c>
      <c r="CJ173" s="12" t="s">
        <v>1493</v>
      </c>
      <c r="CK173" s="12" t="s">
        <v>1493</v>
      </c>
      <c r="CL173" s="12" t="s">
        <v>1493</v>
      </c>
      <c r="CM173" s="12" t="s">
        <v>1493</v>
      </c>
      <c r="CN173" s="12" t="s">
        <v>1493</v>
      </c>
      <c r="CO173" s="12" t="s">
        <v>1493</v>
      </c>
      <c r="CP173" s="12" t="s">
        <v>1493</v>
      </c>
      <c r="CQ173" s="12" t="s">
        <v>1493</v>
      </c>
      <c r="CR173" s="12" t="s">
        <v>1493</v>
      </c>
      <c r="CS173" s="12" t="s">
        <v>1493</v>
      </c>
      <c r="CT173" s="12" t="s">
        <v>1493</v>
      </c>
      <c r="CU173" s="12" t="s">
        <v>1493</v>
      </c>
      <c r="CV173" s="12" t="s">
        <v>1493</v>
      </c>
      <c r="CW173" s="12" t="s">
        <v>1493</v>
      </c>
      <c r="CX173" s="12" t="s">
        <v>1493</v>
      </c>
      <c r="CY173" s="12" t="s">
        <v>1493</v>
      </c>
      <c r="CZ173" s="12" t="s">
        <v>1493</v>
      </c>
      <c r="DA173" s="12" t="s">
        <v>1493</v>
      </c>
      <c r="DB173" s="12" t="s">
        <v>1493</v>
      </c>
      <c r="DC173" s="12" t="s">
        <v>1493</v>
      </c>
      <c r="DD173" s="12" t="s">
        <v>1493</v>
      </c>
      <c r="DE173" s="12" t="s">
        <v>1493</v>
      </c>
      <c r="DF173" s="12" t="s">
        <v>1493</v>
      </c>
      <c r="DG173" s="12" t="s">
        <v>1493</v>
      </c>
      <c r="DH173" s="12" t="s">
        <v>1493</v>
      </c>
      <c r="DI173" s="12" t="s">
        <v>1493</v>
      </c>
      <c r="DJ173" s="12" t="s">
        <v>1493</v>
      </c>
      <c r="DK173" s="12" t="s">
        <v>1493</v>
      </c>
      <c r="DL173" s="12" t="s">
        <v>1493</v>
      </c>
      <c r="DM173" s="12" t="s">
        <v>1493</v>
      </c>
      <c r="DN173" s="12" t="s">
        <v>1493</v>
      </c>
      <c r="DO173" s="12" t="s">
        <v>1493</v>
      </c>
      <c r="DP173" s="12" t="s">
        <v>1493</v>
      </c>
      <c r="DQ173" s="12" t="s">
        <v>1493</v>
      </c>
      <c r="DR173" s="12" t="s">
        <v>1493</v>
      </c>
      <c r="DS173" s="12" t="s">
        <v>1493</v>
      </c>
      <c r="DT173" s="12" t="s">
        <v>1493</v>
      </c>
      <c r="DU173" s="12" t="s">
        <v>1493</v>
      </c>
      <c r="DV173" s="12" t="s">
        <v>1493</v>
      </c>
      <c r="DW173" s="12" t="s">
        <v>1493</v>
      </c>
      <c r="DX173" s="12" t="s">
        <v>1493</v>
      </c>
      <c r="DY173" s="12" t="s">
        <v>1493</v>
      </c>
      <c r="DZ173" s="12" t="s">
        <v>1493</v>
      </c>
      <c r="EA173" s="12" t="s">
        <v>1493</v>
      </c>
      <c r="EB173" s="12" t="s">
        <v>1493</v>
      </c>
      <c r="EC173" s="12" t="s">
        <v>1493</v>
      </c>
      <c r="ED173" s="12" t="s">
        <v>1493</v>
      </c>
      <c r="EE173" s="12" t="s">
        <v>1493</v>
      </c>
      <c r="EF173" s="12" t="s">
        <v>1493</v>
      </c>
      <c r="EG173" s="12" t="s">
        <v>1493</v>
      </c>
      <c r="EH173" s="12" t="s">
        <v>1493</v>
      </c>
      <c r="EI173" s="12" t="s">
        <v>1493</v>
      </c>
      <c r="EJ173" s="12" t="s">
        <v>1493</v>
      </c>
      <c r="EK173" s="12" t="s">
        <v>1493</v>
      </c>
      <c r="EL173" s="12" t="s">
        <v>1493</v>
      </c>
      <c r="EM173" s="12" t="s">
        <v>1493</v>
      </c>
      <c r="EN173" s="12" t="s">
        <v>1493</v>
      </c>
      <c r="EO173" s="12" t="s">
        <v>1493</v>
      </c>
      <c r="EP173" s="12" t="s">
        <v>1493</v>
      </c>
      <c r="ER173">
        <v>4</v>
      </c>
      <c r="ES173">
        <v>37</v>
      </c>
      <c r="ET173">
        <v>37</v>
      </c>
      <c r="EU173">
        <f t="shared" si="6"/>
        <v>37</v>
      </c>
      <c r="EV173">
        <f>Data1!BQ173/7</f>
        <v>38.571428571428569</v>
      </c>
      <c r="EW173">
        <v>4</v>
      </c>
      <c r="EX173">
        <f t="shared" si="7"/>
        <v>3</v>
      </c>
      <c r="EY173" t="str">
        <f t="shared" si="8"/>
        <v>לא הולם</v>
      </c>
    </row>
    <row r="174" spans="1:155" x14ac:dyDescent="0.25">
      <c r="A174" s="4">
        <v>1.077</v>
      </c>
      <c r="B174" s="12" t="s">
        <v>1493</v>
      </c>
      <c r="C174" s="12" t="s">
        <v>674</v>
      </c>
      <c r="D174">
        <v>228</v>
      </c>
      <c r="E174" s="12" t="s">
        <v>702</v>
      </c>
      <c r="F174">
        <v>73.3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1</v>
      </c>
      <c r="O174" s="12" t="s">
        <v>879</v>
      </c>
      <c r="P174">
        <v>242</v>
      </c>
      <c r="Q174" s="12" t="s">
        <v>484</v>
      </c>
      <c r="R174">
        <v>74</v>
      </c>
      <c r="S174" s="12">
        <v>0</v>
      </c>
      <c r="T174">
        <v>0</v>
      </c>
      <c r="U174" s="12">
        <v>0</v>
      </c>
      <c r="V174">
        <v>0</v>
      </c>
      <c r="W174" s="12">
        <v>1</v>
      </c>
      <c r="X174">
        <v>1</v>
      </c>
      <c r="Y174" s="12">
        <v>1</v>
      </c>
      <c r="Z174" s="12" t="s">
        <v>1493</v>
      </c>
      <c r="AA174" s="12" t="s">
        <v>1136</v>
      </c>
      <c r="AB174">
        <v>266</v>
      </c>
      <c r="AC174" s="12" t="s">
        <v>1137</v>
      </c>
      <c r="AD174">
        <v>75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 s="12" t="s">
        <v>1493</v>
      </c>
      <c r="AM174" s="12" t="s">
        <v>959</v>
      </c>
      <c r="AN174">
        <v>280</v>
      </c>
      <c r="AO174" s="18" t="s">
        <v>744</v>
      </c>
      <c r="AP174">
        <v>75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1</v>
      </c>
      <c r="AX174" s="12" t="s">
        <v>1493</v>
      </c>
      <c r="AY174" s="12" t="s">
        <v>1493</v>
      </c>
      <c r="AZ174" s="12" t="s">
        <v>1493</v>
      </c>
      <c r="BA174" s="12" t="s">
        <v>1493</v>
      </c>
      <c r="BB174" s="12" t="s">
        <v>1493</v>
      </c>
      <c r="BC174" s="12" t="s">
        <v>1493</v>
      </c>
      <c r="BD174" s="12" t="s">
        <v>1493</v>
      </c>
      <c r="BE174" s="12" t="s">
        <v>1493</v>
      </c>
      <c r="BF174" s="12" t="s">
        <v>1493</v>
      </c>
      <c r="BG174" s="12" t="s">
        <v>1493</v>
      </c>
      <c r="BH174" s="12" t="s">
        <v>1493</v>
      </c>
      <c r="BI174" s="12" t="s">
        <v>1493</v>
      </c>
      <c r="BJ174" s="12" t="s">
        <v>1493</v>
      </c>
      <c r="BK174" s="12" t="s">
        <v>1493</v>
      </c>
      <c r="BL174" s="12" t="s">
        <v>1493</v>
      </c>
      <c r="BM174" s="12" t="s">
        <v>1493</v>
      </c>
      <c r="BN174" s="12" t="s">
        <v>1493</v>
      </c>
      <c r="BO174" s="12" t="s">
        <v>1493</v>
      </c>
      <c r="BP174" s="12" t="s">
        <v>1493</v>
      </c>
      <c r="BQ174" s="12" t="s">
        <v>1493</v>
      </c>
      <c r="BR174" s="12" t="s">
        <v>1493</v>
      </c>
      <c r="BS174" s="12" t="s">
        <v>1493</v>
      </c>
      <c r="BT174" s="12" t="s">
        <v>1493</v>
      </c>
      <c r="BU174" s="12" t="s">
        <v>1493</v>
      </c>
      <c r="BV174" s="12" t="s">
        <v>1493</v>
      </c>
      <c r="BW174" s="12" t="s">
        <v>1493</v>
      </c>
      <c r="BX174" s="12" t="s">
        <v>1493</v>
      </c>
      <c r="BY174" s="12" t="s">
        <v>1493</v>
      </c>
      <c r="BZ174" s="12" t="s">
        <v>1493</v>
      </c>
      <c r="CA174" s="12" t="s">
        <v>1493</v>
      </c>
      <c r="CB174" s="12" t="s">
        <v>1493</v>
      </c>
      <c r="CC174" s="12" t="s">
        <v>1493</v>
      </c>
      <c r="CD174" s="12" t="s">
        <v>1493</v>
      </c>
      <c r="CE174" s="12" t="s">
        <v>1493</v>
      </c>
      <c r="CF174" s="12" t="s">
        <v>1493</v>
      </c>
      <c r="CG174" s="12" t="s">
        <v>1493</v>
      </c>
      <c r="CH174" s="12" t="s">
        <v>1493</v>
      </c>
      <c r="CI174" s="12" t="s">
        <v>1493</v>
      </c>
      <c r="CJ174" s="12" t="s">
        <v>1493</v>
      </c>
      <c r="CK174" s="12" t="s">
        <v>1493</v>
      </c>
      <c r="CL174" s="12" t="s">
        <v>1493</v>
      </c>
      <c r="CM174" s="12" t="s">
        <v>1493</v>
      </c>
      <c r="CN174" s="12" t="s">
        <v>1493</v>
      </c>
      <c r="CO174" s="12" t="s">
        <v>1493</v>
      </c>
      <c r="CP174" s="12" t="s">
        <v>1493</v>
      </c>
      <c r="CQ174" s="12" t="s">
        <v>1493</v>
      </c>
      <c r="CR174" s="12" t="s">
        <v>1493</v>
      </c>
      <c r="CS174" s="12" t="s">
        <v>1493</v>
      </c>
      <c r="CT174" s="12" t="s">
        <v>1493</v>
      </c>
      <c r="CU174" s="12" t="s">
        <v>1493</v>
      </c>
      <c r="CV174" s="12" t="s">
        <v>1493</v>
      </c>
      <c r="CW174" s="12" t="s">
        <v>1493</v>
      </c>
      <c r="CX174" s="12" t="s">
        <v>1493</v>
      </c>
      <c r="CY174" s="12" t="s">
        <v>1493</v>
      </c>
      <c r="CZ174" s="12" t="s">
        <v>1493</v>
      </c>
      <c r="DA174" s="12" t="s">
        <v>1493</v>
      </c>
      <c r="DB174" s="12" t="s">
        <v>1493</v>
      </c>
      <c r="DC174" s="12" t="s">
        <v>1493</v>
      </c>
      <c r="DD174" s="12" t="s">
        <v>1493</v>
      </c>
      <c r="DE174" s="12" t="s">
        <v>1493</v>
      </c>
      <c r="DF174" s="12" t="s">
        <v>1493</v>
      </c>
      <c r="DG174" s="12" t="s">
        <v>1493</v>
      </c>
      <c r="DH174" s="12" t="s">
        <v>1493</v>
      </c>
      <c r="DI174" s="12" t="s">
        <v>1493</v>
      </c>
      <c r="DJ174" s="12" t="s">
        <v>1493</v>
      </c>
      <c r="DK174" s="12" t="s">
        <v>1493</v>
      </c>
      <c r="DL174" s="12" t="s">
        <v>1493</v>
      </c>
      <c r="DM174" s="12" t="s">
        <v>1493</v>
      </c>
      <c r="DN174" s="12" t="s">
        <v>1493</v>
      </c>
      <c r="DO174" s="12" t="s">
        <v>1493</v>
      </c>
      <c r="DP174" s="12" t="s">
        <v>1493</v>
      </c>
      <c r="DQ174" s="12" t="s">
        <v>1493</v>
      </c>
      <c r="DR174" s="12" t="s">
        <v>1493</v>
      </c>
      <c r="DS174" s="12" t="s">
        <v>1493</v>
      </c>
      <c r="DT174" s="12" t="s">
        <v>1493</v>
      </c>
      <c r="DU174" s="12" t="s">
        <v>1493</v>
      </c>
      <c r="DV174" s="12" t="s">
        <v>1493</v>
      </c>
      <c r="DW174" s="12" t="s">
        <v>1493</v>
      </c>
      <c r="DX174" s="12" t="s">
        <v>1493</v>
      </c>
      <c r="DY174" s="12" t="s">
        <v>1493</v>
      </c>
      <c r="DZ174" s="12" t="s">
        <v>1493</v>
      </c>
      <c r="EA174" s="12" t="s">
        <v>1493</v>
      </c>
      <c r="EB174" s="12" t="s">
        <v>1493</v>
      </c>
      <c r="EC174" s="12" t="s">
        <v>1493</v>
      </c>
      <c r="ED174" s="12" t="s">
        <v>1493</v>
      </c>
      <c r="EE174" s="12" t="s">
        <v>1493</v>
      </c>
      <c r="EF174" s="12" t="s">
        <v>1493</v>
      </c>
      <c r="EG174" s="12" t="s">
        <v>1493</v>
      </c>
      <c r="EH174" s="12" t="s">
        <v>1493</v>
      </c>
      <c r="EI174" s="12" t="s">
        <v>1493</v>
      </c>
      <c r="EJ174" s="12" t="s">
        <v>1493</v>
      </c>
      <c r="EK174" s="12" t="s">
        <v>1493</v>
      </c>
      <c r="EL174" s="12" t="s">
        <v>1493</v>
      </c>
      <c r="EM174" s="12" t="s">
        <v>1493</v>
      </c>
      <c r="EN174" s="12" t="s">
        <v>1493</v>
      </c>
      <c r="EO174" s="12" t="s">
        <v>1493</v>
      </c>
      <c r="EP174" s="12" t="s">
        <v>1493</v>
      </c>
      <c r="ER174">
        <v>4</v>
      </c>
      <c r="ES174">
        <v>40</v>
      </c>
      <c r="ET174">
        <v>40</v>
      </c>
      <c r="EU174">
        <f t="shared" si="6"/>
        <v>40</v>
      </c>
      <c r="EV174">
        <f>Data1!BQ174/7</f>
        <v>40.714285714285715</v>
      </c>
      <c r="EW174">
        <v>4</v>
      </c>
      <c r="EX174">
        <f t="shared" si="7"/>
        <v>3</v>
      </c>
      <c r="EY174" t="str">
        <f t="shared" si="8"/>
        <v>לא הולם</v>
      </c>
    </row>
    <row r="175" spans="1:155" x14ac:dyDescent="0.25">
      <c r="A175" s="4">
        <v>1.0780000000000001</v>
      </c>
      <c r="B175" s="12" t="s">
        <v>1493</v>
      </c>
      <c r="C175" s="12" t="s">
        <v>541</v>
      </c>
      <c r="D175">
        <v>61</v>
      </c>
      <c r="E175" s="12" t="s">
        <v>695</v>
      </c>
      <c r="F175">
        <v>52.4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 s="12" t="s">
        <v>542</v>
      </c>
      <c r="P175">
        <v>102</v>
      </c>
      <c r="Q175" s="12" t="s">
        <v>791</v>
      </c>
      <c r="R175">
        <v>51</v>
      </c>
      <c r="S175" s="12">
        <v>0</v>
      </c>
      <c r="T175">
        <v>0</v>
      </c>
      <c r="U175" s="12">
        <v>0</v>
      </c>
      <c r="V175">
        <v>0</v>
      </c>
      <c r="W175" s="12">
        <v>0</v>
      </c>
      <c r="X175">
        <v>1</v>
      </c>
      <c r="Y175" s="12">
        <v>1</v>
      </c>
      <c r="Z175" s="12" t="s">
        <v>1493</v>
      </c>
      <c r="AA175" s="12" t="s">
        <v>925</v>
      </c>
      <c r="AB175">
        <v>144</v>
      </c>
      <c r="AC175" s="12" t="s">
        <v>1138</v>
      </c>
      <c r="AD175">
        <v>52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 s="12" t="s">
        <v>1493</v>
      </c>
      <c r="AM175" s="12" t="s">
        <v>887</v>
      </c>
      <c r="AN175">
        <v>172</v>
      </c>
      <c r="AO175" s="12" t="s">
        <v>1139</v>
      </c>
      <c r="AP175">
        <v>52.5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 s="12" t="s">
        <v>1493</v>
      </c>
      <c r="AY175" s="12" t="s">
        <v>903</v>
      </c>
      <c r="AZ175">
        <v>228</v>
      </c>
      <c r="BA175" s="12" t="s">
        <v>1005</v>
      </c>
      <c r="BB175">
        <v>53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1</v>
      </c>
      <c r="BI175">
        <v>1</v>
      </c>
      <c r="BJ175" s="12" t="s">
        <v>1493</v>
      </c>
      <c r="BK175" s="12" t="s">
        <v>937</v>
      </c>
      <c r="BL175">
        <v>263</v>
      </c>
      <c r="BM175" s="12" t="s">
        <v>1014</v>
      </c>
      <c r="BN175">
        <v>54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1</v>
      </c>
      <c r="BU175">
        <v>1</v>
      </c>
      <c r="BV175" s="12" t="s">
        <v>1493</v>
      </c>
      <c r="BW175" s="12" t="s">
        <v>1493</v>
      </c>
      <c r="BX175" s="12" t="s">
        <v>1493</v>
      </c>
      <c r="BY175" s="12" t="s">
        <v>1493</v>
      </c>
      <c r="BZ175" s="12" t="s">
        <v>1493</v>
      </c>
      <c r="CA175" s="12" t="s">
        <v>1493</v>
      </c>
      <c r="CB175" s="12" t="s">
        <v>1493</v>
      </c>
      <c r="CC175" s="12" t="s">
        <v>1493</v>
      </c>
      <c r="CD175" s="12" t="s">
        <v>1493</v>
      </c>
      <c r="CE175" s="12" t="s">
        <v>1493</v>
      </c>
      <c r="CF175" s="12" t="s">
        <v>1493</v>
      </c>
      <c r="CG175" s="12" t="s">
        <v>1493</v>
      </c>
      <c r="CH175" s="12" t="s">
        <v>1493</v>
      </c>
      <c r="CI175" s="12" t="s">
        <v>1493</v>
      </c>
      <c r="CJ175" s="12" t="s">
        <v>1493</v>
      </c>
      <c r="CK175" s="12" t="s">
        <v>1493</v>
      </c>
      <c r="CL175" s="12" t="s">
        <v>1493</v>
      </c>
      <c r="CM175" s="12" t="s">
        <v>1493</v>
      </c>
      <c r="CN175" s="12" t="s">
        <v>1493</v>
      </c>
      <c r="CO175" s="12" t="s">
        <v>1493</v>
      </c>
      <c r="CP175" s="12" t="s">
        <v>1493</v>
      </c>
      <c r="CQ175" s="12" t="s">
        <v>1493</v>
      </c>
      <c r="CR175" s="12" t="s">
        <v>1493</v>
      </c>
      <c r="CS175" s="12" t="s">
        <v>1493</v>
      </c>
      <c r="CT175" s="12" t="s">
        <v>1493</v>
      </c>
      <c r="CU175" s="12" t="s">
        <v>1493</v>
      </c>
      <c r="CV175" s="12" t="s">
        <v>1493</v>
      </c>
      <c r="CW175" s="12" t="s">
        <v>1493</v>
      </c>
      <c r="CX175" s="12" t="s">
        <v>1493</v>
      </c>
      <c r="CY175" s="12" t="s">
        <v>1493</v>
      </c>
      <c r="CZ175" s="12" t="s">
        <v>1493</v>
      </c>
      <c r="DA175" s="12" t="s">
        <v>1493</v>
      </c>
      <c r="DB175" s="12" t="s">
        <v>1493</v>
      </c>
      <c r="DC175" s="12" t="s">
        <v>1493</v>
      </c>
      <c r="DD175" s="12" t="s">
        <v>1493</v>
      </c>
      <c r="DE175" s="12" t="s">
        <v>1493</v>
      </c>
      <c r="DF175" s="12" t="s">
        <v>1493</v>
      </c>
      <c r="DG175" s="12" t="s">
        <v>1493</v>
      </c>
      <c r="DH175" s="12" t="s">
        <v>1493</v>
      </c>
      <c r="DI175" s="12" t="s">
        <v>1493</v>
      </c>
      <c r="DJ175" s="12" t="s">
        <v>1493</v>
      </c>
      <c r="DK175" s="12" t="s">
        <v>1493</v>
      </c>
      <c r="DL175" s="12" t="s">
        <v>1493</v>
      </c>
      <c r="DM175" s="12" t="s">
        <v>1493</v>
      </c>
      <c r="DN175" s="12" t="s">
        <v>1493</v>
      </c>
      <c r="DO175" s="12" t="s">
        <v>1493</v>
      </c>
      <c r="DP175" s="12" t="s">
        <v>1493</v>
      </c>
      <c r="DQ175" s="12" t="s">
        <v>1493</v>
      </c>
      <c r="DR175" s="12" t="s">
        <v>1493</v>
      </c>
      <c r="DS175" s="12" t="s">
        <v>1493</v>
      </c>
      <c r="DT175" s="12" t="s">
        <v>1493</v>
      </c>
      <c r="DU175" s="12" t="s">
        <v>1493</v>
      </c>
      <c r="DV175" s="12" t="s">
        <v>1493</v>
      </c>
      <c r="DW175" s="12" t="s">
        <v>1493</v>
      </c>
      <c r="DX175" s="12" t="s">
        <v>1493</v>
      </c>
      <c r="DY175" s="12" t="s">
        <v>1493</v>
      </c>
      <c r="DZ175" s="12" t="s">
        <v>1493</v>
      </c>
      <c r="EA175" s="12" t="s">
        <v>1493</v>
      </c>
      <c r="EB175" s="12" t="s">
        <v>1493</v>
      </c>
      <c r="EC175" s="12" t="s">
        <v>1493</v>
      </c>
      <c r="ED175" s="12" t="s">
        <v>1493</v>
      </c>
      <c r="EE175" s="12" t="s">
        <v>1493</v>
      </c>
      <c r="EF175" s="12" t="s">
        <v>1493</v>
      </c>
      <c r="EG175" s="12" t="s">
        <v>1493</v>
      </c>
      <c r="EH175" s="12" t="s">
        <v>1493</v>
      </c>
      <c r="EI175" s="12" t="s">
        <v>1493</v>
      </c>
      <c r="EJ175" s="12" t="s">
        <v>1493</v>
      </c>
      <c r="EK175" s="12" t="s">
        <v>1493</v>
      </c>
      <c r="EL175" s="12" t="s">
        <v>1493</v>
      </c>
      <c r="EM175" s="12" t="s">
        <v>1493</v>
      </c>
      <c r="EN175" s="12" t="s">
        <v>1493</v>
      </c>
      <c r="EO175" s="12" t="s">
        <v>1493</v>
      </c>
      <c r="EP175" s="12" t="s">
        <v>1493</v>
      </c>
      <c r="ER175">
        <v>6</v>
      </c>
      <c r="ES175">
        <v>37.5</v>
      </c>
      <c r="ET175">
        <v>37.5</v>
      </c>
      <c r="EU175">
        <f t="shared" si="6"/>
        <v>37</v>
      </c>
      <c r="EV175">
        <f>Data1!BQ175/7</f>
        <v>38.285714285714285</v>
      </c>
      <c r="EW175">
        <v>6</v>
      </c>
      <c r="EX175">
        <f t="shared" si="7"/>
        <v>2</v>
      </c>
      <c r="EY175" t="str">
        <f t="shared" si="8"/>
        <v>בינוני</v>
      </c>
    </row>
    <row r="176" spans="1:155" x14ac:dyDescent="0.25">
      <c r="A176" s="4">
        <v>1.079</v>
      </c>
      <c r="B176" s="12" t="s">
        <v>1493</v>
      </c>
      <c r="C176" s="12" t="s">
        <v>684</v>
      </c>
      <c r="D176">
        <v>98</v>
      </c>
      <c r="E176" s="12" t="s">
        <v>484</v>
      </c>
      <c r="F176">
        <v>59.5</v>
      </c>
      <c r="G176">
        <v>0</v>
      </c>
      <c r="H176">
        <v>0</v>
      </c>
      <c r="I176">
        <v>0</v>
      </c>
      <c r="J176">
        <v>0</v>
      </c>
      <c r="K176">
        <v>0</v>
      </c>
      <c r="L176" s="12" t="s">
        <v>1493</v>
      </c>
      <c r="M176">
        <v>1</v>
      </c>
      <c r="N176">
        <v>1</v>
      </c>
      <c r="O176" s="12" t="s">
        <v>690</v>
      </c>
      <c r="P176">
        <v>133</v>
      </c>
      <c r="Q176" s="12" t="s">
        <v>484</v>
      </c>
      <c r="R176">
        <v>61</v>
      </c>
      <c r="S176" s="12">
        <v>0</v>
      </c>
      <c r="T176">
        <v>0</v>
      </c>
      <c r="U176" s="12">
        <v>0</v>
      </c>
      <c r="V176">
        <v>0</v>
      </c>
      <c r="W176" s="12">
        <v>1</v>
      </c>
      <c r="X176" s="12" t="s">
        <v>1493</v>
      </c>
      <c r="Y176" s="12">
        <v>1</v>
      </c>
      <c r="Z176" s="12" t="s">
        <v>1493</v>
      </c>
      <c r="AA176" s="12" t="s">
        <v>934</v>
      </c>
      <c r="AB176">
        <v>189</v>
      </c>
      <c r="AC176" s="12" t="s">
        <v>1142</v>
      </c>
      <c r="AD176">
        <v>65</v>
      </c>
      <c r="AE176">
        <v>0</v>
      </c>
      <c r="AF176">
        <v>0</v>
      </c>
      <c r="AG176">
        <v>0</v>
      </c>
      <c r="AH176">
        <v>0</v>
      </c>
      <c r="AI176">
        <v>1</v>
      </c>
      <c r="AJ176" s="12" t="s">
        <v>1493</v>
      </c>
      <c r="AK176">
        <v>1</v>
      </c>
      <c r="AL176" s="12" t="s">
        <v>1493</v>
      </c>
      <c r="AM176" s="12" t="s">
        <v>883</v>
      </c>
      <c r="AN176">
        <v>220</v>
      </c>
      <c r="AO176" t="s">
        <v>495</v>
      </c>
      <c r="AP176">
        <v>67</v>
      </c>
      <c r="AQ176">
        <v>0</v>
      </c>
      <c r="AR176">
        <v>0</v>
      </c>
      <c r="AS176">
        <v>0</v>
      </c>
      <c r="AT176">
        <v>0</v>
      </c>
      <c r="AU176">
        <v>1</v>
      </c>
      <c r="AV176" s="12" t="s">
        <v>1493</v>
      </c>
      <c r="AW176">
        <v>1</v>
      </c>
      <c r="AX176" s="12" t="s">
        <v>1493</v>
      </c>
      <c r="AY176" s="12" t="s">
        <v>1493</v>
      </c>
      <c r="AZ176" s="12" t="s">
        <v>1493</v>
      </c>
      <c r="BA176" s="12" t="s">
        <v>1493</v>
      </c>
      <c r="BB176" s="12" t="s">
        <v>1493</v>
      </c>
      <c r="BC176" s="12" t="s">
        <v>1493</v>
      </c>
      <c r="BD176" s="12" t="s">
        <v>1493</v>
      </c>
      <c r="BE176" s="12" t="s">
        <v>1493</v>
      </c>
      <c r="BF176" s="12" t="s">
        <v>1493</v>
      </c>
      <c r="BG176" s="12" t="s">
        <v>1493</v>
      </c>
      <c r="BH176" s="12" t="s">
        <v>1493</v>
      </c>
      <c r="BI176" s="12" t="s">
        <v>1493</v>
      </c>
      <c r="BJ176" s="12" t="s">
        <v>1493</v>
      </c>
      <c r="BK176" s="12" t="s">
        <v>1493</v>
      </c>
      <c r="BL176" s="12" t="s">
        <v>1493</v>
      </c>
      <c r="BM176" s="12" t="s">
        <v>1493</v>
      </c>
      <c r="BN176" s="12" t="s">
        <v>1493</v>
      </c>
      <c r="BO176" s="12" t="s">
        <v>1493</v>
      </c>
      <c r="BP176" s="12" t="s">
        <v>1493</v>
      </c>
      <c r="BQ176" s="12" t="s">
        <v>1493</v>
      </c>
      <c r="BR176" s="12" t="s">
        <v>1493</v>
      </c>
      <c r="BS176" s="12" t="s">
        <v>1493</v>
      </c>
      <c r="BT176" s="12" t="s">
        <v>1493</v>
      </c>
      <c r="BU176" s="12" t="s">
        <v>1493</v>
      </c>
      <c r="BV176" s="12" t="s">
        <v>1493</v>
      </c>
      <c r="BW176" s="12" t="s">
        <v>1493</v>
      </c>
      <c r="BX176" s="12" t="s">
        <v>1493</v>
      </c>
      <c r="BY176" s="12" t="s">
        <v>1493</v>
      </c>
      <c r="BZ176" s="12" t="s">
        <v>1493</v>
      </c>
      <c r="CA176" s="12" t="s">
        <v>1493</v>
      </c>
      <c r="CB176" s="12" t="s">
        <v>1493</v>
      </c>
      <c r="CC176" s="12" t="s">
        <v>1493</v>
      </c>
      <c r="CD176" s="12" t="s">
        <v>1493</v>
      </c>
      <c r="CE176" s="12" t="s">
        <v>1493</v>
      </c>
      <c r="CF176" s="12" t="s">
        <v>1493</v>
      </c>
      <c r="CG176" s="12" t="s">
        <v>1493</v>
      </c>
      <c r="CH176" s="12" t="s">
        <v>1493</v>
      </c>
      <c r="CI176" s="12" t="s">
        <v>1493</v>
      </c>
      <c r="CJ176" s="12" t="s">
        <v>1493</v>
      </c>
      <c r="CK176" s="12" t="s">
        <v>1493</v>
      </c>
      <c r="CL176" s="12" t="s">
        <v>1493</v>
      </c>
      <c r="CM176" s="12" t="s">
        <v>1493</v>
      </c>
      <c r="CN176" s="12" t="s">
        <v>1493</v>
      </c>
      <c r="CO176" s="12" t="s">
        <v>1493</v>
      </c>
      <c r="CP176" s="12" t="s">
        <v>1493</v>
      </c>
      <c r="CQ176" s="12" t="s">
        <v>1493</v>
      </c>
      <c r="CR176" s="12" t="s">
        <v>1493</v>
      </c>
      <c r="CS176" s="12" t="s">
        <v>1493</v>
      </c>
      <c r="CT176" s="12" t="s">
        <v>1493</v>
      </c>
      <c r="CU176" s="12" t="s">
        <v>1493</v>
      </c>
      <c r="CV176" s="12" t="s">
        <v>1493</v>
      </c>
      <c r="CW176" s="12" t="s">
        <v>1493</v>
      </c>
      <c r="CX176" s="12" t="s">
        <v>1493</v>
      </c>
      <c r="CY176" s="12" t="s">
        <v>1493</v>
      </c>
      <c r="CZ176" s="12" t="s">
        <v>1493</v>
      </c>
      <c r="DA176" s="12" t="s">
        <v>1493</v>
      </c>
      <c r="DB176" s="12" t="s">
        <v>1493</v>
      </c>
      <c r="DC176" s="12" t="s">
        <v>1493</v>
      </c>
      <c r="DD176" s="12" t="s">
        <v>1493</v>
      </c>
      <c r="DE176" s="12" t="s">
        <v>1493</v>
      </c>
      <c r="DF176" s="12" t="s">
        <v>1493</v>
      </c>
      <c r="DG176" s="12" t="s">
        <v>1493</v>
      </c>
      <c r="DH176" s="12" t="s">
        <v>1493</v>
      </c>
      <c r="DI176" s="12" t="s">
        <v>1493</v>
      </c>
      <c r="DJ176" s="12" t="s">
        <v>1493</v>
      </c>
      <c r="DK176" s="12" t="s">
        <v>1493</v>
      </c>
      <c r="DL176" s="12" t="s">
        <v>1493</v>
      </c>
      <c r="DM176" s="12" t="s">
        <v>1493</v>
      </c>
      <c r="DN176" s="12" t="s">
        <v>1493</v>
      </c>
      <c r="DO176" s="12" t="s">
        <v>1493</v>
      </c>
      <c r="DP176" s="12" t="s">
        <v>1493</v>
      </c>
      <c r="DQ176" s="12" t="s">
        <v>1493</v>
      </c>
      <c r="DR176" s="12" t="s">
        <v>1493</v>
      </c>
      <c r="DS176" s="12" t="s">
        <v>1493</v>
      </c>
      <c r="DT176" s="12" t="s">
        <v>1493</v>
      </c>
      <c r="DU176" s="12" t="s">
        <v>1493</v>
      </c>
      <c r="DV176" s="12" t="s">
        <v>1493</v>
      </c>
      <c r="DW176" s="12" t="s">
        <v>1493</v>
      </c>
      <c r="DX176" s="12" t="s">
        <v>1493</v>
      </c>
      <c r="DY176" s="12" t="s">
        <v>1493</v>
      </c>
      <c r="DZ176" s="12" t="s">
        <v>1493</v>
      </c>
      <c r="EA176" s="12" t="s">
        <v>1493</v>
      </c>
      <c r="EB176" s="12" t="s">
        <v>1493</v>
      </c>
      <c r="EC176" s="12" t="s">
        <v>1493</v>
      </c>
      <c r="ED176" s="12" t="s">
        <v>1493</v>
      </c>
      <c r="EE176" s="12" t="s">
        <v>1493</v>
      </c>
      <c r="EF176" s="12" t="s">
        <v>1493</v>
      </c>
      <c r="EG176" s="12" t="s">
        <v>1493</v>
      </c>
      <c r="EH176" s="12" t="s">
        <v>1493</v>
      </c>
      <c r="EI176" s="12" t="s">
        <v>1493</v>
      </c>
      <c r="EJ176" s="12" t="s">
        <v>1493</v>
      </c>
      <c r="EK176" s="12" t="s">
        <v>1493</v>
      </c>
      <c r="EL176" s="12" t="s">
        <v>1493</v>
      </c>
      <c r="EM176" s="12" t="s">
        <v>1493</v>
      </c>
      <c r="EN176" s="12" t="s">
        <v>1493</v>
      </c>
      <c r="EO176" s="12" t="s">
        <v>1493</v>
      </c>
      <c r="EP176" s="12" t="s">
        <v>1493</v>
      </c>
      <c r="ER176">
        <v>4</v>
      </c>
      <c r="ES176">
        <v>31.4</v>
      </c>
      <c r="ET176">
        <v>31.4</v>
      </c>
      <c r="EU176">
        <f t="shared" si="6"/>
        <v>31</v>
      </c>
      <c r="EV176">
        <f>Data1!BQ176/7</f>
        <v>37.714285714285715</v>
      </c>
      <c r="EW176">
        <v>4</v>
      </c>
      <c r="EX176">
        <f t="shared" si="7"/>
        <v>3</v>
      </c>
      <c r="EY176" t="str">
        <f t="shared" si="8"/>
        <v>לא הולם</v>
      </c>
    </row>
    <row r="177" spans="1:155" x14ac:dyDescent="0.25">
      <c r="A177" s="4">
        <v>1.08</v>
      </c>
      <c r="B177" s="12" t="s">
        <v>1493</v>
      </c>
      <c r="C177" s="12" t="s">
        <v>595</v>
      </c>
      <c r="D177">
        <v>80</v>
      </c>
      <c r="E177" s="12" t="s">
        <v>557</v>
      </c>
      <c r="F177">
        <v>47.8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 s="12" t="s">
        <v>917</v>
      </c>
      <c r="P177">
        <v>159</v>
      </c>
      <c r="Q177" s="12" t="s">
        <v>484</v>
      </c>
      <c r="R177">
        <v>53</v>
      </c>
      <c r="S177" s="12">
        <v>0</v>
      </c>
      <c r="T177">
        <v>0</v>
      </c>
      <c r="U177" s="12">
        <v>0</v>
      </c>
      <c r="V177">
        <v>0</v>
      </c>
      <c r="W177" s="12">
        <v>1</v>
      </c>
      <c r="X177" s="12" t="s">
        <v>1493</v>
      </c>
      <c r="Y177" s="12">
        <v>1</v>
      </c>
      <c r="Z177" s="12" t="s">
        <v>1493</v>
      </c>
      <c r="AA177" s="12" t="s">
        <v>899</v>
      </c>
      <c r="AB177">
        <v>200</v>
      </c>
      <c r="AC177" s="12" t="s">
        <v>557</v>
      </c>
      <c r="AD177">
        <v>55.7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 s="12" t="s">
        <v>1493</v>
      </c>
      <c r="AM177" s="12" t="s">
        <v>1145</v>
      </c>
      <c r="AN177">
        <v>227</v>
      </c>
      <c r="AO177" t="s">
        <v>495</v>
      </c>
      <c r="AP177">
        <v>57</v>
      </c>
      <c r="AQ177">
        <v>0</v>
      </c>
      <c r="AR177">
        <v>0</v>
      </c>
      <c r="AS177">
        <v>0</v>
      </c>
      <c r="AT177">
        <v>0</v>
      </c>
      <c r="AU177">
        <v>1</v>
      </c>
      <c r="AV177" s="12" t="s">
        <v>1493</v>
      </c>
      <c r="AW177" s="12" t="s">
        <v>1493</v>
      </c>
      <c r="AX177" s="12" t="s">
        <v>1493</v>
      </c>
      <c r="AY177" t="s">
        <v>920</v>
      </c>
      <c r="AZ177">
        <v>258</v>
      </c>
      <c r="BA177" t="s">
        <v>598</v>
      </c>
      <c r="BB177">
        <v>59</v>
      </c>
      <c r="BC177">
        <v>0</v>
      </c>
      <c r="BD177">
        <v>0</v>
      </c>
      <c r="BE177">
        <v>0</v>
      </c>
      <c r="BF177">
        <v>0</v>
      </c>
      <c r="BG177">
        <v>1</v>
      </c>
      <c r="BH177" s="12" t="s">
        <v>1493</v>
      </c>
      <c r="BI177" s="12" t="s">
        <v>1493</v>
      </c>
      <c r="BJ177" s="12" t="s">
        <v>1493</v>
      </c>
      <c r="BK177" t="s">
        <v>959</v>
      </c>
      <c r="BL177">
        <v>273</v>
      </c>
      <c r="BM177" t="s">
        <v>1146</v>
      </c>
      <c r="BN177">
        <v>61</v>
      </c>
      <c r="BO177">
        <v>0</v>
      </c>
      <c r="BP177">
        <v>0</v>
      </c>
      <c r="BQ177">
        <v>0</v>
      </c>
      <c r="BR177">
        <v>0</v>
      </c>
      <c r="BS177">
        <v>1</v>
      </c>
      <c r="BT177" s="12" t="s">
        <v>1493</v>
      </c>
      <c r="BU177" s="12" t="s">
        <v>1493</v>
      </c>
      <c r="BV177" s="12" t="s">
        <v>1493</v>
      </c>
      <c r="BW177" s="12" t="s">
        <v>1493</v>
      </c>
      <c r="BX177" s="12" t="s">
        <v>1493</v>
      </c>
      <c r="BY177" s="12" t="s">
        <v>1493</v>
      </c>
      <c r="BZ177" s="12" t="s">
        <v>1493</v>
      </c>
      <c r="CA177" s="12" t="s">
        <v>1493</v>
      </c>
      <c r="CB177" s="12" t="s">
        <v>1493</v>
      </c>
      <c r="CC177" s="12" t="s">
        <v>1493</v>
      </c>
      <c r="CD177" s="12" t="s">
        <v>1493</v>
      </c>
      <c r="CE177" s="12" t="s">
        <v>1493</v>
      </c>
      <c r="CF177" s="12" t="s">
        <v>1493</v>
      </c>
      <c r="CG177" s="12" t="s">
        <v>1493</v>
      </c>
      <c r="CH177" s="12" t="s">
        <v>1493</v>
      </c>
      <c r="CI177" s="12" t="s">
        <v>1493</v>
      </c>
      <c r="CJ177" s="12" t="s">
        <v>1493</v>
      </c>
      <c r="CK177" s="12" t="s">
        <v>1493</v>
      </c>
      <c r="CL177" s="12" t="s">
        <v>1493</v>
      </c>
      <c r="CM177" s="12" t="s">
        <v>1493</v>
      </c>
      <c r="CN177" s="12" t="s">
        <v>1493</v>
      </c>
      <c r="CO177" s="12" t="s">
        <v>1493</v>
      </c>
      <c r="CP177" s="12" t="s">
        <v>1493</v>
      </c>
      <c r="CQ177" s="12" t="s">
        <v>1493</v>
      </c>
      <c r="CR177" s="12" t="s">
        <v>1493</v>
      </c>
      <c r="CS177" s="12" t="s">
        <v>1493</v>
      </c>
      <c r="CT177" s="12" t="s">
        <v>1493</v>
      </c>
      <c r="CU177" s="12" t="s">
        <v>1493</v>
      </c>
      <c r="CV177" s="12" t="s">
        <v>1493</v>
      </c>
      <c r="CW177" s="12" t="s">
        <v>1493</v>
      </c>
      <c r="CX177" s="12" t="s">
        <v>1493</v>
      </c>
      <c r="CY177" s="12" t="s">
        <v>1493</v>
      </c>
      <c r="CZ177" s="12" t="s">
        <v>1493</v>
      </c>
      <c r="DA177" s="12" t="s">
        <v>1493</v>
      </c>
      <c r="DB177" s="12" t="s">
        <v>1493</v>
      </c>
      <c r="DC177" s="12" t="s">
        <v>1493</v>
      </c>
      <c r="DD177" s="12" t="s">
        <v>1493</v>
      </c>
      <c r="DE177" s="12" t="s">
        <v>1493</v>
      </c>
      <c r="DF177" s="12" t="s">
        <v>1493</v>
      </c>
      <c r="DG177" s="12" t="s">
        <v>1493</v>
      </c>
      <c r="DH177" s="12" t="s">
        <v>1493</v>
      </c>
      <c r="DI177" s="12" t="s">
        <v>1493</v>
      </c>
      <c r="DJ177" s="12" t="s">
        <v>1493</v>
      </c>
      <c r="DK177" s="12" t="s">
        <v>1493</v>
      </c>
      <c r="DL177" s="12" t="s">
        <v>1493</v>
      </c>
      <c r="DM177" s="12" t="s">
        <v>1493</v>
      </c>
      <c r="DN177" s="12" t="s">
        <v>1493</v>
      </c>
      <c r="DO177" s="12" t="s">
        <v>1493</v>
      </c>
      <c r="DP177" s="12" t="s">
        <v>1493</v>
      </c>
      <c r="DQ177" s="12" t="s">
        <v>1493</v>
      </c>
      <c r="DR177" s="12" t="s">
        <v>1493</v>
      </c>
      <c r="DS177" s="12" t="s">
        <v>1493</v>
      </c>
      <c r="DT177" s="12" t="s">
        <v>1493</v>
      </c>
      <c r="DU177" s="12" t="s">
        <v>1493</v>
      </c>
      <c r="DV177" s="12" t="s">
        <v>1493</v>
      </c>
      <c r="DW177" s="12" t="s">
        <v>1493</v>
      </c>
      <c r="DX177" s="12" t="s">
        <v>1493</v>
      </c>
      <c r="DY177" s="12" t="s">
        <v>1493</v>
      </c>
      <c r="DZ177" s="12" t="s">
        <v>1493</v>
      </c>
      <c r="EA177" s="12" t="s">
        <v>1493</v>
      </c>
      <c r="EB177" s="12" t="s">
        <v>1493</v>
      </c>
      <c r="EC177" s="12" t="s">
        <v>1493</v>
      </c>
      <c r="ED177" s="12" t="s">
        <v>1493</v>
      </c>
      <c r="EE177" s="12" t="s">
        <v>1493</v>
      </c>
      <c r="EF177" s="12" t="s">
        <v>1493</v>
      </c>
      <c r="EG177" s="12" t="s">
        <v>1493</v>
      </c>
      <c r="EH177" s="12" t="s">
        <v>1493</v>
      </c>
      <c r="EI177" s="12" t="s">
        <v>1493</v>
      </c>
      <c r="EJ177" s="12" t="s">
        <v>1493</v>
      </c>
      <c r="EK177" s="12" t="s">
        <v>1493</v>
      </c>
      <c r="EL177" s="12" t="s">
        <v>1493</v>
      </c>
      <c r="EM177" s="12" t="s">
        <v>1493</v>
      </c>
      <c r="EN177" s="12" t="s">
        <v>1493</v>
      </c>
      <c r="EO177" s="12" t="s">
        <v>1493</v>
      </c>
      <c r="EP177" s="12" t="s">
        <v>1493</v>
      </c>
      <c r="ER177">
        <v>6</v>
      </c>
      <c r="ES177">
        <v>39</v>
      </c>
      <c r="ET177">
        <v>39</v>
      </c>
      <c r="EU177">
        <f t="shared" si="6"/>
        <v>39</v>
      </c>
      <c r="EV177">
        <f>Data1!BQ177/7</f>
        <v>39.571428571428569</v>
      </c>
      <c r="EW177">
        <v>6</v>
      </c>
      <c r="EX177">
        <f t="shared" si="7"/>
        <v>2</v>
      </c>
      <c r="EY177" t="str">
        <f t="shared" si="8"/>
        <v>בינוני</v>
      </c>
    </row>
    <row r="178" spans="1:155" x14ac:dyDescent="0.25">
      <c r="A178" s="4">
        <v>1.081</v>
      </c>
      <c r="B178" s="12" t="s">
        <v>1493</v>
      </c>
      <c r="C178" s="12" t="s">
        <v>494</v>
      </c>
      <c r="D178">
        <v>81</v>
      </c>
      <c r="E178" s="12" t="s">
        <v>1149</v>
      </c>
      <c r="F178">
        <v>75.5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 s="12" t="s">
        <v>609</v>
      </c>
      <c r="P178">
        <v>116</v>
      </c>
      <c r="Q178" s="12" t="s">
        <v>1150</v>
      </c>
      <c r="R178">
        <v>76.400000000000006</v>
      </c>
      <c r="S178" s="12">
        <v>0</v>
      </c>
      <c r="T178">
        <v>0</v>
      </c>
      <c r="U178" s="12">
        <v>0</v>
      </c>
      <c r="V178">
        <v>0</v>
      </c>
      <c r="W178" s="12">
        <v>0</v>
      </c>
      <c r="X178">
        <v>0</v>
      </c>
      <c r="Y178" s="12">
        <v>0</v>
      </c>
      <c r="Z178">
        <v>1</v>
      </c>
      <c r="AA178" s="12" t="s">
        <v>1493</v>
      </c>
      <c r="AB178" s="12" t="s">
        <v>1493</v>
      </c>
      <c r="AC178" s="12" t="s">
        <v>1493</v>
      </c>
      <c r="AD178" s="12" t="s">
        <v>1493</v>
      </c>
      <c r="AE178" s="12" t="s">
        <v>1493</v>
      </c>
      <c r="AF178" s="12" t="s">
        <v>1493</v>
      </c>
      <c r="AG178" s="12" t="s">
        <v>1493</v>
      </c>
      <c r="AH178" s="12" t="s">
        <v>1493</v>
      </c>
      <c r="AI178" s="12" t="s">
        <v>1493</v>
      </c>
      <c r="AJ178" s="12" t="s">
        <v>1493</v>
      </c>
      <c r="AK178" s="12" t="s">
        <v>1493</v>
      </c>
      <c r="AL178" s="12" t="s">
        <v>1493</v>
      </c>
      <c r="AM178" s="12" t="s">
        <v>1493</v>
      </c>
      <c r="AN178" s="12" t="s">
        <v>1493</v>
      </c>
      <c r="AO178" s="12" t="s">
        <v>1493</v>
      </c>
      <c r="AP178" s="12" t="s">
        <v>1493</v>
      </c>
      <c r="AQ178" s="12" t="s">
        <v>1493</v>
      </c>
      <c r="AR178" s="12" t="s">
        <v>1493</v>
      </c>
      <c r="AS178" s="12" t="s">
        <v>1493</v>
      </c>
      <c r="AT178" s="12" t="s">
        <v>1493</v>
      </c>
      <c r="AU178" s="12" t="s">
        <v>1493</v>
      </c>
      <c r="AV178" s="12" t="s">
        <v>1493</v>
      </c>
      <c r="AW178" s="12" t="s">
        <v>1493</v>
      </c>
      <c r="AX178" s="12" t="s">
        <v>1493</v>
      </c>
      <c r="AY178" s="12" t="s">
        <v>1493</v>
      </c>
      <c r="AZ178" s="12" t="s">
        <v>1493</v>
      </c>
      <c r="BA178" s="12" t="s">
        <v>1493</v>
      </c>
      <c r="BB178" s="12" t="s">
        <v>1493</v>
      </c>
      <c r="BC178" s="12" t="s">
        <v>1493</v>
      </c>
      <c r="BD178" s="12" t="s">
        <v>1493</v>
      </c>
      <c r="BE178" s="12" t="s">
        <v>1493</v>
      </c>
      <c r="BF178" s="12" t="s">
        <v>1493</v>
      </c>
      <c r="BG178" s="12" t="s">
        <v>1493</v>
      </c>
      <c r="BH178" s="12" t="s">
        <v>1493</v>
      </c>
      <c r="BI178" s="12" t="s">
        <v>1493</v>
      </c>
      <c r="BJ178" s="12" t="s">
        <v>1493</v>
      </c>
      <c r="BK178" s="12" t="s">
        <v>1493</v>
      </c>
      <c r="BL178" s="12" t="s">
        <v>1493</v>
      </c>
      <c r="BM178" s="12" t="s">
        <v>1493</v>
      </c>
      <c r="BN178" s="12" t="s">
        <v>1493</v>
      </c>
      <c r="BO178" s="12" t="s">
        <v>1493</v>
      </c>
      <c r="BP178" s="12" t="s">
        <v>1493</v>
      </c>
      <c r="BQ178" s="12" t="s">
        <v>1493</v>
      </c>
      <c r="BR178" s="12" t="s">
        <v>1493</v>
      </c>
      <c r="BS178" s="12" t="s">
        <v>1493</v>
      </c>
      <c r="BT178" s="12" t="s">
        <v>1493</v>
      </c>
      <c r="BU178" s="12" t="s">
        <v>1493</v>
      </c>
      <c r="BV178" s="12" t="s">
        <v>1493</v>
      </c>
      <c r="BW178" s="12" t="s">
        <v>1493</v>
      </c>
      <c r="BX178" s="12" t="s">
        <v>1493</v>
      </c>
      <c r="BY178" s="12" t="s">
        <v>1493</v>
      </c>
      <c r="BZ178" s="12" t="s">
        <v>1493</v>
      </c>
      <c r="CA178" s="12" t="s">
        <v>1493</v>
      </c>
      <c r="CB178" s="12" t="s">
        <v>1493</v>
      </c>
      <c r="CC178" s="12" t="s">
        <v>1493</v>
      </c>
      <c r="CD178" s="12" t="s">
        <v>1493</v>
      </c>
      <c r="CE178" s="12" t="s">
        <v>1493</v>
      </c>
      <c r="CF178" s="12" t="s">
        <v>1493</v>
      </c>
      <c r="CG178" s="12" t="s">
        <v>1493</v>
      </c>
      <c r="CH178" s="12" t="s">
        <v>1493</v>
      </c>
      <c r="CI178" s="12" t="s">
        <v>1493</v>
      </c>
      <c r="CJ178" s="12" t="s">
        <v>1493</v>
      </c>
      <c r="CK178" s="12" t="s">
        <v>1493</v>
      </c>
      <c r="CL178" s="12" t="s">
        <v>1493</v>
      </c>
      <c r="CM178" s="12" t="s">
        <v>1493</v>
      </c>
      <c r="CN178" s="12" t="s">
        <v>1493</v>
      </c>
      <c r="CO178" s="12" t="s">
        <v>1493</v>
      </c>
      <c r="CP178" s="12" t="s">
        <v>1493</v>
      </c>
      <c r="CQ178" s="12" t="s">
        <v>1493</v>
      </c>
      <c r="CR178" s="12" t="s">
        <v>1493</v>
      </c>
      <c r="CS178" s="12" t="s">
        <v>1493</v>
      </c>
      <c r="CT178" s="12" t="s">
        <v>1493</v>
      </c>
      <c r="CU178" s="12" t="s">
        <v>1493</v>
      </c>
      <c r="CV178" s="12" t="s">
        <v>1493</v>
      </c>
      <c r="CW178" s="12" t="s">
        <v>1493</v>
      </c>
      <c r="CX178" s="12" t="s">
        <v>1493</v>
      </c>
      <c r="CY178" s="12" t="s">
        <v>1493</v>
      </c>
      <c r="CZ178" s="12" t="s">
        <v>1493</v>
      </c>
      <c r="DA178" s="12" t="s">
        <v>1493</v>
      </c>
      <c r="DB178" s="12" t="s">
        <v>1493</v>
      </c>
      <c r="DC178" s="12" t="s">
        <v>1493</v>
      </c>
      <c r="DD178" s="12" t="s">
        <v>1493</v>
      </c>
      <c r="DE178" s="12" t="s">
        <v>1493</v>
      </c>
      <c r="DF178" s="12" t="s">
        <v>1493</v>
      </c>
      <c r="DG178" s="12" t="s">
        <v>1493</v>
      </c>
      <c r="DH178" s="12" t="s">
        <v>1493</v>
      </c>
      <c r="DI178" s="12" t="s">
        <v>1493</v>
      </c>
      <c r="DJ178" s="12" t="s">
        <v>1493</v>
      </c>
      <c r="DK178" s="12" t="s">
        <v>1493</v>
      </c>
      <c r="DL178" s="12" t="s">
        <v>1493</v>
      </c>
      <c r="DM178" s="12" t="s">
        <v>1493</v>
      </c>
      <c r="DN178" s="12" t="s">
        <v>1493</v>
      </c>
      <c r="DO178" s="12" t="s">
        <v>1493</v>
      </c>
      <c r="DP178" s="12" t="s">
        <v>1493</v>
      </c>
      <c r="DQ178" s="12" t="s">
        <v>1493</v>
      </c>
      <c r="DR178" s="12" t="s">
        <v>1493</v>
      </c>
      <c r="DS178" s="12" t="s">
        <v>1493</v>
      </c>
      <c r="DT178" s="12" t="s">
        <v>1493</v>
      </c>
      <c r="DU178" s="12" t="s">
        <v>1493</v>
      </c>
      <c r="DV178" s="12" t="s">
        <v>1493</v>
      </c>
      <c r="DW178" s="12" t="s">
        <v>1493</v>
      </c>
      <c r="DX178" s="12" t="s">
        <v>1493</v>
      </c>
      <c r="DY178" s="12" t="s">
        <v>1493</v>
      </c>
      <c r="DZ178" s="12" t="s">
        <v>1493</v>
      </c>
      <c r="EA178" s="12" t="s">
        <v>1493</v>
      </c>
      <c r="EB178" s="12" t="s">
        <v>1493</v>
      </c>
      <c r="EC178" s="12" t="s">
        <v>1493</v>
      </c>
      <c r="ED178" s="12" t="s">
        <v>1493</v>
      </c>
      <c r="EE178" s="12" t="s">
        <v>1493</v>
      </c>
      <c r="EF178" s="12" t="s">
        <v>1493</v>
      </c>
      <c r="EG178" s="12" t="s">
        <v>1493</v>
      </c>
      <c r="EH178" s="12" t="s">
        <v>1493</v>
      </c>
      <c r="EI178" s="12" t="s">
        <v>1493</v>
      </c>
      <c r="EJ178" s="12" t="s">
        <v>1493</v>
      </c>
      <c r="EK178" s="12" t="s">
        <v>1493</v>
      </c>
      <c r="EL178" s="12" t="s">
        <v>1493</v>
      </c>
      <c r="EM178" s="12" t="s">
        <v>1493</v>
      </c>
      <c r="EN178" s="12" t="s">
        <v>1493</v>
      </c>
      <c r="EO178" s="12" t="s">
        <v>1493</v>
      </c>
      <c r="EP178" s="12" t="s">
        <v>1493</v>
      </c>
      <c r="ER178">
        <v>2</v>
      </c>
      <c r="ES178">
        <v>16.5</v>
      </c>
      <c r="ET178">
        <v>16.5</v>
      </c>
      <c r="EU178">
        <f t="shared" si="6"/>
        <v>16</v>
      </c>
      <c r="EV178">
        <f>Data1!BQ178/7</f>
        <v>41.285714285714285</v>
      </c>
      <c r="EW178">
        <v>2</v>
      </c>
      <c r="EX178">
        <f t="shared" si="7"/>
        <v>3</v>
      </c>
      <c r="EY178" t="str">
        <f t="shared" si="8"/>
        <v>לא הולם</v>
      </c>
    </row>
    <row r="179" spans="1:155" x14ac:dyDescent="0.25">
      <c r="A179" s="4">
        <v>1.0820000000000001</v>
      </c>
      <c r="B179" s="12" t="s">
        <v>1493</v>
      </c>
      <c r="C179" s="12" t="s">
        <v>537</v>
      </c>
      <c r="D179">
        <v>140</v>
      </c>
      <c r="E179" s="12" t="s">
        <v>645</v>
      </c>
      <c r="F179">
        <v>90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1</v>
      </c>
      <c r="O179" s="12" t="s">
        <v>733</v>
      </c>
      <c r="P179">
        <v>170</v>
      </c>
      <c r="Q179" s="12" t="s">
        <v>495</v>
      </c>
      <c r="R179">
        <v>91</v>
      </c>
      <c r="S179" s="12">
        <v>0</v>
      </c>
      <c r="T179">
        <v>0</v>
      </c>
      <c r="U179" s="12">
        <v>0</v>
      </c>
      <c r="V179">
        <v>0</v>
      </c>
      <c r="W179" s="12">
        <v>1</v>
      </c>
      <c r="X179" s="12" t="s">
        <v>1493</v>
      </c>
      <c r="Y179" s="12" t="s">
        <v>1493</v>
      </c>
      <c r="Z179" s="12" t="s">
        <v>1493</v>
      </c>
      <c r="AA179" s="12" t="s">
        <v>1493</v>
      </c>
      <c r="AB179" s="12" t="s">
        <v>1493</v>
      </c>
      <c r="AC179" s="12" t="s">
        <v>1493</v>
      </c>
      <c r="AD179" s="12" t="s">
        <v>1493</v>
      </c>
      <c r="AE179" s="12" t="s">
        <v>1493</v>
      </c>
      <c r="AF179" s="12" t="s">
        <v>1493</v>
      </c>
      <c r="AG179" s="12" t="s">
        <v>1493</v>
      </c>
      <c r="AH179" s="12" t="s">
        <v>1493</v>
      </c>
      <c r="AI179" s="12" t="s">
        <v>1493</v>
      </c>
      <c r="AJ179" s="12" t="s">
        <v>1493</v>
      </c>
      <c r="AK179" s="12" t="s">
        <v>1493</v>
      </c>
      <c r="AL179" s="12" t="s">
        <v>1493</v>
      </c>
      <c r="AM179" s="12" t="s">
        <v>1493</v>
      </c>
      <c r="AN179" s="12" t="s">
        <v>1493</v>
      </c>
      <c r="AO179" s="12" t="s">
        <v>1493</v>
      </c>
      <c r="AP179" s="12" t="s">
        <v>1493</v>
      </c>
      <c r="AQ179" s="12" t="s">
        <v>1493</v>
      </c>
      <c r="AR179" s="12" t="s">
        <v>1493</v>
      </c>
      <c r="AS179" s="12" t="s">
        <v>1493</v>
      </c>
      <c r="AT179" s="12" t="s">
        <v>1493</v>
      </c>
      <c r="AU179" s="12" t="s">
        <v>1493</v>
      </c>
      <c r="AV179" s="12" t="s">
        <v>1493</v>
      </c>
      <c r="AW179" s="12" t="s">
        <v>1493</v>
      </c>
      <c r="AX179" s="12" t="s">
        <v>1493</v>
      </c>
      <c r="AY179" s="12" t="s">
        <v>1493</v>
      </c>
      <c r="AZ179" s="12" t="s">
        <v>1493</v>
      </c>
      <c r="BA179" s="12" t="s">
        <v>1493</v>
      </c>
      <c r="BB179" s="12" t="s">
        <v>1493</v>
      </c>
      <c r="BC179" s="12" t="s">
        <v>1493</v>
      </c>
      <c r="BD179" s="12" t="s">
        <v>1493</v>
      </c>
      <c r="BE179" s="12" t="s">
        <v>1493</v>
      </c>
      <c r="BF179" s="12" t="s">
        <v>1493</v>
      </c>
      <c r="BG179" s="12" t="s">
        <v>1493</v>
      </c>
      <c r="BH179" s="12" t="s">
        <v>1493</v>
      </c>
      <c r="BI179" s="12" t="s">
        <v>1493</v>
      </c>
      <c r="BJ179" s="12" t="s">
        <v>1493</v>
      </c>
      <c r="BK179" s="12" t="s">
        <v>1493</v>
      </c>
      <c r="BL179" s="12" t="s">
        <v>1493</v>
      </c>
      <c r="BM179" s="12" t="s">
        <v>1493</v>
      </c>
      <c r="BN179" s="12" t="s">
        <v>1493</v>
      </c>
      <c r="BO179" s="12" t="s">
        <v>1493</v>
      </c>
      <c r="BP179" s="12" t="s">
        <v>1493</v>
      </c>
      <c r="BQ179" s="12" t="s">
        <v>1493</v>
      </c>
      <c r="BR179" s="12" t="s">
        <v>1493</v>
      </c>
      <c r="BS179" s="12" t="s">
        <v>1493</v>
      </c>
      <c r="BT179" s="12" t="s">
        <v>1493</v>
      </c>
      <c r="BU179" s="12" t="s">
        <v>1493</v>
      </c>
      <c r="BV179" s="12" t="s">
        <v>1493</v>
      </c>
      <c r="BW179" s="12" t="s">
        <v>1493</v>
      </c>
      <c r="BX179" s="12" t="s">
        <v>1493</v>
      </c>
      <c r="BY179" s="12" t="s">
        <v>1493</v>
      </c>
      <c r="BZ179" s="12" t="s">
        <v>1493</v>
      </c>
      <c r="CA179" s="12" t="s">
        <v>1493</v>
      </c>
      <c r="CB179" s="12" t="s">
        <v>1493</v>
      </c>
      <c r="CC179" s="12" t="s">
        <v>1493</v>
      </c>
      <c r="CD179" s="12" t="s">
        <v>1493</v>
      </c>
      <c r="CE179" s="12" t="s">
        <v>1493</v>
      </c>
      <c r="CF179" s="12" t="s">
        <v>1493</v>
      </c>
      <c r="CG179" s="12" t="s">
        <v>1493</v>
      </c>
      <c r="CH179" s="12" t="s">
        <v>1493</v>
      </c>
      <c r="CI179" s="12" t="s">
        <v>1493</v>
      </c>
      <c r="CJ179" s="12" t="s">
        <v>1493</v>
      </c>
      <c r="CK179" s="12" t="s">
        <v>1493</v>
      </c>
      <c r="CL179" s="12" t="s">
        <v>1493</v>
      </c>
      <c r="CM179" s="12" t="s">
        <v>1493</v>
      </c>
      <c r="CN179" s="12" t="s">
        <v>1493</v>
      </c>
      <c r="CO179" s="12" t="s">
        <v>1493</v>
      </c>
      <c r="CP179" s="12" t="s">
        <v>1493</v>
      </c>
      <c r="CQ179" s="12" t="s">
        <v>1493</v>
      </c>
      <c r="CR179" s="12" t="s">
        <v>1493</v>
      </c>
      <c r="CS179" s="12" t="s">
        <v>1493</v>
      </c>
      <c r="CT179" s="12" t="s">
        <v>1493</v>
      </c>
      <c r="CU179" s="12" t="s">
        <v>1493</v>
      </c>
      <c r="CV179" s="12" t="s">
        <v>1493</v>
      </c>
      <c r="CW179" s="12" t="s">
        <v>1493</v>
      </c>
      <c r="CX179" s="12" t="s">
        <v>1493</v>
      </c>
      <c r="CY179" s="12" t="s">
        <v>1493</v>
      </c>
      <c r="CZ179" s="12" t="s">
        <v>1493</v>
      </c>
      <c r="DA179" s="12" t="s">
        <v>1493</v>
      </c>
      <c r="DB179" s="12" t="s">
        <v>1493</v>
      </c>
      <c r="DC179" s="12" t="s">
        <v>1493</v>
      </c>
      <c r="DD179" s="12" t="s">
        <v>1493</v>
      </c>
      <c r="DE179" s="12" t="s">
        <v>1493</v>
      </c>
      <c r="DF179" s="12" t="s">
        <v>1493</v>
      </c>
      <c r="DG179" s="12" t="s">
        <v>1493</v>
      </c>
      <c r="DH179" s="12" t="s">
        <v>1493</v>
      </c>
      <c r="DI179" s="12" t="s">
        <v>1493</v>
      </c>
      <c r="DJ179" s="12" t="s">
        <v>1493</v>
      </c>
      <c r="DK179" s="12" t="s">
        <v>1493</v>
      </c>
      <c r="DL179" s="12" t="s">
        <v>1493</v>
      </c>
      <c r="DM179" s="12" t="s">
        <v>1493</v>
      </c>
      <c r="DN179" s="12" t="s">
        <v>1493</v>
      </c>
      <c r="DO179" s="12" t="s">
        <v>1493</v>
      </c>
      <c r="DP179" s="12" t="s">
        <v>1493</v>
      </c>
      <c r="DQ179" s="12" t="s">
        <v>1493</v>
      </c>
      <c r="DR179" s="12" t="s">
        <v>1493</v>
      </c>
      <c r="DS179" s="12" t="s">
        <v>1493</v>
      </c>
      <c r="DT179" s="12" t="s">
        <v>1493</v>
      </c>
      <c r="DU179" s="12" t="s">
        <v>1493</v>
      </c>
      <c r="DV179" s="12" t="s">
        <v>1493</v>
      </c>
      <c r="DW179" s="12" t="s">
        <v>1493</v>
      </c>
      <c r="DX179" s="12" t="s">
        <v>1493</v>
      </c>
      <c r="DY179" s="12" t="s">
        <v>1493</v>
      </c>
      <c r="DZ179" s="12" t="s">
        <v>1493</v>
      </c>
      <c r="EA179" s="12" t="s">
        <v>1493</v>
      </c>
      <c r="EB179" s="12" t="s">
        <v>1493</v>
      </c>
      <c r="EC179" s="12" t="s">
        <v>1493</v>
      </c>
      <c r="ED179" s="12" t="s">
        <v>1493</v>
      </c>
      <c r="EE179" s="12" t="s">
        <v>1493</v>
      </c>
      <c r="EF179" s="12" t="s">
        <v>1493</v>
      </c>
      <c r="EG179" s="12" t="s">
        <v>1493</v>
      </c>
      <c r="EH179" s="12" t="s">
        <v>1493</v>
      </c>
      <c r="EI179" s="12" t="s">
        <v>1493</v>
      </c>
      <c r="EJ179" s="12" t="s">
        <v>1493</v>
      </c>
      <c r="EK179" s="12" t="s">
        <v>1493</v>
      </c>
      <c r="EL179" s="12" t="s">
        <v>1493</v>
      </c>
      <c r="EM179" s="12" t="s">
        <v>1493</v>
      </c>
      <c r="EN179" s="12" t="s">
        <v>1493</v>
      </c>
      <c r="EO179" s="12" t="s">
        <v>1493</v>
      </c>
      <c r="EP179" s="12" t="s">
        <v>1493</v>
      </c>
      <c r="ER179">
        <v>2</v>
      </c>
      <c r="ES179">
        <v>24.2</v>
      </c>
      <c r="ET179">
        <v>24.2</v>
      </c>
      <c r="EU179">
        <f t="shared" si="6"/>
        <v>24</v>
      </c>
      <c r="EV179">
        <f>Data1!BQ179/7</f>
        <v>39.428571428571431</v>
      </c>
      <c r="EW179">
        <v>2</v>
      </c>
      <c r="EX179">
        <f t="shared" si="7"/>
        <v>3</v>
      </c>
      <c r="EY179" t="str">
        <f t="shared" si="8"/>
        <v>לא הולם</v>
      </c>
    </row>
    <row r="180" spans="1:155" x14ac:dyDescent="0.25">
      <c r="A180" s="4">
        <v>1.083</v>
      </c>
      <c r="B180" s="12" t="s">
        <v>1493</v>
      </c>
      <c r="C180" s="12" t="s">
        <v>723</v>
      </c>
      <c r="D180">
        <v>67</v>
      </c>
      <c r="E180" s="12" t="s">
        <v>557</v>
      </c>
      <c r="F180">
        <v>75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 s="12" t="s">
        <v>551</v>
      </c>
      <c r="P180">
        <v>103</v>
      </c>
      <c r="Q180" s="12" t="s">
        <v>557</v>
      </c>
      <c r="R180">
        <v>74</v>
      </c>
      <c r="S180" s="12">
        <v>0</v>
      </c>
      <c r="T180">
        <v>0</v>
      </c>
      <c r="U180" s="12">
        <v>0</v>
      </c>
      <c r="V180">
        <v>0</v>
      </c>
      <c r="W180" s="12">
        <v>0</v>
      </c>
      <c r="X180">
        <v>1</v>
      </c>
      <c r="Y180" s="12">
        <v>1</v>
      </c>
      <c r="Z180">
        <v>1</v>
      </c>
      <c r="AA180" s="12" t="s">
        <v>648</v>
      </c>
      <c r="AB180">
        <v>137</v>
      </c>
      <c r="AC180" s="12" t="s">
        <v>557</v>
      </c>
      <c r="AD180">
        <v>76.5</v>
      </c>
      <c r="AE180" s="12">
        <v>0</v>
      </c>
      <c r="AF180">
        <v>0</v>
      </c>
      <c r="AG180" s="12">
        <v>0</v>
      </c>
      <c r="AH180">
        <v>0</v>
      </c>
      <c r="AI180" s="12">
        <v>0</v>
      </c>
      <c r="AJ180">
        <v>1</v>
      </c>
      <c r="AK180" s="12">
        <v>1</v>
      </c>
      <c r="AL180">
        <v>1</v>
      </c>
      <c r="AM180" s="12" t="s">
        <v>733</v>
      </c>
      <c r="AN180">
        <v>170</v>
      </c>
      <c r="AO180" s="12" t="s">
        <v>1153</v>
      </c>
      <c r="AP180">
        <v>77</v>
      </c>
      <c r="AQ180" s="12">
        <v>0</v>
      </c>
      <c r="AR180">
        <v>0</v>
      </c>
      <c r="AS180" s="12">
        <v>0</v>
      </c>
      <c r="AT180">
        <v>0</v>
      </c>
      <c r="AU180" s="12">
        <v>1</v>
      </c>
      <c r="AV180">
        <v>1</v>
      </c>
      <c r="AW180" s="12">
        <v>1</v>
      </c>
      <c r="AX180" s="12" t="s">
        <v>1493</v>
      </c>
      <c r="AY180" s="12" t="s">
        <v>952</v>
      </c>
      <c r="AZ180">
        <v>270</v>
      </c>
      <c r="BA180" s="12" t="s">
        <v>557</v>
      </c>
      <c r="BB180">
        <v>87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1</v>
      </c>
      <c r="BJ180" s="12" t="s">
        <v>1493</v>
      </c>
      <c r="BK180" s="12" t="s">
        <v>1493</v>
      </c>
      <c r="BL180" s="12" t="s">
        <v>1493</v>
      </c>
      <c r="BM180" s="12" t="s">
        <v>1493</v>
      </c>
      <c r="BN180" s="12" t="s">
        <v>1493</v>
      </c>
      <c r="BO180" s="12" t="s">
        <v>1493</v>
      </c>
      <c r="BP180" s="12" t="s">
        <v>1493</v>
      </c>
      <c r="BQ180" s="12" t="s">
        <v>1493</v>
      </c>
      <c r="BR180" s="12" t="s">
        <v>1493</v>
      </c>
      <c r="BS180" s="12" t="s">
        <v>1493</v>
      </c>
      <c r="BT180" s="12" t="s">
        <v>1493</v>
      </c>
      <c r="BU180" s="12" t="s">
        <v>1493</v>
      </c>
      <c r="BV180" s="12" t="s">
        <v>1493</v>
      </c>
      <c r="BW180" s="12" t="s">
        <v>1493</v>
      </c>
      <c r="BX180" s="12" t="s">
        <v>1493</v>
      </c>
      <c r="BY180" s="12" t="s">
        <v>1493</v>
      </c>
      <c r="BZ180" s="12" t="s">
        <v>1493</v>
      </c>
      <c r="CA180" s="12" t="s">
        <v>1493</v>
      </c>
      <c r="CB180" s="12" t="s">
        <v>1493</v>
      </c>
      <c r="CC180" s="12" t="s">
        <v>1493</v>
      </c>
      <c r="CD180" s="12" t="s">
        <v>1493</v>
      </c>
      <c r="CE180" s="12" t="s">
        <v>1493</v>
      </c>
      <c r="CF180" s="12" t="s">
        <v>1493</v>
      </c>
      <c r="CG180" s="12" t="s">
        <v>1493</v>
      </c>
      <c r="CH180" s="12" t="s">
        <v>1493</v>
      </c>
      <c r="CI180" s="12" t="s">
        <v>1493</v>
      </c>
      <c r="CJ180" s="12" t="s">
        <v>1493</v>
      </c>
      <c r="CK180" s="12" t="s">
        <v>1493</v>
      </c>
      <c r="CL180" s="12" t="s">
        <v>1493</v>
      </c>
      <c r="CM180" s="12" t="s">
        <v>1493</v>
      </c>
      <c r="CN180" s="12" t="s">
        <v>1493</v>
      </c>
      <c r="CO180" s="12" t="s">
        <v>1493</v>
      </c>
      <c r="CP180" s="12" t="s">
        <v>1493</v>
      </c>
      <c r="CQ180" s="12" t="s">
        <v>1493</v>
      </c>
      <c r="CR180" s="12" t="s">
        <v>1493</v>
      </c>
      <c r="CS180" s="12" t="s">
        <v>1493</v>
      </c>
      <c r="CT180" s="12" t="s">
        <v>1493</v>
      </c>
      <c r="CU180" s="12" t="s">
        <v>1493</v>
      </c>
      <c r="CV180" s="12" t="s">
        <v>1493</v>
      </c>
      <c r="CW180" s="12" t="s">
        <v>1493</v>
      </c>
      <c r="CX180" s="12" t="s">
        <v>1493</v>
      </c>
      <c r="CY180" s="12" t="s">
        <v>1493</v>
      </c>
      <c r="CZ180" s="12" t="s">
        <v>1493</v>
      </c>
      <c r="DA180" s="12" t="s">
        <v>1493</v>
      </c>
      <c r="DB180" s="12" t="s">
        <v>1493</v>
      </c>
      <c r="DC180" s="12" t="s">
        <v>1493</v>
      </c>
      <c r="DD180" s="12" t="s">
        <v>1493</v>
      </c>
      <c r="DE180" s="12" t="s">
        <v>1493</v>
      </c>
      <c r="DF180" s="12" t="s">
        <v>1493</v>
      </c>
      <c r="DG180" s="12" t="s">
        <v>1493</v>
      </c>
      <c r="DH180" s="12" t="s">
        <v>1493</v>
      </c>
      <c r="DI180" s="12" t="s">
        <v>1493</v>
      </c>
      <c r="DJ180" s="12" t="s">
        <v>1493</v>
      </c>
      <c r="DK180" s="12" t="s">
        <v>1493</v>
      </c>
      <c r="DL180" s="12" t="s">
        <v>1493</v>
      </c>
      <c r="DM180" s="12" t="s">
        <v>1493</v>
      </c>
      <c r="DN180" s="12" t="s">
        <v>1493</v>
      </c>
      <c r="DO180" s="12" t="s">
        <v>1493</v>
      </c>
      <c r="DP180" s="12" t="s">
        <v>1493</v>
      </c>
      <c r="DQ180" s="12" t="s">
        <v>1493</v>
      </c>
      <c r="DR180" s="12" t="s">
        <v>1493</v>
      </c>
      <c r="DS180" s="12" t="s">
        <v>1493</v>
      </c>
      <c r="DT180" s="12" t="s">
        <v>1493</v>
      </c>
      <c r="DU180" s="12" t="s">
        <v>1493</v>
      </c>
      <c r="DV180" s="12" t="s">
        <v>1493</v>
      </c>
      <c r="DW180" s="12" t="s">
        <v>1493</v>
      </c>
      <c r="DX180" s="12" t="s">
        <v>1493</v>
      </c>
      <c r="DY180" s="12" t="s">
        <v>1493</v>
      </c>
      <c r="DZ180" s="12" t="s">
        <v>1493</v>
      </c>
      <c r="EA180" s="12" t="s">
        <v>1493</v>
      </c>
      <c r="EB180" s="12" t="s">
        <v>1493</v>
      </c>
      <c r="EC180" s="12" t="s">
        <v>1493</v>
      </c>
      <c r="ED180" s="12" t="s">
        <v>1493</v>
      </c>
      <c r="EE180" s="12" t="s">
        <v>1493</v>
      </c>
      <c r="EF180" s="12" t="s">
        <v>1493</v>
      </c>
      <c r="EG180" s="12" t="s">
        <v>1493</v>
      </c>
      <c r="EH180" s="12" t="s">
        <v>1493</v>
      </c>
      <c r="EI180" s="12" t="s">
        <v>1493</v>
      </c>
      <c r="EJ180" s="12" t="s">
        <v>1493</v>
      </c>
      <c r="EK180" s="12" t="s">
        <v>1493</v>
      </c>
      <c r="EL180" s="12" t="s">
        <v>1493</v>
      </c>
      <c r="EM180" s="12" t="s">
        <v>1493</v>
      </c>
      <c r="EN180" s="12" t="s">
        <v>1493</v>
      </c>
      <c r="EO180" s="12" t="s">
        <v>1493</v>
      </c>
      <c r="EP180" s="12" t="s">
        <v>1493</v>
      </c>
      <c r="ER180">
        <v>5</v>
      </c>
      <c r="ES180">
        <v>38.5</v>
      </c>
      <c r="ET180">
        <v>38.5</v>
      </c>
      <c r="EU180">
        <f t="shared" si="6"/>
        <v>38</v>
      </c>
      <c r="EV180">
        <f>Data1!BQ180/7</f>
        <v>41.142857142857146</v>
      </c>
      <c r="EW180">
        <v>5</v>
      </c>
      <c r="EX180">
        <f t="shared" si="7"/>
        <v>2</v>
      </c>
      <c r="EY180" t="str">
        <f t="shared" si="8"/>
        <v>בינוני</v>
      </c>
    </row>
    <row r="181" spans="1:155" x14ac:dyDescent="0.25">
      <c r="A181" s="4">
        <v>1.0840000000000001</v>
      </c>
      <c r="B181" s="12" t="s">
        <v>1493</v>
      </c>
      <c r="C181" s="12" t="s">
        <v>860</v>
      </c>
      <c r="D181">
        <v>69</v>
      </c>
      <c r="E181" s="12" t="s">
        <v>1156</v>
      </c>
      <c r="F181">
        <v>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 s="12" t="s">
        <v>861</v>
      </c>
      <c r="P181">
        <v>110</v>
      </c>
      <c r="Q181" s="12" t="s">
        <v>495</v>
      </c>
      <c r="R181">
        <v>52</v>
      </c>
      <c r="S181" s="12">
        <v>0</v>
      </c>
      <c r="T181">
        <v>0</v>
      </c>
      <c r="U181" s="12">
        <v>0</v>
      </c>
      <c r="V181">
        <v>0</v>
      </c>
      <c r="W181" s="12">
        <v>0</v>
      </c>
      <c r="X181" s="12" t="s">
        <v>1493</v>
      </c>
      <c r="Y181" s="12" t="s">
        <v>1493</v>
      </c>
      <c r="Z181">
        <v>1</v>
      </c>
      <c r="AA181" s="12" t="s">
        <v>475</v>
      </c>
      <c r="AB181">
        <v>159</v>
      </c>
      <c r="AC181" s="12" t="s">
        <v>557</v>
      </c>
      <c r="AD181">
        <v>57</v>
      </c>
      <c r="AE181" s="12">
        <v>0</v>
      </c>
      <c r="AF181">
        <v>0</v>
      </c>
      <c r="AG181" s="12">
        <v>0</v>
      </c>
      <c r="AH181">
        <v>0</v>
      </c>
      <c r="AI181" s="12">
        <v>1</v>
      </c>
      <c r="AJ181" s="12" t="s">
        <v>1493</v>
      </c>
      <c r="AK181" s="12" t="s">
        <v>1493</v>
      </c>
      <c r="AL181" s="12" t="s">
        <v>1493</v>
      </c>
      <c r="AM181" s="12" t="s">
        <v>887</v>
      </c>
      <c r="AN181">
        <v>173</v>
      </c>
      <c r="AO181" s="12" t="s">
        <v>1084</v>
      </c>
      <c r="AP181">
        <v>58.8</v>
      </c>
      <c r="AQ181">
        <v>0</v>
      </c>
      <c r="AR181">
        <v>0</v>
      </c>
      <c r="AS181">
        <v>0</v>
      </c>
      <c r="AT181">
        <v>0</v>
      </c>
      <c r="AU181">
        <v>1</v>
      </c>
      <c r="AV181" s="12" t="s">
        <v>1493</v>
      </c>
      <c r="AW181" s="12" t="s">
        <v>1493</v>
      </c>
      <c r="AX181" s="12" t="s">
        <v>1493</v>
      </c>
      <c r="AY181" s="12" t="s">
        <v>1493</v>
      </c>
      <c r="AZ181" s="12" t="s">
        <v>1493</v>
      </c>
      <c r="BA181" s="12" t="s">
        <v>1493</v>
      </c>
      <c r="BB181" s="12" t="s">
        <v>1493</v>
      </c>
      <c r="BC181" s="12" t="s">
        <v>1493</v>
      </c>
      <c r="BD181" s="12" t="s">
        <v>1493</v>
      </c>
      <c r="BE181" s="12" t="s">
        <v>1493</v>
      </c>
      <c r="BF181" s="12" t="s">
        <v>1493</v>
      </c>
      <c r="BG181" s="12" t="s">
        <v>1493</v>
      </c>
      <c r="BH181" s="12" t="s">
        <v>1493</v>
      </c>
      <c r="BI181" s="12" t="s">
        <v>1493</v>
      </c>
      <c r="BJ181" s="12" t="s">
        <v>1493</v>
      </c>
      <c r="BK181" s="12" t="s">
        <v>1493</v>
      </c>
      <c r="BL181" s="12" t="s">
        <v>1493</v>
      </c>
      <c r="BM181" s="12" t="s">
        <v>1493</v>
      </c>
      <c r="BN181" s="12" t="s">
        <v>1493</v>
      </c>
      <c r="BO181" s="12" t="s">
        <v>1493</v>
      </c>
      <c r="BP181" s="12" t="s">
        <v>1493</v>
      </c>
      <c r="BQ181" s="12" t="s">
        <v>1493</v>
      </c>
      <c r="BR181" s="12" t="s">
        <v>1493</v>
      </c>
      <c r="BS181" s="12" t="s">
        <v>1493</v>
      </c>
      <c r="BT181" s="12" t="s">
        <v>1493</v>
      </c>
      <c r="BU181" s="12" t="s">
        <v>1493</v>
      </c>
      <c r="BV181" s="12" t="s">
        <v>1493</v>
      </c>
      <c r="BW181" s="12" t="s">
        <v>1493</v>
      </c>
      <c r="BX181" s="12" t="s">
        <v>1493</v>
      </c>
      <c r="BY181" s="12" t="s">
        <v>1493</v>
      </c>
      <c r="BZ181" s="12" t="s">
        <v>1493</v>
      </c>
      <c r="CA181" s="12" t="s">
        <v>1493</v>
      </c>
      <c r="CB181" s="12" t="s">
        <v>1493</v>
      </c>
      <c r="CC181" s="12" t="s">
        <v>1493</v>
      </c>
      <c r="CD181" s="12" t="s">
        <v>1493</v>
      </c>
      <c r="CE181" s="12" t="s">
        <v>1493</v>
      </c>
      <c r="CF181" s="12" t="s">
        <v>1493</v>
      </c>
      <c r="CG181" s="12" t="s">
        <v>1493</v>
      </c>
      <c r="CH181" s="12" t="s">
        <v>1493</v>
      </c>
      <c r="CI181" s="12" t="s">
        <v>1493</v>
      </c>
      <c r="CJ181" s="12" t="s">
        <v>1493</v>
      </c>
      <c r="CK181" s="12" t="s">
        <v>1493</v>
      </c>
      <c r="CL181" s="12" t="s">
        <v>1493</v>
      </c>
      <c r="CM181" s="12" t="s">
        <v>1493</v>
      </c>
      <c r="CN181" s="12" t="s">
        <v>1493</v>
      </c>
      <c r="CO181" s="12" t="s">
        <v>1493</v>
      </c>
      <c r="CP181" s="12" t="s">
        <v>1493</v>
      </c>
      <c r="CQ181" s="12" t="s">
        <v>1493</v>
      </c>
      <c r="CR181" s="12" t="s">
        <v>1493</v>
      </c>
      <c r="CS181" s="12" t="s">
        <v>1493</v>
      </c>
      <c r="CT181" s="12" t="s">
        <v>1493</v>
      </c>
      <c r="CU181" s="12" t="s">
        <v>1493</v>
      </c>
      <c r="CV181" s="12" t="s">
        <v>1493</v>
      </c>
      <c r="CW181" s="12" t="s">
        <v>1493</v>
      </c>
      <c r="CX181" s="12" t="s">
        <v>1493</v>
      </c>
      <c r="CY181" s="12" t="s">
        <v>1493</v>
      </c>
      <c r="CZ181" s="12" t="s">
        <v>1493</v>
      </c>
      <c r="DA181" s="12" t="s">
        <v>1493</v>
      </c>
      <c r="DB181" s="12" t="s">
        <v>1493</v>
      </c>
      <c r="DC181" s="12" t="s">
        <v>1493</v>
      </c>
      <c r="DD181" s="12" t="s">
        <v>1493</v>
      </c>
      <c r="DE181" s="12" t="s">
        <v>1493</v>
      </c>
      <c r="DF181" s="12" t="s">
        <v>1493</v>
      </c>
      <c r="DG181" s="12" t="s">
        <v>1493</v>
      </c>
      <c r="DH181" s="12" t="s">
        <v>1493</v>
      </c>
      <c r="DI181" s="12" t="s">
        <v>1493</v>
      </c>
      <c r="DJ181" s="12" t="s">
        <v>1493</v>
      </c>
      <c r="DK181" s="12" t="s">
        <v>1493</v>
      </c>
      <c r="DL181" s="12" t="s">
        <v>1493</v>
      </c>
      <c r="DM181" s="12" t="s">
        <v>1493</v>
      </c>
      <c r="DN181" s="12" t="s">
        <v>1493</v>
      </c>
      <c r="DO181" s="12" t="s">
        <v>1493</v>
      </c>
      <c r="DP181" s="12" t="s">
        <v>1493</v>
      </c>
      <c r="DQ181" s="12" t="s">
        <v>1493</v>
      </c>
      <c r="DR181" s="12" t="s">
        <v>1493</v>
      </c>
      <c r="DS181" s="12" t="s">
        <v>1493</v>
      </c>
      <c r="DT181" s="12" t="s">
        <v>1493</v>
      </c>
      <c r="DU181" s="12" t="s">
        <v>1493</v>
      </c>
      <c r="DV181" s="12" t="s">
        <v>1493</v>
      </c>
      <c r="DW181" s="12" t="s">
        <v>1493</v>
      </c>
      <c r="DX181" s="12" t="s">
        <v>1493</v>
      </c>
      <c r="DY181" s="12" t="s">
        <v>1493</v>
      </c>
      <c r="DZ181" s="12" t="s">
        <v>1493</v>
      </c>
      <c r="EA181" s="12" t="s">
        <v>1493</v>
      </c>
      <c r="EB181" s="12" t="s">
        <v>1493</v>
      </c>
      <c r="EC181" s="12" t="s">
        <v>1493</v>
      </c>
      <c r="ED181" s="12" t="s">
        <v>1493</v>
      </c>
      <c r="EE181" s="12" t="s">
        <v>1493</v>
      </c>
      <c r="EF181" s="12" t="s">
        <v>1493</v>
      </c>
      <c r="EG181" s="12" t="s">
        <v>1493</v>
      </c>
      <c r="EH181" s="12" t="s">
        <v>1493</v>
      </c>
      <c r="EI181" s="12" t="s">
        <v>1493</v>
      </c>
      <c r="EJ181" s="12" t="s">
        <v>1493</v>
      </c>
      <c r="EK181" s="12" t="s">
        <v>1493</v>
      </c>
      <c r="EL181" s="12" t="s">
        <v>1493</v>
      </c>
      <c r="EM181" s="12" t="s">
        <v>1493</v>
      </c>
      <c r="EN181" s="12" t="s">
        <v>1493</v>
      </c>
      <c r="EO181" s="12" t="s">
        <v>1493</v>
      </c>
      <c r="EP181" s="12" t="s">
        <v>1493</v>
      </c>
      <c r="ER181">
        <v>4</v>
      </c>
      <c r="ES181">
        <v>24.7</v>
      </c>
      <c r="ET181">
        <v>25</v>
      </c>
      <c r="EU181">
        <f t="shared" si="6"/>
        <v>25</v>
      </c>
      <c r="EV181">
        <f>Data1!BQ181/7</f>
        <v>39.428571428571431</v>
      </c>
      <c r="EW181">
        <v>4</v>
      </c>
      <c r="EX181">
        <f t="shared" si="7"/>
        <v>3</v>
      </c>
      <c r="EY181" t="str">
        <f t="shared" si="8"/>
        <v>לא הולם</v>
      </c>
    </row>
    <row r="182" spans="1:155" x14ac:dyDescent="0.25">
      <c r="A182" s="4">
        <v>1.085</v>
      </c>
      <c r="B182" s="12" t="s">
        <v>1493</v>
      </c>
      <c r="C182" s="12" t="s">
        <v>512</v>
      </c>
      <c r="D182" s="12" t="s">
        <v>1493</v>
      </c>
      <c r="E182" s="12" t="s">
        <v>495</v>
      </c>
      <c r="F182">
        <v>60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 s="12" t="s">
        <v>703</v>
      </c>
      <c r="P182">
        <v>203</v>
      </c>
      <c r="Q182" s="12" t="s">
        <v>484</v>
      </c>
      <c r="R182">
        <v>90</v>
      </c>
      <c r="S182" s="12">
        <v>0</v>
      </c>
      <c r="T182">
        <v>0</v>
      </c>
      <c r="U182" s="12">
        <v>0</v>
      </c>
      <c r="V182">
        <v>0</v>
      </c>
      <c r="W182" s="12">
        <v>1</v>
      </c>
      <c r="X182" s="12" t="s">
        <v>1493</v>
      </c>
      <c r="Y182" s="12" t="s">
        <v>1493</v>
      </c>
      <c r="Z182">
        <v>1</v>
      </c>
      <c r="AA182" s="12" t="s">
        <v>1493</v>
      </c>
      <c r="AB182" s="12" t="s">
        <v>1493</v>
      </c>
      <c r="AC182" s="12" t="s">
        <v>1493</v>
      </c>
      <c r="AD182" s="12" t="s">
        <v>1493</v>
      </c>
      <c r="AE182" s="12" t="s">
        <v>1493</v>
      </c>
      <c r="AF182" s="12" t="s">
        <v>1493</v>
      </c>
      <c r="AG182" s="12" t="s">
        <v>1493</v>
      </c>
      <c r="AH182" s="12" t="s">
        <v>1493</v>
      </c>
      <c r="AI182" s="12" t="s">
        <v>1493</v>
      </c>
      <c r="AJ182" s="12" t="s">
        <v>1493</v>
      </c>
      <c r="AK182" s="12" t="s">
        <v>1493</v>
      </c>
      <c r="AL182" s="12" t="s">
        <v>1493</v>
      </c>
      <c r="AM182" s="12" t="s">
        <v>1493</v>
      </c>
      <c r="AN182" s="12" t="s">
        <v>1493</v>
      </c>
      <c r="AO182" s="12" t="s">
        <v>1493</v>
      </c>
      <c r="AP182" s="12" t="s">
        <v>1493</v>
      </c>
      <c r="AQ182" s="12" t="s">
        <v>1493</v>
      </c>
      <c r="AR182" s="12" t="s">
        <v>1493</v>
      </c>
      <c r="AS182" s="12" t="s">
        <v>1493</v>
      </c>
      <c r="AT182" s="12" t="s">
        <v>1493</v>
      </c>
      <c r="AU182" s="12" t="s">
        <v>1493</v>
      </c>
      <c r="AV182" s="12" t="s">
        <v>1493</v>
      </c>
      <c r="AW182" s="12" t="s">
        <v>1493</v>
      </c>
      <c r="AX182" s="12" t="s">
        <v>1493</v>
      </c>
      <c r="AY182" s="12" t="s">
        <v>1493</v>
      </c>
      <c r="AZ182" s="12" t="s">
        <v>1493</v>
      </c>
      <c r="BA182" s="12" t="s">
        <v>1493</v>
      </c>
      <c r="BB182" s="12" t="s">
        <v>1493</v>
      </c>
      <c r="BC182" s="12" t="s">
        <v>1493</v>
      </c>
      <c r="BD182" s="12" t="s">
        <v>1493</v>
      </c>
      <c r="BE182" s="12" t="s">
        <v>1493</v>
      </c>
      <c r="BF182" s="12" t="s">
        <v>1493</v>
      </c>
      <c r="BG182" s="12" t="s">
        <v>1493</v>
      </c>
      <c r="BH182" s="12" t="s">
        <v>1493</v>
      </c>
      <c r="BI182" s="12" t="s">
        <v>1493</v>
      </c>
      <c r="BJ182" s="12" t="s">
        <v>1493</v>
      </c>
      <c r="BK182" s="12" t="s">
        <v>1493</v>
      </c>
      <c r="BL182" s="12" t="s">
        <v>1493</v>
      </c>
      <c r="BM182" s="12" t="s">
        <v>1493</v>
      </c>
      <c r="BN182" s="12" t="s">
        <v>1493</v>
      </c>
      <c r="BO182" s="12" t="s">
        <v>1493</v>
      </c>
      <c r="BP182" s="12" t="s">
        <v>1493</v>
      </c>
      <c r="BQ182" s="12" t="s">
        <v>1493</v>
      </c>
      <c r="BR182" s="12" t="s">
        <v>1493</v>
      </c>
      <c r="BS182" s="12" t="s">
        <v>1493</v>
      </c>
      <c r="BT182" s="12" t="s">
        <v>1493</v>
      </c>
      <c r="BU182" s="12" t="s">
        <v>1493</v>
      </c>
      <c r="BV182" s="12" t="s">
        <v>1493</v>
      </c>
      <c r="BW182" s="12" t="s">
        <v>1493</v>
      </c>
      <c r="BX182" s="12" t="s">
        <v>1493</v>
      </c>
      <c r="BY182" s="12" t="s">
        <v>1493</v>
      </c>
      <c r="BZ182" s="12" t="s">
        <v>1493</v>
      </c>
      <c r="CA182" s="12" t="s">
        <v>1493</v>
      </c>
      <c r="CB182" s="12" t="s">
        <v>1493</v>
      </c>
      <c r="CC182" s="12" t="s">
        <v>1493</v>
      </c>
      <c r="CD182" s="12" t="s">
        <v>1493</v>
      </c>
      <c r="CE182" s="12" t="s">
        <v>1493</v>
      </c>
      <c r="CF182" s="12" t="s">
        <v>1493</v>
      </c>
      <c r="CG182" s="12" t="s">
        <v>1493</v>
      </c>
      <c r="CH182" s="12" t="s">
        <v>1493</v>
      </c>
      <c r="CI182" s="12" t="s">
        <v>1493</v>
      </c>
      <c r="CJ182" s="12" t="s">
        <v>1493</v>
      </c>
      <c r="CK182" s="12" t="s">
        <v>1493</v>
      </c>
      <c r="CL182" s="12" t="s">
        <v>1493</v>
      </c>
      <c r="CM182" s="12" t="s">
        <v>1493</v>
      </c>
      <c r="CN182" s="12" t="s">
        <v>1493</v>
      </c>
      <c r="CO182" s="12" t="s">
        <v>1493</v>
      </c>
      <c r="CP182" s="12" t="s">
        <v>1493</v>
      </c>
      <c r="CQ182" s="12" t="s">
        <v>1493</v>
      </c>
      <c r="CR182" s="12" t="s">
        <v>1493</v>
      </c>
      <c r="CS182" s="12" t="s">
        <v>1493</v>
      </c>
      <c r="CT182" s="12" t="s">
        <v>1493</v>
      </c>
      <c r="CU182" s="12" t="s">
        <v>1493</v>
      </c>
      <c r="CV182" s="12" t="s">
        <v>1493</v>
      </c>
      <c r="CW182" s="12" t="s">
        <v>1493</v>
      </c>
      <c r="CX182" s="12" t="s">
        <v>1493</v>
      </c>
      <c r="CY182" s="12" t="s">
        <v>1493</v>
      </c>
      <c r="CZ182" s="12" t="s">
        <v>1493</v>
      </c>
      <c r="DA182" s="12" t="s">
        <v>1493</v>
      </c>
      <c r="DB182" s="12" t="s">
        <v>1493</v>
      </c>
      <c r="DC182" s="12" t="s">
        <v>1493</v>
      </c>
      <c r="DD182" s="12" t="s">
        <v>1493</v>
      </c>
      <c r="DE182" s="12" t="s">
        <v>1493</v>
      </c>
      <c r="DF182" s="12" t="s">
        <v>1493</v>
      </c>
      <c r="DG182" s="12" t="s">
        <v>1493</v>
      </c>
      <c r="DH182" s="12" t="s">
        <v>1493</v>
      </c>
      <c r="DI182" s="12" t="s">
        <v>1493</v>
      </c>
      <c r="DJ182" s="12" t="s">
        <v>1493</v>
      </c>
      <c r="DK182" s="12" t="s">
        <v>1493</v>
      </c>
      <c r="DL182" s="12" t="s">
        <v>1493</v>
      </c>
      <c r="DM182" s="12" t="s">
        <v>1493</v>
      </c>
      <c r="DN182" s="12" t="s">
        <v>1493</v>
      </c>
      <c r="DO182" s="12" t="s">
        <v>1493</v>
      </c>
      <c r="DP182" s="12" t="s">
        <v>1493</v>
      </c>
      <c r="DQ182" s="12" t="s">
        <v>1493</v>
      </c>
      <c r="DR182" s="12" t="s">
        <v>1493</v>
      </c>
      <c r="DS182" s="12" t="s">
        <v>1493</v>
      </c>
      <c r="DT182" s="12" t="s">
        <v>1493</v>
      </c>
      <c r="DU182" s="12" t="s">
        <v>1493</v>
      </c>
      <c r="DV182" s="12" t="s">
        <v>1493</v>
      </c>
      <c r="DW182" s="12" t="s">
        <v>1493</v>
      </c>
      <c r="DX182" s="12" t="s">
        <v>1493</v>
      </c>
      <c r="DY182" s="12" t="s">
        <v>1493</v>
      </c>
      <c r="DZ182" s="12" t="s">
        <v>1493</v>
      </c>
      <c r="EA182" s="12" t="s">
        <v>1493</v>
      </c>
      <c r="EB182" s="12" t="s">
        <v>1493</v>
      </c>
      <c r="EC182" s="12" t="s">
        <v>1493</v>
      </c>
      <c r="ED182" s="12" t="s">
        <v>1493</v>
      </c>
      <c r="EE182" s="12" t="s">
        <v>1493</v>
      </c>
      <c r="EF182" s="12" t="s">
        <v>1493</v>
      </c>
      <c r="EG182" s="12" t="s">
        <v>1493</v>
      </c>
      <c r="EH182" s="12" t="s">
        <v>1493</v>
      </c>
      <c r="EI182" s="12" t="s">
        <v>1493</v>
      </c>
      <c r="EJ182" s="12" t="s">
        <v>1493</v>
      </c>
      <c r="EK182" s="12" t="s">
        <v>1493</v>
      </c>
      <c r="EL182" s="12" t="s">
        <v>1493</v>
      </c>
      <c r="EM182" s="12" t="s">
        <v>1493</v>
      </c>
      <c r="EN182" s="12" t="s">
        <v>1493</v>
      </c>
      <c r="EO182" s="12" t="s">
        <v>1493</v>
      </c>
      <c r="EP182" s="12" t="s">
        <v>1493</v>
      </c>
      <c r="ER182">
        <v>2</v>
      </c>
      <c r="ES182">
        <v>29</v>
      </c>
      <c r="ET182">
        <v>29</v>
      </c>
      <c r="EU182">
        <f t="shared" si="6"/>
        <v>29</v>
      </c>
      <c r="EV182">
        <f>Data1!BQ182/7</f>
        <v>37.857142857142854</v>
      </c>
      <c r="EW182">
        <v>2</v>
      </c>
      <c r="EX182">
        <f t="shared" si="7"/>
        <v>3</v>
      </c>
      <c r="EY182" t="str">
        <f t="shared" si="8"/>
        <v>לא הולם</v>
      </c>
    </row>
    <row r="183" spans="1:155" x14ac:dyDescent="0.25">
      <c r="A183" s="4">
        <v>1.0860000000000001</v>
      </c>
      <c r="B183" s="12" t="s">
        <v>1493</v>
      </c>
      <c r="C183" s="12" t="s">
        <v>479</v>
      </c>
      <c r="D183" s="12" t="s">
        <v>1493</v>
      </c>
      <c r="E183" s="12" t="s">
        <v>557</v>
      </c>
      <c r="F183">
        <v>50</v>
      </c>
      <c r="G183">
        <v>0</v>
      </c>
      <c r="H183">
        <v>0</v>
      </c>
      <c r="I183">
        <v>0</v>
      </c>
      <c r="J183">
        <v>0</v>
      </c>
      <c r="K183">
        <v>0</v>
      </c>
      <c r="L183" s="12" t="s">
        <v>1493</v>
      </c>
      <c r="M183" s="12" t="s">
        <v>1493</v>
      </c>
      <c r="N183">
        <v>1</v>
      </c>
      <c r="O183" s="12" t="s">
        <v>512</v>
      </c>
      <c r="P183" s="12" t="s">
        <v>1493</v>
      </c>
      <c r="Q183" s="12" t="s">
        <v>1132</v>
      </c>
      <c r="R183">
        <v>51</v>
      </c>
      <c r="S183" s="12">
        <v>0</v>
      </c>
      <c r="T183">
        <v>0</v>
      </c>
      <c r="U183" s="12">
        <v>0</v>
      </c>
      <c r="V183">
        <v>0</v>
      </c>
      <c r="W183" s="12">
        <v>0</v>
      </c>
      <c r="X183" s="12" t="s">
        <v>1493</v>
      </c>
      <c r="Y183" s="12" t="s">
        <v>1493</v>
      </c>
      <c r="Z183" s="12" t="s">
        <v>1493</v>
      </c>
      <c r="AA183" t="s">
        <v>714</v>
      </c>
      <c r="AB183" s="12" t="s">
        <v>1493</v>
      </c>
      <c r="AC183" t="s">
        <v>557</v>
      </c>
      <c r="AD183">
        <v>55</v>
      </c>
      <c r="AE183">
        <v>0</v>
      </c>
      <c r="AF183">
        <v>0</v>
      </c>
      <c r="AG183">
        <v>0</v>
      </c>
      <c r="AH183">
        <v>0</v>
      </c>
      <c r="AI183">
        <v>1</v>
      </c>
      <c r="AJ183" s="12" t="s">
        <v>1493</v>
      </c>
      <c r="AK183" s="12" t="s">
        <v>1493</v>
      </c>
      <c r="AL183" s="12" t="s">
        <v>1493</v>
      </c>
      <c r="AM183" s="12" t="s">
        <v>1493</v>
      </c>
      <c r="AN183" s="12" t="s">
        <v>1493</v>
      </c>
      <c r="AO183" s="12" t="s">
        <v>1493</v>
      </c>
      <c r="AP183" s="12" t="s">
        <v>1493</v>
      </c>
      <c r="AQ183" s="12" t="s">
        <v>1493</v>
      </c>
      <c r="AR183" s="12" t="s">
        <v>1493</v>
      </c>
      <c r="AS183" s="12" t="s">
        <v>1493</v>
      </c>
      <c r="AT183" s="12" t="s">
        <v>1493</v>
      </c>
      <c r="AU183" s="12" t="s">
        <v>1493</v>
      </c>
      <c r="AV183" s="12" t="s">
        <v>1493</v>
      </c>
      <c r="AW183" s="12" t="s">
        <v>1493</v>
      </c>
      <c r="AX183" s="12" t="s">
        <v>1493</v>
      </c>
      <c r="AY183" s="12" t="s">
        <v>1493</v>
      </c>
      <c r="AZ183" s="12" t="s">
        <v>1493</v>
      </c>
      <c r="BA183" s="12" t="s">
        <v>1493</v>
      </c>
      <c r="BB183" s="12" t="s">
        <v>1493</v>
      </c>
      <c r="BC183" s="12" t="s">
        <v>1493</v>
      </c>
      <c r="BD183" s="12" t="s">
        <v>1493</v>
      </c>
      <c r="BE183" s="12" t="s">
        <v>1493</v>
      </c>
      <c r="BF183" s="12" t="s">
        <v>1493</v>
      </c>
      <c r="BG183" s="12" t="s">
        <v>1493</v>
      </c>
      <c r="BH183" s="12" t="s">
        <v>1493</v>
      </c>
      <c r="BI183" s="12" t="s">
        <v>1493</v>
      </c>
      <c r="BJ183" s="12" t="s">
        <v>1493</v>
      </c>
      <c r="BK183" s="12" t="s">
        <v>1493</v>
      </c>
      <c r="BL183" s="12" t="s">
        <v>1493</v>
      </c>
      <c r="BM183" s="12" t="s">
        <v>1493</v>
      </c>
      <c r="BN183" s="12" t="s">
        <v>1493</v>
      </c>
      <c r="BO183" s="12" t="s">
        <v>1493</v>
      </c>
      <c r="BP183" s="12" t="s">
        <v>1493</v>
      </c>
      <c r="BQ183" s="12" t="s">
        <v>1493</v>
      </c>
      <c r="BR183" s="12" t="s">
        <v>1493</v>
      </c>
      <c r="BS183" s="12" t="s">
        <v>1493</v>
      </c>
      <c r="BT183" s="12" t="s">
        <v>1493</v>
      </c>
      <c r="BU183" s="12" t="s">
        <v>1493</v>
      </c>
      <c r="BV183" s="12" t="s">
        <v>1493</v>
      </c>
      <c r="BW183" s="12" t="s">
        <v>1493</v>
      </c>
      <c r="BX183" s="12" t="s">
        <v>1493</v>
      </c>
      <c r="BY183" s="12" t="s">
        <v>1493</v>
      </c>
      <c r="BZ183" s="12" t="s">
        <v>1493</v>
      </c>
      <c r="CA183" s="12" t="s">
        <v>1493</v>
      </c>
      <c r="CB183" s="12" t="s">
        <v>1493</v>
      </c>
      <c r="CC183" s="12" t="s">
        <v>1493</v>
      </c>
      <c r="CD183" s="12" t="s">
        <v>1493</v>
      </c>
      <c r="CE183" s="12" t="s">
        <v>1493</v>
      </c>
      <c r="CF183" s="12" t="s">
        <v>1493</v>
      </c>
      <c r="CG183" s="12" t="s">
        <v>1493</v>
      </c>
      <c r="CH183" s="12" t="s">
        <v>1493</v>
      </c>
      <c r="CI183" s="12" t="s">
        <v>1493</v>
      </c>
      <c r="CJ183" s="12" t="s">
        <v>1493</v>
      </c>
      <c r="CK183" s="12" t="s">
        <v>1493</v>
      </c>
      <c r="CL183" s="12" t="s">
        <v>1493</v>
      </c>
      <c r="CM183" s="12" t="s">
        <v>1493</v>
      </c>
      <c r="CN183" s="12" t="s">
        <v>1493</v>
      </c>
      <c r="CO183" s="12" t="s">
        <v>1493</v>
      </c>
      <c r="CP183" s="12" t="s">
        <v>1493</v>
      </c>
      <c r="CQ183" s="12" t="s">
        <v>1493</v>
      </c>
      <c r="CR183" s="12" t="s">
        <v>1493</v>
      </c>
      <c r="CS183" s="12" t="s">
        <v>1493</v>
      </c>
      <c r="CT183" s="12" t="s">
        <v>1493</v>
      </c>
      <c r="CU183" s="12" t="s">
        <v>1493</v>
      </c>
      <c r="CV183" s="12" t="s">
        <v>1493</v>
      </c>
      <c r="CW183" s="12" t="s">
        <v>1493</v>
      </c>
      <c r="CX183" s="12" t="s">
        <v>1493</v>
      </c>
      <c r="CY183" s="12" t="s">
        <v>1493</v>
      </c>
      <c r="CZ183" s="12" t="s">
        <v>1493</v>
      </c>
      <c r="DA183" s="12" t="s">
        <v>1493</v>
      </c>
      <c r="DB183" s="12" t="s">
        <v>1493</v>
      </c>
      <c r="DC183" s="12" t="s">
        <v>1493</v>
      </c>
      <c r="DD183" s="12" t="s">
        <v>1493</v>
      </c>
      <c r="DE183" s="12" t="s">
        <v>1493</v>
      </c>
      <c r="DF183" s="12" t="s">
        <v>1493</v>
      </c>
      <c r="DG183" s="12" t="s">
        <v>1493</v>
      </c>
      <c r="DH183" s="12" t="s">
        <v>1493</v>
      </c>
      <c r="DI183" s="12" t="s">
        <v>1493</v>
      </c>
      <c r="DJ183" s="12" t="s">
        <v>1493</v>
      </c>
      <c r="DK183" s="12" t="s">
        <v>1493</v>
      </c>
      <c r="DL183" s="12" t="s">
        <v>1493</v>
      </c>
      <c r="DM183" s="12" t="s">
        <v>1493</v>
      </c>
      <c r="DN183" s="12" t="s">
        <v>1493</v>
      </c>
      <c r="DO183" s="12" t="s">
        <v>1493</v>
      </c>
      <c r="DP183" s="12" t="s">
        <v>1493</v>
      </c>
      <c r="DQ183" s="12" t="s">
        <v>1493</v>
      </c>
      <c r="DR183" s="12" t="s">
        <v>1493</v>
      </c>
      <c r="DS183" s="12" t="s">
        <v>1493</v>
      </c>
      <c r="DT183" s="12" t="s">
        <v>1493</v>
      </c>
      <c r="DU183" s="12" t="s">
        <v>1493</v>
      </c>
      <c r="DV183" s="12" t="s">
        <v>1493</v>
      </c>
      <c r="DW183" s="12" t="s">
        <v>1493</v>
      </c>
      <c r="DX183" s="12" t="s">
        <v>1493</v>
      </c>
      <c r="DY183" s="12" t="s">
        <v>1493</v>
      </c>
      <c r="DZ183" s="12" t="s">
        <v>1493</v>
      </c>
      <c r="EA183" s="12" t="s">
        <v>1493</v>
      </c>
      <c r="EB183" s="12" t="s">
        <v>1493</v>
      </c>
      <c r="EC183" s="12" t="s">
        <v>1493</v>
      </c>
      <c r="ED183" s="12" t="s">
        <v>1493</v>
      </c>
      <c r="EE183" s="12" t="s">
        <v>1493</v>
      </c>
      <c r="EF183" s="12" t="s">
        <v>1493</v>
      </c>
      <c r="EG183" s="12" t="s">
        <v>1493</v>
      </c>
      <c r="EH183" s="12" t="s">
        <v>1493</v>
      </c>
      <c r="EI183" s="12" t="s">
        <v>1493</v>
      </c>
      <c r="EJ183" s="12" t="s">
        <v>1493</v>
      </c>
      <c r="EK183" s="12" t="s">
        <v>1493</v>
      </c>
      <c r="EL183" s="12" t="s">
        <v>1493</v>
      </c>
      <c r="EM183" s="12" t="s">
        <v>1493</v>
      </c>
      <c r="EN183" s="12" t="s">
        <v>1493</v>
      </c>
      <c r="EO183" s="12" t="s">
        <v>1493</v>
      </c>
      <c r="EP183" s="12" t="s">
        <v>1493</v>
      </c>
      <c r="ER183">
        <v>3</v>
      </c>
      <c r="ES183" t="s">
        <v>1486</v>
      </c>
      <c r="EU183">
        <f t="shared" si="6"/>
        <v>0</v>
      </c>
      <c r="EV183">
        <f>Data1!BQ183/7</f>
        <v>41.857142857142854</v>
      </c>
      <c r="EW183">
        <v>3</v>
      </c>
      <c r="EX183">
        <f t="shared" si="7"/>
        <v>3</v>
      </c>
      <c r="EY183" t="str">
        <f t="shared" si="8"/>
        <v>לא הולם</v>
      </c>
    </row>
    <row r="184" spans="1:155" x14ac:dyDescent="0.25">
      <c r="A184" s="4">
        <v>1.087</v>
      </c>
      <c r="B184" s="12" t="s">
        <v>1493</v>
      </c>
      <c r="C184" s="12" t="s">
        <v>743</v>
      </c>
      <c r="D184">
        <v>63</v>
      </c>
      <c r="E184" s="12" t="s">
        <v>645</v>
      </c>
      <c r="F184">
        <v>78</v>
      </c>
      <c r="G184">
        <v>0</v>
      </c>
      <c r="H184">
        <v>0</v>
      </c>
      <c r="I184">
        <v>0</v>
      </c>
      <c r="J184">
        <v>0</v>
      </c>
      <c r="K184" s="12" t="s">
        <v>1493</v>
      </c>
      <c r="L184" s="12" t="s">
        <v>1493</v>
      </c>
      <c r="M184">
        <v>1</v>
      </c>
      <c r="N184">
        <v>1</v>
      </c>
      <c r="O184" s="12" t="s">
        <v>496</v>
      </c>
      <c r="P184">
        <v>112</v>
      </c>
      <c r="Q184" s="12" t="s">
        <v>613</v>
      </c>
      <c r="R184">
        <v>80</v>
      </c>
      <c r="S184" s="12">
        <v>0</v>
      </c>
      <c r="T184">
        <v>0</v>
      </c>
      <c r="U184" s="12">
        <v>0</v>
      </c>
      <c r="V184">
        <v>0</v>
      </c>
      <c r="W184" s="12" t="s">
        <v>1493</v>
      </c>
      <c r="X184" s="12" t="s">
        <v>1493</v>
      </c>
      <c r="Y184">
        <v>1</v>
      </c>
      <c r="Z184" s="12" t="s">
        <v>1493</v>
      </c>
      <c r="AA184" t="s">
        <v>754</v>
      </c>
      <c r="AB184">
        <v>149</v>
      </c>
      <c r="AC184" t="s">
        <v>484</v>
      </c>
      <c r="AD184">
        <v>80</v>
      </c>
      <c r="AE184">
        <v>0</v>
      </c>
      <c r="AF184">
        <v>0</v>
      </c>
      <c r="AG184">
        <v>0</v>
      </c>
      <c r="AH184">
        <v>0</v>
      </c>
      <c r="AI184">
        <v>1</v>
      </c>
      <c r="AJ184" s="12" t="s">
        <v>1493</v>
      </c>
      <c r="AK184">
        <v>1</v>
      </c>
      <c r="AL184" s="12" t="s">
        <v>1493</v>
      </c>
      <c r="AM184" t="s">
        <v>962</v>
      </c>
      <c r="AN184">
        <v>178</v>
      </c>
      <c r="AO184" t="s">
        <v>608</v>
      </c>
      <c r="AP184">
        <v>80.900000000000006</v>
      </c>
      <c r="AQ184">
        <v>0</v>
      </c>
      <c r="AR184">
        <v>0</v>
      </c>
      <c r="AS184">
        <v>0</v>
      </c>
      <c r="AT184">
        <v>0</v>
      </c>
      <c r="AU184">
        <v>1</v>
      </c>
      <c r="AV184" s="12" t="s">
        <v>1493</v>
      </c>
      <c r="AW184">
        <v>1</v>
      </c>
      <c r="AX184" s="12" t="s">
        <v>1493</v>
      </c>
      <c r="AY184" t="s">
        <v>955</v>
      </c>
      <c r="AZ184">
        <v>240</v>
      </c>
      <c r="BA184" t="s">
        <v>484</v>
      </c>
      <c r="BB184">
        <v>84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1</v>
      </c>
      <c r="BJ184">
        <v>1</v>
      </c>
      <c r="BK184" t="s">
        <v>977</v>
      </c>
      <c r="BL184">
        <v>253</v>
      </c>
      <c r="BM184" t="s">
        <v>1159</v>
      </c>
      <c r="BN184">
        <v>85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1</v>
      </c>
      <c r="BU184">
        <v>1</v>
      </c>
      <c r="BV184" s="12" t="s">
        <v>1493</v>
      </c>
      <c r="BW184" t="s">
        <v>1160</v>
      </c>
      <c r="BX184">
        <v>267</v>
      </c>
      <c r="BY184" t="s">
        <v>569</v>
      </c>
      <c r="BZ184">
        <v>87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1</v>
      </c>
      <c r="CH184" s="12" t="s">
        <v>1493</v>
      </c>
      <c r="CI184" s="12" t="s">
        <v>1493</v>
      </c>
      <c r="CJ184" s="12" t="s">
        <v>1493</v>
      </c>
      <c r="CK184" s="12" t="s">
        <v>1493</v>
      </c>
      <c r="CL184" s="12" t="s">
        <v>1493</v>
      </c>
      <c r="CM184" s="12" t="s">
        <v>1493</v>
      </c>
      <c r="CN184" s="12" t="s">
        <v>1493</v>
      </c>
      <c r="CO184" s="12" t="s">
        <v>1493</v>
      </c>
      <c r="CP184" s="12" t="s">
        <v>1493</v>
      </c>
      <c r="CQ184" s="12" t="s">
        <v>1493</v>
      </c>
      <c r="CR184" s="12" t="s">
        <v>1493</v>
      </c>
      <c r="CS184" s="12" t="s">
        <v>1493</v>
      </c>
      <c r="CT184" s="12" t="s">
        <v>1493</v>
      </c>
      <c r="CU184" s="12" t="s">
        <v>1493</v>
      </c>
      <c r="CV184" s="12" t="s">
        <v>1493</v>
      </c>
      <c r="CW184" s="12" t="s">
        <v>1493</v>
      </c>
      <c r="CX184" s="12" t="s">
        <v>1493</v>
      </c>
      <c r="CY184" s="12" t="s">
        <v>1493</v>
      </c>
      <c r="CZ184" s="12" t="s">
        <v>1493</v>
      </c>
      <c r="DA184" s="12" t="s">
        <v>1493</v>
      </c>
      <c r="DB184" s="12" t="s">
        <v>1493</v>
      </c>
      <c r="DC184" s="12" t="s">
        <v>1493</v>
      </c>
      <c r="DD184" s="12" t="s">
        <v>1493</v>
      </c>
      <c r="DE184" s="12" t="s">
        <v>1493</v>
      </c>
      <c r="DF184" s="12" t="s">
        <v>1493</v>
      </c>
      <c r="DG184" s="12" t="s">
        <v>1493</v>
      </c>
      <c r="DH184" s="12" t="s">
        <v>1493</v>
      </c>
      <c r="DI184" s="12" t="s">
        <v>1493</v>
      </c>
      <c r="DJ184" s="12" t="s">
        <v>1493</v>
      </c>
      <c r="DK184" s="12" t="s">
        <v>1493</v>
      </c>
      <c r="DL184" s="12" t="s">
        <v>1493</v>
      </c>
      <c r="DM184" s="12" t="s">
        <v>1493</v>
      </c>
      <c r="DN184" s="12" t="s">
        <v>1493</v>
      </c>
      <c r="DO184" s="12" t="s">
        <v>1493</v>
      </c>
      <c r="DP184" s="12" t="s">
        <v>1493</v>
      </c>
      <c r="DQ184" s="12" t="s">
        <v>1493</v>
      </c>
      <c r="DR184" s="12" t="s">
        <v>1493</v>
      </c>
      <c r="DS184" s="12" t="s">
        <v>1493</v>
      </c>
      <c r="DT184" s="12" t="s">
        <v>1493</v>
      </c>
      <c r="DU184" s="12" t="s">
        <v>1493</v>
      </c>
      <c r="DV184" s="12" t="s">
        <v>1493</v>
      </c>
      <c r="DW184" s="12" t="s">
        <v>1493</v>
      </c>
      <c r="DX184" s="12" t="s">
        <v>1493</v>
      </c>
      <c r="DY184" s="12" t="s">
        <v>1493</v>
      </c>
      <c r="DZ184" s="12" t="s">
        <v>1493</v>
      </c>
      <c r="EA184" s="12" t="s">
        <v>1493</v>
      </c>
      <c r="EB184" s="12" t="s">
        <v>1493</v>
      </c>
      <c r="EC184" s="12" t="s">
        <v>1493</v>
      </c>
      <c r="ED184" s="12" t="s">
        <v>1493</v>
      </c>
      <c r="EE184" s="12" t="s">
        <v>1493</v>
      </c>
      <c r="EF184" s="12" t="s">
        <v>1493</v>
      </c>
      <c r="EG184" s="12" t="s">
        <v>1493</v>
      </c>
      <c r="EH184" s="12" t="s">
        <v>1493</v>
      </c>
      <c r="EI184" s="12" t="s">
        <v>1493</v>
      </c>
      <c r="EJ184" s="12" t="s">
        <v>1493</v>
      </c>
      <c r="EK184" s="12" t="s">
        <v>1493</v>
      </c>
      <c r="EL184" s="12" t="s">
        <v>1493</v>
      </c>
      <c r="EM184" s="12" t="s">
        <v>1493</v>
      </c>
      <c r="EN184" s="12" t="s">
        <v>1493</v>
      </c>
      <c r="EO184" s="12" t="s">
        <v>1493</v>
      </c>
      <c r="EP184" s="12" t="s">
        <v>1493</v>
      </c>
      <c r="ER184">
        <v>7</v>
      </c>
      <c r="ES184">
        <v>38.1</v>
      </c>
      <c r="ET184">
        <v>38.1</v>
      </c>
      <c r="EU184">
        <f t="shared" si="6"/>
        <v>38</v>
      </c>
      <c r="EV184">
        <f>Data1!BQ184/7</f>
        <v>39</v>
      </c>
      <c r="EW184">
        <v>7</v>
      </c>
      <c r="EX184">
        <f t="shared" si="7"/>
        <v>2</v>
      </c>
      <c r="EY184" t="str">
        <f t="shared" si="8"/>
        <v>בינוני</v>
      </c>
    </row>
    <row r="185" spans="1:155" x14ac:dyDescent="0.25">
      <c r="A185" s="4">
        <v>1.0880000000000001</v>
      </c>
      <c r="B185" s="12" t="s">
        <v>1493</v>
      </c>
      <c r="C185" s="12" t="s">
        <v>811</v>
      </c>
      <c r="D185">
        <v>112</v>
      </c>
      <c r="E185" s="12" t="s">
        <v>1161</v>
      </c>
      <c r="F185">
        <v>66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 s="12" t="s">
        <v>1162</v>
      </c>
      <c r="P185">
        <v>126</v>
      </c>
      <c r="Q185" s="12" t="s">
        <v>560</v>
      </c>
      <c r="R185">
        <v>67</v>
      </c>
      <c r="S185" s="12">
        <v>0</v>
      </c>
      <c r="T185">
        <v>0</v>
      </c>
      <c r="U185" s="12">
        <v>0</v>
      </c>
      <c r="V185">
        <v>0</v>
      </c>
      <c r="W185" s="12">
        <v>1</v>
      </c>
      <c r="X185">
        <v>0</v>
      </c>
      <c r="Y185" s="12">
        <v>0</v>
      </c>
      <c r="Z185" s="12" t="s">
        <v>1493</v>
      </c>
      <c r="AA185" t="s">
        <v>531</v>
      </c>
      <c r="AB185">
        <v>182</v>
      </c>
      <c r="AC185" t="s">
        <v>793</v>
      </c>
      <c r="AD185">
        <v>69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 s="12" t="s">
        <v>1493</v>
      </c>
      <c r="AM185" s="12" t="s">
        <v>1493</v>
      </c>
      <c r="AN185" s="12" t="s">
        <v>1493</v>
      </c>
      <c r="AO185" s="12" t="s">
        <v>1493</v>
      </c>
      <c r="AP185" s="12" t="s">
        <v>1493</v>
      </c>
      <c r="AQ185" s="12" t="s">
        <v>1493</v>
      </c>
      <c r="AR185" s="12" t="s">
        <v>1493</v>
      </c>
      <c r="AS185" s="12" t="s">
        <v>1493</v>
      </c>
      <c r="AT185" s="12" t="s">
        <v>1493</v>
      </c>
      <c r="AU185" s="12" t="s">
        <v>1493</v>
      </c>
      <c r="AV185" s="12" t="s">
        <v>1493</v>
      </c>
      <c r="AW185" s="12" t="s">
        <v>1493</v>
      </c>
      <c r="AX185" s="12" t="s">
        <v>1493</v>
      </c>
      <c r="AY185" s="12" t="s">
        <v>1493</v>
      </c>
      <c r="AZ185" s="12" t="s">
        <v>1493</v>
      </c>
      <c r="BA185" s="12" t="s">
        <v>1493</v>
      </c>
      <c r="BB185" s="12" t="s">
        <v>1493</v>
      </c>
      <c r="BC185" s="12" t="s">
        <v>1493</v>
      </c>
      <c r="BD185" s="12" t="s">
        <v>1493</v>
      </c>
      <c r="BE185" s="12" t="s">
        <v>1493</v>
      </c>
      <c r="BF185" s="12" t="s">
        <v>1493</v>
      </c>
      <c r="BG185" s="12" t="s">
        <v>1493</v>
      </c>
      <c r="BH185" s="12" t="s">
        <v>1493</v>
      </c>
      <c r="BI185" s="12" t="s">
        <v>1493</v>
      </c>
      <c r="BJ185" s="12" t="s">
        <v>1493</v>
      </c>
      <c r="BK185" s="12" t="s">
        <v>1493</v>
      </c>
      <c r="BL185" s="12" t="s">
        <v>1493</v>
      </c>
      <c r="BM185" s="12" t="s">
        <v>1493</v>
      </c>
      <c r="BN185" s="12" t="s">
        <v>1493</v>
      </c>
      <c r="BO185" s="12" t="s">
        <v>1493</v>
      </c>
      <c r="BP185" s="12" t="s">
        <v>1493</v>
      </c>
      <c r="BQ185" s="12" t="s">
        <v>1493</v>
      </c>
      <c r="BR185" s="12" t="s">
        <v>1493</v>
      </c>
      <c r="BS185" s="12" t="s">
        <v>1493</v>
      </c>
      <c r="BT185" s="12" t="s">
        <v>1493</v>
      </c>
      <c r="BU185" s="12" t="s">
        <v>1493</v>
      </c>
      <c r="BV185" s="12" t="s">
        <v>1493</v>
      </c>
      <c r="BW185" s="12" t="s">
        <v>1493</v>
      </c>
      <c r="BX185" s="12" t="s">
        <v>1493</v>
      </c>
      <c r="BY185" s="12" t="s">
        <v>1493</v>
      </c>
      <c r="BZ185" s="12" t="s">
        <v>1493</v>
      </c>
      <c r="CA185" s="12" t="s">
        <v>1493</v>
      </c>
      <c r="CB185" s="12" t="s">
        <v>1493</v>
      </c>
      <c r="CC185" s="12" t="s">
        <v>1493</v>
      </c>
      <c r="CD185" s="12" t="s">
        <v>1493</v>
      </c>
      <c r="CE185" s="12" t="s">
        <v>1493</v>
      </c>
      <c r="CF185" s="12" t="s">
        <v>1493</v>
      </c>
      <c r="CG185" s="12" t="s">
        <v>1493</v>
      </c>
      <c r="CH185" s="12" t="s">
        <v>1493</v>
      </c>
      <c r="CI185" s="12" t="s">
        <v>1493</v>
      </c>
      <c r="CJ185" s="12" t="s">
        <v>1493</v>
      </c>
      <c r="CK185" s="12" t="s">
        <v>1493</v>
      </c>
      <c r="CL185" s="12" t="s">
        <v>1493</v>
      </c>
      <c r="CM185" s="12" t="s">
        <v>1493</v>
      </c>
      <c r="CN185" s="12" t="s">
        <v>1493</v>
      </c>
      <c r="CO185" s="12" t="s">
        <v>1493</v>
      </c>
      <c r="CP185" s="12" t="s">
        <v>1493</v>
      </c>
      <c r="CQ185" s="12" t="s">
        <v>1493</v>
      </c>
      <c r="CR185" s="12" t="s">
        <v>1493</v>
      </c>
      <c r="CS185" s="12" t="s">
        <v>1493</v>
      </c>
      <c r="CT185" s="12" t="s">
        <v>1493</v>
      </c>
      <c r="CU185" s="12" t="s">
        <v>1493</v>
      </c>
      <c r="CV185" s="12" t="s">
        <v>1493</v>
      </c>
      <c r="CW185" s="12" t="s">
        <v>1493</v>
      </c>
      <c r="CX185" s="12" t="s">
        <v>1493</v>
      </c>
      <c r="CY185" s="12" t="s">
        <v>1493</v>
      </c>
      <c r="CZ185" s="12" t="s">
        <v>1493</v>
      </c>
      <c r="DA185" s="12" t="s">
        <v>1493</v>
      </c>
      <c r="DB185" s="12" t="s">
        <v>1493</v>
      </c>
      <c r="DC185" s="12" t="s">
        <v>1493</v>
      </c>
      <c r="DD185" s="12" t="s">
        <v>1493</v>
      </c>
      <c r="DE185" s="12" t="s">
        <v>1493</v>
      </c>
      <c r="DF185" s="12" t="s">
        <v>1493</v>
      </c>
      <c r="DG185" s="12" t="s">
        <v>1493</v>
      </c>
      <c r="DH185" s="12" t="s">
        <v>1493</v>
      </c>
      <c r="DI185" s="12" t="s">
        <v>1493</v>
      </c>
      <c r="DJ185" s="12" t="s">
        <v>1493</v>
      </c>
      <c r="DK185" s="12" t="s">
        <v>1493</v>
      </c>
      <c r="DL185" s="12" t="s">
        <v>1493</v>
      </c>
      <c r="DM185" s="12" t="s">
        <v>1493</v>
      </c>
      <c r="DN185" s="12" t="s">
        <v>1493</v>
      </c>
      <c r="DO185" s="12" t="s">
        <v>1493</v>
      </c>
      <c r="DP185" s="12" t="s">
        <v>1493</v>
      </c>
      <c r="DQ185" s="12" t="s">
        <v>1493</v>
      </c>
      <c r="DR185" s="12" t="s">
        <v>1493</v>
      </c>
      <c r="DS185" s="12" t="s">
        <v>1493</v>
      </c>
      <c r="DT185" s="12" t="s">
        <v>1493</v>
      </c>
      <c r="DU185" s="12" t="s">
        <v>1493</v>
      </c>
      <c r="DV185" s="12" t="s">
        <v>1493</v>
      </c>
      <c r="DW185" s="12" t="s">
        <v>1493</v>
      </c>
      <c r="DX185" s="12" t="s">
        <v>1493</v>
      </c>
      <c r="DY185" s="12" t="s">
        <v>1493</v>
      </c>
      <c r="DZ185" s="12" t="s">
        <v>1493</v>
      </c>
      <c r="EA185" s="12" t="s">
        <v>1493</v>
      </c>
      <c r="EB185" s="12" t="s">
        <v>1493</v>
      </c>
      <c r="EC185" s="12" t="s">
        <v>1493</v>
      </c>
      <c r="ED185" s="12" t="s">
        <v>1493</v>
      </c>
      <c r="EE185" s="12" t="s">
        <v>1493</v>
      </c>
      <c r="EF185" s="12" t="s">
        <v>1493</v>
      </c>
      <c r="EG185" s="12" t="s">
        <v>1493</v>
      </c>
      <c r="EH185" s="12" t="s">
        <v>1493</v>
      </c>
      <c r="EI185" s="12" t="s">
        <v>1493</v>
      </c>
      <c r="EJ185" s="12" t="s">
        <v>1493</v>
      </c>
      <c r="EK185" s="12" t="s">
        <v>1493</v>
      </c>
      <c r="EL185" s="12" t="s">
        <v>1493</v>
      </c>
      <c r="EM185" s="12" t="s">
        <v>1493</v>
      </c>
      <c r="EN185" s="12" t="s">
        <v>1493</v>
      </c>
      <c r="EO185" s="12" t="s">
        <v>1493</v>
      </c>
      <c r="EP185" s="12" t="s">
        <v>1493</v>
      </c>
      <c r="ER185">
        <v>3</v>
      </c>
      <c r="ES185">
        <v>26</v>
      </c>
      <c r="ET185">
        <v>26</v>
      </c>
      <c r="EU185">
        <f t="shared" si="6"/>
        <v>26</v>
      </c>
      <c r="EV185">
        <f>Data1!BQ185/7</f>
        <v>40.571428571428569</v>
      </c>
      <c r="EW185">
        <v>3</v>
      </c>
      <c r="EX185">
        <f t="shared" si="7"/>
        <v>3</v>
      </c>
      <c r="EY185" t="str">
        <f t="shared" si="8"/>
        <v>לא הולם</v>
      </c>
    </row>
    <row r="186" spans="1:155" x14ac:dyDescent="0.25">
      <c r="A186" s="4">
        <v>1.089</v>
      </c>
      <c r="B186" s="12" t="s">
        <v>1493</v>
      </c>
      <c r="C186" s="12" t="s">
        <v>872</v>
      </c>
      <c r="D186">
        <v>102</v>
      </c>
      <c r="E186" s="12" t="s">
        <v>1163</v>
      </c>
      <c r="F186">
        <v>53</v>
      </c>
      <c r="G186">
        <v>0</v>
      </c>
      <c r="H186">
        <v>0</v>
      </c>
      <c r="I186">
        <v>0</v>
      </c>
      <c r="J186">
        <v>0</v>
      </c>
      <c r="K186" s="12" t="s">
        <v>1493</v>
      </c>
      <c r="L186" s="12" t="s">
        <v>1493</v>
      </c>
      <c r="M186">
        <v>1</v>
      </c>
      <c r="N186">
        <v>1</v>
      </c>
      <c r="O186" s="12" t="s">
        <v>897</v>
      </c>
      <c r="P186">
        <v>183</v>
      </c>
      <c r="Q186" s="12" t="s">
        <v>845</v>
      </c>
      <c r="R186">
        <v>58</v>
      </c>
      <c r="S186" s="12">
        <v>0</v>
      </c>
      <c r="T186">
        <v>0</v>
      </c>
      <c r="U186" s="12">
        <v>0</v>
      </c>
      <c r="V186">
        <v>0</v>
      </c>
      <c r="W186" s="12">
        <v>1</v>
      </c>
      <c r="X186" s="12" t="s">
        <v>1493</v>
      </c>
      <c r="Y186" s="12">
        <v>1</v>
      </c>
      <c r="Z186" s="12" t="s">
        <v>1493</v>
      </c>
      <c r="AA186" t="s">
        <v>703</v>
      </c>
      <c r="AB186">
        <v>210</v>
      </c>
      <c r="AC186" t="s">
        <v>495</v>
      </c>
      <c r="AD186">
        <v>60</v>
      </c>
      <c r="AE186">
        <v>0</v>
      </c>
      <c r="AF186">
        <v>0</v>
      </c>
      <c r="AG186">
        <v>0</v>
      </c>
      <c r="AH186">
        <v>0</v>
      </c>
      <c r="AI186">
        <v>1</v>
      </c>
      <c r="AJ186" s="12" t="s">
        <v>1493</v>
      </c>
      <c r="AK186">
        <v>1</v>
      </c>
      <c r="AL186" s="12" t="s">
        <v>1493</v>
      </c>
      <c r="AM186" t="s">
        <v>689</v>
      </c>
      <c r="AN186">
        <v>231</v>
      </c>
      <c r="AO186" t="s">
        <v>681</v>
      </c>
      <c r="AP186">
        <v>62</v>
      </c>
      <c r="AQ186">
        <v>0</v>
      </c>
      <c r="AR186">
        <v>0</v>
      </c>
      <c r="AS186">
        <v>0</v>
      </c>
      <c r="AT186">
        <v>0</v>
      </c>
      <c r="AU186">
        <v>1</v>
      </c>
      <c r="AV186" s="12" t="s">
        <v>1493</v>
      </c>
      <c r="AW186">
        <v>1</v>
      </c>
      <c r="AX186" s="12" t="s">
        <v>1493</v>
      </c>
      <c r="AY186" t="s">
        <v>922</v>
      </c>
      <c r="AZ186">
        <v>249</v>
      </c>
      <c r="BA186" t="s">
        <v>497</v>
      </c>
      <c r="BB186">
        <v>64</v>
      </c>
      <c r="BC186">
        <v>0</v>
      </c>
      <c r="BD186">
        <v>0</v>
      </c>
      <c r="BE186">
        <v>0</v>
      </c>
      <c r="BF186">
        <v>0</v>
      </c>
      <c r="BG186">
        <v>1</v>
      </c>
      <c r="BH186" s="12" t="s">
        <v>1493</v>
      </c>
      <c r="BI186">
        <v>1</v>
      </c>
      <c r="BJ186" s="12" t="s">
        <v>1493</v>
      </c>
      <c r="BK186" t="s">
        <v>959</v>
      </c>
      <c r="BL186">
        <v>267</v>
      </c>
      <c r="BM186" t="s">
        <v>1164</v>
      </c>
      <c r="BN186">
        <v>65</v>
      </c>
      <c r="BO186">
        <v>0</v>
      </c>
      <c r="BP186">
        <v>0</v>
      </c>
      <c r="BQ186">
        <v>0</v>
      </c>
      <c r="BR186">
        <v>0</v>
      </c>
      <c r="BS186">
        <v>1</v>
      </c>
      <c r="BT186" s="12" t="s">
        <v>1493</v>
      </c>
      <c r="BU186">
        <v>1</v>
      </c>
      <c r="BV186" s="12" t="s">
        <v>1493</v>
      </c>
      <c r="BW186" t="s">
        <v>1165</v>
      </c>
      <c r="BX186">
        <v>277</v>
      </c>
      <c r="BY186" t="s">
        <v>1164</v>
      </c>
      <c r="BZ186">
        <v>65</v>
      </c>
      <c r="CA186">
        <v>0</v>
      </c>
      <c r="CB186">
        <v>0</v>
      </c>
      <c r="CC186">
        <v>0</v>
      </c>
      <c r="CD186">
        <v>0</v>
      </c>
      <c r="CE186">
        <v>1</v>
      </c>
      <c r="CF186" s="12" t="s">
        <v>1493</v>
      </c>
      <c r="CG186">
        <v>1</v>
      </c>
      <c r="CH186" s="12" t="s">
        <v>1493</v>
      </c>
      <c r="CI186" s="12" t="s">
        <v>1493</v>
      </c>
      <c r="CJ186" s="12" t="s">
        <v>1493</v>
      </c>
      <c r="CK186" s="12" t="s">
        <v>1493</v>
      </c>
      <c r="CL186" s="12" t="s">
        <v>1493</v>
      </c>
      <c r="CM186" s="12" t="s">
        <v>1493</v>
      </c>
      <c r="CN186" s="12" t="s">
        <v>1493</v>
      </c>
      <c r="CO186" s="12" t="s">
        <v>1493</v>
      </c>
      <c r="CP186" s="12" t="s">
        <v>1493</v>
      </c>
      <c r="CQ186" s="12" t="s">
        <v>1493</v>
      </c>
      <c r="CR186" s="12" t="s">
        <v>1493</v>
      </c>
      <c r="CS186" s="12" t="s">
        <v>1493</v>
      </c>
      <c r="CT186" s="12" t="s">
        <v>1493</v>
      </c>
      <c r="CU186" s="12" t="s">
        <v>1493</v>
      </c>
      <c r="CV186" s="12" t="s">
        <v>1493</v>
      </c>
      <c r="CW186" s="12" t="s">
        <v>1493</v>
      </c>
      <c r="CX186" s="12" t="s">
        <v>1493</v>
      </c>
      <c r="CY186" s="12" t="s">
        <v>1493</v>
      </c>
      <c r="CZ186" s="12" t="s">
        <v>1493</v>
      </c>
      <c r="DA186" s="12" t="s">
        <v>1493</v>
      </c>
      <c r="DB186" s="12" t="s">
        <v>1493</v>
      </c>
      <c r="DC186" s="12" t="s">
        <v>1493</v>
      </c>
      <c r="DD186" s="12" t="s">
        <v>1493</v>
      </c>
      <c r="DE186" s="12" t="s">
        <v>1493</v>
      </c>
      <c r="DF186" s="12" t="s">
        <v>1493</v>
      </c>
      <c r="DG186" s="12" t="s">
        <v>1493</v>
      </c>
      <c r="DH186" s="12" t="s">
        <v>1493</v>
      </c>
      <c r="DI186" s="12" t="s">
        <v>1493</v>
      </c>
      <c r="DJ186" s="12" t="s">
        <v>1493</v>
      </c>
      <c r="DK186" s="12" t="s">
        <v>1493</v>
      </c>
      <c r="DL186" s="12" t="s">
        <v>1493</v>
      </c>
      <c r="DM186" s="12" t="s">
        <v>1493</v>
      </c>
      <c r="DN186" s="12" t="s">
        <v>1493</v>
      </c>
      <c r="DO186" s="12" t="s">
        <v>1493</v>
      </c>
      <c r="DP186" s="12" t="s">
        <v>1493</v>
      </c>
      <c r="DQ186" s="12" t="s">
        <v>1493</v>
      </c>
      <c r="DR186" s="12" t="s">
        <v>1493</v>
      </c>
      <c r="DS186" s="12" t="s">
        <v>1493</v>
      </c>
      <c r="DT186" s="12" t="s">
        <v>1493</v>
      </c>
      <c r="DU186" s="12" t="s">
        <v>1493</v>
      </c>
      <c r="DV186" s="12" t="s">
        <v>1493</v>
      </c>
      <c r="DW186" s="12" t="s">
        <v>1493</v>
      </c>
      <c r="DX186" s="12" t="s">
        <v>1493</v>
      </c>
      <c r="DY186" s="12" t="s">
        <v>1493</v>
      </c>
      <c r="DZ186" s="12" t="s">
        <v>1493</v>
      </c>
      <c r="EA186" s="12" t="s">
        <v>1493</v>
      </c>
      <c r="EB186" s="12" t="s">
        <v>1493</v>
      </c>
      <c r="EC186" s="12" t="s">
        <v>1493</v>
      </c>
      <c r="ED186" s="12" t="s">
        <v>1493</v>
      </c>
      <c r="EE186" s="12" t="s">
        <v>1493</v>
      </c>
      <c r="EF186" s="12" t="s">
        <v>1493</v>
      </c>
      <c r="EG186" s="12" t="s">
        <v>1493</v>
      </c>
      <c r="EH186" s="12" t="s">
        <v>1493</v>
      </c>
      <c r="EI186" s="12" t="s">
        <v>1493</v>
      </c>
      <c r="EJ186" s="12" t="s">
        <v>1493</v>
      </c>
      <c r="EK186" s="12" t="s">
        <v>1493</v>
      </c>
      <c r="EL186" s="12" t="s">
        <v>1493</v>
      </c>
      <c r="EM186" s="12" t="s">
        <v>1493</v>
      </c>
      <c r="EN186" s="12" t="s">
        <v>1493</v>
      </c>
      <c r="EO186" s="12" t="s">
        <v>1493</v>
      </c>
      <c r="EP186" s="12" t="s">
        <v>1493</v>
      </c>
      <c r="ER186">
        <v>7</v>
      </c>
      <c r="ES186">
        <v>39.5</v>
      </c>
      <c r="ET186">
        <v>39.5</v>
      </c>
      <c r="EU186">
        <f t="shared" si="6"/>
        <v>39</v>
      </c>
      <c r="EV186">
        <f>Data1!BQ186/7</f>
        <v>40.428571428571431</v>
      </c>
      <c r="EW186">
        <v>7</v>
      </c>
      <c r="EX186">
        <f t="shared" si="7"/>
        <v>2</v>
      </c>
      <c r="EY186" t="str">
        <f t="shared" si="8"/>
        <v>בינוני</v>
      </c>
    </row>
    <row r="187" spans="1:155" x14ac:dyDescent="0.25">
      <c r="A187" s="4">
        <v>1.0900000000000001</v>
      </c>
      <c r="B187" s="12" t="s">
        <v>1493</v>
      </c>
      <c r="C187" s="12" t="s">
        <v>469</v>
      </c>
      <c r="D187">
        <v>74</v>
      </c>
      <c r="E187" s="12" t="s">
        <v>645</v>
      </c>
      <c r="F187">
        <v>60</v>
      </c>
      <c r="G187">
        <v>0</v>
      </c>
      <c r="H187">
        <v>0</v>
      </c>
      <c r="I187">
        <v>0</v>
      </c>
      <c r="J187">
        <v>0</v>
      </c>
      <c r="K187" s="12" t="s">
        <v>1493</v>
      </c>
      <c r="L187" s="12" t="s">
        <v>1493</v>
      </c>
      <c r="M187" s="12" t="s">
        <v>1493</v>
      </c>
      <c r="N187">
        <v>1</v>
      </c>
      <c r="O187" s="12" t="s">
        <v>589</v>
      </c>
      <c r="P187">
        <v>99</v>
      </c>
      <c r="Q187" s="12" t="s">
        <v>645</v>
      </c>
      <c r="R187">
        <v>62</v>
      </c>
      <c r="S187" s="12">
        <v>0</v>
      </c>
      <c r="T187">
        <v>0</v>
      </c>
      <c r="U187" s="12">
        <v>0</v>
      </c>
      <c r="V187">
        <v>0</v>
      </c>
      <c r="W187" s="12" t="s">
        <v>1493</v>
      </c>
      <c r="X187" s="12" t="s">
        <v>1493</v>
      </c>
      <c r="Y187" s="12" t="s">
        <v>1493</v>
      </c>
      <c r="Z187" s="12" t="s">
        <v>1493</v>
      </c>
      <c r="AA187" t="s">
        <v>812</v>
      </c>
      <c r="AB187">
        <v>128</v>
      </c>
      <c r="AC187" t="s">
        <v>484</v>
      </c>
      <c r="AD187">
        <v>63</v>
      </c>
      <c r="AE187">
        <v>0</v>
      </c>
      <c r="AF187">
        <v>0</v>
      </c>
      <c r="AG187">
        <v>0</v>
      </c>
      <c r="AH187">
        <v>0</v>
      </c>
      <c r="AI187" s="12" t="s">
        <v>1493</v>
      </c>
      <c r="AJ187" s="12" t="s">
        <v>1493</v>
      </c>
      <c r="AK187" s="12" t="s">
        <v>1493</v>
      </c>
      <c r="AL187" s="12" t="s">
        <v>1493</v>
      </c>
      <c r="AM187" t="s">
        <v>961</v>
      </c>
      <c r="AN187">
        <v>171</v>
      </c>
      <c r="AO187" t="s">
        <v>495</v>
      </c>
      <c r="AP187">
        <v>66</v>
      </c>
      <c r="AQ187">
        <v>0</v>
      </c>
      <c r="AR187">
        <v>0</v>
      </c>
      <c r="AS187">
        <v>0</v>
      </c>
      <c r="AT187">
        <v>0</v>
      </c>
      <c r="AU187">
        <v>1</v>
      </c>
      <c r="AV187" s="12" t="s">
        <v>1493</v>
      </c>
      <c r="AW187" s="12" t="s">
        <v>1493</v>
      </c>
      <c r="AX187" s="12" t="s">
        <v>1493</v>
      </c>
      <c r="AY187" s="12" t="s">
        <v>1493</v>
      </c>
      <c r="AZ187" s="12" t="s">
        <v>1493</v>
      </c>
      <c r="BA187" s="12" t="s">
        <v>1493</v>
      </c>
      <c r="BB187" s="12" t="s">
        <v>1493</v>
      </c>
      <c r="BC187" s="12" t="s">
        <v>1493</v>
      </c>
      <c r="BD187" s="12" t="s">
        <v>1493</v>
      </c>
      <c r="BE187" s="12" t="s">
        <v>1493</v>
      </c>
      <c r="BF187" s="12" t="s">
        <v>1493</v>
      </c>
      <c r="BG187" s="12" t="s">
        <v>1493</v>
      </c>
      <c r="BH187" s="12" t="s">
        <v>1493</v>
      </c>
      <c r="BI187" s="12" t="s">
        <v>1493</v>
      </c>
      <c r="BJ187" s="12" t="s">
        <v>1493</v>
      </c>
      <c r="BK187" s="12" t="s">
        <v>1493</v>
      </c>
      <c r="BL187" s="12" t="s">
        <v>1493</v>
      </c>
      <c r="BM187" s="12" t="s">
        <v>1493</v>
      </c>
      <c r="BN187" s="12" t="s">
        <v>1493</v>
      </c>
      <c r="BO187" s="12" t="s">
        <v>1493</v>
      </c>
      <c r="BP187" s="12" t="s">
        <v>1493</v>
      </c>
      <c r="BQ187" s="12" t="s">
        <v>1493</v>
      </c>
      <c r="BR187" s="12" t="s">
        <v>1493</v>
      </c>
      <c r="BS187" s="12" t="s">
        <v>1493</v>
      </c>
      <c r="BT187" s="12" t="s">
        <v>1493</v>
      </c>
      <c r="BU187" s="12" t="s">
        <v>1493</v>
      </c>
      <c r="BV187" s="12" t="s">
        <v>1493</v>
      </c>
      <c r="BW187" s="12" t="s">
        <v>1493</v>
      </c>
      <c r="BX187" s="12" t="s">
        <v>1493</v>
      </c>
      <c r="BY187" s="12" t="s">
        <v>1493</v>
      </c>
      <c r="BZ187" s="12" t="s">
        <v>1493</v>
      </c>
      <c r="CA187" s="12" t="s">
        <v>1493</v>
      </c>
      <c r="CB187" s="12" t="s">
        <v>1493</v>
      </c>
      <c r="CC187" s="12" t="s">
        <v>1493</v>
      </c>
      <c r="CD187" s="12" t="s">
        <v>1493</v>
      </c>
      <c r="CE187" s="12" t="s">
        <v>1493</v>
      </c>
      <c r="CF187" s="12" t="s">
        <v>1493</v>
      </c>
      <c r="CG187" s="12" t="s">
        <v>1493</v>
      </c>
      <c r="CH187" s="12" t="s">
        <v>1493</v>
      </c>
      <c r="CI187" s="12" t="s">
        <v>1493</v>
      </c>
      <c r="CJ187" s="12" t="s">
        <v>1493</v>
      </c>
      <c r="CK187" s="12" t="s">
        <v>1493</v>
      </c>
      <c r="CL187" s="12" t="s">
        <v>1493</v>
      </c>
      <c r="CM187" s="12" t="s">
        <v>1493</v>
      </c>
      <c r="CN187" s="12" t="s">
        <v>1493</v>
      </c>
      <c r="CO187" s="12" t="s">
        <v>1493</v>
      </c>
      <c r="CP187" s="12" t="s">
        <v>1493</v>
      </c>
      <c r="CQ187" s="12" t="s">
        <v>1493</v>
      </c>
      <c r="CR187" s="12" t="s">
        <v>1493</v>
      </c>
      <c r="CS187" s="12" t="s">
        <v>1493</v>
      </c>
      <c r="CT187" s="12" t="s">
        <v>1493</v>
      </c>
      <c r="CU187" s="12" t="s">
        <v>1493</v>
      </c>
      <c r="CV187" s="12" t="s">
        <v>1493</v>
      </c>
      <c r="CW187" s="12" t="s">
        <v>1493</v>
      </c>
      <c r="CX187" s="12" t="s">
        <v>1493</v>
      </c>
      <c r="CY187" s="12" t="s">
        <v>1493</v>
      </c>
      <c r="CZ187" s="12" t="s">
        <v>1493</v>
      </c>
      <c r="DA187" s="12" t="s">
        <v>1493</v>
      </c>
      <c r="DB187" s="12" t="s">
        <v>1493</v>
      </c>
      <c r="DC187" s="12" t="s">
        <v>1493</v>
      </c>
      <c r="DD187" s="12" t="s">
        <v>1493</v>
      </c>
      <c r="DE187" s="12" t="s">
        <v>1493</v>
      </c>
      <c r="DF187" s="12" t="s">
        <v>1493</v>
      </c>
      <c r="DG187" s="12" t="s">
        <v>1493</v>
      </c>
      <c r="DH187" s="12" t="s">
        <v>1493</v>
      </c>
      <c r="DI187" s="12" t="s">
        <v>1493</v>
      </c>
      <c r="DJ187" s="12" t="s">
        <v>1493</v>
      </c>
      <c r="DK187" s="12" t="s">
        <v>1493</v>
      </c>
      <c r="DL187" s="12" t="s">
        <v>1493</v>
      </c>
      <c r="DM187" s="12" t="s">
        <v>1493</v>
      </c>
      <c r="DN187" s="12" t="s">
        <v>1493</v>
      </c>
      <c r="DO187" s="12" t="s">
        <v>1493</v>
      </c>
      <c r="DP187" s="12" t="s">
        <v>1493</v>
      </c>
      <c r="DQ187" s="12" t="s">
        <v>1493</v>
      </c>
      <c r="DR187" s="12" t="s">
        <v>1493</v>
      </c>
      <c r="DS187" s="12" t="s">
        <v>1493</v>
      </c>
      <c r="DT187" s="12" t="s">
        <v>1493</v>
      </c>
      <c r="DU187" s="12" t="s">
        <v>1493</v>
      </c>
      <c r="DV187" s="12" t="s">
        <v>1493</v>
      </c>
      <c r="DW187" s="12" t="s">
        <v>1493</v>
      </c>
      <c r="DX187" s="12" t="s">
        <v>1493</v>
      </c>
      <c r="DY187" s="12" t="s">
        <v>1493</v>
      </c>
      <c r="DZ187" s="12" t="s">
        <v>1493</v>
      </c>
      <c r="EA187" s="12" t="s">
        <v>1493</v>
      </c>
      <c r="EB187" s="12" t="s">
        <v>1493</v>
      </c>
      <c r="EC187" s="12" t="s">
        <v>1493</v>
      </c>
      <c r="ED187" s="12" t="s">
        <v>1493</v>
      </c>
      <c r="EE187" s="12" t="s">
        <v>1493</v>
      </c>
      <c r="EF187" s="12" t="s">
        <v>1493</v>
      </c>
      <c r="EG187" s="12" t="s">
        <v>1493</v>
      </c>
      <c r="EH187" s="12" t="s">
        <v>1493</v>
      </c>
      <c r="EI187" s="12" t="s">
        <v>1493</v>
      </c>
      <c r="EJ187" s="12" t="s">
        <v>1493</v>
      </c>
      <c r="EK187" s="12" t="s">
        <v>1493</v>
      </c>
      <c r="EL187" s="12" t="s">
        <v>1493</v>
      </c>
      <c r="EM187" s="12" t="s">
        <v>1493</v>
      </c>
      <c r="EN187" s="12" t="s">
        <v>1493</v>
      </c>
      <c r="EO187" s="12" t="s">
        <v>1493</v>
      </c>
      <c r="EP187" s="12" t="s">
        <v>1493</v>
      </c>
      <c r="ER187">
        <v>4</v>
      </c>
      <c r="ES187">
        <v>24.4</v>
      </c>
      <c r="ET187">
        <v>24.4</v>
      </c>
      <c r="EU187">
        <f t="shared" si="6"/>
        <v>24</v>
      </c>
      <c r="EV187">
        <f>Data1!BQ187/7</f>
        <v>40.571428571428569</v>
      </c>
      <c r="EW187">
        <v>4</v>
      </c>
      <c r="EX187">
        <f t="shared" si="7"/>
        <v>3</v>
      </c>
      <c r="EY187" t="str">
        <f t="shared" si="8"/>
        <v>לא הולם</v>
      </c>
    </row>
    <row r="188" spans="1:155" x14ac:dyDescent="0.25">
      <c r="A188" s="4">
        <v>1.091</v>
      </c>
      <c r="B188" s="12" t="s">
        <v>1493</v>
      </c>
      <c r="C188" s="12" t="s">
        <v>561</v>
      </c>
      <c r="D188">
        <v>163</v>
      </c>
      <c r="E188" s="12" t="s">
        <v>495</v>
      </c>
      <c r="F188">
        <v>61</v>
      </c>
      <c r="G188">
        <v>0</v>
      </c>
      <c r="H188">
        <v>0</v>
      </c>
      <c r="I188">
        <v>0</v>
      </c>
      <c r="J188">
        <v>0</v>
      </c>
      <c r="K188">
        <v>1</v>
      </c>
      <c r="L188" s="12" t="s">
        <v>1493</v>
      </c>
      <c r="M188" s="12" t="s">
        <v>1493</v>
      </c>
      <c r="N188">
        <v>1</v>
      </c>
      <c r="O188" s="12" t="s">
        <v>1134</v>
      </c>
      <c r="P188">
        <v>264</v>
      </c>
      <c r="Q188" s="12" t="s">
        <v>557</v>
      </c>
      <c r="R188">
        <v>66</v>
      </c>
      <c r="S188" s="12">
        <v>0</v>
      </c>
      <c r="T188">
        <v>0</v>
      </c>
      <c r="U188" s="12">
        <v>0</v>
      </c>
      <c r="V188">
        <v>0</v>
      </c>
      <c r="W188" s="12">
        <v>1</v>
      </c>
      <c r="X188" s="12" t="s">
        <v>1493</v>
      </c>
      <c r="Y188" s="12" t="s">
        <v>1493</v>
      </c>
      <c r="Z188" s="12" t="s">
        <v>1493</v>
      </c>
      <c r="AA188" t="s">
        <v>1167</v>
      </c>
      <c r="AB188">
        <v>288</v>
      </c>
      <c r="AC188" t="s">
        <v>557</v>
      </c>
      <c r="AD188">
        <v>67</v>
      </c>
      <c r="AE188">
        <v>0</v>
      </c>
      <c r="AF188">
        <v>0</v>
      </c>
      <c r="AG188">
        <v>0</v>
      </c>
      <c r="AH188">
        <v>0</v>
      </c>
      <c r="AI188">
        <v>1</v>
      </c>
      <c r="AJ188" s="12" t="s">
        <v>1493</v>
      </c>
      <c r="AK188" s="12" t="s">
        <v>1493</v>
      </c>
      <c r="AL188" s="12" t="s">
        <v>1493</v>
      </c>
      <c r="AM188" s="12" t="s">
        <v>1493</v>
      </c>
      <c r="AN188" s="12" t="s">
        <v>1493</v>
      </c>
      <c r="AO188" s="12" t="s">
        <v>1493</v>
      </c>
      <c r="AP188" s="12" t="s">
        <v>1493</v>
      </c>
      <c r="AQ188" s="12" t="s">
        <v>1493</v>
      </c>
      <c r="AR188" s="12" t="s">
        <v>1493</v>
      </c>
      <c r="AS188" s="12" t="s">
        <v>1493</v>
      </c>
      <c r="AT188" s="12" t="s">
        <v>1493</v>
      </c>
      <c r="AU188" s="12" t="s">
        <v>1493</v>
      </c>
      <c r="AV188" s="12" t="s">
        <v>1493</v>
      </c>
      <c r="AW188" s="12" t="s">
        <v>1493</v>
      </c>
      <c r="AX188" s="12" t="s">
        <v>1493</v>
      </c>
      <c r="AY188" s="12" t="s">
        <v>1493</v>
      </c>
      <c r="AZ188" s="12" t="s">
        <v>1493</v>
      </c>
      <c r="BA188" s="12" t="s">
        <v>1493</v>
      </c>
      <c r="BB188" s="12" t="s">
        <v>1493</v>
      </c>
      <c r="BC188" s="12" t="s">
        <v>1493</v>
      </c>
      <c r="BD188" s="12" t="s">
        <v>1493</v>
      </c>
      <c r="BE188" s="12" t="s">
        <v>1493</v>
      </c>
      <c r="BF188" s="12" t="s">
        <v>1493</v>
      </c>
      <c r="BG188" s="12" t="s">
        <v>1493</v>
      </c>
      <c r="BH188" s="12" t="s">
        <v>1493</v>
      </c>
      <c r="BI188" s="12" t="s">
        <v>1493</v>
      </c>
      <c r="BJ188" s="12" t="s">
        <v>1493</v>
      </c>
      <c r="BK188" s="12" t="s">
        <v>1493</v>
      </c>
      <c r="BL188" s="12" t="s">
        <v>1493</v>
      </c>
      <c r="BM188" s="12" t="s">
        <v>1493</v>
      </c>
      <c r="BN188" s="12" t="s">
        <v>1493</v>
      </c>
      <c r="BO188" s="12" t="s">
        <v>1493</v>
      </c>
      <c r="BP188" s="12" t="s">
        <v>1493</v>
      </c>
      <c r="BQ188" s="12" t="s">
        <v>1493</v>
      </c>
      <c r="BR188" s="12" t="s">
        <v>1493</v>
      </c>
      <c r="BS188" s="12" t="s">
        <v>1493</v>
      </c>
      <c r="BT188" s="12" t="s">
        <v>1493</v>
      </c>
      <c r="BU188" s="12" t="s">
        <v>1493</v>
      </c>
      <c r="BV188" s="12" t="s">
        <v>1493</v>
      </c>
      <c r="BW188" s="12" t="s">
        <v>1493</v>
      </c>
      <c r="BX188" s="12" t="s">
        <v>1493</v>
      </c>
      <c r="BY188" s="12" t="s">
        <v>1493</v>
      </c>
      <c r="BZ188" s="12" t="s">
        <v>1493</v>
      </c>
      <c r="CA188" s="12" t="s">
        <v>1493</v>
      </c>
      <c r="CB188" s="12" t="s">
        <v>1493</v>
      </c>
      <c r="CC188" s="12" t="s">
        <v>1493</v>
      </c>
      <c r="CD188" s="12" t="s">
        <v>1493</v>
      </c>
      <c r="CE188" s="12" t="s">
        <v>1493</v>
      </c>
      <c r="CF188" s="12" t="s">
        <v>1493</v>
      </c>
      <c r="CG188" s="12" t="s">
        <v>1493</v>
      </c>
      <c r="CH188" s="12" t="s">
        <v>1493</v>
      </c>
      <c r="CI188" s="12" t="s">
        <v>1493</v>
      </c>
      <c r="CJ188" s="12" t="s">
        <v>1493</v>
      </c>
      <c r="CK188" s="12" t="s">
        <v>1493</v>
      </c>
      <c r="CL188" s="12" t="s">
        <v>1493</v>
      </c>
      <c r="CM188" s="12" t="s">
        <v>1493</v>
      </c>
      <c r="CN188" s="12" t="s">
        <v>1493</v>
      </c>
      <c r="CO188" s="12" t="s">
        <v>1493</v>
      </c>
      <c r="CP188" s="12" t="s">
        <v>1493</v>
      </c>
      <c r="CQ188" s="12" t="s">
        <v>1493</v>
      </c>
      <c r="CR188" s="12" t="s">
        <v>1493</v>
      </c>
      <c r="CS188" s="12" t="s">
        <v>1493</v>
      </c>
      <c r="CT188" s="12" t="s">
        <v>1493</v>
      </c>
      <c r="CU188" s="12" t="s">
        <v>1493</v>
      </c>
      <c r="CV188" s="12" t="s">
        <v>1493</v>
      </c>
      <c r="CW188" s="12" t="s">
        <v>1493</v>
      </c>
      <c r="CX188" s="12" t="s">
        <v>1493</v>
      </c>
      <c r="CY188" s="12" t="s">
        <v>1493</v>
      </c>
      <c r="CZ188" s="12" t="s">
        <v>1493</v>
      </c>
      <c r="DA188" s="12" t="s">
        <v>1493</v>
      </c>
      <c r="DB188" s="12" t="s">
        <v>1493</v>
      </c>
      <c r="DC188" s="12" t="s">
        <v>1493</v>
      </c>
      <c r="DD188" s="12" t="s">
        <v>1493</v>
      </c>
      <c r="DE188" s="12" t="s">
        <v>1493</v>
      </c>
      <c r="DF188" s="12" t="s">
        <v>1493</v>
      </c>
      <c r="DG188" s="12" t="s">
        <v>1493</v>
      </c>
      <c r="DH188" s="12" t="s">
        <v>1493</v>
      </c>
      <c r="DI188" s="12" t="s">
        <v>1493</v>
      </c>
      <c r="DJ188" s="12" t="s">
        <v>1493</v>
      </c>
      <c r="DK188" s="12" t="s">
        <v>1493</v>
      </c>
      <c r="DL188" s="12" t="s">
        <v>1493</v>
      </c>
      <c r="DM188" s="12" t="s">
        <v>1493</v>
      </c>
      <c r="DN188" s="12" t="s">
        <v>1493</v>
      </c>
      <c r="DO188" s="12" t="s">
        <v>1493</v>
      </c>
      <c r="DP188" s="12" t="s">
        <v>1493</v>
      </c>
      <c r="DQ188" s="12" t="s">
        <v>1493</v>
      </c>
      <c r="DR188" s="12" t="s">
        <v>1493</v>
      </c>
      <c r="DS188" s="12" t="s">
        <v>1493</v>
      </c>
      <c r="DT188" s="12" t="s">
        <v>1493</v>
      </c>
      <c r="DU188" s="12" t="s">
        <v>1493</v>
      </c>
      <c r="DV188" s="12" t="s">
        <v>1493</v>
      </c>
      <c r="DW188" s="12" t="s">
        <v>1493</v>
      </c>
      <c r="DX188" s="12" t="s">
        <v>1493</v>
      </c>
      <c r="DY188" s="12" t="s">
        <v>1493</v>
      </c>
      <c r="DZ188" s="12" t="s">
        <v>1493</v>
      </c>
      <c r="EA188" s="12" t="s">
        <v>1493</v>
      </c>
      <c r="EB188" s="12" t="s">
        <v>1493</v>
      </c>
      <c r="EC188" s="12" t="s">
        <v>1493</v>
      </c>
      <c r="ED188" s="12" t="s">
        <v>1493</v>
      </c>
      <c r="EE188" s="12" t="s">
        <v>1493</v>
      </c>
      <c r="EF188" s="12" t="s">
        <v>1493</v>
      </c>
      <c r="EG188" s="12" t="s">
        <v>1493</v>
      </c>
      <c r="EH188" s="12" t="s">
        <v>1493</v>
      </c>
      <c r="EI188" s="12" t="s">
        <v>1493</v>
      </c>
      <c r="EJ188" s="12" t="s">
        <v>1493</v>
      </c>
      <c r="EK188" s="12" t="s">
        <v>1493</v>
      </c>
      <c r="EL188" s="12" t="s">
        <v>1493</v>
      </c>
      <c r="EM188" s="12" t="s">
        <v>1493</v>
      </c>
      <c r="EN188" s="12" t="s">
        <v>1493</v>
      </c>
      <c r="EO188" s="12" t="s">
        <v>1493</v>
      </c>
      <c r="EP188" s="12" t="s">
        <v>1493</v>
      </c>
      <c r="ER188">
        <v>3</v>
      </c>
      <c r="ES188">
        <v>41.1</v>
      </c>
      <c r="ET188">
        <v>41.1</v>
      </c>
      <c r="EU188">
        <f t="shared" si="6"/>
        <v>41</v>
      </c>
      <c r="EV188">
        <f>Data1!BQ188/7</f>
        <v>41.428571428571431</v>
      </c>
      <c r="EW188">
        <v>3</v>
      </c>
      <c r="EX188">
        <f t="shared" si="7"/>
        <v>3</v>
      </c>
      <c r="EY188" t="str">
        <f t="shared" si="8"/>
        <v>לא הולם</v>
      </c>
    </row>
    <row r="189" spans="1:155" x14ac:dyDescent="0.25">
      <c r="A189" s="4">
        <v>1.0920000000000001</v>
      </c>
      <c r="B189" s="12" t="s">
        <v>1493</v>
      </c>
      <c r="C189" s="12" t="s">
        <v>818</v>
      </c>
      <c r="D189">
        <v>95</v>
      </c>
      <c r="E189" s="12" t="s">
        <v>660</v>
      </c>
      <c r="F189">
        <v>104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 s="12" t="s">
        <v>797</v>
      </c>
      <c r="P189">
        <v>128</v>
      </c>
      <c r="Q189" s="12" t="s">
        <v>1171</v>
      </c>
      <c r="R189">
        <v>105</v>
      </c>
      <c r="S189" s="12">
        <v>0</v>
      </c>
      <c r="T189">
        <v>0</v>
      </c>
      <c r="U189" s="12">
        <v>0</v>
      </c>
      <c r="V189">
        <v>0</v>
      </c>
      <c r="W189" s="12">
        <v>1</v>
      </c>
      <c r="X189">
        <v>1</v>
      </c>
      <c r="Y189" s="12">
        <v>1</v>
      </c>
      <c r="Z189" s="12" t="s">
        <v>1493</v>
      </c>
      <c r="AA189" t="s">
        <v>561</v>
      </c>
      <c r="AB189">
        <v>150</v>
      </c>
      <c r="AC189" t="s">
        <v>1171</v>
      </c>
      <c r="AD189">
        <v>105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1</v>
      </c>
      <c r="AL189" s="12" t="s">
        <v>1493</v>
      </c>
      <c r="AM189" t="s">
        <v>937</v>
      </c>
      <c r="AN189">
        <v>259</v>
      </c>
      <c r="AO189" t="s">
        <v>1172</v>
      </c>
      <c r="AP189">
        <v>107.5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 s="12" t="s">
        <v>1493</v>
      </c>
      <c r="AZ189" s="12" t="s">
        <v>1493</v>
      </c>
      <c r="BA189" s="12" t="s">
        <v>1493</v>
      </c>
      <c r="BB189" s="12" t="s">
        <v>1493</v>
      </c>
      <c r="BC189" s="12" t="s">
        <v>1493</v>
      </c>
      <c r="BD189" s="12" t="s">
        <v>1493</v>
      </c>
      <c r="BE189" s="12" t="s">
        <v>1493</v>
      </c>
      <c r="BF189" s="12" t="s">
        <v>1493</v>
      </c>
      <c r="BG189" s="12" t="s">
        <v>1493</v>
      </c>
      <c r="BH189" s="12" t="s">
        <v>1493</v>
      </c>
      <c r="BI189" s="12" t="s">
        <v>1493</v>
      </c>
      <c r="BJ189" s="12" t="s">
        <v>1493</v>
      </c>
      <c r="BK189" s="12" t="s">
        <v>1493</v>
      </c>
      <c r="BL189" s="12" t="s">
        <v>1493</v>
      </c>
      <c r="BM189" s="12" t="s">
        <v>1493</v>
      </c>
      <c r="BN189" s="12" t="s">
        <v>1493</v>
      </c>
      <c r="BO189" s="12" t="s">
        <v>1493</v>
      </c>
      <c r="BP189" s="12" t="s">
        <v>1493</v>
      </c>
      <c r="BQ189" s="12" t="s">
        <v>1493</v>
      </c>
      <c r="BR189" s="12" t="s">
        <v>1493</v>
      </c>
      <c r="BS189" s="12" t="s">
        <v>1493</v>
      </c>
      <c r="BT189" s="12" t="s">
        <v>1493</v>
      </c>
      <c r="BU189" s="12" t="s">
        <v>1493</v>
      </c>
      <c r="BV189" s="12" t="s">
        <v>1493</v>
      </c>
      <c r="BW189" s="12" t="s">
        <v>1493</v>
      </c>
      <c r="BX189" s="12" t="s">
        <v>1493</v>
      </c>
      <c r="BY189" s="12" t="s">
        <v>1493</v>
      </c>
      <c r="BZ189" s="12" t="s">
        <v>1493</v>
      </c>
      <c r="CA189" s="12" t="s">
        <v>1493</v>
      </c>
      <c r="CB189" s="12" t="s">
        <v>1493</v>
      </c>
      <c r="CC189" s="12" t="s">
        <v>1493</v>
      </c>
      <c r="CD189" s="12" t="s">
        <v>1493</v>
      </c>
      <c r="CE189" s="12" t="s">
        <v>1493</v>
      </c>
      <c r="CF189" s="12" t="s">
        <v>1493</v>
      </c>
      <c r="CG189" s="12" t="s">
        <v>1493</v>
      </c>
      <c r="CH189" s="12" t="s">
        <v>1493</v>
      </c>
      <c r="CI189" s="12" t="s">
        <v>1493</v>
      </c>
      <c r="CJ189" s="12" t="s">
        <v>1493</v>
      </c>
      <c r="CK189" s="12" t="s">
        <v>1493</v>
      </c>
      <c r="CL189" s="12" t="s">
        <v>1493</v>
      </c>
      <c r="CM189" s="12" t="s">
        <v>1493</v>
      </c>
      <c r="CN189" s="12" t="s">
        <v>1493</v>
      </c>
      <c r="CO189" s="12" t="s">
        <v>1493</v>
      </c>
      <c r="CP189" s="12" t="s">
        <v>1493</v>
      </c>
      <c r="CQ189" s="12" t="s">
        <v>1493</v>
      </c>
      <c r="CR189" s="12" t="s">
        <v>1493</v>
      </c>
      <c r="CS189" s="12" t="s">
        <v>1493</v>
      </c>
      <c r="CT189" s="12" t="s">
        <v>1493</v>
      </c>
      <c r="CU189" s="12" t="s">
        <v>1493</v>
      </c>
      <c r="CV189" s="12" t="s">
        <v>1493</v>
      </c>
      <c r="CW189" s="12" t="s">
        <v>1493</v>
      </c>
      <c r="CX189" s="12" t="s">
        <v>1493</v>
      </c>
      <c r="CY189" s="12" t="s">
        <v>1493</v>
      </c>
      <c r="CZ189" s="12" t="s">
        <v>1493</v>
      </c>
      <c r="DA189" s="12" t="s">
        <v>1493</v>
      </c>
      <c r="DB189" s="12" t="s">
        <v>1493</v>
      </c>
      <c r="DC189" s="12" t="s">
        <v>1493</v>
      </c>
      <c r="DD189" s="12" t="s">
        <v>1493</v>
      </c>
      <c r="DE189" s="12" t="s">
        <v>1493</v>
      </c>
      <c r="DF189" s="12" t="s">
        <v>1493</v>
      </c>
      <c r="DG189" s="12" t="s">
        <v>1493</v>
      </c>
      <c r="DH189" s="12" t="s">
        <v>1493</v>
      </c>
      <c r="DI189" s="12" t="s">
        <v>1493</v>
      </c>
      <c r="DJ189" s="12" t="s">
        <v>1493</v>
      </c>
      <c r="DK189" s="12" t="s">
        <v>1493</v>
      </c>
      <c r="DL189" s="12" t="s">
        <v>1493</v>
      </c>
      <c r="DM189" s="12" t="s">
        <v>1493</v>
      </c>
      <c r="DN189" s="12" t="s">
        <v>1493</v>
      </c>
      <c r="DO189" s="12" t="s">
        <v>1493</v>
      </c>
      <c r="DP189" s="12" t="s">
        <v>1493</v>
      </c>
      <c r="DQ189" s="12" t="s">
        <v>1493</v>
      </c>
      <c r="DR189" s="12" t="s">
        <v>1493</v>
      </c>
      <c r="DS189" s="12" t="s">
        <v>1493</v>
      </c>
      <c r="DT189" s="12" t="s">
        <v>1493</v>
      </c>
      <c r="DU189" s="12" t="s">
        <v>1493</v>
      </c>
      <c r="DV189" s="12" t="s">
        <v>1493</v>
      </c>
      <c r="DW189" s="12" t="s">
        <v>1493</v>
      </c>
      <c r="DX189" s="12" t="s">
        <v>1493</v>
      </c>
      <c r="DY189" s="12" t="s">
        <v>1493</v>
      </c>
      <c r="DZ189" s="12" t="s">
        <v>1493</v>
      </c>
      <c r="EA189" s="12" t="s">
        <v>1493</v>
      </c>
      <c r="EB189" s="12" t="s">
        <v>1493</v>
      </c>
      <c r="EC189" s="12" t="s">
        <v>1493</v>
      </c>
      <c r="ED189" s="12" t="s">
        <v>1493</v>
      </c>
      <c r="EE189" s="12" t="s">
        <v>1493</v>
      </c>
      <c r="EF189" s="12" t="s">
        <v>1493</v>
      </c>
      <c r="EG189" s="12" t="s">
        <v>1493</v>
      </c>
      <c r="EH189" s="12" t="s">
        <v>1493</v>
      </c>
      <c r="EI189" s="12" t="s">
        <v>1493</v>
      </c>
      <c r="EJ189" s="12" t="s">
        <v>1493</v>
      </c>
      <c r="EK189" s="12" t="s">
        <v>1493</v>
      </c>
      <c r="EL189" s="12" t="s">
        <v>1493</v>
      </c>
      <c r="EM189" s="12" t="s">
        <v>1493</v>
      </c>
      <c r="EN189" s="12" t="s">
        <v>1493</v>
      </c>
      <c r="EO189" s="12" t="s">
        <v>1493</v>
      </c>
      <c r="EP189" s="12" t="s">
        <v>1493</v>
      </c>
      <c r="ER189">
        <v>4</v>
      </c>
      <c r="ES189">
        <v>37</v>
      </c>
      <c r="ET189">
        <v>37</v>
      </c>
      <c r="EU189">
        <f t="shared" si="6"/>
        <v>37</v>
      </c>
      <c r="EV189">
        <f>Data1!BQ189/7</f>
        <v>39.428571428571431</v>
      </c>
      <c r="EW189">
        <v>4</v>
      </c>
      <c r="EX189">
        <f t="shared" si="7"/>
        <v>3</v>
      </c>
      <c r="EY189" t="str">
        <f t="shared" si="8"/>
        <v>לא הולם</v>
      </c>
    </row>
    <row r="190" spans="1:155" x14ac:dyDescent="0.25">
      <c r="A190" s="4">
        <v>1.093</v>
      </c>
      <c r="B190" s="12" t="s">
        <v>1493</v>
      </c>
      <c r="C190" s="12" t="s">
        <v>543</v>
      </c>
      <c r="D190">
        <v>115</v>
      </c>
      <c r="E190" s="12" t="s">
        <v>645</v>
      </c>
      <c r="F190">
        <v>56</v>
      </c>
      <c r="G190">
        <v>0</v>
      </c>
      <c r="H190">
        <v>0</v>
      </c>
      <c r="I190">
        <v>0</v>
      </c>
      <c r="J190">
        <v>0</v>
      </c>
      <c r="K190">
        <v>0</v>
      </c>
      <c r="L190" s="12" t="s">
        <v>1493</v>
      </c>
      <c r="M190">
        <v>1</v>
      </c>
      <c r="N190">
        <v>1</v>
      </c>
      <c r="O190" s="12" t="s">
        <v>697</v>
      </c>
      <c r="P190">
        <v>149</v>
      </c>
      <c r="Q190" s="12" t="s">
        <v>750</v>
      </c>
      <c r="R190">
        <v>60</v>
      </c>
      <c r="S190" s="12">
        <v>0</v>
      </c>
      <c r="T190">
        <v>0</v>
      </c>
      <c r="U190" s="12">
        <v>0</v>
      </c>
      <c r="V190">
        <v>0</v>
      </c>
      <c r="W190" s="12">
        <v>1</v>
      </c>
      <c r="X190">
        <v>1</v>
      </c>
      <c r="Y190" s="12">
        <v>1</v>
      </c>
      <c r="Z190" s="12" t="s">
        <v>1493</v>
      </c>
      <c r="AA190" t="s">
        <v>897</v>
      </c>
      <c r="AB190">
        <v>183</v>
      </c>
      <c r="AC190" t="s">
        <v>1174</v>
      </c>
      <c r="AD190">
        <v>62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1</v>
      </c>
      <c r="AL190" s="12" t="s">
        <v>1493</v>
      </c>
      <c r="AM190" t="s">
        <v>759</v>
      </c>
      <c r="AN190">
        <v>213</v>
      </c>
      <c r="AO190" t="s">
        <v>673</v>
      </c>
      <c r="AP190">
        <v>65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 s="12" t="s">
        <v>1493</v>
      </c>
      <c r="AY190" t="s">
        <v>1136</v>
      </c>
      <c r="AZ190">
        <v>242</v>
      </c>
      <c r="BA190" t="s">
        <v>654</v>
      </c>
      <c r="BB190">
        <v>66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1</v>
      </c>
      <c r="BJ190" s="12" t="s">
        <v>1493</v>
      </c>
      <c r="BK190" t="s">
        <v>1105</v>
      </c>
      <c r="BL190">
        <v>255</v>
      </c>
      <c r="BM190" t="s">
        <v>546</v>
      </c>
      <c r="BN190">
        <v>66.5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1</v>
      </c>
      <c r="BU190">
        <v>1</v>
      </c>
      <c r="BV190" s="12" t="s">
        <v>1493</v>
      </c>
      <c r="BW190" s="12" t="s">
        <v>1493</v>
      </c>
      <c r="BX190" s="12" t="s">
        <v>1493</v>
      </c>
      <c r="BY190" s="12" t="s">
        <v>1493</v>
      </c>
      <c r="BZ190" s="12" t="s">
        <v>1493</v>
      </c>
      <c r="CA190" s="12" t="s">
        <v>1493</v>
      </c>
      <c r="CB190" s="12" t="s">
        <v>1493</v>
      </c>
      <c r="CC190" s="12" t="s">
        <v>1493</v>
      </c>
      <c r="CD190" s="12" t="s">
        <v>1493</v>
      </c>
      <c r="CE190" s="12" t="s">
        <v>1493</v>
      </c>
      <c r="CF190" s="12" t="s">
        <v>1493</v>
      </c>
      <c r="CG190" s="12" t="s">
        <v>1493</v>
      </c>
      <c r="CH190" s="12" t="s">
        <v>1493</v>
      </c>
      <c r="CI190" s="12" t="s">
        <v>1493</v>
      </c>
      <c r="CJ190" s="12" t="s">
        <v>1493</v>
      </c>
      <c r="CK190" s="12" t="s">
        <v>1493</v>
      </c>
      <c r="CL190" s="12" t="s">
        <v>1493</v>
      </c>
      <c r="CM190" s="12" t="s">
        <v>1493</v>
      </c>
      <c r="CN190" s="12" t="s">
        <v>1493</v>
      </c>
      <c r="CO190" s="12" t="s">
        <v>1493</v>
      </c>
      <c r="CP190" s="12" t="s">
        <v>1493</v>
      </c>
      <c r="CQ190" s="12" t="s">
        <v>1493</v>
      </c>
      <c r="CR190" s="12" t="s">
        <v>1493</v>
      </c>
      <c r="CS190" s="12" t="s">
        <v>1493</v>
      </c>
      <c r="CT190" s="12" t="s">
        <v>1493</v>
      </c>
      <c r="CU190" s="12" t="s">
        <v>1493</v>
      </c>
      <c r="CV190" s="12" t="s">
        <v>1493</v>
      </c>
      <c r="CW190" s="12" t="s">
        <v>1493</v>
      </c>
      <c r="CX190" s="12" t="s">
        <v>1493</v>
      </c>
      <c r="CY190" s="12" t="s">
        <v>1493</v>
      </c>
      <c r="CZ190" s="12" t="s">
        <v>1493</v>
      </c>
      <c r="DA190" s="12" t="s">
        <v>1493</v>
      </c>
      <c r="DB190" s="12" t="s">
        <v>1493</v>
      </c>
      <c r="DC190" s="12" t="s">
        <v>1493</v>
      </c>
      <c r="DD190" s="12" t="s">
        <v>1493</v>
      </c>
      <c r="DE190" s="12" t="s">
        <v>1493</v>
      </c>
      <c r="DF190" s="12" t="s">
        <v>1493</v>
      </c>
      <c r="DG190" s="12" t="s">
        <v>1493</v>
      </c>
      <c r="DH190" s="12" t="s">
        <v>1493</v>
      </c>
      <c r="DI190" s="12" t="s">
        <v>1493</v>
      </c>
      <c r="DJ190" s="12" t="s">
        <v>1493</v>
      </c>
      <c r="DK190" s="12" t="s">
        <v>1493</v>
      </c>
      <c r="DL190" s="12" t="s">
        <v>1493</v>
      </c>
      <c r="DM190" s="12" t="s">
        <v>1493</v>
      </c>
      <c r="DN190" s="12" t="s">
        <v>1493</v>
      </c>
      <c r="DO190" s="12" t="s">
        <v>1493</v>
      </c>
      <c r="DP190" s="12" t="s">
        <v>1493</v>
      </c>
      <c r="DQ190" s="12" t="s">
        <v>1493</v>
      </c>
      <c r="DR190" s="12" t="s">
        <v>1493</v>
      </c>
      <c r="DS190" s="12" t="s">
        <v>1493</v>
      </c>
      <c r="DT190" s="12" t="s">
        <v>1493</v>
      </c>
      <c r="DU190" s="12" t="s">
        <v>1493</v>
      </c>
      <c r="DV190" s="12" t="s">
        <v>1493</v>
      </c>
      <c r="DW190" s="12" t="s">
        <v>1493</v>
      </c>
      <c r="DX190" s="12" t="s">
        <v>1493</v>
      </c>
      <c r="DY190" s="12" t="s">
        <v>1493</v>
      </c>
      <c r="DZ190" s="12" t="s">
        <v>1493</v>
      </c>
      <c r="EA190" s="12" t="s">
        <v>1493</v>
      </c>
      <c r="EB190" s="12" t="s">
        <v>1493</v>
      </c>
      <c r="EC190" s="12" t="s">
        <v>1493</v>
      </c>
      <c r="ED190" s="12" t="s">
        <v>1493</v>
      </c>
      <c r="EE190" s="12" t="s">
        <v>1493</v>
      </c>
      <c r="EF190" s="12" t="s">
        <v>1493</v>
      </c>
      <c r="EG190" s="12" t="s">
        <v>1493</v>
      </c>
      <c r="EH190" s="12" t="s">
        <v>1493</v>
      </c>
      <c r="EI190" s="12" t="s">
        <v>1493</v>
      </c>
      <c r="EJ190" s="12" t="s">
        <v>1493</v>
      </c>
      <c r="EK190" s="12" t="s">
        <v>1493</v>
      </c>
      <c r="EL190" s="12" t="s">
        <v>1493</v>
      </c>
      <c r="EM190" s="12" t="s">
        <v>1493</v>
      </c>
      <c r="EN190" s="12" t="s">
        <v>1493</v>
      </c>
      <c r="EO190" s="12" t="s">
        <v>1493</v>
      </c>
      <c r="EP190" s="12" t="s">
        <v>1493</v>
      </c>
      <c r="ER190">
        <v>6</v>
      </c>
      <c r="ES190">
        <v>36.4</v>
      </c>
      <c r="ET190">
        <v>36.4</v>
      </c>
      <c r="EU190">
        <f t="shared" si="6"/>
        <v>36</v>
      </c>
      <c r="EV190">
        <f>Data1!BQ190/7</f>
        <v>40.285714285714285</v>
      </c>
      <c r="EW190">
        <v>6</v>
      </c>
      <c r="EX190">
        <f t="shared" si="7"/>
        <v>2</v>
      </c>
      <c r="EY190" t="str">
        <f t="shared" si="8"/>
        <v>בינוני</v>
      </c>
    </row>
    <row r="191" spans="1:155" x14ac:dyDescent="0.25">
      <c r="A191" s="4">
        <v>1.0940000000000001</v>
      </c>
      <c r="B191" s="12" t="s">
        <v>1493</v>
      </c>
      <c r="C191" s="12" t="s">
        <v>1130</v>
      </c>
      <c r="D191">
        <v>140</v>
      </c>
      <c r="E191" s="12" t="s">
        <v>486</v>
      </c>
      <c r="F191">
        <v>60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1</v>
      </c>
      <c r="O191" s="12" t="s">
        <v>1493</v>
      </c>
      <c r="P191" s="12" t="s">
        <v>1493</v>
      </c>
      <c r="Q191" s="12" t="s">
        <v>1493</v>
      </c>
      <c r="R191" s="12" t="s">
        <v>1493</v>
      </c>
      <c r="S191" s="12" t="s">
        <v>1493</v>
      </c>
      <c r="T191" s="12" t="s">
        <v>1493</v>
      </c>
      <c r="U191" s="12" t="s">
        <v>1493</v>
      </c>
      <c r="V191" s="12" t="s">
        <v>1493</v>
      </c>
      <c r="W191" s="12" t="s">
        <v>1493</v>
      </c>
      <c r="X191" s="12" t="s">
        <v>1493</v>
      </c>
      <c r="Y191" s="12" t="s">
        <v>1493</v>
      </c>
      <c r="Z191" s="12" t="s">
        <v>1493</v>
      </c>
      <c r="AA191" s="12" t="s">
        <v>1493</v>
      </c>
      <c r="AB191" s="12" t="s">
        <v>1493</v>
      </c>
      <c r="AC191" s="12" t="s">
        <v>1493</v>
      </c>
      <c r="AD191" s="12" t="s">
        <v>1493</v>
      </c>
      <c r="AE191" s="12" t="s">
        <v>1493</v>
      </c>
      <c r="AF191" s="12" t="s">
        <v>1493</v>
      </c>
      <c r="AG191" s="12" t="s">
        <v>1493</v>
      </c>
      <c r="AH191" s="12" t="s">
        <v>1493</v>
      </c>
      <c r="AI191" s="12" t="s">
        <v>1493</v>
      </c>
      <c r="AJ191" s="12" t="s">
        <v>1493</v>
      </c>
      <c r="AK191" s="12" t="s">
        <v>1493</v>
      </c>
      <c r="AL191" s="12" t="s">
        <v>1493</v>
      </c>
      <c r="AM191" s="12" t="s">
        <v>1493</v>
      </c>
      <c r="AN191" s="12" t="s">
        <v>1493</v>
      </c>
      <c r="AO191" s="12" t="s">
        <v>1493</v>
      </c>
      <c r="AP191" s="12" t="s">
        <v>1493</v>
      </c>
      <c r="AQ191" s="12" t="s">
        <v>1493</v>
      </c>
      <c r="AR191" s="12" t="s">
        <v>1493</v>
      </c>
      <c r="AS191" s="12" t="s">
        <v>1493</v>
      </c>
      <c r="AT191" s="12" t="s">
        <v>1493</v>
      </c>
      <c r="AU191" s="12" t="s">
        <v>1493</v>
      </c>
      <c r="AV191" s="12" t="s">
        <v>1493</v>
      </c>
      <c r="AW191" s="12" t="s">
        <v>1493</v>
      </c>
      <c r="AX191" s="12" t="s">
        <v>1493</v>
      </c>
      <c r="AY191" s="12" t="s">
        <v>1493</v>
      </c>
      <c r="AZ191" s="12" t="s">
        <v>1493</v>
      </c>
      <c r="BA191" s="12" t="s">
        <v>1493</v>
      </c>
      <c r="BB191" s="12" t="s">
        <v>1493</v>
      </c>
      <c r="BC191" s="12" t="s">
        <v>1493</v>
      </c>
      <c r="BD191" s="12" t="s">
        <v>1493</v>
      </c>
      <c r="BE191" s="12" t="s">
        <v>1493</v>
      </c>
      <c r="BF191" s="12" t="s">
        <v>1493</v>
      </c>
      <c r="BG191" s="12" t="s">
        <v>1493</v>
      </c>
      <c r="BH191" s="12" t="s">
        <v>1493</v>
      </c>
      <c r="BI191" s="12" t="s">
        <v>1493</v>
      </c>
      <c r="BJ191" s="12" t="s">
        <v>1493</v>
      </c>
      <c r="BK191" s="12" t="s">
        <v>1493</v>
      </c>
      <c r="BL191" s="12" t="s">
        <v>1493</v>
      </c>
      <c r="BM191" s="12" t="s">
        <v>1493</v>
      </c>
      <c r="BN191" s="12" t="s">
        <v>1493</v>
      </c>
      <c r="BO191" s="12" t="s">
        <v>1493</v>
      </c>
      <c r="BP191" s="12" t="s">
        <v>1493</v>
      </c>
      <c r="BQ191" s="12" t="s">
        <v>1493</v>
      </c>
      <c r="BR191" s="12" t="s">
        <v>1493</v>
      </c>
      <c r="BS191" s="12" t="s">
        <v>1493</v>
      </c>
      <c r="BT191" s="12" t="s">
        <v>1493</v>
      </c>
      <c r="BU191" s="12" t="s">
        <v>1493</v>
      </c>
      <c r="BV191" s="12" t="s">
        <v>1493</v>
      </c>
      <c r="BW191" s="12" t="s">
        <v>1493</v>
      </c>
      <c r="BX191" s="12" t="s">
        <v>1493</v>
      </c>
      <c r="BY191" s="12" t="s">
        <v>1493</v>
      </c>
      <c r="BZ191" s="12" t="s">
        <v>1493</v>
      </c>
      <c r="CA191" s="12" t="s">
        <v>1493</v>
      </c>
      <c r="CB191" s="12" t="s">
        <v>1493</v>
      </c>
      <c r="CC191" s="12" t="s">
        <v>1493</v>
      </c>
      <c r="CD191" s="12" t="s">
        <v>1493</v>
      </c>
      <c r="CE191" s="12" t="s">
        <v>1493</v>
      </c>
      <c r="CF191" s="12" t="s">
        <v>1493</v>
      </c>
      <c r="CG191" s="12" t="s">
        <v>1493</v>
      </c>
      <c r="CH191" s="12" t="s">
        <v>1493</v>
      </c>
      <c r="CI191" s="12" t="s">
        <v>1493</v>
      </c>
      <c r="CJ191" s="12" t="s">
        <v>1493</v>
      </c>
      <c r="CK191" s="12" t="s">
        <v>1493</v>
      </c>
      <c r="CL191" s="12" t="s">
        <v>1493</v>
      </c>
      <c r="CM191" s="12" t="s">
        <v>1493</v>
      </c>
      <c r="CN191" s="12" t="s">
        <v>1493</v>
      </c>
      <c r="CO191" s="12" t="s">
        <v>1493</v>
      </c>
      <c r="CP191" s="12" t="s">
        <v>1493</v>
      </c>
      <c r="CQ191" s="12" t="s">
        <v>1493</v>
      </c>
      <c r="CR191" s="12" t="s">
        <v>1493</v>
      </c>
      <c r="CS191" s="12" t="s">
        <v>1493</v>
      </c>
      <c r="CT191" s="12" t="s">
        <v>1493</v>
      </c>
      <c r="CU191" s="12" t="s">
        <v>1493</v>
      </c>
      <c r="CV191" s="12" t="s">
        <v>1493</v>
      </c>
      <c r="CW191" s="12" t="s">
        <v>1493</v>
      </c>
      <c r="CX191" s="12" t="s">
        <v>1493</v>
      </c>
      <c r="CY191" s="12" t="s">
        <v>1493</v>
      </c>
      <c r="CZ191" s="12" t="s">
        <v>1493</v>
      </c>
      <c r="DA191" s="12" t="s">
        <v>1493</v>
      </c>
      <c r="DB191" s="12" t="s">
        <v>1493</v>
      </c>
      <c r="DC191" s="12" t="s">
        <v>1493</v>
      </c>
      <c r="DD191" s="12" t="s">
        <v>1493</v>
      </c>
      <c r="DE191" s="12" t="s">
        <v>1493</v>
      </c>
      <c r="DF191" s="12" t="s">
        <v>1493</v>
      </c>
      <c r="DG191" s="12" t="s">
        <v>1493</v>
      </c>
      <c r="DH191" s="12" t="s">
        <v>1493</v>
      </c>
      <c r="DI191" s="12" t="s">
        <v>1493</v>
      </c>
      <c r="DJ191" s="12" t="s">
        <v>1493</v>
      </c>
      <c r="DK191" s="12" t="s">
        <v>1493</v>
      </c>
      <c r="DL191" s="12" t="s">
        <v>1493</v>
      </c>
      <c r="DM191" s="12" t="s">
        <v>1493</v>
      </c>
      <c r="DN191" s="12" t="s">
        <v>1493</v>
      </c>
      <c r="DO191" s="12" t="s">
        <v>1493</v>
      </c>
      <c r="DP191" s="12" t="s">
        <v>1493</v>
      </c>
      <c r="DQ191" s="12" t="s">
        <v>1493</v>
      </c>
      <c r="DR191" s="12" t="s">
        <v>1493</v>
      </c>
      <c r="DS191" s="12" t="s">
        <v>1493</v>
      </c>
      <c r="DT191" s="12" t="s">
        <v>1493</v>
      </c>
      <c r="DU191" s="12" t="s">
        <v>1493</v>
      </c>
      <c r="DV191" s="12" t="s">
        <v>1493</v>
      </c>
      <c r="DW191" s="12" t="s">
        <v>1493</v>
      </c>
      <c r="DX191" s="12" t="s">
        <v>1493</v>
      </c>
      <c r="DY191" s="12" t="s">
        <v>1493</v>
      </c>
      <c r="DZ191" s="12" t="s">
        <v>1493</v>
      </c>
      <c r="EA191" s="12" t="s">
        <v>1493</v>
      </c>
      <c r="EB191" s="12" t="s">
        <v>1493</v>
      </c>
      <c r="EC191" s="12" t="s">
        <v>1493</v>
      </c>
      <c r="ED191" s="12" t="s">
        <v>1493</v>
      </c>
      <c r="EE191" s="12" t="s">
        <v>1493</v>
      </c>
      <c r="EF191" s="12" t="s">
        <v>1493</v>
      </c>
      <c r="EG191" s="12" t="s">
        <v>1493</v>
      </c>
      <c r="EH191" s="12" t="s">
        <v>1493</v>
      </c>
      <c r="EI191" s="12" t="s">
        <v>1493</v>
      </c>
      <c r="EJ191" s="12" t="s">
        <v>1493</v>
      </c>
      <c r="EK191" s="12" t="s">
        <v>1493</v>
      </c>
      <c r="EL191" s="12" t="s">
        <v>1493</v>
      </c>
      <c r="EM191" s="12" t="s">
        <v>1493</v>
      </c>
      <c r="EN191" s="12" t="s">
        <v>1493</v>
      </c>
      <c r="EO191" s="12" t="s">
        <v>1493</v>
      </c>
      <c r="EP191" s="12" t="s">
        <v>1493</v>
      </c>
      <c r="ER191">
        <v>1</v>
      </c>
      <c r="ES191">
        <v>20</v>
      </c>
      <c r="ET191">
        <v>20</v>
      </c>
      <c r="EU191">
        <f t="shared" si="6"/>
        <v>20</v>
      </c>
      <c r="EV191">
        <f>Data1!BQ191/7</f>
        <v>40.428571428571431</v>
      </c>
      <c r="EW191">
        <v>1</v>
      </c>
      <c r="EX191">
        <f t="shared" si="7"/>
        <v>3</v>
      </c>
      <c r="EY191" t="str">
        <f t="shared" si="8"/>
        <v>לא הולם</v>
      </c>
    </row>
    <row r="192" spans="1:155" x14ac:dyDescent="0.25">
      <c r="A192" s="4">
        <v>1.095</v>
      </c>
      <c r="B192" s="12" t="s">
        <v>1493</v>
      </c>
      <c r="C192" s="12" t="s">
        <v>561</v>
      </c>
      <c r="D192">
        <v>137</v>
      </c>
      <c r="E192" s="12" t="s">
        <v>1178</v>
      </c>
      <c r="F192">
        <v>65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1</v>
      </c>
      <c r="O192" s="12" t="s">
        <v>547</v>
      </c>
      <c r="P192">
        <v>181</v>
      </c>
      <c r="Q192" s="12" t="s">
        <v>1179</v>
      </c>
      <c r="R192">
        <v>69</v>
      </c>
      <c r="S192" s="12">
        <v>0</v>
      </c>
      <c r="T192">
        <v>0</v>
      </c>
      <c r="U192" s="12">
        <v>0</v>
      </c>
      <c r="V192">
        <v>0</v>
      </c>
      <c r="W192" s="12">
        <v>1</v>
      </c>
      <c r="X192">
        <v>1</v>
      </c>
      <c r="Y192" s="12">
        <v>1</v>
      </c>
      <c r="Z192" s="12" t="s">
        <v>1493</v>
      </c>
      <c r="AA192" t="s">
        <v>1074</v>
      </c>
      <c r="AB192">
        <v>221</v>
      </c>
      <c r="AC192" t="s">
        <v>1180</v>
      </c>
      <c r="AD192">
        <v>71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1</v>
      </c>
      <c r="AL192" s="12" t="s">
        <v>1493</v>
      </c>
      <c r="AM192" t="s">
        <v>1160</v>
      </c>
      <c r="AN192">
        <v>258</v>
      </c>
      <c r="AO192" t="s">
        <v>484</v>
      </c>
      <c r="AP192">
        <v>72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1</v>
      </c>
      <c r="AX192" s="12" t="s">
        <v>1493</v>
      </c>
      <c r="AY192" t="s">
        <v>1181</v>
      </c>
      <c r="AZ192">
        <v>272</v>
      </c>
      <c r="BA192" t="s">
        <v>1182</v>
      </c>
      <c r="BB192">
        <v>71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1</v>
      </c>
      <c r="BJ192" s="12" t="s">
        <v>1493</v>
      </c>
      <c r="BK192" s="12" t="s">
        <v>1493</v>
      </c>
      <c r="BL192" s="12" t="s">
        <v>1493</v>
      </c>
      <c r="BM192" s="12" t="s">
        <v>1493</v>
      </c>
      <c r="BN192" s="12" t="s">
        <v>1493</v>
      </c>
      <c r="BO192" s="12" t="s">
        <v>1493</v>
      </c>
      <c r="BP192" s="12" t="s">
        <v>1493</v>
      </c>
      <c r="BQ192" s="12" t="s">
        <v>1493</v>
      </c>
      <c r="BR192" s="12" t="s">
        <v>1493</v>
      </c>
      <c r="BS192" s="12" t="s">
        <v>1493</v>
      </c>
      <c r="BT192" s="12" t="s">
        <v>1493</v>
      </c>
      <c r="BU192" s="12" t="s">
        <v>1493</v>
      </c>
      <c r="BV192" s="12" t="s">
        <v>1493</v>
      </c>
      <c r="BW192" s="12" t="s">
        <v>1493</v>
      </c>
      <c r="BX192" s="12" t="s">
        <v>1493</v>
      </c>
      <c r="BY192" s="12" t="s">
        <v>1493</v>
      </c>
      <c r="BZ192" s="12" t="s">
        <v>1493</v>
      </c>
      <c r="CA192" s="12" t="s">
        <v>1493</v>
      </c>
      <c r="CB192" s="12" t="s">
        <v>1493</v>
      </c>
      <c r="CC192" s="12" t="s">
        <v>1493</v>
      </c>
      <c r="CD192" s="12" t="s">
        <v>1493</v>
      </c>
      <c r="CE192" s="12" t="s">
        <v>1493</v>
      </c>
      <c r="CF192" s="12" t="s">
        <v>1493</v>
      </c>
      <c r="CG192" s="12" t="s">
        <v>1493</v>
      </c>
      <c r="CH192" s="12" t="s">
        <v>1493</v>
      </c>
      <c r="CI192" s="12" t="s">
        <v>1493</v>
      </c>
      <c r="CJ192" s="12" t="s">
        <v>1493</v>
      </c>
      <c r="CK192" s="12" t="s">
        <v>1493</v>
      </c>
      <c r="CL192" s="12" t="s">
        <v>1493</v>
      </c>
      <c r="CM192" s="12" t="s">
        <v>1493</v>
      </c>
      <c r="CN192" s="12" t="s">
        <v>1493</v>
      </c>
      <c r="CO192" s="12" t="s">
        <v>1493</v>
      </c>
      <c r="CP192" s="12" t="s">
        <v>1493</v>
      </c>
      <c r="CQ192" s="12" t="s">
        <v>1493</v>
      </c>
      <c r="CR192" s="12" t="s">
        <v>1493</v>
      </c>
      <c r="CS192" s="12" t="s">
        <v>1493</v>
      </c>
      <c r="CT192" s="12" t="s">
        <v>1493</v>
      </c>
      <c r="CU192" s="12" t="s">
        <v>1493</v>
      </c>
      <c r="CV192" s="12" t="s">
        <v>1493</v>
      </c>
      <c r="CW192" s="12" t="s">
        <v>1493</v>
      </c>
      <c r="CX192" s="12" t="s">
        <v>1493</v>
      </c>
      <c r="CY192" s="12" t="s">
        <v>1493</v>
      </c>
      <c r="CZ192" s="12" t="s">
        <v>1493</v>
      </c>
      <c r="DA192" s="12" t="s">
        <v>1493</v>
      </c>
      <c r="DB192" s="12" t="s">
        <v>1493</v>
      </c>
      <c r="DC192" s="12" t="s">
        <v>1493</v>
      </c>
      <c r="DD192" s="12" t="s">
        <v>1493</v>
      </c>
      <c r="DE192" s="12" t="s">
        <v>1493</v>
      </c>
      <c r="DF192" s="12" t="s">
        <v>1493</v>
      </c>
      <c r="DG192" s="12" t="s">
        <v>1493</v>
      </c>
      <c r="DH192" s="12" t="s">
        <v>1493</v>
      </c>
      <c r="DI192" s="12" t="s">
        <v>1493</v>
      </c>
      <c r="DJ192" s="12" t="s">
        <v>1493</v>
      </c>
      <c r="DK192" s="12" t="s">
        <v>1493</v>
      </c>
      <c r="DL192" s="12" t="s">
        <v>1493</v>
      </c>
      <c r="DM192" s="12" t="s">
        <v>1493</v>
      </c>
      <c r="DN192" s="12" t="s">
        <v>1493</v>
      </c>
      <c r="DO192" s="12" t="s">
        <v>1493</v>
      </c>
      <c r="DP192" s="12" t="s">
        <v>1493</v>
      </c>
      <c r="DQ192" s="12" t="s">
        <v>1493</v>
      </c>
      <c r="DR192" s="12" t="s">
        <v>1493</v>
      </c>
      <c r="DS192" s="12" t="s">
        <v>1493</v>
      </c>
      <c r="DT192" s="12" t="s">
        <v>1493</v>
      </c>
      <c r="DU192" s="12" t="s">
        <v>1493</v>
      </c>
      <c r="DV192" s="12" t="s">
        <v>1493</v>
      </c>
      <c r="DW192" s="12" t="s">
        <v>1493</v>
      </c>
      <c r="DX192" s="12" t="s">
        <v>1493</v>
      </c>
      <c r="DY192" s="12" t="s">
        <v>1493</v>
      </c>
      <c r="DZ192" s="12" t="s">
        <v>1493</v>
      </c>
      <c r="EA192" s="12" t="s">
        <v>1493</v>
      </c>
      <c r="EB192" s="12" t="s">
        <v>1493</v>
      </c>
      <c r="EC192" s="12" t="s">
        <v>1493</v>
      </c>
      <c r="ED192" s="12" t="s">
        <v>1493</v>
      </c>
      <c r="EE192" s="12" t="s">
        <v>1493</v>
      </c>
      <c r="EF192" s="12" t="s">
        <v>1493</v>
      </c>
      <c r="EG192" s="12" t="s">
        <v>1493</v>
      </c>
      <c r="EH192" s="12" t="s">
        <v>1493</v>
      </c>
      <c r="EI192" s="12" t="s">
        <v>1493</v>
      </c>
      <c r="EJ192" s="12" t="s">
        <v>1493</v>
      </c>
      <c r="EK192" s="12" t="s">
        <v>1493</v>
      </c>
      <c r="EL192" s="12" t="s">
        <v>1493</v>
      </c>
      <c r="EM192" s="12" t="s">
        <v>1493</v>
      </c>
      <c r="EN192" s="12" t="s">
        <v>1493</v>
      </c>
      <c r="EO192" s="12" t="s">
        <v>1493</v>
      </c>
      <c r="EP192" s="12" t="s">
        <v>1493</v>
      </c>
      <c r="ER192">
        <v>5</v>
      </c>
      <c r="ES192">
        <v>38.799999999999997</v>
      </c>
      <c r="ET192">
        <v>39.1</v>
      </c>
      <c r="EU192">
        <f t="shared" si="6"/>
        <v>39</v>
      </c>
      <c r="EV192">
        <f>Data1!BQ192/7</f>
        <v>38.857142857142854</v>
      </c>
      <c r="EW192">
        <v>5</v>
      </c>
      <c r="EX192">
        <f t="shared" si="7"/>
        <v>2</v>
      </c>
      <c r="EY192" t="str">
        <f t="shared" si="8"/>
        <v>בינוני</v>
      </c>
    </row>
    <row r="193" spans="1:155" x14ac:dyDescent="0.25">
      <c r="A193" s="4">
        <v>1.0960000000000001</v>
      </c>
      <c r="B193" s="12" t="s">
        <v>1493</v>
      </c>
      <c r="C193" s="12" t="s">
        <v>1183</v>
      </c>
      <c r="D193">
        <v>112</v>
      </c>
      <c r="E193" s="12" t="s">
        <v>484</v>
      </c>
      <c r="F193">
        <v>65.5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 s="12" t="s">
        <v>561</v>
      </c>
      <c r="P193">
        <v>133</v>
      </c>
      <c r="Q193" s="12" t="s">
        <v>484</v>
      </c>
      <c r="R193">
        <v>66.5</v>
      </c>
      <c r="S193" s="12">
        <v>0</v>
      </c>
      <c r="T193">
        <v>0</v>
      </c>
      <c r="U193" s="12">
        <v>0</v>
      </c>
      <c r="V193">
        <v>0</v>
      </c>
      <c r="W193" s="12">
        <v>1</v>
      </c>
      <c r="X193">
        <v>1</v>
      </c>
      <c r="Y193" s="12">
        <v>1</v>
      </c>
      <c r="Z193" s="12" t="s">
        <v>1493</v>
      </c>
      <c r="AA193" t="s">
        <v>934</v>
      </c>
      <c r="AB193">
        <v>147</v>
      </c>
      <c r="AC193" t="s">
        <v>484</v>
      </c>
      <c r="AD193">
        <v>69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1</v>
      </c>
      <c r="AL193" s="12" t="s">
        <v>1493</v>
      </c>
      <c r="AM193" t="s">
        <v>920</v>
      </c>
      <c r="AN193">
        <v>236</v>
      </c>
      <c r="AO193" t="s">
        <v>486</v>
      </c>
      <c r="AP193">
        <v>75.5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 s="12" t="s">
        <v>1493</v>
      </c>
      <c r="AY193" t="s">
        <v>1175</v>
      </c>
      <c r="AZ193">
        <v>265</v>
      </c>
      <c r="BA193" t="s">
        <v>702</v>
      </c>
      <c r="BB193">
        <v>77.5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1</v>
      </c>
      <c r="BJ193" s="12" t="s">
        <v>1493</v>
      </c>
      <c r="BK193" t="s">
        <v>1184</v>
      </c>
      <c r="BL193">
        <v>278</v>
      </c>
      <c r="BM193" t="s">
        <v>486</v>
      </c>
      <c r="BN193">
        <v>80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1</v>
      </c>
      <c r="BU193">
        <v>1</v>
      </c>
      <c r="BV193" s="12" t="s">
        <v>1493</v>
      </c>
      <c r="BW193" s="12" t="s">
        <v>1493</v>
      </c>
      <c r="BX193" s="12" t="s">
        <v>1493</v>
      </c>
      <c r="BY193" s="12" t="s">
        <v>1493</v>
      </c>
      <c r="BZ193" s="12" t="s">
        <v>1493</v>
      </c>
      <c r="CA193" s="12" t="s">
        <v>1493</v>
      </c>
      <c r="CB193" s="12" t="s">
        <v>1493</v>
      </c>
      <c r="CC193" s="12" t="s">
        <v>1493</v>
      </c>
      <c r="CD193" s="12" t="s">
        <v>1493</v>
      </c>
      <c r="CE193" s="12" t="s">
        <v>1493</v>
      </c>
      <c r="CF193" s="12" t="s">
        <v>1493</v>
      </c>
      <c r="CG193" s="12" t="s">
        <v>1493</v>
      </c>
      <c r="CH193" s="12" t="s">
        <v>1493</v>
      </c>
      <c r="CI193" s="12" t="s">
        <v>1493</v>
      </c>
      <c r="CJ193" s="12" t="s">
        <v>1493</v>
      </c>
      <c r="CK193" s="12" t="s">
        <v>1493</v>
      </c>
      <c r="CL193" s="12" t="s">
        <v>1493</v>
      </c>
      <c r="CM193" s="12" t="s">
        <v>1493</v>
      </c>
      <c r="CN193" s="12" t="s">
        <v>1493</v>
      </c>
      <c r="CO193" s="12" t="s">
        <v>1493</v>
      </c>
      <c r="CP193" s="12" t="s">
        <v>1493</v>
      </c>
      <c r="CQ193" s="12" t="s">
        <v>1493</v>
      </c>
      <c r="CR193" s="12" t="s">
        <v>1493</v>
      </c>
      <c r="CS193" s="12" t="s">
        <v>1493</v>
      </c>
      <c r="CT193" s="12" t="s">
        <v>1493</v>
      </c>
      <c r="CU193" s="12" t="s">
        <v>1493</v>
      </c>
      <c r="CV193" s="12" t="s">
        <v>1493</v>
      </c>
      <c r="CW193" s="12" t="s">
        <v>1493</v>
      </c>
      <c r="CX193" s="12" t="s">
        <v>1493</v>
      </c>
      <c r="CY193" s="12" t="s">
        <v>1493</v>
      </c>
      <c r="CZ193" s="12" t="s">
        <v>1493</v>
      </c>
      <c r="DA193" s="12" t="s">
        <v>1493</v>
      </c>
      <c r="DB193" s="12" t="s">
        <v>1493</v>
      </c>
      <c r="DC193" s="12" t="s">
        <v>1493</v>
      </c>
      <c r="DD193" s="12" t="s">
        <v>1493</v>
      </c>
      <c r="DE193" s="12" t="s">
        <v>1493</v>
      </c>
      <c r="DF193" s="12" t="s">
        <v>1493</v>
      </c>
      <c r="DG193" s="12" t="s">
        <v>1493</v>
      </c>
      <c r="DH193" s="12" t="s">
        <v>1493</v>
      </c>
      <c r="DI193" s="12" t="s">
        <v>1493</v>
      </c>
      <c r="DJ193" s="12" t="s">
        <v>1493</v>
      </c>
      <c r="DK193" s="12" t="s">
        <v>1493</v>
      </c>
      <c r="DL193" s="12" t="s">
        <v>1493</v>
      </c>
      <c r="DM193" s="12" t="s">
        <v>1493</v>
      </c>
      <c r="DN193" s="12" t="s">
        <v>1493</v>
      </c>
      <c r="DO193" s="12" t="s">
        <v>1493</v>
      </c>
      <c r="DP193" s="12" t="s">
        <v>1493</v>
      </c>
      <c r="DQ193" s="12" t="s">
        <v>1493</v>
      </c>
      <c r="DR193" s="12" t="s">
        <v>1493</v>
      </c>
      <c r="DS193" s="12" t="s">
        <v>1493</v>
      </c>
      <c r="DT193" s="12" t="s">
        <v>1493</v>
      </c>
      <c r="DU193" s="12" t="s">
        <v>1493</v>
      </c>
      <c r="DV193" s="12" t="s">
        <v>1493</v>
      </c>
      <c r="DW193" s="12" t="s">
        <v>1493</v>
      </c>
      <c r="DX193" s="12" t="s">
        <v>1493</v>
      </c>
      <c r="DY193" s="12" t="s">
        <v>1493</v>
      </c>
      <c r="DZ193" s="12" t="s">
        <v>1493</v>
      </c>
      <c r="EA193" s="12" t="s">
        <v>1493</v>
      </c>
      <c r="EB193" s="12" t="s">
        <v>1493</v>
      </c>
      <c r="EC193" s="12" t="s">
        <v>1493</v>
      </c>
      <c r="ED193" s="12" t="s">
        <v>1493</v>
      </c>
      <c r="EE193" s="12" t="s">
        <v>1493</v>
      </c>
      <c r="EF193" s="12" t="s">
        <v>1493</v>
      </c>
      <c r="EG193" s="12" t="s">
        <v>1493</v>
      </c>
      <c r="EH193" s="12" t="s">
        <v>1493</v>
      </c>
      <c r="EI193" s="12" t="s">
        <v>1493</v>
      </c>
      <c r="EJ193" s="12" t="s">
        <v>1493</v>
      </c>
      <c r="EK193" s="12" t="s">
        <v>1493</v>
      </c>
      <c r="EL193" s="12" t="s">
        <v>1493</v>
      </c>
      <c r="EM193" s="12" t="s">
        <v>1493</v>
      </c>
      <c r="EN193" s="12" t="s">
        <v>1493</v>
      </c>
      <c r="EO193" s="12" t="s">
        <v>1493</v>
      </c>
      <c r="EP193" s="12" t="s">
        <v>1493</v>
      </c>
      <c r="ER193">
        <v>6</v>
      </c>
      <c r="ES193">
        <v>39.700000000000003</v>
      </c>
      <c r="ET193">
        <v>40</v>
      </c>
      <c r="EU193">
        <f t="shared" si="6"/>
        <v>40</v>
      </c>
      <c r="EV193">
        <f>Data1!BQ193/7</f>
        <v>39.857142857142854</v>
      </c>
      <c r="EW193">
        <v>6</v>
      </c>
      <c r="EX193">
        <f t="shared" si="7"/>
        <v>2</v>
      </c>
      <c r="EY193" t="str">
        <f t="shared" si="8"/>
        <v>בינוני</v>
      </c>
    </row>
    <row r="194" spans="1:155" x14ac:dyDescent="0.25">
      <c r="A194" s="4">
        <v>1.097</v>
      </c>
      <c r="B194" s="12" t="s">
        <v>1493</v>
      </c>
      <c r="C194" s="12" t="s">
        <v>523</v>
      </c>
      <c r="D194">
        <v>112</v>
      </c>
      <c r="E194" s="12" t="s">
        <v>484</v>
      </c>
      <c r="F194">
        <v>68</v>
      </c>
      <c r="G194">
        <v>0</v>
      </c>
      <c r="H194">
        <v>0</v>
      </c>
      <c r="I194">
        <v>0</v>
      </c>
      <c r="J194">
        <v>0</v>
      </c>
      <c r="K194">
        <v>0</v>
      </c>
      <c r="L194" s="12" t="s">
        <v>1493</v>
      </c>
      <c r="M194">
        <v>1</v>
      </c>
      <c r="N194">
        <v>1</v>
      </c>
      <c r="O194" s="12" t="s">
        <v>618</v>
      </c>
      <c r="P194">
        <v>133</v>
      </c>
      <c r="Q194" s="12" t="s">
        <v>557</v>
      </c>
      <c r="R194">
        <v>69</v>
      </c>
      <c r="S194" s="12">
        <v>0</v>
      </c>
      <c r="T194">
        <v>0</v>
      </c>
      <c r="U194" s="12">
        <v>0</v>
      </c>
      <c r="V194">
        <v>0</v>
      </c>
      <c r="W194" s="12">
        <v>0</v>
      </c>
      <c r="X194" s="12" t="s">
        <v>1493</v>
      </c>
      <c r="Y194" s="12">
        <v>1</v>
      </c>
      <c r="Z194" s="12" t="s">
        <v>1493</v>
      </c>
      <c r="AA194" t="s">
        <v>586</v>
      </c>
      <c r="AB194">
        <v>168</v>
      </c>
      <c r="AC194" t="s">
        <v>486</v>
      </c>
      <c r="AD194">
        <v>70</v>
      </c>
      <c r="AE194">
        <v>0</v>
      </c>
      <c r="AF194">
        <v>0</v>
      </c>
      <c r="AG194">
        <v>0</v>
      </c>
      <c r="AH194">
        <v>0</v>
      </c>
      <c r="AI194">
        <v>1</v>
      </c>
      <c r="AJ194" s="12" t="s">
        <v>1493</v>
      </c>
      <c r="AK194">
        <v>1</v>
      </c>
      <c r="AL194" s="12" t="s">
        <v>1493</v>
      </c>
      <c r="AM194" t="s">
        <v>688</v>
      </c>
      <c r="AN194">
        <v>203</v>
      </c>
      <c r="AO194" t="s">
        <v>484</v>
      </c>
      <c r="AP194">
        <v>71</v>
      </c>
      <c r="AQ194">
        <v>0</v>
      </c>
      <c r="AR194">
        <v>0</v>
      </c>
      <c r="AS194">
        <v>0</v>
      </c>
      <c r="AT194">
        <v>0</v>
      </c>
      <c r="AU194">
        <v>1</v>
      </c>
      <c r="AV194" s="12" t="s">
        <v>1493</v>
      </c>
      <c r="AW194">
        <v>1</v>
      </c>
      <c r="AX194" s="12" t="s">
        <v>1493</v>
      </c>
      <c r="AY194" t="s">
        <v>909</v>
      </c>
      <c r="AZ194">
        <v>227</v>
      </c>
      <c r="BA194" t="s">
        <v>484</v>
      </c>
      <c r="BB194">
        <v>72.5</v>
      </c>
      <c r="BC194">
        <v>0</v>
      </c>
      <c r="BD194">
        <v>0</v>
      </c>
      <c r="BE194">
        <v>0</v>
      </c>
      <c r="BF194">
        <v>0</v>
      </c>
      <c r="BG194">
        <v>1</v>
      </c>
      <c r="BH194" s="12" t="s">
        <v>1493</v>
      </c>
      <c r="BI194">
        <v>1</v>
      </c>
      <c r="BJ194" s="12" t="s">
        <v>1493</v>
      </c>
      <c r="BK194" s="12" t="s">
        <v>1493</v>
      </c>
      <c r="BL194" s="12" t="s">
        <v>1493</v>
      </c>
      <c r="BM194" s="12" t="s">
        <v>1493</v>
      </c>
      <c r="BN194" s="12" t="s">
        <v>1493</v>
      </c>
      <c r="BO194" s="12" t="s">
        <v>1493</v>
      </c>
      <c r="BP194" s="12" t="s">
        <v>1493</v>
      </c>
      <c r="BQ194" s="12" t="s">
        <v>1493</v>
      </c>
      <c r="BR194" s="12" t="s">
        <v>1493</v>
      </c>
      <c r="BS194" s="12" t="s">
        <v>1493</v>
      </c>
      <c r="BT194" s="12" t="s">
        <v>1493</v>
      </c>
      <c r="BU194" s="12" t="s">
        <v>1493</v>
      </c>
      <c r="BV194" s="12" t="s">
        <v>1493</v>
      </c>
      <c r="BW194" s="12" t="s">
        <v>1493</v>
      </c>
      <c r="BX194" s="12" t="s">
        <v>1493</v>
      </c>
      <c r="BY194" s="12" t="s">
        <v>1493</v>
      </c>
      <c r="BZ194" s="12" t="s">
        <v>1493</v>
      </c>
      <c r="CA194" s="12" t="s">
        <v>1493</v>
      </c>
      <c r="CB194" s="12" t="s">
        <v>1493</v>
      </c>
      <c r="CC194" s="12" t="s">
        <v>1493</v>
      </c>
      <c r="CD194" s="12" t="s">
        <v>1493</v>
      </c>
      <c r="CE194" s="12" t="s">
        <v>1493</v>
      </c>
      <c r="CF194" s="12" t="s">
        <v>1493</v>
      </c>
      <c r="CG194" s="12" t="s">
        <v>1493</v>
      </c>
      <c r="CH194" s="12" t="s">
        <v>1493</v>
      </c>
      <c r="CI194" s="12" t="s">
        <v>1493</v>
      </c>
      <c r="CJ194" s="12" t="s">
        <v>1493</v>
      </c>
      <c r="CK194" s="12" t="s">
        <v>1493</v>
      </c>
      <c r="CL194" s="12" t="s">
        <v>1493</v>
      </c>
      <c r="CM194" s="12" t="s">
        <v>1493</v>
      </c>
      <c r="CN194" s="12" t="s">
        <v>1493</v>
      </c>
      <c r="CO194" s="12" t="s">
        <v>1493</v>
      </c>
      <c r="CP194" s="12" t="s">
        <v>1493</v>
      </c>
      <c r="CQ194" s="12" t="s">
        <v>1493</v>
      </c>
      <c r="CR194" s="12" t="s">
        <v>1493</v>
      </c>
      <c r="CS194" s="12" t="s">
        <v>1493</v>
      </c>
      <c r="CT194" s="12" t="s">
        <v>1493</v>
      </c>
      <c r="CU194" s="12" t="s">
        <v>1493</v>
      </c>
      <c r="CV194" s="12" t="s">
        <v>1493</v>
      </c>
      <c r="CW194" s="12" t="s">
        <v>1493</v>
      </c>
      <c r="CX194" s="12" t="s">
        <v>1493</v>
      </c>
      <c r="CY194" s="12" t="s">
        <v>1493</v>
      </c>
      <c r="CZ194" s="12" t="s">
        <v>1493</v>
      </c>
      <c r="DA194" s="12" t="s">
        <v>1493</v>
      </c>
      <c r="DB194" s="12" t="s">
        <v>1493</v>
      </c>
      <c r="DC194" s="12" t="s">
        <v>1493</v>
      </c>
      <c r="DD194" s="12" t="s">
        <v>1493</v>
      </c>
      <c r="DE194" s="12" t="s">
        <v>1493</v>
      </c>
      <c r="DF194" s="12" t="s">
        <v>1493</v>
      </c>
      <c r="DG194" s="12" t="s">
        <v>1493</v>
      </c>
      <c r="DH194" s="12" t="s">
        <v>1493</v>
      </c>
      <c r="DI194" s="12" t="s">
        <v>1493</v>
      </c>
      <c r="DJ194" s="12" t="s">
        <v>1493</v>
      </c>
      <c r="DK194" s="12" t="s">
        <v>1493</v>
      </c>
      <c r="DL194" s="12" t="s">
        <v>1493</v>
      </c>
      <c r="DM194" s="12" t="s">
        <v>1493</v>
      </c>
      <c r="DN194" s="12" t="s">
        <v>1493</v>
      </c>
      <c r="DO194" s="12" t="s">
        <v>1493</v>
      </c>
      <c r="DP194" s="12" t="s">
        <v>1493</v>
      </c>
      <c r="DQ194" s="12" t="s">
        <v>1493</v>
      </c>
      <c r="DR194" s="12" t="s">
        <v>1493</v>
      </c>
      <c r="DS194" s="12" t="s">
        <v>1493</v>
      </c>
      <c r="DT194" s="12" t="s">
        <v>1493</v>
      </c>
      <c r="DU194" s="12" t="s">
        <v>1493</v>
      </c>
      <c r="DV194" s="12" t="s">
        <v>1493</v>
      </c>
      <c r="DW194" s="12" t="s">
        <v>1493</v>
      </c>
      <c r="DX194" s="12" t="s">
        <v>1493</v>
      </c>
      <c r="DY194" s="12" t="s">
        <v>1493</v>
      </c>
      <c r="DZ194" s="12" t="s">
        <v>1493</v>
      </c>
      <c r="EA194" s="12" t="s">
        <v>1493</v>
      </c>
      <c r="EB194" s="12" t="s">
        <v>1493</v>
      </c>
      <c r="EC194" s="12" t="s">
        <v>1493</v>
      </c>
      <c r="ED194" s="12" t="s">
        <v>1493</v>
      </c>
      <c r="EE194" s="12" t="s">
        <v>1493</v>
      </c>
      <c r="EF194" s="12" t="s">
        <v>1493</v>
      </c>
      <c r="EG194" s="12" t="s">
        <v>1493</v>
      </c>
      <c r="EH194" s="12" t="s">
        <v>1493</v>
      </c>
      <c r="EI194" s="12" t="s">
        <v>1493</v>
      </c>
      <c r="EJ194" s="12" t="s">
        <v>1493</v>
      </c>
      <c r="EK194" s="12" t="s">
        <v>1493</v>
      </c>
      <c r="EL194" s="12" t="s">
        <v>1493</v>
      </c>
      <c r="EM194" s="12" t="s">
        <v>1493</v>
      </c>
      <c r="EN194" s="12" t="s">
        <v>1493</v>
      </c>
      <c r="EO194" s="12" t="s">
        <v>1493</v>
      </c>
      <c r="EP194" s="12" t="s">
        <v>1493</v>
      </c>
      <c r="ER194">
        <v>5</v>
      </c>
      <c r="ES194">
        <v>32.4</v>
      </c>
      <c r="ET194">
        <v>32.4</v>
      </c>
      <c r="EU194">
        <f t="shared" si="6"/>
        <v>32</v>
      </c>
      <c r="EV194">
        <f>Data1!BQ194/7</f>
        <v>39.428571428571431</v>
      </c>
      <c r="EW194">
        <v>5</v>
      </c>
      <c r="EX194">
        <f t="shared" si="7"/>
        <v>2</v>
      </c>
      <c r="EY194" t="str">
        <f t="shared" si="8"/>
        <v>בינוני</v>
      </c>
    </row>
    <row r="195" spans="1:155" x14ac:dyDescent="0.25">
      <c r="A195" s="4">
        <v>1.0980000000000001</v>
      </c>
      <c r="B195" s="12" t="s">
        <v>1493</v>
      </c>
      <c r="C195" s="12" t="s">
        <v>1122</v>
      </c>
      <c r="D195">
        <v>231</v>
      </c>
      <c r="E195" s="12" t="s">
        <v>1187</v>
      </c>
      <c r="F195" s="12" t="s">
        <v>1493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1</v>
      </c>
      <c r="O195" s="12" t="s">
        <v>1188</v>
      </c>
      <c r="P195">
        <v>259</v>
      </c>
      <c r="Q195" s="12" t="s">
        <v>1189</v>
      </c>
      <c r="R195">
        <v>70</v>
      </c>
      <c r="S195" s="12">
        <v>0</v>
      </c>
      <c r="T195">
        <v>0</v>
      </c>
      <c r="U195" s="12">
        <v>0</v>
      </c>
      <c r="V195">
        <v>0</v>
      </c>
      <c r="W195" s="12">
        <v>1</v>
      </c>
      <c r="X195">
        <v>1</v>
      </c>
      <c r="Y195" s="12">
        <v>1</v>
      </c>
      <c r="Z195">
        <v>1</v>
      </c>
      <c r="AA195" s="12" t="s">
        <v>1493</v>
      </c>
      <c r="AB195" s="12" t="s">
        <v>1493</v>
      </c>
      <c r="AC195" s="12" t="s">
        <v>1493</v>
      </c>
      <c r="AD195" s="12" t="s">
        <v>1493</v>
      </c>
      <c r="AE195" s="12" t="s">
        <v>1493</v>
      </c>
      <c r="AF195" s="12" t="s">
        <v>1493</v>
      </c>
      <c r="AG195" s="12" t="s">
        <v>1493</v>
      </c>
      <c r="AH195" s="12" t="s">
        <v>1493</v>
      </c>
      <c r="AI195" s="12" t="s">
        <v>1493</v>
      </c>
      <c r="AJ195" s="12" t="s">
        <v>1493</v>
      </c>
      <c r="AK195" s="12" t="s">
        <v>1493</v>
      </c>
      <c r="AL195" s="12" t="s">
        <v>1493</v>
      </c>
      <c r="AM195" s="12" t="s">
        <v>1493</v>
      </c>
      <c r="AN195" s="12" t="s">
        <v>1493</v>
      </c>
      <c r="AO195" s="12" t="s">
        <v>1493</v>
      </c>
      <c r="AP195" s="12" t="s">
        <v>1493</v>
      </c>
      <c r="AQ195" s="12" t="s">
        <v>1493</v>
      </c>
      <c r="AR195" s="12" t="s">
        <v>1493</v>
      </c>
      <c r="AS195" s="12" t="s">
        <v>1493</v>
      </c>
      <c r="AT195" s="12" t="s">
        <v>1493</v>
      </c>
      <c r="AU195" s="12" t="s">
        <v>1493</v>
      </c>
      <c r="AV195" s="12" t="s">
        <v>1493</v>
      </c>
      <c r="AW195" s="12" t="s">
        <v>1493</v>
      </c>
      <c r="AX195" s="12" t="s">
        <v>1493</v>
      </c>
      <c r="AY195" s="12" t="s">
        <v>1493</v>
      </c>
      <c r="AZ195" s="12" t="s">
        <v>1493</v>
      </c>
      <c r="BA195" s="12" t="s">
        <v>1493</v>
      </c>
      <c r="BB195" s="12" t="s">
        <v>1493</v>
      </c>
      <c r="BC195" s="12" t="s">
        <v>1493</v>
      </c>
      <c r="BD195" s="12" t="s">
        <v>1493</v>
      </c>
      <c r="BE195" s="12" t="s">
        <v>1493</v>
      </c>
      <c r="BF195" s="12" t="s">
        <v>1493</v>
      </c>
      <c r="BG195" s="12" t="s">
        <v>1493</v>
      </c>
      <c r="BH195" s="12" t="s">
        <v>1493</v>
      </c>
      <c r="BI195" s="12" t="s">
        <v>1493</v>
      </c>
      <c r="BJ195" s="12" t="s">
        <v>1493</v>
      </c>
      <c r="BK195" s="12" t="s">
        <v>1493</v>
      </c>
      <c r="BL195" s="12" t="s">
        <v>1493</v>
      </c>
      <c r="BM195" s="12" t="s">
        <v>1493</v>
      </c>
      <c r="BN195" s="12" t="s">
        <v>1493</v>
      </c>
      <c r="BO195" s="12" t="s">
        <v>1493</v>
      </c>
      <c r="BP195" s="12" t="s">
        <v>1493</v>
      </c>
      <c r="BQ195" s="12" t="s">
        <v>1493</v>
      </c>
      <c r="BR195" s="12" t="s">
        <v>1493</v>
      </c>
      <c r="BS195" s="12" t="s">
        <v>1493</v>
      </c>
      <c r="BT195" s="12" t="s">
        <v>1493</v>
      </c>
      <c r="BU195" s="12" t="s">
        <v>1493</v>
      </c>
      <c r="BV195" s="12" t="s">
        <v>1493</v>
      </c>
      <c r="BW195" s="12" t="s">
        <v>1493</v>
      </c>
      <c r="BX195" s="12" t="s">
        <v>1493</v>
      </c>
      <c r="BY195" s="12" t="s">
        <v>1493</v>
      </c>
      <c r="BZ195" s="12" t="s">
        <v>1493</v>
      </c>
      <c r="CA195" s="12" t="s">
        <v>1493</v>
      </c>
      <c r="CB195" s="12" t="s">
        <v>1493</v>
      </c>
      <c r="CC195" s="12" t="s">
        <v>1493</v>
      </c>
      <c r="CD195" s="12" t="s">
        <v>1493</v>
      </c>
      <c r="CE195" s="12" t="s">
        <v>1493</v>
      </c>
      <c r="CF195" s="12" t="s">
        <v>1493</v>
      </c>
      <c r="CG195" s="12" t="s">
        <v>1493</v>
      </c>
      <c r="CH195" s="12" t="s">
        <v>1493</v>
      </c>
      <c r="CI195" s="12" t="s">
        <v>1493</v>
      </c>
      <c r="CJ195" s="12" t="s">
        <v>1493</v>
      </c>
      <c r="CK195" s="12" t="s">
        <v>1493</v>
      </c>
      <c r="CL195" s="12" t="s">
        <v>1493</v>
      </c>
      <c r="CM195" s="12" t="s">
        <v>1493</v>
      </c>
      <c r="CN195" s="12" t="s">
        <v>1493</v>
      </c>
      <c r="CO195" s="12" t="s">
        <v>1493</v>
      </c>
      <c r="CP195" s="12" t="s">
        <v>1493</v>
      </c>
      <c r="CQ195" s="12" t="s">
        <v>1493</v>
      </c>
      <c r="CR195" s="12" t="s">
        <v>1493</v>
      </c>
      <c r="CS195" s="12" t="s">
        <v>1493</v>
      </c>
      <c r="CT195" s="12" t="s">
        <v>1493</v>
      </c>
      <c r="CU195" s="12" t="s">
        <v>1493</v>
      </c>
      <c r="CV195" s="12" t="s">
        <v>1493</v>
      </c>
      <c r="CW195" s="12" t="s">
        <v>1493</v>
      </c>
      <c r="CX195" s="12" t="s">
        <v>1493</v>
      </c>
      <c r="CY195" s="12" t="s">
        <v>1493</v>
      </c>
      <c r="CZ195" s="12" t="s">
        <v>1493</v>
      </c>
      <c r="DA195" s="12" t="s">
        <v>1493</v>
      </c>
      <c r="DB195" s="12" t="s">
        <v>1493</v>
      </c>
      <c r="DC195" s="12" t="s">
        <v>1493</v>
      </c>
      <c r="DD195" s="12" t="s">
        <v>1493</v>
      </c>
      <c r="DE195" s="12" t="s">
        <v>1493</v>
      </c>
      <c r="DF195" s="12" t="s">
        <v>1493</v>
      </c>
      <c r="DG195" s="12" t="s">
        <v>1493</v>
      </c>
      <c r="DH195" s="12" t="s">
        <v>1493</v>
      </c>
      <c r="DI195" s="12" t="s">
        <v>1493</v>
      </c>
      <c r="DJ195" s="12" t="s">
        <v>1493</v>
      </c>
      <c r="DK195" s="12" t="s">
        <v>1493</v>
      </c>
      <c r="DL195" s="12" t="s">
        <v>1493</v>
      </c>
      <c r="DM195" s="12" t="s">
        <v>1493</v>
      </c>
      <c r="DN195" s="12" t="s">
        <v>1493</v>
      </c>
      <c r="DO195" s="12" t="s">
        <v>1493</v>
      </c>
      <c r="DP195" s="12" t="s">
        <v>1493</v>
      </c>
      <c r="DQ195" s="12" t="s">
        <v>1493</v>
      </c>
      <c r="DR195" s="12" t="s">
        <v>1493</v>
      </c>
      <c r="DS195" s="12" t="s">
        <v>1493</v>
      </c>
      <c r="DT195" s="12" t="s">
        <v>1493</v>
      </c>
      <c r="DU195" s="12" t="s">
        <v>1493</v>
      </c>
      <c r="DV195" s="12" t="s">
        <v>1493</v>
      </c>
      <c r="DW195" s="12" t="s">
        <v>1493</v>
      </c>
      <c r="DX195" s="12" t="s">
        <v>1493</v>
      </c>
      <c r="DY195" s="12" t="s">
        <v>1493</v>
      </c>
      <c r="DZ195" s="12" t="s">
        <v>1493</v>
      </c>
      <c r="EA195" s="12" t="s">
        <v>1493</v>
      </c>
      <c r="EB195" s="12" t="s">
        <v>1493</v>
      </c>
      <c r="EC195" s="12" t="s">
        <v>1493</v>
      </c>
      <c r="ED195" s="12" t="s">
        <v>1493</v>
      </c>
      <c r="EE195" s="12" t="s">
        <v>1493</v>
      </c>
      <c r="EF195" s="12" t="s">
        <v>1493</v>
      </c>
      <c r="EG195" s="12" t="s">
        <v>1493</v>
      </c>
      <c r="EH195" s="12" t="s">
        <v>1493</v>
      </c>
      <c r="EI195" s="12" t="s">
        <v>1493</v>
      </c>
      <c r="EJ195" s="12" t="s">
        <v>1493</v>
      </c>
      <c r="EK195" s="12" t="s">
        <v>1493</v>
      </c>
      <c r="EL195" s="12" t="s">
        <v>1493</v>
      </c>
      <c r="EM195" s="12" t="s">
        <v>1493</v>
      </c>
      <c r="EN195" s="12" t="s">
        <v>1493</v>
      </c>
      <c r="EO195" s="12" t="s">
        <v>1493</v>
      </c>
      <c r="EP195" s="12" t="s">
        <v>1493</v>
      </c>
      <c r="ER195">
        <v>2</v>
      </c>
      <c r="ES195">
        <v>37</v>
      </c>
      <c r="ET195">
        <v>37</v>
      </c>
      <c r="EU195">
        <f t="shared" si="6"/>
        <v>37</v>
      </c>
      <c r="EV195">
        <f>Data1!BQ195/7</f>
        <v>40</v>
      </c>
      <c r="EW195">
        <v>2</v>
      </c>
      <c r="EX195">
        <f t="shared" si="7"/>
        <v>3</v>
      </c>
      <c r="EY195" t="str">
        <f t="shared" si="8"/>
        <v>לא הולם</v>
      </c>
    </row>
    <row r="196" spans="1:155" x14ac:dyDescent="0.25">
      <c r="A196" s="4">
        <v>1.099</v>
      </c>
      <c r="B196" s="12" t="s">
        <v>1493</v>
      </c>
      <c r="C196" s="12" t="s">
        <v>902</v>
      </c>
      <c r="D196">
        <v>86</v>
      </c>
      <c r="E196" s="12" t="s">
        <v>1159</v>
      </c>
      <c r="F196">
        <v>60.4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 s="12" t="s">
        <v>648</v>
      </c>
      <c r="P196">
        <v>124</v>
      </c>
      <c r="Q196" s="12" t="s">
        <v>495</v>
      </c>
      <c r="R196">
        <v>62</v>
      </c>
      <c r="S196" s="12">
        <v>0</v>
      </c>
      <c r="T196">
        <v>0</v>
      </c>
      <c r="U196" s="12">
        <v>0</v>
      </c>
      <c r="V196">
        <v>0</v>
      </c>
      <c r="W196" s="12" t="s">
        <v>1493</v>
      </c>
      <c r="X196">
        <v>1</v>
      </c>
      <c r="Y196" s="12">
        <v>1</v>
      </c>
      <c r="Z196" s="12" t="s">
        <v>1493</v>
      </c>
      <c r="AA196" t="s">
        <v>754</v>
      </c>
      <c r="AB196">
        <v>153</v>
      </c>
      <c r="AC196" t="s">
        <v>495</v>
      </c>
      <c r="AD196">
        <v>65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 s="12" t="s">
        <v>1493</v>
      </c>
      <c r="AM196" t="s">
        <v>586</v>
      </c>
      <c r="AN196">
        <v>184</v>
      </c>
      <c r="AO196" t="s">
        <v>497</v>
      </c>
      <c r="AP196">
        <v>68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 s="12" t="s">
        <v>1493</v>
      </c>
      <c r="AY196" t="s">
        <v>977</v>
      </c>
      <c r="AZ196">
        <v>256</v>
      </c>
      <c r="BA196" t="s">
        <v>495</v>
      </c>
      <c r="BB196">
        <v>72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1</v>
      </c>
      <c r="BJ196" s="12" t="s">
        <v>1493</v>
      </c>
      <c r="BK196" t="s">
        <v>1160</v>
      </c>
      <c r="BL196">
        <v>269</v>
      </c>
      <c r="BM196" t="s">
        <v>557</v>
      </c>
      <c r="BN196">
        <v>73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1</v>
      </c>
      <c r="BU196">
        <v>1</v>
      </c>
      <c r="BV196" s="12" t="s">
        <v>1493</v>
      </c>
      <c r="BW196" s="12" t="s">
        <v>1493</v>
      </c>
      <c r="BX196" s="12" t="s">
        <v>1493</v>
      </c>
      <c r="BY196" s="12" t="s">
        <v>1493</v>
      </c>
      <c r="BZ196" s="12" t="s">
        <v>1493</v>
      </c>
      <c r="CA196" s="12" t="s">
        <v>1493</v>
      </c>
      <c r="CB196" s="12" t="s">
        <v>1493</v>
      </c>
      <c r="CC196" s="12" t="s">
        <v>1493</v>
      </c>
      <c r="CD196" s="12" t="s">
        <v>1493</v>
      </c>
      <c r="CE196" s="12" t="s">
        <v>1493</v>
      </c>
      <c r="CF196" s="12" t="s">
        <v>1493</v>
      </c>
      <c r="CG196" s="12" t="s">
        <v>1493</v>
      </c>
      <c r="CH196" s="12" t="s">
        <v>1493</v>
      </c>
      <c r="CI196" s="12" t="s">
        <v>1493</v>
      </c>
      <c r="CJ196" s="12" t="s">
        <v>1493</v>
      </c>
      <c r="CK196" s="12" t="s">
        <v>1493</v>
      </c>
      <c r="CL196" s="12" t="s">
        <v>1493</v>
      </c>
      <c r="CM196" s="12" t="s">
        <v>1493</v>
      </c>
      <c r="CN196" s="12" t="s">
        <v>1493</v>
      </c>
      <c r="CO196" s="12" t="s">
        <v>1493</v>
      </c>
      <c r="CP196" s="12" t="s">
        <v>1493</v>
      </c>
      <c r="CQ196" s="12" t="s">
        <v>1493</v>
      </c>
      <c r="CR196" s="12" t="s">
        <v>1493</v>
      </c>
      <c r="CS196" s="12" t="s">
        <v>1493</v>
      </c>
      <c r="CT196" s="12" t="s">
        <v>1493</v>
      </c>
      <c r="CU196" s="12" t="s">
        <v>1493</v>
      </c>
      <c r="CV196" s="12" t="s">
        <v>1493</v>
      </c>
      <c r="CW196" s="12" t="s">
        <v>1493</v>
      </c>
      <c r="CX196" s="12" t="s">
        <v>1493</v>
      </c>
      <c r="CY196" s="12" t="s">
        <v>1493</v>
      </c>
      <c r="CZ196" s="12" t="s">
        <v>1493</v>
      </c>
      <c r="DA196" s="12" t="s">
        <v>1493</v>
      </c>
      <c r="DB196" s="12" t="s">
        <v>1493</v>
      </c>
      <c r="DC196" s="12" t="s">
        <v>1493</v>
      </c>
      <c r="DD196" s="12" t="s">
        <v>1493</v>
      </c>
      <c r="DE196" s="12" t="s">
        <v>1493</v>
      </c>
      <c r="DF196" s="12" t="s">
        <v>1493</v>
      </c>
      <c r="DG196" s="12" t="s">
        <v>1493</v>
      </c>
      <c r="DH196" s="12" t="s">
        <v>1493</v>
      </c>
      <c r="DI196" s="12" t="s">
        <v>1493</v>
      </c>
      <c r="DJ196" s="12" t="s">
        <v>1493</v>
      </c>
      <c r="DK196" s="12" t="s">
        <v>1493</v>
      </c>
      <c r="DL196" s="12" t="s">
        <v>1493</v>
      </c>
      <c r="DM196" s="12" t="s">
        <v>1493</v>
      </c>
      <c r="DN196" s="12" t="s">
        <v>1493</v>
      </c>
      <c r="DO196" s="12" t="s">
        <v>1493</v>
      </c>
      <c r="DP196" s="12" t="s">
        <v>1493</v>
      </c>
      <c r="DQ196" s="12" t="s">
        <v>1493</v>
      </c>
      <c r="DR196" s="12" t="s">
        <v>1493</v>
      </c>
      <c r="DS196" s="12" t="s">
        <v>1493</v>
      </c>
      <c r="DT196" s="12" t="s">
        <v>1493</v>
      </c>
      <c r="DU196" s="12" t="s">
        <v>1493</v>
      </c>
      <c r="DV196" s="12" t="s">
        <v>1493</v>
      </c>
      <c r="DW196" s="12" t="s">
        <v>1493</v>
      </c>
      <c r="DX196" s="12" t="s">
        <v>1493</v>
      </c>
      <c r="DY196" s="12" t="s">
        <v>1493</v>
      </c>
      <c r="DZ196" s="12" t="s">
        <v>1493</v>
      </c>
      <c r="EA196" s="12" t="s">
        <v>1493</v>
      </c>
      <c r="EB196" s="12" t="s">
        <v>1493</v>
      </c>
      <c r="EC196" s="12" t="s">
        <v>1493</v>
      </c>
      <c r="ED196" s="12" t="s">
        <v>1493</v>
      </c>
      <c r="EE196" s="12" t="s">
        <v>1493</v>
      </c>
      <c r="EF196" s="12" t="s">
        <v>1493</v>
      </c>
      <c r="EG196" s="12" t="s">
        <v>1493</v>
      </c>
      <c r="EH196" s="12" t="s">
        <v>1493</v>
      </c>
      <c r="EI196" s="12" t="s">
        <v>1493</v>
      </c>
      <c r="EJ196" s="12" t="s">
        <v>1493</v>
      </c>
      <c r="EK196" s="12" t="s">
        <v>1493</v>
      </c>
      <c r="EL196" s="12" t="s">
        <v>1493</v>
      </c>
      <c r="EM196" s="12" t="s">
        <v>1493</v>
      </c>
      <c r="EN196" s="12" t="s">
        <v>1493</v>
      </c>
      <c r="EO196" s="12" t="s">
        <v>1493</v>
      </c>
      <c r="EP196" s="12" t="s">
        <v>1493</v>
      </c>
      <c r="ER196">
        <v>6</v>
      </c>
      <c r="ES196">
        <v>38.4</v>
      </c>
      <c r="ET196">
        <v>38.4</v>
      </c>
      <c r="EU196">
        <f t="shared" si="6"/>
        <v>38</v>
      </c>
      <c r="EV196">
        <f>Data1!BQ196/7</f>
        <v>41.142857142857146</v>
      </c>
      <c r="EW196">
        <v>6</v>
      </c>
      <c r="EX196">
        <f t="shared" si="7"/>
        <v>2</v>
      </c>
      <c r="EY196" t="str">
        <f t="shared" si="8"/>
        <v>בינוני</v>
      </c>
    </row>
    <row r="197" spans="1:155" x14ac:dyDescent="0.25">
      <c r="A197" s="4">
        <v>1.1000000000000001</v>
      </c>
      <c r="B197" s="12" t="s">
        <v>1493</v>
      </c>
      <c r="C197" s="12" t="s">
        <v>644</v>
      </c>
      <c r="D197">
        <v>153</v>
      </c>
      <c r="E197" s="12" t="s">
        <v>653</v>
      </c>
      <c r="F197">
        <v>74.400000000000006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1</v>
      </c>
      <c r="O197" s="12" t="s">
        <v>759</v>
      </c>
      <c r="P197">
        <v>195</v>
      </c>
      <c r="Q197" s="12" t="s">
        <v>702</v>
      </c>
      <c r="R197">
        <v>77.5</v>
      </c>
      <c r="S197" s="12" t="s">
        <v>1493</v>
      </c>
      <c r="T197" s="12" t="s">
        <v>1493</v>
      </c>
      <c r="U197" s="12" t="s">
        <v>1493</v>
      </c>
      <c r="V197" s="12" t="s">
        <v>1493</v>
      </c>
      <c r="W197" s="12" t="s">
        <v>1493</v>
      </c>
      <c r="X197">
        <v>1</v>
      </c>
      <c r="Y197" s="12" t="s">
        <v>1493</v>
      </c>
      <c r="Z197" s="12" t="s">
        <v>1493</v>
      </c>
      <c r="AA197" t="s">
        <v>955</v>
      </c>
      <c r="AB197">
        <v>229</v>
      </c>
      <c r="AC197" t="s">
        <v>702</v>
      </c>
      <c r="AD197">
        <v>80.5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 s="12" t="s">
        <v>1493</v>
      </c>
      <c r="AM197" s="12" t="s">
        <v>1493</v>
      </c>
      <c r="AN197" s="12" t="s">
        <v>1493</v>
      </c>
      <c r="AO197" s="12" t="s">
        <v>1493</v>
      </c>
      <c r="AP197" s="12" t="s">
        <v>1493</v>
      </c>
      <c r="AQ197" s="12" t="s">
        <v>1493</v>
      </c>
      <c r="AR197" s="12" t="s">
        <v>1493</v>
      </c>
      <c r="AS197" s="12" t="s">
        <v>1493</v>
      </c>
      <c r="AT197" s="12" t="s">
        <v>1493</v>
      </c>
      <c r="AU197" s="12" t="s">
        <v>1493</v>
      </c>
      <c r="AV197" s="12" t="s">
        <v>1493</v>
      </c>
      <c r="AW197" s="12" t="s">
        <v>1493</v>
      </c>
      <c r="AX197" s="12" t="s">
        <v>1493</v>
      </c>
      <c r="AY197" s="12" t="s">
        <v>1493</v>
      </c>
      <c r="AZ197" s="12" t="s">
        <v>1493</v>
      </c>
      <c r="BA197" s="12" t="s">
        <v>1493</v>
      </c>
      <c r="BB197" s="12" t="s">
        <v>1493</v>
      </c>
      <c r="BC197" s="12" t="s">
        <v>1493</v>
      </c>
      <c r="BD197" s="12" t="s">
        <v>1493</v>
      </c>
      <c r="BE197" s="12" t="s">
        <v>1493</v>
      </c>
      <c r="BF197" s="12" t="s">
        <v>1493</v>
      </c>
      <c r="BG197" s="12" t="s">
        <v>1493</v>
      </c>
      <c r="BH197" s="12" t="s">
        <v>1493</v>
      </c>
      <c r="BI197" s="12" t="s">
        <v>1493</v>
      </c>
      <c r="BJ197" s="12" t="s">
        <v>1493</v>
      </c>
      <c r="BK197" s="12" t="s">
        <v>1493</v>
      </c>
      <c r="BL197" s="12" t="s">
        <v>1493</v>
      </c>
      <c r="BM197" s="12" t="s">
        <v>1493</v>
      </c>
      <c r="BN197" s="12" t="s">
        <v>1493</v>
      </c>
      <c r="BO197" s="12" t="s">
        <v>1493</v>
      </c>
      <c r="BP197" s="12" t="s">
        <v>1493</v>
      </c>
      <c r="BQ197" s="12" t="s">
        <v>1493</v>
      </c>
      <c r="BR197" s="12" t="s">
        <v>1493</v>
      </c>
      <c r="BS197" s="12" t="s">
        <v>1493</v>
      </c>
      <c r="BT197" s="12" t="s">
        <v>1493</v>
      </c>
      <c r="BU197" s="12" t="s">
        <v>1493</v>
      </c>
      <c r="BV197" s="12" t="s">
        <v>1493</v>
      </c>
      <c r="BW197" s="12" t="s">
        <v>1493</v>
      </c>
      <c r="BX197" s="12" t="s">
        <v>1493</v>
      </c>
      <c r="BY197" s="12" t="s">
        <v>1493</v>
      </c>
      <c r="BZ197" s="12" t="s">
        <v>1493</v>
      </c>
      <c r="CA197" s="12" t="s">
        <v>1493</v>
      </c>
      <c r="CB197" s="12" t="s">
        <v>1493</v>
      </c>
      <c r="CC197" s="12" t="s">
        <v>1493</v>
      </c>
      <c r="CD197" s="12" t="s">
        <v>1493</v>
      </c>
      <c r="CE197" s="12" t="s">
        <v>1493</v>
      </c>
      <c r="CF197" s="12" t="s">
        <v>1493</v>
      </c>
      <c r="CG197" s="12" t="s">
        <v>1493</v>
      </c>
      <c r="CH197" s="12" t="s">
        <v>1493</v>
      </c>
      <c r="CI197" s="12" t="s">
        <v>1493</v>
      </c>
      <c r="CJ197" s="12" t="s">
        <v>1493</v>
      </c>
      <c r="CK197" s="12" t="s">
        <v>1493</v>
      </c>
      <c r="CL197" s="12" t="s">
        <v>1493</v>
      </c>
      <c r="CM197" s="12" t="s">
        <v>1493</v>
      </c>
      <c r="CN197" s="12" t="s">
        <v>1493</v>
      </c>
      <c r="CO197" s="12" t="s">
        <v>1493</v>
      </c>
      <c r="CP197" s="12" t="s">
        <v>1493</v>
      </c>
      <c r="CQ197" s="12" t="s">
        <v>1493</v>
      </c>
      <c r="CR197" s="12" t="s">
        <v>1493</v>
      </c>
      <c r="CS197" s="12" t="s">
        <v>1493</v>
      </c>
      <c r="CT197" s="12" t="s">
        <v>1493</v>
      </c>
      <c r="CU197" s="12" t="s">
        <v>1493</v>
      </c>
      <c r="CV197" s="12" t="s">
        <v>1493</v>
      </c>
      <c r="CW197" s="12" t="s">
        <v>1493</v>
      </c>
      <c r="CX197" s="12" t="s">
        <v>1493</v>
      </c>
      <c r="CY197" s="12" t="s">
        <v>1493</v>
      </c>
      <c r="CZ197" s="12" t="s">
        <v>1493</v>
      </c>
      <c r="DA197" s="12" t="s">
        <v>1493</v>
      </c>
      <c r="DB197" s="12" t="s">
        <v>1493</v>
      </c>
      <c r="DC197" s="12" t="s">
        <v>1493</v>
      </c>
      <c r="DD197" s="12" t="s">
        <v>1493</v>
      </c>
      <c r="DE197" s="12" t="s">
        <v>1493</v>
      </c>
      <c r="DF197" s="12" t="s">
        <v>1493</v>
      </c>
      <c r="DG197" s="12" t="s">
        <v>1493</v>
      </c>
      <c r="DH197" s="12" t="s">
        <v>1493</v>
      </c>
      <c r="DI197" s="12" t="s">
        <v>1493</v>
      </c>
      <c r="DJ197" s="12" t="s">
        <v>1493</v>
      </c>
      <c r="DK197" s="12" t="s">
        <v>1493</v>
      </c>
      <c r="DL197" s="12" t="s">
        <v>1493</v>
      </c>
      <c r="DM197" s="12" t="s">
        <v>1493</v>
      </c>
      <c r="DN197" s="12" t="s">
        <v>1493</v>
      </c>
      <c r="DO197" s="12" t="s">
        <v>1493</v>
      </c>
      <c r="DP197" s="12" t="s">
        <v>1493</v>
      </c>
      <c r="DQ197" s="12" t="s">
        <v>1493</v>
      </c>
      <c r="DR197" s="12" t="s">
        <v>1493</v>
      </c>
      <c r="DS197" s="12" t="s">
        <v>1493</v>
      </c>
      <c r="DT197" s="12" t="s">
        <v>1493</v>
      </c>
      <c r="DU197" s="12" t="s">
        <v>1493</v>
      </c>
      <c r="DV197" s="12" t="s">
        <v>1493</v>
      </c>
      <c r="DW197" s="12" t="s">
        <v>1493</v>
      </c>
      <c r="DX197" s="12" t="s">
        <v>1493</v>
      </c>
      <c r="DY197" s="12" t="s">
        <v>1493</v>
      </c>
      <c r="DZ197" s="12" t="s">
        <v>1493</v>
      </c>
      <c r="EA197" s="12" t="s">
        <v>1493</v>
      </c>
      <c r="EB197" s="12" t="s">
        <v>1493</v>
      </c>
      <c r="EC197" s="12" t="s">
        <v>1493</v>
      </c>
      <c r="ED197" s="12" t="s">
        <v>1493</v>
      </c>
      <c r="EE197" s="12" t="s">
        <v>1493</v>
      </c>
      <c r="EF197" s="12" t="s">
        <v>1493</v>
      </c>
      <c r="EG197" s="12" t="s">
        <v>1493</v>
      </c>
      <c r="EH197" s="12" t="s">
        <v>1493</v>
      </c>
      <c r="EI197" s="12" t="s">
        <v>1493</v>
      </c>
      <c r="EJ197" s="12" t="s">
        <v>1493</v>
      </c>
      <c r="EK197" s="12" t="s">
        <v>1493</v>
      </c>
      <c r="EL197" s="12" t="s">
        <v>1493</v>
      </c>
      <c r="EM197" s="12" t="s">
        <v>1493</v>
      </c>
      <c r="EN197" s="12" t="s">
        <v>1493</v>
      </c>
      <c r="EO197" s="12" t="s">
        <v>1493</v>
      </c>
      <c r="EP197" s="12" t="s">
        <v>1493</v>
      </c>
      <c r="ER197">
        <v>3</v>
      </c>
      <c r="ES197">
        <v>32.700000000000003</v>
      </c>
      <c r="ET197">
        <v>33</v>
      </c>
      <c r="EU197">
        <f t="shared" ref="EU197:EU260" si="9">TRUNC(ET197)</f>
        <v>33</v>
      </c>
      <c r="EV197">
        <f>Data1!BQ197/7</f>
        <v>40.285714285714285</v>
      </c>
      <c r="EW197">
        <v>3</v>
      </c>
      <c r="EX197">
        <f t="shared" ref="EX197:EX260" si="10">IF(OR(AND(EV197&gt;=36,EW197&gt;=9),AND(EV197&lt;36,EV197&gt;=34,EW197&gt;=8),AND(EV197&lt;34,EV197&gt;=32,EW197&gt;=7),AND(EV197&lt;32,EV197&gt;=30,EW197&gt;=6),AND(EV197&lt;30,EV197&gt;=26,EW197&gt;=5),AND(EV197&lt;26,EV197&gt;=22,EW197&gt;=4),AND(EV197&lt;22,EV197&gt;=18,EW197&gt;=3),AND(EV197&lt;18,EV197&gt;=14,EW197&gt;=2),AND(EV197&lt;14,EW197&gt;=1)),1,IF(OR(AND(EV197&gt;=34,EW197&lt;=4),AND(EV197&lt;34,EV197&gt;=32,EW197&lt;=3),AND(EV197&lt;32,EV197&gt;=30,EW197&lt;=2),AND(EV197&lt;30,EV197&gt;=22,EW197&lt;=1),AND(EV197&lt;22,EV197&gt;=14,EW197&lt;=0)),3,2))</f>
        <v>3</v>
      </c>
      <c r="EY197" t="str">
        <f t="shared" ref="EY197:EY260" si="11">IF(OR(AND(EV197&gt;=36,EW197&gt;=9),AND(EV197&lt;36,EV197&gt;=34,EW197&gt;=8),AND(EV197&lt;34,EV197&gt;=32,EW197&gt;=7),AND(EV197&lt;32,EV197&gt;=30,EW197&gt;=6),AND(EV197&lt;30,EV197&gt;=26,EW197&gt;=5),AND(EV197&lt;26,EV197&gt;=22,EW197&gt;=4),AND(EV197&lt;22,EV197&gt;=18,EW197&gt;=3),AND(EV197&lt;18,EV197&gt;=14,EW197&gt;=2),AND(EV197&lt;14,EW197&gt;=1)),"הולם",IF(OR(AND(EV197&gt;=34,EW197&lt;=4),AND(EV197&lt;34,EV197&gt;=32,EW197&lt;=3),AND(EV197&lt;32,EV197&gt;=30,EW197&lt;=2),AND(EV197&lt;30,EV197&gt;=22,EW197&lt;=1),AND(EV197&lt;22,EV197&gt;=14,EW197&lt;=0)),"לא הולם","בינוני"))</f>
        <v>לא הולם</v>
      </c>
    </row>
    <row r="198" spans="1:155" x14ac:dyDescent="0.25">
      <c r="A198" s="4">
        <v>1.101</v>
      </c>
      <c r="B198" s="12" t="s">
        <v>1493</v>
      </c>
      <c r="C198" s="12" t="s">
        <v>545</v>
      </c>
      <c r="D198">
        <v>134</v>
      </c>
      <c r="E198" s="12" t="s">
        <v>645</v>
      </c>
      <c r="F198">
        <v>73.5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1</v>
      </c>
      <c r="O198" s="12" t="s">
        <v>934</v>
      </c>
      <c r="P198">
        <v>168</v>
      </c>
      <c r="Q198" s="12" t="s">
        <v>560</v>
      </c>
      <c r="R198">
        <v>77</v>
      </c>
      <c r="S198" s="12">
        <v>0</v>
      </c>
      <c r="T198">
        <v>0</v>
      </c>
      <c r="U198" s="12">
        <v>0</v>
      </c>
      <c r="V198">
        <v>0</v>
      </c>
      <c r="W198" s="12">
        <v>1</v>
      </c>
      <c r="X198">
        <v>1</v>
      </c>
      <c r="Y198" s="12">
        <v>1</v>
      </c>
      <c r="Z198" s="12" t="s">
        <v>1493</v>
      </c>
      <c r="AA198" t="s">
        <v>879</v>
      </c>
      <c r="AB198">
        <v>198</v>
      </c>
      <c r="AC198" t="s">
        <v>560</v>
      </c>
      <c r="AD198">
        <v>79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1</v>
      </c>
      <c r="AL198" s="12" t="s">
        <v>1493</v>
      </c>
      <c r="AM198" t="s">
        <v>969</v>
      </c>
      <c r="AN198">
        <v>229</v>
      </c>
      <c r="AO198" t="s">
        <v>744</v>
      </c>
      <c r="AP198">
        <v>79.5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1</v>
      </c>
      <c r="AX198" s="12" t="s">
        <v>1493</v>
      </c>
      <c r="AY198" t="s">
        <v>1191</v>
      </c>
      <c r="AZ198">
        <v>261</v>
      </c>
      <c r="BA198" t="s">
        <v>1192</v>
      </c>
      <c r="BB198">
        <v>80.5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1</v>
      </c>
      <c r="BI198">
        <v>1</v>
      </c>
      <c r="BJ198" s="12" t="s">
        <v>1493</v>
      </c>
      <c r="BK198" s="12" t="s">
        <v>1493</v>
      </c>
      <c r="BL198" s="12" t="s">
        <v>1493</v>
      </c>
      <c r="BM198" s="12" t="s">
        <v>1493</v>
      </c>
      <c r="BN198" s="12" t="s">
        <v>1493</v>
      </c>
      <c r="BO198" s="12" t="s">
        <v>1493</v>
      </c>
      <c r="BP198" s="12" t="s">
        <v>1493</v>
      </c>
      <c r="BQ198" s="12" t="s">
        <v>1493</v>
      </c>
      <c r="BR198" s="12" t="s">
        <v>1493</v>
      </c>
      <c r="BS198" s="12" t="s">
        <v>1493</v>
      </c>
      <c r="BT198" s="12" t="s">
        <v>1493</v>
      </c>
      <c r="BU198" s="12" t="s">
        <v>1493</v>
      </c>
      <c r="BV198" s="12" t="s">
        <v>1493</v>
      </c>
      <c r="BW198" s="12" t="s">
        <v>1493</v>
      </c>
      <c r="BX198" s="12" t="s">
        <v>1493</v>
      </c>
      <c r="BY198" s="12" t="s">
        <v>1493</v>
      </c>
      <c r="BZ198" s="12" t="s">
        <v>1493</v>
      </c>
      <c r="CA198" s="12" t="s">
        <v>1493</v>
      </c>
      <c r="CB198" s="12" t="s">
        <v>1493</v>
      </c>
      <c r="CC198" s="12" t="s">
        <v>1493</v>
      </c>
      <c r="CD198" s="12" t="s">
        <v>1493</v>
      </c>
      <c r="CE198" s="12" t="s">
        <v>1493</v>
      </c>
      <c r="CF198" s="12" t="s">
        <v>1493</v>
      </c>
      <c r="CG198" s="12" t="s">
        <v>1493</v>
      </c>
      <c r="CH198" s="12" t="s">
        <v>1493</v>
      </c>
      <c r="CI198" s="12" t="s">
        <v>1493</v>
      </c>
      <c r="CJ198" s="12" t="s">
        <v>1493</v>
      </c>
      <c r="CK198" s="12" t="s">
        <v>1493</v>
      </c>
      <c r="CL198" s="12" t="s">
        <v>1493</v>
      </c>
      <c r="CM198" s="12" t="s">
        <v>1493</v>
      </c>
      <c r="CN198" s="12" t="s">
        <v>1493</v>
      </c>
      <c r="CO198" s="12" t="s">
        <v>1493</v>
      </c>
      <c r="CP198" s="12" t="s">
        <v>1493</v>
      </c>
      <c r="CQ198" s="12" t="s">
        <v>1493</v>
      </c>
      <c r="CR198" s="12" t="s">
        <v>1493</v>
      </c>
      <c r="CS198" s="12" t="s">
        <v>1493</v>
      </c>
      <c r="CT198" s="12" t="s">
        <v>1493</v>
      </c>
      <c r="CU198" s="12" t="s">
        <v>1493</v>
      </c>
      <c r="CV198" s="12" t="s">
        <v>1493</v>
      </c>
      <c r="CW198" s="12" t="s">
        <v>1493</v>
      </c>
      <c r="CX198" s="12" t="s">
        <v>1493</v>
      </c>
      <c r="CY198" s="12" t="s">
        <v>1493</v>
      </c>
      <c r="CZ198" s="12" t="s">
        <v>1493</v>
      </c>
      <c r="DA198" s="12" t="s">
        <v>1493</v>
      </c>
      <c r="DB198" s="12" t="s">
        <v>1493</v>
      </c>
      <c r="DC198" s="12" t="s">
        <v>1493</v>
      </c>
      <c r="DD198" s="12" t="s">
        <v>1493</v>
      </c>
      <c r="DE198" s="12" t="s">
        <v>1493</v>
      </c>
      <c r="DF198" s="12" t="s">
        <v>1493</v>
      </c>
      <c r="DG198" s="12" t="s">
        <v>1493</v>
      </c>
      <c r="DH198" s="12" t="s">
        <v>1493</v>
      </c>
      <c r="DI198" s="12" t="s">
        <v>1493</v>
      </c>
      <c r="DJ198" s="12" t="s">
        <v>1493</v>
      </c>
      <c r="DK198" s="12" t="s">
        <v>1493</v>
      </c>
      <c r="DL198" s="12" t="s">
        <v>1493</v>
      </c>
      <c r="DM198" s="12" t="s">
        <v>1493</v>
      </c>
      <c r="DN198" s="12" t="s">
        <v>1493</v>
      </c>
      <c r="DO198" s="12" t="s">
        <v>1493</v>
      </c>
      <c r="DP198" s="12" t="s">
        <v>1493</v>
      </c>
      <c r="DQ198" s="12" t="s">
        <v>1493</v>
      </c>
      <c r="DR198" s="12" t="s">
        <v>1493</v>
      </c>
      <c r="DS198" s="12" t="s">
        <v>1493</v>
      </c>
      <c r="DT198" s="12" t="s">
        <v>1493</v>
      </c>
      <c r="DU198" s="12" t="s">
        <v>1493</v>
      </c>
      <c r="DV198" s="12" t="s">
        <v>1493</v>
      </c>
      <c r="DW198" s="12" t="s">
        <v>1493</v>
      </c>
      <c r="DX198" s="12" t="s">
        <v>1493</v>
      </c>
      <c r="DY198" s="12" t="s">
        <v>1493</v>
      </c>
      <c r="DZ198" s="12" t="s">
        <v>1493</v>
      </c>
      <c r="EA198" s="12" t="s">
        <v>1493</v>
      </c>
      <c r="EB198" s="12" t="s">
        <v>1493</v>
      </c>
      <c r="EC198" s="12" t="s">
        <v>1493</v>
      </c>
      <c r="ED198" s="12" t="s">
        <v>1493</v>
      </c>
      <c r="EE198" s="12" t="s">
        <v>1493</v>
      </c>
      <c r="EF198" s="12" t="s">
        <v>1493</v>
      </c>
      <c r="EG198" s="12" t="s">
        <v>1493</v>
      </c>
      <c r="EH198" s="12" t="s">
        <v>1493</v>
      </c>
      <c r="EI198" s="12" t="s">
        <v>1493</v>
      </c>
      <c r="EJ198" s="12" t="s">
        <v>1493</v>
      </c>
      <c r="EK198" s="12" t="s">
        <v>1493</v>
      </c>
      <c r="EL198" s="12" t="s">
        <v>1493</v>
      </c>
      <c r="EM198" s="12" t="s">
        <v>1493</v>
      </c>
      <c r="EN198" s="12" t="s">
        <v>1493</v>
      </c>
      <c r="EO198" s="12" t="s">
        <v>1493</v>
      </c>
      <c r="EP198" s="12" t="s">
        <v>1493</v>
      </c>
      <c r="ER198">
        <v>5</v>
      </c>
      <c r="ES198">
        <v>37.200000000000003</v>
      </c>
      <c r="ET198">
        <v>37.200000000000003</v>
      </c>
      <c r="EU198">
        <f t="shared" si="9"/>
        <v>37</v>
      </c>
      <c r="EV198">
        <f>Data1!BQ198/7</f>
        <v>39</v>
      </c>
      <c r="EW198">
        <v>5</v>
      </c>
      <c r="EX198">
        <f t="shared" si="10"/>
        <v>2</v>
      </c>
      <c r="EY198" t="str">
        <f t="shared" si="11"/>
        <v>בינוני</v>
      </c>
    </row>
    <row r="199" spans="1:155" x14ac:dyDescent="0.25">
      <c r="A199" s="4">
        <v>1.1020000000000001</v>
      </c>
      <c r="B199" s="12" t="s">
        <v>1493</v>
      </c>
      <c r="C199" s="12" t="s">
        <v>469</v>
      </c>
      <c r="D199">
        <v>55</v>
      </c>
      <c r="E199" s="12" t="s">
        <v>484</v>
      </c>
      <c r="F199" s="12" t="s">
        <v>1493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 s="12" t="s">
        <v>861</v>
      </c>
      <c r="P199">
        <v>97</v>
      </c>
      <c r="Q199" s="12" t="s">
        <v>1493</v>
      </c>
      <c r="R199" s="12" t="s">
        <v>1493</v>
      </c>
      <c r="S199" s="12" t="s">
        <v>1493</v>
      </c>
      <c r="T199" s="12" t="s">
        <v>1493</v>
      </c>
      <c r="U199" s="12" t="s">
        <v>1493</v>
      </c>
      <c r="V199" s="12" t="s">
        <v>1493</v>
      </c>
      <c r="W199" s="12" t="s">
        <v>1493</v>
      </c>
      <c r="X199" s="12" t="s">
        <v>1493</v>
      </c>
      <c r="Y199" s="12" t="s">
        <v>1493</v>
      </c>
      <c r="Z199">
        <v>1</v>
      </c>
      <c r="AA199" t="s">
        <v>917</v>
      </c>
      <c r="AB199">
        <v>137</v>
      </c>
      <c r="AC199" s="12" t="s">
        <v>1493</v>
      </c>
      <c r="AD199" s="12" t="s">
        <v>1493</v>
      </c>
      <c r="AE199" s="12" t="s">
        <v>1493</v>
      </c>
      <c r="AF199" s="12" t="s">
        <v>1493</v>
      </c>
      <c r="AG199" s="12" t="s">
        <v>1493</v>
      </c>
      <c r="AH199" s="12" t="s">
        <v>1493</v>
      </c>
      <c r="AI199" s="12" t="s">
        <v>1493</v>
      </c>
      <c r="AJ199" s="12" t="s">
        <v>1493</v>
      </c>
      <c r="AK199" s="12" t="s">
        <v>1493</v>
      </c>
      <c r="AL199">
        <v>1</v>
      </c>
      <c r="AM199" t="s">
        <v>923</v>
      </c>
      <c r="AN199">
        <v>246</v>
      </c>
      <c r="AO199" s="12" t="s">
        <v>1493</v>
      </c>
      <c r="AP199" s="12" t="s">
        <v>1493</v>
      </c>
      <c r="AQ199" s="12" t="s">
        <v>1493</v>
      </c>
      <c r="AR199" s="12" t="s">
        <v>1493</v>
      </c>
      <c r="AS199" s="12" t="s">
        <v>1493</v>
      </c>
      <c r="AT199" s="12" t="s">
        <v>1493</v>
      </c>
      <c r="AU199" s="12" t="s">
        <v>1493</v>
      </c>
      <c r="AV199" s="12" t="s">
        <v>1493</v>
      </c>
      <c r="AW199" s="12" t="s">
        <v>1493</v>
      </c>
      <c r="AX199">
        <v>1</v>
      </c>
      <c r="AY199" s="12" t="s">
        <v>1493</v>
      </c>
      <c r="AZ199" s="12" t="s">
        <v>1493</v>
      </c>
      <c r="BA199" s="12" t="s">
        <v>1493</v>
      </c>
      <c r="BB199" s="12" t="s">
        <v>1493</v>
      </c>
      <c r="BC199" s="12" t="s">
        <v>1493</v>
      </c>
      <c r="BD199" s="12" t="s">
        <v>1493</v>
      </c>
      <c r="BE199" s="12" t="s">
        <v>1493</v>
      </c>
      <c r="BF199" s="12" t="s">
        <v>1493</v>
      </c>
      <c r="BG199" s="12" t="s">
        <v>1493</v>
      </c>
      <c r="BH199" s="12" t="s">
        <v>1493</v>
      </c>
      <c r="BI199" s="12" t="s">
        <v>1493</v>
      </c>
      <c r="BJ199" s="12" t="s">
        <v>1493</v>
      </c>
      <c r="BK199" s="12" t="s">
        <v>1493</v>
      </c>
      <c r="BL199" s="12" t="s">
        <v>1493</v>
      </c>
      <c r="BM199" s="12" t="s">
        <v>1493</v>
      </c>
      <c r="BN199" s="12" t="s">
        <v>1493</v>
      </c>
      <c r="BO199" s="12" t="s">
        <v>1493</v>
      </c>
      <c r="BP199" s="12" t="s">
        <v>1493</v>
      </c>
      <c r="BQ199" s="12" t="s">
        <v>1493</v>
      </c>
      <c r="BR199" s="12" t="s">
        <v>1493</v>
      </c>
      <c r="BS199" s="12" t="s">
        <v>1493</v>
      </c>
      <c r="BT199" s="12" t="s">
        <v>1493</v>
      </c>
      <c r="BU199" s="12" t="s">
        <v>1493</v>
      </c>
      <c r="BV199" s="12" t="s">
        <v>1493</v>
      </c>
      <c r="BW199" s="12" t="s">
        <v>1493</v>
      </c>
      <c r="BX199" s="12" t="s">
        <v>1493</v>
      </c>
      <c r="BY199" s="12" t="s">
        <v>1493</v>
      </c>
      <c r="BZ199" s="12" t="s">
        <v>1493</v>
      </c>
      <c r="CA199" s="12" t="s">
        <v>1493</v>
      </c>
      <c r="CB199" s="12" t="s">
        <v>1493</v>
      </c>
      <c r="CC199" s="12" t="s">
        <v>1493</v>
      </c>
      <c r="CD199" s="12" t="s">
        <v>1493</v>
      </c>
      <c r="CE199" s="12" t="s">
        <v>1493</v>
      </c>
      <c r="CF199" s="12" t="s">
        <v>1493</v>
      </c>
      <c r="CG199" s="12" t="s">
        <v>1493</v>
      </c>
      <c r="CH199" s="12" t="s">
        <v>1493</v>
      </c>
      <c r="CI199" s="12" t="s">
        <v>1493</v>
      </c>
      <c r="CJ199" s="12" t="s">
        <v>1493</v>
      </c>
      <c r="CK199" s="12" t="s">
        <v>1493</v>
      </c>
      <c r="CL199" s="12" t="s">
        <v>1493</v>
      </c>
      <c r="CM199" s="12" t="s">
        <v>1493</v>
      </c>
      <c r="CN199" s="12" t="s">
        <v>1493</v>
      </c>
      <c r="CO199" s="12" t="s">
        <v>1493</v>
      </c>
      <c r="CP199" s="12" t="s">
        <v>1493</v>
      </c>
      <c r="CQ199" s="12" t="s">
        <v>1493</v>
      </c>
      <c r="CR199" s="12" t="s">
        <v>1493</v>
      </c>
      <c r="CS199" s="12" t="s">
        <v>1493</v>
      </c>
      <c r="CT199" s="12" t="s">
        <v>1493</v>
      </c>
      <c r="CU199" s="12" t="s">
        <v>1493</v>
      </c>
      <c r="CV199" s="12" t="s">
        <v>1493</v>
      </c>
      <c r="CW199" s="12" t="s">
        <v>1493</v>
      </c>
      <c r="CX199" s="12" t="s">
        <v>1493</v>
      </c>
      <c r="CY199" s="12" t="s">
        <v>1493</v>
      </c>
      <c r="CZ199" s="12" t="s">
        <v>1493</v>
      </c>
      <c r="DA199" s="12" t="s">
        <v>1493</v>
      </c>
      <c r="DB199" s="12" t="s">
        <v>1493</v>
      </c>
      <c r="DC199" s="12" t="s">
        <v>1493</v>
      </c>
      <c r="DD199" s="12" t="s">
        <v>1493</v>
      </c>
      <c r="DE199" s="12" t="s">
        <v>1493</v>
      </c>
      <c r="DF199" s="12" t="s">
        <v>1493</v>
      </c>
      <c r="DG199" s="12" t="s">
        <v>1493</v>
      </c>
      <c r="DH199" s="12" t="s">
        <v>1493</v>
      </c>
      <c r="DI199" s="12" t="s">
        <v>1493</v>
      </c>
      <c r="DJ199" s="12" t="s">
        <v>1493</v>
      </c>
      <c r="DK199" s="12" t="s">
        <v>1493</v>
      </c>
      <c r="DL199" s="12" t="s">
        <v>1493</v>
      </c>
      <c r="DM199" s="12" t="s">
        <v>1493</v>
      </c>
      <c r="DN199" s="12" t="s">
        <v>1493</v>
      </c>
      <c r="DO199" s="12" t="s">
        <v>1493</v>
      </c>
      <c r="DP199" s="12" t="s">
        <v>1493</v>
      </c>
      <c r="DQ199" s="12" t="s">
        <v>1493</v>
      </c>
      <c r="DR199" s="12" t="s">
        <v>1493</v>
      </c>
      <c r="DS199" s="12" t="s">
        <v>1493</v>
      </c>
      <c r="DT199" s="12" t="s">
        <v>1493</v>
      </c>
      <c r="DU199" s="12" t="s">
        <v>1493</v>
      </c>
      <c r="DV199" s="12" t="s">
        <v>1493</v>
      </c>
      <c r="DW199" s="12" t="s">
        <v>1493</v>
      </c>
      <c r="DX199" s="12" t="s">
        <v>1493</v>
      </c>
      <c r="DY199" s="12" t="s">
        <v>1493</v>
      </c>
      <c r="DZ199" s="12" t="s">
        <v>1493</v>
      </c>
      <c r="EA199" s="12" t="s">
        <v>1493</v>
      </c>
      <c r="EB199" s="12" t="s">
        <v>1493</v>
      </c>
      <c r="EC199" s="12" t="s">
        <v>1493</v>
      </c>
      <c r="ED199" s="12" t="s">
        <v>1493</v>
      </c>
      <c r="EE199" s="12" t="s">
        <v>1493</v>
      </c>
      <c r="EF199" s="12" t="s">
        <v>1493</v>
      </c>
      <c r="EG199" s="12" t="s">
        <v>1493</v>
      </c>
      <c r="EH199" s="12" t="s">
        <v>1493</v>
      </c>
      <c r="EI199" s="12" t="s">
        <v>1493</v>
      </c>
      <c r="EJ199" s="12" t="s">
        <v>1493</v>
      </c>
      <c r="EK199" s="12" t="s">
        <v>1493</v>
      </c>
      <c r="EL199" s="12" t="s">
        <v>1493</v>
      </c>
      <c r="EM199" s="12" t="s">
        <v>1493</v>
      </c>
      <c r="EN199" s="12" t="s">
        <v>1493</v>
      </c>
      <c r="EO199" s="12" t="s">
        <v>1493</v>
      </c>
      <c r="EP199" s="12" t="s">
        <v>1493</v>
      </c>
      <c r="ER199">
        <v>4</v>
      </c>
      <c r="ES199">
        <v>35.1</v>
      </c>
      <c r="ET199">
        <v>35.1</v>
      </c>
      <c r="EU199">
        <f t="shared" si="9"/>
        <v>35</v>
      </c>
      <c r="EV199">
        <f>Data1!BQ199/7</f>
        <v>41</v>
      </c>
      <c r="EW199">
        <v>4</v>
      </c>
      <c r="EX199">
        <f t="shared" si="10"/>
        <v>3</v>
      </c>
      <c r="EY199" t="str">
        <f t="shared" si="11"/>
        <v>לא הולם</v>
      </c>
    </row>
    <row r="200" spans="1:155" x14ac:dyDescent="0.25">
      <c r="A200" s="4">
        <v>1.103</v>
      </c>
      <c r="B200" s="12" t="s">
        <v>1493</v>
      </c>
      <c r="C200" s="12" t="s">
        <v>716</v>
      </c>
      <c r="D200">
        <v>119</v>
      </c>
      <c r="E200" s="12" t="s">
        <v>681</v>
      </c>
      <c r="F200">
        <v>71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 s="12" t="s">
        <v>689</v>
      </c>
      <c r="P200">
        <v>209</v>
      </c>
      <c r="Q200" s="12" t="s">
        <v>640</v>
      </c>
      <c r="R200">
        <v>79</v>
      </c>
      <c r="S200" s="12">
        <v>0</v>
      </c>
      <c r="T200">
        <v>0</v>
      </c>
      <c r="U200" s="12">
        <v>0</v>
      </c>
      <c r="V200">
        <v>0</v>
      </c>
      <c r="W200" s="12">
        <v>1</v>
      </c>
      <c r="X200" s="12" t="s">
        <v>1493</v>
      </c>
      <c r="Y200" s="12" t="s">
        <v>1493</v>
      </c>
      <c r="Z200" s="12" t="s">
        <v>1493</v>
      </c>
      <c r="AA200" t="s">
        <v>969</v>
      </c>
      <c r="AB200">
        <v>216</v>
      </c>
      <c r="AC200" t="s">
        <v>645</v>
      </c>
      <c r="AD200">
        <v>81</v>
      </c>
      <c r="AE200" s="12" t="s">
        <v>1493</v>
      </c>
      <c r="AF200" s="12" t="s">
        <v>1493</v>
      </c>
      <c r="AG200" s="12" t="s">
        <v>1493</v>
      </c>
      <c r="AH200" s="12" t="s">
        <v>1493</v>
      </c>
      <c r="AI200" s="12" t="s">
        <v>1493</v>
      </c>
      <c r="AJ200" s="12" t="s">
        <v>1493</v>
      </c>
      <c r="AK200" s="12" t="s">
        <v>1493</v>
      </c>
      <c r="AL200" s="12" t="s">
        <v>1493</v>
      </c>
      <c r="AM200" s="12" t="s">
        <v>1493</v>
      </c>
      <c r="AN200" s="12" t="s">
        <v>1493</v>
      </c>
      <c r="AO200" s="12" t="s">
        <v>1493</v>
      </c>
      <c r="AP200" s="12" t="s">
        <v>1493</v>
      </c>
      <c r="AQ200" s="12" t="s">
        <v>1493</v>
      </c>
      <c r="AR200" s="12" t="s">
        <v>1493</v>
      </c>
      <c r="AS200" s="12" t="s">
        <v>1493</v>
      </c>
      <c r="AT200" s="12" t="s">
        <v>1493</v>
      </c>
      <c r="AU200" s="12" t="s">
        <v>1493</v>
      </c>
      <c r="AV200" s="12" t="s">
        <v>1493</v>
      </c>
      <c r="AW200" s="12" t="s">
        <v>1493</v>
      </c>
      <c r="AX200" s="12" t="s">
        <v>1493</v>
      </c>
      <c r="AY200" s="12" t="s">
        <v>1493</v>
      </c>
      <c r="AZ200" s="12" t="s">
        <v>1493</v>
      </c>
      <c r="BA200" s="12" t="s">
        <v>1493</v>
      </c>
      <c r="BB200" s="12" t="s">
        <v>1493</v>
      </c>
      <c r="BC200" s="12" t="s">
        <v>1493</v>
      </c>
      <c r="BD200" s="12" t="s">
        <v>1493</v>
      </c>
      <c r="BE200" s="12" t="s">
        <v>1493</v>
      </c>
      <c r="BF200" s="12" t="s">
        <v>1493</v>
      </c>
      <c r="BG200" s="12" t="s">
        <v>1493</v>
      </c>
      <c r="BH200" s="12" t="s">
        <v>1493</v>
      </c>
      <c r="BI200" s="12" t="s">
        <v>1493</v>
      </c>
      <c r="BJ200" s="12" t="s">
        <v>1493</v>
      </c>
      <c r="BK200" s="12" t="s">
        <v>1493</v>
      </c>
      <c r="BL200" s="12" t="s">
        <v>1493</v>
      </c>
      <c r="BM200" s="12" t="s">
        <v>1493</v>
      </c>
      <c r="BN200" s="12" t="s">
        <v>1493</v>
      </c>
      <c r="BO200" s="12" t="s">
        <v>1493</v>
      </c>
      <c r="BP200" s="12" t="s">
        <v>1493</v>
      </c>
      <c r="BQ200" s="12" t="s">
        <v>1493</v>
      </c>
      <c r="BR200" s="12" t="s">
        <v>1493</v>
      </c>
      <c r="BS200" s="12" t="s">
        <v>1493</v>
      </c>
      <c r="BT200" s="12" t="s">
        <v>1493</v>
      </c>
      <c r="BU200" s="12" t="s">
        <v>1493</v>
      </c>
      <c r="BV200" s="12" t="s">
        <v>1493</v>
      </c>
      <c r="BW200" s="12" t="s">
        <v>1493</v>
      </c>
      <c r="BX200" s="12" t="s">
        <v>1493</v>
      </c>
      <c r="BY200" s="12" t="s">
        <v>1493</v>
      </c>
      <c r="BZ200" s="12" t="s">
        <v>1493</v>
      </c>
      <c r="CA200" s="12" t="s">
        <v>1493</v>
      </c>
      <c r="CB200" s="12" t="s">
        <v>1493</v>
      </c>
      <c r="CC200" s="12" t="s">
        <v>1493</v>
      </c>
      <c r="CD200" s="12" t="s">
        <v>1493</v>
      </c>
      <c r="CE200" s="12" t="s">
        <v>1493</v>
      </c>
      <c r="CF200" s="12" t="s">
        <v>1493</v>
      </c>
      <c r="CG200" s="12" t="s">
        <v>1493</v>
      </c>
      <c r="CH200" s="12" t="s">
        <v>1493</v>
      </c>
      <c r="CI200" s="12" t="s">
        <v>1493</v>
      </c>
      <c r="CJ200" s="12" t="s">
        <v>1493</v>
      </c>
      <c r="CK200" s="12" t="s">
        <v>1493</v>
      </c>
      <c r="CL200" s="12" t="s">
        <v>1493</v>
      </c>
      <c r="CM200" s="12" t="s">
        <v>1493</v>
      </c>
      <c r="CN200" s="12" t="s">
        <v>1493</v>
      </c>
      <c r="CO200" s="12" t="s">
        <v>1493</v>
      </c>
      <c r="CP200" s="12" t="s">
        <v>1493</v>
      </c>
      <c r="CQ200" s="12" t="s">
        <v>1493</v>
      </c>
      <c r="CR200" s="12" t="s">
        <v>1493</v>
      </c>
      <c r="CS200" s="12" t="s">
        <v>1493</v>
      </c>
      <c r="CT200" s="12" t="s">
        <v>1493</v>
      </c>
      <c r="CU200" s="12" t="s">
        <v>1493</v>
      </c>
      <c r="CV200" s="12" t="s">
        <v>1493</v>
      </c>
      <c r="CW200" s="12" t="s">
        <v>1493</v>
      </c>
      <c r="CX200" s="12" t="s">
        <v>1493</v>
      </c>
      <c r="CY200" s="12" t="s">
        <v>1493</v>
      </c>
      <c r="CZ200" s="12" t="s">
        <v>1493</v>
      </c>
      <c r="DA200" s="12" t="s">
        <v>1493</v>
      </c>
      <c r="DB200" s="12" t="s">
        <v>1493</v>
      </c>
      <c r="DC200" s="12" t="s">
        <v>1493</v>
      </c>
      <c r="DD200" s="12" t="s">
        <v>1493</v>
      </c>
      <c r="DE200" s="12" t="s">
        <v>1493</v>
      </c>
      <c r="DF200" s="12" t="s">
        <v>1493</v>
      </c>
      <c r="DG200" s="12" t="s">
        <v>1493</v>
      </c>
      <c r="DH200" s="12" t="s">
        <v>1493</v>
      </c>
      <c r="DI200" s="12" t="s">
        <v>1493</v>
      </c>
      <c r="DJ200" s="12" t="s">
        <v>1493</v>
      </c>
      <c r="DK200" s="12" t="s">
        <v>1493</v>
      </c>
      <c r="DL200" s="12" t="s">
        <v>1493</v>
      </c>
      <c r="DM200" s="12" t="s">
        <v>1493</v>
      </c>
      <c r="DN200" s="12" t="s">
        <v>1493</v>
      </c>
      <c r="DO200" s="12" t="s">
        <v>1493</v>
      </c>
      <c r="DP200" s="12" t="s">
        <v>1493</v>
      </c>
      <c r="DQ200" s="12" t="s">
        <v>1493</v>
      </c>
      <c r="DR200" s="12" t="s">
        <v>1493</v>
      </c>
      <c r="DS200" s="12" t="s">
        <v>1493</v>
      </c>
      <c r="DT200" s="12" t="s">
        <v>1493</v>
      </c>
      <c r="DU200" s="12" t="s">
        <v>1493</v>
      </c>
      <c r="DV200" s="12" t="s">
        <v>1493</v>
      </c>
      <c r="DW200" s="12" t="s">
        <v>1493</v>
      </c>
      <c r="DX200" s="12" t="s">
        <v>1493</v>
      </c>
      <c r="DY200" s="12" t="s">
        <v>1493</v>
      </c>
      <c r="DZ200" s="12" t="s">
        <v>1493</v>
      </c>
      <c r="EA200" s="12" t="s">
        <v>1493</v>
      </c>
      <c r="EB200" s="12" t="s">
        <v>1493</v>
      </c>
      <c r="EC200" s="12" t="s">
        <v>1493</v>
      </c>
      <c r="ED200" s="12" t="s">
        <v>1493</v>
      </c>
      <c r="EE200" s="12" t="s">
        <v>1493</v>
      </c>
      <c r="EF200" s="12" t="s">
        <v>1493</v>
      </c>
      <c r="EG200" s="12" t="s">
        <v>1493</v>
      </c>
      <c r="EH200" s="12" t="s">
        <v>1493</v>
      </c>
      <c r="EI200" s="12" t="s">
        <v>1493</v>
      </c>
      <c r="EJ200" s="12" t="s">
        <v>1493</v>
      </c>
      <c r="EK200" s="12" t="s">
        <v>1493</v>
      </c>
      <c r="EL200" s="12" t="s">
        <v>1493</v>
      </c>
      <c r="EM200" s="12" t="s">
        <v>1493</v>
      </c>
      <c r="EN200" s="12" t="s">
        <v>1493</v>
      </c>
      <c r="EO200" s="12" t="s">
        <v>1493</v>
      </c>
      <c r="EP200" s="12" t="s">
        <v>1493</v>
      </c>
      <c r="ER200">
        <v>3</v>
      </c>
      <c r="ES200">
        <v>30.8</v>
      </c>
      <c r="ET200">
        <v>31.1</v>
      </c>
      <c r="EU200">
        <f t="shared" si="9"/>
        <v>31</v>
      </c>
      <c r="EV200">
        <f>Data1!BQ200/7</f>
        <v>40</v>
      </c>
      <c r="EW200">
        <v>3</v>
      </c>
      <c r="EX200">
        <f t="shared" si="10"/>
        <v>3</v>
      </c>
      <c r="EY200" t="str">
        <f t="shared" si="11"/>
        <v>לא הולם</v>
      </c>
    </row>
    <row r="201" spans="1:155" x14ac:dyDescent="0.25">
      <c r="A201" s="4">
        <v>1.1040000000000001</v>
      </c>
      <c r="B201" s="12" t="s">
        <v>1493</v>
      </c>
      <c r="C201" s="12" t="s">
        <v>538</v>
      </c>
      <c r="D201">
        <v>140</v>
      </c>
      <c r="E201" s="12" t="s">
        <v>1195</v>
      </c>
      <c r="F201">
        <v>72</v>
      </c>
      <c r="G201">
        <v>0</v>
      </c>
      <c r="H201">
        <v>0</v>
      </c>
      <c r="I201">
        <v>0</v>
      </c>
      <c r="J201">
        <v>0</v>
      </c>
      <c r="K201">
        <v>1</v>
      </c>
      <c r="L201" s="12" t="s">
        <v>1493</v>
      </c>
      <c r="M201" s="12" t="s">
        <v>1493</v>
      </c>
      <c r="N201">
        <v>1</v>
      </c>
      <c r="O201" s="12" t="s">
        <v>836</v>
      </c>
      <c r="P201">
        <v>182</v>
      </c>
      <c r="Q201" s="12" t="s">
        <v>1196</v>
      </c>
      <c r="R201">
        <v>74</v>
      </c>
      <c r="S201" s="12" t="s">
        <v>1493</v>
      </c>
      <c r="T201" s="12" t="s">
        <v>1493</v>
      </c>
      <c r="U201" s="12" t="s">
        <v>1493</v>
      </c>
      <c r="V201" s="12" t="s">
        <v>1493</v>
      </c>
      <c r="W201">
        <v>1</v>
      </c>
      <c r="X201" s="12" t="s">
        <v>1493</v>
      </c>
      <c r="Y201" s="12" t="s">
        <v>1493</v>
      </c>
      <c r="Z201" s="12" t="s">
        <v>1493</v>
      </c>
      <c r="AA201" t="s">
        <v>1197</v>
      </c>
      <c r="AB201">
        <v>255</v>
      </c>
      <c r="AC201" t="s">
        <v>654</v>
      </c>
      <c r="AD201">
        <v>81</v>
      </c>
      <c r="AE201">
        <v>0</v>
      </c>
      <c r="AF201">
        <v>0</v>
      </c>
      <c r="AG201">
        <v>0</v>
      </c>
      <c r="AH201">
        <v>0</v>
      </c>
      <c r="AI201">
        <v>1</v>
      </c>
      <c r="AJ201" s="12" t="s">
        <v>1493</v>
      </c>
      <c r="AK201" s="12" t="s">
        <v>1493</v>
      </c>
      <c r="AL201" s="12" t="s">
        <v>1493</v>
      </c>
      <c r="AM201" t="s">
        <v>1198</v>
      </c>
      <c r="AN201">
        <v>269</v>
      </c>
      <c r="AO201" t="s">
        <v>1199</v>
      </c>
      <c r="AP201" s="12" t="s">
        <v>1493</v>
      </c>
      <c r="AQ201" s="12" t="s">
        <v>1493</v>
      </c>
      <c r="AR201" s="12" t="s">
        <v>1493</v>
      </c>
      <c r="AS201" s="12" t="s">
        <v>1493</v>
      </c>
      <c r="AT201" s="12" t="s">
        <v>1493</v>
      </c>
      <c r="AU201">
        <v>1</v>
      </c>
      <c r="AV201" s="12" t="s">
        <v>1493</v>
      </c>
      <c r="AW201" s="12" t="s">
        <v>1493</v>
      </c>
      <c r="AX201" s="12" t="s">
        <v>1493</v>
      </c>
      <c r="AY201" s="12" t="s">
        <v>1493</v>
      </c>
      <c r="AZ201" s="12" t="s">
        <v>1493</v>
      </c>
      <c r="BA201" s="12" t="s">
        <v>1493</v>
      </c>
      <c r="BB201" s="12" t="s">
        <v>1493</v>
      </c>
      <c r="BC201" s="12" t="s">
        <v>1493</v>
      </c>
      <c r="BD201" s="12" t="s">
        <v>1493</v>
      </c>
      <c r="BE201" s="12" t="s">
        <v>1493</v>
      </c>
      <c r="BF201" s="12" t="s">
        <v>1493</v>
      </c>
      <c r="BG201" s="12" t="s">
        <v>1493</v>
      </c>
      <c r="BH201" s="12" t="s">
        <v>1493</v>
      </c>
      <c r="BI201" s="12" t="s">
        <v>1493</v>
      </c>
      <c r="BJ201" s="12" t="s">
        <v>1493</v>
      </c>
      <c r="BK201" s="12" t="s">
        <v>1493</v>
      </c>
      <c r="BL201" s="12" t="s">
        <v>1493</v>
      </c>
      <c r="BM201" s="12" t="s">
        <v>1493</v>
      </c>
      <c r="BN201" s="12" t="s">
        <v>1493</v>
      </c>
      <c r="BO201" s="12" t="s">
        <v>1493</v>
      </c>
      <c r="BP201" s="12" t="s">
        <v>1493</v>
      </c>
      <c r="BQ201" s="12" t="s">
        <v>1493</v>
      </c>
      <c r="BR201" s="12" t="s">
        <v>1493</v>
      </c>
      <c r="BS201" s="12" t="s">
        <v>1493</v>
      </c>
      <c r="BT201" s="12" t="s">
        <v>1493</v>
      </c>
      <c r="BU201" s="12" t="s">
        <v>1493</v>
      </c>
      <c r="BV201" s="12" t="s">
        <v>1493</v>
      </c>
      <c r="BW201" s="12" t="s">
        <v>1493</v>
      </c>
      <c r="BX201" s="12" t="s">
        <v>1493</v>
      </c>
      <c r="BY201" s="12" t="s">
        <v>1493</v>
      </c>
      <c r="BZ201" s="12" t="s">
        <v>1493</v>
      </c>
      <c r="CA201" s="12" t="s">
        <v>1493</v>
      </c>
      <c r="CB201" s="12" t="s">
        <v>1493</v>
      </c>
      <c r="CC201" s="12" t="s">
        <v>1493</v>
      </c>
      <c r="CD201" s="12" t="s">
        <v>1493</v>
      </c>
      <c r="CE201" s="12" t="s">
        <v>1493</v>
      </c>
      <c r="CF201" s="12" t="s">
        <v>1493</v>
      </c>
      <c r="CG201" s="12" t="s">
        <v>1493</v>
      </c>
      <c r="CH201" s="12" t="s">
        <v>1493</v>
      </c>
      <c r="CI201" s="12" t="s">
        <v>1493</v>
      </c>
      <c r="CJ201" s="12" t="s">
        <v>1493</v>
      </c>
      <c r="CK201" s="12" t="s">
        <v>1493</v>
      </c>
      <c r="CL201" s="12" t="s">
        <v>1493</v>
      </c>
      <c r="CM201" s="12" t="s">
        <v>1493</v>
      </c>
      <c r="CN201" s="12" t="s">
        <v>1493</v>
      </c>
      <c r="CO201" s="12" t="s">
        <v>1493</v>
      </c>
      <c r="CP201" s="12" t="s">
        <v>1493</v>
      </c>
      <c r="CQ201" s="12" t="s">
        <v>1493</v>
      </c>
      <c r="CR201" s="12" t="s">
        <v>1493</v>
      </c>
      <c r="CS201" s="12" t="s">
        <v>1493</v>
      </c>
      <c r="CT201" s="12" t="s">
        <v>1493</v>
      </c>
      <c r="CU201" s="12" t="s">
        <v>1493</v>
      </c>
      <c r="CV201" s="12" t="s">
        <v>1493</v>
      </c>
      <c r="CW201" s="12" t="s">
        <v>1493</v>
      </c>
      <c r="CX201" s="12" t="s">
        <v>1493</v>
      </c>
      <c r="CY201" s="12" t="s">
        <v>1493</v>
      </c>
      <c r="CZ201" s="12" t="s">
        <v>1493</v>
      </c>
      <c r="DA201" s="12" t="s">
        <v>1493</v>
      </c>
      <c r="DB201" s="12" t="s">
        <v>1493</v>
      </c>
      <c r="DC201" s="12" t="s">
        <v>1493</v>
      </c>
      <c r="DD201" s="12" t="s">
        <v>1493</v>
      </c>
      <c r="DE201" s="12" t="s">
        <v>1493</v>
      </c>
      <c r="DF201" s="12" t="s">
        <v>1493</v>
      </c>
      <c r="DG201" s="12" t="s">
        <v>1493</v>
      </c>
      <c r="DH201" s="12" t="s">
        <v>1493</v>
      </c>
      <c r="DI201" s="12" t="s">
        <v>1493</v>
      </c>
      <c r="DJ201" s="12" t="s">
        <v>1493</v>
      </c>
      <c r="DK201" s="12" t="s">
        <v>1493</v>
      </c>
      <c r="DL201" s="12" t="s">
        <v>1493</v>
      </c>
      <c r="DM201" s="12" t="s">
        <v>1493</v>
      </c>
      <c r="DN201" s="12" t="s">
        <v>1493</v>
      </c>
      <c r="DO201" s="12" t="s">
        <v>1493</v>
      </c>
      <c r="DP201" s="12" t="s">
        <v>1493</v>
      </c>
      <c r="DQ201" s="12" t="s">
        <v>1493</v>
      </c>
      <c r="DR201" s="12" t="s">
        <v>1493</v>
      </c>
      <c r="DS201" s="12" t="s">
        <v>1493</v>
      </c>
      <c r="DT201" s="12" t="s">
        <v>1493</v>
      </c>
      <c r="DU201" s="12" t="s">
        <v>1493</v>
      </c>
      <c r="DV201" s="12" t="s">
        <v>1493</v>
      </c>
      <c r="DW201" s="12" t="s">
        <v>1493</v>
      </c>
      <c r="DX201" s="12" t="s">
        <v>1493</v>
      </c>
      <c r="DY201" s="12" t="s">
        <v>1493</v>
      </c>
      <c r="DZ201" s="12" t="s">
        <v>1493</v>
      </c>
      <c r="EA201" s="12" t="s">
        <v>1493</v>
      </c>
      <c r="EB201" s="12" t="s">
        <v>1493</v>
      </c>
      <c r="EC201" s="12" t="s">
        <v>1493</v>
      </c>
      <c r="ED201" s="12" t="s">
        <v>1493</v>
      </c>
      <c r="EE201" s="12" t="s">
        <v>1493</v>
      </c>
      <c r="EF201" s="12" t="s">
        <v>1493</v>
      </c>
      <c r="EG201" s="12" t="s">
        <v>1493</v>
      </c>
      <c r="EH201" s="12" t="s">
        <v>1493</v>
      </c>
      <c r="EI201" s="12" t="s">
        <v>1493</v>
      </c>
      <c r="EJ201" s="12" t="s">
        <v>1493</v>
      </c>
      <c r="EK201" s="12" t="s">
        <v>1493</v>
      </c>
      <c r="EL201" s="12" t="s">
        <v>1493</v>
      </c>
      <c r="EM201" s="12" t="s">
        <v>1493</v>
      </c>
      <c r="EN201" s="12" t="s">
        <v>1493</v>
      </c>
      <c r="EO201" s="12" t="s">
        <v>1493</v>
      </c>
      <c r="EP201" s="12" t="s">
        <v>1493</v>
      </c>
      <c r="ER201">
        <v>4</v>
      </c>
      <c r="ES201">
        <v>38.4</v>
      </c>
      <c r="ET201">
        <v>38.4</v>
      </c>
      <c r="EU201">
        <f t="shared" si="9"/>
        <v>38</v>
      </c>
      <c r="EV201">
        <f>Data1!BQ201/7</f>
        <v>39.142857142857146</v>
      </c>
      <c r="EW201">
        <v>4</v>
      </c>
      <c r="EX201">
        <f t="shared" si="10"/>
        <v>3</v>
      </c>
      <c r="EY201" t="str">
        <f t="shared" si="11"/>
        <v>לא הולם</v>
      </c>
    </row>
    <row r="202" spans="1:155" x14ac:dyDescent="0.25">
      <c r="A202" s="4">
        <v>1.105</v>
      </c>
      <c r="B202" s="12" t="s">
        <v>1493</v>
      </c>
      <c r="C202" s="12" t="s">
        <v>475</v>
      </c>
      <c r="D202">
        <v>132</v>
      </c>
      <c r="E202" s="12" t="s">
        <v>484</v>
      </c>
      <c r="F202">
        <v>88</v>
      </c>
      <c r="G202">
        <v>0</v>
      </c>
      <c r="H202">
        <v>0</v>
      </c>
      <c r="I202">
        <v>0</v>
      </c>
      <c r="J202">
        <v>0</v>
      </c>
      <c r="K202">
        <v>1</v>
      </c>
      <c r="L202" s="12" t="s">
        <v>1493</v>
      </c>
      <c r="M202" s="12" t="s">
        <v>1493</v>
      </c>
      <c r="N202">
        <v>1</v>
      </c>
      <c r="O202" s="12" t="s">
        <v>734</v>
      </c>
      <c r="P202">
        <v>161</v>
      </c>
      <c r="Q202" s="12" t="s">
        <v>557</v>
      </c>
      <c r="R202">
        <v>89.9</v>
      </c>
      <c r="S202" s="12">
        <v>0</v>
      </c>
      <c r="T202">
        <v>0</v>
      </c>
      <c r="U202" s="12">
        <v>0</v>
      </c>
      <c r="V202">
        <v>0</v>
      </c>
      <c r="W202" s="12">
        <v>1</v>
      </c>
      <c r="X202" s="12" t="s">
        <v>1493</v>
      </c>
      <c r="Y202" s="12" t="s">
        <v>1493</v>
      </c>
      <c r="Z202" s="12" t="s">
        <v>1493</v>
      </c>
      <c r="AA202" t="s">
        <v>879</v>
      </c>
      <c r="AB202">
        <v>196</v>
      </c>
      <c r="AC202" t="s">
        <v>569</v>
      </c>
      <c r="AD202">
        <v>93</v>
      </c>
      <c r="AE202" s="12" t="s">
        <v>1493</v>
      </c>
      <c r="AF202" s="12" t="s">
        <v>1493</v>
      </c>
      <c r="AG202" s="12" t="s">
        <v>1493</v>
      </c>
      <c r="AH202" s="12" t="s">
        <v>1493</v>
      </c>
      <c r="AI202">
        <v>1</v>
      </c>
      <c r="AJ202" s="12" t="s">
        <v>1493</v>
      </c>
      <c r="AK202" s="12" t="s">
        <v>1493</v>
      </c>
      <c r="AL202" s="12" t="s">
        <v>1493</v>
      </c>
      <c r="AM202" t="s">
        <v>957</v>
      </c>
      <c r="AN202">
        <v>245</v>
      </c>
      <c r="AO202" t="s">
        <v>569</v>
      </c>
      <c r="AP202">
        <v>95</v>
      </c>
      <c r="AQ202" s="12" t="s">
        <v>1493</v>
      </c>
      <c r="AR202" s="12" t="s">
        <v>1493</v>
      </c>
      <c r="AS202" s="12" t="s">
        <v>1493</v>
      </c>
      <c r="AT202" s="12" t="s">
        <v>1493</v>
      </c>
      <c r="AU202">
        <v>1</v>
      </c>
      <c r="AV202" s="12" t="s">
        <v>1493</v>
      </c>
      <c r="AW202" s="12" t="s">
        <v>1493</v>
      </c>
      <c r="AX202" s="12" t="s">
        <v>1493</v>
      </c>
      <c r="AY202" t="s">
        <v>1047</v>
      </c>
      <c r="AZ202">
        <v>252</v>
      </c>
      <c r="BA202" t="s">
        <v>1146</v>
      </c>
      <c r="BB202">
        <v>98</v>
      </c>
      <c r="BC202" s="12" t="s">
        <v>1493</v>
      </c>
      <c r="BD202" s="12" t="s">
        <v>1493</v>
      </c>
      <c r="BE202" s="12" t="s">
        <v>1493</v>
      </c>
      <c r="BF202" s="12" t="s">
        <v>1493</v>
      </c>
      <c r="BG202">
        <v>1</v>
      </c>
      <c r="BH202" s="12" t="s">
        <v>1493</v>
      </c>
      <c r="BI202" s="12" t="s">
        <v>1493</v>
      </c>
      <c r="BJ202" s="12" t="s">
        <v>1493</v>
      </c>
      <c r="BK202" s="12" t="s">
        <v>1493</v>
      </c>
      <c r="BL202" s="12" t="s">
        <v>1493</v>
      </c>
      <c r="BM202" s="12" t="s">
        <v>1493</v>
      </c>
      <c r="BN202" s="12" t="s">
        <v>1493</v>
      </c>
      <c r="BO202" s="12" t="s">
        <v>1493</v>
      </c>
      <c r="BP202" s="12" t="s">
        <v>1493</v>
      </c>
      <c r="BQ202" s="12" t="s">
        <v>1493</v>
      </c>
      <c r="BR202" s="12" t="s">
        <v>1493</v>
      </c>
      <c r="BS202" s="12" t="s">
        <v>1493</v>
      </c>
      <c r="BT202" s="12" t="s">
        <v>1493</v>
      </c>
      <c r="BU202" s="12" t="s">
        <v>1493</v>
      </c>
      <c r="BV202" s="12" t="s">
        <v>1493</v>
      </c>
      <c r="BW202" s="12" t="s">
        <v>1493</v>
      </c>
      <c r="BX202" s="12" t="s">
        <v>1493</v>
      </c>
      <c r="BY202" s="12" t="s">
        <v>1493</v>
      </c>
      <c r="BZ202" s="12" t="s">
        <v>1493</v>
      </c>
      <c r="CA202" s="12" t="s">
        <v>1493</v>
      </c>
      <c r="CB202" s="12" t="s">
        <v>1493</v>
      </c>
      <c r="CC202" s="12" t="s">
        <v>1493</v>
      </c>
      <c r="CD202" s="12" t="s">
        <v>1493</v>
      </c>
      <c r="CE202" s="12" t="s">
        <v>1493</v>
      </c>
      <c r="CF202" s="12" t="s">
        <v>1493</v>
      </c>
      <c r="CG202" s="12" t="s">
        <v>1493</v>
      </c>
      <c r="CH202" s="12" t="s">
        <v>1493</v>
      </c>
      <c r="CI202" s="12" t="s">
        <v>1493</v>
      </c>
      <c r="CJ202" s="12" t="s">
        <v>1493</v>
      </c>
      <c r="CK202" s="12" t="s">
        <v>1493</v>
      </c>
      <c r="CL202" s="12" t="s">
        <v>1493</v>
      </c>
      <c r="CM202" s="12" t="s">
        <v>1493</v>
      </c>
      <c r="CN202" s="12" t="s">
        <v>1493</v>
      </c>
      <c r="CO202" s="12" t="s">
        <v>1493</v>
      </c>
      <c r="CP202" s="12" t="s">
        <v>1493</v>
      </c>
      <c r="CQ202" s="12" t="s">
        <v>1493</v>
      </c>
      <c r="CR202" s="12" t="s">
        <v>1493</v>
      </c>
      <c r="CS202" s="12" t="s">
        <v>1493</v>
      </c>
      <c r="CT202" s="12" t="s">
        <v>1493</v>
      </c>
      <c r="CU202" s="12" t="s">
        <v>1493</v>
      </c>
      <c r="CV202" s="12" t="s">
        <v>1493</v>
      </c>
      <c r="CW202" s="12" t="s">
        <v>1493</v>
      </c>
      <c r="CX202" s="12" t="s">
        <v>1493</v>
      </c>
      <c r="CY202" s="12" t="s">
        <v>1493</v>
      </c>
      <c r="CZ202" s="12" t="s">
        <v>1493</v>
      </c>
      <c r="DA202" s="12" t="s">
        <v>1493</v>
      </c>
      <c r="DB202" s="12" t="s">
        <v>1493</v>
      </c>
      <c r="DC202" s="12" t="s">
        <v>1493</v>
      </c>
      <c r="DD202" s="12" t="s">
        <v>1493</v>
      </c>
      <c r="DE202" s="12" t="s">
        <v>1493</v>
      </c>
      <c r="DF202" s="12" t="s">
        <v>1493</v>
      </c>
      <c r="DG202" s="12" t="s">
        <v>1493</v>
      </c>
      <c r="DH202" s="12" t="s">
        <v>1493</v>
      </c>
      <c r="DI202" s="12" t="s">
        <v>1493</v>
      </c>
      <c r="DJ202" s="12" t="s">
        <v>1493</v>
      </c>
      <c r="DK202" s="12" t="s">
        <v>1493</v>
      </c>
      <c r="DL202" s="12" t="s">
        <v>1493</v>
      </c>
      <c r="DM202" s="12" t="s">
        <v>1493</v>
      </c>
      <c r="DN202" s="12" t="s">
        <v>1493</v>
      </c>
      <c r="DO202" s="12" t="s">
        <v>1493</v>
      </c>
      <c r="DP202" s="12" t="s">
        <v>1493</v>
      </c>
      <c r="DQ202" s="12" t="s">
        <v>1493</v>
      </c>
      <c r="DR202" s="12" t="s">
        <v>1493</v>
      </c>
      <c r="DS202" s="12" t="s">
        <v>1493</v>
      </c>
      <c r="DT202" s="12" t="s">
        <v>1493</v>
      </c>
      <c r="DU202" s="12" t="s">
        <v>1493</v>
      </c>
      <c r="DV202" s="12" t="s">
        <v>1493</v>
      </c>
      <c r="DW202" s="12" t="s">
        <v>1493</v>
      </c>
      <c r="DX202" s="12" t="s">
        <v>1493</v>
      </c>
      <c r="DY202" s="12" t="s">
        <v>1493</v>
      </c>
      <c r="DZ202" s="12" t="s">
        <v>1493</v>
      </c>
      <c r="EA202" s="12" t="s">
        <v>1493</v>
      </c>
      <c r="EB202" s="12" t="s">
        <v>1493</v>
      </c>
      <c r="EC202" s="12" t="s">
        <v>1493</v>
      </c>
      <c r="ED202" s="12" t="s">
        <v>1493</v>
      </c>
      <c r="EE202" s="12" t="s">
        <v>1493</v>
      </c>
      <c r="EF202" s="12" t="s">
        <v>1493</v>
      </c>
      <c r="EG202" s="12" t="s">
        <v>1493</v>
      </c>
      <c r="EH202" s="12" t="s">
        <v>1493</v>
      </c>
      <c r="EI202" s="12" t="s">
        <v>1493</v>
      </c>
      <c r="EJ202" s="12" t="s">
        <v>1493</v>
      </c>
      <c r="EK202" s="12" t="s">
        <v>1493</v>
      </c>
      <c r="EL202" s="12" t="s">
        <v>1493</v>
      </c>
      <c r="EM202" s="12" t="s">
        <v>1493</v>
      </c>
      <c r="EN202" s="12" t="s">
        <v>1493</v>
      </c>
      <c r="EO202" s="12" t="s">
        <v>1493</v>
      </c>
      <c r="EP202" s="12" t="s">
        <v>1493</v>
      </c>
      <c r="ER202">
        <v>5</v>
      </c>
      <c r="ES202">
        <v>36</v>
      </c>
      <c r="ET202">
        <v>36</v>
      </c>
      <c r="EU202">
        <f t="shared" si="9"/>
        <v>36</v>
      </c>
      <c r="EV202">
        <f>Data1!BQ202/7</f>
        <v>38.285714285714285</v>
      </c>
      <c r="EW202">
        <v>5</v>
      </c>
      <c r="EX202">
        <f t="shared" si="10"/>
        <v>2</v>
      </c>
      <c r="EY202" t="str">
        <f t="shared" si="11"/>
        <v>בינוני</v>
      </c>
    </row>
    <row r="203" spans="1:155" x14ac:dyDescent="0.25">
      <c r="A203" s="4">
        <v>1.1060000000000001</v>
      </c>
      <c r="B203" s="12" t="s">
        <v>1493</v>
      </c>
      <c r="C203" s="12" t="s">
        <v>586</v>
      </c>
      <c r="D203">
        <v>158</v>
      </c>
      <c r="E203" s="12" t="s">
        <v>990</v>
      </c>
      <c r="F203">
        <v>54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 s="12" t="s">
        <v>535</v>
      </c>
      <c r="P203">
        <v>186</v>
      </c>
      <c r="Q203" s="12" t="s">
        <v>645</v>
      </c>
      <c r="R203">
        <v>55</v>
      </c>
      <c r="S203" s="12">
        <v>0</v>
      </c>
      <c r="T203">
        <v>0</v>
      </c>
      <c r="U203" s="12">
        <v>0</v>
      </c>
      <c r="V203">
        <v>0</v>
      </c>
      <c r="W203" s="12">
        <v>1</v>
      </c>
      <c r="X203" s="12" t="s">
        <v>1493</v>
      </c>
      <c r="Y203" s="12" t="s">
        <v>1493</v>
      </c>
      <c r="Z203" s="12" t="s">
        <v>1493</v>
      </c>
      <c r="AA203" t="s">
        <v>1068</v>
      </c>
      <c r="AB203">
        <v>214</v>
      </c>
      <c r="AC203" t="s">
        <v>845</v>
      </c>
      <c r="AD203">
        <v>59</v>
      </c>
      <c r="AE203">
        <v>0</v>
      </c>
      <c r="AF203">
        <v>0</v>
      </c>
      <c r="AG203">
        <v>0</v>
      </c>
      <c r="AH203">
        <v>0</v>
      </c>
      <c r="AI203">
        <v>1</v>
      </c>
      <c r="AJ203" s="12" t="s">
        <v>1493</v>
      </c>
      <c r="AK203" s="12" t="s">
        <v>1493</v>
      </c>
      <c r="AL203" s="12" t="s">
        <v>1493</v>
      </c>
      <c r="AM203" t="s">
        <v>1181</v>
      </c>
      <c r="AN203">
        <v>259</v>
      </c>
      <c r="AO203" t="s">
        <v>557</v>
      </c>
      <c r="AP203">
        <v>62</v>
      </c>
      <c r="AQ203">
        <v>0</v>
      </c>
      <c r="AR203">
        <v>0</v>
      </c>
      <c r="AS203">
        <v>0</v>
      </c>
      <c r="AT203">
        <v>0</v>
      </c>
      <c r="AU203">
        <v>1</v>
      </c>
      <c r="AV203" s="12" t="s">
        <v>1493</v>
      </c>
      <c r="AW203" s="12" t="s">
        <v>1493</v>
      </c>
      <c r="AX203" s="12" t="s">
        <v>1493</v>
      </c>
      <c r="AY203" s="12" t="s">
        <v>1493</v>
      </c>
      <c r="AZ203" s="12" t="s">
        <v>1493</v>
      </c>
      <c r="BA203" s="12" t="s">
        <v>1493</v>
      </c>
      <c r="BB203" s="12" t="s">
        <v>1493</v>
      </c>
      <c r="BC203" s="12" t="s">
        <v>1493</v>
      </c>
      <c r="BD203" s="12" t="s">
        <v>1493</v>
      </c>
      <c r="BE203" s="12" t="s">
        <v>1493</v>
      </c>
      <c r="BF203" s="12" t="s">
        <v>1493</v>
      </c>
      <c r="BG203" s="12" t="s">
        <v>1493</v>
      </c>
      <c r="BH203" s="12" t="s">
        <v>1493</v>
      </c>
      <c r="BI203" s="12" t="s">
        <v>1493</v>
      </c>
      <c r="BJ203" s="12" t="s">
        <v>1493</v>
      </c>
      <c r="BK203" s="12" t="s">
        <v>1493</v>
      </c>
      <c r="BL203" s="12" t="s">
        <v>1493</v>
      </c>
      <c r="BM203" s="12" t="s">
        <v>1493</v>
      </c>
      <c r="BN203" s="12" t="s">
        <v>1493</v>
      </c>
      <c r="BO203" s="12" t="s">
        <v>1493</v>
      </c>
      <c r="BP203" s="12" t="s">
        <v>1493</v>
      </c>
      <c r="BQ203" s="12" t="s">
        <v>1493</v>
      </c>
      <c r="BR203" s="12" t="s">
        <v>1493</v>
      </c>
      <c r="BS203" s="12" t="s">
        <v>1493</v>
      </c>
      <c r="BT203" s="12" t="s">
        <v>1493</v>
      </c>
      <c r="BU203" s="12" t="s">
        <v>1493</v>
      </c>
      <c r="BV203" s="12" t="s">
        <v>1493</v>
      </c>
      <c r="BW203" s="12" t="s">
        <v>1493</v>
      </c>
      <c r="BX203" s="12" t="s">
        <v>1493</v>
      </c>
      <c r="BY203" s="12" t="s">
        <v>1493</v>
      </c>
      <c r="BZ203" s="12" t="s">
        <v>1493</v>
      </c>
      <c r="CA203" s="12" t="s">
        <v>1493</v>
      </c>
      <c r="CB203" s="12" t="s">
        <v>1493</v>
      </c>
      <c r="CC203" s="12" t="s">
        <v>1493</v>
      </c>
      <c r="CD203" s="12" t="s">
        <v>1493</v>
      </c>
      <c r="CE203" s="12" t="s">
        <v>1493</v>
      </c>
      <c r="CF203" s="12" t="s">
        <v>1493</v>
      </c>
      <c r="CG203" s="12" t="s">
        <v>1493</v>
      </c>
      <c r="CH203" s="12" t="s">
        <v>1493</v>
      </c>
      <c r="CI203" s="12" t="s">
        <v>1493</v>
      </c>
      <c r="CJ203" s="12" t="s">
        <v>1493</v>
      </c>
      <c r="CK203" s="12" t="s">
        <v>1493</v>
      </c>
      <c r="CL203" s="12" t="s">
        <v>1493</v>
      </c>
      <c r="CM203" s="12" t="s">
        <v>1493</v>
      </c>
      <c r="CN203" s="12" t="s">
        <v>1493</v>
      </c>
      <c r="CO203" s="12" t="s">
        <v>1493</v>
      </c>
      <c r="CP203" s="12" t="s">
        <v>1493</v>
      </c>
      <c r="CQ203" s="12" t="s">
        <v>1493</v>
      </c>
      <c r="CR203" s="12" t="s">
        <v>1493</v>
      </c>
      <c r="CS203" s="12" t="s">
        <v>1493</v>
      </c>
      <c r="CT203" s="12" t="s">
        <v>1493</v>
      </c>
      <c r="CU203" s="12" t="s">
        <v>1493</v>
      </c>
      <c r="CV203" s="12" t="s">
        <v>1493</v>
      </c>
      <c r="CW203" s="12" t="s">
        <v>1493</v>
      </c>
      <c r="CX203" s="12" t="s">
        <v>1493</v>
      </c>
      <c r="CY203" s="12" t="s">
        <v>1493</v>
      </c>
      <c r="CZ203" s="12" t="s">
        <v>1493</v>
      </c>
      <c r="DA203" s="12" t="s">
        <v>1493</v>
      </c>
      <c r="DB203" s="12" t="s">
        <v>1493</v>
      </c>
      <c r="DC203" s="12" t="s">
        <v>1493</v>
      </c>
      <c r="DD203" s="12" t="s">
        <v>1493</v>
      </c>
      <c r="DE203" s="12" t="s">
        <v>1493</v>
      </c>
      <c r="DF203" s="12" t="s">
        <v>1493</v>
      </c>
      <c r="DG203" s="12" t="s">
        <v>1493</v>
      </c>
      <c r="DH203" s="12" t="s">
        <v>1493</v>
      </c>
      <c r="DI203" s="12" t="s">
        <v>1493</v>
      </c>
      <c r="DJ203" s="12" t="s">
        <v>1493</v>
      </c>
      <c r="DK203" s="12" t="s">
        <v>1493</v>
      </c>
      <c r="DL203" s="12" t="s">
        <v>1493</v>
      </c>
      <c r="DM203" s="12" t="s">
        <v>1493</v>
      </c>
      <c r="DN203" s="12" t="s">
        <v>1493</v>
      </c>
      <c r="DO203" s="12" t="s">
        <v>1493</v>
      </c>
      <c r="DP203" s="12" t="s">
        <v>1493</v>
      </c>
      <c r="DQ203" s="12" t="s">
        <v>1493</v>
      </c>
      <c r="DR203" s="12" t="s">
        <v>1493</v>
      </c>
      <c r="DS203" s="12" t="s">
        <v>1493</v>
      </c>
      <c r="DT203" s="12" t="s">
        <v>1493</v>
      </c>
      <c r="DU203" s="12" t="s">
        <v>1493</v>
      </c>
      <c r="DV203" s="12" t="s">
        <v>1493</v>
      </c>
      <c r="DW203" s="12" t="s">
        <v>1493</v>
      </c>
      <c r="DX203" s="12" t="s">
        <v>1493</v>
      </c>
      <c r="DY203" s="12" t="s">
        <v>1493</v>
      </c>
      <c r="DZ203" s="12" t="s">
        <v>1493</v>
      </c>
      <c r="EA203" s="12" t="s">
        <v>1493</v>
      </c>
      <c r="EB203" s="12" t="s">
        <v>1493</v>
      </c>
      <c r="EC203" s="12" t="s">
        <v>1493</v>
      </c>
      <c r="ED203" s="12" t="s">
        <v>1493</v>
      </c>
      <c r="EE203" s="12" t="s">
        <v>1493</v>
      </c>
      <c r="EF203" s="12" t="s">
        <v>1493</v>
      </c>
      <c r="EG203" s="12" t="s">
        <v>1493</v>
      </c>
      <c r="EH203" s="12" t="s">
        <v>1493</v>
      </c>
      <c r="EI203" s="12" t="s">
        <v>1493</v>
      </c>
      <c r="EJ203" s="12" t="s">
        <v>1493</v>
      </c>
      <c r="EK203" s="12" t="s">
        <v>1493</v>
      </c>
      <c r="EL203" s="12" t="s">
        <v>1493</v>
      </c>
      <c r="EM203" s="12" t="s">
        <v>1493</v>
      </c>
      <c r="EN203" s="12" t="s">
        <v>1493</v>
      </c>
      <c r="EO203" s="12" t="s">
        <v>1493</v>
      </c>
      <c r="EP203" s="12" t="s">
        <v>1493</v>
      </c>
      <c r="ER203">
        <v>4</v>
      </c>
      <c r="ES203">
        <v>37</v>
      </c>
      <c r="ET203">
        <v>37</v>
      </c>
      <c r="EU203">
        <f t="shared" si="9"/>
        <v>37</v>
      </c>
      <c r="EV203">
        <f>Data1!BQ203/7</f>
        <v>40.571428571428569</v>
      </c>
      <c r="EW203">
        <v>4</v>
      </c>
      <c r="EX203">
        <f t="shared" si="10"/>
        <v>3</v>
      </c>
      <c r="EY203" t="str">
        <f t="shared" si="11"/>
        <v>לא הולם</v>
      </c>
    </row>
    <row r="204" spans="1:155" x14ac:dyDescent="0.25">
      <c r="A204" s="4">
        <v>1.107</v>
      </c>
      <c r="B204" s="12" t="s">
        <v>1493</v>
      </c>
      <c r="C204" s="12" t="s">
        <v>853</v>
      </c>
      <c r="D204">
        <v>161</v>
      </c>
      <c r="E204" s="12" t="s">
        <v>569</v>
      </c>
      <c r="F204">
        <v>100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 s="12" t="s">
        <v>1203</v>
      </c>
      <c r="P204">
        <v>238</v>
      </c>
      <c r="Q204" s="12" t="s">
        <v>892</v>
      </c>
      <c r="R204">
        <v>110</v>
      </c>
      <c r="S204" s="12">
        <v>0</v>
      </c>
      <c r="T204">
        <v>0</v>
      </c>
      <c r="U204" s="12">
        <v>0</v>
      </c>
      <c r="V204">
        <v>0</v>
      </c>
      <c r="W204" s="12">
        <v>1</v>
      </c>
      <c r="X204" s="12" t="s">
        <v>1493</v>
      </c>
      <c r="Y204" s="12" t="s">
        <v>1493</v>
      </c>
      <c r="Z204">
        <v>1</v>
      </c>
      <c r="AA204" t="s">
        <v>1204</v>
      </c>
      <c r="AB204">
        <v>271</v>
      </c>
      <c r="AC204" t="s">
        <v>831</v>
      </c>
      <c r="AD204">
        <v>110</v>
      </c>
      <c r="AE204">
        <v>0</v>
      </c>
      <c r="AF204">
        <v>0</v>
      </c>
      <c r="AG204">
        <v>0</v>
      </c>
      <c r="AH204">
        <v>0</v>
      </c>
      <c r="AI204">
        <v>1</v>
      </c>
      <c r="AJ204" s="12" t="s">
        <v>1493</v>
      </c>
      <c r="AK204" s="12" t="s">
        <v>1493</v>
      </c>
      <c r="AL204">
        <v>1</v>
      </c>
      <c r="AM204" s="12" t="s">
        <v>1493</v>
      </c>
      <c r="AN204" s="12" t="s">
        <v>1493</v>
      </c>
      <c r="AO204" s="12" t="s">
        <v>1493</v>
      </c>
      <c r="AP204" s="12" t="s">
        <v>1493</v>
      </c>
      <c r="AQ204" s="12" t="s">
        <v>1493</v>
      </c>
      <c r="AR204" s="12" t="s">
        <v>1493</v>
      </c>
      <c r="AS204" s="12" t="s">
        <v>1493</v>
      </c>
      <c r="AT204" s="12" t="s">
        <v>1493</v>
      </c>
      <c r="AU204" s="12" t="s">
        <v>1493</v>
      </c>
      <c r="AV204" s="12" t="s">
        <v>1493</v>
      </c>
      <c r="AW204" s="12" t="s">
        <v>1493</v>
      </c>
      <c r="AX204" s="12" t="s">
        <v>1493</v>
      </c>
      <c r="AY204" s="12" t="s">
        <v>1493</v>
      </c>
      <c r="AZ204" s="12" t="s">
        <v>1493</v>
      </c>
      <c r="BA204" s="12" t="s">
        <v>1493</v>
      </c>
      <c r="BB204" s="12" t="s">
        <v>1493</v>
      </c>
      <c r="BC204" s="12" t="s">
        <v>1493</v>
      </c>
      <c r="BD204" s="12" t="s">
        <v>1493</v>
      </c>
      <c r="BE204" s="12" t="s">
        <v>1493</v>
      </c>
      <c r="BF204" s="12" t="s">
        <v>1493</v>
      </c>
      <c r="BG204" s="12" t="s">
        <v>1493</v>
      </c>
      <c r="BH204" s="12" t="s">
        <v>1493</v>
      </c>
      <c r="BI204" s="12" t="s">
        <v>1493</v>
      </c>
      <c r="BJ204" s="12" t="s">
        <v>1493</v>
      </c>
      <c r="BK204" s="12" t="s">
        <v>1493</v>
      </c>
      <c r="BL204" s="12" t="s">
        <v>1493</v>
      </c>
      <c r="BM204" s="12" t="s">
        <v>1493</v>
      </c>
      <c r="BN204" s="12" t="s">
        <v>1493</v>
      </c>
      <c r="BO204" s="12" t="s">
        <v>1493</v>
      </c>
      <c r="BP204" s="12" t="s">
        <v>1493</v>
      </c>
      <c r="BQ204" s="12" t="s">
        <v>1493</v>
      </c>
      <c r="BR204" s="12" t="s">
        <v>1493</v>
      </c>
      <c r="BS204" s="12" t="s">
        <v>1493</v>
      </c>
      <c r="BT204" s="12" t="s">
        <v>1493</v>
      </c>
      <c r="BU204" s="12" t="s">
        <v>1493</v>
      </c>
      <c r="BV204" s="12" t="s">
        <v>1493</v>
      </c>
      <c r="BW204" s="12" t="s">
        <v>1493</v>
      </c>
      <c r="BX204" s="12" t="s">
        <v>1493</v>
      </c>
      <c r="BY204" s="12" t="s">
        <v>1493</v>
      </c>
      <c r="BZ204" s="12" t="s">
        <v>1493</v>
      </c>
      <c r="CA204" s="12" t="s">
        <v>1493</v>
      </c>
      <c r="CB204" s="12" t="s">
        <v>1493</v>
      </c>
      <c r="CC204" s="12" t="s">
        <v>1493</v>
      </c>
      <c r="CD204" s="12" t="s">
        <v>1493</v>
      </c>
      <c r="CE204" s="12" t="s">
        <v>1493</v>
      </c>
      <c r="CF204" s="12" t="s">
        <v>1493</v>
      </c>
      <c r="CG204" s="12" t="s">
        <v>1493</v>
      </c>
      <c r="CH204" s="12" t="s">
        <v>1493</v>
      </c>
      <c r="CI204" s="12" t="s">
        <v>1493</v>
      </c>
      <c r="CJ204" s="12" t="s">
        <v>1493</v>
      </c>
      <c r="CK204" s="12" t="s">
        <v>1493</v>
      </c>
      <c r="CL204" s="12" t="s">
        <v>1493</v>
      </c>
      <c r="CM204" s="12" t="s">
        <v>1493</v>
      </c>
      <c r="CN204" s="12" t="s">
        <v>1493</v>
      </c>
      <c r="CO204" s="12" t="s">
        <v>1493</v>
      </c>
      <c r="CP204" s="12" t="s">
        <v>1493</v>
      </c>
      <c r="CQ204" s="12" t="s">
        <v>1493</v>
      </c>
      <c r="CR204" s="12" t="s">
        <v>1493</v>
      </c>
      <c r="CS204" s="12" t="s">
        <v>1493</v>
      </c>
      <c r="CT204" s="12" t="s">
        <v>1493</v>
      </c>
      <c r="CU204" s="12" t="s">
        <v>1493</v>
      </c>
      <c r="CV204" s="12" t="s">
        <v>1493</v>
      </c>
      <c r="CW204" s="12" t="s">
        <v>1493</v>
      </c>
      <c r="CX204" s="12" t="s">
        <v>1493</v>
      </c>
      <c r="CY204" s="12" t="s">
        <v>1493</v>
      </c>
      <c r="CZ204" s="12" t="s">
        <v>1493</v>
      </c>
      <c r="DA204" s="12" t="s">
        <v>1493</v>
      </c>
      <c r="DB204" s="12" t="s">
        <v>1493</v>
      </c>
      <c r="DC204" s="12" t="s">
        <v>1493</v>
      </c>
      <c r="DD204" s="12" t="s">
        <v>1493</v>
      </c>
      <c r="DE204" s="12" t="s">
        <v>1493</v>
      </c>
      <c r="DF204" s="12" t="s">
        <v>1493</v>
      </c>
      <c r="DG204" s="12" t="s">
        <v>1493</v>
      </c>
      <c r="DH204" s="12" t="s">
        <v>1493</v>
      </c>
      <c r="DI204" s="12" t="s">
        <v>1493</v>
      </c>
      <c r="DJ204" s="12" t="s">
        <v>1493</v>
      </c>
      <c r="DK204" s="12" t="s">
        <v>1493</v>
      </c>
      <c r="DL204" s="12" t="s">
        <v>1493</v>
      </c>
      <c r="DM204" s="12" t="s">
        <v>1493</v>
      </c>
      <c r="DN204" s="12" t="s">
        <v>1493</v>
      </c>
      <c r="DO204" s="12" t="s">
        <v>1493</v>
      </c>
      <c r="DP204" s="12" t="s">
        <v>1493</v>
      </c>
      <c r="DQ204" s="12" t="s">
        <v>1493</v>
      </c>
      <c r="DR204" s="12" t="s">
        <v>1493</v>
      </c>
      <c r="DS204" s="12" t="s">
        <v>1493</v>
      </c>
      <c r="DT204" s="12" t="s">
        <v>1493</v>
      </c>
      <c r="DU204" s="12" t="s">
        <v>1493</v>
      </c>
      <c r="DV204" s="12" t="s">
        <v>1493</v>
      </c>
      <c r="DW204" s="12" t="s">
        <v>1493</v>
      </c>
      <c r="DX204" s="12" t="s">
        <v>1493</v>
      </c>
      <c r="DY204" s="12" t="s">
        <v>1493</v>
      </c>
      <c r="DZ204" s="12" t="s">
        <v>1493</v>
      </c>
      <c r="EA204" s="12" t="s">
        <v>1493</v>
      </c>
      <c r="EB204" s="12" t="s">
        <v>1493</v>
      </c>
      <c r="EC204" s="12" t="s">
        <v>1493</v>
      </c>
      <c r="ED204" s="12" t="s">
        <v>1493</v>
      </c>
      <c r="EE204" s="12" t="s">
        <v>1493</v>
      </c>
      <c r="EF204" s="12" t="s">
        <v>1493</v>
      </c>
      <c r="EG204" s="12" t="s">
        <v>1493</v>
      </c>
      <c r="EH204" s="12" t="s">
        <v>1493</v>
      </c>
      <c r="EI204" s="12" t="s">
        <v>1493</v>
      </c>
      <c r="EJ204" s="12" t="s">
        <v>1493</v>
      </c>
      <c r="EK204" s="12" t="s">
        <v>1493</v>
      </c>
      <c r="EL204" s="12" t="s">
        <v>1493</v>
      </c>
      <c r="EM204" s="12" t="s">
        <v>1493</v>
      </c>
      <c r="EN204" s="12" t="s">
        <v>1493</v>
      </c>
      <c r="EO204" s="12" t="s">
        <v>1493</v>
      </c>
      <c r="EP204" s="12" t="s">
        <v>1493</v>
      </c>
      <c r="ER204">
        <v>3</v>
      </c>
      <c r="ES204">
        <v>38.700000000000003</v>
      </c>
      <c r="ET204">
        <v>39</v>
      </c>
      <c r="EU204">
        <f t="shared" si="9"/>
        <v>39</v>
      </c>
      <c r="EV204">
        <f>Data1!BQ204/7</f>
        <v>39</v>
      </c>
      <c r="EW204">
        <v>3</v>
      </c>
      <c r="EX204">
        <f t="shared" si="10"/>
        <v>3</v>
      </c>
      <c r="EY204" t="str">
        <f t="shared" si="11"/>
        <v>לא הולם</v>
      </c>
    </row>
    <row r="205" spans="1:155" x14ac:dyDescent="0.25">
      <c r="A205" s="4">
        <v>1.1080000000000001</v>
      </c>
      <c r="B205" s="12" t="s">
        <v>1493</v>
      </c>
      <c r="C205" s="12" t="s">
        <v>630</v>
      </c>
      <c r="D205">
        <v>61</v>
      </c>
      <c r="E205" s="12" t="s">
        <v>1205</v>
      </c>
      <c r="F205">
        <v>63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 s="12" t="s">
        <v>597</v>
      </c>
      <c r="P205">
        <v>91</v>
      </c>
      <c r="Q205" s="12" t="s">
        <v>557</v>
      </c>
      <c r="R205">
        <v>65</v>
      </c>
      <c r="S205" s="12">
        <v>0</v>
      </c>
      <c r="T205">
        <v>0</v>
      </c>
      <c r="U205" s="12">
        <v>0</v>
      </c>
      <c r="V205">
        <v>0</v>
      </c>
      <c r="W205" s="12">
        <v>0</v>
      </c>
      <c r="X205">
        <v>1</v>
      </c>
      <c r="Y205" s="12">
        <v>1</v>
      </c>
      <c r="Z205" s="12" t="s">
        <v>1493</v>
      </c>
      <c r="AA205" t="s">
        <v>745</v>
      </c>
      <c r="AB205">
        <v>161</v>
      </c>
      <c r="AC205" t="s">
        <v>495</v>
      </c>
      <c r="AD205">
        <v>69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1</v>
      </c>
      <c r="AL205" s="12" t="s">
        <v>1493</v>
      </c>
      <c r="AM205" t="s">
        <v>1160</v>
      </c>
      <c r="AN205">
        <v>245</v>
      </c>
      <c r="AO205" t="s">
        <v>1206</v>
      </c>
      <c r="AP205">
        <v>76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 s="12" t="s">
        <v>1493</v>
      </c>
      <c r="AY205" s="12" t="s">
        <v>1493</v>
      </c>
      <c r="AZ205" s="12" t="s">
        <v>1493</v>
      </c>
      <c r="BA205" s="12" t="s">
        <v>1493</v>
      </c>
      <c r="BB205" s="12" t="s">
        <v>1493</v>
      </c>
      <c r="BC205" s="12" t="s">
        <v>1493</v>
      </c>
      <c r="BD205" s="12" t="s">
        <v>1493</v>
      </c>
      <c r="BE205" s="12" t="s">
        <v>1493</v>
      </c>
      <c r="BF205" s="12" t="s">
        <v>1493</v>
      </c>
      <c r="BG205" s="12" t="s">
        <v>1493</v>
      </c>
      <c r="BH205" s="12" t="s">
        <v>1493</v>
      </c>
      <c r="BI205" s="12" t="s">
        <v>1493</v>
      </c>
      <c r="BJ205" s="12" t="s">
        <v>1493</v>
      </c>
      <c r="BK205" s="12" t="s">
        <v>1493</v>
      </c>
      <c r="BL205" s="12" t="s">
        <v>1493</v>
      </c>
      <c r="BM205" s="12" t="s">
        <v>1493</v>
      </c>
      <c r="BN205" s="12" t="s">
        <v>1493</v>
      </c>
      <c r="BO205" s="12" t="s">
        <v>1493</v>
      </c>
      <c r="BP205" s="12" t="s">
        <v>1493</v>
      </c>
      <c r="BQ205" s="12" t="s">
        <v>1493</v>
      </c>
      <c r="BR205" s="12" t="s">
        <v>1493</v>
      </c>
      <c r="BS205" s="12" t="s">
        <v>1493</v>
      </c>
      <c r="BT205" s="12" t="s">
        <v>1493</v>
      </c>
      <c r="BU205" s="12" t="s">
        <v>1493</v>
      </c>
      <c r="BV205" s="12" t="s">
        <v>1493</v>
      </c>
      <c r="BW205" s="12" t="s">
        <v>1493</v>
      </c>
      <c r="BX205" s="12" t="s">
        <v>1493</v>
      </c>
      <c r="BY205" s="12" t="s">
        <v>1493</v>
      </c>
      <c r="BZ205" s="12" t="s">
        <v>1493</v>
      </c>
      <c r="CA205" s="12" t="s">
        <v>1493</v>
      </c>
      <c r="CB205" s="12" t="s">
        <v>1493</v>
      </c>
      <c r="CC205" s="12" t="s">
        <v>1493</v>
      </c>
      <c r="CD205" s="12" t="s">
        <v>1493</v>
      </c>
      <c r="CE205" s="12" t="s">
        <v>1493</v>
      </c>
      <c r="CF205" s="12" t="s">
        <v>1493</v>
      </c>
      <c r="CG205" s="12" t="s">
        <v>1493</v>
      </c>
      <c r="CH205" s="12" t="s">
        <v>1493</v>
      </c>
      <c r="CI205" s="12" t="s">
        <v>1493</v>
      </c>
      <c r="CJ205" s="12" t="s">
        <v>1493</v>
      </c>
      <c r="CK205" s="12" t="s">
        <v>1493</v>
      </c>
      <c r="CL205" s="12" t="s">
        <v>1493</v>
      </c>
      <c r="CM205" s="12" t="s">
        <v>1493</v>
      </c>
      <c r="CN205" s="12" t="s">
        <v>1493</v>
      </c>
      <c r="CO205" s="12" t="s">
        <v>1493</v>
      </c>
      <c r="CP205" s="12" t="s">
        <v>1493</v>
      </c>
      <c r="CQ205" s="12" t="s">
        <v>1493</v>
      </c>
      <c r="CR205" s="12" t="s">
        <v>1493</v>
      </c>
      <c r="CS205" s="12" t="s">
        <v>1493</v>
      </c>
      <c r="CT205" s="12" t="s">
        <v>1493</v>
      </c>
      <c r="CU205" s="12" t="s">
        <v>1493</v>
      </c>
      <c r="CV205" s="12" t="s">
        <v>1493</v>
      </c>
      <c r="CW205" s="12" t="s">
        <v>1493</v>
      </c>
      <c r="CX205" s="12" t="s">
        <v>1493</v>
      </c>
      <c r="CY205" s="12" t="s">
        <v>1493</v>
      </c>
      <c r="CZ205" s="12" t="s">
        <v>1493</v>
      </c>
      <c r="DA205" s="12" t="s">
        <v>1493</v>
      </c>
      <c r="DB205" s="12" t="s">
        <v>1493</v>
      </c>
      <c r="DC205" s="12" t="s">
        <v>1493</v>
      </c>
      <c r="DD205" s="12" t="s">
        <v>1493</v>
      </c>
      <c r="DE205" s="12" t="s">
        <v>1493</v>
      </c>
      <c r="DF205" s="12" t="s">
        <v>1493</v>
      </c>
      <c r="DG205" s="12" t="s">
        <v>1493</v>
      </c>
      <c r="DH205" s="12" t="s">
        <v>1493</v>
      </c>
      <c r="DI205" s="12" t="s">
        <v>1493</v>
      </c>
      <c r="DJ205" s="12" t="s">
        <v>1493</v>
      </c>
      <c r="DK205" s="12" t="s">
        <v>1493</v>
      </c>
      <c r="DL205" s="12" t="s">
        <v>1493</v>
      </c>
      <c r="DM205" s="12" t="s">
        <v>1493</v>
      </c>
      <c r="DN205" s="12" t="s">
        <v>1493</v>
      </c>
      <c r="DO205" s="12" t="s">
        <v>1493</v>
      </c>
      <c r="DP205" s="12" t="s">
        <v>1493</v>
      </c>
      <c r="DQ205" s="12" t="s">
        <v>1493</v>
      </c>
      <c r="DR205" s="12" t="s">
        <v>1493</v>
      </c>
      <c r="DS205" s="12" t="s">
        <v>1493</v>
      </c>
      <c r="DT205" s="12" t="s">
        <v>1493</v>
      </c>
      <c r="DU205" s="12" t="s">
        <v>1493</v>
      </c>
      <c r="DV205" s="12" t="s">
        <v>1493</v>
      </c>
      <c r="DW205" s="12" t="s">
        <v>1493</v>
      </c>
      <c r="DX205" s="12" t="s">
        <v>1493</v>
      </c>
      <c r="DY205" s="12" t="s">
        <v>1493</v>
      </c>
      <c r="DZ205" s="12" t="s">
        <v>1493</v>
      </c>
      <c r="EA205" s="12" t="s">
        <v>1493</v>
      </c>
      <c r="EB205" s="12" t="s">
        <v>1493</v>
      </c>
      <c r="EC205" s="12" t="s">
        <v>1493</v>
      </c>
      <c r="ED205" s="12" t="s">
        <v>1493</v>
      </c>
      <c r="EE205" s="12" t="s">
        <v>1493</v>
      </c>
      <c r="EF205" s="12" t="s">
        <v>1493</v>
      </c>
      <c r="EG205" s="12" t="s">
        <v>1493</v>
      </c>
      <c r="EH205" s="12" t="s">
        <v>1493</v>
      </c>
      <c r="EI205" s="12" t="s">
        <v>1493</v>
      </c>
      <c r="EJ205" s="12" t="s">
        <v>1493</v>
      </c>
      <c r="EK205" s="12" t="s">
        <v>1493</v>
      </c>
      <c r="EL205" s="12" t="s">
        <v>1493</v>
      </c>
      <c r="EM205" s="12" t="s">
        <v>1493</v>
      </c>
      <c r="EN205" s="12" t="s">
        <v>1493</v>
      </c>
      <c r="EO205" s="12" t="s">
        <v>1493</v>
      </c>
      <c r="EP205" s="12" t="s">
        <v>1493</v>
      </c>
      <c r="ER205">
        <v>4</v>
      </c>
      <c r="ES205">
        <v>35</v>
      </c>
      <c r="ET205">
        <v>35</v>
      </c>
      <c r="EU205">
        <f t="shared" si="9"/>
        <v>35</v>
      </c>
      <c r="EV205">
        <f>Data1!BQ205/7</f>
        <v>40.142857142857146</v>
      </c>
      <c r="EW205">
        <v>4</v>
      </c>
      <c r="EX205">
        <f t="shared" si="10"/>
        <v>3</v>
      </c>
      <c r="EY205" t="str">
        <f t="shared" si="11"/>
        <v>לא הולם</v>
      </c>
    </row>
    <row r="206" spans="1:155" x14ac:dyDescent="0.25">
      <c r="A206" s="4">
        <v>1.109</v>
      </c>
      <c r="B206" s="12" t="s">
        <v>1493</v>
      </c>
      <c r="C206" s="12" t="s">
        <v>1108</v>
      </c>
      <c r="D206">
        <v>98</v>
      </c>
      <c r="E206" s="12" t="s">
        <v>1208</v>
      </c>
      <c r="F206">
        <v>50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 s="12" t="s">
        <v>992</v>
      </c>
      <c r="P206">
        <v>135</v>
      </c>
      <c r="Q206" s="12" t="s">
        <v>1209</v>
      </c>
      <c r="R206">
        <v>54</v>
      </c>
      <c r="S206" s="12">
        <v>0</v>
      </c>
      <c r="T206">
        <v>0</v>
      </c>
      <c r="U206" s="12">
        <v>0</v>
      </c>
      <c r="V206">
        <v>0</v>
      </c>
      <c r="W206" s="12">
        <v>0</v>
      </c>
      <c r="X206">
        <v>0</v>
      </c>
      <c r="Y206" s="12">
        <v>1</v>
      </c>
      <c r="Z206" s="12" t="s">
        <v>1493</v>
      </c>
      <c r="AA206" t="s">
        <v>737</v>
      </c>
      <c r="AB206">
        <v>182</v>
      </c>
      <c r="AC206" t="s">
        <v>633</v>
      </c>
      <c r="AD206">
        <v>60</v>
      </c>
      <c r="AE206">
        <v>0</v>
      </c>
      <c r="AF206">
        <v>0</v>
      </c>
      <c r="AG206">
        <v>0</v>
      </c>
      <c r="AH206">
        <v>0</v>
      </c>
      <c r="AI206">
        <v>1</v>
      </c>
      <c r="AJ206" s="12" t="s">
        <v>1493</v>
      </c>
      <c r="AK206">
        <v>1</v>
      </c>
      <c r="AL206" s="12" t="s">
        <v>1493</v>
      </c>
      <c r="AM206" t="s">
        <v>1204</v>
      </c>
      <c r="AN206">
        <v>266</v>
      </c>
      <c r="AO206" t="s">
        <v>1210</v>
      </c>
      <c r="AP206">
        <v>63</v>
      </c>
      <c r="AQ206">
        <v>0</v>
      </c>
      <c r="AR206">
        <v>0</v>
      </c>
      <c r="AS206">
        <v>0</v>
      </c>
      <c r="AT206">
        <v>0</v>
      </c>
      <c r="AU206">
        <v>1</v>
      </c>
      <c r="AV206" s="12" t="s">
        <v>1493</v>
      </c>
      <c r="AW206">
        <v>1</v>
      </c>
      <c r="AX206">
        <v>1</v>
      </c>
      <c r="AY206" s="12" t="s">
        <v>1493</v>
      </c>
      <c r="AZ206" s="12" t="s">
        <v>1493</v>
      </c>
      <c r="BA206" s="12" t="s">
        <v>1493</v>
      </c>
      <c r="BB206" s="12" t="s">
        <v>1493</v>
      </c>
      <c r="BC206" s="12" t="s">
        <v>1493</v>
      </c>
      <c r="BD206" s="12" t="s">
        <v>1493</v>
      </c>
      <c r="BE206" s="12" t="s">
        <v>1493</v>
      </c>
      <c r="BF206" s="12" t="s">
        <v>1493</v>
      </c>
      <c r="BG206" s="12" t="s">
        <v>1493</v>
      </c>
      <c r="BH206" s="12" t="s">
        <v>1493</v>
      </c>
      <c r="BI206" s="12" t="s">
        <v>1493</v>
      </c>
      <c r="BJ206" s="12" t="s">
        <v>1493</v>
      </c>
      <c r="BK206" s="12" t="s">
        <v>1493</v>
      </c>
      <c r="BL206" s="12" t="s">
        <v>1493</v>
      </c>
      <c r="BM206" s="12" t="s">
        <v>1493</v>
      </c>
      <c r="BN206" s="12" t="s">
        <v>1493</v>
      </c>
      <c r="BO206" s="12" t="s">
        <v>1493</v>
      </c>
      <c r="BP206" s="12" t="s">
        <v>1493</v>
      </c>
      <c r="BQ206" s="12" t="s">
        <v>1493</v>
      </c>
      <c r="BR206" s="12" t="s">
        <v>1493</v>
      </c>
      <c r="BS206" s="12" t="s">
        <v>1493</v>
      </c>
      <c r="BT206" s="12" t="s">
        <v>1493</v>
      </c>
      <c r="BU206" s="12" t="s">
        <v>1493</v>
      </c>
      <c r="BV206" s="12" t="s">
        <v>1493</v>
      </c>
      <c r="BW206" s="12" t="s">
        <v>1493</v>
      </c>
      <c r="BX206" s="12" t="s">
        <v>1493</v>
      </c>
      <c r="BY206" s="12" t="s">
        <v>1493</v>
      </c>
      <c r="BZ206" s="12" t="s">
        <v>1493</v>
      </c>
      <c r="CA206" s="12" t="s">
        <v>1493</v>
      </c>
      <c r="CB206" s="12" t="s">
        <v>1493</v>
      </c>
      <c r="CC206" s="12" t="s">
        <v>1493</v>
      </c>
      <c r="CD206" s="12" t="s">
        <v>1493</v>
      </c>
      <c r="CE206" s="12" t="s">
        <v>1493</v>
      </c>
      <c r="CF206" s="12" t="s">
        <v>1493</v>
      </c>
      <c r="CG206" s="12" t="s">
        <v>1493</v>
      </c>
      <c r="CH206" s="12" t="s">
        <v>1493</v>
      </c>
      <c r="CI206" s="12" t="s">
        <v>1493</v>
      </c>
      <c r="CJ206" s="12" t="s">
        <v>1493</v>
      </c>
      <c r="CK206" s="12" t="s">
        <v>1493</v>
      </c>
      <c r="CL206" s="12" t="s">
        <v>1493</v>
      </c>
      <c r="CM206" s="12" t="s">
        <v>1493</v>
      </c>
      <c r="CN206" s="12" t="s">
        <v>1493</v>
      </c>
      <c r="CO206" s="12" t="s">
        <v>1493</v>
      </c>
      <c r="CP206" s="12" t="s">
        <v>1493</v>
      </c>
      <c r="CQ206" s="12" t="s">
        <v>1493</v>
      </c>
      <c r="CR206" s="12" t="s">
        <v>1493</v>
      </c>
      <c r="CS206" s="12" t="s">
        <v>1493</v>
      </c>
      <c r="CT206" s="12" t="s">
        <v>1493</v>
      </c>
      <c r="CU206" s="12" t="s">
        <v>1493</v>
      </c>
      <c r="CV206" s="12" t="s">
        <v>1493</v>
      </c>
      <c r="CW206" s="12" t="s">
        <v>1493</v>
      </c>
      <c r="CX206" s="12" t="s">
        <v>1493</v>
      </c>
      <c r="CY206" s="12" t="s">
        <v>1493</v>
      </c>
      <c r="CZ206" s="12" t="s">
        <v>1493</v>
      </c>
      <c r="DA206" s="12" t="s">
        <v>1493</v>
      </c>
      <c r="DB206" s="12" t="s">
        <v>1493</v>
      </c>
      <c r="DC206" s="12" t="s">
        <v>1493</v>
      </c>
      <c r="DD206" s="12" t="s">
        <v>1493</v>
      </c>
      <c r="DE206" s="12" t="s">
        <v>1493</v>
      </c>
      <c r="DF206" s="12" t="s">
        <v>1493</v>
      </c>
      <c r="DG206" s="12" t="s">
        <v>1493</v>
      </c>
      <c r="DH206" s="12" t="s">
        <v>1493</v>
      </c>
      <c r="DI206" s="12" t="s">
        <v>1493</v>
      </c>
      <c r="DJ206" s="12" t="s">
        <v>1493</v>
      </c>
      <c r="DK206" s="12" t="s">
        <v>1493</v>
      </c>
      <c r="DL206" s="12" t="s">
        <v>1493</v>
      </c>
      <c r="DM206" s="12" t="s">
        <v>1493</v>
      </c>
      <c r="DN206" s="12" t="s">
        <v>1493</v>
      </c>
      <c r="DO206" s="12" t="s">
        <v>1493</v>
      </c>
      <c r="DP206" s="12" t="s">
        <v>1493</v>
      </c>
      <c r="DQ206" s="12" t="s">
        <v>1493</v>
      </c>
      <c r="DR206" s="12" t="s">
        <v>1493</v>
      </c>
      <c r="DS206" s="12" t="s">
        <v>1493</v>
      </c>
      <c r="DT206" s="12" t="s">
        <v>1493</v>
      </c>
      <c r="DU206" s="12" t="s">
        <v>1493</v>
      </c>
      <c r="DV206" s="12" t="s">
        <v>1493</v>
      </c>
      <c r="DW206" s="12" t="s">
        <v>1493</v>
      </c>
      <c r="DX206" s="12" t="s">
        <v>1493</v>
      </c>
      <c r="DY206" s="12" t="s">
        <v>1493</v>
      </c>
      <c r="DZ206" s="12" t="s">
        <v>1493</v>
      </c>
      <c r="EA206" s="12" t="s">
        <v>1493</v>
      </c>
      <c r="EB206" s="12" t="s">
        <v>1493</v>
      </c>
      <c r="EC206" s="12" t="s">
        <v>1493</v>
      </c>
      <c r="ED206" s="12" t="s">
        <v>1493</v>
      </c>
      <c r="EE206" s="12" t="s">
        <v>1493</v>
      </c>
      <c r="EF206" s="12" t="s">
        <v>1493</v>
      </c>
      <c r="EG206" s="12" t="s">
        <v>1493</v>
      </c>
      <c r="EH206" s="12" t="s">
        <v>1493</v>
      </c>
      <c r="EI206" s="12" t="s">
        <v>1493</v>
      </c>
      <c r="EJ206" s="12" t="s">
        <v>1493</v>
      </c>
      <c r="EK206" s="12" t="s">
        <v>1493</v>
      </c>
      <c r="EL206" s="12" t="s">
        <v>1493</v>
      </c>
      <c r="EM206" s="12" t="s">
        <v>1493</v>
      </c>
      <c r="EN206" s="12" t="s">
        <v>1493</v>
      </c>
      <c r="EO206" s="12" t="s">
        <v>1493</v>
      </c>
      <c r="EP206" s="12" t="s">
        <v>1493</v>
      </c>
      <c r="ER206">
        <v>4</v>
      </c>
      <c r="ES206">
        <v>38</v>
      </c>
      <c r="ET206">
        <v>38</v>
      </c>
      <c r="EU206">
        <f t="shared" si="9"/>
        <v>38</v>
      </c>
      <c r="EV206">
        <f>Data1!BQ206/7</f>
        <v>38.571428571428569</v>
      </c>
      <c r="EW206">
        <v>4</v>
      </c>
      <c r="EX206">
        <f t="shared" si="10"/>
        <v>3</v>
      </c>
      <c r="EY206" t="str">
        <f t="shared" si="11"/>
        <v>לא הולם</v>
      </c>
    </row>
    <row r="207" spans="1:155" x14ac:dyDescent="0.25">
      <c r="A207" s="4">
        <v>1.1100000000000001</v>
      </c>
      <c r="B207" s="12" t="s">
        <v>1493</v>
      </c>
      <c r="C207" s="12" t="s">
        <v>674</v>
      </c>
      <c r="D207">
        <v>175</v>
      </c>
      <c r="E207" s="12" t="s">
        <v>829</v>
      </c>
      <c r="F207">
        <v>80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1</v>
      </c>
      <c r="O207" s="12" t="s">
        <v>1493</v>
      </c>
      <c r="P207" s="12" t="s">
        <v>1493</v>
      </c>
      <c r="Q207" s="12" t="s">
        <v>1493</v>
      </c>
      <c r="R207" s="12" t="s">
        <v>1493</v>
      </c>
      <c r="S207" s="12" t="s">
        <v>1493</v>
      </c>
      <c r="T207" s="12" t="s">
        <v>1493</v>
      </c>
      <c r="U207" s="12" t="s">
        <v>1493</v>
      </c>
      <c r="V207" s="12" t="s">
        <v>1493</v>
      </c>
      <c r="W207" s="12" t="s">
        <v>1493</v>
      </c>
      <c r="X207" s="12" t="s">
        <v>1493</v>
      </c>
      <c r="Y207" s="12" t="s">
        <v>1493</v>
      </c>
      <c r="Z207" s="12" t="s">
        <v>1493</v>
      </c>
      <c r="AA207" s="12" t="s">
        <v>1493</v>
      </c>
      <c r="AB207" s="12" t="s">
        <v>1493</v>
      </c>
      <c r="AC207" s="12" t="s">
        <v>1493</v>
      </c>
      <c r="AD207" s="12" t="s">
        <v>1493</v>
      </c>
      <c r="AE207" s="12" t="s">
        <v>1493</v>
      </c>
      <c r="AF207" s="12" t="s">
        <v>1493</v>
      </c>
      <c r="AG207" s="12" t="s">
        <v>1493</v>
      </c>
      <c r="AH207" s="12" t="s">
        <v>1493</v>
      </c>
      <c r="AI207" s="12" t="s">
        <v>1493</v>
      </c>
      <c r="AJ207" s="12" t="s">
        <v>1493</v>
      </c>
      <c r="AK207" s="12" t="s">
        <v>1493</v>
      </c>
      <c r="AL207" s="12" t="s">
        <v>1493</v>
      </c>
      <c r="AM207" s="12" t="s">
        <v>1493</v>
      </c>
      <c r="AN207" s="12" t="s">
        <v>1493</v>
      </c>
      <c r="AO207" s="12" t="s">
        <v>1493</v>
      </c>
      <c r="AP207" s="12" t="s">
        <v>1493</v>
      </c>
      <c r="AQ207" s="12" t="s">
        <v>1493</v>
      </c>
      <c r="AR207" s="12" t="s">
        <v>1493</v>
      </c>
      <c r="AS207" s="12" t="s">
        <v>1493</v>
      </c>
      <c r="AT207" s="12" t="s">
        <v>1493</v>
      </c>
      <c r="AU207" s="12" t="s">
        <v>1493</v>
      </c>
      <c r="AV207" s="12" t="s">
        <v>1493</v>
      </c>
      <c r="AW207" s="12" t="s">
        <v>1493</v>
      </c>
      <c r="AX207" s="12" t="s">
        <v>1493</v>
      </c>
      <c r="AY207" s="12" t="s">
        <v>1493</v>
      </c>
      <c r="AZ207" s="12" t="s">
        <v>1493</v>
      </c>
      <c r="BA207" s="12" t="s">
        <v>1493</v>
      </c>
      <c r="BB207" s="12" t="s">
        <v>1493</v>
      </c>
      <c r="BC207" s="12" t="s">
        <v>1493</v>
      </c>
      <c r="BD207" s="12" t="s">
        <v>1493</v>
      </c>
      <c r="BE207" s="12" t="s">
        <v>1493</v>
      </c>
      <c r="BF207" s="12" t="s">
        <v>1493</v>
      </c>
      <c r="BG207" s="12" t="s">
        <v>1493</v>
      </c>
      <c r="BH207" s="12" t="s">
        <v>1493</v>
      </c>
      <c r="BI207" s="12" t="s">
        <v>1493</v>
      </c>
      <c r="BJ207" s="12" t="s">
        <v>1493</v>
      </c>
      <c r="BK207" s="12" t="s">
        <v>1493</v>
      </c>
      <c r="BL207" s="12" t="s">
        <v>1493</v>
      </c>
      <c r="BM207" s="12" t="s">
        <v>1493</v>
      </c>
      <c r="BN207" s="12" t="s">
        <v>1493</v>
      </c>
      <c r="BO207" s="12" t="s">
        <v>1493</v>
      </c>
      <c r="BP207" s="12" t="s">
        <v>1493</v>
      </c>
      <c r="BQ207" s="12" t="s">
        <v>1493</v>
      </c>
      <c r="BR207" s="12" t="s">
        <v>1493</v>
      </c>
      <c r="BS207" s="12" t="s">
        <v>1493</v>
      </c>
      <c r="BT207" s="12" t="s">
        <v>1493</v>
      </c>
      <c r="BU207" s="12" t="s">
        <v>1493</v>
      </c>
      <c r="BV207" s="12" t="s">
        <v>1493</v>
      </c>
      <c r="BW207" s="12" t="s">
        <v>1493</v>
      </c>
      <c r="BX207" s="12" t="s">
        <v>1493</v>
      </c>
      <c r="BY207" s="12" t="s">
        <v>1493</v>
      </c>
      <c r="BZ207" s="12" t="s">
        <v>1493</v>
      </c>
      <c r="CA207" s="12" t="s">
        <v>1493</v>
      </c>
      <c r="CB207" s="12" t="s">
        <v>1493</v>
      </c>
      <c r="CC207" s="12" t="s">
        <v>1493</v>
      </c>
      <c r="CD207" s="12" t="s">
        <v>1493</v>
      </c>
      <c r="CE207" s="12" t="s">
        <v>1493</v>
      </c>
      <c r="CF207" s="12" t="s">
        <v>1493</v>
      </c>
      <c r="CG207" s="12" t="s">
        <v>1493</v>
      </c>
      <c r="CH207" s="12" t="s">
        <v>1493</v>
      </c>
      <c r="CI207" s="12" t="s">
        <v>1493</v>
      </c>
      <c r="CJ207" s="12" t="s">
        <v>1493</v>
      </c>
      <c r="CK207" s="12" t="s">
        <v>1493</v>
      </c>
      <c r="CL207" s="12" t="s">
        <v>1493</v>
      </c>
      <c r="CM207" s="12" t="s">
        <v>1493</v>
      </c>
      <c r="CN207" s="12" t="s">
        <v>1493</v>
      </c>
      <c r="CO207" s="12" t="s">
        <v>1493</v>
      </c>
      <c r="CP207" s="12" t="s">
        <v>1493</v>
      </c>
      <c r="CQ207" s="12" t="s">
        <v>1493</v>
      </c>
      <c r="CR207" s="12" t="s">
        <v>1493</v>
      </c>
      <c r="CS207" s="12" t="s">
        <v>1493</v>
      </c>
      <c r="CT207" s="12" t="s">
        <v>1493</v>
      </c>
      <c r="CU207" s="12" t="s">
        <v>1493</v>
      </c>
      <c r="CV207" s="12" t="s">
        <v>1493</v>
      </c>
      <c r="CW207" s="12" t="s">
        <v>1493</v>
      </c>
      <c r="CX207" s="12" t="s">
        <v>1493</v>
      </c>
      <c r="CY207" s="12" t="s">
        <v>1493</v>
      </c>
      <c r="CZ207" s="12" t="s">
        <v>1493</v>
      </c>
      <c r="DA207" s="12" t="s">
        <v>1493</v>
      </c>
      <c r="DB207" s="12" t="s">
        <v>1493</v>
      </c>
      <c r="DC207" s="12" t="s">
        <v>1493</v>
      </c>
      <c r="DD207" s="12" t="s">
        <v>1493</v>
      </c>
      <c r="DE207" s="12" t="s">
        <v>1493</v>
      </c>
      <c r="DF207" s="12" t="s">
        <v>1493</v>
      </c>
      <c r="DG207" s="12" t="s">
        <v>1493</v>
      </c>
      <c r="DH207" s="12" t="s">
        <v>1493</v>
      </c>
      <c r="DI207" s="12" t="s">
        <v>1493</v>
      </c>
      <c r="DJ207" s="12" t="s">
        <v>1493</v>
      </c>
      <c r="DK207" s="12" t="s">
        <v>1493</v>
      </c>
      <c r="DL207" s="12" t="s">
        <v>1493</v>
      </c>
      <c r="DM207" s="12" t="s">
        <v>1493</v>
      </c>
      <c r="DN207" s="12" t="s">
        <v>1493</v>
      </c>
      <c r="DO207" s="12" t="s">
        <v>1493</v>
      </c>
      <c r="DP207" s="12" t="s">
        <v>1493</v>
      </c>
      <c r="DQ207" s="12" t="s">
        <v>1493</v>
      </c>
      <c r="DR207" s="12" t="s">
        <v>1493</v>
      </c>
      <c r="DS207" s="12" t="s">
        <v>1493</v>
      </c>
      <c r="DT207" s="12" t="s">
        <v>1493</v>
      </c>
      <c r="DU207" s="12" t="s">
        <v>1493</v>
      </c>
      <c r="DV207" s="12" t="s">
        <v>1493</v>
      </c>
      <c r="DW207" s="12" t="s">
        <v>1493</v>
      </c>
      <c r="DX207" s="12" t="s">
        <v>1493</v>
      </c>
      <c r="DY207" s="12" t="s">
        <v>1493</v>
      </c>
      <c r="DZ207" s="12" t="s">
        <v>1493</v>
      </c>
      <c r="EA207" s="12" t="s">
        <v>1493</v>
      </c>
      <c r="EB207" s="12" t="s">
        <v>1493</v>
      </c>
      <c r="EC207" s="12" t="s">
        <v>1493</v>
      </c>
      <c r="ED207" s="12" t="s">
        <v>1493</v>
      </c>
      <c r="EE207" s="12" t="s">
        <v>1493</v>
      </c>
      <c r="EF207" s="12" t="s">
        <v>1493</v>
      </c>
      <c r="EG207" s="12" t="s">
        <v>1493</v>
      </c>
      <c r="EH207" s="12" t="s">
        <v>1493</v>
      </c>
      <c r="EI207" s="12" t="s">
        <v>1493</v>
      </c>
      <c r="EJ207" s="12" t="s">
        <v>1493</v>
      </c>
      <c r="EK207" s="12" t="s">
        <v>1493</v>
      </c>
      <c r="EL207" s="12" t="s">
        <v>1493</v>
      </c>
      <c r="EM207" s="12" t="s">
        <v>1493</v>
      </c>
      <c r="EN207" s="12" t="s">
        <v>1493</v>
      </c>
      <c r="EO207" s="12" t="s">
        <v>1493</v>
      </c>
      <c r="EP207" s="12" t="s">
        <v>1493</v>
      </c>
      <c r="ER207">
        <v>1</v>
      </c>
      <c r="ES207">
        <v>25</v>
      </c>
      <c r="ET207">
        <v>25</v>
      </c>
      <c r="EU207">
        <f t="shared" si="9"/>
        <v>25</v>
      </c>
      <c r="EV207">
        <f>Data1!BQ207/7</f>
        <v>39</v>
      </c>
      <c r="EW207">
        <v>1</v>
      </c>
      <c r="EX207">
        <f t="shared" si="10"/>
        <v>3</v>
      </c>
      <c r="EY207" t="str">
        <f t="shared" si="11"/>
        <v>לא הולם</v>
      </c>
    </row>
    <row r="208" spans="1:155" x14ac:dyDescent="0.25">
      <c r="A208" s="4">
        <v>1.111</v>
      </c>
      <c r="B208" s="12" t="s">
        <v>1493</v>
      </c>
      <c r="C208" s="12" t="s">
        <v>1212</v>
      </c>
      <c r="D208">
        <v>249</v>
      </c>
      <c r="E208" s="12" t="s">
        <v>495</v>
      </c>
      <c r="F208" s="12" t="s">
        <v>1493</v>
      </c>
      <c r="G208">
        <v>0</v>
      </c>
      <c r="H208">
        <v>0</v>
      </c>
      <c r="I208">
        <v>0</v>
      </c>
      <c r="J208">
        <v>0</v>
      </c>
      <c r="K208">
        <v>1</v>
      </c>
      <c r="L208" s="12" t="s">
        <v>1493</v>
      </c>
      <c r="M208" s="12" t="s">
        <v>1493</v>
      </c>
      <c r="N208">
        <v>1</v>
      </c>
      <c r="O208" s="12" t="s">
        <v>1493</v>
      </c>
      <c r="P208" s="12" t="s">
        <v>1493</v>
      </c>
      <c r="Q208" s="12" t="s">
        <v>1493</v>
      </c>
      <c r="R208" s="12" t="s">
        <v>1493</v>
      </c>
      <c r="S208" s="12" t="s">
        <v>1493</v>
      </c>
      <c r="T208" s="12" t="s">
        <v>1493</v>
      </c>
      <c r="U208" s="12" t="s">
        <v>1493</v>
      </c>
      <c r="V208" s="12" t="s">
        <v>1493</v>
      </c>
      <c r="W208" s="12" t="s">
        <v>1493</v>
      </c>
      <c r="X208" s="12" t="s">
        <v>1493</v>
      </c>
      <c r="Y208" s="12" t="s">
        <v>1493</v>
      </c>
      <c r="Z208" s="12" t="s">
        <v>1493</v>
      </c>
      <c r="AA208" s="12" t="s">
        <v>1493</v>
      </c>
      <c r="AB208" s="12" t="s">
        <v>1493</v>
      </c>
      <c r="AC208" s="12" t="s">
        <v>1493</v>
      </c>
      <c r="AD208" s="12" t="s">
        <v>1493</v>
      </c>
      <c r="AE208" s="12" t="s">
        <v>1493</v>
      </c>
      <c r="AF208" s="12" t="s">
        <v>1493</v>
      </c>
      <c r="AG208" s="12" t="s">
        <v>1493</v>
      </c>
      <c r="AH208" s="12" t="s">
        <v>1493</v>
      </c>
      <c r="AI208" s="12" t="s">
        <v>1493</v>
      </c>
      <c r="AJ208" s="12" t="s">
        <v>1493</v>
      </c>
      <c r="AK208" s="12" t="s">
        <v>1493</v>
      </c>
      <c r="AL208" s="12" t="s">
        <v>1493</v>
      </c>
      <c r="AM208" s="12" t="s">
        <v>1493</v>
      </c>
      <c r="AN208" s="12" t="s">
        <v>1493</v>
      </c>
      <c r="AO208" s="12" t="s">
        <v>1493</v>
      </c>
      <c r="AP208" s="12" t="s">
        <v>1493</v>
      </c>
      <c r="AQ208" s="12" t="s">
        <v>1493</v>
      </c>
      <c r="AR208" s="12" t="s">
        <v>1493</v>
      </c>
      <c r="AS208" s="12" t="s">
        <v>1493</v>
      </c>
      <c r="AT208" s="12" t="s">
        <v>1493</v>
      </c>
      <c r="AU208" s="12" t="s">
        <v>1493</v>
      </c>
      <c r="AV208" s="12" t="s">
        <v>1493</v>
      </c>
      <c r="AW208" s="12" t="s">
        <v>1493</v>
      </c>
      <c r="AX208" s="12" t="s">
        <v>1493</v>
      </c>
      <c r="AY208" s="12" t="s">
        <v>1493</v>
      </c>
      <c r="AZ208" s="12" t="s">
        <v>1493</v>
      </c>
      <c r="BA208" s="12" t="s">
        <v>1493</v>
      </c>
      <c r="BB208" s="12" t="s">
        <v>1493</v>
      </c>
      <c r="BC208" s="12" t="s">
        <v>1493</v>
      </c>
      <c r="BD208" s="12" t="s">
        <v>1493</v>
      </c>
      <c r="BE208" s="12" t="s">
        <v>1493</v>
      </c>
      <c r="BF208" s="12" t="s">
        <v>1493</v>
      </c>
      <c r="BG208" s="12" t="s">
        <v>1493</v>
      </c>
      <c r="BH208" s="12" t="s">
        <v>1493</v>
      </c>
      <c r="BI208" s="12" t="s">
        <v>1493</v>
      </c>
      <c r="BJ208" s="12" t="s">
        <v>1493</v>
      </c>
      <c r="BK208" s="12" t="s">
        <v>1493</v>
      </c>
      <c r="BL208" s="12" t="s">
        <v>1493</v>
      </c>
      <c r="BM208" s="12" t="s">
        <v>1493</v>
      </c>
      <c r="BN208" s="12" t="s">
        <v>1493</v>
      </c>
      <c r="BO208" s="12" t="s">
        <v>1493</v>
      </c>
      <c r="BP208" s="12" t="s">
        <v>1493</v>
      </c>
      <c r="BQ208" s="12" t="s">
        <v>1493</v>
      </c>
      <c r="BR208" s="12" t="s">
        <v>1493</v>
      </c>
      <c r="BS208" s="12" t="s">
        <v>1493</v>
      </c>
      <c r="BT208" s="12" t="s">
        <v>1493</v>
      </c>
      <c r="BU208" s="12" t="s">
        <v>1493</v>
      </c>
      <c r="BV208" s="12" t="s">
        <v>1493</v>
      </c>
      <c r="BW208" s="12" t="s">
        <v>1493</v>
      </c>
      <c r="BX208" s="12" t="s">
        <v>1493</v>
      </c>
      <c r="BY208" s="12" t="s">
        <v>1493</v>
      </c>
      <c r="BZ208" s="12" t="s">
        <v>1493</v>
      </c>
      <c r="CA208" s="12" t="s">
        <v>1493</v>
      </c>
      <c r="CB208" s="12" t="s">
        <v>1493</v>
      </c>
      <c r="CC208" s="12" t="s">
        <v>1493</v>
      </c>
      <c r="CD208" s="12" t="s">
        <v>1493</v>
      </c>
      <c r="CE208" s="12" t="s">
        <v>1493</v>
      </c>
      <c r="CF208" s="12" t="s">
        <v>1493</v>
      </c>
      <c r="CG208" s="12" t="s">
        <v>1493</v>
      </c>
      <c r="CH208" s="12" t="s">
        <v>1493</v>
      </c>
      <c r="CI208" s="12" t="s">
        <v>1493</v>
      </c>
      <c r="CJ208" s="12" t="s">
        <v>1493</v>
      </c>
      <c r="CK208" s="12" t="s">
        <v>1493</v>
      </c>
      <c r="CL208" s="12" t="s">
        <v>1493</v>
      </c>
      <c r="CM208" s="12" t="s">
        <v>1493</v>
      </c>
      <c r="CN208" s="12" t="s">
        <v>1493</v>
      </c>
      <c r="CO208" s="12" t="s">
        <v>1493</v>
      </c>
      <c r="CP208" s="12" t="s">
        <v>1493</v>
      </c>
      <c r="CQ208" s="12" t="s">
        <v>1493</v>
      </c>
      <c r="CR208" s="12" t="s">
        <v>1493</v>
      </c>
      <c r="CS208" s="12" t="s">
        <v>1493</v>
      </c>
      <c r="CT208" s="12" t="s">
        <v>1493</v>
      </c>
      <c r="CU208" s="12" t="s">
        <v>1493</v>
      </c>
      <c r="CV208" s="12" t="s">
        <v>1493</v>
      </c>
      <c r="CW208" s="12" t="s">
        <v>1493</v>
      </c>
      <c r="CX208" s="12" t="s">
        <v>1493</v>
      </c>
      <c r="CY208" s="12" t="s">
        <v>1493</v>
      </c>
      <c r="CZ208" s="12" t="s">
        <v>1493</v>
      </c>
      <c r="DA208" s="12" t="s">
        <v>1493</v>
      </c>
      <c r="DB208" s="12" t="s">
        <v>1493</v>
      </c>
      <c r="DC208" s="12" t="s">
        <v>1493</v>
      </c>
      <c r="DD208" s="12" t="s">
        <v>1493</v>
      </c>
      <c r="DE208" s="12" t="s">
        <v>1493</v>
      </c>
      <c r="DF208" s="12" t="s">
        <v>1493</v>
      </c>
      <c r="DG208" s="12" t="s">
        <v>1493</v>
      </c>
      <c r="DH208" s="12" t="s">
        <v>1493</v>
      </c>
      <c r="DI208" s="12" t="s">
        <v>1493</v>
      </c>
      <c r="DJ208" s="12" t="s">
        <v>1493</v>
      </c>
      <c r="DK208" s="12" t="s">
        <v>1493</v>
      </c>
      <c r="DL208" s="12" t="s">
        <v>1493</v>
      </c>
      <c r="DM208" s="12" t="s">
        <v>1493</v>
      </c>
      <c r="DN208" s="12" t="s">
        <v>1493</v>
      </c>
      <c r="DO208" s="12" t="s">
        <v>1493</v>
      </c>
      <c r="DP208" s="12" t="s">
        <v>1493</v>
      </c>
      <c r="DQ208" s="12" t="s">
        <v>1493</v>
      </c>
      <c r="DR208" s="12" t="s">
        <v>1493</v>
      </c>
      <c r="DS208" s="12" t="s">
        <v>1493</v>
      </c>
      <c r="DT208" s="12" t="s">
        <v>1493</v>
      </c>
      <c r="DU208" s="12" t="s">
        <v>1493</v>
      </c>
      <c r="DV208" s="12" t="s">
        <v>1493</v>
      </c>
      <c r="DW208" s="12" t="s">
        <v>1493</v>
      </c>
      <c r="DX208" s="12" t="s">
        <v>1493</v>
      </c>
      <c r="DY208" s="12" t="s">
        <v>1493</v>
      </c>
      <c r="DZ208" s="12" t="s">
        <v>1493</v>
      </c>
      <c r="EA208" s="12" t="s">
        <v>1493</v>
      </c>
      <c r="EB208" s="12" t="s">
        <v>1493</v>
      </c>
      <c r="EC208" s="12" t="s">
        <v>1493</v>
      </c>
      <c r="ED208" s="12" t="s">
        <v>1493</v>
      </c>
      <c r="EE208" s="12" t="s">
        <v>1493</v>
      </c>
      <c r="EF208" s="12" t="s">
        <v>1493</v>
      </c>
      <c r="EG208" s="12" t="s">
        <v>1493</v>
      </c>
      <c r="EH208" s="12" t="s">
        <v>1493</v>
      </c>
      <c r="EI208" s="12" t="s">
        <v>1493</v>
      </c>
      <c r="EJ208" s="12" t="s">
        <v>1493</v>
      </c>
      <c r="EK208" s="12" t="s">
        <v>1493</v>
      </c>
      <c r="EL208" s="12" t="s">
        <v>1493</v>
      </c>
      <c r="EM208" s="12" t="s">
        <v>1493</v>
      </c>
      <c r="EN208" s="12" t="s">
        <v>1493</v>
      </c>
      <c r="EO208" s="12" t="s">
        <v>1493</v>
      </c>
      <c r="EP208" s="12" t="s">
        <v>1493</v>
      </c>
      <c r="ER208">
        <v>1</v>
      </c>
      <c r="ES208">
        <v>35.5</v>
      </c>
      <c r="ET208">
        <v>35.5</v>
      </c>
      <c r="EU208">
        <f t="shared" si="9"/>
        <v>35</v>
      </c>
      <c r="EV208">
        <f>Data1!BQ208/7</f>
        <v>40.285714285714285</v>
      </c>
      <c r="EW208">
        <v>1</v>
      </c>
      <c r="EX208">
        <f t="shared" si="10"/>
        <v>3</v>
      </c>
      <c r="EY208" t="str">
        <f t="shared" si="11"/>
        <v>לא הולם</v>
      </c>
    </row>
    <row r="209" spans="1:155" x14ac:dyDescent="0.25">
      <c r="A209" s="4">
        <v>1.1120000000000001</v>
      </c>
      <c r="B209" s="12" t="s">
        <v>1493</v>
      </c>
      <c r="C209" s="12" t="s">
        <v>1214</v>
      </c>
      <c r="D209">
        <v>244</v>
      </c>
      <c r="E209" s="12" t="s">
        <v>484</v>
      </c>
      <c r="F209">
        <v>89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1</v>
      </c>
      <c r="O209" s="12" t="s">
        <v>1212</v>
      </c>
      <c r="P209">
        <v>258</v>
      </c>
      <c r="Q209" s="12" t="s">
        <v>484</v>
      </c>
      <c r="R209">
        <v>90</v>
      </c>
      <c r="S209" s="12">
        <v>0</v>
      </c>
      <c r="T209">
        <v>0</v>
      </c>
      <c r="U209" s="12">
        <v>0</v>
      </c>
      <c r="V209">
        <v>0</v>
      </c>
      <c r="W209" s="12">
        <v>1</v>
      </c>
      <c r="X209">
        <v>1</v>
      </c>
      <c r="Y209" s="12">
        <v>1</v>
      </c>
      <c r="Z209">
        <v>1</v>
      </c>
      <c r="AA209" s="12" t="s">
        <v>1493</v>
      </c>
      <c r="AB209" s="12" t="s">
        <v>1493</v>
      </c>
      <c r="AC209" s="12" t="s">
        <v>1493</v>
      </c>
      <c r="AD209" s="12" t="s">
        <v>1493</v>
      </c>
      <c r="AE209" s="12" t="s">
        <v>1493</v>
      </c>
      <c r="AF209" s="12" t="s">
        <v>1493</v>
      </c>
      <c r="AG209" s="12" t="s">
        <v>1493</v>
      </c>
      <c r="AH209" s="12" t="s">
        <v>1493</v>
      </c>
      <c r="AI209" s="12" t="s">
        <v>1493</v>
      </c>
      <c r="AJ209" s="12" t="s">
        <v>1493</v>
      </c>
      <c r="AK209" s="12" t="s">
        <v>1493</v>
      </c>
      <c r="AL209" s="12" t="s">
        <v>1493</v>
      </c>
      <c r="AM209" s="12" t="s">
        <v>1493</v>
      </c>
      <c r="AN209" s="12" t="s">
        <v>1493</v>
      </c>
      <c r="AO209" s="12" t="s">
        <v>1493</v>
      </c>
      <c r="AP209" s="12" t="s">
        <v>1493</v>
      </c>
      <c r="AQ209" s="12" t="s">
        <v>1493</v>
      </c>
      <c r="AR209" s="12" t="s">
        <v>1493</v>
      </c>
      <c r="AS209" s="12" t="s">
        <v>1493</v>
      </c>
      <c r="AT209" s="12" t="s">
        <v>1493</v>
      </c>
      <c r="AU209" s="12" t="s">
        <v>1493</v>
      </c>
      <c r="AV209" s="12" t="s">
        <v>1493</v>
      </c>
      <c r="AW209" s="12" t="s">
        <v>1493</v>
      </c>
      <c r="AX209" s="12" t="s">
        <v>1493</v>
      </c>
      <c r="AY209" s="12" t="s">
        <v>1493</v>
      </c>
      <c r="AZ209" s="12" t="s">
        <v>1493</v>
      </c>
      <c r="BA209" s="12" t="s">
        <v>1493</v>
      </c>
      <c r="BB209" s="12" t="s">
        <v>1493</v>
      </c>
      <c r="BC209" s="12" t="s">
        <v>1493</v>
      </c>
      <c r="BD209" s="12" t="s">
        <v>1493</v>
      </c>
      <c r="BE209" s="12" t="s">
        <v>1493</v>
      </c>
      <c r="BF209" s="12" t="s">
        <v>1493</v>
      </c>
      <c r="BG209" s="12" t="s">
        <v>1493</v>
      </c>
      <c r="BH209" s="12" t="s">
        <v>1493</v>
      </c>
      <c r="BI209" s="12" t="s">
        <v>1493</v>
      </c>
      <c r="BJ209" s="12" t="s">
        <v>1493</v>
      </c>
      <c r="BK209" s="12" t="s">
        <v>1493</v>
      </c>
      <c r="BL209" s="12" t="s">
        <v>1493</v>
      </c>
      <c r="BM209" s="12" t="s">
        <v>1493</v>
      </c>
      <c r="BN209" s="12" t="s">
        <v>1493</v>
      </c>
      <c r="BO209" s="12" t="s">
        <v>1493</v>
      </c>
      <c r="BP209" s="12" t="s">
        <v>1493</v>
      </c>
      <c r="BQ209" s="12" t="s">
        <v>1493</v>
      </c>
      <c r="BR209" s="12" t="s">
        <v>1493</v>
      </c>
      <c r="BS209" s="12" t="s">
        <v>1493</v>
      </c>
      <c r="BT209" s="12" t="s">
        <v>1493</v>
      </c>
      <c r="BU209" s="12" t="s">
        <v>1493</v>
      </c>
      <c r="BV209" s="12" t="s">
        <v>1493</v>
      </c>
      <c r="BW209" s="12" t="s">
        <v>1493</v>
      </c>
      <c r="BX209" s="12" t="s">
        <v>1493</v>
      </c>
      <c r="BY209" s="12" t="s">
        <v>1493</v>
      </c>
      <c r="BZ209" s="12" t="s">
        <v>1493</v>
      </c>
      <c r="CA209" s="12" t="s">
        <v>1493</v>
      </c>
      <c r="CB209" s="12" t="s">
        <v>1493</v>
      </c>
      <c r="CC209" s="12" t="s">
        <v>1493</v>
      </c>
      <c r="CD209" s="12" t="s">
        <v>1493</v>
      </c>
      <c r="CE209" s="12" t="s">
        <v>1493</v>
      </c>
      <c r="CF209" s="12" t="s">
        <v>1493</v>
      </c>
      <c r="CG209" s="12" t="s">
        <v>1493</v>
      </c>
      <c r="CH209" s="12" t="s">
        <v>1493</v>
      </c>
      <c r="CI209" s="12" t="s">
        <v>1493</v>
      </c>
      <c r="CJ209" s="12" t="s">
        <v>1493</v>
      </c>
      <c r="CK209" s="12" t="s">
        <v>1493</v>
      </c>
      <c r="CL209" s="12" t="s">
        <v>1493</v>
      </c>
      <c r="CM209" s="12" t="s">
        <v>1493</v>
      </c>
      <c r="CN209" s="12" t="s">
        <v>1493</v>
      </c>
      <c r="CO209" s="12" t="s">
        <v>1493</v>
      </c>
      <c r="CP209" s="12" t="s">
        <v>1493</v>
      </c>
      <c r="CQ209" s="12" t="s">
        <v>1493</v>
      </c>
      <c r="CR209" s="12" t="s">
        <v>1493</v>
      </c>
      <c r="CS209" s="12" t="s">
        <v>1493</v>
      </c>
      <c r="CT209" s="12" t="s">
        <v>1493</v>
      </c>
      <c r="CU209" s="12" t="s">
        <v>1493</v>
      </c>
      <c r="CV209" s="12" t="s">
        <v>1493</v>
      </c>
      <c r="CW209" s="12" t="s">
        <v>1493</v>
      </c>
      <c r="CX209" s="12" t="s">
        <v>1493</v>
      </c>
      <c r="CY209" s="12" t="s">
        <v>1493</v>
      </c>
      <c r="CZ209" s="12" t="s">
        <v>1493</v>
      </c>
      <c r="DA209" s="12" t="s">
        <v>1493</v>
      </c>
      <c r="DB209" s="12" t="s">
        <v>1493</v>
      </c>
      <c r="DC209" s="12" t="s">
        <v>1493</v>
      </c>
      <c r="DD209" s="12" t="s">
        <v>1493</v>
      </c>
      <c r="DE209" s="12" t="s">
        <v>1493</v>
      </c>
      <c r="DF209" s="12" t="s">
        <v>1493</v>
      </c>
      <c r="DG209" s="12" t="s">
        <v>1493</v>
      </c>
      <c r="DH209" s="12" t="s">
        <v>1493</v>
      </c>
      <c r="DI209" s="12" t="s">
        <v>1493</v>
      </c>
      <c r="DJ209" s="12" t="s">
        <v>1493</v>
      </c>
      <c r="DK209" s="12" t="s">
        <v>1493</v>
      </c>
      <c r="DL209" s="12" t="s">
        <v>1493</v>
      </c>
      <c r="DM209" s="12" t="s">
        <v>1493</v>
      </c>
      <c r="DN209" s="12" t="s">
        <v>1493</v>
      </c>
      <c r="DO209" s="12" t="s">
        <v>1493</v>
      </c>
      <c r="DP209" s="12" t="s">
        <v>1493</v>
      </c>
      <c r="DQ209" s="12" t="s">
        <v>1493</v>
      </c>
      <c r="DR209" s="12" t="s">
        <v>1493</v>
      </c>
      <c r="DS209" s="12" t="s">
        <v>1493</v>
      </c>
      <c r="DT209" s="12" t="s">
        <v>1493</v>
      </c>
      <c r="DU209" s="12" t="s">
        <v>1493</v>
      </c>
      <c r="DV209" s="12" t="s">
        <v>1493</v>
      </c>
      <c r="DW209" s="12" t="s">
        <v>1493</v>
      </c>
      <c r="DX209" s="12" t="s">
        <v>1493</v>
      </c>
      <c r="DY209" s="12" t="s">
        <v>1493</v>
      </c>
      <c r="DZ209" s="12" t="s">
        <v>1493</v>
      </c>
      <c r="EA209" s="12" t="s">
        <v>1493</v>
      </c>
      <c r="EB209" s="12" t="s">
        <v>1493</v>
      </c>
      <c r="EC209" s="12" t="s">
        <v>1493</v>
      </c>
      <c r="ED209" s="12" t="s">
        <v>1493</v>
      </c>
      <c r="EE209" s="12" t="s">
        <v>1493</v>
      </c>
      <c r="EF209" s="12" t="s">
        <v>1493</v>
      </c>
      <c r="EG209" s="12" t="s">
        <v>1493</v>
      </c>
      <c r="EH209" s="12" t="s">
        <v>1493</v>
      </c>
      <c r="EI209" s="12" t="s">
        <v>1493</v>
      </c>
      <c r="EJ209" s="12" t="s">
        <v>1493</v>
      </c>
      <c r="EK209" s="12" t="s">
        <v>1493</v>
      </c>
      <c r="EL209" s="12" t="s">
        <v>1493</v>
      </c>
      <c r="EM209" s="12" t="s">
        <v>1493</v>
      </c>
      <c r="EN209" s="12" t="s">
        <v>1493</v>
      </c>
      <c r="EO209" s="12" t="s">
        <v>1493</v>
      </c>
      <c r="EP209" s="12" t="s">
        <v>1493</v>
      </c>
      <c r="ER209">
        <v>2</v>
      </c>
      <c r="ES209">
        <v>36.799999999999997</v>
      </c>
      <c r="ET209">
        <v>37.1</v>
      </c>
      <c r="EU209">
        <f t="shared" si="9"/>
        <v>37</v>
      </c>
      <c r="EV209">
        <f>Data1!BQ209/7</f>
        <v>41.714285714285715</v>
      </c>
      <c r="EW209">
        <v>2</v>
      </c>
      <c r="EX209">
        <f t="shared" si="10"/>
        <v>3</v>
      </c>
      <c r="EY209" t="str">
        <f t="shared" si="11"/>
        <v>לא הולם</v>
      </c>
    </row>
    <row r="210" spans="1:155" x14ac:dyDescent="0.25">
      <c r="A210" s="4">
        <v>1.113</v>
      </c>
      <c r="B210" s="12" t="s">
        <v>1493</v>
      </c>
      <c r="C210" s="12" t="s">
        <v>684</v>
      </c>
      <c r="D210">
        <v>70</v>
      </c>
      <c r="E210" s="12" t="s">
        <v>702</v>
      </c>
      <c r="F210">
        <v>61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 s="12" t="s">
        <v>697</v>
      </c>
      <c r="P210">
        <v>110</v>
      </c>
      <c r="Q210" s="12" t="s">
        <v>744</v>
      </c>
      <c r="R210">
        <v>62</v>
      </c>
      <c r="S210" s="12">
        <v>0</v>
      </c>
      <c r="T210">
        <v>0</v>
      </c>
      <c r="U210" s="12">
        <v>0</v>
      </c>
      <c r="V210">
        <v>0</v>
      </c>
      <c r="W210" s="12">
        <v>0</v>
      </c>
      <c r="X210" s="12" t="s">
        <v>1493</v>
      </c>
      <c r="Y210" s="12">
        <v>1</v>
      </c>
      <c r="Z210" s="12" t="s">
        <v>1493</v>
      </c>
      <c r="AA210" t="s">
        <v>612</v>
      </c>
      <c r="AB210">
        <v>138</v>
      </c>
      <c r="AC210" t="s">
        <v>557</v>
      </c>
      <c r="AD210">
        <v>65</v>
      </c>
      <c r="AE210">
        <v>0</v>
      </c>
      <c r="AF210">
        <v>0</v>
      </c>
      <c r="AG210">
        <v>0</v>
      </c>
      <c r="AH210">
        <v>0</v>
      </c>
      <c r="AI210">
        <v>0</v>
      </c>
      <c r="AJ210" s="12" t="s">
        <v>1493</v>
      </c>
      <c r="AK210">
        <v>1</v>
      </c>
      <c r="AL210" s="12" t="s">
        <v>1493</v>
      </c>
      <c r="AM210" t="s">
        <v>548</v>
      </c>
      <c r="AN210">
        <v>166</v>
      </c>
      <c r="AO210" t="s">
        <v>702</v>
      </c>
      <c r="AP210">
        <v>67</v>
      </c>
      <c r="AQ210">
        <v>0</v>
      </c>
      <c r="AR210">
        <v>0</v>
      </c>
      <c r="AS210">
        <v>0</v>
      </c>
      <c r="AT210">
        <v>0</v>
      </c>
      <c r="AU210">
        <v>1</v>
      </c>
      <c r="AV210" s="12" t="s">
        <v>1493</v>
      </c>
      <c r="AW210">
        <v>1</v>
      </c>
      <c r="AX210" s="12" t="s">
        <v>1493</v>
      </c>
      <c r="AY210" t="s">
        <v>714</v>
      </c>
      <c r="AZ210">
        <v>194</v>
      </c>
      <c r="BA210" t="s">
        <v>484</v>
      </c>
      <c r="BB210">
        <v>70</v>
      </c>
      <c r="BC210">
        <v>0</v>
      </c>
      <c r="BD210">
        <v>0</v>
      </c>
      <c r="BE210">
        <v>0</v>
      </c>
      <c r="BF210">
        <v>0</v>
      </c>
      <c r="BG210">
        <v>1</v>
      </c>
      <c r="BH210" s="12" t="s">
        <v>1493</v>
      </c>
      <c r="BI210">
        <v>1</v>
      </c>
      <c r="BJ210" s="12" t="s">
        <v>1493</v>
      </c>
      <c r="BK210" t="s">
        <v>1212</v>
      </c>
      <c r="BL210">
        <v>236</v>
      </c>
      <c r="BM210" t="s">
        <v>557</v>
      </c>
      <c r="BN210">
        <v>75</v>
      </c>
      <c r="BO210">
        <v>0</v>
      </c>
      <c r="BP210">
        <v>0</v>
      </c>
      <c r="BQ210">
        <v>0</v>
      </c>
      <c r="BR210">
        <v>0</v>
      </c>
      <c r="BS210">
        <v>1</v>
      </c>
      <c r="BT210" s="12" t="s">
        <v>1493</v>
      </c>
      <c r="BU210">
        <v>1</v>
      </c>
      <c r="BV210" s="12" t="s">
        <v>1493</v>
      </c>
      <c r="BW210" t="s">
        <v>1215</v>
      </c>
      <c r="BX210">
        <v>264</v>
      </c>
      <c r="BY210" t="s">
        <v>484</v>
      </c>
      <c r="BZ210">
        <v>78</v>
      </c>
      <c r="CA210">
        <v>0</v>
      </c>
      <c r="CB210">
        <v>0</v>
      </c>
      <c r="CC210">
        <v>0</v>
      </c>
      <c r="CD210">
        <v>0</v>
      </c>
      <c r="CE210">
        <v>1</v>
      </c>
      <c r="CF210" s="12" t="s">
        <v>1493</v>
      </c>
      <c r="CG210">
        <v>1</v>
      </c>
      <c r="CH210" s="12" t="s">
        <v>1493</v>
      </c>
      <c r="CI210" s="12" t="s">
        <v>1493</v>
      </c>
      <c r="CJ210" s="12" t="s">
        <v>1493</v>
      </c>
      <c r="CK210" s="12" t="s">
        <v>1493</v>
      </c>
      <c r="CL210" s="12" t="s">
        <v>1493</v>
      </c>
      <c r="CM210" s="12" t="s">
        <v>1493</v>
      </c>
      <c r="CN210" s="12" t="s">
        <v>1493</v>
      </c>
      <c r="CO210" s="12" t="s">
        <v>1493</v>
      </c>
      <c r="CP210" s="12" t="s">
        <v>1493</v>
      </c>
      <c r="CQ210" s="12" t="s">
        <v>1493</v>
      </c>
      <c r="CR210" s="12" t="s">
        <v>1493</v>
      </c>
      <c r="CS210" s="12" t="s">
        <v>1493</v>
      </c>
      <c r="CT210" s="12" t="s">
        <v>1493</v>
      </c>
      <c r="CU210" s="12" t="s">
        <v>1493</v>
      </c>
      <c r="CV210" s="12" t="s">
        <v>1493</v>
      </c>
      <c r="CW210" s="12" t="s">
        <v>1493</v>
      </c>
      <c r="CX210" s="12" t="s">
        <v>1493</v>
      </c>
      <c r="CY210" s="12" t="s">
        <v>1493</v>
      </c>
      <c r="CZ210" s="12" t="s">
        <v>1493</v>
      </c>
      <c r="DA210" s="12" t="s">
        <v>1493</v>
      </c>
      <c r="DB210" s="12" t="s">
        <v>1493</v>
      </c>
      <c r="DC210" s="12" t="s">
        <v>1493</v>
      </c>
      <c r="DD210" s="12" t="s">
        <v>1493</v>
      </c>
      <c r="DE210" s="12" t="s">
        <v>1493</v>
      </c>
      <c r="DF210" s="12" t="s">
        <v>1493</v>
      </c>
      <c r="DG210" s="12" t="s">
        <v>1493</v>
      </c>
      <c r="DH210" s="12" t="s">
        <v>1493</v>
      </c>
      <c r="DI210" s="12" t="s">
        <v>1493</v>
      </c>
      <c r="DJ210" s="12" t="s">
        <v>1493</v>
      </c>
      <c r="DK210" s="12" t="s">
        <v>1493</v>
      </c>
      <c r="DL210" s="12" t="s">
        <v>1493</v>
      </c>
      <c r="DM210" s="12" t="s">
        <v>1493</v>
      </c>
      <c r="DN210" s="12" t="s">
        <v>1493</v>
      </c>
      <c r="DO210" s="12" t="s">
        <v>1493</v>
      </c>
      <c r="DP210" s="12" t="s">
        <v>1493</v>
      </c>
      <c r="DQ210" s="12" t="s">
        <v>1493</v>
      </c>
      <c r="DR210" s="12" t="s">
        <v>1493</v>
      </c>
      <c r="DS210" s="12" t="s">
        <v>1493</v>
      </c>
      <c r="DT210" s="12" t="s">
        <v>1493</v>
      </c>
      <c r="DU210" s="12" t="s">
        <v>1493</v>
      </c>
      <c r="DV210" s="12" t="s">
        <v>1493</v>
      </c>
      <c r="DW210" s="12" t="s">
        <v>1493</v>
      </c>
      <c r="DX210" s="12" t="s">
        <v>1493</v>
      </c>
      <c r="DY210" s="12" t="s">
        <v>1493</v>
      </c>
      <c r="DZ210" s="12" t="s">
        <v>1493</v>
      </c>
      <c r="EA210" s="12" t="s">
        <v>1493</v>
      </c>
      <c r="EB210" s="12" t="s">
        <v>1493</v>
      </c>
      <c r="EC210" s="12" t="s">
        <v>1493</v>
      </c>
      <c r="ED210" s="12" t="s">
        <v>1493</v>
      </c>
      <c r="EE210" s="12" t="s">
        <v>1493</v>
      </c>
      <c r="EF210" s="12" t="s">
        <v>1493</v>
      </c>
      <c r="EG210" s="12" t="s">
        <v>1493</v>
      </c>
      <c r="EH210" s="12" t="s">
        <v>1493</v>
      </c>
      <c r="EI210" s="12" t="s">
        <v>1493</v>
      </c>
      <c r="EJ210" s="12" t="s">
        <v>1493</v>
      </c>
      <c r="EK210" s="12" t="s">
        <v>1493</v>
      </c>
      <c r="EL210" s="12" t="s">
        <v>1493</v>
      </c>
      <c r="EM210" s="12" t="s">
        <v>1493</v>
      </c>
      <c r="EN210" s="12" t="s">
        <v>1493</v>
      </c>
      <c r="EO210" s="12" t="s">
        <v>1493</v>
      </c>
      <c r="EP210" s="12" t="s">
        <v>1493</v>
      </c>
      <c r="ER210">
        <v>7</v>
      </c>
      <c r="ES210">
        <v>37.700000000000003</v>
      </c>
      <c r="ET210">
        <v>38</v>
      </c>
      <c r="EU210">
        <f t="shared" si="9"/>
        <v>38</v>
      </c>
      <c r="EV210">
        <f>Data1!BQ210/7</f>
        <v>40.142857142857146</v>
      </c>
      <c r="EW210">
        <v>7</v>
      </c>
      <c r="EX210">
        <f t="shared" si="10"/>
        <v>2</v>
      </c>
      <c r="EY210" t="str">
        <f t="shared" si="11"/>
        <v>בינוני</v>
      </c>
    </row>
    <row r="211" spans="1:155" x14ac:dyDescent="0.25">
      <c r="A211" s="4">
        <v>1.1140000000000001</v>
      </c>
      <c r="B211" s="12" t="s">
        <v>1493</v>
      </c>
      <c r="C211" s="12" t="s">
        <v>887</v>
      </c>
      <c r="D211">
        <v>138</v>
      </c>
      <c r="E211" s="12" t="s">
        <v>645</v>
      </c>
      <c r="F211">
        <v>63</v>
      </c>
      <c r="G211">
        <v>0</v>
      </c>
      <c r="H211">
        <v>0</v>
      </c>
      <c r="I211">
        <v>0</v>
      </c>
      <c r="J211">
        <v>0</v>
      </c>
      <c r="K211">
        <v>1</v>
      </c>
      <c r="L211" s="12" t="s">
        <v>1493</v>
      </c>
      <c r="M211">
        <v>1</v>
      </c>
      <c r="N211">
        <v>1</v>
      </c>
      <c r="O211" s="12" t="s">
        <v>853</v>
      </c>
      <c r="P211">
        <v>168</v>
      </c>
      <c r="Q211" s="12" t="s">
        <v>613</v>
      </c>
      <c r="R211">
        <v>65</v>
      </c>
      <c r="S211" s="12">
        <v>0</v>
      </c>
      <c r="T211">
        <v>0</v>
      </c>
      <c r="U211" s="12">
        <v>0</v>
      </c>
      <c r="V211">
        <v>0</v>
      </c>
      <c r="W211" s="12">
        <v>1</v>
      </c>
      <c r="X211" s="12" t="s">
        <v>1493</v>
      </c>
      <c r="Y211" s="12">
        <v>1</v>
      </c>
      <c r="Z211" s="12" t="s">
        <v>1493</v>
      </c>
      <c r="AA211" t="s">
        <v>903</v>
      </c>
      <c r="AB211" s="12" t="s">
        <v>1493</v>
      </c>
      <c r="AC211" t="s">
        <v>1164</v>
      </c>
      <c r="AD211">
        <v>68</v>
      </c>
      <c r="AE211" s="12" t="s">
        <v>1493</v>
      </c>
      <c r="AF211" s="12" t="s">
        <v>1493</v>
      </c>
      <c r="AG211" s="12" t="s">
        <v>1493</v>
      </c>
      <c r="AH211" s="12" t="s">
        <v>1493</v>
      </c>
      <c r="AI211">
        <v>1</v>
      </c>
      <c r="AJ211" s="12" t="s">
        <v>1493</v>
      </c>
      <c r="AK211">
        <v>1</v>
      </c>
      <c r="AL211" s="12" t="s">
        <v>1493</v>
      </c>
      <c r="AM211" t="s">
        <v>1218</v>
      </c>
      <c r="AN211">
        <v>243</v>
      </c>
      <c r="AO211" t="s">
        <v>1164</v>
      </c>
      <c r="AP211">
        <v>70</v>
      </c>
      <c r="AQ211">
        <v>0</v>
      </c>
      <c r="AR211">
        <v>0</v>
      </c>
      <c r="AS211">
        <v>0</v>
      </c>
      <c r="AT211">
        <v>0</v>
      </c>
      <c r="AU211">
        <v>1</v>
      </c>
      <c r="AV211" s="12" t="s">
        <v>1493</v>
      </c>
      <c r="AW211">
        <v>1</v>
      </c>
      <c r="AX211" s="12" t="s">
        <v>1493</v>
      </c>
      <c r="AY211" t="s">
        <v>1219</v>
      </c>
      <c r="AZ211">
        <v>262</v>
      </c>
      <c r="BA211" t="s">
        <v>1164</v>
      </c>
      <c r="BB211">
        <v>71</v>
      </c>
      <c r="BC211">
        <v>0</v>
      </c>
      <c r="BD211">
        <v>0</v>
      </c>
      <c r="BE211">
        <v>0</v>
      </c>
      <c r="BF211">
        <v>0</v>
      </c>
      <c r="BG211">
        <v>1</v>
      </c>
      <c r="BH211" s="12" t="s">
        <v>1493</v>
      </c>
      <c r="BI211">
        <v>1</v>
      </c>
      <c r="BJ211" s="12" t="s">
        <v>1493</v>
      </c>
      <c r="BK211" s="12" t="s">
        <v>1493</v>
      </c>
      <c r="BL211" s="12" t="s">
        <v>1493</v>
      </c>
      <c r="BM211" s="12" t="s">
        <v>1493</v>
      </c>
      <c r="BN211" s="12" t="s">
        <v>1493</v>
      </c>
      <c r="BO211" s="12" t="s">
        <v>1493</v>
      </c>
      <c r="BP211" s="12" t="s">
        <v>1493</v>
      </c>
      <c r="BQ211" s="12" t="s">
        <v>1493</v>
      </c>
      <c r="BR211" s="12" t="s">
        <v>1493</v>
      </c>
      <c r="BS211" s="12" t="s">
        <v>1493</v>
      </c>
      <c r="BT211" s="12" t="s">
        <v>1493</v>
      </c>
      <c r="BU211" s="12" t="s">
        <v>1493</v>
      </c>
      <c r="BV211" s="12" t="s">
        <v>1493</v>
      </c>
      <c r="BW211" s="12" t="s">
        <v>1493</v>
      </c>
      <c r="BX211" s="12" t="s">
        <v>1493</v>
      </c>
      <c r="BY211" s="12" t="s">
        <v>1493</v>
      </c>
      <c r="BZ211" s="12" t="s">
        <v>1493</v>
      </c>
      <c r="CA211" s="12" t="s">
        <v>1493</v>
      </c>
      <c r="CB211" s="12" t="s">
        <v>1493</v>
      </c>
      <c r="CC211" s="12" t="s">
        <v>1493</v>
      </c>
      <c r="CD211" s="12" t="s">
        <v>1493</v>
      </c>
      <c r="CE211" s="12" t="s">
        <v>1493</v>
      </c>
      <c r="CF211" s="12" t="s">
        <v>1493</v>
      </c>
      <c r="CG211" s="12" t="s">
        <v>1493</v>
      </c>
      <c r="CH211" s="12" t="s">
        <v>1493</v>
      </c>
      <c r="CI211" s="12" t="s">
        <v>1493</v>
      </c>
      <c r="CJ211" s="12" t="s">
        <v>1493</v>
      </c>
      <c r="CK211" s="12" t="s">
        <v>1493</v>
      </c>
      <c r="CL211" s="12" t="s">
        <v>1493</v>
      </c>
      <c r="CM211" s="12" t="s">
        <v>1493</v>
      </c>
      <c r="CN211" s="12" t="s">
        <v>1493</v>
      </c>
      <c r="CO211" s="12" t="s">
        <v>1493</v>
      </c>
      <c r="CP211" s="12" t="s">
        <v>1493</v>
      </c>
      <c r="CQ211" s="12" t="s">
        <v>1493</v>
      </c>
      <c r="CR211" s="12" t="s">
        <v>1493</v>
      </c>
      <c r="CS211" s="12" t="s">
        <v>1493</v>
      </c>
      <c r="CT211" s="12" t="s">
        <v>1493</v>
      </c>
      <c r="CU211" s="12" t="s">
        <v>1493</v>
      </c>
      <c r="CV211" s="12" t="s">
        <v>1493</v>
      </c>
      <c r="CW211" s="12" t="s">
        <v>1493</v>
      </c>
      <c r="CX211" s="12" t="s">
        <v>1493</v>
      </c>
      <c r="CY211" s="12" t="s">
        <v>1493</v>
      </c>
      <c r="CZ211" s="12" t="s">
        <v>1493</v>
      </c>
      <c r="DA211" s="12" t="s">
        <v>1493</v>
      </c>
      <c r="DB211" s="12" t="s">
        <v>1493</v>
      </c>
      <c r="DC211" s="12" t="s">
        <v>1493</v>
      </c>
      <c r="DD211" s="12" t="s">
        <v>1493</v>
      </c>
      <c r="DE211" s="12" t="s">
        <v>1493</v>
      </c>
      <c r="DF211" s="12" t="s">
        <v>1493</v>
      </c>
      <c r="DG211" s="12" t="s">
        <v>1493</v>
      </c>
      <c r="DH211" s="12" t="s">
        <v>1493</v>
      </c>
      <c r="DI211" s="12" t="s">
        <v>1493</v>
      </c>
      <c r="DJ211" s="12" t="s">
        <v>1493</v>
      </c>
      <c r="DK211" s="12" t="s">
        <v>1493</v>
      </c>
      <c r="DL211" s="12" t="s">
        <v>1493</v>
      </c>
      <c r="DM211" s="12" t="s">
        <v>1493</v>
      </c>
      <c r="DN211" s="12" t="s">
        <v>1493</v>
      </c>
      <c r="DO211" s="12" t="s">
        <v>1493</v>
      </c>
      <c r="DP211" s="12" t="s">
        <v>1493</v>
      </c>
      <c r="DQ211" s="12" t="s">
        <v>1493</v>
      </c>
      <c r="DR211" s="12" t="s">
        <v>1493</v>
      </c>
      <c r="DS211" s="12" t="s">
        <v>1493</v>
      </c>
      <c r="DT211" s="12" t="s">
        <v>1493</v>
      </c>
      <c r="DU211" s="12" t="s">
        <v>1493</v>
      </c>
      <c r="DV211" s="12" t="s">
        <v>1493</v>
      </c>
      <c r="DW211" s="12" t="s">
        <v>1493</v>
      </c>
      <c r="DX211" s="12" t="s">
        <v>1493</v>
      </c>
      <c r="DY211" s="12" t="s">
        <v>1493</v>
      </c>
      <c r="DZ211" s="12" t="s">
        <v>1493</v>
      </c>
      <c r="EA211" s="12" t="s">
        <v>1493</v>
      </c>
      <c r="EB211" s="12" t="s">
        <v>1493</v>
      </c>
      <c r="EC211" s="12" t="s">
        <v>1493</v>
      </c>
      <c r="ED211" s="12" t="s">
        <v>1493</v>
      </c>
      <c r="EE211" s="12" t="s">
        <v>1493</v>
      </c>
      <c r="EF211" s="12" t="s">
        <v>1493</v>
      </c>
      <c r="EG211" s="12" t="s">
        <v>1493</v>
      </c>
      <c r="EH211" s="12" t="s">
        <v>1493</v>
      </c>
      <c r="EI211" s="12" t="s">
        <v>1493</v>
      </c>
      <c r="EJ211" s="12" t="s">
        <v>1493</v>
      </c>
      <c r="EK211" s="12" t="s">
        <v>1493</v>
      </c>
      <c r="EL211" s="12" t="s">
        <v>1493</v>
      </c>
      <c r="EM211" s="12" t="s">
        <v>1493</v>
      </c>
      <c r="EN211" s="12" t="s">
        <v>1493</v>
      </c>
      <c r="EO211" s="12" t="s">
        <v>1493</v>
      </c>
      <c r="EP211" s="12" t="s">
        <v>1493</v>
      </c>
      <c r="ER211">
        <v>5</v>
      </c>
      <c r="ES211">
        <v>37.4</v>
      </c>
      <c r="ET211">
        <v>37.4</v>
      </c>
      <c r="EU211">
        <f t="shared" si="9"/>
        <v>37</v>
      </c>
      <c r="EV211">
        <f>Data1!BQ211/7</f>
        <v>40.285714285714285</v>
      </c>
      <c r="EW211">
        <v>5</v>
      </c>
      <c r="EX211">
        <f t="shared" si="10"/>
        <v>2</v>
      </c>
      <c r="EY211" t="str">
        <f t="shared" si="11"/>
        <v>בינוני</v>
      </c>
    </row>
    <row r="212" spans="1:155" x14ac:dyDescent="0.25">
      <c r="A212" s="4">
        <v>1.115</v>
      </c>
      <c r="B212" s="12" t="s">
        <v>1493</v>
      </c>
      <c r="C212" s="12" t="s">
        <v>622</v>
      </c>
      <c r="D212">
        <v>61</v>
      </c>
      <c r="E212" s="12" t="s">
        <v>1150</v>
      </c>
      <c r="F212" s="12" t="s">
        <v>1493</v>
      </c>
      <c r="G212">
        <v>0</v>
      </c>
      <c r="H212">
        <v>0</v>
      </c>
      <c r="I212">
        <v>0</v>
      </c>
      <c r="J212">
        <v>0</v>
      </c>
      <c r="K212" s="12" t="s">
        <v>1493</v>
      </c>
      <c r="L212" s="12" t="s">
        <v>1493</v>
      </c>
      <c r="M212">
        <v>1</v>
      </c>
      <c r="N212">
        <v>1</v>
      </c>
      <c r="O212" s="12" t="s">
        <v>707</v>
      </c>
      <c r="P212">
        <v>117</v>
      </c>
      <c r="Q212" s="12" t="s">
        <v>1220</v>
      </c>
      <c r="R212" s="12" t="s">
        <v>1493</v>
      </c>
      <c r="S212" s="12">
        <v>0</v>
      </c>
      <c r="T212">
        <v>0</v>
      </c>
      <c r="U212" s="12">
        <v>0</v>
      </c>
      <c r="V212">
        <v>0</v>
      </c>
      <c r="W212" s="12" t="s">
        <v>1493</v>
      </c>
      <c r="X212" s="12" t="s">
        <v>1493</v>
      </c>
      <c r="Y212" s="12">
        <v>1</v>
      </c>
      <c r="Z212">
        <v>1</v>
      </c>
      <c r="AA212" t="s">
        <v>548</v>
      </c>
      <c r="AB212">
        <v>159</v>
      </c>
      <c r="AC212" t="s">
        <v>495</v>
      </c>
      <c r="AD212" s="12" t="s">
        <v>1493</v>
      </c>
      <c r="AE212">
        <v>0</v>
      </c>
      <c r="AF212">
        <v>0</v>
      </c>
      <c r="AG212">
        <v>0</v>
      </c>
      <c r="AH212">
        <v>0</v>
      </c>
      <c r="AI212">
        <v>1</v>
      </c>
      <c r="AJ212" s="12" t="s">
        <v>1493</v>
      </c>
      <c r="AK212">
        <v>1</v>
      </c>
      <c r="AL212">
        <v>1</v>
      </c>
      <c r="AM212" t="s">
        <v>920</v>
      </c>
      <c r="AN212">
        <v>208</v>
      </c>
      <c r="AO212" s="12" t="s">
        <v>1493</v>
      </c>
      <c r="AP212" s="12" t="s">
        <v>1493</v>
      </c>
      <c r="AQ212">
        <v>0</v>
      </c>
      <c r="AR212">
        <v>0</v>
      </c>
      <c r="AS212">
        <v>0</v>
      </c>
      <c r="AT212">
        <v>0</v>
      </c>
      <c r="AU212">
        <v>1</v>
      </c>
      <c r="AV212" s="12" t="s">
        <v>1493</v>
      </c>
      <c r="AW212">
        <v>1</v>
      </c>
      <c r="AX212">
        <v>1</v>
      </c>
      <c r="AY212" s="12" t="s">
        <v>1493</v>
      </c>
      <c r="AZ212" s="12" t="s">
        <v>1493</v>
      </c>
      <c r="BA212" s="12" t="s">
        <v>1493</v>
      </c>
      <c r="BB212" s="12" t="s">
        <v>1493</v>
      </c>
      <c r="BC212" s="12" t="s">
        <v>1493</v>
      </c>
      <c r="BD212" s="12" t="s">
        <v>1493</v>
      </c>
      <c r="BE212" s="12" t="s">
        <v>1493</v>
      </c>
      <c r="BF212" s="12" t="s">
        <v>1493</v>
      </c>
      <c r="BG212" s="12" t="s">
        <v>1493</v>
      </c>
      <c r="BH212" s="12" t="s">
        <v>1493</v>
      </c>
      <c r="BI212" s="12" t="s">
        <v>1493</v>
      </c>
      <c r="BJ212" s="12" t="s">
        <v>1493</v>
      </c>
      <c r="BK212" s="12" t="s">
        <v>1493</v>
      </c>
      <c r="BL212" s="12" t="s">
        <v>1493</v>
      </c>
      <c r="BM212" s="12" t="s">
        <v>1493</v>
      </c>
      <c r="BN212" s="12" t="s">
        <v>1493</v>
      </c>
      <c r="BO212" s="12" t="s">
        <v>1493</v>
      </c>
      <c r="BP212" s="12" t="s">
        <v>1493</v>
      </c>
      <c r="BQ212" s="12" t="s">
        <v>1493</v>
      </c>
      <c r="BR212" s="12" t="s">
        <v>1493</v>
      </c>
      <c r="BS212" s="12" t="s">
        <v>1493</v>
      </c>
      <c r="BT212" s="12" t="s">
        <v>1493</v>
      </c>
      <c r="BU212" s="12" t="s">
        <v>1493</v>
      </c>
      <c r="BV212" s="12" t="s">
        <v>1493</v>
      </c>
      <c r="BW212" s="12" t="s">
        <v>1493</v>
      </c>
      <c r="BX212" s="12" t="s">
        <v>1493</v>
      </c>
      <c r="BY212" s="12" t="s">
        <v>1493</v>
      </c>
      <c r="BZ212" s="12" t="s">
        <v>1493</v>
      </c>
      <c r="CA212" s="12" t="s">
        <v>1493</v>
      </c>
      <c r="CB212" s="12" t="s">
        <v>1493</v>
      </c>
      <c r="CC212" s="12" t="s">
        <v>1493</v>
      </c>
      <c r="CD212" s="12" t="s">
        <v>1493</v>
      </c>
      <c r="CE212" s="12" t="s">
        <v>1493</v>
      </c>
      <c r="CF212" s="12" t="s">
        <v>1493</v>
      </c>
      <c r="CG212" s="12" t="s">
        <v>1493</v>
      </c>
      <c r="CH212" s="12" t="s">
        <v>1493</v>
      </c>
      <c r="CI212" s="12" t="s">
        <v>1493</v>
      </c>
      <c r="CJ212" s="12" t="s">
        <v>1493</v>
      </c>
      <c r="CK212" s="12" t="s">
        <v>1493</v>
      </c>
      <c r="CL212" s="12" t="s">
        <v>1493</v>
      </c>
      <c r="CM212" s="12" t="s">
        <v>1493</v>
      </c>
      <c r="CN212" s="12" t="s">
        <v>1493</v>
      </c>
      <c r="CO212" s="12" t="s">
        <v>1493</v>
      </c>
      <c r="CP212" s="12" t="s">
        <v>1493</v>
      </c>
      <c r="CQ212" s="12" t="s">
        <v>1493</v>
      </c>
      <c r="CR212" s="12" t="s">
        <v>1493</v>
      </c>
      <c r="CS212" s="12" t="s">
        <v>1493</v>
      </c>
      <c r="CT212" s="12" t="s">
        <v>1493</v>
      </c>
      <c r="CU212" s="12" t="s">
        <v>1493</v>
      </c>
      <c r="CV212" s="12" t="s">
        <v>1493</v>
      </c>
      <c r="CW212" s="12" t="s">
        <v>1493</v>
      </c>
      <c r="CX212" s="12" t="s">
        <v>1493</v>
      </c>
      <c r="CY212" s="12" t="s">
        <v>1493</v>
      </c>
      <c r="CZ212" s="12" t="s">
        <v>1493</v>
      </c>
      <c r="DA212" s="12" t="s">
        <v>1493</v>
      </c>
      <c r="DB212" s="12" t="s">
        <v>1493</v>
      </c>
      <c r="DC212" s="12" t="s">
        <v>1493</v>
      </c>
      <c r="DD212" s="12" t="s">
        <v>1493</v>
      </c>
      <c r="DE212" s="12" t="s">
        <v>1493</v>
      </c>
      <c r="DF212" s="12" t="s">
        <v>1493</v>
      </c>
      <c r="DG212" s="12" t="s">
        <v>1493</v>
      </c>
      <c r="DH212" s="12" t="s">
        <v>1493</v>
      </c>
      <c r="DI212" s="12" t="s">
        <v>1493</v>
      </c>
      <c r="DJ212" s="12" t="s">
        <v>1493</v>
      </c>
      <c r="DK212" s="12" t="s">
        <v>1493</v>
      </c>
      <c r="DL212" s="12" t="s">
        <v>1493</v>
      </c>
      <c r="DM212" s="12" t="s">
        <v>1493</v>
      </c>
      <c r="DN212" s="12" t="s">
        <v>1493</v>
      </c>
      <c r="DO212" s="12" t="s">
        <v>1493</v>
      </c>
      <c r="DP212" s="12" t="s">
        <v>1493</v>
      </c>
      <c r="DQ212" s="12" t="s">
        <v>1493</v>
      </c>
      <c r="DR212" s="12" t="s">
        <v>1493</v>
      </c>
      <c r="DS212" s="12" t="s">
        <v>1493</v>
      </c>
      <c r="DT212" s="12" t="s">
        <v>1493</v>
      </c>
      <c r="DU212" s="12" t="s">
        <v>1493</v>
      </c>
      <c r="DV212" s="12" t="s">
        <v>1493</v>
      </c>
      <c r="DW212" s="12" t="s">
        <v>1493</v>
      </c>
      <c r="DX212" s="12" t="s">
        <v>1493</v>
      </c>
      <c r="DY212" s="12" t="s">
        <v>1493</v>
      </c>
      <c r="DZ212" s="12" t="s">
        <v>1493</v>
      </c>
      <c r="EA212" s="12" t="s">
        <v>1493</v>
      </c>
      <c r="EB212" s="12" t="s">
        <v>1493</v>
      </c>
      <c r="EC212" s="12" t="s">
        <v>1493</v>
      </c>
      <c r="ED212" s="12" t="s">
        <v>1493</v>
      </c>
      <c r="EE212" s="12" t="s">
        <v>1493</v>
      </c>
      <c r="EF212" s="12" t="s">
        <v>1493</v>
      </c>
      <c r="EG212" s="12" t="s">
        <v>1493</v>
      </c>
      <c r="EH212" s="12" t="s">
        <v>1493</v>
      </c>
      <c r="EI212" s="12" t="s">
        <v>1493</v>
      </c>
      <c r="EJ212" s="12" t="s">
        <v>1493</v>
      </c>
      <c r="EK212" s="12" t="s">
        <v>1493</v>
      </c>
      <c r="EL212" s="12" t="s">
        <v>1493</v>
      </c>
      <c r="EM212" s="12" t="s">
        <v>1493</v>
      </c>
      <c r="EN212" s="12" t="s">
        <v>1493</v>
      </c>
      <c r="EO212" s="12" t="s">
        <v>1493</v>
      </c>
      <c r="EP212" s="12" t="s">
        <v>1493</v>
      </c>
      <c r="ER212">
        <v>4</v>
      </c>
      <c r="ES212">
        <v>29.7</v>
      </c>
      <c r="ET212">
        <v>30</v>
      </c>
      <c r="EU212">
        <f t="shared" si="9"/>
        <v>30</v>
      </c>
      <c r="EV212">
        <f>Data1!BQ212/7</f>
        <v>39.714285714285715</v>
      </c>
      <c r="EW212">
        <v>4</v>
      </c>
      <c r="EX212">
        <f t="shared" si="10"/>
        <v>3</v>
      </c>
      <c r="EY212" t="str">
        <f t="shared" si="11"/>
        <v>לא הולם</v>
      </c>
    </row>
    <row r="213" spans="1:155" x14ac:dyDescent="0.25">
      <c r="A213" s="4">
        <v>1.1160000000000001</v>
      </c>
      <c r="B213" s="12" t="s">
        <v>1493</v>
      </c>
      <c r="C213" s="12" t="s">
        <v>552</v>
      </c>
      <c r="D213">
        <v>74</v>
      </c>
      <c r="E213" s="12" t="s">
        <v>484</v>
      </c>
      <c r="F213">
        <v>81.8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 s="12" t="s">
        <v>690</v>
      </c>
      <c r="P213">
        <v>100</v>
      </c>
      <c r="Q213" s="12" t="s">
        <v>484</v>
      </c>
      <c r="R213">
        <v>79</v>
      </c>
      <c r="S213" s="12">
        <v>0</v>
      </c>
      <c r="T213">
        <v>0</v>
      </c>
      <c r="U213" s="12">
        <v>0</v>
      </c>
      <c r="V213">
        <v>0</v>
      </c>
      <c r="W213" s="12">
        <v>0</v>
      </c>
      <c r="X213" s="12" t="s">
        <v>1493</v>
      </c>
      <c r="Y213" s="12">
        <v>1</v>
      </c>
      <c r="Z213" s="12" t="s">
        <v>1493</v>
      </c>
      <c r="AA213" t="s">
        <v>887</v>
      </c>
      <c r="AB213">
        <v>133</v>
      </c>
      <c r="AC213" t="s">
        <v>484</v>
      </c>
      <c r="AD213">
        <v>79.5</v>
      </c>
      <c r="AE213">
        <v>0</v>
      </c>
      <c r="AF213">
        <v>0</v>
      </c>
      <c r="AG213">
        <v>0</v>
      </c>
      <c r="AH213">
        <v>0</v>
      </c>
      <c r="AI213">
        <v>0</v>
      </c>
      <c r="AJ213" s="12" t="s">
        <v>1493</v>
      </c>
      <c r="AK213">
        <v>1</v>
      </c>
      <c r="AL213" s="12" t="s">
        <v>1493</v>
      </c>
      <c r="AM213" t="s">
        <v>533</v>
      </c>
      <c r="AN213">
        <v>161</v>
      </c>
      <c r="AO213" t="s">
        <v>702</v>
      </c>
      <c r="AP213">
        <v>79.5</v>
      </c>
      <c r="AQ213">
        <v>0</v>
      </c>
      <c r="AR213">
        <v>0</v>
      </c>
      <c r="AS213">
        <v>0</v>
      </c>
      <c r="AT213">
        <v>0</v>
      </c>
      <c r="AU213">
        <v>1</v>
      </c>
      <c r="AV213" s="12" t="s">
        <v>1493</v>
      </c>
      <c r="AW213">
        <v>1</v>
      </c>
      <c r="AX213" s="12" t="s">
        <v>1493</v>
      </c>
      <c r="AY213" s="12" t="s">
        <v>1493</v>
      </c>
      <c r="AZ213" s="12" t="s">
        <v>1493</v>
      </c>
      <c r="BA213" s="12" t="s">
        <v>1493</v>
      </c>
      <c r="BB213" s="12" t="s">
        <v>1493</v>
      </c>
      <c r="BC213" s="12" t="s">
        <v>1493</v>
      </c>
      <c r="BD213" s="12" t="s">
        <v>1493</v>
      </c>
      <c r="BE213" s="12" t="s">
        <v>1493</v>
      </c>
      <c r="BF213" s="12" t="s">
        <v>1493</v>
      </c>
      <c r="BG213" s="12" t="s">
        <v>1493</v>
      </c>
      <c r="BH213" s="12" t="s">
        <v>1493</v>
      </c>
      <c r="BI213" s="12" t="s">
        <v>1493</v>
      </c>
      <c r="BJ213" s="12" t="s">
        <v>1493</v>
      </c>
      <c r="BK213" s="12" t="s">
        <v>1493</v>
      </c>
      <c r="BL213" s="12" t="s">
        <v>1493</v>
      </c>
      <c r="BM213" s="12" t="s">
        <v>1493</v>
      </c>
      <c r="BN213" s="12" t="s">
        <v>1493</v>
      </c>
      <c r="BO213" s="12" t="s">
        <v>1493</v>
      </c>
      <c r="BP213" s="12" t="s">
        <v>1493</v>
      </c>
      <c r="BQ213" s="12" t="s">
        <v>1493</v>
      </c>
      <c r="BR213" s="12" t="s">
        <v>1493</v>
      </c>
      <c r="BS213" s="12" t="s">
        <v>1493</v>
      </c>
      <c r="BT213" s="12" t="s">
        <v>1493</v>
      </c>
      <c r="BU213" s="12" t="s">
        <v>1493</v>
      </c>
      <c r="BV213" s="12" t="s">
        <v>1493</v>
      </c>
      <c r="BW213" s="12" t="s">
        <v>1493</v>
      </c>
      <c r="BX213" s="12" t="s">
        <v>1493</v>
      </c>
      <c r="BY213" s="12" t="s">
        <v>1493</v>
      </c>
      <c r="BZ213" s="12" t="s">
        <v>1493</v>
      </c>
      <c r="CA213" s="12" t="s">
        <v>1493</v>
      </c>
      <c r="CB213" s="12" t="s">
        <v>1493</v>
      </c>
      <c r="CC213" s="12" t="s">
        <v>1493</v>
      </c>
      <c r="CD213" s="12" t="s">
        <v>1493</v>
      </c>
      <c r="CE213" s="12" t="s">
        <v>1493</v>
      </c>
      <c r="CF213" s="12" t="s">
        <v>1493</v>
      </c>
      <c r="CG213" s="12" t="s">
        <v>1493</v>
      </c>
      <c r="CH213" s="12" t="s">
        <v>1493</v>
      </c>
      <c r="CI213" s="12" t="s">
        <v>1493</v>
      </c>
      <c r="CJ213" s="12" t="s">
        <v>1493</v>
      </c>
      <c r="CK213" s="12" t="s">
        <v>1493</v>
      </c>
      <c r="CL213" s="12" t="s">
        <v>1493</v>
      </c>
      <c r="CM213" s="12" t="s">
        <v>1493</v>
      </c>
      <c r="CN213" s="12" t="s">
        <v>1493</v>
      </c>
      <c r="CO213" s="12" t="s">
        <v>1493</v>
      </c>
      <c r="CP213" s="12" t="s">
        <v>1493</v>
      </c>
      <c r="CQ213" s="12" t="s">
        <v>1493</v>
      </c>
      <c r="CR213" s="12" t="s">
        <v>1493</v>
      </c>
      <c r="CS213" s="12" t="s">
        <v>1493</v>
      </c>
      <c r="CT213" s="12" t="s">
        <v>1493</v>
      </c>
      <c r="CU213" s="12" t="s">
        <v>1493</v>
      </c>
      <c r="CV213" s="12" t="s">
        <v>1493</v>
      </c>
      <c r="CW213" s="12" t="s">
        <v>1493</v>
      </c>
      <c r="CX213" s="12" t="s">
        <v>1493</v>
      </c>
      <c r="CY213" s="12" t="s">
        <v>1493</v>
      </c>
      <c r="CZ213" s="12" t="s">
        <v>1493</v>
      </c>
      <c r="DA213" s="12" t="s">
        <v>1493</v>
      </c>
      <c r="DB213" s="12" t="s">
        <v>1493</v>
      </c>
      <c r="DC213" s="12" t="s">
        <v>1493</v>
      </c>
      <c r="DD213" s="12" t="s">
        <v>1493</v>
      </c>
      <c r="DE213" s="12" t="s">
        <v>1493</v>
      </c>
      <c r="DF213" s="12" t="s">
        <v>1493</v>
      </c>
      <c r="DG213" s="12" t="s">
        <v>1493</v>
      </c>
      <c r="DH213" s="12" t="s">
        <v>1493</v>
      </c>
      <c r="DI213" s="12" t="s">
        <v>1493</v>
      </c>
      <c r="DJ213" s="12" t="s">
        <v>1493</v>
      </c>
      <c r="DK213" s="12" t="s">
        <v>1493</v>
      </c>
      <c r="DL213" s="12" t="s">
        <v>1493</v>
      </c>
      <c r="DM213" s="12" t="s">
        <v>1493</v>
      </c>
      <c r="DN213" s="12" t="s">
        <v>1493</v>
      </c>
      <c r="DO213" s="12" t="s">
        <v>1493</v>
      </c>
      <c r="DP213" s="12" t="s">
        <v>1493</v>
      </c>
      <c r="DQ213" s="12" t="s">
        <v>1493</v>
      </c>
      <c r="DR213" s="12" t="s">
        <v>1493</v>
      </c>
      <c r="DS213" s="12" t="s">
        <v>1493</v>
      </c>
      <c r="DT213" s="12" t="s">
        <v>1493</v>
      </c>
      <c r="DU213" s="12" t="s">
        <v>1493</v>
      </c>
      <c r="DV213" s="12" t="s">
        <v>1493</v>
      </c>
      <c r="DW213" s="12" t="s">
        <v>1493</v>
      </c>
      <c r="DX213" s="12" t="s">
        <v>1493</v>
      </c>
      <c r="DY213" s="12" t="s">
        <v>1493</v>
      </c>
      <c r="DZ213" s="12" t="s">
        <v>1493</v>
      </c>
      <c r="EA213" s="12" t="s">
        <v>1493</v>
      </c>
      <c r="EB213" s="12" t="s">
        <v>1493</v>
      </c>
      <c r="EC213" s="12" t="s">
        <v>1493</v>
      </c>
      <c r="ED213" s="12" t="s">
        <v>1493</v>
      </c>
      <c r="EE213" s="12" t="s">
        <v>1493</v>
      </c>
      <c r="EF213" s="12" t="s">
        <v>1493</v>
      </c>
      <c r="EG213" s="12" t="s">
        <v>1493</v>
      </c>
      <c r="EH213" s="12" t="s">
        <v>1493</v>
      </c>
      <c r="EI213" s="12" t="s">
        <v>1493</v>
      </c>
      <c r="EJ213" s="12" t="s">
        <v>1493</v>
      </c>
      <c r="EK213" s="12" t="s">
        <v>1493</v>
      </c>
      <c r="EL213" s="12" t="s">
        <v>1493</v>
      </c>
      <c r="EM213" s="12" t="s">
        <v>1493</v>
      </c>
      <c r="EN213" s="12" t="s">
        <v>1493</v>
      </c>
      <c r="EO213" s="12" t="s">
        <v>1493</v>
      </c>
      <c r="EP213" s="12" t="s">
        <v>1493</v>
      </c>
      <c r="ER213">
        <v>4</v>
      </c>
      <c r="ES213">
        <v>23</v>
      </c>
      <c r="ET213">
        <v>23</v>
      </c>
      <c r="EU213">
        <f t="shared" si="9"/>
        <v>23</v>
      </c>
      <c r="EV213">
        <f>Data1!BQ213/7</f>
        <v>40.428571428571431</v>
      </c>
      <c r="EW213">
        <v>4</v>
      </c>
      <c r="EX213">
        <f t="shared" si="10"/>
        <v>3</v>
      </c>
      <c r="EY213" t="str">
        <f t="shared" si="11"/>
        <v>לא הולם</v>
      </c>
    </row>
    <row r="214" spans="1:155" x14ac:dyDescent="0.25">
      <c r="A214" s="4">
        <v>1.117</v>
      </c>
      <c r="B214" s="12" t="s">
        <v>1493</v>
      </c>
      <c r="C214" s="12" t="s">
        <v>962</v>
      </c>
      <c r="D214">
        <v>140</v>
      </c>
      <c r="E214" s="12" t="s">
        <v>557</v>
      </c>
      <c r="F214">
        <v>49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1</v>
      </c>
      <c r="O214" s="12" t="s">
        <v>737</v>
      </c>
      <c r="P214">
        <v>170</v>
      </c>
      <c r="Q214" s="12" t="s">
        <v>1493</v>
      </c>
      <c r="R214">
        <v>51</v>
      </c>
      <c r="S214" s="12" t="s">
        <v>1493</v>
      </c>
      <c r="T214" s="12" t="s">
        <v>1493</v>
      </c>
      <c r="U214" s="12" t="s">
        <v>1493</v>
      </c>
      <c r="V214" s="12" t="s">
        <v>1493</v>
      </c>
      <c r="W214" s="12">
        <v>1</v>
      </c>
      <c r="X214">
        <v>1</v>
      </c>
      <c r="Y214" s="12">
        <v>1</v>
      </c>
      <c r="Z214" s="12" t="s">
        <v>1493</v>
      </c>
      <c r="AA214" s="12" t="s">
        <v>1493</v>
      </c>
      <c r="AB214" s="12" t="s">
        <v>1493</v>
      </c>
      <c r="AC214" s="12" t="s">
        <v>1493</v>
      </c>
      <c r="AD214" s="12" t="s">
        <v>1493</v>
      </c>
      <c r="AE214" s="12" t="s">
        <v>1493</v>
      </c>
      <c r="AF214" s="12" t="s">
        <v>1493</v>
      </c>
      <c r="AG214" s="12" t="s">
        <v>1493</v>
      </c>
      <c r="AH214" s="12" t="s">
        <v>1493</v>
      </c>
      <c r="AI214" s="12" t="s">
        <v>1493</v>
      </c>
      <c r="AJ214" s="12" t="s">
        <v>1493</v>
      </c>
      <c r="AK214" s="12" t="s">
        <v>1493</v>
      </c>
      <c r="AL214" s="12" t="s">
        <v>1493</v>
      </c>
      <c r="AM214" s="12" t="s">
        <v>1493</v>
      </c>
      <c r="AN214" s="12" t="s">
        <v>1493</v>
      </c>
      <c r="AO214" s="12" t="s">
        <v>1493</v>
      </c>
      <c r="AP214" s="12" t="s">
        <v>1493</v>
      </c>
      <c r="AQ214" s="12" t="s">
        <v>1493</v>
      </c>
      <c r="AR214" s="12" t="s">
        <v>1493</v>
      </c>
      <c r="AS214" s="12" t="s">
        <v>1493</v>
      </c>
      <c r="AT214" s="12" t="s">
        <v>1493</v>
      </c>
      <c r="AU214" s="12" t="s">
        <v>1493</v>
      </c>
      <c r="AV214" s="12" t="s">
        <v>1493</v>
      </c>
      <c r="AW214" s="12" t="s">
        <v>1493</v>
      </c>
      <c r="AX214" s="12" t="s">
        <v>1493</v>
      </c>
      <c r="AY214" s="12" t="s">
        <v>1493</v>
      </c>
      <c r="AZ214" s="12" t="s">
        <v>1493</v>
      </c>
      <c r="BA214" s="12" t="s">
        <v>1493</v>
      </c>
      <c r="BB214" s="12" t="s">
        <v>1493</v>
      </c>
      <c r="BC214" s="12" t="s">
        <v>1493</v>
      </c>
      <c r="BD214" s="12" t="s">
        <v>1493</v>
      </c>
      <c r="BE214" s="12" t="s">
        <v>1493</v>
      </c>
      <c r="BF214" s="12" t="s">
        <v>1493</v>
      </c>
      <c r="BG214" s="12" t="s">
        <v>1493</v>
      </c>
      <c r="BH214" s="12" t="s">
        <v>1493</v>
      </c>
      <c r="BI214" s="12" t="s">
        <v>1493</v>
      </c>
      <c r="BJ214" s="12" t="s">
        <v>1493</v>
      </c>
      <c r="BK214" s="12" t="s">
        <v>1493</v>
      </c>
      <c r="BL214" s="12" t="s">
        <v>1493</v>
      </c>
      <c r="BM214" s="12" t="s">
        <v>1493</v>
      </c>
      <c r="BN214" s="12" t="s">
        <v>1493</v>
      </c>
      <c r="BO214" s="12" t="s">
        <v>1493</v>
      </c>
      <c r="BP214" s="12" t="s">
        <v>1493</v>
      </c>
      <c r="BQ214" s="12" t="s">
        <v>1493</v>
      </c>
      <c r="BR214" s="12" t="s">
        <v>1493</v>
      </c>
      <c r="BS214" s="12" t="s">
        <v>1493</v>
      </c>
      <c r="BT214" s="12" t="s">
        <v>1493</v>
      </c>
      <c r="BU214" s="12" t="s">
        <v>1493</v>
      </c>
      <c r="BV214" s="12" t="s">
        <v>1493</v>
      </c>
      <c r="BW214" s="12" t="s">
        <v>1493</v>
      </c>
      <c r="BX214" s="12" t="s">
        <v>1493</v>
      </c>
      <c r="BY214" s="12" t="s">
        <v>1493</v>
      </c>
      <c r="BZ214" s="12" t="s">
        <v>1493</v>
      </c>
      <c r="CA214" s="12" t="s">
        <v>1493</v>
      </c>
      <c r="CB214" s="12" t="s">
        <v>1493</v>
      </c>
      <c r="CC214" s="12" t="s">
        <v>1493</v>
      </c>
      <c r="CD214" s="12" t="s">
        <v>1493</v>
      </c>
      <c r="CE214" s="12" t="s">
        <v>1493</v>
      </c>
      <c r="CF214" s="12" t="s">
        <v>1493</v>
      </c>
      <c r="CG214" s="12" t="s">
        <v>1493</v>
      </c>
      <c r="CH214" s="12" t="s">
        <v>1493</v>
      </c>
      <c r="CI214" s="12" t="s">
        <v>1493</v>
      </c>
      <c r="CJ214" s="12" t="s">
        <v>1493</v>
      </c>
      <c r="CK214" s="12" t="s">
        <v>1493</v>
      </c>
      <c r="CL214" s="12" t="s">
        <v>1493</v>
      </c>
      <c r="CM214" s="12" t="s">
        <v>1493</v>
      </c>
      <c r="CN214" s="12" t="s">
        <v>1493</v>
      </c>
      <c r="CO214" s="12" t="s">
        <v>1493</v>
      </c>
      <c r="CP214" s="12" t="s">
        <v>1493</v>
      </c>
      <c r="CQ214" s="12" t="s">
        <v>1493</v>
      </c>
      <c r="CR214" s="12" t="s">
        <v>1493</v>
      </c>
      <c r="CS214" s="12" t="s">
        <v>1493</v>
      </c>
      <c r="CT214" s="12" t="s">
        <v>1493</v>
      </c>
      <c r="CU214" s="12" t="s">
        <v>1493</v>
      </c>
      <c r="CV214" s="12" t="s">
        <v>1493</v>
      </c>
      <c r="CW214" s="12" t="s">
        <v>1493</v>
      </c>
      <c r="CX214" s="12" t="s">
        <v>1493</v>
      </c>
      <c r="CY214" s="12" t="s">
        <v>1493</v>
      </c>
      <c r="CZ214" s="12" t="s">
        <v>1493</v>
      </c>
      <c r="DA214" s="12" t="s">
        <v>1493</v>
      </c>
      <c r="DB214" s="12" t="s">
        <v>1493</v>
      </c>
      <c r="DC214" s="12" t="s">
        <v>1493</v>
      </c>
      <c r="DD214" s="12" t="s">
        <v>1493</v>
      </c>
      <c r="DE214" s="12" t="s">
        <v>1493</v>
      </c>
      <c r="DF214" s="12" t="s">
        <v>1493</v>
      </c>
      <c r="DG214" s="12" t="s">
        <v>1493</v>
      </c>
      <c r="DH214" s="12" t="s">
        <v>1493</v>
      </c>
      <c r="DI214" s="12" t="s">
        <v>1493</v>
      </c>
      <c r="DJ214" s="12" t="s">
        <v>1493</v>
      </c>
      <c r="DK214" s="12" t="s">
        <v>1493</v>
      </c>
      <c r="DL214" s="12" t="s">
        <v>1493</v>
      </c>
      <c r="DM214" s="12" t="s">
        <v>1493</v>
      </c>
      <c r="DN214" s="12" t="s">
        <v>1493</v>
      </c>
      <c r="DO214" s="12" t="s">
        <v>1493</v>
      </c>
      <c r="DP214" s="12" t="s">
        <v>1493</v>
      </c>
      <c r="DQ214" s="12" t="s">
        <v>1493</v>
      </c>
      <c r="DR214" s="12" t="s">
        <v>1493</v>
      </c>
      <c r="DS214" s="12" t="s">
        <v>1493</v>
      </c>
      <c r="DT214" s="12" t="s">
        <v>1493</v>
      </c>
      <c r="DU214" s="12" t="s">
        <v>1493</v>
      </c>
      <c r="DV214" s="12" t="s">
        <v>1493</v>
      </c>
      <c r="DW214" s="12" t="s">
        <v>1493</v>
      </c>
      <c r="DX214" s="12" t="s">
        <v>1493</v>
      </c>
      <c r="DY214" s="12" t="s">
        <v>1493</v>
      </c>
      <c r="DZ214" s="12" t="s">
        <v>1493</v>
      </c>
      <c r="EA214" s="12" t="s">
        <v>1493</v>
      </c>
      <c r="EB214" s="12" t="s">
        <v>1493</v>
      </c>
      <c r="EC214" s="12" t="s">
        <v>1493</v>
      </c>
      <c r="ED214" s="12" t="s">
        <v>1493</v>
      </c>
      <c r="EE214" s="12" t="s">
        <v>1493</v>
      </c>
      <c r="EF214" s="12" t="s">
        <v>1493</v>
      </c>
      <c r="EG214" s="12" t="s">
        <v>1493</v>
      </c>
      <c r="EH214" s="12" t="s">
        <v>1493</v>
      </c>
      <c r="EI214" s="12" t="s">
        <v>1493</v>
      </c>
      <c r="EJ214" s="12" t="s">
        <v>1493</v>
      </c>
      <c r="EK214" s="12" t="s">
        <v>1493</v>
      </c>
      <c r="EL214" s="12" t="s">
        <v>1493</v>
      </c>
      <c r="EM214" s="12" t="s">
        <v>1493</v>
      </c>
      <c r="EN214" s="12" t="s">
        <v>1493</v>
      </c>
      <c r="EO214" s="12" t="s">
        <v>1493</v>
      </c>
      <c r="EP214" s="12" t="s">
        <v>1493</v>
      </c>
      <c r="ER214">
        <v>2</v>
      </c>
      <c r="ES214">
        <v>24.2</v>
      </c>
      <c r="ET214">
        <v>24.2</v>
      </c>
      <c r="EU214">
        <f t="shared" si="9"/>
        <v>24</v>
      </c>
      <c r="EV214">
        <f>Data1!BQ214/7</f>
        <v>40.428571428571431</v>
      </c>
      <c r="EW214">
        <v>2</v>
      </c>
      <c r="EX214">
        <f t="shared" si="10"/>
        <v>3</v>
      </c>
      <c r="EY214" t="str">
        <f t="shared" si="11"/>
        <v>לא הולם</v>
      </c>
    </row>
    <row r="215" spans="1:155" x14ac:dyDescent="0.25">
      <c r="A215" s="4">
        <v>1.1180000000000001</v>
      </c>
      <c r="B215" s="12" t="s">
        <v>1493</v>
      </c>
      <c r="C215" s="12" t="s">
        <v>934</v>
      </c>
      <c r="D215">
        <v>162</v>
      </c>
      <c r="E215" s="12" t="s">
        <v>484</v>
      </c>
      <c r="F215">
        <v>99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1</v>
      </c>
      <c r="O215" s="12" t="s">
        <v>879</v>
      </c>
      <c r="P215">
        <v>189</v>
      </c>
      <c r="Q215" s="12" t="s">
        <v>484</v>
      </c>
      <c r="R215">
        <v>98</v>
      </c>
      <c r="S215" s="12">
        <v>0</v>
      </c>
      <c r="T215">
        <v>0</v>
      </c>
      <c r="U215" s="12">
        <v>0</v>
      </c>
      <c r="V215">
        <v>0</v>
      </c>
      <c r="W215" s="12">
        <v>1</v>
      </c>
      <c r="X215">
        <v>1</v>
      </c>
      <c r="Y215" s="12">
        <v>1</v>
      </c>
      <c r="Z215" s="12" t="s">
        <v>1493</v>
      </c>
      <c r="AA215" t="s">
        <v>923</v>
      </c>
      <c r="AB215">
        <v>224</v>
      </c>
      <c r="AC215" t="s">
        <v>645</v>
      </c>
      <c r="AD215">
        <v>98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 s="12" t="s">
        <v>1493</v>
      </c>
      <c r="AM215" t="s">
        <v>1181</v>
      </c>
      <c r="AN215">
        <v>252</v>
      </c>
      <c r="AO215" t="s">
        <v>569</v>
      </c>
      <c r="AP215">
        <v>95.5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 s="12" t="s">
        <v>1493</v>
      </c>
      <c r="AY215" t="s">
        <v>1215</v>
      </c>
      <c r="AZ215">
        <v>266</v>
      </c>
      <c r="BA215" t="s">
        <v>486</v>
      </c>
      <c r="BB215">
        <v>96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1</v>
      </c>
      <c r="BJ215" s="12" t="s">
        <v>1493</v>
      </c>
      <c r="BK215" t="s">
        <v>1222</v>
      </c>
      <c r="BL215">
        <v>280</v>
      </c>
      <c r="BM215" t="s">
        <v>569</v>
      </c>
      <c r="BN215">
        <v>95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 s="12" t="s">
        <v>1493</v>
      </c>
      <c r="BW215" s="12" t="s">
        <v>1493</v>
      </c>
      <c r="BX215" s="12" t="s">
        <v>1493</v>
      </c>
      <c r="BY215" s="12" t="s">
        <v>1493</v>
      </c>
      <c r="BZ215" s="12" t="s">
        <v>1493</v>
      </c>
      <c r="CA215" s="12" t="s">
        <v>1493</v>
      </c>
      <c r="CB215" s="12" t="s">
        <v>1493</v>
      </c>
      <c r="CC215" s="12" t="s">
        <v>1493</v>
      </c>
      <c r="CD215" s="12" t="s">
        <v>1493</v>
      </c>
      <c r="CE215" s="12" t="s">
        <v>1493</v>
      </c>
      <c r="CF215" s="12" t="s">
        <v>1493</v>
      </c>
      <c r="CG215" s="12" t="s">
        <v>1493</v>
      </c>
      <c r="CH215" s="12" t="s">
        <v>1493</v>
      </c>
      <c r="CI215" s="12" t="s">
        <v>1493</v>
      </c>
      <c r="CJ215" s="12" t="s">
        <v>1493</v>
      </c>
      <c r="CK215" s="12" t="s">
        <v>1493</v>
      </c>
      <c r="CL215" s="12" t="s">
        <v>1493</v>
      </c>
      <c r="CM215" s="12" t="s">
        <v>1493</v>
      </c>
      <c r="CN215" s="12" t="s">
        <v>1493</v>
      </c>
      <c r="CO215" s="12" t="s">
        <v>1493</v>
      </c>
      <c r="CP215" s="12" t="s">
        <v>1493</v>
      </c>
      <c r="CQ215" s="12" t="s">
        <v>1493</v>
      </c>
      <c r="CR215" s="12" t="s">
        <v>1493</v>
      </c>
      <c r="CS215" s="12" t="s">
        <v>1493</v>
      </c>
      <c r="CT215" s="12" t="s">
        <v>1493</v>
      </c>
      <c r="CU215" s="12" t="s">
        <v>1493</v>
      </c>
      <c r="CV215" s="12" t="s">
        <v>1493</v>
      </c>
      <c r="CW215" s="12" t="s">
        <v>1493</v>
      </c>
      <c r="CX215" s="12" t="s">
        <v>1493</v>
      </c>
      <c r="CY215" s="12" t="s">
        <v>1493</v>
      </c>
      <c r="CZ215" s="12" t="s">
        <v>1493</v>
      </c>
      <c r="DA215" s="12" t="s">
        <v>1493</v>
      </c>
      <c r="DB215" s="12" t="s">
        <v>1493</v>
      </c>
      <c r="DC215" s="12" t="s">
        <v>1493</v>
      </c>
      <c r="DD215" s="12" t="s">
        <v>1493</v>
      </c>
      <c r="DE215" s="12" t="s">
        <v>1493</v>
      </c>
      <c r="DF215" s="12" t="s">
        <v>1493</v>
      </c>
      <c r="DG215" s="12" t="s">
        <v>1493</v>
      </c>
      <c r="DH215" s="12" t="s">
        <v>1493</v>
      </c>
      <c r="DI215" s="12" t="s">
        <v>1493</v>
      </c>
      <c r="DJ215" s="12" t="s">
        <v>1493</v>
      </c>
      <c r="DK215" s="12" t="s">
        <v>1493</v>
      </c>
      <c r="DL215" s="12" t="s">
        <v>1493</v>
      </c>
      <c r="DM215" s="12" t="s">
        <v>1493</v>
      </c>
      <c r="DN215" s="12" t="s">
        <v>1493</v>
      </c>
      <c r="DO215" s="12" t="s">
        <v>1493</v>
      </c>
      <c r="DP215" s="12" t="s">
        <v>1493</v>
      </c>
      <c r="DQ215" s="12" t="s">
        <v>1493</v>
      </c>
      <c r="DR215" s="12" t="s">
        <v>1493</v>
      </c>
      <c r="DS215" s="12" t="s">
        <v>1493</v>
      </c>
      <c r="DT215" s="12" t="s">
        <v>1493</v>
      </c>
      <c r="DU215" s="12" t="s">
        <v>1493</v>
      </c>
      <c r="DV215" s="12" t="s">
        <v>1493</v>
      </c>
      <c r="DW215" s="12" t="s">
        <v>1493</v>
      </c>
      <c r="DX215" s="12" t="s">
        <v>1493</v>
      </c>
      <c r="DY215" s="12" t="s">
        <v>1493</v>
      </c>
      <c r="DZ215" s="12" t="s">
        <v>1493</v>
      </c>
      <c r="EA215" s="12" t="s">
        <v>1493</v>
      </c>
      <c r="EB215" s="12" t="s">
        <v>1493</v>
      </c>
      <c r="EC215" s="12" t="s">
        <v>1493</v>
      </c>
      <c r="ED215" s="12" t="s">
        <v>1493</v>
      </c>
      <c r="EE215" s="12" t="s">
        <v>1493</v>
      </c>
      <c r="EF215" s="12" t="s">
        <v>1493</v>
      </c>
      <c r="EG215" s="12" t="s">
        <v>1493</v>
      </c>
      <c r="EH215" s="12" t="s">
        <v>1493</v>
      </c>
      <c r="EI215" s="12" t="s">
        <v>1493</v>
      </c>
      <c r="EJ215" s="12" t="s">
        <v>1493</v>
      </c>
      <c r="EK215" s="12" t="s">
        <v>1493</v>
      </c>
      <c r="EL215" s="12" t="s">
        <v>1493</v>
      </c>
      <c r="EM215" s="12" t="s">
        <v>1493</v>
      </c>
      <c r="EN215" s="12" t="s">
        <v>1493</v>
      </c>
      <c r="EO215" s="12" t="s">
        <v>1493</v>
      </c>
      <c r="EP215" s="12" t="s">
        <v>1493</v>
      </c>
      <c r="ER215">
        <v>6</v>
      </c>
      <c r="ES215">
        <v>40</v>
      </c>
      <c r="ET215">
        <v>40</v>
      </c>
      <c r="EU215">
        <f t="shared" si="9"/>
        <v>40</v>
      </c>
      <c r="EV215">
        <f>Data1!BQ215/7</f>
        <v>40.857142857142854</v>
      </c>
      <c r="EW215">
        <v>6</v>
      </c>
      <c r="EX215">
        <f t="shared" si="10"/>
        <v>2</v>
      </c>
      <c r="EY215" t="str">
        <f t="shared" si="11"/>
        <v>בינוני</v>
      </c>
    </row>
    <row r="216" spans="1:155" x14ac:dyDescent="0.25">
      <c r="A216" s="4">
        <v>1.119</v>
      </c>
      <c r="B216" s="12" t="s">
        <v>1493</v>
      </c>
      <c r="C216" s="12" t="s">
        <v>1047</v>
      </c>
      <c r="D216">
        <v>245</v>
      </c>
      <c r="E216" s="12" t="s">
        <v>557</v>
      </c>
      <c r="F216">
        <v>90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1</v>
      </c>
      <c r="O216" s="12" t="s">
        <v>1493</v>
      </c>
      <c r="P216" s="12" t="s">
        <v>1493</v>
      </c>
      <c r="Q216" s="12" t="s">
        <v>1493</v>
      </c>
      <c r="R216" s="12" t="s">
        <v>1493</v>
      </c>
      <c r="S216" s="12" t="s">
        <v>1493</v>
      </c>
      <c r="T216" s="12" t="s">
        <v>1493</v>
      </c>
      <c r="U216" s="12" t="s">
        <v>1493</v>
      </c>
      <c r="V216" s="12" t="s">
        <v>1493</v>
      </c>
      <c r="W216" s="12" t="s">
        <v>1493</v>
      </c>
      <c r="X216" s="12" t="s">
        <v>1493</v>
      </c>
      <c r="Y216" s="12" t="s">
        <v>1493</v>
      </c>
      <c r="Z216" s="12" t="s">
        <v>1493</v>
      </c>
      <c r="AA216" s="12" t="s">
        <v>1493</v>
      </c>
      <c r="AB216" s="12" t="s">
        <v>1493</v>
      </c>
      <c r="AC216" s="12" t="s">
        <v>1493</v>
      </c>
      <c r="AD216" s="12" t="s">
        <v>1493</v>
      </c>
      <c r="AE216" s="12" t="s">
        <v>1493</v>
      </c>
      <c r="AF216" s="12" t="s">
        <v>1493</v>
      </c>
      <c r="AG216" s="12" t="s">
        <v>1493</v>
      </c>
      <c r="AH216" s="12" t="s">
        <v>1493</v>
      </c>
      <c r="AI216" s="12" t="s">
        <v>1493</v>
      </c>
      <c r="AJ216" s="12" t="s">
        <v>1493</v>
      </c>
      <c r="AK216" s="12" t="s">
        <v>1493</v>
      </c>
      <c r="AL216" s="12" t="s">
        <v>1493</v>
      </c>
      <c r="AM216" s="12" t="s">
        <v>1493</v>
      </c>
      <c r="AN216" s="12" t="s">
        <v>1493</v>
      </c>
      <c r="AO216" s="12" t="s">
        <v>1493</v>
      </c>
      <c r="AP216" s="12" t="s">
        <v>1493</v>
      </c>
      <c r="AQ216" s="12" t="s">
        <v>1493</v>
      </c>
      <c r="AR216" s="12" t="s">
        <v>1493</v>
      </c>
      <c r="AS216" s="12" t="s">
        <v>1493</v>
      </c>
      <c r="AT216" s="12" t="s">
        <v>1493</v>
      </c>
      <c r="AU216" s="12" t="s">
        <v>1493</v>
      </c>
      <c r="AV216" s="12" t="s">
        <v>1493</v>
      </c>
      <c r="AW216" s="12" t="s">
        <v>1493</v>
      </c>
      <c r="AX216" s="12" t="s">
        <v>1493</v>
      </c>
      <c r="AY216" s="12" t="s">
        <v>1493</v>
      </c>
      <c r="AZ216" s="12" t="s">
        <v>1493</v>
      </c>
      <c r="BA216" s="12" t="s">
        <v>1493</v>
      </c>
      <c r="BB216" s="12" t="s">
        <v>1493</v>
      </c>
      <c r="BC216" s="12" t="s">
        <v>1493</v>
      </c>
      <c r="BD216" s="12" t="s">
        <v>1493</v>
      </c>
      <c r="BE216" s="12" t="s">
        <v>1493</v>
      </c>
      <c r="BF216" s="12" t="s">
        <v>1493</v>
      </c>
      <c r="BG216" s="12" t="s">
        <v>1493</v>
      </c>
      <c r="BH216" s="12" t="s">
        <v>1493</v>
      </c>
      <c r="BI216" s="12" t="s">
        <v>1493</v>
      </c>
      <c r="BJ216" s="12" t="s">
        <v>1493</v>
      </c>
      <c r="BK216" s="12" t="s">
        <v>1493</v>
      </c>
      <c r="BL216" s="12" t="s">
        <v>1493</v>
      </c>
      <c r="BM216" s="12" t="s">
        <v>1493</v>
      </c>
      <c r="BN216" s="12" t="s">
        <v>1493</v>
      </c>
      <c r="BO216" s="12" t="s">
        <v>1493</v>
      </c>
      <c r="BP216" s="12" t="s">
        <v>1493</v>
      </c>
      <c r="BQ216" s="12" t="s">
        <v>1493</v>
      </c>
      <c r="BR216" s="12" t="s">
        <v>1493</v>
      </c>
      <c r="BS216" s="12" t="s">
        <v>1493</v>
      </c>
      <c r="BT216" s="12" t="s">
        <v>1493</v>
      </c>
      <c r="BU216" s="12" t="s">
        <v>1493</v>
      </c>
      <c r="BV216" s="12" t="s">
        <v>1493</v>
      </c>
      <c r="BW216" s="12" t="s">
        <v>1493</v>
      </c>
      <c r="BX216" s="12" t="s">
        <v>1493</v>
      </c>
      <c r="BY216" s="12" t="s">
        <v>1493</v>
      </c>
      <c r="BZ216" s="12" t="s">
        <v>1493</v>
      </c>
      <c r="CA216" s="12" t="s">
        <v>1493</v>
      </c>
      <c r="CB216" s="12" t="s">
        <v>1493</v>
      </c>
      <c r="CC216" s="12" t="s">
        <v>1493</v>
      </c>
      <c r="CD216" s="12" t="s">
        <v>1493</v>
      </c>
      <c r="CE216" s="12" t="s">
        <v>1493</v>
      </c>
      <c r="CF216" s="12" t="s">
        <v>1493</v>
      </c>
      <c r="CG216" s="12" t="s">
        <v>1493</v>
      </c>
      <c r="CH216" s="12" t="s">
        <v>1493</v>
      </c>
      <c r="CI216" s="12" t="s">
        <v>1493</v>
      </c>
      <c r="CJ216" s="12" t="s">
        <v>1493</v>
      </c>
      <c r="CK216" s="12" t="s">
        <v>1493</v>
      </c>
      <c r="CL216" s="12" t="s">
        <v>1493</v>
      </c>
      <c r="CM216" s="12" t="s">
        <v>1493</v>
      </c>
      <c r="CN216" s="12" t="s">
        <v>1493</v>
      </c>
      <c r="CO216" s="12" t="s">
        <v>1493</v>
      </c>
      <c r="CP216" s="12" t="s">
        <v>1493</v>
      </c>
      <c r="CQ216" s="12" t="s">
        <v>1493</v>
      </c>
      <c r="CR216" s="12" t="s">
        <v>1493</v>
      </c>
      <c r="CS216" s="12" t="s">
        <v>1493</v>
      </c>
      <c r="CT216" s="12" t="s">
        <v>1493</v>
      </c>
      <c r="CU216" s="12" t="s">
        <v>1493</v>
      </c>
      <c r="CV216" s="12" t="s">
        <v>1493</v>
      </c>
      <c r="CW216" s="12" t="s">
        <v>1493</v>
      </c>
      <c r="CX216" s="12" t="s">
        <v>1493</v>
      </c>
      <c r="CY216" s="12" t="s">
        <v>1493</v>
      </c>
      <c r="CZ216" s="12" t="s">
        <v>1493</v>
      </c>
      <c r="DA216" s="12" t="s">
        <v>1493</v>
      </c>
      <c r="DB216" s="12" t="s">
        <v>1493</v>
      </c>
      <c r="DC216" s="12" t="s">
        <v>1493</v>
      </c>
      <c r="DD216" s="12" t="s">
        <v>1493</v>
      </c>
      <c r="DE216" s="12" t="s">
        <v>1493</v>
      </c>
      <c r="DF216" s="12" t="s">
        <v>1493</v>
      </c>
      <c r="DG216" s="12" t="s">
        <v>1493</v>
      </c>
      <c r="DH216" s="12" t="s">
        <v>1493</v>
      </c>
      <c r="DI216" s="12" t="s">
        <v>1493</v>
      </c>
      <c r="DJ216" s="12" t="s">
        <v>1493</v>
      </c>
      <c r="DK216" s="12" t="s">
        <v>1493</v>
      </c>
      <c r="DL216" s="12" t="s">
        <v>1493</v>
      </c>
      <c r="DM216" s="12" t="s">
        <v>1493</v>
      </c>
      <c r="DN216" s="12" t="s">
        <v>1493</v>
      </c>
      <c r="DO216" s="12" t="s">
        <v>1493</v>
      </c>
      <c r="DP216" s="12" t="s">
        <v>1493</v>
      </c>
      <c r="DQ216" s="12" t="s">
        <v>1493</v>
      </c>
      <c r="DR216" s="12" t="s">
        <v>1493</v>
      </c>
      <c r="DS216" s="12" t="s">
        <v>1493</v>
      </c>
      <c r="DT216" s="12" t="s">
        <v>1493</v>
      </c>
      <c r="DU216" s="12" t="s">
        <v>1493</v>
      </c>
      <c r="DV216" s="12" t="s">
        <v>1493</v>
      </c>
      <c r="DW216" s="12" t="s">
        <v>1493</v>
      </c>
      <c r="DX216" s="12" t="s">
        <v>1493</v>
      </c>
      <c r="DY216" s="12" t="s">
        <v>1493</v>
      </c>
      <c r="DZ216" s="12" t="s">
        <v>1493</v>
      </c>
      <c r="EA216" s="12" t="s">
        <v>1493</v>
      </c>
      <c r="EB216" s="12" t="s">
        <v>1493</v>
      </c>
      <c r="EC216" s="12" t="s">
        <v>1493</v>
      </c>
      <c r="ED216" s="12" t="s">
        <v>1493</v>
      </c>
      <c r="EE216" s="12" t="s">
        <v>1493</v>
      </c>
      <c r="EF216" s="12" t="s">
        <v>1493</v>
      </c>
      <c r="EG216" s="12" t="s">
        <v>1493</v>
      </c>
      <c r="EH216" s="12" t="s">
        <v>1493</v>
      </c>
      <c r="EI216" s="12" t="s">
        <v>1493</v>
      </c>
      <c r="EJ216" s="12" t="s">
        <v>1493</v>
      </c>
      <c r="EK216" s="12" t="s">
        <v>1493</v>
      </c>
      <c r="EL216" s="12" t="s">
        <v>1493</v>
      </c>
      <c r="EM216" s="12" t="s">
        <v>1493</v>
      </c>
      <c r="EN216" s="12" t="s">
        <v>1493</v>
      </c>
      <c r="EO216" s="12" t="s">
        <v>1493</v>
      </c>
      <c r="EP216" s="12" t="s">
        <v>1493</v>
      </c>
      <c r="ER216">
        <v>1</v>
      </c>
      <c r="ES216">
        <v>35</v>
      </c>
      <c r="ET216">
        <v>35</v>
      </c>
      <c r="EU216">
        <f t="shared" si="9"/>
        <v>35</v>
      </c>
      <c r="EV216">
        <f>Data1!BQ216/7</f>
        <v>38.857142857142854</v>
      </c>
      <c r="EW216">
        <v>1</v>
      </c>
      <c r="EX216">
        <f t="shared" si="10"/>
        <v>3</v>
      </c>
      <c r="EY216" t="str">
        <f t="shared" si="11"/>
        <v>לא הולם</v>
      </c>
    </row>
    <row r="217" spans="1:155" x14ac:dyDescent="0.25">
      <c r="A217" s="4">
        <v>1.1200000000000001</v>
      </c>
      <c r="B217" s="12" t="s">
        <v>1493</v>
      </c>
      <c r="C217" s="12" t="s">
        <v>733</v>
      </c>
      <c r="D217">
        <v>98</v>
      </c>
      <c r="E217" s="12" t="s">
        <v>608</v>
      </c>
      <c r="F217">
        <v>65</v>
      </c>
      <c r="G217">
        <v>0</v>
      </c>
      <c r="H217">
        <v>0</v>
      </c>
      <c r="I217">
        <v>0</v>
      </c>
      <c r="J217">
        <v>0</v>
      </c>
      <c r="K217">
        <v>0</v>
      </c>
      <c r="L217" s="12" t="s">
        <v>1493</v>
      </c>
      <c r="M217">
        <v>1</v>
      </c>
      <c r="N217">
        <v>1</v>
      </c>
      <c r="O217" s="12" t="s">
        <v>997</v>
      </c>
      <c r="P217">
        <v>161</v>
      </c>
      <c r="Q217" s="12" t="s">
        <v>484</v>
      </c>
      <c r="R217">
        <v>78</v>
      </c>
      <c r="S217" s="12">
        <v>0</v>
      </c>
      <c r="T217">
        <v>0</v>
      </c>
      <c r="U217" s="12">
        <v>0</v>
      </c>
      <c r="V217" s="12" t="s">
        <v>1493</v>
      </c>
      <c r="W217" s="12">
        <v>1</v>
      </c>
      <c r="X217">
        <v>1</v>
      </c>
      <c r="Y217" s="12">
        <v>1</v>
      </c>
      <c r="Z217" s="12" t="s">
        <v>1493</v>
      </c>
      <c r="AA217" s="12" t="s">
        <v>952</v>
      </c>
      <c r="AB217">
        <v>217</v>
      </c>
      <c r="AC217" s="12" t="s">
        <v>484</v>
      </c>
      <c r="AD217">
        <v>84</v>
      </c>
      <c r="AE217">
        <v>0</v>
      </c>
      <c r="AF217">
        <v>0</v>
      </c>
      <c r="AG217">
        <v>0</v>
      </c>
      <c r="AH217" s="12" t="s">
        <v>1493</v>
      </c>
      <c r="AI217">
        <v>1</v>
      </c>
      <c r="AJ217">
        <v>1</v>
      </c>
      <c r="AK217">
        <v>1</v>
      </c>
      <c r="AL217" s="12" t="s">
        <v>1493</v>
      </c>
      <c r="AM217" s="12" t="s">
        <v>1028</v>
      </c>
      <c r="AN217">
        <v>252</v>
      </c>
      <c r="AO217" s="12" t="s">
        <v>484</v>
      </c>
      <c r="AP217">
        <v>92</v>
      </c>
      <c r="AQ217">
        <v>0</v>
      </c>
      <c r="AR217">
        <v>0</v>
      </c>
      <c r="AS217">
        <v>0</v>
      </c>
      <c r="AT217" s="12" t="s">
        <v>1493</v>
      </c>
      <c r="AU217">
        <v>1</v>
      </c>
      <c r="AV217">
        <v>1</v>
      </c>
      <c r="AW217">
        <v>1</v>
      </c>
      <c r="AX217" s="12" t="s">
        <v>1493</v>
      </c>
      <c r="AY217" s="12" t="s">
        <v>1493</v>
      </c>
      <c r="AZ217" s="12" t="s">
        <v>1493</v>
      </c>
      <c r="BA217" s="12" t="s">
        <v>1493</v>
      </c>
      <c r="BB217" s="12" t="s">
        <v>1493</v>
      </c>
      <c r="BC217" s="12" t="s">
        <v>1493</v>
      </c>
      <c r="BD217" s="12" t="s">
        <v>1493</v>
      </c>
      <c r="BE217" s="12" t="s">
        <v>1493</v>
      </c>
      <c r="BF217" s="12" t="s">
        <v>1493</v>
      </c>
      <c r="BG217" s="12" t="s">
        <v>1493</v>
      </c>
      <c r="BH217" s="12" t="s">
        <v>1493</v>
      </c>
      <c r="BI217" s="12" t="s">
        <v>1493</v>
      </c>
      <c r="BJ217" s="12" t="s">
        <v>1493</v>
      </c>
      <c r="BK217" s="12" t="s">
        <v>1493</v>
      </c>
      <c r="BL217" s="12" t="s">
        <v>1493</v>
      </c>
      <c r="BM217" s="12" t="s">
        <v>1493</v>
      </c>
      <c r="BN217" s="12" t="s">
        <v>1493</v>
      </c>
      <c r="BO217" s="12" t="s">
        <v>1493</v>
      </c>
      <c r="BP217" s="12" t="s">
        <v>1493</v>
      </c>
      <c r="BQ217" s="12" t="s">
        <v>1493</v>
      </c>
      <c r="BR217" s="12" t="s">
        <v>1493</v>
      </c>
      <c r="BS217" s="12" t="s">
        <v>1493</v>
      </c>
      <c r="BT217" s="12" t="s">
        <v>1493</v>
      </c>
      <c r="BU217" s="12" t="s">
        <v>1493</v>
      </c>
      <c r="BV217" s="12" t="s">
        <v>1493</v>
      </c>
      <c r="BW217" s="12" t="s">
        <v>1493</v>
      </c>
      <c r="BX217" s="12" t="s">
        <v>1493</v>
      </c>
      <c r="BY217" s="12" t="s">
        <v>1493</v>
      </c>
      <c r="BZ217" s="12" t="s">
        <v>1493</v>
      </c>
      <c r="CA217" s="12" t="s">
        <v>1493</v>
      </c>
      <c r="CB217" s="12" t="s">
        <v>1493</v>
      </c>
      <c r="CC217" s="12" t="s">
        <v>1493</v>
      </c>
      <c r="CD217" s="12" t="s">
        <v>1493</v>
      </c>
      <c r="CE217" s="12" t="s">
        <v>1493</v>
      </c>
      <c r="CF217" s="12" t="s">
        <v>1493</v>
      </c>
      <c r="CG217" s="12" t="s">
        <v>1493</v>
      </c>
      <c r="CH217" s="12" t="s">
        <v>1493</v>
      </c>
      <c r="CI217" s="12" t="s">
        <v>1493</v>
      </c>
      <c r="CJ217" s="12" t="s">
        <v>1493</v>
      </c>
      <c r="CK217" s="12" t="s">
        <v>1493</v>
      </c>
      <c r="CL217" s="12" t="s">
        <v>1493</v>
      </c>
      <c r="CM217" s="12" t="s">
        <v>1493</v>
      </c>
      <c r="CN217" s="12" t="s">
        <v>1493</v>
      </c>
      <c r="CO217" s="12" t="s">
        <v>1493</v>
      </c>
      <c r="CP217" s="12" t="s">
        <v>1493</v>
      </c>
      <c r="CQ217" s="12" t="s">
        <v>1493</v>
      </c>
      <c r="CR217" s="12" t="s">
        <v>1493</v>
      </c>
      <c r="CS217" s="12" t="s">
        <v>1493</v>
      </c>
      <c r="CT217" s="12" t="s">
        <v>1493</v>
      </c>
      <c r="CU217" s="12" t="s">
        <v>1493</v>
      </c>
      <c r="CV217" s="12" t="s">
        <v>1493</v>
      </c>
      <c r="CW217" s="12" t="s">
        <v>1493</v>
      </c>
      <c r="CX217" s="12" t="s">
        <v>1493</v>
      </c>
      <c r="CY217" s="12" t="s">
        <v>1493</v>
      </c>
      <c r="CZ217" s="12" t="s">
        <v>1493</v>
      </c>
      <c r="DA217" s="12" t="s">
        <v>1493</v>
      </c>
      <c r="DB217" s="12" t="s">
        <v>1493</v>
      </c>
      <c r="DC217" s="12" t="s">
        <v>1493</v>
      </c>
      <c r="DD217" s="12" t="s">
        <v>1493</v>
      </c>
      <c r="DE217" s="12" t="s">
        <v>1493</v>
      </c>
      <c r="DF217" s="12" t="s">
        <v>1493</v>
      </c>
      <c r="DG217" s="12" t="s">
        <v>1493</v>
      </c>
      <c r="DH217" s="12" t="s">
        <v>1493</v>
      </c>
      <c r="DI217" s="12" t="s">
        <v>1493</v>
      </c>
      <c r="DJ217" s="12" t="s">
        <v>1493</v>
      </c>
      <c r="DK217" s="12" t="s">
        <v>1493</v>
      </c>
      <c r="DL217" s="12" t="s">
        <v>1493</v>
      </c>
      <c r="DM217" s="12" t="s">
        <v>1493</v>
      </c>
      <c r="DN217" s="12" t="s">
        <v>1493</v>
      </c>
      <c r="DO217" s="12" t="s">
        <v>1493</v>
      </c>
      <c r="DP217" s="12" t="s">
        <v>1493</v>
      </c>
      <c r="DQ217" s="12" t="s">
        <v>1493</v>
      </c>
      <c r="DR217" s="12" t="s">
        <v>1493</v>
      </c>
      <c r="DS217" s="12" t="s">
        <v>1493</v>
      </c>
      <c r="DT217" s="12" t="s">
        <v>1493</v>
      </c>
      <c r="DU217" s="12" t="s">
        <v>1493</v>
      </c>
      <c r="DV217" s="12" t="s">
        <v>1493</v>
      </c>
      <c r="DW217" s="12" t="s">
        <v>1493</v>
      </c>
      <c r="DX217" s="12" t="s">
        <v>1493</v>
      </c>
      <c r="DY217" s="12" t="s">
        <v>1493</v>
      </c>
      <c r="DZ217" s="12" t="s">
        <v>1493</v>
      </c>
      <c r="EA217" s="12" t="s">
        <v>1493</v>
      </c>
      <c r="EB217" s="12" t="s">
        <v>1493</v>
      </c>
      <c r="EC217" s="12" t="s">
        <v>1493</v>
      </c>
      <c r="ED217" s="12" t="s">
        <v>1493</v>
      </c>
      <c r="EE217" s="12" t="s">
        <v>1493</v>
      </c>
      <c r="EF217" s="12" t="s">
        <v>1493</v>
      </c>
      <c r="EG217" s="12" t="s">
        <v>1493</v>
      </c>
      <c r="EH217" s="12" t="s">
        <v>1493</v>
      </c>
      <c r="EI217" s="12" t="s">
        <v>1493</v>
      </c>
      <c r="EJ217" s="12" t="s">
        <v>1493</v>
      </c>
      <c r="EK217" s="12" t="s">
        <v>1493</v>
      </c>
      <c r="EL217" s="12" t="s">
        <v>1493</v>
      </c>
      <c r="EM217" s="12" t="s">
        <v>1493</v>
      </c>
      <c r="EN217" s="12" t="s">
        <v>1493</v>
      </c>
      <c r="EO217" s="12" t="s">
        <v>1493</v>
      </c>
      <c r="EP217" s="12" t="s">
        <v>1493</v>
      </c>
      <c r="ER217">
        <v>4</v>
      </c>
      <c r="ES217">
        <v>36</v>
      </c>
      <c r="ET217">
        <v>36</v>
      </c>
      <c r="EU217">
        <f t="shared" si="9"/>
        <v>36</v>
      </c>
      <c r="EV217">
        <f>Data1!BQ217/7</f>
        <v>40</v>
      </c>
      <c r="EW217">
        <v>4</v>
      </c>
      <c r="EX217">
        <f t="shared" si="10"/>
        <v>3</v>
      </c>
      <c r="EY217" t="str">
        <f t="shared" si="11"/>
        <v>לא הולם</v>
      </c>
    </row>
    <row r="218" spans="1:155" x14ac:dyDescent="0.25">
      <c r="A218" s="4">
        <v>1.121</v>
      </c>
      <c r="B218" s="12" t="s">
        <v>1493</v>
      </c>
      <c r="C218" s="12" t="s">
        <v>545</v>
      </c>
      <c r="D218">
        <v>124</v>
      </c>
      <c r="E218" s="12" t="s">
        <v>645</v>
      </c>
      <c r="F218">
        <v>50</v>
      </c>
      <c r="G218" s="12" t="s">
        <v>1493</v>
      </c>
      <c r="H218" s="12" t="s">
        <v>1493</v>
      </c>
      <c r="I218" s="12" t="s">
        <v>1493</v>
      </c>
      <c r="J218" s="12" t="s">
        <v>1493</v>
      </c>
      <c r="K218" s="12" t="s">
        <v>1493</v>
      </c>
      <c r="L218">
        <v>1</v>
      </c>
      <c r="M218">
        <v>1</v>
      </c>
      <c r="N218">
        <v>1</v>
      </c>
      <c r="O218" s="12" t="s">
        <v>736</v>
      </c>
      <c r="P218">
        <v>168</v>
      </c>
      <c r="Q218" s="12" t="s">
        <v>763</v>
      </c>
      <c r="R218">
        <v>55</v>
      </c>
      <c r="S218" s="12" t="s">
        <v>1493</v>
      </c>
      <c r="T218" s="12" t="s">
        <v>1493</v>
      </c>
      <c r="U218" s="12" t="s">
        <v>1493</v>
      </c>
      <c r="V218" s="12" t="s">
        <v>1493</v>
      </c>
      <c r="W218" s="12">
        <v>1</v>
      </c>
      <c r="X218">
        <v>1</v>
      </c>
      <c r="Y218" s="12">
        <v>1</v>
      </c>
      <c r="Z218" s="12" t="s">
        <v>1493</v>
      </c>
      <c r="AA218" s="12" t="s">
        <v>1136</v>
      </c>
      <c r="AB218">
        <v>203</v>
      </c>
      <c r="AC218" s="12" t="s">
        <v>645</v>
      </c>
      <c r="AD218">
        <v>56.6</v>
      </c>
      <c r="AE218" s="12" t="s">
        <v>1493</v>
      </c>
      <c r="AF218" s="12" t="s">
        <v>1493</v>
      </c>
      <c r="AG218" s="12" t="s">
        <v>1493</v>
      </c>
      <c r="AH218" s="12" t="s">
        <v>1493</v>
      </c>
      <c r="AI218">
        <v>1</v>
      </c>
      <c r="AJ218">
        <v>1</v>
      </c>
      <c r="AK218">
        <v>1</v>
      </c>
      <c r="AL218" s="12" t="s">
        <v>1493</v>
      </c>
      <c r="AM218" s="12" t="s">
        <v>1057</v>
      </c>
      <c r="AN218">
        <v>224</v>
      </c>
      <c r="AO218" s="12" t="s">
        <v>645</v>
      </c>
      <c r="AP218">
        <v>52</v>
      </c>
      <c r="AQ218" s="12" t="s">
        <v>1493</v>
      </c>
      <c r="AR218" s="12" t="s">
        <v>1493</v>
      </c>
      <c r="AS218" s="12" t="s">
        <v>1493</v>
      </c>
      <c r="AT218" s="12" t="s">
        <v>1493</v>
      </c>
      <c r="AU218">
        <v>1</v>
      </c>
      <c r="AV218">
        <v>1</v>
      </c>
      <c r="AW218">
        <v>1</v>
      </c>
      <c r="AX218" s="12" t="s">
        <v>1493</v>
      </c>
      <c r="AY218" s="12" t="s">
        <v>1493</v>
      </c>
      <c r="AZ218" s="12" t="s">
        <v>1493</v>
      </c>
      <c r="BA218" s="12" t="s">
        <v>1493</v>
      </c>
      <c r="BB218" s="12" t="s">
        <v>1493</v>
      </c>
      <c r="BC218" s="12" t="s">
        <v>1493</v>
      </c>
      <c r="BD218" s="12" t="s">
        <v>1493</v>
      </c>
      <c r="BE218" s="12" t="s">
        <v>1493</v>
      </c>
      <c r="BF218" s="12" t="s">
        <v>1493</v>
      </c>
      <c r="BG218" s="12" t="s">
        <v>1493</v>
      </c>
      <c r="BH218" s="12" t="s">
        <v>1493</v>
      </c>
      <c r="BI218" s="12" t="s">
        <v>1493</v>
      </c>
      <c r="BJ218" s="12" t="s">
        <v>1493</v>
      </c>
      <c r="BK218" s="12" t="s">
        <v>1493</v>
      </c>
      <c r="BL218" s="12" t="s">
        <v>1493</v>
      </c>
      <c r="BM218" s="12" t="s">
        <v>1493</v>
      </c>
      <c r="BN218" s="12" t="s">
        <v>1493</v>
      </c>
      <c r="BO218" s="12" t="s">
        <v>1493</v>
      </c>
      <c r="BP218" s="12" t="s">
        <v>1493</v>
      </c>
      <c r="BQ218" s="12" t="s">
        <v>1493</v>
      </c>
      <c r="BR218" s="12" t="s">
        <v>1493</v>
      </c>
      <c r="BS218" s="12" t="s">
        <v>1493</v>
      </c>
      <c r="BT218" s="12" t="s">
        <v>1493</v>
      </c>
      <c r="BU218" s="12" t="s">
        <v>1493</v>
      </c>
      <c r="BV218" s="12" t="s">
        <v>1493</v>
      </c>
      <c r="BW218" s="12" t="s">
        <v>1493</v>
      </c>
      <c r="BX218" s="12" t="s">
        <v>1493</v>
      </c>
      <c r="BY218" s="12" t="s">
        <v>1493</v>
      </c>
      <c r="BZ218" s="12" t="s">
        <v>1493</v>
      </c>
      <c r="CA218" s="12" t="s">
        <v>1493</v>
      </c>
      <c r="CB218" s="12" t="s">
        <v>1493</v>
      </c>
      <c r="CC218" s="12" t="s">
        <v>1493</v>
      </c>
      <c r="CD218" s="12" t="s">
        <v>1493</v>
      </c>
      <c r="CE218" s="12" t="s">
        <v>1493</v>
      </c>
      <c r="CF218" s="12" t="s">
        <v>1493</v>
      </c>
      <c r="CG218" s="12" t="s">
        <v>1493</v>
      </c>
      <c r="CH218" s="12" t="s">
        <v>1493</v>
      </c>
      <c r="CI218" s="12" t="s">
        <v>1493</v>
      </c>
      <c r="CJ218" s="12" t="s">
        <v>1493</v>
      </c>
      <c r="CK218" s="12" t="s">
        <v>1493</v>
      </c>
      <c r="CL218" s="12" t="s">
        <v>1493</v>
      </c>
      <c r="CM218" s="12" t="s">
        <v>1493</v>
      </c>
      <c r="CN218" s="12" t="s">
        <v>1493</v>
      </c>
      <c r="CO218" s="12" t="s">
        <v>1493</v>
      </c>
      <c r="CP218" s="12" t="s">
        <v>1493</v>
      </c>
      <c r="CQ218" s="12" t="s">
        <v>1493</v>
      </c>
      <c r="CR218" s="12" t="s">
        <v>1493</v>
      </c>
      <c r="CS218" s="12" t="s">
        <v>1493</v>
      </c>
      <c r="CT218" s="12" t="s">
        <v>1493</v>
      </c>
      <c r="CU218" s="12" t="s">
        <v>1493</v>
      </c>
      <c r="CV218" s="12" t="s">
        <v>1493</v>
      </c>
      <c r="CW218" s="12" t="s">
        <v>1493</v>
      </c>
      <c r="CX218" s="12" t="s">
        <v>1493</v>
      </c>
      <c r="CY218" s="12" t="s">
        <v>1493</v>
      </c>
      <c r="CZ218" s="12" t="s">
        <v>1493</v>
      </c>
      <c r="DA218" s="12" t="s">
        <v>1493</v>
      </c>
      <c r="DB218" s="12" t="s">
        <v>1493</v>
      </c>
      <c r="DC218" s="12" t="s">
        <v>1493</v>
      </c>
      <c r="DD218" s="12" t="s">
        <v>1493</v>
      </c>
      <c r="DE218" s="12" t="s">
        <v>1493</v>
      </c>
      <c r="DF218" s="12" t="s">
        <v>1493</v>
      </c>
      <c r="DG218" s="12" t="s">
        <v>1493</v>
      </c>
      <c r="DH218" s="12" t="s">
        <v>1493</v>
      </c>
      <c r="DI218" s="12" t="s">
        <v>1493</v>
      </c>
      <c r="DJ218" s="12" t="s">
        <v>1493</v>
      </c>
      <c r="DK218" s="12" t="s">
        <v>1493</v>
      </c>
      <c r="DL218" s="12" t="s">
        <v>1493</v>
      </c>
      <c r="DM218" s="12" t="s">
        <v>1493</v>
      </c>
      <c r="DN218" s="12" t="s">
        <v>1493</v>
      </c>
      <c r="DO218" s="12" t="s">
        <v>1493</v>
      </c>
      <c r="DP218" s="12" t="s">
        <v>1493</v>
      </c>
      <c r="DQ218" s="12" t="s">
        <v>1493</v>
      </c>
      <c r="DR218" s="12" t="s">
        <v>1493</v>
      </c>
      <c r="DS218" s="12" t="s">
        <v>1493</v>
      </c>
      <c r="DT218" s="12" t="s">
        <v>1493</v>
      </c>
      <c r="DU218" s="12" t="s">
        <v>1493</v>
      </c>
      <c r="DV218" s="12" t="s">
        <v>1493</v>
      </c>
      <c r="DW218" s="12" t="s">
        <v>1493</v>
      </c>
      <c r="DX218" s="12" t="s">
        <v>1493</v>
      </c>
      <c r="DY218" s="12" t="s">
        <v>1493</v>
      </c>
      <c r="DZ218" s="12" t="s">
        <v>1493</v>
      </c>
      <c r="EA218" s="12" t="s">
        <v>1493</v>
      </c>
      <c r="EB218" s="12" t="s">
        <v>1493</v>
      </c>
      <c r="EC218" s="12" t="s">
        <v>1493</v>
      </c>
      <c r="ED218" s="12" t="s">
        <v>1493</v>
      </c>
      <c r="EE218" s="12" t="s">
        <v>1493</v>
      </c>
      <c r="EF218" s="12" t="s">
        <v>1493</v>
      </c>
      <c r="EG218" s="12" t="s">
        <v>1493</v>
      </c>
      <c r="EH218" s="12" t="s">
        <v>1493</v>
      </c>
      <c r="EI218" s="12" t="s">
        <v>1493</v>
      </c>
      <c r="EJ218" s="12" t="s">
        <v>1493</v>
      </c>
      <c r="EK218" s="12" t="s">
        <v>1493</v>
      </c>
      <c r="EL218" s="12" t="s">
        <v>1493</v>
      </c>
      <c r="EM218" s="12" t="s">
        <v>1493</v>
      </c>
      <c r="EN218" s="12" t="s">
        <v>1493</v>
      </c>
      <c r="EO218" s="12" t="s">
        <v>1493</v>
      </c>
      <c r="EP218" s="12" t="s">
        <v>1493</v>
      </c>
      <c r="ER218">
        <v>4</v>
      </c>
      <c r="ES218">
        <v>32</v>
      </c>
      <c r="ET218">
        <v>32</v>
      </c>
      <c r="EU218">
        <f t="shared" si="9"/>
        <v>32</v>
      </c>
      <c r="EV218">
        <f>Data1!BQ218/7</f>
        <v>41.142857142857146</v>
      </c>
      <c r="EW218">
        <v>4</v>
      </c>
      <c r="EX218">
        <f t="shared" si="10"/>
        <v>3</v>
      </c>
      <c r="EY218" t="str">
        <f t="shared" si="11"/>
        <v>לא הולם</v>
      </c>
    </row>
    <row r="219" spans="1:155" x14ac:dyDescent="0.25">
      <c r="A219" s="4">
        <v>1.1220000000000001</v>
      </c>
      <c r="B219" s="12" t="s">
        <v>1493</v>
      </c>
      <c r="C219" s="12" t="s">
        <v>537</v>
      </c>
      <c r="D219">
        <v>77</v>
      </c>
      <c r="E219" s="12" t="s">
        <v>667</v>
      </c>
      <c r="F219">
        <v>72</v>
      </c>
      <c r="G219" s="12" t="s">
        <v>1493</v>
      </c>
      <c r="H219" s="12" t="s">
        <v>1493</v>
      </c>
      <c r="I219" s="12" t="s">
        <v>1493</v>
      </c>
      <c r="J219" s="12" t="s">
        <v>1493</v>
      </c>
      <c r="K219" s="12" t="s">
        <v>1493</v>
      </c>
      <c r="L219">
        <v>1</v>
      </c>
      <c r="M219">
        <v>1</v>
      </c>
      <c r="N219">
        <v>1</v>
      </c>
      <c r="O219" s="12" t="s">
        <v>538</v>
      </c>
      <c r="P219">
        <v>107</v>
      </c>
      <c r="Q219" s="12" t="s">
        <v>1231</v>
      </c>
      <c r="R219">
        <v>75</v>
      </c>
      <c r="S219" s="12" t="s">
        <v>1493</v>
      </c>
      <c r="T219" s="12" t="s">
        <v>1493</v>
      </c>
      <c r="U219" s="12" t="s">
        <v>1493</v>
      </c>
      <c r="V219" s="12" t="s">
        <v>1493</v>
      </c>
      <c r="W219" s="12" t="s">
        <v>1493</v>
      </c>
      <c r="X219">
        <v>1</v>
      </c>
      <c r="Y219" s="12">
        <v>1</v>
      </c>
      <c r="Z219" s="12" t="s">
        <v>1493</v>
      </c>
      <c r="AA219" s="12" t="s">
        <v>864</v>
      </c>
      <c r="AB219">
        <v>142</v>
      </c>
      <c r="AC219" s="12" t="s">
        <v>1232</v>
      </c>
      <c r="AD219">
        <v>77</v>
      </c>
      <c r="AE219" s="12" t="s">
        <v>1493</v>
      </c>
      <c r="AF219" s="12" t="s">
        <v>1493</v>
      </c>
      <c r="AG219" s="12" t="s">
        <v>1493</v>
      </c>
      <c r="AH219" s="12" t="s">
        <v>1493</v>
      </c>
      <c r="AI219">
        <v>1</v>
      </c>
      <c r="AJ219">
        <v>1</v>
      </c>
      <c r="AK219">
        <v>1</v>
      </c>
      <c r="AL219" s="12" t="s">
        <v>1493</v>
      </c>
      <c r="AM219" s="12" t="s">
        <v>923</v>
      </c>
      <c r="AN219">
        <v>202</v>
      </c>
      <c r="AO219" s="12" t="s">
        <v>1233</v>
      </c>
      <c r="AP219">
        <v>79</v>
      </c>
      <c r="AQ219" s="12" t="s">
        <v>1493</v>
      </c>
      <c r="AR219" s="12" t="s">
        <v>1493</v>
      </c>
      <c r="AS219" s="12" t="s">
        <v>1493</v>
      </c>
      <c r="AT219" s="12" t="s">
        <v>1493</v>
      </c>
      <c r="AU219">
        <v>1</v>
      </c>
      <c r="AV219">
        <v>1</v>
      </c>
      <c r="AW219">
        <v>1</v>
      </c>
      <c r="AX219" s="12" t="s">
        <v>1493</v>
      </c>
      <c r="AY219" s="12" t="s">
        <v>1181</v>
      </c>
      <c r="AZ219">
        <v>229</v>
      </c>
      <c r="BA219" s="12" t="s">
        <v>1234</v>
      </c>
      <c r="BB219">
        <v>81</v>
      </c>
      <c r="BC219" s="12" t="s">
        <v>1493</v>
      </c>
      <c r="BD219" s="12" t="s">
        <v>1493</v>
      </c>
      <c r="BE219" s="12" t="s">
        <v>1493</v>
      </c>
      <c r="BF219" s="12" t="s">
        <v>1493</v>
      </c>
      <c r="BG219">
        <v>1</v>
      </c>
      <c r="BH219">
        <v>1</v>
      </c>
      <c r="BI219">
        <v>1</v>
      </c>
      <c r="BJ219" s="12" t="s">
        <v>1493</v>
      </c>
      <c r="BK219" s="12" t="s">
        <v>1235</v>
      </c>
      <c r="BL219">
        <v>257</v>
      </c>
      <c r="BM219" s="12" t="s">
        <v>1236</v>
      </c>
      <c r="BN219">
        <v>83</v>
      </c>
      <c r="BO219" s="12" t="s">
        <v>1493</v>
      </c>
      <c r="BP219" s="12" t="s">
        <v>1493</v>
      </c>
      <c r="BQ219" s="12" t="s">
        <v>1493</v>
      </c>
      <c r="BR219" s="12" t="s">
        <v>1493</v>
      </c>
      <c r="BS219">
        <v>1</v>
      </c>
      <c r="BT219">
        <v>1</v>
      </c>
      <c r="BU219">
        <v>1</v>
      </c>
      <c r="BV219" s="12" t="s">
        <v>1493</v>
      </c>
      <c r="BW219" s="12" t="s">
        <v>1493</v>
      </c>
      <c r="BX219" s="12" t="s">
        <v>1493</v>
      </c>
      <c r="BY219" s="12" t="s">
        <v>1493</v>
      </c>
      <c r="BZ219" s="12" t="s">
        <v>1493</v>
      </c>
      <c r="CA219" s="12" t="s">
        <v>1493</v>
      </c>
      <c r="CB219" s="12" t="s">
        <v>1493</v>
      </c>
      <c r="CC219" s="12" t="s">
        <v>1493</v>
      </c>
      <c r="CD219" s="12" t="s">
        <v>1493</v>
      </c>
      <c r="CE219" s="12" t="s">
        <v>1493</v>
      </c>
      <c r="CF219" s="12" t="s">
        <v>1493</v>
      </c>
      <c r="CG219" s="12" t="s">
        <v>1493</v>
      </c>
      <c r="CH219" s="12" t="s">
        <v>1493</v>
      </c>
      <c r="CI219" s="12" t="s">
        <v>1493</v>
      </c>
      <c r="CJ219" s="12" t="s">
        <v>1493</v>
      </c>
      <c r="CK219" s="12" t="s">
        <v>1493</v>
      </c>
      <c r="CL219" s="12" t="s">
        <v>1493</v>
      </c>
      <c r="CM219" s="12" t="s">
        <v>1493</v>
      </c>
      <c r="CN219" s="12" t="s">
        <v>1493</v>
      </c>
      <c r="CO219" s="12" t="s">
        <v>1493</v>
      </c>
      <c r="CP219" s="12" t="s">
        <v>1493</v>
      </c>
      <c r="CQ219" s="12" t="s">
        <v>1493</v>
      </c>
      <c r="CR219" s="12" t="s">
        <v>1493</v>
      </c>
      <c r="CS219" s="12" t="s">
        <v>1493</v>
      </c>
      <c r="CT219" s="12" t="s">
        <v>1493</v>
      </c>
      <c r="CU219" s="12" t="s">
        <v>1493</v>
      </c>
      <c r="CV219" s="12" t="s">
        <v>1493</v>
      </c>
      <c r="CW219" s="12" t="s">
        <v>1493</v>
      </c>
      <c r="CX219" s="12" t="s">
        <v>1493</v>
      </c>
      <c r="CY219" s="12" t="s">
        <v>1493</v>
      </c>
      <c r="CZ219" s="12" t="s">
        <v>1493</v>
      </c>
      <c r="DA219" s="12" t="s">
        <v>1493</v>
      </c>
      <c r="DB219" s="12" t="s">
        <v>1493</v>
      </c>
      <c r="DC219" s="12" t="s">
        <v>1493</v>
      </c>
      <c r="DD219" s="12" t="s">
        <v>1493</v>
      </c>
      <c r="DE219" s="12" t="s">
        <v>1493</v>
      </c>
      <c r="DF219" s="12" t="s">
        <v>1493</v>
      </c>
      <c r="DG219" s="12" t="s">
        <v>1493</v>
      </c>
      <c r="DH219" s="12" t="s">
        <v>1493</v>
      </c>
      <c r="DI219" s="12" t="s">
        <v>1493</v>
      </c>
      <c r="DJ219" s="12" t="s">
        <v>1493</v>
      </c>
      <c r="DK219" s="12" t="s">
        <v>1493</v>
      </c>
      <c r="DL219" s="12" t="s">
        <v>1493</v>
      </c>
      <c r="DM219" s="12" t="s">
        <v>1493</v>
      </c>
      <c r="DN219" s="12" t="s">
        <v>1493</v>
      </c>
      <c r="DO219" s="12" t="s">
        <v>1493</v>
      </c>
      <c r="DP219" s="12" t="s">
        <v>1493</v>
      </c>
      <c r="DQ219" s="12" t="s">
        <v>1493</v>
      </c>
      <c r="DR219" s="12" t="s">
        <v>1493</v>
      </c>
      <c r="DS219" s="12" t="s">
        <v>1493</v>
      </c>
      <c r="DT219" s="12" t="s">
        <v>1493</v>
      </c>
      <c r="DU219" s="12" t="s">
        <v>1493</v>
      </c>
      <c r="DV219" s="12" t="s">
        <v>1493</v>
      </c>
      <c r="DW219" s="12" t="s">
        <v>1493</v>
      </c>
      <c r="DX219" s="12" t="s">
        <v>1493</v>
      </c>
      <c r="DY219" s="12" t="s">
        <v>1493</v>
      </c>
      <c r="DZ219" s="12" t="s">
        <v>1493</v>
      </c>
      <c r="EA219" s="12" t="s">
        <v>1493</v>
      </c>
      <c r="EB219" s="12" t="s">
        <v>1493</v>
      </c>
      <c r="EC219" s="12" t="s">
        <v>1493</v>
      </c>
      <c r="ED219" s="12" t="s">
        <v>1493</v>
      </c>
      <c r="EE219" s="12" t="s">
        <v>1493</v>
      </c>
      <c r="EF219" s="12" t="s">
        <v>1493</v>
      </c>
      <c r="EG219" s="12" t="s">
        <v>1493</v>
      </c>
      <c r="EH219" s="12" t="s">
        <v>1493</v>
      </c>
      <c r="EI219" s="12" t="s">
        <v>1493</v>
      </c>
      <c r="EJ219" s="12" t="s">
        <v>1493</v>
      </c>
      <c r="EK219" s="12" t="s">
        <v>1493</v>
      </c>
      <c r="EL219" s="12" t="s">
        <v>1493</v>
      </c>
      <c r="EM219" s="12" t="s">
        <v>1493</v>
      </c>
      <c r="EN219" s="12" t="s">
        <v>1493</v>
      </c>
      <c r="EO219" s="12" t="s">
        <v>1493</v>
      </c>
      <c r="EP219" s="12" t="s">
        <v>1493</v>
      </c>
      <c r="ER219">
        <v>6</v>
      </c>
      <c r="ES219">
        <v>36.700000000000003</v>
      </c>
      <c r="ET219">
        <v>37</v>
      </c>
      <c r="EU219">
        <f t="shared" si="9"/>
        <v>37</v>
      </c>
      <c r="EV219">
        <f>Data1!BQ219/7</f>
        <v>38.285714285714285</v>
      </c>
      <c r="EW219">
        <v>6</v>
      </c>
      <c r="EX219">
        <f t="shared" si="10"/>
        <v>2</v>
      </c>
      <c r="EY219" t="str">
        <f t="shared" si="11"/>
        <v>בינוני</v>
      </c>
    </row>
    <row r="220" spans="1:155" x14ac:dyDescent="0.25">
      <c r="A220" s="4">
        <v>1.123</v>
      </c>
      <c r="B220" s="12" t="s">
        <v>1493</v>
      </c>
      <c r="C220" s="12" t="s">
        <v>836</v>
      </c>
      <c r="D220">
        <v>144</v>
      </c>
      <c r="E220" s="12" t="s">
        <v>1237</v>
      </c>
      <c r="F220">
        <v>45.1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1</v>
      </c>
      <c r="N220">
        <v>1</v>
      </c>
      <c r="O220" s="12" t="s">
        <v>958</v>
      </c>
      <c r="P220">
        <v>172</v>
      </c>
      <c r="Q220" s="12" t="s">
        <v>1238</v>
      </c>
      <c r="R220">
        <v>48</v>
      </c>
      <c r="S220" s="12">
        <v>0</v>
      </c>
      <c r="T220">
        <v>0</v>
      </c>
      <c r="U220" s="12">
        <v>0</v>
      </c>
      <c r="V220">
        <v>0</v>
      </c>
      <c r="W220" s="12">
        <v>1</v>
      </c>
      <c r="X220">
        <v>1</v>
      </c>
      <c r="Y220" s="12">
        <v>1</v>
      </c>
      <c r="Z220" s="12" t="s">
        <v>1493</v>
      </c>
      <c r="AA220" s="12" t="s">
        <v>959</v>
      </c>
      <c r="AB220">
        <v>28</v>
      </c>
      <c r="AC220" s="12" t="s">
        <v>1239</v>
      </c>
      <c r="AD220">
        <v>51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 s="12" t="s">
        <v>1493</v>
      </c>
      <c r="AM220" s="12" t="s">
        <v>1240</v>
      </c>
      <c r="AN220">
        <v>231</v>
      </c>
      <c r="AO220" s="12" t="s">
        <v>476</v>
      </c>
      <c r="AP220">
        <v>54</v>
      </c>
      <c r="AQ220">
        <v>0</v>
      </c>
      <c r="AR220">
        <v>0</v>
      </c>
      <c r="AS220">
        <v>0</v>
      </c>
      <c r="AT220" s="12" t="s">
        <v>1493</v>
      </c>
      <c r="AU220">
        <v>1</v>
      </c>
      <c r="AV220">
        <v>1</v>
      </c>
      <c r="AW220">
        <v>1</v>
      </c>
      <c r="AX220" s="12" t="s">
        <v>1493</v>
      </c>
      <c r="AY220" s="12" t="s">
        <v>1493</v>
      </c>
      <c r="AZ220" s="12" t="s">
        <v>1493</v>
      </c>
      <c r="BA220" s="12" t="s">
        <v>1493</v>
      </c>
      <c r="BB220" s="12" t="s">
        <v>1493</v>
      </c>
      <c r="BC220" s="12" t="s">
        <v>1493</v>
      </c>
      <c r="BD220" s="12" t="s">
        <v>1493</v>
      </c>
      <c r="BE220" s="12" t="s">
        <v>1493</v>
      </c>
      <c r="BF220" s="12" t="s">
        <v>1493</v>
      </c>
      <c r="BG220" s="12" t="s">
        <v>1493</v>
      </c>
      <c r="BH220" s="12" t="s">
        <v>1493</v>
      </c>
      <c r="BI220" s="12" t="s">
        <v>1493</v>
      </c>
      <c r="BJ220" s="12" t="s">
        <v>1493</v>
      </c>
      <c r="BK220" s="12" t="s">
        <v>1493</v>
      </c>
      <c r="BL220" s="12" t="s">
        <v>1493</v>
      </c>
      <c r="BM220" s="12" t="s">
        <v>1493</v>
      </c>
      <c r="BN220" s="12" t="s">
        <v>1493</v>
      </c>
      <c r="BO220" s="12" t="s">
        <v>1493</v>
      </c>
      <c r="BP220" s="12" t="s">
        <v>1493</v>
      </c>
      <c r="BQ220" s="12" t="s">
        <v>1493</v>
      </c>
      <c r="BR220" s="12" t="s">
        <v>1493</v>
      </c>
      <c r="BS220" s="12" t="s">
        <v>1493</v>
      </c>
      <c r="BT220" s="12" t="s">
        <v>1493</v>
      </c>
      <c r="BU220" s="12" t="s">
        <v>1493</v>
      </c>
      <c r="BV220" s="12" t="s">
        <v>1493</v>
      </c>
      <c r="BW220" s="12" t="s">
        <v>1493</v>
      </c>
      <c r="BX220" s="12" t="s">
        <v>1493</v>
      </c>
      <c r="BY220" s="12" t="s">
        <v>1493</v>
      </c>
      <c r="BZ220" s="12" t="s">
        <v>1493</v>
      </c>
      <c r="CA220" s="12" t="s">
        <v>1493</v>
      </c>
      <c r="CB220" s="12" t="s">
        <v>1493</v>
      </c>
      <c r="CC220" s="12" t="s">
        <v>1493</v>
      </c>
      <c r="CD220" s="12" t="s">
        <v>1493</v>
      </c>
      <c r="CE220" s="12" t="s">
        <v>1493</v>
      </c>
      <c r="CF220" s="12" t="s">
        <v>1493</v>
      </c>
      <c r="CG220" s="12" t="s">
        <v>1493</v>
      </c>
      <c r="CH220" s="12" t="s">
        <v>1493</v>
      </c>
      <c r="CI220" s="12" t="s">
        <v>1493</v>
      </c>
      <c r="CJ220" s="12" t="s">
        <v>1493</v>
      </c>
      <c r="CK220" s="12" t="s">
        <v>1493</v>
      </c>
      <c r="CL220" s="12" t="s">
        <v>1493</v>
      </c>
      <c r="CM220" s="12" t="s">
        <v>1493</v>
      </c>
      <c r="CN220" s="12" t="s">
        <v>1493</v>
      </c>
      <c r="CO220" s="12" t="s">
        <v>1493</v>
      </c>
      <c r="CP220" s="12" t="s">
        <v>1493</v>
      </c>
      <c r="CQ220" s="12" t="s">
        <v>1493</v>
      </c>
      <c r="CR220" s="12" t="s">
        <v>1493</v>
      </c>
      <c r="CS220" s="12" t="s">
        <v>1493</v>
      </c>
      <c r="CT220" s="12" t="s">
        <v>1493</v>
      </c>
      <c r="CU220" s="12" t="s">
        <v>1493</v>
      </c>
      <c r="CV220" s="12" t="s">
        <v>1493</v>
      </c>
      <c r="CW220" s="12" t="s">
        <v>1493</v>
      </c>
      <c r="CX220" s="12" t="s">
        <v>1493</v>
      </c>
      <c r="CY220" s="12" t="s">
        <v>1493</v>
      </c>
      <c r="CZ220" s="12" t="s">
        <v>1493</v>
      </c>
      <c r="DA220" s="12" t="s">
        <v>1493</v>
      </c>
      <c r="DB220" s="12" t="s">
        <v>1493</v>
      </c>
      <c r="DC220" s="12" t="s">
        <v>1493</v>
      </c>
      <c r="DD220" s="12" t="s">
        <v>1493</v>
      </c>
      <c r="DE220" s="12" t="s">
        <v>1493</v>
      </c>
      <c r="DF220" s="12" t="s">
        <v>1493</v>
      </c>
      <c r="DG220" s="12" t="s">
        <v>1493</v>
      </c>
      <c r="DH220" s="12" t="s">
        <v>1493</v>
      </c>
      <c r="DI220" s="12" t="s">
        <v>1493</v>
      </c>
      <c r="DJ220" s="12" t="s">
        <v>1493</v>
      </c>
      <c r="DK220" s="12" t="s">
        <v>1493</v>
      </c>
      <c r="DL220" s="12" t="s">
        <v>1493</v>
      </c>
      <c r="DM220" s="12" t="s">
        <v>1493</v>
      </c>
      <c r="DN220" s="12" t="s">
        <v>1493</v>
      </c>
      <c r="DO220" s="12" t="s">
        <v>1493</v>
      </c>
      <c r="DP220" s="12" t="s">
        <v>1493</v>
      </c>
      <c r="DQ220" s="12" t="s">
        <v>1493</v>
      </c>
      <c r="DR220" s="12" t="s">
        <v>1493</v>
      </c>
      <c r="DS220" s="12" t="s">
        <v>1493</v>
      </c>
      <c r="DT220" s="12" t="s">
        <v>1493</v>
      </c>
      <c r="DU220" s="12" t="s">
        <v>1493</v>
      </c>
      <c r="DV220" s="12" t="s">
        <v>1493</v>
      </c>
      <c r="DW220" s="12" t="s">
        <v>1493</v>
      </c>
      <c r="DX220" s="12" t="s">
        <v>1493</v>
      </c>
      <c r="DY220" s="12" t="s">
        <v>1493</v>
      </c>
      <c r="DZ220" s="12" t="s">
        <v>1493</v>
      </c>
      <c r="EA220" s="12" t="s">
        <v>1493</v>
      </c>
      <c r="EB220" s="12" t="s">
        <v>1493</v>
      </c>
      <c r="EC220" s="12" t="s">
        <v>1493</v>
      </c>
      <c r="ED220" s="12" t="s">
        <v>1493</v>
      </c>
      <c r="EE220" s="12" t="s">
        <v>1493</v>
      </c>
      <c r="EF220" s="12" t="s">
        <v>1493</v>
      </c>
      <c r="EG220" s="12" t="s">
        <v>1493</v>
      </c>
      <c r="EH220" s="12" t="s">
        <v>1493</v>
      </c>
      <c r="EI220" s="12" t="s">
        <v>1493</v>
      </c>
      <c r="EJ220" s="12" t="s">
        <v>1493</v>
      </c>
      <c r="EK220" s="12" t="s">
        <v>1493</v>
      </c>
      <c r="EL220" s="12" t="s">
        <v>1493</v>
      </c>
      <c r="EM220" s="12" t="s">
        <v>1493</v>
      </c>
      <c r="EN220" s="12" t="s">
        <v>1493</v>
      </c>
      <c r="EO220" s="12" t="s">
        <v>1493</v>
      </c>
      <c r="EP220" s="12" t="s">
        <v>1493</v>
      </c>
      <c r="ER220">
        <v>4</v>
      </c>
      <c r="ES220">
        <v>33</v>
      </c>
      <c r="ET220">
        <v>33</v>
      </c>
      <c r="EU220">
        <f t="shared" si="9"/>
        <v>33</v>
      </c>
      <c r="EV220">
        <f>Data1!BQ220/7</f>
        <v>37.428571428571431</v>
      </c>
      <c r="EW220">
        <v>4</v>
      </c>
      <c r="EX220">
        <f t="shared" si="10"/>
        <v>3</v>
      </c>
      <c r="EY220" t="str">
        <f t="shared" si="11"/>
        <v>לא הולם</v>
      </c>
    </row>
    <row r="221" spans="1:155" x14ac:dyDescent="0.25">
      <c r="A221" s="4">
        <v>1.1240000000000001</v>
      </c>
      <c r="B221" s="12" t="s">
        <v>1493</v>
      </c>
      <c r="C221" s="12" t="s">
        <v>872</v>
      </c>
      <c r="D221">
        <v>56</v>
      </c>
      <c r="E221" s="12" t="s">
        <v>557</v>
      </c>
      <c r="F221">
        <v>55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 s="12" t="s">
        <v>797</v>
      </c>
      <c r="P221">
        <v>84</v>
      </c>
      <c r="Q221" s="12" t="s">
        <v>557</v>
      </c>
      <c r="R221">
        <v>60</v>
      </c>
      <c r="S221" s="12">
        <v>0</v>
      </c>
      <c r="T221">
        <v>0</v>
      </c>
      <c r="U221" s="12">
        <v>0</v>
      </c>
      <c r="V221">
        <v>0</v>
      </c>
      <c r="W221" s="12">
        <v>0</v>
      </c>
      <c r="X221" s="12" t="s">
        <v>1493</v>
      </c>
      <c r="Y221" s="12">
        <v>1</v>
      </c>
      <c r="Z221" s="12" t="s">
        <v>1493</v>
      </c>
      <c r="AA221" s="12" t="s">
        <v>475</v>
      </c>
      <c r="AB221">
        <v>112</v>
      </c>
      <c r="AC221" s="12" t="s">
        <v>695</v>
      </c>
      <c r="AD221">
        <v>63</v>
      </c>
      <c r="AE221">
        <v>0</v>
      </c>
      <c r="AF221">
        <v>0</v>
      </c>
      <c r="AG221">
        <v>0</v>
      </c>
      <c r="AH221">
        <v>0</v>
      </c>
      <c r="AI221">
        <v>0</v>
      </c>
      <c r="AJ221" s="12" t="s">
        <v>1493</v>
      </c>
      <c r="AK221">
        <v>1</v>
      </c>
      <c r="AL221" s="12" t="s">
        <v>1493</v>
      </c>
      <c r="AM221" s="12" t="s">
        <v>547</v>
      </c>
      <c r="AN221">
        <v>150</v>
      </c>
      <c r="AO221" s="12" t="s">
        <v>495</v>
      </c>
      <c r="AP221">
        <v>68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 s="12" t="s">
        <v>1493</v>
      </c>
      <c r="AY221" s="12" t="s">
        <v>689</v>
      </c>
      <c r="AZ221">
        <v>187</v>
      </c>
      <c r="BA221" s="12" t="s">
        <v>645</v>
      </c>
      <c r="BB221">
        <v>74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 s="12" t="s">
        <v>1493</v>
      </c>
      <c r="BK221" s="12" t="s">
        <v>971</v>
      </c>
      <c r="BL221">
        <v>203</v>
      </c>
      <c r="BM221" s="12" t="s">
        <v>645</v>
      </c>
      <c r="BN221">
        <v>77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1</v>
      </c>
      <c r="BV221" s="12" t="s">
        <v>1493</v>
      </c>
      <c r="BW221" s="12" t="s">
        <v>1226</v>
      </c>
      <c r="BX221">
        <v>235</v>
      </c>
      <c r="BY221" s="12" t="s">
        <v>744</v>
      </c>
      <c r="BZ221">
        <v>81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1</v>
      </c>
      <c r="CH221" s="12" t="s">
        <v>1493</v>
      </c>
      <c r="CI221" s="12" t="s">
        <v>1198</v>
      </c>
      <c r="CJ221">
        <v>252</v>
      </c>
      <c r="CK221" s="12" t="s">
        <v>645</v>
      </c>
      <c r="CL221">
        <v>81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1</v>
      </c>
      <c r="CT221" s="12" t="s">
        <v>1493</v>
      </c>
      <c r="CU221" s="12" t="s">
        <v>1242</v>
      </c>
      <c r="CV221">
        <v>265</v>
      </c>
      <c r="CW221" s="12" t="s">
        <v>645</v>
      </c>
      <c r="CX221">
        <v>81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1</v>
      </c>
      <c r="DF221" s="12" t="s">
        <v>1493</v>
      </c>
      <c r="DG221" s="12" t="s">
        <v>1493</v>
      </c>
      <c r="DH221" s="12" t="s">
        <v>1493</v>
      </c>
      <c r="DI221" s="12" t="s">
        <v>1493</v>
      </c>
      <c r="DJ221" s="12" t="s">
        <v>1493</v>
      </c>
      <c r="DK221" s="12" t="s">
        <v>1493</v>
      </c>
      <c r="DL221" s="12" t="s">
        <v>1493</v>
      </c>
      <c r="DM221" s="12" t="s">
        <v>1493</v>
      </c>
      <c r="DN221" s="12" t="s">
        <v>1493</v>
      </c>
      <c r="DO221" s="12" t="s">
        <v>1493</v>
      </c>
      <c r="DP221" s="12" t="s">
        <v>1493</v>
      </c>
      <c r="DQ221" s="12" t="s">
        <v>1493</v>
      </c>
      <c r="DR221" s="12" t="s">
        <v>1493</v>
      </c>
      <c r="DS221" s="12" t="s">
        <v>1493</v>
      </c>
      <c r="DT221" s="12" t="s">
        <v>1493</v>
      </c>
      <c r="DU221" s="12" t="s">
        <v>1493</v>
      </c>
      <c r="DV221" s="12" t="s">
        <v>1493</v>
      </c>
      <c r="DW221" s="12" t="s">
        <v>1493</v>
      </c>
      <c r="DX221" s="12" t="s">
        <v>1493</v>
      </c>
      <c r="DY221" s="12" t="s">
        <v>1493</v>
      </c>
      <c r="DZ221" s="12" t="s">
        <v>1493</v>
      </c>
      <c r="EA221" s="12" t="s">
        <v>1493</v>
      </c>
      <c r="EB221" s="12" t="s">
        <v>1493</v>
      </c>
      <c r="EC221" s="12" t="s">
        <v>1493</v>
      </c>
      <c r="ED221" s="12" t="s">
        <v>1493</v>
      </c>
      <c r="EE221" s="12" t="s">
        <v>1493</v>
      </c>
      <c r="EF221" s="12" t="s">
        <v>1493</v>
      </c>
      <c r="EG221" s="12" t="s">
        <v>1493</v>
      </c>
      <c r="EH221" s="12" t="s">
        <v>1493</v>
      </c>
      <c r="EI221" s="12" t="s">
        <v>1493</v>
      </c>
      <c r="EJ221" s="12" t="s">
        <v>1493</v>
      </c>
      <c r="EK221" s="12" t="s">
        <v>1493</v>
      </c>
      <c r="EL221" s="12" t="s">
        <v>1493</v>
      </c>
      <c r="EM221" s="12" t="s">
        <v>1493</v>
      </c>
      <c r="EN221" s="12" t="s">
        <v>1493</v>
      </c>
      <c r="EO221" s="12" t="s">
        <v>1493</v>
      </c>
      <c r="EP221" s="12" t="s">
        <v>1493</v>
      </c>
      <c r="ER221">
        <v>9</v>
      </c>
      <c r="ES221">
        <v>37.799999999999997</v>
      </c>
      <c r="ET221">
        <v>38.1</v>
      </c>
      <c r="EU221">
        <f t="shared" si="9"/>
        <v>38</v>
      </c>
      <c r="EV221">
        <f>Data1!BQ221/7</f>
        <v>38.142857142857146</v>
      </c>
      <c r="EW221">
        <v>9</v>
      </c>
      <c r="EX221">
        <f t="shared" si="10"/>
        <v>1</v>
      </c>
      <c r="EY221" t="str">
        <f t="shared" si="11"/>
        <v>הולם</v>
      </c>
    </row>
    <row r="222" spans="1:155" x14ac:dyDescent="0.25">
      <c r="A222" s="4">
        <v>1.125</v>
      </c>
      <c r="B222" s="12" t="s">
        <v>1493</v>
      </c>
      <c r="C222" s="12" t="s">
        <v>812</v>
      </c>
      <c r="D222">
        <v>78</v>
      </c>
      <c r="E222" s="12" t="s">
        <v>939</v>
      </c>
      <c r="F222">
        <v>62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 s="12" t="s">
        <v>1244</v>
      </c>
      <c r="P222">
        <v>136</v>
      </c>
      <c r="Q222" s="12" t="s">
        <v>1245</v>
      </c>
      <c r="R222">
        <v>68</v>
      </c>
      <c r="S222" s="12" t="s">
        <v>1493</v>
      </c>
      <c r="T222" s="12" t="s">
        <v>1493</v>
      </c>
      <c r="U222" s="12" t="s">
        <v>1493</v>
      </c>
      <c r="V222" s="12" t="s">
        <v>1493</v>
      </c>
      <c r="W222" s="12" t="s">
        <v>1493</v>
      </c>
      <c r="X222" s="12" t="s">
        <v>1493</v>
      </c>
      <c r="Y222" s="12">
        <v>1</v>
      </c>
      <c r="Z222" s="12" t="s">
        <v>1493</v>
      </c>
      <c r="AA222" s="12" t="s">
        <v>1136</v>
      </c>
      <c r="AB222">
        <v>193</v>
      </c>
      <c r="AC222" s="12" t="s">
        <v>486</v>
      </c>
      <c r="AD222">
        <v>77</v>
      </c>
      <c r="AE222" s="12" t="s">
        <v>1493</v>
      </c>
      <c r="AF222" s="12" t="s">
        <v>1493</v>
      </c>
      <c r="AG222" s="12" t="s">
        <v>1493</v>
      </c>
      <c r="AH222" s="12" t="s">
        <v>1493</v>
      </c>
      <c r="AI222">
        <v>1</v>
      </c>
      <c r="AJ222">
        <v>1</v>
      </c>
      <c r="AK222">
        <v>1</v>
      </c>
      <c r="AL222">
        <v>1</v>
      </c>
      <c r="AM222" s="12" t="s">
        <v>1188</v>
      </c>
      <c r="AN222">
        <v>224</v>
      </c>
      <c r="AO222" s="12" t="s">
        <v>1127</v>
      </c>
      <c r="AP222">
        <v>81</v>
      </c>
      <c r="AQ222" s="12" t="s">
        <v>1493</v>
      </c>
      <c r="AR222" s="12" t="s">
        <v>1493</v>
      </c>
      <c r="AS222" s="12" t="s">
        <v>1493</v>
      </c>
      <c r="AT222" s="12" t="s">
        <v>1493</v>
      </c>
      <c r="AU222">
        <v>1</v>
      </c>
      <c r="AV222">
        <v>1</v>
      </c>
      <c r="AW222">
        <v>1</v>
      </c>
      <c r="AX222" s="12" t="s">
        <v>1493</v>
      </c>
      <c r="AY222" s="12" t="s">
        <v>1246</v>
      </c>
      <c r="AZ222">
        <v>263</v>
      </c>
      <c r="BA222" s="12" t="s">
        <v>1247</v>
      </c>
      <c r="BB222">
        <v>85</v>
      </c>
      <c r="BC222" s="12" t="s">
        <v>1493</v>
      </c>
      <c r="BD222" s="12" t="s">
        <v>1493</v>
      </c>
      <c r="BE222" s="12" t="s">
        <v>1493</v>
      </c>
      <c r="BF222" s="12" t="s">
        <v>1493</v>
      </c>
      <c r="BG222">
        <v>1</v>
      </c>
      <c r="BH222">
        <v>1</v>
      </c>
      <c r="BI222">
        <v>1</v>
      </c>
      <c r="BJ222" s="12" t="s">
        <v>1493</v>
      </c>
      <c r="BK222" s="12" t="s">
        <v>1493</v>
      </c>
      <c r="BL222" s="12" t="s">
        <v>1493</v>
      </c>
      <c r="BM222" s="12" t="s">
        <v>1493</v>
      </c>
      <c r="BN222" s="12" t="s">
        <v>1493</v>
      </c>
      <c r="BO222" s="12" t="s">
        <v>1493</v>
      </c>
      <c r="BP222" s="12" t="s">
        <v>1493</v>
      </c>
      <c r="BQ222" s="12" t="s">
        <v>1493</v>
      </c>
      <c r="BR222" s="12" t="s">
        <v>1493</v>
      </c>
      <c r="BS222" s="12" t="s">
        <v>1493</v>
      </c>
      <c r="BT222" s="12" t="s">
        <v>1493</v>
      </c>
      <c r="BU222" s="12" t="s">
        <v>1493</v>
      </c>
      <c r="BV222" s="12" t="s">
        <v>1493</v>
      </c>
      <c r="BW222" s="12" t="s">
        <v>1493</v>
      </c>
      <c r="BX222" s="12" t="s">
        <v>1493</v>
      </c>
      <c r="BY222" s="12" t="s">
        <v>1493</v>
      </c>
      <c r="BZ222" s="12" t="s">
        <v>1493</v>
      </c>
      <c r="CA222" s="12" t="s">
        <v>1493</v>
      </c>
      <c r="CB222" s="12" t="s">
        <v>1493</v>
      </c>
      <c r="CC222" s="12" t="s">
        <v>1493</v>
      </c>
      <c r="CD222" s="12" t="s">
        <v>1493</v>
      </c>
      <c r="CE222" s="12" t="s">
        <v>1493</v>
      </c>
      <c r="CF222" s="12" t="s">
        <v>1493</v>
      </c>
      <c r="CG222" s="12" t="s">
        <v>1493</v>
      </c>
      <c r="CH222" s="12" t="s">
        <v>1493</v>
      </c>
      <c r="CI222" s="12" t="s">
        <v>1493</v>
      </c>
      <c r="CJ222" s="12" t="s">
        <v>1493</v>
      </c>
      <c r="CK222" s="12" t="s">
        <v>1493</v>
      </c>
      <c r="CL222" s="12" t="s">
        <v>1493</v>
      </c>
      <c r="CM222" s="12" t="s">
        <v>1493</v>
      </c>
      <c r="CN222" s="12" t="s">
        <v>1493</v>
      </c>
      <c r="CO222" s="12" t="s">
        <v>1493</v>
      </c>
      <c r="CP222" s="12" t="s">
        <v>1493</v>
      </c>
      <c r="CQ222" s="12" t="s">
        <v>1493</v>
      </c>
      <c r="CR222" s="12" t="s">
        <v>1493</v>
      </c>
      <c r="CS222" s="12" t="s">
        <v>1493</v>
      </c>
      <c r="CT222" s="12" t="s">
        <v>1493</v>
      </c>
      <c r="CU222" s="12" t="s">
        <v>1493</v>
      </c>
      <c r="CV222" s="12" t="s">
        <v>1493</v>
      </c>
      <c r="CW222" s="12" t="s">
        <v>1493</v>
      </c>
      <c r="CX222" s="12" t="s">
        <v>1493</v>
      </c>
      <c r="CY222" s="12" t="s">
        <v>1493</v>
      </c>
      <c r="CZ222" s="12" t="s">
        <v>1493</v>
      </c>
      <c r="DA222" s="12" t="s">
        <v>1493</v>
      </c>
      <c r="DB222" s="12" t="s">
        <v>1493</v>
      </c>
      <c r="DC222" s="12" t="s">
        <v>1493</v>
      </c>
      <c r="DD222" s="12" t="s">
        <v>1493</v>
      </c>
      <c r="DE222" s="12" t="s">
        <v>1493</v>
      </c>
      <c r="DF222" s="12" t="s">
        <v>1493</v>
      </c>
      <c r="DG222" s="12" t="s">
        <v>1493</v>
      </c>
      <c r="DH222" s="12" t="s">
        <v>1493</v>
      </c>
      <c r="DI222" s="12" t="s">
        <v>1493</v>
      </c>
      <c r="DJ222" s="12" t="s">
        <v>1493</v>
      </c>
      <c r="DK222" s="12" t="s">
        <v>1493</v>
      </c>
      <c r="DL222" s="12" t="s">
        <v>1493</v>
      </c>
      <c r="DM222" s="12" t="s">
        <v>1493</v>
      </c>
      <c r="DN222" s="12" t="s">
        <v>1493</v>
      </c>
      <c r="DO222" s="12" t="s">
        <v>1493</v>
      </c>
      <c r="DP222" s="12" t="s">
        <v>1493</v>
      </c>
      <c r="DQ222" s="12" t="s">
        <v>1493</v>
      </c>
      <c r="DR222" s="12" t="s">
        <v>1493</v>
      </c>
      <c r="DS222" s="12" t="s">
        <v>1493</v>
      </c>
      <c r="DT222" s="12" t="s">
        <v>1493</v>
      </c>
      <c r="DU222" s="12" t="s">
        <v>1493</v>
      </c>
      <c r="DV222" s="12" t="s">
        <v>1493</v>
      </c>
      <c r="DW222" s="12" t="s">
        <v>1493</v>
      </c>
      <c r="DX222" s="12" t="s">
        <v>1493</v>
      </c>
      <c r="DY222" s="12" t="s">
        <v>1493</v>
      </c>
      <c r="DZ222" s="12" t="s">
        <v>1493</v>
      </c>
      <c r="EA222" s="12" t="s">
        <v>1493</v>
      </c>
      <c r="EB222" s="12" t="s">
        <v>1493</v>
      </c>
      <c r="EC222" s="12" t="s">
        <v>1493</v>
      </c>
      <c r="ED222" s="12" t="s">
        <v>1493</v>
      </c>
      <c r="EE222" s="12" t="s">
        <v>1493</v>
      </c>
      <c r="EF222" s="12" t="s">
        <v>1493</v>
      </c>
      <c r="EG222" s="12" t="s">
        <v>1493</v>
      </c>
      <c r="EH222" s="12" t="s">
        <v>1493</v>
      </c>
      <c r="EI222" s="12" t="s">
        <v>1493</v>
      </c>
      <c r="EJ222" s="12" t="s">
        <v>1493</v>
      </c>
      <c r="EK222" s="12" t="s">
        <v>1493</v>
      </c>
      <c r="EL222" s="12" t="s">
        <v>1493</v>
      </c>
      <c r="EM222" s="12" t="s">
        <v>1493</v>
      </c>
      <c r="EN222" s="12" t="s">
        <v>1493</v>
      </c>
      <c r="EO222" s="12" t="s">
        <v>1493</v>
      </c>
      <c r="EP222" s="12" t="s">
        <v>1493</v>
      </c>
      <c r="ER222">
        <v>5</v>
      </c>
      <c r="ES222">
        <v>37.5</v>
      </c>
      <c r="ET222">
        <v>37.5</v>
      </c>
      <c r="EU222">
        <f t="shared" si="9"/>
        <v>37</v>
      </c>
      <c r="EV222">
        <f>Data1!BQ222/7</f>
        <v>40.142857142857146</v>
      </c>
      <c r="EW222">
        <v>5</v>
      </c>
      <c r="EX222">
        <f t="shared" si="10"/>
        <v>2</v>
      </c>
      <c r="EY222" t="str">
        <f t="shared" si="11"/>
        <v>בינוני</v>
      </c>
    </row>
    <row r="223" spans="1:155" x14ac:dyDescent="0.25">
      <c r="A223" s="4">
        <v>1.1259999999999999</v>
      </c>
      <c r="B223" s="12" t="s">
        <v>1493</v>
      </c>
      <c r="C223" s="12" t="s">
        <v>740</v>
      </c>
      <c r="D223">
        <v>92</v>
      </c>
      <c r="E223" s="12" t="s">
        <v>1249</v>
      </c>
      <c r="F223">
        <v>80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 s="12" t="s">
        <v>897</v>
      </c>
      <c r="P223">
        <v>128</v>
      </c>
      <c r="Q223" s="12" t="s">
        <v>557</v>
      </c>
      <c r="R223">
        <v>86</v>
      </c>
      <c r="S223" s="12">
        <v>0</v>
      </c>
      <c r="T223">
        <v>0</v>
      </c>
      <c r="U223" s="12">
        <v>0</v>
      </c>
      <c r="V223">
        <v>0</v>
      </c>
      <c r="W223" s="12">
        <v>0</v>
      </c>
      <c r="X223">
        <v>0</v>
      </c>
      <c r="Y223" s="12">
        <v>1</v>
      </c>
      <c r="Z223" s="12" t="s">
        <v>1493</v>
      </c>
      <c r="AA223" s="12" t="s">
        <v>958</v>
      </c>
      <c r="AB223">
        <v>183</v>
      </c>
      <c r="AC223" s="12" t="s">
        <v>702</v>
      </c>
      <c r="AD223">
        <v>91.5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 s="12" t="s">
        <v>1493</v>
      </c>
      <c r="AM223" s="12" t="s">
        <v>1250</v>
      </c>
      <c r="AN223">
        <v>252</v>
      </c>
      <c r="AO223" s="12" t="s">
        <v>932</v>
      </c>
      <c r="AP223">
        <v>95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 s="12" t="s">
        <v>1493</v>
      </c>
      <c r="AY223" s="12" t="s">
        <v>1493</v>
      </c>
      <c r="AZ223" s="12" t="s">
        <v>1493</v>
      </c>
      <c r="BA223" s="12" t="s">
        <v>1493</v>
      </c>
      <c r="BB223" s="12" t="s">
        <v>1493</v>
      </c>
      <c r="BC223" s="12" t="s">
        <v>1493</v>
      </c>
      <c r="BD223" s="12" t="s">
        <v>1493</v>
      </c>
      <c r="BE223" s="12" t="s">
        <v>1493</v>
      </c>
      <c r="BF223" s="12" t="s">
        <v>1493</v>
      </c>
      <c r="BG223" s="12" t="s">
        <v>1493</v>
      </c>
      <c r="BH223" s="12" t="s">
        <v>1493</v>
      </c>
      <c r="BI223" s="12" t="s">
        <v>1493</v>
      </c>
      <c r="BJ223" s="12" t="s">
        <v>1493</v>
      </c>
      <c r="BK223" s="12" t="s">
        <v>1493</v>
      </c>
      <c r="BL223" s="12" t="s">
        <v>1493</v>
      </c>
      <c r="BM223" s="12" t="s">
        <v>1493</v>
      </c>
      <c r="BN223" s="12" t="s">
        <v>1493</v>
      </c>
      <c r="BO223" s="12" t="s">
        <v>1493</v>
      </c>
      <c r="BP223" s="12" t="s">
        <v>1493</v>
      </c>
      <c r="BQ223" s="12" t="s">
        <v>1493</v>
      </c>
      <c r="BR223" s="12" t="s">
        <v>1493</v>
      </c>
      <c r="BS223" s="12" t="s">
        <v>1493</v>
      </c>
      <c r="BT223" s="12" t="s">
        <v>1493</v>
      </c>
      <c r="BU223" s="12" t="s">
        <v>1493</v>
      </c>
      <c r="BV223" s="12" t="s">
        <v>1493</v>
      </c>
      <c r="BW223" s="12" t="s">
        <v>1493</v>
      </c>
      <c r="BX223" s="12" t="s">
        <v>1493</v>
      </c>
      <c r="BY223" s="12" t="s">
        <v>1493</v>
      </c>
      <c r="BZ223" s="12" t="s">
        <v>1493</v>
      </c>
      <c r="CA223" s="12" t="s">
        <v>1493</v>
      </c>
      <c r="CB223" s="12" t="s">
        <v>1493</v>
      </c>
      <c r="CC223" s="12" t="s">
        <v>1493</v>
      </c>
      <c r="CD223" s="12" t="s">
        <v>1493</v>
      </c>
      <c r="CE223" s="12" t="s">
        <v>1493</v>
      </c>
      <c r="CF223" s="12" t="s">
        <v>1493</v>
      </c>
      <c r="CG223" s="12" t="s">
        <v>1493</v>
      </c>
      <c r="CH223" s="12" t="s">
        <v>1493</v>
      </c>
      <c r="CI223" s="12" t="s">
        <v>1493</v>
      </c>
      <c r="CJ223" s="12" t="s">
        <v>1493</v>
      </c>
      <c r="CK223" s="12" t="s">
        <v>1493</v>
      </c>
      <c r="CL223" s="12" t="s">
        <v>1493</v>
      </c>
      <c r="CM223" s="12" t="s">
        <v>1493</v>
      </c>
      <c r="CN223" s="12" t="s">
        <v>1493</v>
      </c>
      <c r="CO223" s="12" t="s">
        <v>1493</v>
      </c>
      <c r="CP223" s="12" t="s">
        <v>1493</v>
      </c>
      <c r="CQ223" s="12" t="s">
        <v>1493</v>
      </c>
      <c r="CR223" s="12" t="s">
        <v>1493</v>
      </c>
      <c r="CS223" s="12" t="s">
        <v>1493</v>
      </c>
      <c r="CT223" s="12" t="s">
        <v>1493</v>
      </c>
      <c r="CU223" s="12" t="s">
        <v>1493</v>
      </c>
      <c r="CV223" s="12" t="s">
        <v>1493</v>
      </c>
      <c r="CW223" s="12" t="s">
        <v>1493</v>
      </c>
      <c r="CX223" s="12" t="s">
        <v>1493</v>
      </c>
      <c r="CY223" s="12" t="s">
        <v>1493</v>
      </c>
      <c r="CZ223" s="12" t="s">
        <v>1493</v>
      </c>
      <c r="DA223" s="12" t="s">
        <v>1493</v>
      </c>
      <c r="DB223" s="12" t="s">
        <v>1493</v>
      </c>
      <c r="DC223" s="12" t="s">
        <v>1493</v>
      </c>
      <c r="DD223" s="12" t="s">
        <v>1493</v>
      </c>
      <c r="DE223" s="12" t="s">
        <v>1493</v>
      </c>
      <c r="DF223" s="12" t="s">
        <v>1493</v>
      </c>
      <c r="DG223" s="12" t="s">
        <v>1493</v>
      </c>
      <c r="DH223" s="12" t="s">
        <v>1493</v>
      </c>
      <c r="DI223" s="12" t="s">
        <v>1493</v>
      </c>
      <c r="DJ223" s="12" t="s">
        <v>1493</v>
      </c>
      <c r="DK223" s="12" t="s">
        <v>1493</v>
      </c>
      <c r="DL223" s="12" t="s">
        <v>1493</v>
      </c>
      <c r="DM223" s="12" t="s">
        <v>1493</v>
      </c>
      <c r="DN223" s="12" t="s">
        <v>1493</v>
      </c>
      <c r="DO223" s="12" t="s">
        <v>1493</v>
      </c>
      <c r="DP223" s="12" t="s">
        <v>1493</v>
      </c>
      <c r="DQ223" s="12" t="s">
        <v>1493</v>
      </c>
      <c r="DR223" s="12" t="s">
        <v>1493</v>
      </c>
      <c r="DS223" s="12" t="s">
        <v>1493</v>
      </c>
      <c r="DT223" s="12" t="s">
        <v>1493</v>
      </c>
      <c r="DU223" s="12" t="s">
        <v>1493</v>
      </c>
      <c r="DV223" s="12" t="s">
        <v>1493</v>
      </c>
      <c r="DW223" s="12" t="s">
        <v>1493</v>
      </c>
      <c r="DX223" s="12" t="s">
        <v>1493</v>
      </c>
      <c r="DY223" s="12" t="s">
        <v>1493</v>
      </c>
      <c r="DZ223" s="12" t="s">
        <v>1493</v>
      </c>
      <c r="EA223" s="12" t="s">
        <v>1493</v>
      </c>
      <c r="EB223" s="12" t="s">
        <v>1493</v>
      </c>
      <c r="EC223" s="12" t="s">
        <v>1493</v>
      </c>
      <c r="ED223" s="12" t="s">
        <v>1493</v>
      </c>
      <c r="EE223" s="12" t="s">
        <v>1493</v>
      </c>
      <c r="EF223" s="12" t="s">
        <v>1493</v>
      </c>
      <c r="EG223" s="12" t="s">
        <v>1493</v>
      </c>
      <c r="EH223" s="12" t="s">
        <v>1493</v>
      </c>
      <c r="EI223" s="12" t="s">
        <v>1493</v>
      </c>
      <c r="EJ223" s="12" t="s">
        <v>1493</v>
      </c>
      <c r="EK223" s="12" t="s">
        <v>1493</v>
      </c>
      <c r="EL223" s="12" t="s">
        <v>1493</v>
      </c>
      <c r="EM223" s="12" t="s">
        <v>1493</v>
      </c>
      <c r="EN223" s="12" t="s">
        <v>1493</v>
      </c>
      <c r="EO223" s="12" t="s">
        <v>1493</v>
      </c>
      <c r="EP223" s="12" t="s">
        <v>1493</v>
      </c>
      <c r="ER223">
        <v>4</v>
      </c>
      <c r="ES223">
        <v>36</v>
      </c>
      <c r="ET223">
        <v>36</v>
      </c>
      <c r="EU223">
        <f t="shared" si="9"/>
        <v>36</v>
      </c>
      <c r="EV223">
        <f>Data1!BQ223/7</f>
        <v>39.285714285714285</v>
      </c>
      <c r="EW223">
        <v>4</v>
      </c>
      <c r="EX223">
        <f t="shared" si="10"/>
        <v>3</v>
      </c>
      <c r="EY223" t="str">
        <f t="shared" si="11"/>
        <v>לא הולם</v>
      </c>
    </row>
    <row r="224" spans="1:155" x14ac:dyDescent="0.25">
      <c r="A224" s="4">
        <v>1.127</v>
      </c>
      <c r="B224" s="12" t="s">
        <v>1493</v>
      </c>
      <c r="C224" s="12" t="s">
        <v>657</v>
      </c>
      <c r="D224">
        <v>51</v>
      </c>
      <c r="E224" s="12" t="s">
        <v>829</v>
      </c>
      <c r="F224">
        <v>48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 s="12" t="s">
        <v>1493</v>
      </c>
      <c r="P224" s="12" t="s">
        <v>1493</v>
      </c>
      <c r="Q224" s="12" t="s">
        <v>1493</v>
      </c>
      <c r="R224" s="12" t="s">
        <v>1493</v>
      </c>
      <c r="S224" s="12" t="s">
        <v>1493</v>
      </c>
      <c r="T224" s="12" t="s">
        <v>1493</v>
      </c>
      <c r="U224" s="12" t="s">
        <v>1493</v>
      </c>
      <c r="V224" s="12" t="s">
        <v>1493</v>
      </c>
      <c r="W224" s="12" t="s">
        <v>1493</v>
      </c>
      <c r="X224" s="12" t="s">
        <v>1493</v>
      </c>
      <c r="Y224" s="12" t="s">
        <v>1493</v>
      </c>
      <c r="Z224" s="12" t="s">
        <v>1493</v>
      </c>
      <c r="AA224" s="12" t="s">
        <v>1493</v>
      </c>
      <c r="AB224" s="12" t="s">
        <v>1493</v>
      </c>
      <c r="AC224" s="12" t="s">
        <v>1493</v>
      </c>
      <c r="AD224" s="12" t="s">
        <v>1493</v>
      </c>
      <c r="AE224" s="12" t="s">
        <v>1493</v>
      </c>
      <c r="AF224" s="12" t="s">
        <v>1493</v>
      </c>
      <c r="AG224" s="12" t="s">
        <v>1493</v>
      </c>
      <c r="AH224" s="12" t="s">
        <v>1493</v>
      </c>
      <c r="AI224" s="12" t="s">
        <v>1493</v>
      </c>
      <c r="AJ224" s="12" t="s">
        <v>1493</v>
      </c>
      <c r="AK224" s="12" t="s">
        <v>1493</v>
      </c>
      <c r="AL224" s="12" t="s">
        <v>1493</v>
      </c>
      <c r="AM224" s="12" t="s">
        <v>1493</v>
      </c>
      <c r="AN224" s="12" t="s">
        <v>1493</v>
      </c>
      <c r="AO224" s="12" t="s">
        <v>1493</v>
      </c>
      <c r="AP224" s="12" t="s">
        <v>1493</v>
      </c>
      <c r="AQ224" s="12" t="s">
        <v>1493</v>
      </c>
      <c r="AR224" s="12" t="s">
        <v>1493</v>
      </c>
      <c r="AS224" s="12" t="s">
        <v>1493</v>
      </c>
      <c r="AT224" s="12" t="s">
        <v>1493</v>
      </c>
      <c r="AU224" s="12" t="s">
        <v>1493</v>
      </c>
      <c r="AV224" s="12" t="s">
        <v>1493</v>
      </c>
      <c r="AW224" s="12" t="s">
        <v>1493</v>
      </c>
      <c r="AX224" s="12" t="s">
        <v>1493</v>
      </c>
      <c r="AY224" s="12" t="s">
        <v>1493</v>
      </c>
      <c r="AZ224" s="12" t="s">
        <v>1493</v>
      </c>
      <c r="BA224" s="12" t="s">
        <v>1493</v>
      </c>
      <c r="BB224" s="12" t="s">
        <v>1493</v>
      </c>
      <c r="BC224" s="12" t="s">
        <v>1493</v>
      </c>
      <c r="BD224" s="12" t="s">
        <v>1493</v>
      </c>
      <c r="BE224" s="12" t="s">
        <v>1493</v>
      </c>
      <c r="BF224" s="12" t="s">
        <v>1493</v>
      </c>
      <c r="BG224" s="12" t="s">
        <v>1493</v>
      </c>
      <c r="BH224" s="12" t="s">
        <v>1493</v>
      </c>
      <c r="BI224" s="12" t="s">
        <v>1493</v>
      </c>
      <c r="BJ224" s="12" t="s">
        <v>1493</v>
      </c>
      <c r="BK224" s="12" t="s">
        <v>1493</v>
      </c>
      <c r="BL224" s="12" t="s">
        <v>1493</v>
      </c>
      <c r="BM224" s="12" t="s">
        <v>1493</v>
      </c>
      <c r="BN224" s="12" t="s">
        <v>1493</v>
      </c>
      <c r="BO224" s="12" t="s">
        <v>1493</v>
      </c>
      <c r="BP224" s="12" t="s">
        <v>1493</v>
      </c>
      <c r="BQ224" s="12" t="s">
        <v>1493</v>
      </c>
      <c r="BR224" s="12" t="s">
        <v>1493</v>
      </c>
      <c r="BS224" s="12" t="s">
        <v>1493</v>
      </c>
      <c r="BT224" s="12" t="s">
        <v>1493</v>
      </c>
      <c r="BU224" s="12" t="s">
        <v>1493</v>
      </c>
      <c r="BV224" s="12" t="s">
        <v>1493</v>
      </c>
      <c r="BW224" s="12" t="s">
        <v>1493</v>
      </c>
      <c r="BX224" s="12" t="s">
        <v>1493</v>
      </c>
      <c r="BY224" s="12" t="s">
        <v>1493</v>
      </c>
      <c r="BZ224" s="12" t="s">
        <v>1493</v>
      </c>
      <c r="CA224" s="12" t="s">
        <v>1493</v>
      </c>
      <c r="CB224" s="12" t="s">
        <v>1493</v>
      </c>
      <c r="CC224" s="12" t="s">
        <v>1493</v>
      </c>
      <c r="CD224" s="12" t="s">
        <v>1493</v>
      </c>
      <c r="CE224" s="12" t="s">
        <v>1493</v>
      </c>
      <c r="CF224" s="12" t="s">
        <v>1493</v>
      </c>
      <c r="CG224" s="12" t="s">
        <v>1493</v>
      </c>
      <c r="CH224" s="12" t="s">
        <v>1493</v>
      </c>
      <c r="CI224" s="12" t="s">
        <v>1493</v>
      </c>
      <c r="CJ224" s="12" t="s">
        <v>1493</v>
      </c>
      <c r="CK224" s="12" t="s">
        <v>1493</v>
      </c>
      <c r="CL224" s="12" t="s">
        <v>1493</v>
      </c>
      <c r="CM224" s="12" t="s">
        <v>1493</v>
      </c>
      <c r="CN224" s="12" t="s">
        <v>1493</v>
      </c>
      <c r="CO224" s="12" t="s">
        <v>1493</v>
      </c>
      <c r="CP224" s="12" t="s">
        <v>1493</v>
      </c>
      <c r="CQ224" s="12" t="s">
        <v>1493</v>
      </c>
      <c r="CR224" s="12" t="s">
        <v>1493</v>
      </c>
      <c r="CS224" s="12" t="s">
        <v>1493</v>
      </c>
      <c r="CT224" s="12" t="s">
        <v>1493</v>
      </c>
      <c r="CU224" s="12" t="s">
        <v>1493</v>
      </c>
      <c r="CV224" s="12" t="s">
        <v>1493</v>
      </c>
      <c r="CW224" s="12" t="s">
        <v>1493</v>
      </c>
      <c r="CX224" s="12" t="s">
        <v>1493</v>
      </c>
      <c r="CY224" s="12" t="s">
        <v>1493</v>
      </c>
      <c r="CZ224" s="12" t="s">
        <v>1493</v>
      </c>
      <c r="DA224" s="12" t="s">
        <v>1493</v>
      </c>
      <c r="DB224" s="12" t="s">
        <v>1493</v>
      </c>
      <c r="DC224" s="12" t="s">
        <v>1493</v>
      </c>
      <c r="DD224" s="12" t="s">
        <v>1493</v>
      </c>
      <c r="DE224" s="12" t="s">
        <v>1493</v>
      </c>
      <c r="DF224" s="12" t="s">
        <v>1493</v>
      </c>
      <c r="DG224" s="12" t="s">
        <v>1493</v>
      </c>
      <c r="DH224" s="12" t="s">
        <v>1493</v>
      </c>
      <c r="DI224" s="12" t="s">
        <v>1493</v>
      </c>
      <c r="DJ224" s="12" t="s">
        <v>1493</v>
      </c>
      <c r="DK224" s="12" t="s">
        <v>1493</v>
      </c>
      <c r="DL224" s="12" t="s">
        <v>1493</v>
      </c>
      <c r="DM224" s="12" t="s">
        <v>1493</v>
      </c>
      <c r="DN224" s="12" t="s">
        <v>1493</v>
      </c>
      <c r="DO224" s="12" t="s">
        <v>1493</v>
      </c>
      <c r="DP224" s="12" t="s">
        <v>1493</v>
      </c>
      <c r="DQ224" s="12" t="s">
        <v>1493</v>
      </c>
      <c r="DR224" s="12" t="s">
        <v>1493</v>
      </c>
      <c r="DS224" s="12" t="s">
        <v>1493</v>
      </c>
      <c r="DT224" s="12" t="s">
        <v>1493</v>
      </c>
      <c r="DU224" s="12" t="s">
        <v>1493</v>
      </c>
      <c r="DV224" s="12" t="s">
        <v>1493</v>
      </c>
      <c r="DW224" s="12" t="s">
        <v>1493</v>
      </c>
      <c r="DX224" s="12" t="s">
        <v>1493</v>
      </c>
      <c r="DY224" s="12" t="s">
        <v>1493</v>
      </c>
      <c r="DZ224" s="12" t="s">
        <v>1493</v>
      </c>
      <c r="EA224" s="12" t="s">
        <v>1493</v>
      </c>
      <c r="EB224" s="12" t="s">
        <v>1493</v>
      </c>
      <c r="EC224" s="12" t="s">
        <v>1493</v>
      </c>
      <c r="ED224" s="12" t="s">
        <v>1493</v>
      </c>
      <c r="EE224" s="12" t="s">
        <v>1493</v>
      </c>
      <c r="EF224" s="12" t="s">
        <v>1493</v>
      </c>
      <c r="EG224" s="12" t="s">
        <v>1493</v>
      </c>
      <c r="EH224" s="12" t="s">
        <v>1493</v>
      </c>
      <c r="EI224" s="12" t="s">
        <v>1493</v>
      </c>
      <c r="EJ224" s="12" t="s">
        <v>1493</v>
      </c>
      <c r="EK224" s="12" t="s">
        <v>1493</v>
      </c>
      <c r="EL224" s="12" t="s">
        <v>1493</v>
      </c>
      <c r="EM224" s="12" t="s">
        <v>1493</v>
      </c>
      <c r="EN224" s="12" t="s">
        <v>1493</v>
      </c>
      <c r="EO224" s="12" t="s">
        <v>1493</v>
      </c>
      <c r="EP224" s="12" t="s">
        <v>1493</v>
      </c>
      <c r="ER224">
        <v>1</v>
      </c>
      <c r="ES224">
        <v>7.2</v>
      </c>
      <c r="ET224">
        <v>7.2</v>
      </c>
      <c r="EU224">
        <f t="shared" si="9"/>
        <v>7</v>
      </c>
      <c r="EV224">
        <f>Data1!BQ224/7</f>
        <v>39.142857142857146</v>
      </c>
      <c r="EW224">
        <v>1</v>
      </c>
      <c r="EX224">
        <f t="shared" si="10"/>
        <v>3</v>
      </c>
      <c r="EY224" t="str">
        <f t="shared" si="11"/>
        <v>לא הולם</v>
      </c>
    </row>
    <row r="225" spans="1:155" x14ac:dyDescent="0.25">
      <c r="A225" s="4">
        <v>1.1279999999999999</v>
      </c>
      <c r="B225" s="12" t="s">
        <v>1493</v>
      </c>
      <c r="C225" s="12" t="s">
        <v>836</v>
      </c>
      <c r="D225">
        <v>140</v>
      </c>
      <c r="E225" s="12" t="s">
        <v>495</v>
      </c>
      <c r="F225">
        <v>68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1</v>
      </c>
      <c r="O225" s="12" t="s">
        <v>1042</v>
      </c>
      <c r="P225">
        <v>224</v>
      </c>
      <c r="Q225" s="12" t="s">
        <v>484</v>
      </c>
      <c r="R225">
        <v>74</v>
      </c>
      <c r="S225" s="12">
        <v>0</v>
      </c>
      <c r="T225">
        <v>0</v>
      </c>
      <c r="U225" s="12">
        <v>0</v>
      </c>
      <c r="V225">
        <v>0</v>
      </c>
      <c r="W225" s="12">
        <v>1</v>
      </c>
      <c r="X225">
        <v>1</v>
      </c>
      <c r="Y225" s="12">
        <v>1</v>
      </c>
      <c r="Z225">
        <v>1</v>
      </c>
      <c r="AA225" s="12" t="s">
        <v>1493</v>
      </c>
      <c r="AB225" s="12" t="s">
        <v>1493</v>
      </c>
      <c r="AC225" s="12" t="s">
        <v>1493</v>
      </c>
      <c r="AD225" s="12" t="s">
        <v>1493</v>
      </c>
      <c r="AE225" s="12" t="s">
        <v>1493</v>
      </c>
      <c r="AF225" s="12" t="s">
        <v>1493</v>
      </c>
      <c r="AG225" s="12" t="s">
        <v>1493</v>
      </c>
      <c r="AH225" s="12" t="s">
        <v>1493</v>
      </c>
      <c r="AI225" s="12" t="s">
        <v>1493</v>
      </c>
      <c r="AJ225" s="12" t="s">
        <v>1493</v>
      </c>
      <c r="AK225" s="12" t="s">
        <v>1493</v>
      </c>
      <c r="AL225" s="12" t="s">
        <v>1493</v>
      </c>
      <c r="AM225" s="12" t="s">
        <v>1493</v>
      </c>
      <c r="AN225" s="12" t="s">
        <v>1493</v>
      </c>
      <c r="AO225" s="12" t="s">
        <v>1493</v>
      </c>
      <c r="AP225" s="12" t="s">
        <v>1493</v>
      </c>
      <c r="AQ225" s="12" t="s">
        <v>1493</v>
      </c>
      <c r="AR225" s="12" t="s">
        <v>1493</v>
      </c>
      <c r="AS225" s="12" t="s">
        <v>1493</v>
      </c>
      <c r="AT225" s="12" t="s">
        <v>1493</v>
      </c>
      <c r="AU225" s="12" t="s">
        <v>1493</v>
      </c>
      <c r="AV225" s="12" t="s">
        <v>1493</v>
      </c>
      <c r="AW225" s="12" t="s">
        <v>1493</v>
      </c>
      <c r="AX225" s="12" t="s">
        <v>1493</v>
      </c>
      <c r="AY225" s="12" t="s">
        <v>1493</v>
      </c>
      <c r="AZ225" s="12" t="s">
        <v>1493</v>
      </c>
      <c r="BA225" s="12" t="s">
        <v>1493</v>
      </c>
      <c r="BB225" s="12" t="s">
        <v>1493</v>
      </c>
      <c r="BC225" s="12" t="s">
        <v>1493</v>
      </c>
      <c r="BD225" s="12" t="s">
        <v>1493</v>
      </c>
      <c r="BE225" s="12" t="s">
        <v>1493</v>
      </c>
      <c r="BF225" s="12" t="s">
        <v>1493</v>
      </c>
      <c r="BG225" s="12" t="s">
        <v>1493</v>
      </c>
      <c r="BH225" s="12" t="s">
        <v>1493</v>
      </c>
      <c r="BI225" s="12" t="s">
        <v>1493</v>
      </c>
      <c r="BJ225" s="12" t="s">
        <v>1493</v>
      </c>
      <c r="BK225" s="12" t="s">
        <v>1493</v>
      </c>
      <c r="BL225" s="12" t="s">
        <v>1493</v>
      </c>
      <c r="BM225" s="12" t="s">
        <v>1493</v>
      </c>
      <c r="BN225" s="12" t="s">
        <v>1493</v>
      </c>
      <c r="BO225" s="12" t="s">
        <v>1493</v>
      </c>
      <c r="BP225" s="12" t="s">
        <v>1493</v>
      </c>
      <c r="BQ225" s="12" t="s">
        <v>1493</v>
      </c>
      <c r="BR225" s="12" t="s">
        <v>1493</v>
      </c>
      <c r="BS225" s="12" t="s">
        <v>1493</v>
      </c>
      <c r="BT225" s="12" t="s">
        <v>1493</v>
      </c>
      <c r="BU225" s="12" t="s">
        <v>1493</v>
      </c>
      <c r="BV225" s="12" t="s">
        <v>1493</v>
      </c>
      <c r="BW225" s="12" t="s">
        <v>1493</v>
      </c>
      <c r="BX225" s="12" t="s">
        <v>1493</v>
      </c>
      <c r="BY225" s="12" t="s">
        <v>1493</v>
      </c>
      <c r="BZ225" s="12" t="s">
        <v>1493</v>
      </c>
      <c r="CA225" s="12" t="s">
        <v>1493</v>
      </c>
      <c r="CB225" s="12" t="s">
        <v>1493</v>
      </c>
      <c r="CC225" s="12" t="s">
        <v>1493</v>
      </c>
      <c r="CD225" s="12" t="s">
        <v>1493</v>
      </c>
      <c r="CE225" s="12" t="s">
        <v>1493</v>
      </c>
      <c r="CF225" s="12" t="s">
        <v>1493</v>
      </c>
      <c r="CG225" s="12" t="s">
        <v>1493</v>
      </c>
      <c r="CH225" s="12" t="s">
        <v>1493</v>
      </c>
      <c r="CI225" s="12" t="s">
        <v>1493</v>
      </c>
      <c r="CJ225" s="12" t="s">
        <v>1493</v>
      </c>
      <c r="CK225" s="12" t="s">
        <v>1493</v>
      </c>
      <c r="CL225" s="12" t="s">
        <v>1493</v>
      </c>
      <c r="CM225" s="12" t="s">
        <v>1493</v>
      </c>
      <c r="CN225" s="12" t="s">
        <v>1493</v>
      </c>
      <c r="CO225" s="12" t="s">
        <v>1493</v>
      </c>
      <c r="CP225" s="12" t="s">
        <v>1493</v>
      </c>
      <c r="CQ225" s="12" t="s">
        <v>1493</v>
      </c>
      <c r="CR225" s="12" t="s">
        <v>1493</v>
      </c>
      <c r="CS225" s="12" t="s">
        <v>1493</v>
      </c>
      <c r="CT225" s="12" t="s">
        <v>1493</v>
      </c>
      <c r="CU225" s="12" t="s">
        <v>1493</v>
      </c>
      <c r="CV225" s="12" t="s">
        <v>1493</v>
      </c>
      <c r="CW225" s="12" t="s">
        <v>1493</v>
      </c>
      <c r="CX225" s="12" t="s">
        <v>1493</v>
      </c>
      <c r="CY225" s="12" t="s">
        <v>1493</v>
      </c>
      <c r="CZ225" s="12" t="s">
        <v>1493</v>
      </c>
      <c r="DA225" s="12" t="s">
        <v>1493</v>
      </c>
      <c r="DB225" s="12" t="s">
        <v>1493</v>
      </c>
      <c r="DC225" s="12" t="s">
        <v>1493</v>
      </c>
      <c r="DD225" s="12" t="s">
        <v>1493</v>
      </c>
      <c r="DE225" s="12" t="s">
        <v>1493</v>
      </c>
      <c r="DF225" s="12" t="s">
        <v>1493</v>
      </c>
      <c r="DG225" s="12" t="s">
        <v>1493</v>
      </c>
      <c r="DH225" s="12" t="s">
        <v>1493</v>
      </c>
      <c r="DI225" s="12" t="s">
        <v>1493</v>
      </c>
      <c r="DJ225" s="12" t="s">
        <v>1493</v>
      </c>
      <c r="DK225" s="12" t="s">
        <v>1493</v>
      </c>
      <c r="DL225" s="12" t="s">
        <v>1493</v>
      </c>
      <c r="DM225" s="12" t="s">
        <v>1493</v>
      </c>
      <c r="DN225" s="12" t="s">
        <v>1493</v>
      </c>
      <c r="DO225" s="12" t="s">
        <v>1493</v>
      </c>
      <c r="DP225" s="12" t="s">
        <v>1493</v>
      </c>
      <c r="DQ225" s="12" t="s">
        <v>1493</v>
      </c>
      <c r="DR225" s="12" t="s">
        <v>1493</v>
      </c>
      <c r="DS225" s="12" t="s">
        <v>1493</v>
      </c>
      <c r="DT225" s="12" t="s">
        <v>1493</v>
      </c>
      <c r="DU225" s="12" t="s">
        <v>1493</v>
      </c>
      <c r="DV225" s="12" t="s">
        <v>1493</v>
      </c>
      <c r="DW225" s="12" t="s">
        <v>1493</v>
      </c>
      <c r="DX225" s="12" t="s">
        <v>1493</v>
      </c>
      <c r="DY225" s="12" t="s">
        <v>1493</v>
      </c>
      <c r="DZ225" s="12" t="s">
        <v>1493</v>
      </c>
      <c r="EA225" s="12" t="s">
        <v>1493</v>
      </c>
      <c r="EB225" s="12" t="s">
        <v>1493</v>
      </c>
      <c r="EC225" s="12" t="s">
        <v>1493</v>
      </c>
      <c r="ED225" s="12" t="s">
        <v>1493</v>
      </c>
      <c r="EE225" s="12" t="s">
        <v>1493</v>
      </c>
      <c r="EF225" s="12" t="s">
        <v>1493</v>
      </c>
      <c r="EG225" s="12" t="s">
        <v>1493</v>
      </c>
      <c r="EH225" s="12" t="s">
        <v>1493</v>
      </c>
      <c r="EI225" s="12" t="s">
        <v>1493</v>
      </c>
      <c r="EJ225" s="12" t="s">
        <v>1493</v>
      </c>
      <c r="EK225" s="12" t="s">
        <v>1493</v>
      </c>
      <c r="EL225" s="12" t="s">
        <v>1493</v>
      </c>
      <c r="EM225" s="12" t="s">
        <v>1493</v>
      </c>
      <c r="EN225" s="12" t="s">
        <v>1493</v>
      </c>
      <c r="EO225" s="12" t="s">
        <v>1493</v>
      </c>
      <c r="EP225" s="12" t="s">
        <v>1493</v>
      </c>
      <c r="ER225">
        <v>2</v>
      </c>
      <c r="ES225">
        <v>32</v>
      </c>
      <c r="ET225">
        <v>32</v>
      </c>
      <c r="EU225">
        <f t="shared" si="9"/>
        <v>32</v>
      </c>
      <c r="EV225">
        <f>Data1!BQ225/7</f>
        <v>37.857142857142854</v>
      </c>
      <c r="EW225">
        <v>2</v>
      </c>
      <c r="EX225">
        <f t="shared" si="10"/>
        <v>3</v>
      </c>
      <c r="EY225" t="str">
        <f t="shared" si="11"/>
        <v>לא הולם</v>
      </c>
    </row>
    <row r="226" spans="1:155" x14ac:dyDescent="0.25">
      <c r="A226" s="4">
        <v>1.129</v>
      </c>
      <c r="B226" s="12" t="s">
        <v>1493</v>
      </c>
      <c r="C226" s="12" t="s">
        <v>475</v>
      </c>
      <c r="D226">
        <v>94</v>
      </c>
      <c r="E226" s="12" t="s">
        <v>645</v>
      </c>
      <c r="F226">
        <v>56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 s="12" t="s">
        <v>1074</v>
      </c>
      <c r="P226">
        <v>168</v>
      </c>
      <c r="Q226" s="12" t="s">
        <v>495</v>
      </c>
      <c r="R226">
        <v>60</v>
      </c>
      <c r="S226" s="12">
        <v>0</v>
      </c>
      <c r="T226">
        <v>0</v>
      </c>
      <c r="U226" s="12">
        <v>0</v>
      </c>
      <c r="V226">
        <v>0</v>
      </c>
      <c r="W226" s="12">
        <v>1</v>
      </c>
      <c r="X226">
        <v>1</v>
      </c>
      <c r="Y226" s="12">
        <v>1</v>
      </c>
      <c r="Z226" s="12" t="s">
        <v>1493</v>
      </c>
      <c r="AA226" s="12" t="s">
        <v>957</v>
      </c>
      <c r="AB226">
        <v>196</v>
      </c>
      <c r="AC226" s="12" t="s">
        <v>495</v>
      </c>
      <c r="AD226">
        <v>61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 s="12" t="s">
        <v>1493</v>
      </c>
      <c r="AM226" s="12" t="s">
        <v>1198</v>
      </c>
      <c r="AN226">
        <v>224</v>
      </c>
      <c r="AO226" s="12" t="s">
        <v>495</v>
      </c>
      <c r="AP226">
        <v>64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 s="12" t="s">
        <v>1221</v>
      </c>
      <c r="AZ226">
        <v>252</v>
      </c>
      <c r="BA226" s="12" t="s">
        <v>497</v>
      </c>
      <c r="BB226">
        <v>65</v>
      </c>
      <c r="BC226" s="12">
        <v>0</v>
      </c>
      <c r="BD226">
        <v>0</v>
      </c>
      <c r="BE226" s="12">
        <v>0</v>
      </c>
      <c r="BF226">
        <v>0</v>
      </c>
      <c r="BG226" s="12">
        <v>1</v>
      </c>
      <c r="BH226">
        <v>1</v>
      </c>
      <c r="BI226" s="12">
        <v>1</v>
      </c>
      <c r="BJ226" s="12" t="s">
        <v>1493</v>
      </c>
      <c r="BK226" s="12" t="s">
        <v>1493</v>
      </c>
      <c r="BL226" s="12" t="s">
        <v>1493</v>
      </c>
      <c r="BM226" s="12" t="s">
        <v>1493</v>
      </c>
      <c r="BN226" s="12" t="s">
        <v>1493</v>
      </c>
      <c r="BO226" s="12" t="s">
        <v>1493</v>
      </c>
      <c r="BP226" s="12" t="s">
        <v>1493</v>
      </c>
      <c r="BQ226" s="12" t="s">
        <v>1493</v>
      </c>
      <c r="BR226" s="12" t="s">
        <v>1493</v>
      </c>
      <c r="BS226" s="12" t="s">
        <v>1493</v>
      </c>
      <c r="BT226" s="12" t="s">
        <v>1493</v>
      </c>
      <c r="BU226" s="12" t="s">
        <v>1493</v>
      </c>
      <c r="BV226" s="12" t="s">
        <v>1493</v>
      </c>
      <c r="BW226" s="12" t="s">
        <v>1493</v>
      </c>
      <c r="BX226" s="12" t="s">
        <v>1493</v>
      </c>
      <c r="BY226" s="12" t="s">
        <v>1493</v>
      </c>
      <c r="BZ226" s="12" t="s">
        <v>1493</v>
      </c>
      <c r="CA226" s="12" t="s">
        <v>1493</v>
      </c>
      <c r="CB226" s="12" t="s">
        <v>1493</v>
      </c>
      <c r="CC226" s="12" t="s">
        <v>1493</v>
      </c>
      <c r="CD226" s="12" t="s">
        <v>1493</v>
      </c>
      <c r="CE226" s="12" t="s">
        <v>1493</v>
      </c>
      <c r="CF226" s="12" t="s">
        <v>1493</v>
      </c>
      <c r="CG226" s="12" t="s">
        <v>1493</v>
      </c>
      <c r="CH226" s="12" t="s">
        <v>1493</v>
      </c>
      <c r="CI226" s="12" t="s">
        <v>1493</v>
      </c>
      <c r="CJ226" s="12" t="s">
        <v>1493</v>
      </c>
      <c r="CK226" s="12" t="s">
        <v>1493</v>
      </c>
      <c r="CL226" s="12" t="s">
        <v>1493</v>
      </c>
      <c r="CM226" s="12" t="s">
        <v>1493</v>
      </c>
      <c r="CN226" s="12" t="s">
        <v>1493</v>
      </c>
      <c r="CO226" s="12" t="s">
        <v>1493</v>
      </c>
      <c r="CP226" s="12" t="s">
        <v>1493</v>
      </c>
      <c r="CQ226" s="12" t="s">
        <v>1493</v>
      </c>
      <c r="CR226" s="12" t="s">
        <v>1493</v>
      </c>
      <c r="CS226" s="12" t="s">
        <v>1493</v>
      </c>
      <c r="CT226" s="12" t="s">
        <v>1493</v>
      </c>
      <c r="CU226" s="12" t="s">
        <v>1493</v>
      </c>
      <c r="CV226" s="12" t="s">
        <v>1493</v>
      </c>
      <c r="CW226" s="12" t="s">
        <v>1493</v>
      </c>
      <c r="CX226" s="12" t="s">
        <v>1493</v>
      </c>
      <c r="CY226" s="12" t="s">
        <v>1493</v>
      </c>
      <c r="CZ226" s="12" t="s">
        <v>1493</v>
      </c>
      <c r="DA226" s="12" t="s">
        <v>1493</v>
      </c>
      <c r="DB226" s="12" t="s">
        <v>1493</v>
      </c>
      <c r="DC226" s="12" t="s">
        <v>1493</v>
      </c>
      <c r="DD226" s="12" t="s">
        <v>1493</v>
      </c>
      <c r="DE226" s="12" t="s">
        <v>1493</v>
      </c>
      <c r="DF226" s="12" t="s">
        <v>1493</v>
      </c>
      <c r="DG226" s="12" t="s">
        <v>1493</v>
      </c>
      <c r="DH226" s="12" t="s">
        <v>1493</v>
      </c>
      <c r="DI226" s="12" t="s">
        <v>1493</v>
      </c>
      <c r="DJ226" s="12" t="s">
        <v>1493</v>
      </c>
      <c r="DK226" s="12" t="s">
        <v>1493</v>
      </c>
      <c r="DL226" s="12" t="s">
        <v>1493</v>
      </c>
      <c r="DM226" s="12" t="s">
        <v>1493</v>
      </c>
      <c r="DN226" s="12" t="s">
        <v>1493</v>
      </c>
      <c r="DO226" s="12" t="s">
        <v>1493</v>
      </c>
      <c r="DP226" s="12" t="s">
        <v>1493</v>
      </c>
      <c r="DQ226" s="12" t="s">
        <v>1493</v>
      </c>
      <c r="DR226" s="12" t="s">
        <v>1493</v>
      </c>
      <c r="DS226" s="12" t="s">
        <v>1493</v>
      </c>
      <c r="DT226" s="12" t="s">
        <v>1493</v>
      </c>
      <c r="DU226" s="12" t="s">
        <v>1493</v>
      </c>
      <c r="DV226" s="12" t="s">
        <v>1493</v>
      </c>
      <c r="DW226" s="12" t="s">
        <v>1493</v>
      </c>
      <c r="DX226" s="12" t="s">
        <v>1493</v>
      </c>
      <c r="DY226" s="12" t="s">
        <v>1493</v>
      </c>
      <c r="DZ226" s="12" t="s">
        <v>1493</v>
      </c>
      <c r="EA226" s="12" t="s">
        <v>1493</v>
      </c>
      <c r="EB226" s="12" t="s">
        <v>1493</v>
      </c>
      <c r="EC226" s="12" t="s">
        <v>1493</v>
      </c>
      <c r="ED226" s="12" t="s">
        <v>1493</v>
      </c>
      <c r="EE226" s="12" t="s">
        <v>1493</v>
      </c>
      <c r="EF226" s="12" t="s">
        <v>1493</v>
      </c>
      <c r="EG226" s="12" t="s">
        <v>1493</v>
      </c>
      <c r="EH226" s="12" t="s">
        <v>1493</v>
      </c>
      <c r="EI226" s="12" t="s">
        <v>1493</v>
      </c>
      <c r="EJ226" s="12" t="s">
        <v>1493</v>
      </c>
      <c r="EK226" s="12" t="s">
        <v>1493</v>
      </c>
      <c r="EL226" s="12" t="s">
        <v>1493</v>
      </c>
      <c r="EM226" s="12" t="s">
        <v>1493</v>
      </c>
      <c r="EN226" s="12" t="s">
        <v>1493</v>
      </c>
      <c r="EO226" s="12" t="s">
        <v>1493</v>
      </c>
      <c r="EP226" s="12" t="s">
        <v>1493</v>
      </c>
      <c r="ER226">
        <v>5</v>
      </c>
      <c r="ES226">
        <v>36</v>
      </c>
      <c r="ET226">
        <v>36</v>
      </c>
      <c r="EU226">
        <f t="shared" si="9"/>
        <v>36</v>
      </c>
      <c r="EV226">
        <f>Data1!BQ226/7</f>
        <v>37.857142857142854</v>
      </c>
      <c r="EW226">
        <v>5</v>
      </c>
      <c r="EX226">
        <f t="shared" si="10"/>
        <v>2</v>
      </c>
      <c r="EY226" t="str">
        <f t="shared" si="11"/>
        <v>בינוני</v>
      </c>
    </row>
    <row r="227" spans="1:155" x14ac:dyDescent="0.25">
      <c r="A227" s="4">
        <v>1.1299999999999999</v>
      </c>
      <c r="B227" s="12" t="s">
        <v>1493</v>
      </c>
      <c r="C227" s="12" t="s">
        <v>690</v>
      </c>
      <c r="D227">
        <v>70</v>
      </c>
      <c r="E227" s="12" t="s">
        <v>755</v>
      </c>
      <c r="F227">
        <v>52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 s="12" t="s">
        <v>754</v>
      </c>
      <c r="P227">
        <v>93</v>
      </c>
      <c r="Q227" s="12" t="s">
        <v>1255</v>
      </c>
      <c r="R227">
        <v>52</v>
      </c>
      <c r="S227" s="12">
        <v>0</v>
      </c>
      <c r="T227">
        <v>0</v>
      </c>
      <c r="U227" s="12">
        <v>0</v>
      </c>
      <c r="V227">
        <v>0</v>
      </c>
      <c r="W227" s="12">
        <v>0</v>
      </c>
      <c r="X227">
        <v>1</v>
      </c>
      <c r="Y227" s="12">
        <v>1</v>
      </c>
      <c r="Z227" s="12" t="s">
        <v>1493</v>
      </c>
      <c r="AA227" s="12" t="s">
        <v>920</v>
      </c>
      <c r="AB227">
        <v>187</v>
      </c>
      <c r="AC227" s="12" t="s">
        <v>501</v>
      </c>
      <c r="AD227">
        <v>58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1</v>
      </c>
      <c r="AM227" s="12" t="s">
        <v>1256</v>
      </c>
      <c r="AN227">
        <v>264</v>
      </c>
      <c r="AO227" s="12" t="s">
        <v>1257</v>
      </c>
      <c r="AP227">
        <v>61</v>
      </c>
      <c r="AQ227" s="12">
        <v>0</v>
      </c>
      <c r="AR227">
        <v>0</v>
      </c>
      <c r="AS227" s="12">
        <v>0</v>
      </c>
      <c r="AT227">
        <v>0</v>
      </c>
      <c r="AU227" s="12">
        <v>1</v>
      </c>
      <c r="AV227">
        <v>1</v>
      </c>
      <c r="AW227" s="12">
        <v>1</v>
      </c>
      <c r="AX227" s="12" t="s">
        <v>1493</v>
      </c>
      <c r="AY227" s="12" t="s">
        <v>1493</v>
      </c>
      <c r="AZ227" s="12" t="s">
        <v>1493</v>
      </c>
      <c r="BA227" s="12" t="s">
        <v>1493</v>
      </c>
      <c r="BB227" s="12" t="s">
        <v>1493</v>
      </c>
      <c r="BC227" s="12" t="s">
        <v>1493</v>
      </c>
      <c r="BD227" s="12" t="s">
        <v>1493</v>
      </c>
      <c r="BE227" s="12" t="s">
        <v>1493</v>
      </c>
      <c r="BF227" s="12" t="s">
        <v>1493</v>
      </c>
      <c r="BG227" s="12" t="s">
        <v>1493</v>
      </c>
      <c r="BH227" s="12" t="s">
        <v>1493</v>
      </c>
      <c r="BI227" s="12" t="s">
        <v>1493</v>
      </c>
      <c r="BJ227" s="12" t="s">
        <v>1493</v>
      </c>
      <c r="BK227" s="12" t="s">
        <v>1493</v>
      </c>
      <c r="BL227" s="12" t="s">
        <v>1493</v>
      </c>
      <c r="BM227" s="12" t="s">
        <v>1493</v>
      </c>
      <c r="BN227" s="12" t="s">
        <v>1493</v>
      </c>
      <c r="BO227" s="12" t="s">
        <v>1493</v>
      </c>
      <c r="BP227" s="12" t="s">
        <v>1493</v>
      </c>
      <c r="BQ227" s="12" t="s">
        <v>1493</v>
      </c>
      <c r="BR227" s="12" t="s">
        <v>1493</v>
      </c>
      <c r="BS227" s="12" t="s">
        <v>1493</v>
      </c>
      <c r="BT227" s="12" t="s">
        <v>1493</v>
      </c>
      <c r="BU227" s="12" t="s">
        <v>1493</v>
      </c>
      <c r="BV227" s="12" t="s">
        <v>1493</v>
      </c>
      <c r="BW227" s="12" t="s">
        <v>1493</v>
      </c>
      <c r="BX227" s="12" t="s">
        <v>1493</v>
      </c>
      <c r="BY227" s="12" t="s">
        <v>1493</v>
      </c>
      <c r="BZ227" s="12" t="s">
        <v>1493</v>
      </c>
      <c r="CA227" s="12" t="s">
        <v>1493</v>
      </c>
      <c r="CB227" s="12" t="s">
        <v>1493</v>
      </c>
      <c r="CC227" s="12" t="s">
        <v>1493</v>
      </c>
      <c r="CD227" s="12" t="s">
        <v>1493</v>
      </c>
      <c r="CE227" s="12" t="s">
        <v>1493</v>
      </c>
      <c r="CF227" s="12" t="s">
        <v>1493</v>
      </c>
      <c r="CG227" s="12" t="s">
        <v>1493</v>
      </c>
      <c r="CH227" s="12" t="s">
        <v>1493</v>
      </c>
      <c r="CI227" s="12" t="s">
        <v>1493</v>
      </c>
      <c r="CJ227" s="12" t="s">
        <v>1493</v>
      </c>
      <c r="CK227" s="12" t="s">
        <v>1493</v>
      </c>
      <c r="CL227" s="12" t="s">
        <v>1493</v>
      </c>
      <c r="CM227" s="12" t="s">
        <v>1493</v>
      </c>
      <c r="CN227" s="12" t="s">
        <v>1493</v>
      </c>
      <c r="CO227" s="12" t="s">
        <v>1493</v>
      </c>
      <c r="CP227" s="12" t="s">
        <v>1493</v>
      </c>
      <c r="CQ227" s="12" t="s">
        <v>1493</v>
      </c>
      <c r="CR227" s="12" t="s">
        <v>1493</v>
      </c>
      <c r="CS227" s="12" t="s">
        <v>1493</v>
      </c>
      <c r="CT227" s="12" t="s">
        <v>1493</v>
      </c>
      <c r="CU227" s="12" t="s">
        <v>1493</v>
      </c>
      <c r="CV227" s="12" t="s">
        <v>1493</v>
      </c>
      <c r="CW227" s="12" t="s">
        <v>1493</v>
      </c>
      <c r="CX227" s="12" t="s">
        <v>1493</v>
      </c>
      <c r="CY227" s="12" t="s">
        <v>1493</v>
      </c>
      <c r="CZ227" s="12" t="s">
        <v>1493</v>
      </c>
      <c r="DA227" s="12" t="s">
        <v>1493</v>
      </c>
      <c r="DB227" s="12" t="s">
        <v>1493</v>
      </c>
      <c r="DC227" s="12" t="s">
        <v>1493</v>
      </c>
      <c r="DD227" s="12" t="s">
        <v>1493</v>
      </c>
      <c r="DE227" s="12" t="s">
        <v>1493</v>
      </c>
      <c r="DF227" s="12" t="s">
        <v>1493</v>
      </c>
      <c r="DG227" s="12" t="s">
        <v>1493</v>
      </c>
      <c r="DH227" s="12" t="s">
        <v>1493</v>
      </c>
      <c r="DI227" s="12" t="s">
        <v>1493</v>
      </c>
      <c r="DJ227" s="12" t="s">
        <v>1493</v>
      </c>
      <c r="DK227" s="12" t="s">
        <v>1493</v>
      </c>
      <c r="DL227" s="12" t="s">
        <v>1493</v>
      </c>
      <c r="DM227" s="12" t="s">
        <v>1493</v>
      </c>
      <c r="DN227" s="12" t="s">
        <v>1493</v>
      </c>
      <c r="DO227" s="12" t="s">
        <v>1493</v>
      </c>
      <c r="DP227" s="12" t="s">
        <v>1493</v>
      </c>
      <c r="DQ227" s="12" t="s">
        <v>1493</v>
      </c>
      <c r="DR227" s="12" t="s">
        <v>1493</v>
      </c>
      <c r="DS227" s="12" t="s">
        <v>1493</v>
      </c>
      <c r="DT227" s="12" t="s">
        <v>1493</v>
      </c>
      <c r="DU227" s="12" t="s">
        <v>1493</v>
      </c>
      <c r="DV227" s="12" t="s">
        <v>1493</v>
      </c>
      <c r="DW227" s="12" t="s">
        <v>1493</v>
      </c>
      <c r="DX227" s="12" t="s">
        <v>1493</v>
      </c>
      <c r="DY227" s="12" t="s">
        <v>1493</v>
      </c>
      <c r="DZ227" s="12" t="s">
        <v>1493</v>
      </c>
      <c r="EA227" s="12" t="s">
        <v>1493</v>
      </c>
      <c r="EB227" s="12" t="s">
        <v>1493</v>
      </c>
      <c r="EC227" s="12" t="s">
        <v>1493</v>
      </c>
      <c r="ED227" s="12" t="s">
        <v>1493</v>
      </c>
      <c r="EE227" s="12" t="s">
        <v>1493</v>
      </c>
      <c r="EF227" s="12" t="s">
        <v>1493</v>
      </c>
      <c r="EG227" s="12" t="s">
        <v>1493</v>
      </c>
      <c r="EH227" s="12" t="s">
        <v>1493</v>
      </c>
      <c r="EI227" s="12" t="s">
        <v>1493</v>
      </c>
      <c r="EJ227" s="12" t="s">
        <v>1493</v>
      </c>
      <c r="EK227" s="12" t="s">
        <v>1493</v>
      </c>
      <c r="EL227" s="12" t="s">
        <v>1493</v>
      </c>
      <c r="EM227" s="12" t="s">
        <v>1493</v>
      </c>
      <c r="EN227" s="12" t="s">
        <v>1493</v>
      </c>
      <c r="EO227" s="12" t="s">
        <v>1493</v>
      </c>
      <c r="EP227" s="12" t="s">
        <v>1493</v>
      </c>
      <c r="ER227">
        <v>4</v>
      </c>
      <c r="ES227">
        <v>37.700000000000003</v>
      </c>
      <c r="ET227">
        <v>38</v>
      </c>
      <c r="EU227">
        <f t="shared" si="9"/>
        <v>38</v>
      </c>
      <c r="EV227">
        <f>Data1!BQ227/7</f>
        <v>38.857142857142854</v>
      </c>
      <c r="EW227">
        <v>4</v>
      </c>
      <c r="EX227">
        <f t="shared" si="10"/>
        <v>3</v>
      </c>
      <c r="EY227" t="str">
        <f t="shared" si="11"/>
        <v>לא הולם</v>
      </c>
    </row>
    <row r="228" spans="1:155" x14ac:dyDescent="0.25">
      <c r="A228" s="4">
        <v>1.131</v>
      </c>
      <c r="B228" s="12" t="s">
        <v>1493</v>
      </c>
      <c r="C228" s="12" t="s">
        <v>512</v>
      </c>
      <c r="D228">
        <v>105</v>
      </c>
      <c r="E228" s="12" t="s">
        <v>495</v>
      </c>
      <c r="F228">
        <v>48.5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 s="12" t="s">
        <v>533</v>
      </c>
      <c r="P228">
        <v>147</v>
      </c>
      <c r="Q228" s="12" t="s">
        <v>495</v>
      </c>
      <c r="R228">
        <v>51</v>
      </c>
      <c r="S228" s="12">
        <v>0</v>
      </c>
      <c r="T228">
        <v>0</v>
      </c>
      <c r="U228" s="12">
        <v>0</v>
      </c>
      <c r="V228">
        <v>0</v>
      </c>
      <c r="W228" s="12">
        <v>1</v>
      </c>
      <c r="X228">
        <v>1</v>
      </c>
      <c r="Y228" s="12">
        <v>1</v>
      </c>
      <c r="Z228" s="12" t="s">
        <v>1493</v>
      </c>
      <c r="AA228" s="12" t="s">
        <v>1070</v>
      </c>
      <c r="AB228">
        <v>182</v>
      </c>
      <c r="AC228" s="12" t="s">
        <v>557</v>
      </c>
      <c r="AD228">
        <v>54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1</v>
      </c>
      <c r="AL228" s="12" t="s">
        <v>1493</v>
      </c>
      <c r="AM228" s="12" t="s">
        <v>952</v>
      </c>
      <c r="AN228">
        <v>203</v>
      </c>
      <c r="AO228" s="12" t="s">
        <v>495</v>
      </c>
      <c r="AP228">
        <v>57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 s="12" t="s">
        <v>1493</v>
      </c>
      <c r="AY228" s="12" t="s">
        <v>1219</v>
      </c>
      <c r="AZ228">
        <v>245</v>
      </c>
      <c r="BA228" s="12" t="s">
        <v>557</v>
      </c>
      <c r="BB228">
        <v>62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 s="12" t="s">
        <v>1493</v>
      </c>
      <c r="BL228" s="12" t="s">
        <v>1493</v>
      </c>
      <c r="BM228" s="12" t="s">
        <v>1493</v>
      </c>
      <c r="BN228" s="12" t="s">
        <v>1493</v>
      </c>
      <c r="BO228" s="12" t="s">
        <v>1493</v>
      </c>
      <c r="BP228" s="12" t="s">
        <v>1493</v>
      </c>
      <c r="BQ228" s="12" t="s">
        <v>1493</v>
      </c>
      <c r="BR228" s="12" t="s">
        <v>1493</v>
      </c>
      <c r="BS228" s="12" t="s">
        <v>1493</v>
      </c>
      <c r="BT228" s="12" t="s">
        <v>1493</v>
      </c>
      <c r="BU228" s="12" t="s">
        <v>1493</v>
      </c>
      <c r="BV228" s="12" t="s">
        <v>1493</v>
      </c>
      <c r="BW228" s="12" t="s">
        <v>1493</v>
      </c>
      <c r="BX228" s="12" t="s">
        <v>1493</v>
      </c>
      <c r="BY228" s="12" t="s">
        <v>1493</v>
      </c>
      <c r="BZ228" s="12" t="s">
        <v>1493</v>
      </c>
      <c r="CA228" s="12" t="s">
        <v>1493</v>
      </c>
      <c r="CB228" s="12" t="s">
        <v>1493</v>
      </c>
      <c r="CC228" s="12" t="s">
        <v>1493</v>
      </c>
      <c r="CD228" s="12" t="s">
        <v>1493</v>
      </c>
      <c r="CE228" s="12" t="s">
        <v>1493</v>
      </c>
      <c r="CF228" s="12" t="s">
        <v>1493</v>
      </c>
      <c r="CG228" s="12" t="s">
        <v>1493</v>
      </c>
      <c r="CH228" s="12" t="s">
        <v>1493</v>
      </c>
      <c r="CI228" s="12" t="s">
        <v>1493</v>
      </c>
      <c r="CJ228" s="12" t="s">
        <v>1493</v>
      </c>
      <c r="CK228" s="12" t="s">
        <v>1493</v>
      </c>
      <c r="CL228" s="12" t="s">
        <v>1493</v>
      </c>
      <c r="CM228" s="12" t="s">
        <v>1493</v>
      </c>
      <c r="CN228" s="12" t="s">
        <v>1493</v>
      </c>
      <c r="CO228" s="12" t="s">
        <v>1493</v>
      </c>
      <c r="CP228" s="12" t="s">
        <v>1493</v>
      </c>
      <c r="CQ228" s="12" t="s">
        <v>1493</v>
      </c>
      <c r="CR228" s="12" t="s">
        <v>1493</v>
      </c>
      <c r="CS228" s="12" t="s">
        <v>1493</v>
      </c>
      <c r="CT228" s="12" t="s">
        <v>1493</v>
      </c>
      <c r="CU228" s="12" t="s">
        <v>1493</v>
      </c>
      <c r="CV228" s="12" t="s">
        <v>1493</v>
      </c>
      <c r="CW228" s="12" t="s">
        <v>1493</v>
      </c>
      <c r="CX228" s="12" t="s">
        <v>1493</v>
      </c>
      <c r="CY228" s="12" t="s">
        <v>1493</v>
      </c>
      <c r="CZ228" s="12" t="s">
        <v>1493</v>
      </c>
      <c r="DA228" s="12" t="s">
        <v>1493</v>
      </c>
      <c r="DB228" s="12" t="s">
        <v>1493</v>
      </c>
      <c r="DC228" s="12" t="s">
        <v>1493</v>
      </c>
      <c r="DD228" s="12" t="s">
        <v>1493</v>
      </c>
      <c r="DE228" s="12" t="s">
        <v>1493</v>
      </c>
      <c r="DF228" s="12" t="s">
        <v>1493</v>
      </c>
      <c r="DG228" s="12" t="s">
        <v>1493</v>
      </c>
      <c r="DH228" s="12" t="s">
        <v>1493</v>
      </c>
      <c r="DI228" s="12" t="s">
        <v>1493</v>
      </c>
      <c r="DJ228" s="12" t="s">
        <v>1493</v>
      </c>
      <c r="DK228" s="12" t="s">
        <v>1493</v>
      </c>
      <c r="DL228" s="12" t="s">
        <v>1493</v>
      </c>
      <c r="DM228" s="12" t="s">
        <v>1493</v>
      </c>
      <c r="DN228" s="12" t="s">
        <v>1493</v>
      </c>
      <c r="DO228" s="12" t="s">
        <v>1493</v>
      </c>
      <c r="DP228" s="12" t="s">
        <v>1493</v>
      </c>
      <c r="DQ228" s="12" t="s">
        <v>1493</v>
      </c>
      <c r="DR228" s="12" t="s">
        <v>1493</v>
      </c>
      <c r="DS228" s="12" t="s">
        <v>1493</v>
      </c>
      <c r="DT228" s="12" t="s">
        <v>1493</v>
      </c>
      <c r="DU228" s="12" t="s">
        <v>1493</v>
      </c>
      <c r="DV228" s="12" t="s">
        <v>1493</v>
      </c>
      <c r="DW228" s="12" t="s">
        <v>1493</v>
      </c>
      <c r="DX228" s="12" t="s">
        <v>1493</v>
      </c>
      <c r="DY228" s="12" t="s">
        <v>1493</v>
      </c>
      <c r="DZ228" s="12" t="s">
        <v>1493</v>
      </c>
      <c r="EA228" s="12" t="s">
        <v>1493</v>
      </c>
      <c r="EB228" s="12" t="s">
        <v>1493</v>
      </c>
      <c r="EC228" s="12" t="s">
        <v>1493</v>
      </c>
      <c r="ED228" s="12" t="s">
        <v>1493</v>
      </c>
      <c r="EE228" s="12" t="s">
        <v>1493</v>
      </c>
      <c r="EF228" s="12" t="s">
        <v>1493</v>
      </c>
      <c r="EG228" s="12" t="s">
        <v>1493</v>
      </c>
      <c r="EH228" s="12" t="s">
        <v>1493</v>
      </c>
      <c r="EI228" s="12" t="s">
        <v>1493</v>
      </c>
      <c r="EJ228" s="12" t="s">
        <v>1493</v>
      </c>
      <c r="EK228" s="12" t="s">
        <v>1493</v>
      </c>
      <c r="EL228" s="12" t="s">
        <v>1493</v>
      </c>
      <c r="EM228" s="12" t="s">
        <v>1493</v>
      </c>
      <c r="EN228" s="12" t="s">
        <v>1493</v>
      </c>
      <c r="EO228" s="12" t="s">
        <v>1493</v>
      </c>
      <c r="EP228" s="12" t="s">
        <v>1493</v>
      </c>
      <c r="ER228">
        <v>5</v>
      </c>
      <c r="ES228">
        <v>35</v>
      </c>
      <c r="ET228">
        <v>35</v>
      </c>
      <c r="EU228">
        <f t="shared" si="9"/>
        <v>35</v>
      </c>
      <c r="EV228">
        <f>Data1!BQ228/7</f>
        <v>40.714285714285715</v>
      </c>
      <c r="EW228">
        <v>5</v>
      </c>
      <c r="EX228">
        <f t="shared" si="10"/>
        <v>2</v>
      </c>
      <c r="EY228" t="str">
        <f t="shared" si="11"/>
        <v>בינוני</v>
      </c>
    </row>
    <row r="229" spans="1:155" x14ac:dyDescent="0.25">
      <c r="A229" s="4">
        <v>1.1319999999999999</v>
      </c>
      <c r="B229" s="12" t="s">
        <v>1493</v>
      </c>
      <c r="C229" s="12" t="s">
        <v>1042</v>
      </c>
      <c r="D229" s="12" t="s">
        <v>1493</v>
      </c>
      <c r="E229" s="12" t="s">
        <v>557</v>
      </c>
      <c r="F229">
        <v>70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1</v>
      </c>
      <c r="O229" s="12" t="s">
        <v>1493</v>
      </c>
      <c r="P229" s="12" t="s">
        <v>1493</v>
      </c>
      <c r="Q229" s="12" t="s">
        <v>1493</v>
      </c>
      <c r="R229" s="12" t="s">
        <v>1493</v>
      </c>
      <c r="S229" s="12" t="s">
        <v>1493</v>
      </c>
      <c r="T229" s="12" t="s">
        <v>1493</v>
      </c>
      <c r="U229" s="12" t="s">
        <v>1493</v>
      </c>
      <c r="V229" s="12" t="s">
        <v>1493</v>
      </c>
      <c r="W229" s="12" t="s">
        <v>1493</v>
      </c>
      <c r="X229" s="12" t="s">
        <v>1493</v>
      </c>
      <c r="Y229" s="12" t="s">
        <v>1493</v>
      </c>
      <c r="Z229" s="12" t="s">
        <v>1493</v>
      </c>
      <c r="AA229" s="12" t="s">
        <v>1493</v>
      </c>
      <c r="AB229" s="12" t="s">
        <v>1493</v>
      </c>
      <c r="AC229" s="12" t="s">
        <v>1493</v>
      </c>
      <c r="AD229" s="12" t="s">
        <v>1493</v>
      </c>
      <c r="AE229" s="12" t="s">
        <v>1493</v>
      </c>
      <c r="AF229" s="12" t="s">
        <v>1493</v>
      </c>
      <c r="AG229" s="12" t="s">
        <v>1493</v>
      </c>
      <c r="AH229" s="12" t="s">
        <v>1493</v>
      </c>
      <c r="AI229" s="12" t="s">
        <v>1493</v>
      </c>
      <c r="AJ229" s="12" t="s">
        <v>1493</v>
      </c>
      <c r="AK229" s="12" t="s">
        <v>1493</v>
      </c>
      <c r="AL229" s="12" t="s">
        <v>1493</v>
      </c>
      <c r="AM229" s="12" t="s">
        <v>1493</v>
      </c>
      <c r="AN229" s="12" t="s">
        <v>1493</v>
      </c>
      <c r="AO229" s="12" t="s">
        <v>1493</v>
      </c>
      <c r="AP229" s="12" t="s">
        <v>1493</v>
      </c>
      <c r="AQ229" s="12" t="s">
        <v>1493</v>
      </c>
      <c r="AR229" s="12" t="s">
        <v>1493</v>
      </c>
      <c r="AS229" s="12" t="s">
        <v>1493</v>
      </c>
      <c r="AT229" s="12" t="s">
        <v>1493</v>
      </c>
      <c r="AU229" s="12" t="s">
        <v>1493</v>
      </c>
      <c r="AV229" s="12" t="s">
        <v>1493</v>
      </c>
      <c r="AW229" s="12" t="s">
        <v>1493</v>
      </c>
      <c r="AX229" s="12" t="s">
        <v>1493</v>
      </c>
      <c r="AY229" s="12" t="s">
        <v>1493</v>
      </c>
      <c r="AZ229" s="12" t="s">
        <v>1493</v>
      </c>
      <c r="BA229" s="12" t="s">
        <v>1493</v>
      </c>
      <c r="BB229" s="12" t="s">
        <v>1493</v>
      </c>
      <c r="BC229" s="12" t="s">
        <v>1493</v>
      </c>
      <c r="BD229" s="12" t="s">
        <v>1493</v>
      </c>
      <c r="BE229" s="12" t="s">
        <v>1493</v>
      </c>
      <c r="BF229" s="12" t="s">
        <v>1493</v>
      </c>
      <c r="BG229" s="12" t="s">
        <v>1493</v>
      </c>
      <c r="BH229" s="12" t="s">
        <v>1493</v>
      </c>
      <c r="BI229" s="12" t="s">
        <v>1493</v>
      </c>
      <c r="BJ229" s="12" t="s">
        <v>1493</v>
      </c>
      <c r="BK229" s="12" t="s">
        <v>1493</v>
      </c>
      <c r="BL229" s="12" t="s">
        <v>1493</v>
      </c>
      <c r="BM229" s="12" t="s">
        <v>1493</v>
      </c>
      <c r="BN229" s="12" t="s">
        <v>1493</v>
      </c>
      <c r="BO229" s="12" t="s">
        <v>1493</v>
      </c>
      <c r="BP229" s="12" t="s">
        <v>1493</v>
      </c>
      <c r="BQ229" s="12" t="s">
        <v>1493</v>
      </c>
      <c r="BR229" s="12" t="s">
        <v>1493</v>
      </c>
      <c r="BS229" s="12" t="s">
        <v>1493</v>
      </c>
      <c r="BT229" s="12" t="s">
        <v>1493</v>
      </c>
      <c r="BU229" s="12" t="s">
        <v>1493</v>
      </c>
      <c r="BV229" s="12" t="s">
        <v>1493</v>
      </c>
      <c r="BW229" s="12" t="s">
        <v>1493</v>
      </c>
      <c r="BX229" s="12" t="s">
        <v>1493</v>
      </c>
      <c r="BY229" s="12" t="s">
        <v>1493</v>
      </c>
      <c r="BZ229" s="12" t="s">
        <v>1493</v>
      </c>
      <c r="CA229" s="12" t="s">
        <v>1493</v>
      </c>
      <c r="CB229" s="12" t="s">
        <v>1493</v>
      </c>
      <c r="CC229" s="12" t="s">
        <v>1493</v>
      </c>
      <c r="CD229" s="12" t="s">
        <v>1493</v>
      </c>
      <c r="CE229" s="12" t="s">
        <v>1493</v>
      </c>
      <c r="CF229" s="12" t="s">
        <v>1493</v>
      </c>
      <c r="CG229" s="12" t="s">
        <v>1493</v>
      </c>
      <c r="CH229" s="12" t="s">
        <v>1493</v>
      </c>
      <c r="CI229" s="12" t="s">
        <v>1493</v>
      </c>
      <c r="CJ229" s="12" t="s">
        <v>1493</v>
      </c>
      <c r="CK229" s="12" t="s">
        <v>1493</v>
      </c>
      <c r="CL229" s="12" t="s">
        <v>1493</v>
      </c>
      <c r="CM229" s="12" t="s">
        <v>1493</v>
      </c>
      <c r="CN229" s="12" t="s">
        <v>1493</v>
      </c>
      <c r="CO229" s="12" t="s">
        <v>1493</v>
      </c>
      <c r="CP229" s="12" t="s">
        <v>1493</v>
      </c>
      <c r="CQ229" s="12" t="s">
        <v>1493</v>
      </c>
      <c r="CR229" s="12" t="s">
        <v>1493</v>
      </c>
      <c r="CS229" s="12" t="s">
        <v>1493</v>
      </c>
      <c r="CT229" s="12" t="s">
        <v>1493</v>
      </c>
      <c r="CU229" s="12" t="s">
        <v>1493</v>
      </c>
      <c r="CV229" s="12" t="s">
        <v>1493</v>
      </c>
      <c r="CW229" s="12" t="s">
        <v>1493</v>
      </c>
      <c r="CX229" s="12" t="s">
        <v>1493</v>
      </c>
      <c r="CY229" s="12" t="s">
        <v>1493</v>
      </c>
      <c r="CZ229" s="12" t="s">
        <v>1493</v>
      </c>
      <c r="DA229" s="12" t="s">
        <v>1493</v>
      </c>
      <c r="DB229" s="12" t="s">
        <v>1493</v>
      </c>
      <c r="DC229" s="12" t="s">
        <v>1493</v>
      </c>
      <c r="DD229" s="12" t="s">
        <v>1493</v>
      </c>
      <c r="DE229" s="12" t="s">
        <v>1493</v>
      </c>
      <c r="DF229" s="12" t="s">
        <v>1493</v>
      </c>
      <c r="DG229" s="12" t="s">
        <v>1493</v>
      </c>
      <c r="DH229" s="12" t="s">
        <v>1493</v>
      </c>
      <c r="DI229" s="12" t="s">
        <v>1493</v>
      </c>
      <c r="DJ229" s="12" t="s">
        <v>1493</v>
      </c>
      <c r="DK229" s="12" t="s">
        <v>1493</v>
      </c>
      <c r="DL229" s="12" t="s">
        <v>1493</v>
      </c>
      <c r="DM229" s="12" t="s">
        <v>1493</v>
      </c>
      <c r="DN229" s="12" t="s">
        <v>1493</v>
      </c>
      <c r="DO229" s="12" t="s">
        <v>1493</v>
      </c>
      <c r="DP229" s="12" t="s">
        <v>1493</v>
      </c>
      <c r="DQ229" s="12" t="s">
        <v>1493</v>
      </c>
      <c r="DR229" s="12" t="s">
        <v>1493</v>
      </c>
      <c r="DS229" s="12" t="s">
        <v>1493</v>
      </c>
      <c r="DT229" s="12" t="s">
        <v>1493</v>
      </c>
      <c r="DU229" s="12" t="s">
        <v>1493</v>
      </c>
      <c r="DV229" s="12" t="s">
        <v>1493</v>
      </c>
      <c r="DW229" s="12" t="s">
        <v>1493</v>
      </c>
      <c r="DX229" s="12" t="s">
        <v>1493</v>
      </c>
      <c r="DY229" s="12" t="s">
        <v>1493</v>
      </c>
      <c r="DZ229" s="12" t="s">
        <v>1493</v>
      </c>
      <c r="EA229" s="12" t="s">
        <v>1493</v>
      </c>
      <c r="EB229" s="12" t="s">
        <v>1493</v>
      </c>
      <c r="EC229" s="12" t="s">
        <v>1493</v>
      </c>
      <c r="ED229" s="12" t="s">
        <v>1493</v>
      </c>
      <c r="EE229" s="12" t="s">
        <v>1493</v>
      </c>
      <c r="EF229" s="12" t="s">
        <v>1493</v>
      </c>
      <c r="EG229" s="12" t="s">
        <v>1493</v>
      </c>
      <c r="EH229" s="12" t="s">
        <v>1493</v>
      </c>
      <c r="EI229" s="12" t="s">
        <v>1493</v>
      </c>
      <c r="EJ229" s="12" t="s">
        <v>1493</v>
      </c>
      <c r="EK229" s="12" t="s">
        <v>1493</v>
      </c>
      <c r="EL229" s="12" t="s">
        <v>1493</v>
      </c>
      <c r="EM229" s="12" t="s">
        <v>1493</v>
      </c>
      <c r="EN229" s="12" t="s">
        <v>1493</v>
      </c>
      <c r="EO229" s="12" t="s">
        <v>1493</v>
      </c>
      <c r="EP229" s="12" t="s">
        <v>1493</v>
      </c>
      <c r="ER229">
        <v>1</v>
      </c>
      <c r="ES229" t="s">
        <v>1486</v>
      </c>
      <c r="EU229">
        <f t="shared" si="9"/>
        <v>0</v>
      </c>
      <c r="EV229">
        <f>Data1!BQ229/7</f>
        <v>38.428571428571431</v>
      </c>
      <c r="EW229">
        <v>1</v>
      </c>
      <c r="EX229">
        <f t="shared" si="10"/>
        <v>3</v>
      </c>
      <c r="EY229" t="str">
        <f t="shared" si="11"/>
        <v>לא הולם</v>
      </c>
    </row>
    <row r="230" spans="1:155" x14ac:dyDescent="0.25">
      <c r="A230" s="4">
        <v>1.133</v>
      </c>
      <c r="B230" s="12" t="s">
        <v>1493</v>
      </c>
      <c r="C230" s="12" t="s">
        <v>618</v>
      </c>
      <c r="D230">
        <v>86</v>
      </c>
      <c r="E230" s="12" t="s">
        <v>557</v>
      </c>
      <c r="F230">
        <v>57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 s="12" t="s">
        <v>897</v>
      </c>
      <c r="P230">
        <v>112</v>
      </c>
      <c r="Q230" s="12" t="s">
        <v>513</v>
      </c>
      <c r="R230">
        <v>60</v>
      </c>
      <c r="S230" s="12">
        <v>0</v>
      </c>
      <c r="T230">
        <v>0</v>
      </c>
      <c r="U230" s="12">
        <v>0</v>
      </c>
      <c r="V230">
        <v>0</v>
      </c>
      <c r="W230" s="12">
        <v>0</v>
      </c>
      <c r="X230">
        <v>1</v>
      </c>
      <c r="Y230" s="12">
        <v>1</v>
      </c>
      <c r="Z230" s="12" t="s">
        <v>1493</v>
      </c>
      <c r="AA230" s="12" t="s">
        <v>759</v>
      </c>
      <c r="AB230">
        <v>143</v>
      </c>
      <c r="AC230" s="12" t="s">
        <v>557</v>
      </c>
      <c r="AD230">
        <v>61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1</v>
      </c>
      <c r="AL230" s="12" t="s">
        <v>1493</v>
      </c>
      <c r="AM230" s="12" t="s">
        <v>1034</v>
      </c>
      <c r="AN230">
        <v>224</v>
      </c>
      <c r="AO230" s="12" t="s">
        <v>702</v>
      </c>
      <c r="AP230">
        <v>68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 s="12" t="s">
        <v>1493</v>
      </c>
      <c r="AZ230" s="12" t="s">
        <v>1493</v>
      </c>
      <c r="BA230" s="12" t="s">
        <v>1493</v>
      </c>
      <c r="BB230" s="12" t="s">
        <v>1493</v>
      </c>
      <c r="BC230" s="12" t="s">
        <v>1493</v>
      </c>
      <c r="BD230" s="12" t="s">
        <v>1493</v>
      </c>
      <c r="BE230" s="12" t="s">
        <v>1493</v>
      </c>
      <c r="BF230" s="12" t="s">
        <v>1493</v>
      </c>
      <c r="BG230" s="12" t="s">
        <v>1493</v>
      </c>
      <c r="BH230" s="12" t="s">
        <v>1493</v>
      </c>
      <c r="BI230" s="12" t="s">
        <v>1493</v>
      </c>
      <c r="BJ230" s="12" t="s">
        <v>1493</v>
      </c>
      <c r="BK230" s="12" t="s">
        <v>1493</v>
      </c>
      <c r="BL230" s="12" t="s">
        <v>1493</v>
      </c>
      <c r="BM230" s="12" t="s">
        <v>1493</v>
      </c>
      <c r="BN230" s="12" t="s">
        <v>1493</v>
      </c>
      <c r="BO230" s="12" t="s">
        <v>1493</v>
      </c>
      <c r="BP230" s="12" t="s">
        <v>1493</v>
      </c>
      <c r="BQ230" s="12" t="s">
        <v>1493</v>
      </c>
      <c r="BR230" s="12" t="s">
        <v>1493</v>
      </c>
      <c r="BS230" s="12" t="s">
        <v>1493</v>
      </c>
      <c r="BT230" s="12" t="s">
        <v>1493</v>
      </c>
      <c r="BU230" s="12" t="s">
        <v>1493</v>
      </c>
      <c r="BV230" s="12" t="s">
        <v>1493</v>
      </c>
      <c r="BW230" s="12" t="s">
        <v>1493</v>
      </c>
      <c r="BX230" s="12" t="s">
        <v>1493</v>
      </c>
      <c r="BY230" s="12" t="s">
        <v>1493</v>
      </c>
      <c r="BZ230" s="12" t="s">
        <v>1493</v>
      </c>
      <c r="CA230" s="12" t="s">
        <v>1493</v>
      </c>
      <c r="CB230" s="12" t="s">
        <v>1493</v>
      </c>
      <c r="CC230" s="12" t="s">
        <v>1493</v>
      </c>
      <c r="CD230" s="12" t="s">
        <v>1493</v>
      </c>
      <c r="CE230" s="12" t="s">
        <v>1493</v>
      </c>
      <c r="CF230" s="12" t="s">
        <v>1493</v>
      </c>
      <c r="CG230" s="12" t="s">
        <v>1493</v>
      </c>
      <c r="CH230" s="12" t="s">
        <v>1493</v>
      </c>
      <c r="CI230" s="12" t="s">
        <v>1493</v>
      </c>
      <c r="CJ230" s="12" t="s">
        <v>1493</v>
      </c>
      <c r="CK230" s="12" t="s">
        <v>1493</v>
      </c>
      <c r="CL230" s="12" t="s">
        <v>1493</v>
      </c>
      <c r="CM230" s="12" t="s">
        <v>1493</v>
      </c>
      <c r="CN230" s="12" t="s">
        <v>1493</v>
      </c>
      <c r="CO230" s="12" t="s">
        <v>1493</v>
      </c>
      <c r="CP230" s="12" t="s">
        <v>1493</v>
      </c>
      <c r="CQ230" s="12" t="s">
        <v>1493</v>
      </c>
      <c r="CR230" s="12" t="s">
        <v>1493</v>
      </c>
      <c r="CS230" s="12" t="s">
        <v>1493</v>
      </c>
      <c r="CT230" s="12" t="s">
        <v>1493</v>
      </c>
      <c r="CU230" s="12" t="s">
        <v>1493</v>
      </c>
      <c r="CV230" s="12" t="s">
        <v>1493</v>
      </c>
      <c r="CW230" s="12" t="s">
        <v>1493</v>
      </c>
      <c r="CX230" s="12" t="s">
        <v>1493</v>
      </c>
      <c r="CY230" s="12" t="s">
        <v>1493</v>
      </c>
      <c r="CZ230" s="12" t="s">
        <v>1493</v>
      </c>
      <c r="DA230" s="12" t="s">
        <v>1493</v>
      </c>
      <c r="DB230" s="12" t="s">
        <v>1493</v>
      </c>
      <c r="DC230" s="12" t="s">
        <v>1493</v>
      </c>
      <c r="DD230" s="12" t="s">
        <v>1493</v>
      </c>
      <c r="DE230" s="12" t="s">
        <v>1493</v>
      </c>
      <c r="DF230" s="12" t="s">
        <v>1493</v>
      </c>
      <c r="DG230" s="12" t="s">
        <v>1493</v>
      </c>
      <c r="DH230" s="12" t="s">
        <v>1493</v>
      </c>
      <c r="DI230" s="12" t="s">
        <v>1493</v>
      </c>
      <c r="DJ230" s="12" t="s">
        <v>1493</v>
      </c>
      <c r="DK230" s="12" t="s">
        <v>1493</v>
      </c>
      <c r="DL230" s="12" t="s">
        <v>1493</v>
      </c>
      <c r="DM230" s="12" t="s">
        <v>1493</v>
      </c>
      <c r="DN230" s="12" t="s">
        <v>1493</v>
      </c>
      <c r="DO230" s="12" t="s">
        <v>1493</v>
      </c>
      <c r="DP230" s="12" t="s">
        <v>1493</v>
      </c>
      <c r="DQ230" s="12" t="s">
        <v>1493</v>
      </c>
      <c r="DR230" s="12" t="s">
        <v>1493</v>
      </c>
      <c r="DS230" s="12" t="s">
        <v>1493</v>
      </c>
      <c r="DT230" s="12" t="s">
        <v>1493</v>
      </c>
      <c r="DU230" s="12" t="s">
        <v>1493</v>
      </c>
      <c r="DV230" s="12" t="s">
        <v>1493</v>
      </c>
      <c r="DW230" s="12" t="s">
        <v>1493</v>
      </c>
      <c r="DX230" s="12" t="s">
        <v>1493</v>
      </c>
      <c r="DY230" s="12" t="s">
        <v>1493</v>
      </c>
      <c r="DZ230" s="12" t="s">
        <v>1493</v>
      </c>
      <c r="EA230" s="12" t="s">
        <v>1493</v>
      </c>
      <c r="EB230" s="12" t="s">
        <v>1493</v>
      </c>
      <c r="EC230" s="12" t="s">
        <v>1493</v>
      </c>
      <c r="ED230" s="12" t="s">
        <v>1493</v>
      </c>
      <c r="EE230" s="12" t="s">
        <v>1493</v>
      </c>
      <c r="EF230" s="12" t="s">
        <v>1493</v>
      </c>
      <c r="EG230" s="12" t="s">
        <v>1493</v>
      </c>
      <c r="EH230" s="12" t="s">
        <v>1493</v>
      </c>
      <c r="EI230" s="12" t="s">
        <v>1493</v>
      </c>
      <c r="EJ230" s="12" t="s">
        <v>1493</v>
      </c>
      <c r="EK230" s="12" t="s">
        <v>1493</v>
      </c>
      <c r="EL230" s="12" t="s">
        <v>1493</v>
      </c>
      <c r="EM230" s="12" t="s">
        <v>1493</v>
      </c>
      <c r="EN230" s="12" t="s">
        <v>1493</v>
      </c>
      <c r="EO230" s="12" t="s">
        <v>1493</v>
      </c>
      <c r="EP230" s="12" t="s">
        <v>1493</v>
      </c>
      <c r="ER230">
        <v>4</v>
      </c>
      <c r="ES230">
        <v>32</v>
      </c>
      <c r="ET230">
        <v>32</v>
      </c>
      <c r="EU230">
        <f t="shared" si="9"/>
        <v>32</v>
      </c>
      <c r="EV230">
        <f>Data1!BQ230/7</f>
        <v>38.428571428571431</v>
      </c>
      <c r="EW230">
        <v>4</v>
      </c>
      <c r="EX230">
        <f t="shared" si="10"/>
        <v>3</v>
      </c>
      <c r="EY230" t="str">
        <f t="shared" si="11"/>
        <v>לא הולם</v>
      </c>
    </row>
    <row r="231" spans="1:155" x14ac:dyDescent="0.25">
      <c r="A231" s="4">
        <v>1.1339999999999999</v>
      </c>
      <c r="B231" s="12" t="s">
        <v>1493</v>
      </c>
      <c r="C231" s="12" t="s">
        <v>585</v>
      </c>
      <c r="D231">
        <v>101</v>
      </c>
      <c r="E231" s="12" t="s">
        <v>557</v>
      </c>
      <c r="F231">
        <v>57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 s="12" t="s">
        <v>899</v>
      </c>
      <c r="P231">
        <v>132</v>
      </c>
      <c r="Q231" s="12" t="s">
        <v>557</v>
      </c>
      <c r="R231">
        <v>59</v>
      </c>
      <c r="S231" s="12">
        <v>0</v>
      </c>
      <c r="T231">
        <v>0</v>
      </c>
      <c r="U231" s="12">
        <v>0</v>
      </c>
      <c r="V231">
        <v>0</v>
      </c>
      <c r="W231" s="12">
        <v>1</v>
      </c>
      <c r="X231">
        <v>1</v>
      </c>
      <c r="Y231" s="12">
        <v>1</v>
      </c>
      <c r="Z231" s="12" t="s">
        <v>1493</v>
      </c>
      <c r="AA231" s="12" t="s">
        <v>1067</v>
      </c>
      <c r="AB231">
        <v>160</v>
      </c>
      <c r="AC231" s="12" t="s">
        <v>702</v>
      </c>
      <c r="AD231">
        <v>60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1</v>
      </c>
      <c r="AL231" s="12" t="s">
        <v>1493</v>
      </c>
      <c r="AM231" s="12" t="s">
        <v>969</v>
      </c>
      <c r="AN231">
        <v>194</v>
      </c>
      <c r="AO231" s="12" t="s">
        <v>645</v>
      </c>
      <c r="AP231">
        <v>64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1</v>
      </c>
      <c r="AX231" s="12" t="s">
        <v>1493</v>
      </c>
      <c r="AY231" s="12" t="s">
        <v>1258</v>
      </c>
      <c r="AZ231">
        <v>229</v>
      </c>
      <c r="BA231" s="12" t="s">
        <v>702</v>
      </c>
      <c r="BB231">
        <v>67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 s="12" t="s">
        <v>1493</v>
      </c>
      <c r="BL231" s="12" t="s">
        <v>1493</v>
      </c>
      <c r="BM231" s="12" t="s">
        <v>1493</v>
      </c>
      <c r="BN231" s="12" t="s">
        <v>1493</v>
      </c>
      <c r="BO231" s="12" t="s">
        <v>1493</v>
      </c>
      <c r="BP231" s="12" t="s">
        <v>1493</v>
      </c>
      <c r="BQ231" s="12" t="s">
        <v>1493</v>
      </c>
      <c r="BR231" s="12" t="s">
        <v>1493</v>
      </c>
      <c r="BS231" s="12" t="s">
        <v>1493</v>
      </c>
      <c r="BT231" s="12" t="s">
        <v>1493</v>
      </c>
      <c r="BU231" s="12" t="s">
        <v>1493</v>
      </c>
      <c r="BV231" s="12" t="s">
        <v>1493</v>
      </c>
      <c r="BW231" s="12" t="s">
        <v>1493</v>
      </c>
      <c r="BX231" s="12" t="s">
        <v>1493</v>
      </c>
      <c r="BY231" s="12" t="s">
        <v>1493</v>
      </c>
      <c r="BZ231" s="12" t="s">
        <v>1493</v>
      </c>
      <c r="CA231" s="12" t="s">
        <v>1493</v>
      </c>
      <c r="CB231" s="12" t="s">
        <v>1493</v>
      </c>
      <c r="CC231" s="12" t="s">
        <v>1493</v>
      </c>
      <c r="CD231" s="12" t="s">
        <v>1493</v>
      </c>
      <c r="CE231" s="12" t="s">
        <v>1493</v>
      </c>
      <c r="CF231" s="12" t="s">
        <v>1493</v>
      </c>
      <c r="CG231" s="12" t="s">
        <v>1493</v>
      </c>
      <c r="CH231" s="12" t="s">
        <v>1493</v>
      </c>
      <c r="CI231" s="12" t="s">
        <v>1493</v>
      </c>
      <c r="CJ231" s="12" t="s">
        <v>1493</v>
      </c>
      <c r="CK231" s="12" t="s">
        <v>1493</v>
      </c>
      <c r="CL231" s="12" t="s">
        <v>1493</v>
      </c>
      <c r="CM231" s="12" t="s">
        <v>1493</v>
      </c>
      <c r="CN231" s="12" t="s">
        <v>1493</v>
      </c>
      <c r="CO231" s="12" t="s">
        <v>1493</v>
      </c>
      <c r="CP231" s="12" t="s">
        <v>1493</v>
      </c>
      <c r="CQ231" s="12" t="s">
        <v>1493</v>
      </c>
      <c r="CR231" s="12" t="s">
        <v>1493</v>
      </c>
      <c r="CS231" s="12" t="s">
        <v>1493</v>
      </c>
      <c r="CT231" s="12" t="s">
        <v>1493</v>
      </c>
      <c r="CU231" s="12" t="s">
        <v>1493</v>
      </c>
      <c r="CV231" s="12" t="s">
        <v>1493</v>
      </c>
      <c r="CW231" s="12" t="s">
        <v>1493</v>
      </c>
      <c r="CX231" s="12" t="s">
        <v>1493</v>
      </c>
      <c r="CY231" s="12" t="s">
        <v>1493</v>
      </c>
      <c r="CZ231" s="12" t="s">
        <v>1493</v>
      </c>
      <c r="DA231" s="12" t="s">
        <v>1493</v>
      </c>
      <c r="DB231" s="12" t="s">
        <v>1493</v>
      </c>
      <c r="DC231" s="12" t="s">
        <v>1493</v>
      </c>
      <c r="DD231" s="12" t="s">
        <v>1493</v>
      </c>
      <c r="DE231" s="12" t="s">
        <v>1493</v>
      </c>
      <c r="DF231" s="12" t="s">
        <v>1493</v>
      </c>
      <c r="DG231" s="12" t="s">
        <v>1493</v>
      </c>
      <c r="DH231" s="12" t="s">
        <v>1493</v>
      </c>
      <c r="DI231" s="12" t="s">
        <v>1493</v>
      </c>
      <c r="DJ231" s="12" t="s">
        <v>1493</v>
      </c>
      <c r="DK231" s="12" t="s">
        <v>1493</v>
      </c>
      <c r="DL231" s="12" t="s">
        <v>1493</v>
      </c>
      <c r="DM231" s="12" t="s">
        <v>1493</v>
      </c>
      <c r="DN231" s="12" t="s">
        <v>1493</v>
      </c>
      <c r="DO231" s="12" t="s">
        <v>1493</v>
      </c>
      <c r="DP231" s="12" t="s">
        <v>1493</v>
      </c>
      <c r="DQ231" s="12" t="s">
        <v>1493</v>
      </c>
      <c r="DR231" s="12" t="s">
        <v>1493</v>
      </c>
      <c r="DS231" s="12" t="s">
        <v>1493</v>
      </c>
      <c r="DT231" s="12" t="s">
        <v>1493</v>
      </c>
      <c r="DU231" s="12" t="s">
        <v>1493</v>
      </c>
      <c r="DV231" s="12" t="s">
        <v>1493</v>
      </c>
      <c r="DW231" s="12" t="s">
        <v>1493</v>
      </c>
      <c r="DX231" s="12" t="s">
        <v>1493</v>
      </c>
      <c r="DY231" s="12" t="s">
        <v>1493</v>
      </c>
      <c r="DZ231" s="12" t="s">
        <v>1493</v>
      </c>
      <c r="EA231" s="12" t="s">
        <v>1493</v>
      </c>
      <c r="EB231" s="12" t="s">
        <v>1493</v>
      </c>
      <c r="EC231" s="12" t="s">
        <v>1493</v>
      </c>
      <c r="ED231" s="12" t="s">
        <v>1493</v>
      </c>
      <c r="EE231" s="12" t="s">
        <v>1493</v>
      </c>
      <c r="EF231" s="12" t="s">
        <v>1493</v>
      </c>
      <c r="EG231" s="12" t="s">
        <v>1493</v>
      </c>
      <c r="EH231" s="12" t="s">
        <v>1493</v>
      </c>
      <c r="EI231" s="12" t="s">
        <v>1493</v>
      </c>
      <c r="EJ231" s="12" t="s">
        <v>1493</v>
      </c>
      <c r="EK231" s="12" t="s">
        <v>1493</v>
      </c>
      <c r="EL231" s="12" t="s">
        <v>1493</v>
      </c>
      <c r="EM231" s="12" t="s">
        <v>1493</v>
      </c>
      <c r="EN231" s="12" t="s">
        <v>1493</v>
      </c>
      <c r="EO231" s="12" t="s">
        <v>1493</v>
      </c>
      <c r="EP231" s="12" t="s">
        <v>1493</v>
      </c>
      <c r="ER231">
        <v>5</v>
      </c>
      <c r="ES231">
        <v>32.700000000000003</v>
      </c>
      <c r="ET231">
        <v>33</v>
      </c>
      <c r="EU231">
        <f t="shared" si="9"/>
        <v>33</v>
      </c>
      <c r="EV231">
        <f>Data1!BQ231/7</f>
        <v>39</v>
      </c>
      <c r="EW231">
        <v>5</v>
      </c>
      <c r="EX231">
        <f t="shared" si="10"/>
        <v>2</v>
      </c>
      <c r="EY231" t="str">
        <f t="shared" si="11"/>
        <v>בינוני</v>
      </c>
    </row>
    <row r="232" spans="1:155" x14ac:dyDescent="0.25">
      <c r="A232" s="4">
        <v>1.135</v>
      </c>
      <c r="B232" s="12" t="s">
        <v>1493</v>
      </c>
      <c r="C232" s="12" t="s">
        <v>516</v>
      </c>
      <c r="D232">
        <v>119</v>
      </c>
      <c r="E232" s="12" t="s">
        <v>484</v>
      </c>
      <c r="F232">
        <v>81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 s="12" t="s">
        <v>1070</v>
      </c>
      <c r="P232">
        <v>161</v>
      </c>
      <c r="Q232" s="12" t="s">
        <v>557</v>
      </c>
      <c r="R232">
        <v>84</v>
      </c>
      <c r="S232" s="12">
        <v>0</v>
      </c>
      <c r="T232">
        <v>0</v>
      </c>
      <c r="U232" s="12">
        <v>0</v>
      </c>
      <c r="V232">
        <v>0</v>
      </c>
      <c r="W232" s="12">
        <v>1</v>
      </c>
      <c r="X232">
        <v>1</v>
      </c>
      <c r="Y232" s="12">
        <v>1</v>
      </c>
      <c r="Z232" s="12" t="s">
        <v>1493</v>
      </c>
      <c r="AA232" s="12" t="s">
        <v>1254</v>
      </c>
      <c r="AB232">
        <v>254</v>
      </c>
      <c r="AC232" s="12" t="s">
        <v>486</v>
      </c>
      <c r="AD232">
        <v>87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 s="12" t="s">
        <v>1493</v>
      </c>
      <c r="AM232" s="12" t="s">
        <v>1493</v>
      </c>
      <c r="AN232" s="12" t="s">
        <v>1493</v>
      </c>
      <c r="AO232" s="12" t="s">
        <v>1493</v>
      </c>
      <c r="AP232" s="12" t="s">
        <v>1493</v>
      </c>
      <c r="AQ232" s="12" t="s">
        <v>1493</v>
      </c>
      <c r="AR232" s="12" t="s">
        <v>1493</v>
      </c>
      <c r="AS232" s="12" t="s">
        <v>1493</v>
      </c>
      <c r="AT232" s="12" t="s">
        <v>1493</v>
      </c>
      <c r="AU232" s="12" t="s">
        <v>1493</v>
      </c>
      <c r="AV232" s="12" t="s">
        <v>1493</v>
      </c>
      <c r="AW232" s="12" t="s">
        <v>1493</v>
      </c>
      <c r="AX232" s="12" t="s">
        <v>1493</v>
      </c>
      <c r="AY232" s="12" t="s">
        <v>1493</v>
      </c>
      <c r="AZ232" s="12" t="s">
        <v>1493</v>
      </c>
      <c r="BA232" s="12" t="s">
        <v>1493</v>
      </c>
      <c r="BB232" s="12" t="s">
        <v>1493</v>
      </c>
      <c r="BC232" s="12" t="s">
        <v>1493</v>
      </c>
      <c r="BD232" s="12" t="s">
        <v>1493</v>
      </c>
      <c r="BE232" s="12" t="s">
        <v>1493</v>
      </c>
      <c r="BF232" s="12" t="s">
        <v>1493</v>
      </c>
      <c r="BG232" s="12" t="s">
        <v>1493</v>
      </c>
      <c r="BH232" s="12" t="s">
        <v>1493</v>
      </c>
      <c r="BI232" s="12" t="s">
        <v>1493</v>
      </c>
      <c r="BJ232" s="12" t="s">
        <v>1493</v>
      </c>
      <c r="BK232" s="12" t="s">
        <v>1493</v>
      </c>
      <c r="BL232" s="12" t="s">
        <v>1493</v>
      </c>
      <c r="BM232" s="12" t="s">
        <v>1493</v>
      </c>
      <c r="BN232" s="12" t="s">
        <v>1493</v>
      </c>
      <c r="BO232" s="12" t="s">
        <v>1493</v>
      </c>
      <c r="BP232" s="12" t="s">
        <v>1493</v>
      </c>
      <c r="BQ232" s="12" t="s">
        <v>1493</v>
      </c>
      <c r="BR232" s="12" t="s">
        <v>1493</v>
      </c>
      <c r="BS232" s="12" t="s">
        <v>1493</v>
      </c>
      <c r="BT232" s="12" t="s">
        <v>1493</v>
      </c>
      <c r="BU232" s="12" t="s">
        <v>1493</v>
      </c>
      <c r="BV232" s="12" t="s">
        <v>1493</v>
      </c>
      <c r="BW232" s="12" t="s">
        <v>1493</v>
      </c>
      <c r="BX232" s="12" t="s">
        <v>1493</v>
      </c>
      <c r="BY232" s="12" t="s">
        <v>1493</v>
      </c>
      <c r="BZ232" s="12" t="s">
        <v>1493</v>
      </c>
      <c r="CA232" s="12" t="s">
        <v>1493</v>
      </c>
      <c r="CB232" s="12" t="s">
        <v>1493</v>
      </c>
      <c r="CC232" s="12" t="s">
        <v>1493</v>
      </c>
      <c r="CD232" s="12" t="s">
        <v>1493</v>
      </c>
      <c r="CE232" s="12" t="s">
        <v>1493</v>
      </c>
      <c r="CF232" s="12" t="s">
        <v>1493</v>
      </c>
      <c r="CG232" s="12" t="s">
        <v>1493</v>
      </c>
      <c r="CH232" s="12" t="s">
        <v>1493</v>
      </c>
      <c r="CI232" s="12" t="s">
        <v>1493</v>
      </c>
      <c r="CJ232" s="12" t="s">
        <v>1493</v>
      </c>
      <c r="CK232" s="12" t="s">
        <v>1493</v>
      </c>
      <c r="CL232" s="12" t="s">
        <v>1493</v>
      </c>
      <c r="CM232" s="12" t="s">
        <v>1493</v>
      </c>
      <c r="CN232" s="12" t="s">
        <v>1493</v>
      </c>
      <c r="CO232" s="12" t="s">
        <v>1493</v>
      </c>
      <c r="CP232" s="12" t="s">
        <v>1493</v>
      </c>
      <c r="CQ232" s="12" t="s">
        <v>1493</v>
      </c>
      <c r="CR232" s="12" t="s">
        <v>1493</v>
      </c>
      <c r="CS232" s="12" t="s">
        <v>1493</v>
      </c>
      <c r="CT232" s="12" t="s">
        <v>1493</v>
      </c>
      <c r="CU232" s="12" t="s">
        <v>1493</v>
      </c>
      <c r="CV232" s="12" t="s">
        <v>1493</v>
      </c>
      <c r="CW232" s="12" t="s">
        <v>1493</v>
      </c>
      <c r="CX232" s="12" t="s">
        <v>1493</v>
      </c>
      <c r="CY232" s="12" t="s">
        <v>1493</v>
      </c>
      <c r="CZ232" s="12" t="s">
        <v>1493</v>
      </c>
      <c r="DA232" s="12" t="s">
        <v>1493</v>
      </c>
      <c r="DB232" s="12" t="s">
        <v>1493</v>
      </c>
      <c r="DC232" s="12" t="s">
        <v>1493</v>
      </c>
      <c r="DD232" s="12" t="s">
        <v>1493</v>
      </c>
      <c r="DE232" s="12" t="s">
        <v>1493</v>
      </c>
      <c r="DF232" s="12" t="s">
        <v>1493</v>
      </c>
      <c r="DG232" s="12" t="s">
        <v>1493</v>
      </c>
      <c r="DH232" s="12" t="s">
        <v>1493</v>
      </c>
      <c r="DI232" s="12" t="s">
        <v>1493</v>
      </c>
      <c r="DJ232" s="12" t="s">
        <v>1493</v>
      </c>
      <c r="DK232" s="12" t="s">
        <v>1493</v>
      </c>
      <c r="DL232" s="12" t="s">
        <v>1493</v>
      </c>
      <c r="DM232" s="12" t="s">
        <v>1493</v>
      </c>
      <c r="DN232" s="12" t="s">
        <v>1493</v>
      </c>
      <c r="DO232" s="12" t="s">
        <v>1493</v>
      </c>
      <c r="DP232" s="12" t="s">
        <v>1493</v>
      </c>
      <c r="DQ232" s="12" t="s">
        <v>1493</v>
      </c>
      <c r="DR232" s="12" t="s">
        <v>1493</v>
      </c>
      <c r="DS232" s="12" t="s">
        <v>1493</v>
      </c>
      <c r="DT232" s="12" t="s">
        <v>1493</v>
      </c>
      <c r="DU232" s="12" t="s">
        <v>1493</v>
      </c>
      <c r="DV232" s="12" t="s">
        <v>1493</v>
      </c>
      <c r="DW232" s="12" t="s">
        <v>1493</v>
      </c>
      <c r="DX232" s="12" t="s">
        <v>1493</v>
      </c>
      <c r="DY232" s="12" t="s">
        <v>1493</v>
      </c>
      <c r="DZ232" s="12" t="s">
        <v>1493</v>
      </c>
      <c r="EA232" s="12" t="s">
        <v>1493</v>
      </c>
      <c r="EB232" s="12" t="s">
        <v>1493</v>
      </c>
      <c r="EC232" s="12" t="s">
        <v>1493</v>
      </c>
      <c r="ED232" s="12" t="s">
        <v>1493</v>
      </c>
      <c r="EE232" s="12" t="s">
        <v>1493</v>
      </c>
      <c r="EF232" s="12" t="s">
        <v>1493</v>
      </c>
      <c r="EG232" s="12" t="s">
        <v>1493</v>
      </c>
      <c r="EH232" s="12" t="s">
        <v>1493</v>
      </c>
      <c r="EI232" s="12" t="s">
        <v>1493</v>
      </c>
      <c r="EJ232" s="12" t="s">
        <v>1493</v>
      </c>
      <c r="EK232" s="12" t="s">
        <v>1493</v>
      </c>
      <c r="EL232" s="12" t="s">
        <v>1493</v>
      </c>
      <c r="EM232" s="12" t="s">
        <v>1493</v>
      </c>
      <c r="EN232" s="12" t="s">
        <v>1493</v>
      </c>
      <c r="EO232" s="12" t="s">
        <v>1493</v>
      </c>
      <c r="EP232" s="12" t="s">
        <v>1493</v>
      </c>
      <c r="ER232">
        <v>3</v>
      </c>
      <c r="ES232">
        <v>36.200000000000003</v>
      </c>
      <c r="ET232">
        <v>36.200000000000003</v>
      </c>
      <c r="EU232">
        <f t="shared" si="9"/>
        <v>36</v>
      </c>
      <c r="EV232">
        <f>Data1!BQ232/7</f>
        <v>38.285714285714285</v>
      </c>
      <c r="EW232">
        <v>3</v>
      </c>
      <c r="EX232">
        <f t="shared" si="10"/>
        <v>3</v>
      </c>
      <c r="EY232" t="str">
        <f t="shared" si="11"/>
        <v>לא הולם</v>
      </c>
    </row>
    <row r="233" spans="1:155" x14ac:dyDescent="0.25">
      <c r="A233" s="4">
        <v>1.1359999999999999</v>
      </c>
      <c r="B233" s="12" t="s">
        <v>1493</v>
      </c>
      <c r="C233" s="12" t="s">
        <v>961</v>
      </c>
      <c r="D233">
        <v>98</v>
      </c>
      <c r="E233" s="12" t="s">
        <v>645</v>
      </c>
      <c r="F233">
        <v>84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 s="12" t="s">
        <v>574</v>
      </c>
      <c r="P233">
        <v>114</v>
      </c>
      <c r="Q233" s="12" t="s">
        <v>557</v>
      </c>
      <c r="R233">
        <v>89</v>
      </c>
      <c r="S233" s="12">
        <v>0</v>
      </c>
      <c r="T233">
        <v>0</v>
      </c>
      <c r="U233" s="12">
        <v>0</v>
      </c>
      <c r="V233">
        <v>0</v>
      </c>
      <c r="W233" s="12">
        <v>0</v>
      </c>
      <c r="X233">
        <v>1</v>
      </c>
      <c r="Y233" s="12">
        <v>1</v>
      </c>
      <c r="Z233" s="12" t="s">
        <v>1493</v>
      </c>
      <c r="AA233" s="12" t="s">
        <v>674</v>
      </c>
      <c r="AB233">
        <v>145</v>
      </c>
      <c r="AC233" s="12" t="s">
        <v>484</v>
      </c>
      <c r="AD233">
        <v>91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 s="12" t="s">
        <v>1493</v>
      </c>
      <c r="AM233" s="12" t="s">
        <v>1068</v>
      </c>
      <c r="AN233">
        <v>177</v>
      </c>
      <c r="AO233" s="12" t="s">
        <v>569</v>
      </c>
      <c r="AP233">
        <v>94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 s="12" t="s">
        <v>1493</v>
      </c>
      <c r="AZ233" s="12" t="s">
        <v>1493</v>
      </c>
      <c r="BA233" s="12" t="s">
        <v>1493</v>
      </c>
      <c r="BB233" s="12" t="s">
        <v>1493</v>
      </c>
      <c r="BC233" s="12" t="s">
        <v>1493</v>
      </c>
      <c r="BD233" s="12" t="s">
        <v>1493</v>
      </c>
      <c r="BE233" s="12" t="s">
        <v>1493</v>
      </c>
      <c r="BF233" s="12" t="s">
        <v>1493</v>
      </c>
      <c r="BG233" s="12" t="s">
        <v>1493</v>
      </c>
      <c r="BH233" s="12" t="s">
        <v>1493</v>
      </c>
      <c r="BI233" s="12" t="s">
        <v>1493</v>
      </c>
      <c r="BJ233" s="12" t="s">
        <v>1493</v>
      </c>
      <c r="BK233" s="12" t="s">
        <v>1493</v>
      </c>
      <c r="BL233" s="12" t="s">
        <v>1493</v>
      </c>
      <c r="BM233" s="12" t="s">
        <v>1493</v>
      </c>
      <c r="BN233" s="12" t="s">
        <v>1493</v>
      </c>
      <c r="BO233" s="12" t="s">
        <v>1493</v>
      </c>
      <c r="BP233" s="12" t="s">
        <v>1493</v>
      </c>
      <c r="BQ233" s="12" t="s">
        <v>1493</v>
      </c>
      <c r="BR233" s="12" t="s">
        <v>1493</v>
      </c>
      <c r="BS233" s="12" t="s">
        <v>1493</v>
      </c>
      <c r="BT233" s="12" t="s">
        <v>1493</v>
      </c>
      <c r="BU233" s="12" t="s">
        <v>1493</v>
      </c>
      <c r="BV233" s="12" t="s">
        <v>1493</v>
      </c>
      <c r="BW233" s="12" t="s">
        <v>1493</v>
      </c>
      <c r="BX233" s="12" t="s">
        <v>1493</v>
      </c>
      <c r="BY233" s="12" t="s">
        <v>1493</v>
      </c>
      <c r="BZ233" s="12" t="s">
        <v>1493</v>
      </c>
      <c r="CA233" s="12" t="s">
        <v>1493</v>
      </c>
      <c r="CB233" s="12" t="s">
        <v>1493</v>
      </c>
      <c r="CC233" s="12" t="s">
        <v>1493</v>
      </c>
      <c r="CD233" s="12" t="s">
        <v>1493</v>
      </c>
      <c r="CE233" s="12" t="s">
        <v>1493</v>
      </c>
      <c r="CF233" s="12" t="s">
        <v>1493</v>
      </c>
      <c r="CG233" s="12" t="s">
        <v>1493</v>
      </c>
      <c r="CH233" s="12" t="s">
        <v>1493</v>
      </c>
      <c r="CI233" s="12" t="s">
        <v>1493</v>
      </c>
      <c r="CJ233" s="12" t="s">
        <v>1493</v>
      </c>
      <c r="CK233" s="12" t="s">
        <v>1493</v>
      </c>
      <c r="CL233" s="12" t="s">
        <v>1493</v>
      </c>
      <c r="CM233" s="12" t="s">
        <v>1493</v>
      </c>
      <c r="CN233" s="12" t="s">
        <v>1493</v>
      </c>
      <c r="CO233" s="12" t="s">
        <v>1493</v>
      </c>
      <c r="CP233" s="12" t="s">
        <v>1493</v>
      </c>
      <c r="CQ233" s="12" t="s">
        <v>1493</v>
      </c>
      <c r="CR233" s="12" t="s">
        <v>1493</v>
      </c>
      <c r="CS233" s="12" t="s">
        <v>1493</v>
      </c>
      <c r="CT233" s="12" t="s">
        <v>1493</v>
      </c>
      <c r="CU233" s="12" t="s">
        <v>1493</v>
      </c>
      <c r="CV233" s="12" t="s">
        <v>1493</v>
      </c>
      <c r="CW233" s="12" t="s">
        <v>1493</v>
      </c>
      <c r="CX233" s="12" t="s">
        <v>1493</v>
      </c>
      <c r="CY233" s="12" t="s">
        <v>1493</v>
      </c>
      <c r="CZ233" s="12" t="s">
        <v>1493</v>
      </c>
      <c r="DA233" s="12" t="s">
        <v>1493</v>
      </c>
      <c r="DB233" s="12" t="s">
        <v>1493</v>
      </c>
      <c r="DC233" s="12" t="s">
        <v>1493</v>
      </c>
      <c r="DD233" s="12" t="s">
        <v>1493</v>
      </c>
      <c r="DE233" s="12" t="s">
        <v>1493</v>
      </c>
      <c r="DF233" s="12" t="s">
        <v>1493</v>
      </c>
      <c r="DG233" s="12" t="s">
        <v>1493</v>
      </c>
      <c r="DH233" s="12" t="s">
        <v>1493</v>
      </c>
      <c r="DI233" s="12" t="s">
        <v>1493</v>
      </c>
      <c r="DJ233" s="12" t="s">
        <v>1493</v>
      </c>
      <c r="DK233" s="12" t="s">
        <v>1493</v>
      </c>
      <c r="DL233" s="12" t="s">
        <v>1493</v>
      </c>
      <c r="DM233" s="12" t="s">
        <v>1493</v>
      </c>
      <c r="DN233" s="12" t="s">
        <v>1493</v>
      </c>
      <c r="DO233" s="12" t="s">
        <v>1493</v>
      </c>
      <c r="DP233" s="12" t="s">
        <v>1493</v>
      </c>
      <c r="DQ233" s="12" t="s">
        <v>1493</v>
      </c>
      <c r="DR233" s="12" t="s">
        <v>1493</v>
      </c>
      <c r="DS233" s="12" t="s">
        <v>1493</v>
      </c>
      <c r="DT233" s="12" t="s">
        <v>1493</v>
      </c>
      <c r="DU233" s="12" t="s">
        <v>1493</v>
      </c>
      <c r="DV233" s="12" t="s">
        <v>1493</v>
      </c>
      <c r="DW233" s="12" t="s">
        <v>1493</v>
      </c>
      <c r="DX233" s="12" t="s">
        <v>1493</v>
      </c>
      <c r="DY233" s="12" t="s">
        <v>1493</v>
      </c>
      <c r="DZ233" s="12" t="s">
        <v>1493</v>
      </c>
      <c r="EA233" s="12" t="s">
        <v>1493</v>
      </c>
      <c r="EB233" s="12" t="s">
        <v>1493</v>
      </c>
      <c r="EC233" s="12" t="s">
        <v>1493</v>
      </c>
      <c r="ED233" s="12" t="s">
        <v>1493</v>
      </c>
      <c r="EE233" s="12" t="s">
        <v>1493</v>
      </c>
      <c r="EF233" s="12" t="s">
        <v>1493</v>
      </c>
      <c r="EG233" s="12" t="s">
        <v>1493</v>
      </c>
      <c r="EH233" s="12" t="s">
        <v>1493</v>
      </c>
      <c r="EI233" s="12" t="s">
        <v>1493</v>
      </c>
      <c r="EJ233" s="12" t="s">
        <v>1493</v>
      </c>
      <c r="EK233" s="12" t="s">
        <v>1493</v>
      </c>
      <c r="EL233" s="12" t="s">
        <v>1493</v>
      </c>
      <c r="EM233" s="12" t="s">
        <v>1493</v>
      </c>
      <c r="EN233" s="12" t="s">
        <v>1493</v>
      </c>
      <c r="EO233" s="12" t="s">
        <v>1493</v>
      </c>
      <c r="EP233" s="12" t="s">
        <v>1493</v>
      </c>
      <c r="ER233">
        <v>4</v>
      </c>
      <c r="ES233">
        <v>25.2</v>
      </c>
      <c r="ET233">
        <v>25.2</v>
      </c>
      <c r="EU233">
        <f t="shared" si="9"/>
        <v>25</v>
      </c>
      <c r="EV233">
        <f>Data1!BQ233/7</f>
        <v>39.285714285714285</v>
      </c>
      <c r="EW233">
        <v>4</v>
      </c>
      <c r="EX233">
        <f t="shared" si="10"/>
        <v>3</v>
      </c>
      <c r="EY233" t="str">
        <f t="shared" si="11"/>
        <v>לא הולם</v>
      </c>
    </row>
    <row r="234" spans="1:155" x14ac:dyDescent="0.25">
      <c r="A234" s="4">
        <v>1.137</v>
      </c>
      <c r="B234" s="12" t="s">
        <v>1493</v>
      </c>
      <c r="C234" s="12" t="s">
        <v>934</v>
      </c>
      <c r="D234">
        <v>136</v>
      </c>
      <c r="E234" s="12" t="s">
        <v>695</v>
      </c>
      <c r="F234">
        <v>57.6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 s="12" t="s">
        <v>802</v>
      </c>
      <c r="P234">
        <v>157</v>
      </c>
      <c r="Q234" s="12" t="s">
        <v>495</v>
      </c>
      <c r="R234">
        <v>60</v>
      </c>
      <c r="S234" s="12">
        <v>0</v>
      </c>
      <c r="T234">
        <v>0</v>
      </c>
      <c r="U234" s="12">
        <v>0</v>
      </c>
      <c r="V234">
        <v>0</v>
      </c>
      <c r="W234" s="12">
        <v>1</v>
      </c>
      <c r="X234">
        <v>1</v>
      </c>
      <c r="Y234" s="12">
        <v>1</v>
      </c>
      <c r="Z234" s="12" t="s">
        <v>1493</v>
      </c>
      <c r="AA234" s="12" t="s">
        <v>1214</v>
      </c>
      <c r="AB234">
        <v>213</v>
      </c>
      <c r="AC234" s="12" t="s">
        <v>557</v>
      </c>
      <c r="AD234">
        <v>64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L234" s="12" t="s">
        <v>1493</v>
      </c>
      <c r="AM234" s="12" t="s">
        <v>1260</v>
      </c>
      <c r="AN234">
        <v>269</v>
      </c>
      <c r="AO234" s="12" t="s">
        <v>1259</v>
      </c>
      <c r="AP234">
        <v>67.5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 s="12" t="s">
        <v>1493</v>
      </c>
      <c r="AZ234" s="12" t="s">
        <v>1493</v>
      </c>
      <c r="BA234" s="12" t="s">
        <v>1493</v>
      </c>
      <c r="BB234" s="12" t="s">
        <v>1493</v>
      </c>
      <c r="BC234" s="12" t="s">
        <v>1493</v>
      </c>
      <c r="BD234" s="12" t="s">
        <v>1493</v>
      </c>
      <c r="BE234" s="12" t="s">
        <v>1493</v>
      </c>
      <c r="BF234" s="12" t="s">
        <v>1493</v>
      </c>
      <c r="BG234" s="12" t="s">
        <v>1493</v>
      </c>
      <c r="BH234" s="12" t="s">
        <v>1493</v>
      </c>
      <c r="BI234" s="12" t="s">
        <v>1493</v>
      </c>
      <c r="BJ234" s="12" t="s">
        <v>1493</v>
      </c>
      <c r="BK234" s="12" t="s">
        <v>1493</v>
      </c>
      <c r="BL234" s="12" t="s">
        <v>1493</v>
      </c>
      <c r="BM234" s="12" t="s">
        <v>1493</v>
      </c>
      <c r="BN234" s="12" t="s">
        <v>1493</v>
      </c>
      <c r="BO234" s="12" t="s">
        <v>1493</v>
      </c>
      <c r="BP234" s="12" t="s">
        <v>1493</v>
      </c>
      <c r="BQ234" s="12" t="s">
        <v>1493</v>
      </c>
      <c r="BR234" s="12" t="s">
        <v>1493</v>
      </c>
      <c r="BS234" s="12" t="s">
        <v>1493</v>
      </c>
      <c r="BT234" s="12" t="s">
        <v>1493</v>
      </c>
      <c r="BU234" s="12" t="s">
        <v>1493</v>
      </c>
      <c r="BV234" s="12" t="s">
        <v>1493</v>
      </c>
      <c r="BW234" s="12" t="s">
        <v>1493</v>
      </c>
      <c r="BX234" s="12" t="s">
        <v>1493</v>
      </c>
      <c r="BY234" s="12" t="s">
        <v>1493</v>
      </c>
      <c r="BZ234" s="12" t="s">
        <v>1493</v>
      </c>
      <c r="CA234" s="12" t="s">
        <v>1493</v>
      </c>
      <c r="CB234" s="12" t="s">
        <v>1493</v>
      </c>
      <c r="CC234" s="12" t="s">
        <v>1493</v>
      </c>
      <c r="CD234" s="12" t="s">
        <v>1493</v>
      </c>
      <c r="CE234" s="12" t="s">
        <v>1493</v>
      </c>
      <c r="CF234" s="12" t="s">
        <v>1493</v>
      </c>
      <c r="CG234" s="12" t="s">
        <v>1493</v>
      </c>
      <c r="CH234" s="12" t="s">
        <v>1493</v>
      </c>
      <c r="CI234" s="12" t="s">
        <v>1493</v>
      </c>
      <c r="CJ234" s="12" t="s">
        <v>1493</v>
      </c>
      <c r="CK234" s="12" t="s">
        <v>1493</v>
      </c>
      <c r="CL234" s="12" t="s">
        <v>1493</v>
      </c>
      <c r="CM234" s="12" t="s">
        <v>1493</v>
      </c>
      <c r="CN234" s="12" t="s">
        <v>1493</v>
      </c>
      <c r="CO234" s="12" t="s">
        <v>1493</v>
      </c>
      <c r="CP234" s="12" t="s">
        <v>1493</v>
      </c>
      <c r="CQ234" s="12" t="s">
        <v>1493</v>
      </c>
      <c r="CR234" s="12" t="s">
        <v>1493</v>
      </c>
      <c r="CS234" s="12" t="s">
        <v>1493</v>
      </c>
      <c r="CT234" s="12" t="s">
        <v>1493</v>
      </c>
      <c r="CU234" s="12" t="s">
        <v>1493</v>
      </c>
      <c r="CV234" s="12" t="s">
        <v>1493</v>
      </c>
      <c r="CW234" s="12" t="s">
        <v>1493</v>
      </c>
      <c r="CX234" s="12" t="s">
        <v>1493</v>
      </c>
      <c r="CY234" s="12" t="s">
        <v>1493</v>
      </c>
      <c r="CZ234" s="12" t="s">
        <v>1493</v>
      </c>
      <c r="DA234" s="12" t="s">
        <v>1493</v>
      </c>
      <c r="DB234" s="12" t="s">
        <v>1493</v>
      </c>
      <c r="DC234" s="12" t="s">
        <v>1493</v>
      </c>
      <c r="DD234" s="12" t="s">
        <v>1493</v>
      </c>
      <c r="DE234" s="12" t="s">
        <v>1493</v>
      </c>
      <c r="DF234" s="12" t="s">
        <v>1493</v>
      </c>
      <c r="DG234" s="12" t="s">
        <v>1493</v>
      </c>
      <c r="DH234" s="12" t="s">
        <v>1493</v>
      </c>
      <c r="DI234" s="12" t="s">
        <v>1493</v>
      </c>
      <c r="DJ234" s="12" t="s">
        <v>1493</v>
      </c>
      <c r="DK234" s="12" t="s">
        <v>1493</v>
      </c>
      <c r="DL234" s="12" t="s">
        <v>1493</v>
      </c>
      <c r="DM234" s="12" t="s">
        <v>1493</v>
      </c>
      <c r="DN234" s="12" t="s">
        <v>1493</v>
      </c>
      <c r="DO234" s="12" t="s">
        <v>1493</v>
      </c>
      <c r="DP234" s="12" t="s">
        <v>1493</v>
      </c>
      <c r="DQ234" s="12" t="s">
        <v>1493</v>
      </c>
      <c r="DR234" s="12" t="s">
        <v>1493</v>
      </c>
      <c r="DS234" s="12" t="s">
        <v>1493</v>
      </c>
      <c r="DT234" s="12" t="s">
        <v>1493</v>
      </c>
      <c r="DU234" s="12" t="s">
        <v>1493</v>
      </c>
      <c r="DV234" s="12" t="s">
        <v>1493</v>
      </c>
      <c r="DW234" s="12" t="s">
        <v>1493</v>
      </c>
      <c r="DX234" s="12" t="s">
        <v>1493</v>
      </c>
      <c r="DY234" s="12" t="s">
        <v>1493</v>
      </c>
      <c r="DZ234" s="12" t="s">
        <v>1493</v>
      </c>
      <c r="EA234" s="12" t="s">
        <v>1493</v>
      </c>
      <c r="EB234" s="12" t="s">
        <v>1493</v>
      </c>
      <c r="EC234" s="12" t="s">
        <v>1493</v>
      </c>
      <c r="ED234" s="12" t="s">
        <v>1493</v>
      </c>
      <c r="EE234" s="12" t="s">
        <v>1493</v>
      </c>
      <c r="EF234" s="12" t="s">
        <v>1493</v>
      </c>
      <c r="EG234" s="12" t="s">
        <v>1493</v>
      </c>
      <c r="EH234" s="12" t="s">
        <v>1493</v>
      </c>
      <c r="EI234" s="12" t="s">
        <v>1493</v>
      </c>
      <c r="EJ234" s="12" t="s">
        <v>1493</v>
      </c>
      <c r="EK234" s="12" t="s">
        <v>1493</v>
      </c>
      <c r="EL234" s="12" t="s">
        <v>1493</v>
      </c>
      <c r="EM234" s="12" t="s">
        <v>1493</v>
      </c>
      <c r="EN234" s="12" t="s">
        <v>1493</v>
      </c>
      <c r="EO234" s="12" t="s">
        <v>1493</v>
      </c>
      <c r="EP234" s="12" t="s">
        <v>1493</v>
      </c>
      <c r="ER234">
        <v>4</v>
      </c>
      <c r="ES234">
        <v>38.4</v>
      </c>
      <c r="ET234">
        <v>38.4</v>
      </c>
      <c r="EU234">
        <f t="shared" si="9"/>
        <v>38</v>
      </c>
      <c r="EV234">
        <f>Data1!BQ234/7</f>
        <v>40</v>
      </c>
      <c r="EW234">
        <v>4</v>
      </c>
      <c r="EX234">
        <f t="shared" si="10"/>
        <v>3</v>
      </c>
      <c r="EY234" t="str">
        <f t="shared" si="11"/>
        <v>לא הולם</v>
      </c>
    </row>
    <row r="235" spans="1:155" x14ac:dyDescent="0.25">
      <c r="A235" s="4">
        <v>1.1379999999999999</v>
      </c>
      <c r="B235" s="12" t="s">
        <v>1493</v>
      </c>
      <c r="C235" s="12" t="s">
        <v>797</v>
      </c>
      <c r="D235">
        <v>69</v>
      </c>
      <c r="E235" s="12" t="s">
        <v>1262</v>
      </c>
      <c r="F235">
        <v>69.5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 s="12" t="s">
        <v>887</v>
      </c>
      <c r="P235">
        <v>112</v>
      </c>
      <c r="Q235" s="12" t="s">
        <v>673</v>
      </c>
      <c r="R235">
        <v>73</v>
      </c>
      <c r="S235" s="12">
        <v>0</v>
      </c>
      <c r="T235">
        <v>0</v>
      </c>
      <c r="U235" s="12">
        <v>0</v>
      </c>
      <c r="V235">
        <v>0</v>
      </c>
      <c r="W235" s="12">
        <v>0</v>
      </c>
      <c r="X235">
        <v>0</v>
      </c>
      <c r="Y235" s="12">
        <v>1</v>
      </c>
      <c r="Z235" s="12" t="s">
        <v>1493</v>
      </c>
      <c r="AA235" s="12" t="s">
        <v>855</v>
      </c>
      <c r="AB235">
        <v>155</v>
      </c>
      <c r="AC235" s="12" t="s">
        <v>486</v>
      </c>
      <c r="AD235">
        <v>75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 s="12" t="s">
        <v>1493</v>
      </c>
      <c r="AM235" s="12" t="s">
        <v>989</v>
      </c>
      <c r="AN235">
        <v>195</v>
      </c>
      <c r="AO235" s="12" t="s">
        <v>486</v>
      </c>
      <c r="AP235">
        <v>79.5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 s="12" t="s">
        <v>1493</v>
      </c>
      <c r="AY235" s="12" t="s">
        <v>1028</v>
      </c>
      <c r="AZ235">
        <v>230</v>
      </c>
      <c r="BA235" s="12" t="s">
        <v>1263</v>
      </c>
      <c r="BB235">
        <v>84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 s="12" t="s">
        <v>1493</v>
      </c>
      <c r="BK235" s="12" t="s">
        <v>1224</v>
      </c>
      <c r="BL235">
        <v>265</v>
      </c>
      <c r="BM235" s="12" t="s">
        <v>1264</v>
      </c>
      <c r="BN235">
        <v>89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1</v>
      </c>
      <c r="BV235" s="12" t="s">
        <v>1493</v>
      </c>
      <c r="BW235" s="12" t="s">
        <v>1493</v>
      </c>
      <c r="BX235" s="12" t="s">
        <v>1493</v>
      </c>
      <c r="BY235" s="12" t="s">
        <v>1493</v>
      </c>
      <c r="BZ235" s="12" t="s">
        <v>1493</v>
      </c>
      <c r="CA235" s="12" t="s">
        <v>1493</v>
      </c>
      <c r="CB235" s="12" t="s">
        <v>1493</v>
      </c>
      <c r="CC235" s="12" t="s">
        <v>1493</v>
      </c>
      <c r="CD235" s="12" t="s">
        <v>1493</v>
      </c>
      <c r="CE235" s="12" t="s">
        <v>1493</v>
      </c>
      <c r="CF235" s="12" t="s">
        <v>1493</v>
      </c>
      <c r="CG235" s="12" t="s">
        <v>1493</v>
      </c>
      <c r="CH235" s="12" t="s">
        <v>1493</v>
      </c>
      <c r="CI235" s="12" t="s">
        <v>1493</v>
      </c>
      <c r="CJ235" s="12" t="s">
        <v>1493</v>
      </c>
      <c r="CK235" s="12" t="s">
        <v>1493</v>
      </c>
      <c r="CL235" s="12" t="s">
        <v>1493</v>
      </c>
      <c r="CM235" s="12" t="s">
        <v>1493</v>
      </c>
      <c r="CN235" s="12" t="s">
        <v>1493</v>
      </c>
      <c r="CO235" s="12" t="s">
        <v>1493</v>
      </c>
      <c r="CP235" s="12" t="s">
        <v>1493</v>
      </c>
      <c r="CQ235" s="12" t="s">
        <v>1493</v>
      </c>
      <c r="CR235" s="12" t="s">
        <v>1493</v>
      </c>
      <c r="CS235" s="12" t="s">
        <v>1493</v>
      </c>
      <c r="CT235" s="12" t="s">
        <v>1493</v>
      </c>
      <c r="CU235" s="12" t="s">
        <v>1493</v>
      </c>
      <c r="CV235" s="12" t="s">
        <v>1493</v>
      </c>
      <c r="CW235" s="12" t="s">
        <v>1493</v>
      </c>
      <c r="CX235" s="12" t="s">
        <v>1493</v>
      </c>
      <c r="CY235" s="12" t="s">
        <v>1493</v>
      </c>
      <c r="CZ235" s="12" t="s">
        <v>1493</v>
      </c>
      <c r="DA235" s="12" t="s">
        <v>1493</v>
      </c>
      <c r="DB235" s="12" t="s">
        <v>1493</v>
      </c>
      <c r="DC235" s="12" t="s">
        <v>1493</v>
      </c>
      <c r="DD235" s="12" t="s">
        <v>1493</v>
      </c>
      <c r="DE235" s="12" t="s">
        <v>1493</v>
      </c>
      <c r="DF235" s="12" t="s">
        <v>1493</v>
      </c>
      <c r="DG235" s="12" t="s">
        <v>1493</v>
      </c>
      <c r="DH235" s="12" t="s">
        <v>1493</v>
      </c>
      <c r="DI235" s="12" t="s">
        <v>1493</v>
      </c>
      <c r="DJ235" s="12" t="s">
        <v>1493</v>
      </c>
      <c r="DK235" s="12" t="s">
        <v>1493</v>
      </c>
      <c r="DL235" s="12" t="s">
        <v>1493</v>
      </c>
      <c r="DM235" s="12" t="s">
        <v>1493</v>
      </c>
      <c r="DN235" s="12" t="s">
        <v>1493</v>
      </c>
      <c r="DO235" s="12" t="s">
        <v>1493</v>
      </c>
      <c r="DP235" s="12" t="s">
        <v>1493</v>
      </c>
      <c r="DQ235" s="12" t="s">
        <v>1493</v>
      </c>
      <c r="DR235" s="12" t="s">
        <v>1493</v>
      </c>
      <c r="DS235" s="12" t="s">
        <v>1493</v>
      </c>
      <c r="DT235" s="12" t="s">
        <v>1493</v>
      </c>
      <c r="DU235" s="12" t="s">
        <v>1493</v>
      </c>
      <c r="DV235" s="12" t="s">
        <v>1493</v>
      </c>
      <c r="DW235" s="12" t="s">
        <v>1493</v>
      </c>
      <c r="DX235" s="12" t="s">
        <v>1493</v>
      </c>
      <c r="DY235" s="12" t="s">
        <v>1493</v>
      </c>
      <c r="DZ235" s="12" t="s">
        <v>1493</v>
      </c>
      <c r="EA235" s="12" t="s">
        <v>1493</v>
      </c>
      <c r="EB235" s="12" t="s">
        <v>1493</v>
      </c>
      <c r="EC235" s="12" t="s">
        <v>1493</v>
      </c>
      <c r="ED235" s="12" t="s">
        <v>1493</v>
      </c>
      <c r="EE235" s="12" t="s">
        <v>1493</v>
      </c>
      <c r="EF235" s="12" t="s">
        <v>1493</v>
      </c>
      <c r="EG235" s="12" t="s">
        <v>1493</v>
      </c>
      <c r="EH235" s="12" t="s">
        <v>1493</v>
      </c>
      <c r="EI235" s="12" t="s">
        <v>1493</v>
      </c>
      <c r="EJ235" s="12" t="s">
        <v>1493</v>
      </c>
      <c r="EK235" s="12" t="s">
        <v>1493</v>
      </c>
      <c r="EL235" s="12" t="s">
        <v>1493</v>
      </c>
      <c r="EM235" s="12" t="s">
        <v>1493</v>
      </c>
      <c r="EN235" s="12" t="s">
        <v>1493</v>
      </c>
      <c r="EO235" s="12" t="s">
        <v>1493</v>
      </c>
      <c r="EP235" s="12" t="s">
        <v>1493</v>
      </c>
      <c r="ER235">
        <v>6</v>
      </c>
      <c r="ES235">
        <v>37.799999999999997</v>
      </c>
      <c r="ET235">
        <v>38.1</v>
      </c>
      <c r="EU235">
        <f t="shared" si="9"/>
        <v>38</v>
      </c>
      <c r="EV235">
        <f>Data1!BQ235/7</f>
        <v>39.571428571428569</v>
      </c>
      <c r="EW235">
        <v>6</v>
      </c>
      <c r="EX235">
        <f t="shared" si="10"/>
        <v>2</v>
      </c>
      <c r="EY235" t="str">
        <f t="shared" si="11"/>
        <v>בינוני</v>
      </c>
    </row>
    <row r="236" spans="1:155" x14ac:dyDescent="0.25">
      <c r="A236" s="4">
        <v>1.139</v>
      </c>
      <c r="B236" s="12" t="s">
        <v>1493</v>
      </c>
      <c r="C236" s="12" t="s">
        <v>1265</v>
      </c>
      <c r="D236">
        <v>58</v>
      </c>
      <c r="E236" s="12" t="s">
        <v>557</v>
      </c>
      <c r="F236">
        <v>50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 s="12" t="s">
        <v>887</v>
      </c>
      <c r="P236">
        <v>119</v>
      </c>
      <c r="Q236" s="12" t="s">
        <v>867</v>
      </c>
      <c r="R236">
        <v>55</v>
      </c>
      <c r="S236" s="12">
        <v>0</v>
      </c>
      <c r="T236">
        <v>0</v>
      </c>
      <c r="U236" s="12">
        <v>0</v>
      </c>
      <c r="V236">
        <v>0</v>
      </c>
      <c r="W236" s="12">
        <v>0</v>
      </c>
      <c r="X236">
        <v>1</v>
      </c>
      <c r="Y236" s="12">
        <v>1</v>
      </c>
      <c r="Z236" s="12" t="s">
        <v>1493</v>
      </c>
      <c r="AA236" s="12" t="s">
        <v>1191</v>
      </c>
      <c r="AB236">
        <v>233</v>
      </c>
      <c r="AC236" s="12" t="s">
        <v>557</v>
      </c>
      <c r="AD236">
        <v>60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1</v>
      </c>
      <c r="AL236" s="12" t="s">
        <v>1493</v>
      </c>
      <c r="AM236" s="12" t="s">
        <v>1493</v>
      </c>
      <c r="AN236" s="12" t="s">
        <v>1493</v>
      </c>
      <c r="AO236" s="12" t="s">
        <v>1493</v>
      </c>
      <c r="AP236" s="12" t="s">
        <v>1493</v>
      </c>
      <c r="AQ236" s="12" t="s">
        <v>1493</v>
      </c>
      <c r="AR236" s="12" t="s">
        <v>1493</v>
      </c>
      <c r="AS236" s="12" t="s">
        <v>1493</v>
      </c>
      <c r="AT236" s="12" t="s">
        <v>1493</v>
      </c>
      <c r="AU236" s="12" t="s">
        <v>1493</v>
      </c>
      <c r="AV236" s="12" t="s">
        <v>1493</v>
      </c>
      <c r="AW236" s="12" t="s">
        <v>1493</v>
      </c>
      <c r="AX236" s="12" t="s">
        <v>1493</v>
      </c>
      <c r="AY236" s="12" t="s">
        <v>1493</v>
      </c>
      <c r="AZ236" s="12" t="s">
        <v>1493</v>
      </c>
      <c r="BA236" s="12" t="s">
        <v>1493</v>
      </c>
      <c r="BB236" s="12" t="s">
        <v>1493</v>
      </c>
      <c r="BC236" s="12" t="s">
        <v>1493</v>
      </c>
      <c r="BD236" s="12" t="s">
        <v>1493</v>
      </c>
      <c r="BE236" s="12" t="s">
        <v>1493</v>
      </c>
      <c r="BF236" s="12" t="s">
        <v>1493</v>
      </c>
      <c r="BG236" s="12" t="s">
        <v>1493</v>
      </c>
      <c r="BH236" s="12" t="s">
        <v>1493</v>
      </c>
      <c r="BI236" s="12" t="s">
        <v>1493</v>
      </c>
      <c r="BJ236" s="12" t="s">
        <v>1493</v>
      </c>
      <c r="BK236" s="12" t="s">
        <v>1493</v>
      </c>
      <c r="BL236" s="12" t="s">
        <v>1493</v>
      </c>
      <c r="BM236" s="12" t="s">
        <v>1493</v>
      </c>
      <c r="BN236" s="12" t="s">
        <v>1493</v>
      </c>
      <c r="BO236" s="12" t="s">
        <v>1493</v>
      </c>
      <c r="BP236" s="12" t="s">
        <v>1493</v>
      </c>
      <c r="BQ236" s="12" t="s">
        <v>1493</v>
      </c>
      <c r="BR236" s="12" t="s">
        <v>1493</v>
      </c>
      <c r="BS236" s="12" t="s">
        <v>1493</v>
      </c>
      <c r="BT236" s="12" t="s">
        <v>1493</v>
      </c>
      <c r="BU236" s="12" t="s">
        <v>1493</v>
      </c>
      <c r="BV236" s="12" t="s">
        <v>1493</v>
      </c>
      <c r="BW236" s="12" t="s">
        <v>1493</v>
      </c>
      <c r="BX236" s="12" t="s">
        <v>1493</v>
      </c>
      <c r="BY236" s="12" t="s">
        <v>1493</v>
      </c>
      <c r="BZ236" s="12" t="s">
        <v>1493</v>
      </c>
      <c r="CA236" s="12" t="s">
        <v>1493</v>
      </c>
      <c r="CB236" s="12" t="s">
        <v>1493</v>
      </c>
      <c r="CC236" s="12" t="s">
        <v>1493</v>
      </c>
      <c r="CD236" s="12" t="s">
        <v>1493</v>
      </c>
      <c r="CE236" s="12" t="s">
        <v>1493</v>
      </c>
      <c r="CF236" s="12" t="s">
        <v>1493</v>
      </c>
      <c r="CG236" s="12" t="s">
        <v>1493</v>
      </c>
      <c r="CH236" s="12" t="s">
        <v>1493</v>
      </c>
      <c r="CI236" s="12" t="s">
        <v>1493</v>
      </c>
      <c r="CJ236" s="12" t="s">
        <v>1493</v>
      </c>
      <c r="CK236" s="12" t="s">
        <v>1493</v>
      </c>
      <c r="CL236" s="12" t="s">
        <v>1493</v>
      </c>
      <c r="CM236" s="12" t="s">
        <v>1493</v>
      </c>
      <c r="CN236" s="12" t="s">
        <v>1493</v>
      </c>
      <c r="CO236" s="12" t="s">
        <v>1493</v>
      </c>
      <c r="CP236" s="12" t="s">
        <v>1493</v>
      </c>
      <c r="CQ236" s="12" t="s">
        <v>1493</v>
      </c>
      <c r="CR236" s="12" t="s">
        <v>1493</v>
      </c>
      <c r="CS236" s="12" t="s">
        <v>1493</v>
      </c>
      <c r="CT236" s="12" t="s">
        <v>1493</v>
      </c>
      <c r="CU236" s="12" t="s">
        <v>1493</v>
      </c>
      <c r="CV236" s="12" t="s">
        <v>1493</v>
      </c>
      <c r="CW236" s="12" t="s">
        <v>1493</v>
      </c>
      <c r="CX236" s="12" t="s">
        <v>1493</v>
      </c>
      <c r="CY236" s="12" t="s">
        <v>1493</v>
      </c>
      <c r="CZ236" s="12" t="s">
        <v>1493</v>
      </c>
      <c r="DA236" s="12" t="s">
        <v>1493</v>
      </c>
      <c r="DB236" s="12" t="s">
        <v>1493</v>
      </c>
      <c r="DC236" s="12" t="s">
        <v>1493</v>
      </c>
      <c r="DD236" s="12" t="s">
        <v>1493</v>
      </c>
      <c r="DE236" s="12" t="s">
        <v>1493</v>
      </c>
      <c r="DF236" s="12" t="s">
        <v>1493</v>
      </c>
      <c r="DG236" s="12" t="s">
        <v>1493</v>
      </c>
      <c r="DH236" s="12" t="s">
        <v>1493</v>
      </c>
      <c r="DI236" s="12" t="s">
        <v>1493</v>
      </c>
      <c r="DJ236" s="12" t="s">
        <v>1493</v>
      </c>
      <c r="DK236" s="12" t="s">
        <v>1493</v>
      </c>
      <c r="DL236" s="12" t="s">
        <v>1493</v>
      </c>
      <c r="DM236" s="12" t="s">
        <v>1493</v>
      </c>
      <c r="DN236" s="12" t="s">
        <v>1493</v>
      </c>
      <c r="DO236" s="12" t="s">
        <v>1493</v>
      </c>
      <c r="DP236" s="12" t="s">
        <v>1493</v>
      </c>
      <c r="DQ236" s="12" t="s">
        <v>1493</v>
      </c>
      <c r="DR236" s="12" t="s">
        <v>1493</v>
      </c>
      <c r="DS236" s="12" t="s">
        <v>1493</v>
      </c>
      <c r="DT236" s="12" t="s">
        <v>1493</v>
      </c>
      <c r="DU236" s="12" t="s">
        <v>1493</v>
      </c>
      <c r="DV236" s="12" t="s">
        <v>1493</v>
      </c>
      <c r="DW236" s="12" t="s">
        <v>1493</v>
      </c>
      <c r="DX236" s="12" t="s">
        <v>1493</v>
      </c>
      <c r="DY236" s="12" t="s">
        <v>1493</v>
      </c>
      <c r="DZ236" s="12" t="s">
        <v>1493</v>
      </c>
      <c r="EA236" s="12" t="s">
        <v>1493</v>
      </c>
      <c r="EB236" s="12" t="s">
        <v>1493</v>
      </c>
      <c r="EC236" s="12" t="s">
        <v>1493</v>
      </c>
      <c r="ED236" s="12" t="s">
        <v>1493</v>
      </c>
      <c r="EE236" s="12" t="s">
        <v>1493</v>
      </c>
      <c r="EF236" s="12" t="s">
        <v>1493</v>
      </c>
      <c r="EG236" s="12" t="s">
        <v>1493</v>
      </c>
      <c r="EH236" s="12" t="s">
        <v>1493</v>
      </c>
      <c r="EI236" s="12" t="s">
        <v>1493</v>
      </c>
      <c r="EJ236" s="12" t="s">
        <v>1493</v>
      </c>
      <c r="EK236" s="12" t="s">
        <v>1493</v>
      </c>
      <c r="EL236" s="12" t="s">
        <v>1493</v>
      </c>
      <c r="EM236" s="12" t="s">
        <v>1493</v>
      </c>
      <c r="EN236" s="12" t="s">
        <v>1493</v>
      </c>
      <c r="EO236" s="12" t="s">
        <v>1493</v>
      </c>
      <c r="EP236" s="12" t="s">
        <v>1493</v>
      </c>
      <c r="ER236">
        <v>3</v>
      </c>
      <c r="ES236">
        <v>33.200000000000003</v>
      </c>
      <c r="ET236">
        <v>33.200000000000003</v>
      </c>
      <c r="EU236">
        <f t="shared" si="9"/>
        <v>33</v>
      </c>
      <c r="EV236">
        <f>Data1!BQ236/7</f>
        <v>40</v>
      </c>
      <c r="EW236">
        <v>3</v>
      </c>
      <c r="EX236">
        <f t="shared" si="10"/>
        <v>3</v>
      </c>
      <c r="EY236" t="str">
        <f t="shared" si="11"/>
        <v>לא הולם</v>
      </c>
    </row>
    <row r="237" spans="1:155" x14ac:dyDescent="0.25">
      <c r="A237" s="4">
        <v>1.1399999999999999</v>
      </c>
      <c r="B237" s="12" t="s">
        <v>1493</v>
      </c>
      <c r="C237" s="12" t="s">
        <v>777</v>
      </c>
      <c r="D237">
        <v>84</v>
      </c>
      <c r="E237" s="12" t="s">
        <v>495</v>
      </c>
      <c r="F237">
        <v>44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 s="12" t="s">
        <v>736</v>
      </c>
      <c r="P237">
        <v>147</v>
      </c>
      <c r="Q237" s="12" t="s">
        <v>495</v>
      </c>
      <c r="R237">
        <v>50</v>
      </c>
      <c r="S237" s="12">
        <v>0</v>
      </c>
      <c r="T237">
        <v>0</v>
      </c>
      <c r="U237" s="12">
        <v>0</v>
      </c>
      <c r="V237">
        <v>0</v>
      </c>
      <c r="W237" s="12">
        <v>1</v>
      </c>
      <c r="X237">
        <v>1</v>
      </c>
      <c r="Y237" s="12">
        <v>1</v>
      </c>
      <c r="Z237" s="12" t="s">
        <v>1493</v>
      </c>
      <c r="AA237" s="12" t="s">
        <v>952</v>
      </c>
      <c r="AB237">
        <v>197</v>
      </c>
      <c r="AC237" s="12" t="s">
        <v>495</v>
      </c>
      <c r="AD237">
        <v>55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1</v>
      </c>
      <c r="AL237" s="12" t="s">
        <v>1493</v>
      </c>
      <c r="AM237" s="12" t="s">
        <v>1235</v>
      </c>
      <c r="AN237">
        <v>254</v>
      </c>
      <c r="AO237" s="12" t="s">
        <v>695</v>
      </c>
      <c r="AP237">
        <v>58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 s="12" t="s">
        <v>1493</v>
      </c>
      <c r="AY237" s="12" t="s">
        <v>1493</v>
      </c>
      <c r="AZ237" s="12" t="s">
        <v>1493</v>
      </c>
      <c r="BA237" s="12" t="s">
        <v>1493</v>
      </c>
      <c r="BB237" s="12" t="s">
        <v>1493</v>
      </c>
      <c r="BC237" s="12" t="s">
        <v>1493</v>
      </c>
      <c r="BD237" s="12" t="s">
        <v>1493</v>
      </c>
      <c r="BE237" s="12" t="s">
        <v>1493</v>
      </c>
      <c r="BF237" s="12" t="s">
        <v>1493</v>
      </c>
      <c r="BG237" s="12" t="s">
        <v>1493</v>
      </c>
      <c r="BH237" s="12" t="s">
        <v>1493</v>
      </c>
      <c r="BI237" s="12" t="s">
        <v>1493</v>
      </c>
      <c r="BJ237" s="12" t="s">
        <v>1493</v>
      </c>
      <c r="BK237" s="12" t="s">
        <v>1493</v>
      </c>
      <c r="BL237" s="12" t="s">
        <v>1493</v>
      </c>
      <c r="BM237" s="12" t="s">
        <v>1493</v>
      </c>
      <c r="BN237" s="12" t="s">
        <v>1493</v>
      </c>
      <c r="BO237" s="12" t="s">
        <v>1493</v>
      </c>
      <c r="BP237" s="12" t="s">
        <v>1493</v>
      </c>
      <c r="BQ237" s="12" t="s">
        <v>1493</v>
      </c>
      <c r="BR237" s="12" t="s">
        <v>1493</v>
      </c>
      <c r="BS237" s="12" t="s">
        <v>1493</v>
      </c>
      <c r="BT237" s="12" t="s">
        <v>1493</v>
      </c>
      <c r="BU237" s="12" t="s">
        <v>1493</v>
      </c>
      <c r="BV237" s="12" t="s">
        <v>1493</v>
      </c>
      <c r="BW237" s="12" t="s">
        <v>1493</v>
      </c>
      <c r="BX237" s="12" t="s">
        <v>1493</v>
      </c>
      <c r="BY237" s="12" t="s">
        <v>1493</v>
      </c>
      <c r="BZ237" s="12" t="s">
        <v>1493</v>
      </c>
      <c r="CA237" s="12" t="s">
        <v>1493</v>
      </c>
      <c r="CB237" s="12" t="s">
        <v>1493</v>
      </c>
      <c r="CC237" s="12" t="s">
        <v>1493</v>
      </c>
      <c r="CD237" s="12" t="s">
        <v>1493</v>
      </c>
      <c r="CE237" s="12" t="s">
        <v>1493</v>
      </c>
      <c r="CF237" s="12" t="s">
        <v>1493</v>
      </c>
      <c r="CG237" s="12" t="s">
        <v>1493</v>
      </c>
      <c r="CH237" s="12" t="s">
        <v>1493</v>
      </c>
      <c r="CI237" s="12" t="s">
        <v>1493</v>
      </c>
      <c r="CJ237" s="12" t="s">
        <v>1493</v>
      </c>
      <c r="CK237" s="12" t="s">
        <v>1493</v>
      </c>
      <c r="CL237" s="12" t="s">
        <v>1493</v>
      </c>
      <c r="CM237" s="12" t="s">
        <v>1493</v>
      </c>
      <c r="CN237" s="12" t="s">
        <v>1493</v>
      </c>
      <c r="CO237" s="12" t="s">
        <v>1493</v>
      </c>
      <c r="CP237" s="12" t="s">
        <v>1493</v>
      </c>
      <c r="CQ237" s="12" t="s">
        <v>1493</v>
      </c>
      <c r="CR237" s="12" t="s">
        <v>1493</v>
      </c>
      <c r="CS237" s="12" t="s">
        <v>1493</v>
      </c>
      <c r="CT237" s="12" t="s">
        <v>1493</v>
      </c>
      <c r="CU237" s="12" t="s">
        <v>1493</v>
      </c>
      <c r="CV237" s="12" t="s">
        <v>1493</v>
      </c>
      <c r="CW237" s="12" t="s">
        <v>1493</v>
      </c>
      <c r="CX237" s="12" t="s">
        <v>1493</v>
      </c>
      <c r="CY237" s="12" t="s">
        <v>1493</v>
      </c>
      <c r="CZ237" s="12" t="s">
        <v>1493</v>
      </c>
      <c r="DA237" s="12" t="s">
        <v>1493</v>
      </c>
      <c r="DB237" s="12" t="s">
        <v>1493</v>
      </c>
      <c r="DC237" s="12" t="s">
        <v>1493</v>
      </c>
      <c r="DD237" s="12" t="s">
        <v>1493</v>
      </c>
      <c r="DE237" s="12" t="s">
        <v>1493</v>
      </c>
      <c r="DF237" s="12" t="s">
        <v>1493</v>
      </c>
      <c r="DG237" s="12" t="s">
        <v>1493</v>
      </c>
      <c r="DH237" s="12" t="s">
        <v>1493</v>
      </c>
      <c r="DI237" s="12" t="s">
        <v>1493</v>
      </c>
      <c r="DJ237" s="12" t="s">
        <v>1493</v>
      </c>
      <c r="DK237" s="12" t="s">
        <v>1493</v>
      </c>
      <c r="DL237" s="12" t="s">
        <v>1493</v>
      </c>
      <c r="DM237" s="12" t="s">
        <v>1493</v>
      </c>
      <c r="DN237" s="12" t="s">
        <v>1493</v>
      </c>
      <c r="DO237" s="12" t="s">
        <v>1493</v>
      </c>
      <c r="DP237" s="12" t="s">
        <v>1493</v>
      </c>
      <c r="DQ237" s="12" t="s">
        <v>1493</v>
      </c>
      <c r="DR237" s="12" t="s">
        <v>1493</v>
      </c>
      <c r="DS237" s="12" t="s">
        <v>1493</v>
      </c>
      <c r="DT237" s="12" t="s">
        <v>1493</v>
      </c>
      <c r="DU237" s="12" t="s">
        <v>1493</v>
      </c>
      <c r="DV237" s="12" t="s">
        <v>1493</v>
      </c>
      <c r="DW237" s="12" t="s">
        <v>1493</v>
      </c>
      <c r="DX237" s="12" t="s">
        <v>1493</v>
      </c>
      <c r="DY237" s="12" t="s">
        <v>1493</v>
      </c>
      <c r="DZ237" s="12" t="s">
        <v>1493</v>
      </c>
      <c r="EA237" s="12" t="s">
        <v>1493</v>
      </c>
      <c r="EB237" s="12" t="s">
        <v>1493</v>
      </c>
      <c r="EC237" s="12" t="s">
        <v>1493</v>
      </c>
      <c r="ED237" s="12" t="s">
        <v>1493</v>
      </c>
      <c r="EE237" s="12" t="s">
        <v>1493</v>
      </c>
      <c r="EF237" s="12" t="s">
        <v>1493</v>
      </c>
      <c r="EG237" s="12" t="s">
        <v>1493</v>
      </c>
      <c r="EH237" s="12" t="s">
        <v>1493</v>
      </c>
      <c r="EI237" s="12" t="s">
        <v>1493</v>
      </c>
      <c r="EJ237" s="12" t="s">
        <v>1493</v>
      </c>
      <c r="EK237" s="12" t="s">
        <v>1493</v>
      </c>
      <c r="EL237" s="12" t="s">
        <v>1493</v>
      </c>
      <c r="EM237" s="12" t="s">
        <v>1493</v>
      </c>
      <c r="EN237" s="12" t="s">
        <v>1493</v>
      </c>
      <c r="EO237" s="12" t="s">
        <v>1493</v>
      </c>
      <c r="EP237" s="12" t="s">
        <v>1493</v>
      </c>
      <c r="ER237">
        <v>4</v>
      </c>
      <c r="ES237">
        <v>36.200000000000003</v>
      </c>
      <c r="ET237">
        <v>36.200000000000003</v>
      </c>
      <c r="EU237">
        <f t="shared" si="9"/>
        <v>36</v>
      </c>
      <c r="EV237">
        <f>Data1!BQ237/7</f>
        <v>39.428571428571431</v>
      </c>
      <c r="EW237">
        <v>4</v>
      </c>
      <c r="EX237">
        <f t="shared" si="10"/>
        <v>3</v>
      </c>
      <c r="EY237" t="str">
        <f t="shared" si="11"/>
        <v>לא הולם</v>
      </c>
    </row>
    <row r="238" spans="1:155" x14ac:dyDescent="0.25">
      <c r="A238" s="4">
        <v>1.141</v>
      </c>
      <c r="B238" s="12" t="s">
        <v>1493</v>
      </c>
      <c r="C238" s="12" t="s">
        <v>725</v>
      </c>
      <c r="D238">
        <v>45</v>
      </c>
      <c r="E238" s="12" t="s">
        <v>557</v>
      </c>
      <c r="F238">
        <v>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</v>
      </c>
      <c r="O238" s="12" t="s">
        <v>586</v>
      </c>
      <c r="P238">
        <v>135</v>
      </c>
      <c r="Q238" s="12" t="s">
        <v>1269</v>
      </c>
      <c r="R238">
        <v>62</v>
      </c>
      <c r="S238" s="12">
        <v>0</v>
      </c>
      <c r="T238">
        <v>0</v>
      </c>
      <c r="U238" s="12">
        <v>0</v>
      </c>
      <c r="V238">
        <v>0</v>
      </c>
      <c r="W238" s="12">
        <v>1</v>
      </c>
      <c r="X238">
        <v>1</v>
      </c>
      <c r="Y238" s="12">
        <v>1</v>
      </c>
      <c r="Z238" s="12" t="s">
        <v>1493</v>
      </c>
      <c r="AA238" s="12" t="s">
        <v>1270</v>
      </c>
      <c r="AB238">
        <v>252</v>
      </c>
      <c r="AC238" s="12" t="s">
        <v>1271</v>
      </c>
      <c r="AD238">
        <v>72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1</v>
      </c>
      <c r="AL238" s="12" t="s">
        <v>1493</v>
      </c>
      <c r="AM238" s="12" t="s">
        <v>1224</v>
      </c>
      <c r="AN238">
        <v>277</v>
      </c>
      <c r="AO238" s="12" t="s">
        <v>946</v>
      </c>
      <c r="AP238">
        <v>74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 s="12" t="s">
        <v>1493</v>
      </c>
      <c r="AZ238" s="12" t="s">
        <v>1493</v>
      </c>
      <c r="BA238" s="12" t="s">
        <v>1493</v>
      </c>
      <c r="BB238" s="12" t="s">
        <v>1493</v>
      </c>
      <c r="BC238" s="12" t="s">
        <v>1493</v>
      </c>
      <c r="BD238" s="12" t="s">
        <v>1493</v>
      </c>
      <c r="BE238" s="12" t="s">
        <v>1493</v>
      </c>
      <c r="BF238" s="12" t="s">
        <v>1493</v>
      </c>
      <c r="BG238" s="12" t="s">
        <v>1493</v>
      </c>
      <c r="BH238" s="12" t="s">
        <v>1493</v>
      </c>
      <c r="BI238" s="12" t="s">
        <v>1493</v>
      </c>
      <c r="BJ238" s="12" t="s">
        <v>1493</v>
      </c>
      <c r="BK238" s="12" t="s">
        <v>1493</v>
      </c>
      <c r="BL238" s="12" t="s">
        <v>1493</v>
      </c>
      <c r="BM238" s="12" t="s">
        <v>1493</v>
      </c>
      <c r="BN238" s="12" t="s">
        <v>1493</v>
      </c>
      <c r="BO238" s="12" t="s">
        <v>1493</v>
      </c>
      <c r="BP238" s="12" t="s">
        <v>1493</v>
      </c>
      <c r="BQ238" s="12" t="s">
        <v>1493</v>
      </c>
      <c r="BR238" s="12" t="s">
        <v>1493</v>
      </c>
      <c r="BS238" s="12" t="s">
        <v>1493</v>
      </c>
      <c r="BT238" s="12" t="s">
        <v>1493</v>
      </c>
      <c r="BU238" s="12" t="s">
        <v>1493</v>
      </c>
      <c r="BV238" s="12" t="s">
        <v>1493</v>
      </c>
      <c r="BW238" s="12" t="s">
        <v>1493</v>
      </c>
      <c r="BX238" s="12" t="s">
        <v>1493</v>
      </c>
      <c r="BY238" s="12" t="s">
        <v>1493</v>
      </c>
      <c r="BZ238" s="12" t="s">
        <v>1493</v>
      </c>
      <c r="CA238" s="12" t="s">
        <v>1493</v>
      </c>
      <c r="CB238" s="12" t="s">
        <v>1493</v>
      </c>
      <c r="CC238" s="12" t="s">
        <v>1493</v>
      </c>
      <c r="CD238" s="12" t="s">
        <v>1493</v>
      </c>
      <c r="CE238" s="12" t="s">
        <v>1493</v>
      </c>
      <c r="CF238" s="12" t="s">
        <v>1493</v>
      </c>
      <c r="CG238" s="12" t="s">
        <v>1493</v>
      </c>
      <c r="CH238" s="12" t="s">
        <v>1493</v>
      </c>
      <c r="CI238" s="12" t="s">
        <v>1493</v>
      </c>
      <c r="CJ238" s="12" t="s">
        <v>1493</v>
      </c>
      <c r="CK238" s="12" t="s">
        <v>1493</v>
      </c>
      <c r="CL238" s="12" t="s">
        <v>1493</v>
      </c>
      <c r="CM238" s="12" t="s">
        <v>1493</v>
      </c>
      <c r="CN238" s="12" t="s">
        <v>1493</v>
      </c>
      <c r="CO238" s="12" t="s">
        <v>1493</v>
      </c>
      <c r="CP238" s="12" t="s">
        <v>1493</v>
      </c>
      <c r="CQ238" s="12" t="s">
        <v>1493</v>
      </c>
      <c r="CR238" s="12" t="s">
        <v>1493</v>
      </c>
      <c r="CS238" s="12" t="s">
        <v>1493</v>
      </c>
      <c r="CT238" s="12" t="s">
        <v>1493</v>
      </c>
      <c r="CU238" s="12" t="s">
        <v>1493</v>
      </c>
      <c r="CV238" s="12" t="s">
        <v>1493</v>
      </c>
      <c r="CW238" s="12" t="s">
        <v>1493</v>
      </c>
      <c r="CX238" s="12" t="s">
        <v>1493</v>
      </c>
      <c r="CY238" s="12" t="s">
        <v>1493</v>
      </c>
      <c r="CZ238" s="12" t="s">
        <v>1493</v>
      </c>
      <c r="DA238" s="12" t="s">
        <v>1493</v>
      </c>
      <c r="DB238" s="12" t="s">
        <v>1493</v>
      </c>
      <c r="DC238" s="12" t="s">
        <v>1493</v>
      </c>
      <c r="DD238" s="12" t="s">
        <v>1493</v>
      </c>
      <c r="DE238" s="12" t="s">
        <v>1493</v>
      </c>
      <c r="DF238" s="12" t="s">
        <v>1493</v>
      </c>
      <c r="DG238" s="12" t="s">
        <v>1493</v>
      </c>
      <c r="DH238" s="12" t="s">
        <v>1493</v>
      </c>
      <c r="DI238" s="12" t="s">
        <v>1493</v>
      </c>
      <c r="DJ238" s="12" t="s">
        <v>1493</v>
      </c>
      <c r="DK238" s="12" t="s">
        <v>1493</v>
      </c>
      <c r="DL238" s="12" t="s">
        <v>1493</v>
      </c>
      <c r="DM238" s="12" t="s">
        <v>1493</v>
      </c>
      <c r="DN238" s="12" t="s">
        <v>1493</v>
      </c>
      <c r="DO238" s="12" t="s">
        <v>1493</v>
      </c>
      <c r="DP238" s="12" t="s">
        <v>1493</v>
      </c>
      <c r="DQ238" s="12" t="s">
        <v>1493</v>
      </c>
      <c r="DR238" s="12" t="s">
        <v>1493</v>
      </c>
      <c r="DS238" s="12" t="s">
        <v>1493</v>
      </c>
      <c r="DT238" s="12" t="s">
        <v>1493</v>
      </c>
      <c r="DU238" s="12" t="s">
        <v>1493</v>
      </c>
      <c r="DV238" s="12" t="s">
        <v>1493</v>
      </c>
      <c r="DW238" s="12" t="s">
        <v>1493</v>
      </c>
      <c r="DX238" s="12" t="s">
        <v>1493</v>
      </c>
      <c r="DY238" s="12" t="s">
        <v>1493</v>
      </c>
      <c r="DZ238" s="12" t="s">
        <v>1493</v>
      </c>
      <c r="EA238" s="12" t="s">
        <v>1493</v>
      </c>
      <c r="EB238" s="12" t="s">
        <v>1493</v>
      </c>
      <c r="EC238" s="12" t="s">
        <v>1493</v>
      </c>
      <c r="ED238" s="12" t="s">
        <v>1493</v>
      </c>
      <c r="EE238" s="12" t="s">
        <v>1493</v>
      </c>
      <c r="EF238" s="12" t="s">
        <v>1493</v>
      </c>
      <c r="EG238" s="12" t="s">
        <v>1493</v>
      </c>
      <c r="EH238" s="12" t="s">
        <v>1493</v>
      </c>
      <c r="EI238" s="12" t="s">
        <v>1493</v>
      </c>
      <c r="EJ238" s="12" t="s">
        <v>1493</v>
      </c>
      <c r="EK238" s="12" t="s">
        <v>1493</v>
      </c>
      <c r="EL238" s="12" t="s">
        <v>1493</v>
      </c>
      <c r="EM238" s="12" t="s">
        <v>1493</v>
      </c>
      <c r="EN238" s="12" t="s">
        <v>1493</v>
      </c>
      <c r="EO238" s="12" t="s">
        <v>1493</v>
      </c>
      <c r="EP238" s="12" t="s">
        <v>1493</v>
      </c>
      <c r="ER238">
        <v>4</v>
      </c>
      <c r="ES238">
        <v>39.5</v>
      </c>
      <c r="ET238">
        <v>39.5</v>
      </c>
      <c r="EU238">
        <f t="shared" si="9"/>
        <v>39</v>
      </c>
      <c r="EV238">
        <f>Data1!BQ238/7</f>
        <v>40.714285714285715</v>
      </c>
      <c r="EW238">
        <v>4</v>
      </c>
      <c r="EX238">
        <f t="shared" si="10"/>
        <v>3</v>
      </c>
      <c r="EY238" t="str">
        <f t="shared" si="11"/>
        <v>לא הולם</v>
      </c>
    </row>
    <row r="239" spans="1:155" x14ac:dyDescent="0.25">
      <c r="A239" s="4">
        <v>1.1419999999999999</v>
      </c>
      <c r="B239" s="12" t="s">
        <v>1493</v>
      </c>
      <c r="C239" s="12" t="s">
        <v>1136</v>
      </c>
      <c r="D239">
        <v>182</v>
      </c>
      <c r="E239" s="12" t="s">
        <v>645</v>
      </c>
      <c r="F239">
        <v>72</v>
      </c>
      <c r="G239">
        <v>0</v>
      </c>
      <c r="H239">
        <v>0</v>
      </c>
      <c r="I239">
        <v>0</v>
      </c>
      <c r="J239">
        <v>0</v>
      </c>
      <c r="K239">
        <v>1</v>
      </c>
      <c r="L239" s="12" t="s">
        <v>1493</v>
      </c>
      <c r="M239">
        <v>1</v>
      </c>
      <c r="N239">
        <v>1</v>
      </c>
      <c r="O239" s="12" t="s">
        <v>1214</v>
      </c>
      <c r="P239">
        <v>224</v>
      </c>
      <c r="Q239" s="12" t="s">
        <v>495</v>
      </c>
      <c r="R239">
        <v>74</v>
      </c>
      <c r="S239" s="12">
        <v>0</v>
      </c>
      <c r="T239">
        <v>0</v>
      </c>
      <c r="U239" s="12">
        <v>0</v>
      </c>
      <c r="V239">
        <v>0</v>
      </c>
      <c r="W239" s="12">
        <v>1</v>
      </c>
      <c r="X239">
        <v>1</v>
      </c>
      <c r="Y239" s="12">
        <v>1</v>
      </c>
      <c r="Z239" s="12" t="s">
        <v>1493</v>
      </c>
      <c r="AA239" s="12" t="s">
        <v>1240</v>
      </c>
      <c r="AB239">
        <v>245</v>
      </c>
      <c r="AC239" s="12" t="s">
        <v>495</v>
      </c>
      <c r="AD239">
        <v>75.5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 s="12" t="s">
        <v>1493</v>
      </c>
      <c r="AM239" s="12" t="s">
        <v>1493</v>
      </c>
      <c r="AN239" s="12" t="s">
        <v>1493</v>
      </c>
      <c r="AO239" s="12" t="s">
        <v>1493</v>
      </c>
      <c r="AP239" s="12" t="s">
        <v>1493</v>
      </c>
      <c r="AQ239" s="12" t="s">
        <v>1493</v>
      </c>
      <c r="AR239" s="12" t="s">
        <v>1493</v>
      </c>
      <c r="AS239" s="12" t="s">
        <v>1493</v>
      </c>
      <c r="AT239" s="12" t="s">
        <v>1493</v>
      </c>
      <c r="AU239" s="12" t="s">
        <v>1493</v>
      </c>
      <c r="AV239" s="12" t="s">
        <v>1493</v>
      </c>
      <c r="AW239" s="12" t="s">
        <v>1493</v>
      </c>
      <c r="AX239" s="12" t="s">
        <v>1493</v>
      </c>
      <c r="AY239" s="12" t="s">
        <v>1493</v>
      </c>
      <c r="AZ239" s="12" t="s">
        <v>1493</v>
      </c>
      <c r="BA239" s="12" t="s">
        <v>1493</v>
      </c>
      <c r="BB239" s="12" t="s">
        <v>1493</v>
      </c>
      <c r="BC239" s="12" t="s">
        <v>1493</v>
      </c>
      <c r="BD239" s="12" t="s">
        <v>1493</v>
      </c>
      <c r="BE239" s="12" t="s">
        <v>1493</v>
      </c>
      <c r="BF239" s="12" t="s">
        <v>1493</v>
      </c>
      <c r="BG239" s="12" t="s">
        <v>1493</v>
      </c>
      <c r="BH239" s="12" t="s">
        <v>1493</v>
      </c>
      <c r="BI239" s="12" t="s">
        <v>1493</v>
      </c>
      <c r="BJ239" s="12" t="s">
        <v>1493</v>
      </c>
      <c r="BK239" s="12" t="s">
        <v>1493</v>
      </c>
      <c r="BL239" s="12" t="s">
        <v>1493</v>
      </c>
      <c r="BM239" s="12" t="s">
        <v>1493</v>
      </c>
      <c r="BN239" s="12" t="s">
        <v>1493</v>
      </c>
      <c r="BO239" s="12" t="s">
        <v>1493</v>
      </c>
      <c r="BP239" s="12" t="s">
        <v>1493</v>
      </c>
      <c r="BQ239" s="12" t="s">
        <v>1493</v>
      </c>
      <c r="BR239" s="12" t="s">
        <v>1493</v>
      </c>
      <c r="BS239" s="12" t="s">
        <v>1493</v>
      </c>
      <c r="BT239" s="12" t="s">
        <v>1493</v>
      </c>
      <c r="BU239" s="12" t="s">
        <v>1493</v>
      </c>
      <c r="BV239" s="12" t="s">
        <v>1493</v>
      </c>
      <c r="BW239" s="12" t="s">
        <v>1493</v>
      </c>
      <c r="BX239" s="12" t="s">
        <v>1493</v>
      </c>
      <c r="BY239" s="12" t="s">
        <v>1493</v>
      </c>
      <c r="BZ239" s="12" t="s">
        <v>1493</v>
      </c>
      <c r="CA239" s="12" t="s">
        <v>1493</v>
      </c>
      <c r="CB239" s="12" t="s">
        <v>1493</v>
      </c>
      <c r="CC239" s="12" t="s">
        <v>1493</v>
      </c>
      <c r="CD239" s="12" t="s">
        <v>1493</v>
      </c>
      <c r="CE239" s="12" t="s">
        <v>1493</v>
      </c>
      <c r="CF239" s="12" t="s">
        <v>1493</v>
      </c>
      <c r="CG239" s="12" t="s">
        <v>1493</v>
      </c>
      <c r="CH239" s="12" t="s">
        <v>1493</v>
      </c>
      <c r="CI239" s="12" t="s">
        <v>1493</v>
      </c>
      <c r="CJ239" s="12" t="s">
        <v>1493</v>
      </c>
      <c r="CK239" s="12" t="s">
        <v>1493</v>
      </c>
      <c r="CL239" s="12" t="s">
        <v>1493</v>
      </c>
      <c r="CM239" s="12" t="s">
        <v>1493</v>
      </c>
      <c r="CN239" s="12" t="s">
        <v>1493</v>
      </c>
      <c r="CO239" s="12" t="s">
        <v>1493</v>
      </c>
      <c r="CP239" s="12" t="s">
        <v>1493</v>
      </c>
      <c r="CQ239" s="12" t="s">
        <v>1493</v>
      </c>
      <c r="CR239" s="12" t="s">
        <v>1493</v>
      </c>
      <c r="CS239" s="12" t="s">
        <v>1493</v>
      </c>
      <c r="CT239" s="12" t="s">
        <v>1493</v>
      </c>
      <c r="CU239" s="12" t="s">
        <v>1493</v>
      </c>
      <c r="CV239" s="12" t="s">
        <v>1493</v>
      </c>
      <c r="CW239" s="12" t="s">
        <v>1493</v>
      </c>
      <c r="CX239" s="12" t="s">
        <v>1493</v>
      </c>
      <c r="CY239" s="12" t="s">
        <v>1493</v>
      </c>
      <c r="CZ239" s="12" t="s">
        <v>1493</v>
      </c>
      <c r="DA239" s="12" t="s">
        <v>1493</v>
      </c>
      <c r="DB239" s="12" t="s">
        <v>1493</v>
      </c>
      <c r="DC239" s="12" t="s">
        <v>1493</v>
      </c>
      <c r="DD239" s="12" t="s">
        <v>1493</v>
      </c>
      <c r="DE239" s="12" t="s">
        <v>1493</v>
      </c>
      <c r="DF239" s="12" t="s">
        <v>1493</v>
      </c>
      <c r="DG239" s="12" t="s">
        <v>1493</v>
      </c>
      <c r="DH239" s="12" t="s">
        <v>1493</v>
      </c>
      <c r="DI239" s="12" t="s">
        <v>1493</v>
      </c>
      <c r="DJ239" s="12" t="s">
        <v>1493</v>
      </c>
      <c r="DK239" s="12" t="s">
        <v>1493</v>
      </c>
      <c r="DL239" s="12" t="s">
        <v>1493</v>
      </c>
      <c r="DM239" s="12" t="s">
        <v>1493</v>
      </c>
      <c r="DN239" s="12" t="s">
        <v>1493</v>
      </c>
      <c r="DO239" s="12" t="s">
        <v>1493</v>
      </c>
      <c r="DP239" s="12" t="s">
        <v>1493</v>
      </c>
      <c r="DQ239" s="12" t="s">
        <v>1493</v>
      </c>
      <c r="DR239" s="12" t="s">
        <v>1493</v>
      </c>
      <c r="DS239" s="12" t="s">
        <v>1493</v>
      </c>
      <c r="DT239" s="12" t="s">
        <v>1493</v>
      </c>
      <c r="DU239" s="12" t="s">
        <v>1493</v>
      </c>
      <c r="DV239" s="12" t="s">
        <v>1493</v>
      </c>
      <c r="DW239" s="12" t="s">
        <v>1493</v>
      </c>
      <c r="DX239" s="12" t="s">
        <v>1493</v>
      </c>
      <c r="DY239" s="12" t="s">
        <v>1493</v>
      </c>
      <c r="DZ239" s="12" t="s">
        <v>1493</v>
      </c>
      <c r="EA239" s="12" t="s">
        <v>1493</v>
      </c>
      <c r="EB239" s="12" t="s">
        <v>1493</v>
      </c>
      <c r="EC239" s="12" t="s">
        <v>1493</v>
      </c>
      <c r="ED239" s="12" t="s">
        <v>1493</v>
      </c>
      <c r="EE239" s="12" t="s">
        <v>1493</v>
      </c>
      <c r="EF239" s="12" t="s">
        <v>1493</v>
      </c>
      <c r="EG239" s="12" t="s">
        <v>1493</v>
      </c>
      <c r="EH239" s="12" t="s">
        <v>1493</v>
      </c>
      <c r="EI239" s="12" t="s">
        <v>1493</v>
      </c>
      <c r="EJ239" s="12" t="s">
        <v>1493</v>
      </c>
      <c r="EK239" s="12" t="s">
        <v>1493</v>
      </c>
      <c r="EL239" s="12" t="s">
        <v>1493</v>
      </c>
      <c r="EM239" s="12" t="s">
        <v>1493</v>
      </c>
      <c r="EN239" s="12" t="s">
        <v>1493</v>
      </c>
      <c r="EO239" s="12" t="s">
        <v>1493</v>
      </c>
      <c r="EP239" s="12" t="s">
        <v>1493</v>
      </c>
      <c r="ER239">
        <v>3</v>
      </c>
      <c r="ES239">
        <v>35</v>
      </c>
      <c r="ET239">
        <v>35</v>
      </c>
      <c r="EU239">
        <f t="shared" si="9"/>
        <v>35</v>
      </c>
      <c r="EV239">
        <f>Data1!BQ239/7</f>
        <v>40.285714285714285</v>
      </c>
      <c r="EW239">
        <v>3</v>
      </c>
      <c r="EX239">
        <f t="shared" si="10"/>
        <v>3</v>
      </c>
      <c r="EY239" t="str">
        <f t="shared" si="11"/>
        <v>לא הולם</v>
      </c>
    </row>
    <row r="240" spans="1:155" x14ac:dyDescent="0.25">
      <c r="A240" s="4">
        <v>1.143</v>
      </c>
      <c r="B240" s="12" t="s">
        <v>1493</v>
      </c>
      <c r="C240" s="12" t="s">
        <v>1252</v>
      </c>
      <c r="D240">
        <v>265</v>
      </c>
      <c r="E240" s="12" t="s">
        <v>1274</v>
      </c>
      <c r="F240">
        <v>65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 s="12" t="s">
        <v>1493</v>
      </c>
      <c r="P240" s="12" t="s">
        <v>1493</v>
      </c>
      <c r="Q240" s="12" t="s">
        <v>1493</v>
      </c>
      <c r="R240" s="12" t="s">
        <v>1493</v>
      </c>
      <c r="S240" s="12" t="s">
        <v>1493</v>
      </c>
      <c r="T240" s="12" t="s">
        <v>1493</v>
      </c>
      <c r="U240" s="12" t="s">
        <v>1493</v>
      </c>
      <c r="V240" s="12" t="s">
        <v>1493</v>
      </c>
      <c r="W240" s="12" t="s">
        <v>1493</v>
      </c>
      <c r="X240" s="12" t="s">
        <v>1493</v>
      </c>
      <c r="Y240" s="12" t="s">
        <v>1493</v>
      </c>
      <c r="Z240" s="12" t="s">
        <v>1493</v>
      </c>
      <c r="AA240" s="12" t="s">
        <v>1493</v>
      </c>
      <c r="AB240" s="12" t="s">
        <v>1493</v>
      </c>
      <c r="AC240" s="12" t="s">
        <v>1493</v>
      </c>
      <c r="AD240" s="12" t="s">
        <v>1493</v>
      </c>
      <c r="AE240" s="12" t="s">
        <v>1493</v>
      </c>
      <c r="AF240" s="12" t="s">
        <v>1493</v>
      </c>
      <c r="AG240" s="12" t="s">
        <v>1493</v>
      </c>
      <c r="AH240" s="12" t="s">
        <v>1493</v>
      </c>
      <c r="AI240" s="12" t="s">
        <v>1493</v>
      </c>
      <c r="AJ240" s="12" t="s">
        <v>1493</v>
      </c>
      <c r="AK240" s="12" t="s">
        <v>1493</v>
      </c>
      <c r="AL240" s="12" t="s">
        <v>1493</v>
      </c>
      <c r="AM240" s="12" t="s">
        <v>1493</v>
      </c>
      <c r="AN240" s="12" t="s">
        <v>1493</v>
      </c>
      <c r="AO240" s="12" t="s">
        <v>1493</v>
      </c>
      <c r="AP240" s="12" t="s">
        <v>1493</v>
      </c>
      <c r="AQ240" s="12" t="s">
        <v>1493</v>
      </c>
      <c r="AR240" s="12" t="s">
        <v>1493</v>
      </c>
      <c r="AS240" s="12" t="s">
        <v>1493</v>
      </c>
      <c r="AT240" s="12" t="s">
        <v>1493</v>
      </c>
      <c r="AU240" s="12" t="s">
        <v>1493</v>
      </c>
      <c r="AV240" s="12" t="s">
        <v>1493</v>
      </c>
      <c r="AW240" s="12" t="s">
        <v>1493</v>
      </c>
      <c r="AX240" s="12" t="s">
        <v>1493</v>
      </c>
      <c r="AY240" s="12" t="s">
        <v>1493</v>
      </c>
      <c r="AZ240" s="12" t="s">
        <v>1493</v>
      </c>
      <c r="BA240" s="12" t="s">
        <v>1493</v>
      </c>
      <c r="BB240" s="12" t="s">
        <v>1493</v>
      </c>
      <c r="BC240" s="12" t="s">
        <v>1493</v>
      </c>
      <c r="BD240" s="12" t="s">
        <v>1493</v>
      </c>
      <c r="BE240" s="12" t="s">
        <v>1493</v>
      </c>
      <c r="BF240" s="12" t="s">
        <v>1493</v>
      </c>
      <c r="BG240" s="12" t="s">
        <v>1493</v>
      </c>
      <c r="BH240" s="12" t="s">
        <v>1493</v>
      </c>
      <c r="BI240" s="12" t="s">
        <v>1493</v>
      </c>
      <c r="BJ240" s="12" t="s">
        <v>1493</v>
      </c>
      <c r="BK240" s="12" t="s">
        <v>1493</v>
      </c>
      <c r="BL240" s="12" t="s">
        <v>1493</v>
      </c>
      <c r="BM240" s="12" t="s">
        <v>1493</v>
      </c>
      <c r="BN240" s="12" t="s">
        <v>1493</v>
      </c>
      <c r="BO240" s="12" t="s">
        <v>1493</v>
      </c>
      <c r="BP240" s="12" t="s">
        <v>1493</v>
      </c>
      <c r="BQ240" s="12" t="s">
        <v>1493</v>
      </c>
      <c r="BR240" s="12" t="s">
        <v>1493</v>
      </c>
      <c r="BS240" s="12" t="s">
        <v>1493</v>
      </c>
      <c r="BT240" s="12" t="s">
        <v>1493</v>
      </c>
      <c r="BU240" s="12" t="s">
        <v>1493</v>
      </c>
      <c r="BV240" s="12" t="s">
        <v>1493</v>
      </c>
      <c r="BW240" s="12" t="s">
        <v>1493</v>
      </c>
      <c r="BX240" s="12" t="s">
        <v>1493</v>
      </c>
      <c r="BY240" s="12" t="s">
        <v>1493</v>
      </c>
      <c r="BZ240" s="12" t="s">
        <v>1493</v>
      </c>
      <c r="CA240" s="12" t="s">
        <v>1493</v>
      </c>
      <c r="CB240" s="12" t="s">
        <v>1493</v>
      </c>
      <c r="CC240" s="12" t="s">
        <v>1493</v>
      </c>
      <c r="CD240" s="12" t="s">
        <v>1493</v>
      </c>
      <c r="CE240" s="12" t="s">
        <v>1493</v>
      </c>
      <c r="CF240" s="12" t="s">
        <v>1493</v>
      </c>
      <c r="CG240" s="12" t="s">
        <v>1493</v>
      </c>
      <c r="CH240" s="12" t="s">
        <v>1493</v>
      </c>
      <c r="CI240" s="12" t="s">
        <v>1493</v>
      </c>
      <c r="CJ240" s="12" t="s">
        <v>1493</v>
      </c>
      <c r="CK240" s="12" t="s">
        <v>1493</v>
      </c>
      <c r="CL240" s="12" t="s">
        <v>1493</v>
      </c>
      <c r="CM240" s="12" t="s">
        <v>1493</v>
      </c>
      <c r="CN240" s="12" t="s">
        <v>1493</v>
      </c>
      <c r="CO240" s="12" t="s">
        <v>1493</v>
      </c>
      <c r="CP240" s="12" t="s">
        <v>1493</v>
      </c>
      <c r="CQ240" s="12" t="s">
        <v>1493</v>
      </c>
      <c r="CR240" s="12" t="s">
        <v>1493</v>
      </c>
      <c r="CS240" s="12" t="s">
        <v>1493</v>
      </c>
      <c r="CT240" s="12" t="s">
        <v>1493</v>
      </c>
      <c r="CU240" s="12" t="s">
        <v>1493</v>
      </c>
      <c r="CV240" s="12" t="s">
        <v>1493</v>
      </c>
      <c r="CW240" s="12" t="s">
        <v>1493</v>
      </c>
      <c r="CX240" s="12" t="s">
        <v>1493</v>
      </c>
      <c r="CY240" s="12" t="s">
        <v>1493</v>
      </c>
      <c r="CZ240" s="12" t="s">
        <v>1493</v>
      </c>
      <c r="DA240" s="12" t="s">
        <v>1493</v>
      </c>
      <c r="DB240" s="12" t="s">
        <v>1493</v>
      </c>
      <c r="DC240" s="12" t="s">
        <v>1493</v>
      </c>
      <c r="DD240" s="12" t="s">
        <v>1493</v>
      </c>
      <c r="DE240" s="12" t="s">
        <v>1493</v>
      </c>
      <c r="DF240" s="12" t="s">
        <v>1493</v>
      </c>
      <c r="DG240" s="12" t="s">
        <v>1493</v>
      </c>
      <c r="DH240" s="12" t="s">
        <v>1493</v>
      </c>
      <c r="DI240" s="12" t="s">
        <v>1493</v>
      </c>
      <c r="DJ240" s="12" t="s">
        <v>1493</v>
      </c>
      <c r="DK240" s="12" t="s">
        <v>1493</v>
      </c>
      <c r="DL240" s="12" t="s">
        <v>1493</v>
      </c>
      <c r="DM240" s="12" t="s">
        <v>1493</v>
      </c>
      <c r="DN240" s="12" t="s">
        <v>1493</v>
      </c>
      <c r="DO240" s="12" t="s">
        <v>1493</v>
      </c>
      <c r="DP240" s="12" t="s">
        <v>1493</v>
      </c>
      <c r="DQ240" s="12" t="s">
        <v>1493</v>
      </c>
      <c r="DR240" s="12" t="s">
        <v>1493</v>
      </c>
      <c r="DS240" s="12" t="s">
        <v>1493</v>
      </c>
      <c r="DT240" s="12" t="s">
        <v>1493</v>
      </c>
      <c r="DU240" s="12" t="s">
        <v>1493</v>
      </c>
      <c r="DV240" s="12" t="s">
        <v>1493</v>
      </c>
      <c r="DW240" s="12" t="s">
        <v>1493</v>
      </c>
      <c r="DX240" s="12" t="s">
        <v>1493</v>
      </c>
      <c r="DY240" s="12" t="s">
        <v>1493</v>
      </c>
      <c r="DZ240" s="12" t="s">
        <v>1493</v>
      </c>
      <c r="EA240" s="12" t="s">
        <v>1493</v>
      </c>
      <c r="EB240" s="12" t="s">
        <v>1493</v>
      </c>
      <c r="EC240" s="12" t="s">
        <v>1493</v>
      </c>
      <c r="ED240" s="12" t="s">
        <v>1493</v>
      </c>
      <c r="EE240" s="12" t="s">
        <v>1493</v>
      </c>
      <c r="EF240" s="12" t="s">
        <v>1493</v>
      </c>
      <c r="EG240" s="12" t="s">
        <v>1493</v>
      </c>
      <c r="EH240" s="12" t="s">
        <v>1493</v>
      </c>
      <c r="EI240" s="12" t="s">
        <v>1493</v>
      </c>
      <c r="EJ240" s="12" t="s">
        <v>1493</v>
      </c>
      <c r="EK240" s="12" t="s">
        <v>1493</v>
      </c>
      <c r="EL240" s="12" t="s">
        <v>1493</v>
      </c>
      <c r="EM240" s="12" t="s">
        <v>1493</v>
      </c>
      <c r="EN240" s="12" t="s">
        <v>1493</v>
      </c>
      <c r="EO240" s="12" t="s">
        <v>1493</v>
      </c>
      <c r="EP240" s="12" t="s">
        <v>1493</v>
      </c>
      <c r="ER240">
        <v>1</v>
      </c>
      <c r="ES240">
        <v>37.799999999999997</v>
      </c>
      <c r="ET240">
        <v>38.1</v>
      </c>
      <c r="EU240">
        <f t="shared" si="9"/>
        <v>38</v>
      </c>
      <c r="EV240">
        <f>Data1!BQ240/7</f>
        <v>38.285714285714285</v>
      </c>
      <c r="EW240">
        <v>1</v>
      </c>
      <c r="EX240">
        <f t="shared" si="10"/>
        <v>3</v>
      </c>
      <c r="EY240" t="str">
        <f t="shared" si="11"/>
        <v>לא הולם</v>
      </c>
    </row>
    <row r="241" spans="1:155" x14ac:dyDescent="0.25">
      <c r="A241" s="4">
        <v>1.1439999999999999</v>
      </c>
      <c r="B241" s="12" t="s">
        <v>1493</v>
      </c>
      <c r="C241" s="12" t="s">
        <v>1275</v>
      </c>
      <c r="D241">
        <v>210</v>
      </c>
      <c r="E241" s="12" t="s">
        <v>557</v>
      </c>
      <c r="F241" s="12" t="s">
        <v>1493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 s="12" t="s">
        <v>1215</v>
      </c>
      <c r="P241">
        <v>245</v>
      </c>
      <c r="Q241" s="12" t="s">
        <v>608</v>
      </c>
      <c r="R241" s="12" t="s">
        <v>1493</v>
      </c>
      <c r="S241" s="12">
        <v>0</v>
      </c>
      <c r="T241">
        <v>0</v>
      </c>
      <c r="U241" s="12">
        <v>0</v>
      </c>
      <c r="V241">
        <v>0</v>
      </c>
      <c r="W241" s="12">
        <v>1</v>
      </c>
      <c r="X241">
        <v>1</v>
      </c>
      <c r="Y241" s="12">
        <v>1</v>
      </c>
      <c r="Z241" s="12" t="s">
        <v>1493</v>
      </c>
      <c r="AA241" s="12" t="s">
        <v>1276</v>
      </c>
      <c r="AB241">
        <v>273</v>
      </c>
      <c r="AC241" s="12" t="s">
        <v>640</v>
      </c>
      <c r="AD241" s="12" t="s">
        <v>1493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1</v>
      </c>
      <c r="AL241" s="12" t="s">
        <v>1493</v>
      </c>
      <c r="AM241" s="12" t="s">
        <v>1493</v>
      </c>
      <c r="AN241" s="12" t="s">
        <v>1493</v>
      </c>
      <c r="AO241" s="12" t="s">
        <v>1493</v>
      </c>
      <c r="AP241" s="12" t="s">
        <v>1493</v>
      </c>
      <c r="AQ241" s="12" t="s">
        <v>1493</v>
      </c>
      <c r="AR241" s="12" t="s">
        <v>1493</v>
      </c>
      <c r="AS241" s="12" t="s">
        <v>1493</v>
      </c>
      <c r="AT241" s="12" t="s">
        <v>1493</v>
      </c>
      <c r="AU241" s="12" t="s">
        <v>1493</v>
      </c>
      <c r="AV241" s="12" t="s">
        <v>1493</v>
      </c>
      <c r="AW241" s="12" t="s">
        <v>1493</v>
      </c>
      <c r="AX241" s="12" t="s">
        <v>1493</v>
      </c>
      <c r="AY241" s="12" t="s">
        <v>1493</v>
      </c>
      <c r="AZ241" s="12" t="s">
        <v>1493</v>
      </c>
      <c r="BA241" s="12" t="s">
        <v>1493</v>
      </c>
      <c r="BB241" s="12" t="s">
        <v>1493</v>
      </c>
      <c r="BC241" s="12" t="s">
        <v>1493</v>
      </c>
      <c r="BD241" s="12" t="s">
        <v>1493</v>
      </c>
      <c r="BE241" s="12" t="s">
        <v>1493</v>
      </c>
      <c r="BF241" s="12" t="s">
        <v>1493</v>
      </c>
      <c r="BG241" s="12" t="s">
        <v>1493</v>
      </c>
      <c r="BH241" s="12" t="s">
        <v>1493</v>
      </c>
      <c r="BI241" s="12" t="s">
        <v>1493</v>
      </c>
      <c r="BJ241" s="12" t="s">
        <v>1493</v>
      </c>
      <c r="BK241" s="12" t="s">
        <v>1493</v>
      </c>
      <c r="BL241" s="12" t="s">
        <v>1493</v>
      </c>
      <c r="BM241" s="12" t="s">
        <v>1493</v>
      </c>
      <c r="BN241" s="12" t="s">
        <v>1493</v>
      </c>
      <c r="BO241" s="12" t="s">
        <v>1493</v>
      </c>
      <c r="BP241" s="12" t="s">
        <v>1493</v>
      </c>
      <c r="BQ241" s="12" t="s">
        <v>1493</v>
      </c>
      <c r="BR241" s="12" t="s">
        <v>1493</v>
      </c>
      <c r="BS241" s="12" t="s">
        <v>1493</v>
      </c>
      <c r="BT241" s="12" t="s">
        <v>1493</v>
      </c>
      <c r="BU241" s="12" t="s">
        <v>1493</v>
      </c>
      <c r="BV241" s="12" t="s">
        <v>1493</v>
      </c>
      <c r="BW241" s="12" t="s">
        <v>1493</v>
      </c>
      <c r="BX241" s="12" t="s">
        <v>1493</v>
      </c>
      <c r="BY241" s="12" t="s">
        <v>1493</v>
      </c>
      <c r="BZ241" s="12" t="s">
        <v>1493</v>
      </c>
      <c r="CA241" s="12" t="s">
        <v>1493</v>
      </c>
      <c r="CB241" s="12" t="s">
        <v>1493</v>
      </c>
      <c r="CC241" s="12" t="s">
        <v>1493</v>
      </c>
      <c r="CD241" s="12" t="s">
        <v>1493</v>
      </c>
      <c r="CE241" s="12" t="s">
        <v>1493</v>
      </c>
      <c r="CF241" s="12" t="s">
        <v>1493</v>
      </c>
      <c r="CG241" s="12" t="s">
        <v>1493</v>
      </c>
      <c r="CH241" s="12" t="s">
        <v>1493</v>
      </c>
      <c r="CI241" s="12" t="s">
        <v>1493</v>
      </c>
      <c r="CJ241" s="12" t="s">
        <v>1493</v>
      </c>
      <c r="CK241" s="12" t="s">
        <v>1493</v>
      </c>
      <c r="CL241" s="12" t="s">
        <v>1493</v>
      </c>
      <c r="CM241" s="12" t="s">
        <v>1493</v>
      </c>
      <c r="CN241" s="12" t="s">
        <v>1493</v>
      </c>
      <c r="CO241" s="12" t="s">
        <v>1493</v>
      </c>
      <c r="CP241" s="12" t="s">
        <v>1493</v>
      </c>
      <c r="CQ241" s="12" t="s">
        <v>1493</v>
      </c>
      <c r="CR241" s="12" t="s">
        <v>1493</v>
      </c>
      <c r="CS241" s="12" t="s">
        <v>1493</v>
      </c>
      <c r="CT241" s="12" t="s">
        <v>1493</v>
      </c>
      <c r="CU241" s="12" t="s">
        <v>1493</v>
      </c>
      <c r="CV241" s="12" t="s">
        <v>1493</v>
      </c>
      <c r="CW241" s="12" t="s">
        <v>1493</v>
      </c>
      <c r="CX241" s="12" t="s">
        <v>1493</v>
      </c>
      <c r="CY241" s="12" t="s">
        <v>1493</v>
      </c>
      <c r="CZ241" s="12" t="s">
        <v>1493</v>
      </c>
      <c r="DA241" s="12" t="s">
        <v>1493</v>
      </c>
      <c r="DB241" s="12" t="s">
        <v>1493</v>
      </c>
      <c r="DC241" s="12" t="s">
        <v>1493</v>
      </c>
      <c r="DD241" s="12" t="s">
        <v>1493</v>
      </c>
      <c r="DE241" s="12" t="s">
        <v>1493</v>
      </c>
      <c r="DF241" s="12" t="s">
        <v>1493</v>
      </c>
      <c r="DG241" s="12" t="s">
        <v>1493</v>
      </c>
      <c r="DH241" s="12" t="s">
        <v>1493</v>
      </c>
      <c r="DI241" s="12" t="s">
        <v>1493</v>
      </c>
      <c r="DJ241" s="12" t="s">
        <v>1493</v>
      </c>
      <c r="DK241" s="12" t="s">
        <v>1493</v>
      </c>
      <c r="DL241" s="12" t="s">
        <v>1493</v>
      </c>
      <c r="DM241" s="12" t="s">
        <v>1493</v>
      </c>
      <c r="DN241" s="12" t="s">
        <v>1493</v>
      </c>
      <c r="DO241" s="12" t="s">
        <v>1493</v>
      </c>
      <c r="DP241" s="12" t="s">
        <v>1493</v>
      </c>
      <c r="DQ241" s="12" t="s">
        <v>1493</v>
      </c>
      <c r="DR241" s="12" t="s">
        <v>1493</v>
      </c>
      <c r="DS241" s="12" t="s">
        <v>1493</v>
      </c>
      <c r="DT241" s="12" t="s">
        <v>1493</v>
      </c>
      <c r="DU241" s="12" t="s">
        <v>1493</v>
      </c>
      <c r="DV241" s="12" t="s">
        <v>1493</v>
      </c>
      <c r="DW241" s="12" t="s">
        <v>1493</v>
      </c>
      <c r="DX241" s="12" t="s">
        <v>1493</v>
      </c>
      <c r="DY241" s="12" t="s">
        <v>1493</v>
      </c>
      <c r="DZ241" s="12" t="s">
        <v>1493</v>
      </c>
      <c r="EA241" s="12" t="s">
        <v>1493</v>
      </c>
      <c r="EB241" s="12" t="s">
        <v>1493</v>
      </c>
      <c r="EC241" s="12" t="s">
        <v>1493</v>
      </c>
      <c r="ED241" s="12" t="s">
        <v>1493</v>
      </c>
      <c r="EE241" s="12" t="s">
        <v>1493</v>
      </c>
      <c r="EF241" s="12" t="s">
        <v>1493</v>
      </c>
      <c r="EG241" s="12" t="s">
        <v>1493</v>
      </c>
      <c r="EH241" s="12" t="s">
        <v>1493</v>
      </c>
      <c r="EI241" s="12" t="s">
        <v>1493</v>
      </c>
      <c r="EJ241" s="12" t="s">
        <v>1493</v>
      </c>
      <c r="EK241" s="12" t="s">
        <v>1493</v>
      </c>
      <c r="EL241" s="12" t="s">
        <v>1493</v>
      </c>
      <c r="EM241" s="12" t="s">
        <v>1493</v>
      </c>
      <c r="EN241" s="12" t="s">
        <v>1493</v>
      </c>
      <c r="EO241" s="12" t="s">
        <v>1493</v>
      </c>
      <c r="EP241" s="12" t="s">
        <v>1493</v>
      </c>
      <c r="ER241">
        <v>3</v>
      </c>
      <c r="ES241">
        <v>39</v>
      </c>
      <c r="ET241">
        <v>39</v>
      </c>
      <c r="EU241">
        <f t="shared" si="9"/>
        <v>39</v>
      </c>
      <c r="EV241">
        <f>Data1!BQ241/7</f>
        <v>40.428571428571431</v>
      </c>
      <c r="EW241">
        <v>3</v>
      </c>
      <c r="EX241">
        <f t="shared" si="10"/>
        <v>3</v>
      </c>
      <c r="EY241" t="str">
        <f t="shared" si="11"/>
        <v>לא הולם</v>
      </c>
    </row>
    <row r="242" spans="1:155" x14ac:dyDescent="0.25">
      <c r="A242" s="4">
        <v>1.145</v>
      </c>
      <c r="B242" s="12" t="s">
        <v>1493</v>
      </c>
      <c r="C242" s="12" t="s">
        <v>1226</v>
      </c>
      <c r="D242">
        <v>224</v>
      </c>
      <c r="E242" s="12" t="s">
        <v>978</v>
      </c>
      <c r="F242">
        <v>79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 s="12" t="s">
        <v>1493</v>
      </c>
      <c r="P242" s="12" t="s">
        <v>1493</v>
      </c>
      <c r="Q242" s="12" t="s">
        <v>1493</v>
      </c>
      <c r="R242" s="12" t="s">
        <v>1493</v>
      </c>
      <c r="S242" s="12" t="s">
        <v>1493</v>
      </c>
      <c r="T242" s="12" t="s">
        <v>1493</v>
      </c>
      <c r="U242" s="12" t="s">
        <v>1493</v>
      </c>
      <c r="V242" s="12" t="s">
        <v>1493</v>
      </c>
      <c r="W242" s="12" t="s">
        <v>1493</v>
      </c>
      <c r="X242" s="12" t="s">
        <v>1493</v>
      </c>
      <c r="Y242" s="12" t="s">
        <v>1493</v>
      </c>
      <c r="Z242" s="12" t="s">
        <v>1493</v>
      </c>
      <c r="AA242" s="12" t="s">
        <v>1493</v>
      </c>
      <c r="AB242" s="12" t="s">
        <v>1493</v>
      </c>
      <c r="AC242" s="12" t="s">
        <v>1493</v>
      </c>
      <c r="AD242" s="12" t="s">
        <v>1493</v>
      </c>
      <c r="AE242" s="12" t="s">
        <v>1493</v>
      </c>
      <c r="AF242" s="12" t="s">
        <v>1493</v>
      </c>
      <c r="AG242" s="12" t="s">
        <v>1493</v>
      </c>
      <c r="AH242" s="12" t="s">
        <v>1493</v>
      </c>
      <c r="AI242" s="12" t="s">
        <v>1493</v>
      </c>
      <c r="AJ242" s="12" t="s">
        <v>1493</v>
      </c>
      <c r="AK242" s="12" t="s">
        <v>1493</v>
      </c>
      <c r="AL242" s="12" t="s">
        <v>1493</v>
      </c>
      <c r="AM242" s="12" t="s">
        <v>1493</v>
      </c>
      <c r="AN242" s="12" t="s">
        <v>1493</v>
      </c>
      <c r="AO242" s="12" t="s">
        <v>1493</v>
      </c>
      <c r="AP242" s="12" t="s">
        <v>1493</v>
      </c>
      <c r="AQ242" s="12" t="s">
        <v>1493</v>
      </c>
      <c r="AR242" s="12" t="s">
        <v>1493</v>
      </c>
      <c r="AS242" s="12" t="s">
        <v>1493</v>
      </c>
      <c r="AT242" s="12" t="s">
        <v>1493</v>
      </c>
      <c r="AU242" s="12" t="s">
        <v>1493</v>
      </c>
      <c r="AV242" s="12" t="s">
        <v>1493</v>
      </c>
      <c r="AW242" s="12" t="s">
        <v>1493</v>
      </c>
      <c r="AX242" s="12" t="s">
        <v>1493</v>
      </c>
      <c r="AY242" s="12" t="s">
        <v>1493</v>
      </c>
      <c r="AZ242" s="12" t="s">
        <v>1493</v>
      </c>
      <c r="BA242" s="12" t="s">
        <v>1493</v>
      </c>
      <c r="BB242" s="12" t="s">
        <v>1493</v>
      </c>
      <c r="BC242" s="12" t="s">
        <v>1493</v>
      </c>
      <c r="BD242" s="12" t="s">
        <v>1493</v>
      </c>
      <c r="BE242" s="12" t="s">
        <v>1493</v>
      </c>
      <c r="BF242" s="12" t="s">
        <v>1493</v>
      </c>
      <c r="BG242" s="12" t="s">
        <v>1493</v>
      </c>
      <c r="BH242" s="12" t="s">
        <v>1493</v>
      </c>
      <c r="BI242" s="12" t="s">
        <v>1493</v>
      </c>
      <c r="BJ242" s="12" t="s">
        <v>1493</v>
      </c>
      <c r="BK242" s="12" t="s">
        <v>1493</v>
      </c>
      <c r="BL242" s="12" t="s">
        <v>1493</v>
      </c>
      <c r="BM242" s="12" t="s">
        <v>1493</v>
      </c>
      <c r="BN242" s="12" t="s">
        <v>1493</v>
      </c>
      <c r="BO242" s="12" t="s">
        <v>1493</v>
      </c>
      <c r="BP242" s="12" t="s">
        <v>1493</v>
      </c>
      <c r="BQ242" s="12" t="s">
        <v>1493</v>
      </c>
      <c r="BR242" s="12" t="s">
        <v>1493</v>
      </c>
      <c r="BS242" s="12" t="s">
        <v>1493</v>
      </c>
      <c r="BT242" s="12" t="s">
        <v>1493</v>
      </c>
      <c r="BU242" s="12" t="s">
        <v>1493</v>
      </c>
      <c r="BV242" s="12" t="s">
        <v>1493</v>
      </c>
      <c r="BW242" s="12" t="s">
        <v>1493</v>
      </c>
      <c r="BX242" s="12" t="s">
        <v>1493</v>
      </c>
      <c r="BY242" s="12" t="s">
        <v>1493</v>
      </c>
      <c r="BZ242" s="12" t="s">
        <v>1493</v>
      </c>
      <c r="CA242" s="12" t="s">
        <v>1493</v>
      </c>
      <c r="CB242" s="12" t="s">
        <v>1493</v>
      </c>
      <c r="CC242" s="12" t="s">
        <v>1493</v>
      </c>
      <c r="CD242" s="12" t="s">
        <v>1493</v>
      </c>
      <c r="CE242" s="12" t="s">
        <v>1493</v>
      </c>
      <c r="CF242" s="12" t="s">
        <v>1493</v>
      </c>
      <c r="CG242" s="12" t="s">
        <v>1493</v>
      </c>
      <c r="CH242" s="12" t="s">
        <v>1493</v>
      </c>
      <c r="CI242" s="12" t="s">
        <v>1493</v>
      </c>
      <c r="CJ242" s="12" t="s">
        <v>1493</v>
      </c>
      <c r="CK242" s="12" t="s">
        <v>1493</v>
      </c>
      <c r="CL242" s="12" t="s">
        <v>1493</v>
      </c>
      <c r="CM242" s="12" t="s">
        <v>1493</v>
      </c>
      <c r="CN242" s="12" t="s">
        <v>1493</v>
      </c>
      <c r="CO242" s="12" t="s">
        <v>1493</v>
      </c>
      <c r="CP242" s="12" t="s">
        <v>1493</v>
      </c>
      <c r="CQ242" s="12" t="s">
        <v>1493</v>
      </c>
      <c r="CR242" s="12" t="s">
        <v>1493</v>
      </c>
      <c r="CS242" s="12" t="s">
        <v>1493</v>
      </c>
      <c r="CT242" s="12" t="s">
        <v>1493</v>
      </c>
      <c r="CU242" s="12" t="s">
        <v>1493</v>
      </c>
      <c r="CV242" s="12" t="s">
        <v>1493</v>
      </c>
      <c r="CW242" s="12" t="s">
        <v>1493</v>
      </c>
      <c r="CX242" s="12" t="s">
        <v>1493</v>
      </c>
      <c r="CY242" s="12" t="s">
        <v>1493</v>
      </c>
      <c r="CZ242" s="12" t="s">
        <v>1493</v>
      </c>
      <c r="DA242" s="12" t="s">
        <v>1493</v>
      </c>
      <c r="DB242" s="12" t="s">
        <v>1493</v>
      </c>
      <c r="DC242" s="12" t="s">
        <v>1493</v>
      </c>
      <c r="DD242" s="12" t="s">
        <v>1493</v>
      </c>
      <c r="DE242" s="12" t="s">
        <v>1493</v>
      </c>
      <c r="DF242" s="12" t="s">
        <v>1493</v>
      </c>
      <c r="DG242" s="12" t="s">
        <v>1493</v>
      </c>
      <c r="DH242" s="12" t="s">
        <v>1493</v>
      </c>
      <c r="DI242" s="12" t="s">
        <v>1493</v>
      </c>
      <c r="DJ242" s="12" t="s">
        <v>1493</v>
      </c>
      <c r="DK242" s="12" t="s">
        <v>1493</v>
      </c>
      <c r="DL242" s="12" t="s">
        <v>1493</v>
      </c>
      <c r="DM242" s="12" t="s">
        <v>1493</v>
      </c>
      <c r="DN242" s="12" t="s">
        <v>1493</v>
      </c>
      <c r="DO242" s="12" t="s">
        <v>1493</v>
      </c>
      <c r="DP242" s="12" t="s">
        <v>1493</v>
      </c>
      <c r="DQ242" s="12" t="s">
        <v>1493</v>
      </c>
      <c r="DR242" s="12" t="s">
        <v>1493</v>
      </c>
      <c r="DS242" s="12" t="s">
        <v>1493</v>
      </c>
      <c r="DT242" s="12" t="s">
        <v>1493</v>
      </c>
      <c r="DU242" s="12" t="s">
        <v>1493</v>
      </c>
      <c r="DV242" s="12" t="s">
        <v>1493</v>
      </c>
      <c r="DW242" s="12" t="s">
        <v>1493</v>
      </c>
      <c r="DX242" s="12" t="s">
        <v>1493</v>
      </c>
      <c r="DY242" s="12" t="s">
        <v>1493</v>
      </c>
      <c r="DZ242" s="12" t="s">
        <v>1493</v>
      </c>
      <c r="EA242" s="12" t="s">
        <v>1493</v>
      </c>
      <c r="EB242" s="12" t="s">
        <v>1493</v>
      </c>
      <c r="EC242" s="12" t="s">
        <v>1493</v>
      </c>
      <c r="ED242" s="12" t="s">
        <v>1493</v>
      </c>
      <c r="EE242" s="12" t="s">
        <v>1493</v>
      </c>
      <c r="EF242" s="12" t="s">
        <v>1493</v>
      </c>
      <c r="EG242" s="12" t="s">
        <v>1493</v>
      </c>
      <c r="EH242" s="12" t="s">
        <v>1493</v>
      </c>
      <c r="EI242" s="12" t="s">
        <v>1493</v>
      </c>
      <c r="EJ242" s="12" t="s">
        <v>1493</v>
      </c>
      <c r="EK242" s="12" t="s">
        <v>1493</v>
      </c>
      <c r="EL242" s="12" t="s">
        <v>1493</v>
      </c>
      <c r="EM242" s="12" t="s">
        <v>1493</v>
      </c>
      <c r="EN242" s="12" t="s">
        <v>1493</v>
      </c>
      <c r="EO242" s="12" t="s">
        <v>1493</v>
      </c>
      <c r="EP242" s="12" t="s">
        <v>1493</v>
      </c>
      <c r="ER242">
        <v>1</v>
      </c>
      <c r="ES242">
        <v>32</v>
      </c>
      <c r="ET242">
        <v>32</v>
      </c>
      <c r="EU242">
        <f t="shared" si="9"/>
        <v>32</v>
      </c>
      <c r="EV242">
        <f>Data1!BQ242/7</f>
        <v>38.714285714285715</v>
      </c>
      <c r="EW242">
        <v>1</v>
      </c>
      <c r="EX242">
        <f t="shared" si="10"/>
        <v>3</v>
      </c>
      <c r="EY242" t="str">
        <f t="shared" si="11"/>
        <v>לא הולם</v>
      </c>
    </row>
    <row r="243" spans="1:155" x14ac:dyDescent="0.25">
      <c r="A243" s="4">
        <v>1.1459999999999999</v>
      </c>
      <c r="B243" s="12" t="s">
        <v>1493</v>
      </c>
      <c r="C243" s="12" t="s">
        <v>586</v>
      </c>
      <c r="D243">
        <v>116</v>
      </c>
      <c r="E243" s="12" t="s">
        <v>495</v>
      </c>
      <c r="F243">
        <v>54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 s="12" t="s">
        <v>920</v>
      </c>
      <c r="P243">
        <v>179</v>
      </c>
      <c r="Q243" s="12" t="s">
        <v>495</v>
      </c>
      <c r="R243">
        <v>59</v>
      </c>
      <c r="S243" s="12">
        <v>0</v>
      </c>
      <c r="T243">
        <v>0</v>
      </c>
      <c r="U243" s="12">
        <v>0</v>
      </c>
      <c r="V243">
        <v>0</v>
      </c>
      <c r="W243" s="12">
        <v>1</v>
      </c>
      <c r="X243" s="12" t="s">
        <v>1493</v>
      </c>
      <c r="Y243" s="12">
        <v>1</v>
      </c>
      <c r="Z243">
        <v>1</v>
      </c>
      <c r="AA243" t="s">
        <v>1181</v>
      </c>
      <c r="AB243">
        <v>214</v>
      </c>
      <c r="AC243" t="s">
        <v>695</v>
      </c>
      <c r="AD243">
        <v>60</v>
      </c>
      <c r="AE243">
        <v>0</v>
      </c>
      <c r="AF243">
        <v>0</v>
      </c>
      <c r="AG243">
        <v>0</v>
      </c>
      <c r="AH243">
        <v>0</v>
      </c>
      <c r="AI243">
        <v>1</v>
      </c>
      <c r="AJ243" s="12" t="s">
        <v>1493</v>
      </c>
      <c r="AK243">
        <v>1</v>
      </c>
      <c r="AL243" s="12" t="s">
        <v>1493</v>
      </c>
      <c r="AM243" t="s">
        <v>1060</v>
      </c>
      <c r="AN243">
        <v>245</v>
      </c>
      <c r="AO243" t="s">
        <v>495</v>
      </c>
      <c r="AP243">
        <v>63.5</v>
      </c>
      <c r="AQ243" s="12" t="s">
        <v>1493</v>
      </c>
      <c r="AR243" s="12" t="s">
        <v>1493</v>
      </c>
      <c r="AS243" s="12" t="s">
        <v>1493</v>
      </c>
      <c r="AT243" s="12" t="s">
        <v>1493</v>
      </c>
      <c r="AU243">
        <v>1</v>
      </c>
      <c r="AV243" s="12" t="s">
        <v>1493</v>
      </c>
      <c r="AW243">
        <v>1</v>
      </c>
      <c r="AX243" s="12" t="s">
        <v>1493</v>
      </c>
      <c r="AY243" t="s">
        <v>1227</v>
      </c>
      <c r="AZ243">
        <v>259</v>
      </c>
      <c r="BA243" t="s">
        <v>628</v>
      </c>
      <c r="BB243">
        <v>64.5</v>
      </c>
      <c r="BC243" s="12" t="s">
        <v>1493</v>
      </c>
      <c r="BD243" s="12" t="s">
        <v>1493</v>
      </c>
      <c r="BE243" s="12" t="s">
        <v>1493</v>
      </c>
      <c r="BF243" s="12" t="s">
        <v>1493</v>
      </c>
      <c r="BG243">
        <v>1</v>
      </c>
      <c r="BH243" s="12" t="s">
        <v>1493</v>
      </c>
      <c r="BI243">
        <v>1</v>
      </c>
      <c r="BJ243" s="12" t="s">
        <v>1493</v>
      </c>
      <c r="BK243" s="12" t="s">
        <v>1493</v>
      </c>
      <c r="BL243" s="12" t="s">
        <v>1493</v>
      </c>
      <c r="BM243" s="12" t="s">
        <v>1493</v>
      </c>
      <c r="BN243" s="12" t="s">
        <v>1493</v>
      </c>
      <c r="BO243" s="12" t="s">
        <v>1493</v>
      </c>
      <c r="BP243" s="12" t="s">
        <v>1493</v>
      </c>
      <c r="BQ243" s="12" t="s">
        <v>1493</v>
      </c>
      <c r="BR243" s="12" t="s">
        <v>1493</v>
      </c>
      <c r="BS243" s="12" t="s">
        <v>1493</v>
      </c>
      <c r="BT243" s="12" t="s">
        <v>1493</v>
      </c>
      <c r="BU243" s="12" t="s">
        <v>1493</v>
      </c>
      <c r="BV243" s="12" t="s">
        <v>1493</v>
      </c>
      <c r="BW243" s="12" t="s">
        <v>1493</v>
      </c>
      <c r="BX243" s="12" t="s">
        <v>1493</v>
      </c>
      <c r="BY243" s="12" t="s">
        <v>1493</v>
      </c>
      <c r="BZ243" s="12" t="s">
        <v>1493</v>
      </c>
      <c r="CA243" s="12" t="s">
        <v>1493</v>
      </c>
      <c r="CB243" s="12" t="s">
        <v>1493</v>
      </c>
      <c r="CC243" s="12" t="s">
        <v>1493</v>
      </c>
      <c r="CD243" s="12" t="s">
        <v>1493</v>
      </c>
      <c r="CE243" s="12" t="s">
        <v>1493</v>
      </c>
      <c r="CF243" s="12" t="s">
        <v>1493</v>
      </c>
      <c r="CG243" s="12" t="s">
        <v>1493</v>
      </c>
      <c r="CH243" s="12" t="s">
        <v>1493</v>
      </c>
      <c r="CI243" s="12" t="s">
        <v>1493</v>
      </c>
      <c r="CJ243" s="12" t="s">
        <v>1493</v>
      </c>
      <c r="CK243" s="12" t="s">
        <v>1493</v>
      </c>
      <c r="CL243" s="12" t="s">
        <v>1493</v>
      </c>
      <c r="CM243" s="12" t="s">
        <v>1493</v>
      </c>
      <c r="CN243" s="12" t="s">
        <v>1493</v>
      </c>
      <c r="CO243" s="12" t="s">
        <v>1493</v>
      </c>
      <c r="CP243" s="12" t="s">
        <v>1493</v>
      </c>
      <c r="CQ243" s="12" t="s">
        <v>1493</v>
      </c>
      <c r="CR243" s="12" t="s">
        <v>1493</v>
      </c>
      <c r="CS243" s="12" t="s">
        <v>1493</v>
      </c>
      <c r="CT243" s="12" t="s">
        <v>1493</v>
      </c>
      <c r="CU243" s="12" t="s">
        <v>1493</v>
      </c>
      <c r="CV243" s="12" t="s">
        <v>1493</v>
      </c>
      <c r="CW243" s="12" t="s">
        <v>1493</v>
      </c>
      <c r="CX243" s="12" t="s">
        <v>1493</v>
      </c>
      <c r="CY243" s="12" t="s">
        <v>1493</v>
      </c>
      <c r="CZ243" s="12" t="s">
        <v>1493</v>
      </c>
      <c r="DA243" s="12" t="s">
        <v>1493</v>
      </c>
      <c r="DB243" s="12" t="s">
        <v>1493</v>
      </c>
      <c r="DC243" s="12" t="s">
        <v>1493</v>
      </c>
      <c r="DD243" s="12" t="s">
        <v>1493</v>
      </c>
      <c r="DE243" s="12" t="s">
        <v>1493</v>
      </c>
      <c r="DF243" s="12" t="s">
        <v>1493</v>
      </c>
      <c r="DG243" s="12" t="s">
        <v>1493</v>
      </c>
      <c r="DH243" s="12" t="s">
        <v>1493</v>
      </c>
      <c r="DI243" s="12" t="s">
        <v>1493</v>
      </c>
      <c r="DJ243" s="12" t="s">
        <v>1493</v>
      </c>
      <c r="DK243" s="12" t="s">
        <v>1493</v>
      </c>
      <c r="DL243" s="12" t="s">
        <v>1493</v>
      </c>
      <c r="DM243" s="12" t="s">
        <v>1493</v>
      </c>
      <c r="DN243" s="12" t="s">
        <v>1493</v>
      </c>
      <c r="DO243" s="12" t="s">
        <v>1493</v>
      </c>
      <c r="DP243" s="12" t="s">
        <v>1493</v>
      </c>
      <c r="DQ243" s="12" t="s">
        <v>1493</v>
      </c>
      <c r="DR243" s="12" t="s">
        <v>1493</v>
      </c>
      <c r="DS243" s="12" t="s">
        <v>1493</v>
      </c>
      <c r="DT243" s="12" t="s">
        <v>1493</v>
      </c>
      <c r="DU243" s="12" t="s">
        <v>1493</v>
      </c>
      <c r="DV243" s="12" t="s">
        <v>1493</v>
      </c>
      <c r="DW243" s="12" t="s">
        <v>1493</v>
      </c>
      <c r="DX243" s="12" t="s">
        <v>1493</v>
      </c>
      <c r="DY243" s="12" t="s">
        <v>1493</v>
      </c>
      <c r="DZ243" s="12" t="s">
        <v>1493</v>
      </c>
      <c r="EA243" s="12" t="s">
        <v>1493</v>
      </c>
      <c r="EB243" s="12" t="s">
        <v>1493</v>
      </c>
      <c r="EC243" s="12" t="s">
        <v>1493</v>
      </c>
      <c r="ED243" s="12" t="s">
        <v>1493</v>
      </c>
      <c r="EE243" s="12" t="s">
        <v>1493</v>
      </c>
      <c r="EF243" s="12" t="s">
        <v>1493</v>
      </c>
      <c r="EG243" s="12" t="s">
        <v>1493</v>
      </c>
      <c r="EH243" s="12" t="s">
        <v>1493</v>
      </c>
      <c r="EI243" s="12" t="s">
        <v>1493</v>
      </c>
      <c r="EJ243" s="12" t="s">
        <v>1493</v>
      </c>
      <c r="EK243" s="12" t="s">
        <v>1493</v>
      </c>
      <c r="EL243" s="12" t="s">
        <v>1493</v>
      </c>
      <c r="EM243" s="12" t="s">
        <v>1493</v>
      </c>
      <c r="EN243" s="12" t="s">
        <v>1493</v>
      </c>
      <c r="EO243" s="12" t="s">
        <v>1493</v>
      </c>
      <c r="EP243" s="12" t="s">
        <v>1493</v>
      </c>
      <c r="ER243">
        <v>5</v>
      </c>
      <c r="ES243">
        <v>37</v>
      </c>
      <c r="ET243">
        <v>37</v>
      </c>
      <c r="EU243">
        <f t="shared" si="9"/>
        <v>37</v>
      </c>
      <c r="EV243">
        <f>Data1!BQ243/7</f>
        <v>40.142857142857146</v>
      </c>
      <c r="EW243">
        <v>5</v>
      </c>
      <c r="EX243">
        <f t="shared" si="10"/>
        <v>2</v>
      </c>
      <c r="EY243" t="str">
        <f t="shared" si="11"/>
        <v>בינוני</v>
      </c>
    </row>
    <row r="244" spans="1:155" x14ac:dyDescent="0.25">
      <c r="A244" s="4">
        <v>1.147</v>
      </c>
      <c r="B244" s="12" t="s">
        <v>1493</v>
      </c>
      <c r="C244" s="12" t="s">
        <v>962</v>
      </c>
      <c r="D244">
        <v>98</v>
      </c>
      <c r="E244" s="12" t="s">
        <v>645</v>
      </c>
      <c r="F244">
        <v>53</v>
      </c>
      <c r="G244">
        <v>0</v>
      </c>
      <c r="H244">
        <v>0</v>
      </c>
      <c r="I244">
        <v>0</v>
      </c>
      <c r="J244">
        <v>0</v>
      </c>
      <c r="K244">
        <v>0</v>
      </c>
      <c r="L244" s="12" t="s">
        <v>1493</v>
      </c>
      <c r="M244">
        <v>1</v>
      </c>
      <c r="N244">
        <v>1</v>
      </c>
      <c r="O244" s="12" t="s">
        <v>535</v>
      </c>
      <c r="P244">
        <v>131</v>
      </c>
      <c r="Q244" s="12" t="s">
        <v>495</v>
      </c>
      <c r="R244">
        <v>54</v>
      </c>
      <c r="S244" s="12">
        <v>0</v>
      </c>
      <c r="T244">
        <v>0</v>
      </c>
      <c r="U244" s="12">
        <v>0</v>
      </c>
      <c r="V244">
        <v>0</v>
      </c>
      <c r="W244" s="12">
        <v>1</v>
      </c>
      <c r="X244" s="12" t="s">
        <v>1493</v>
      </c>
      <c r="Y244" s="12">
        <v>1</v>
      </c>
      <c r="Z244" s="12" t="s">
        <v>1493</v>
      </c>
      <c r="AA244" t="s">
        <v>971</v>
      </c>
      <c r="AB244">
        <v>168</v>
      </c>
      <c r="AC244" t="s">
        <v>695</v>
      </c>
      <c r="AD244">
        <v>60</v>
      </c>
      <c r="AE244">
        <v>0</v>
      </c>
      <c r="AF244">
        <v>0</v>
      </c>
      <c r="AG244">
        <v>0</v>
      </c>
      <c r="AH244">
        <v>0</v>
      </c>
      <c r="AI244">
        <v>1</v>
      </c>
      <c r="AJ244" s="12" t="s">
        <v>1493</v>
      </c>
      <c r="AK244">
        <v>1</v>
      </c>
      <c r="AL244" s="12" t="s">
        <v>1493</v>
      </c>
      <c r="AM244" t="s">
        <v>1299</v>
      </c>
      <c r="AN244">
        <v>260</v>
      </c>
      <c r="AO244" t="s">
        <v>557</v>
      </c>
      <c r="AP244">
        <v>64</v>
      </c>
      <c r="AQ244">
        <v>0</v>
      </c>
      <c r="AR244">
        <v>0</v>
      </c>
      <c r="AS244">
        <v>0</v>
      </c>
      <c r="AT244">
        <v>0</v>
      </c>
      <c r="AU244">
        <v>1</v>
      </c>
      <c r="AV244" s="12" t="s">
        <v>1493</v>
      </c>
      <c r="AW244">
        <v>1</v>
      </c>
      <c r="AX244" s="12" t="s">
        <v>1493</v>
      </c>
      <c r="AY244" s="12" t="s">
        <v>1493</v>
      </c>
      <c r="AZ244" s="12" t="s">
        <v>1493</v>
      </c>
      <c r="BA244" s="12" t="s">
        <v>1493</v>
      </c>
      <c r="BB244" s="12" t="s">
        <v>1493</v>
      </c>
      <c r="BC244" s="12" t="s">
        <v>1493</v>
      </c>
      <c r="BD244" s="12" t="s">
        <v>1493</v>
      </c>
      <c r="BE244" s="12" t="s">
        <v>1493</v>
      </c>
      <c r="BF244" s="12" t="s">
        <v>1493</v>
      </c>
      <c r="BG244" s="12" t="s">
        <v>1493</v>
      </c>
      <c r="BH244" s="12" t="s">
        <v>1493</v>
      </c>
      <c r="BI244" s="12" t="s">
        <v>1493</v>
      </c>
      <c r="BJ244" s="12" t="s">
        <v>1493</v>
      </c>
      <c r="BK244" s="12" t="s">
        <v>1493</v>
      </c>
      <c r="BL244" s="12" t="s">
        <v>1493</v>
      </c>
      <c r="BM244" s="12" t="s">
        <v>1493</v>
      </c>
      <c r="BN244" s="12" t="s">
        <v>1493</v>
      </c>
      <c r="BO244" s="12" t="s">
        <v>1493</v>
      </c>
      <c r="BP244" s="12" t="s">
        <v>1493</v>
      </c>
      <c r="BQ244" s="12" t="s">
        <v>1493</v>
      </c>
      <c r="BR244" s="12" t="s">
        <v>1493</v>
      </c>
      <c r="BS244" s="12" t="s">
        <v>1493</v>
      </c>
      <c r="BT244" s="12" t="s">
        <v>1493</v>
      </c>
      <c r="BU244" s="12" t="s">
        <v>1493</v>
      </c>
      <c r="BV244" s="12" t="s">
        <v>1493</v>
      </c>
      <c r="BW244" s="12" t="s">
        <v>1493</v>
      </c>
      <c r="BX244" s="12" t="s">
        <v>1493</v>
      </c>
      <c r="BY244" s="12" t="s">
        <v>1493</v>
      </c>
      <c r="BZ244" s="12" t="s">
        <v>1493</v>
      </c>
      <c r="CA244" s="12" t="s">
        <v>1493</v>
      </c>
      <c r="CB244" s="12" t="s">
        <v>1493</v>
      </c>
      <c r="CC244" s="12" t="s">
        <v>1493</v>
      </c>
      <c r="CD244" s="12" t="s">
        <v>1493</v>
      </c>
      <c r="CE244" s="12" t="s">
        <v>1493</v>
      </c>
      <c r="CF244" s="12" t="s">
        <v>1493</v>
      </c>
      <c r="CG244" s="12" t="s">
        <v>1493</v>
      </c>
      <c r="CH244" s="12" t="s">
        <v>1493</v>
      </c>
      <c r="CI244" s="12" t="s">
        <v>1493</v>
      </c>
      <c r="CJ244" s="12" t="s">
        <v>1493</v>
      </c>
      <c r="CK244" s="12" t="s">
        <v>1493</v>
      </c>
      <c r="CL244" s="12" t="s">
        <v>1493</v>
      </c>
      <c r="CM244" s="12" t="s">
        <v>1493</v>
      </c>
      <c r="CN244" s="12" t="s">
        <v>1493</v>
      </c>
      <c r="CO244" s="12" t="s">
        <v>1493</v>
      </c>
      <c r="CP244" s="12" t="s">
        <v>1493</v>
      </c>
      <c r="CQ244" s="12" t="s">
        <v>1493</v>
      </c>
      <c r="CR244" s="12" t="s">
        <v>1493</v>
      </c>
      <c r="CS244" s="12" t="s">
        <v>1493</v>
      </c>
      <c r="CT244" s="12" t="s">
        <v>1493</v>
      </c>
      <c r="CU244" s="12" t="s">
        <v>1493</v>
      </c>
      <c r="CV244" s="12" t="s">
        <v>1493</v>
      </c>
      <c r="CW244" s="12" t="s">
        <v>1493</v>
      </c>
      <c r="CX244" s="12" t="s">
        <v>1493</v>
      </c>
      <c r="CY244" s="12" t="s">
        <v>1493</v>
      </c>
      <c r="CZ244" s="12" t="s">
        <v>1493</v>
      </c>
      <c r="DA244" s="12" t="s">
        <v>1493</v>
      </c>
      <c r="DB244" s="12" t="s">
        <v>1493</v>
      </c>
      <c r="DC244" s="12" t="s">
        <v>1493</v>
      </c>
      <c r="DD244" s="12" t="s">
        <v>1493</v>
      </c>
      <c r="DE244" s="12" t="s">
        <v>1493</v>
      </c>
      <c r="DF244" s="12" t="s">
        <v>1493</v>
      </c>
      <c r="DG244" s="12" t="s">
        <v>1493</v>
      </c>
      <c r="DH244" s="12" t="s">
        <v>1493</v>
      </c>
      <c r="DI244" s="12" t="s">
        <v>1493</v>
      </c>
      <c r="DJ244" s="12" t="s">
        <v>1493</v>
      </c>
      <c r="DK244" s="12" t="s">
        <v>1493</v>
      </c>
      <c r="DL244" s="12" t="s">
        <v>1493</v>
      </c>
      <c r="DM244" s="12" t="s">
        <v>1493</v>
      </c>
      <c r="DN244" s="12" t="s">
        <v>1493</v>
      </c>
      <c r="DO244" s="12" t="s">
        <v>1493</v>
      </c>
      <c r="DP244" s="12" t="s">
        <v>1493</v>
      </c>
      <c r="DQ244" s="12" t="s">
        <v>1493</v>
      </c>
      <c r="DR244" s="12" t="s">
        <v>1493</v>
      </c>
      <c r="DS244" s="12" t="s">
        <v>1493</v>
      </c>
      <c r="DT244" s="12" t="s">
        <v>1493</v>
      </c>
      <c r="DU244" s="12" t="s">
        <v>1493</v>
      </c>
      <c r="DV244" s="12" t="s">
        <v>1493</v>
      </c>
      <c r="DW244" s="12" t="s">
        <v>1493</v>
      </c>
      <c r="DX244" s="12" t="s">
        <v>1493</v>
      </c>
      <c r="DY244" s="12" t="s">
        <v>1493</v>
      </c>
      <c r="DZ244" s="12" t="s">
        <v>1493</v>
      </c>
      <c r="EA244" s="12" t="s">
        <v>1493</v>
      </c>
      <c r="EB244" s="12" t="s">
        <v>1493</v>
      </c>
      <c r="EC244" s="12" t="s">
        <v>1493</v>
      </c>
      <c r="ED244" s="12" t="s">
        <v>1493</v>
      </c>
      <c r="EE244" s="12" t="s">
        <v>1493</v>
      </c>
      <c r="EF244" s="12" t="s">
        <v>1493</v>
      </c>
      <c r="EG244" s="12" t="s">
        <v>1493</v>
      </c>
      <c r="EH244" s="12" t="s">
        <v>1493</v>
      </c>
      <c r="EI244" s="12" t="s">
        <v>1493</v>
      </c>
      <c r="EJ244" s="12" t="s">
        <v>1493</v>
      </c>
      <c r="EK244" s="12" t="s">
        <v>1493</v>
      </c>
      <c r="EL244" s="12" t="s">
        <v>1493</v>
      </c>
      <c r="EM244" s="12" t="s">
        <v>1493</v>
      </c>
      <c r="EN244" s="12" t="s">
        <v>1493</v>
      </c>
      <c r="EO244" s="12" t="s">
        <v>1493</v>
      </c>
      <c r="EP244" s="12" t="s">
        <v>1493</v>
      </c>
      <c r="ER244">
        <v>4</v>
      </c>
      <c r="ES244">
        <v>37.1</v>
      </c>
      <c r="ET244">
        <v>37.1</v>
      </c>
      <c r="EU244">
        <f t="shared" si="9"/>
        <v>37</v>
      </c>
      <c r="EV244">
        <f>Data1!BQ244/7</f>
        <v>37.857142857142854</v>
      </c>
      <c r="EW244">
        <v>4</v>
      </c>
      <c r="EX244">
        <f t="shared" si="10"/>
        <v>3</v>
      </c>
      <c r="EY244" t="str">
        <f t="shared" si="11"/>
        <v>לא הולם</v>
      </c>
    </row>
    <row r="245" spans="1:155" x14ac:dyDescent="0.25">
      <c r="A245" s="4">
        <v>1.1479999999999999</v>
      </c>
      <c r="B245" s="12" t="s">
        <v>1493</v>
      </c>
      <c r="C245" s="12" t="s">
        <v>644</v>
      </c>
      <c r="D245">
        <v>90</v>
      </c>
      <c r="E245" s="12" t="s">
        <v>1300</v>
      </c>
      <c r="F245">
        <v>58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 s="12" t="s">
        <v>853</v>
      </c>
      <c r="P245">
        <v>126</v>
      </c>
      <c r="Q245" s="12" t="s">
        <v>1301</v>
      </c>
      <c r="R245">
        <v>58</v>
      </c>
      <c r="S245" s="12">
        <v>0</v>
      </c>
      <c r="T245">
        <v>0</v>
      </c>
      <c r="U245" s="12">
        <v>0</v>
      </c>
      <c r="V245">
        <v>0</v>
      </c>
      <c r="W245" s="12">
        <v>0</v>
      </c>
      <c r="X245">
        <v>1</v>
      </c>
      <c r="Y245" s="12">
        <v>1</v>
      </c>
      <c r="Z245" s="12" t="s">
        <v>1493</v>
      </c>
      <c r="AA245" t="s">
        <v>957</v>
      </c>
      <c r="AB245">
        <v>187</v>
      </c>
      <c r="AC245" t="s">
        <v>858</v>
      </c>
      <c r="AD245">
        <v>64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 s="12" t="s">
        <v>1493</v>
      </c>
      <c r="AM245" t="s">
        <v>1198</v>
      </c>
      <c r="AN245">
        <v>215</v>
      </c>
      <c r="AO245" t="s">
        <v>645</v>
      </c>
      <c r="AP245">
        <v>65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 s="12" t="s">
        <v>1493</v>
      </c>
      <c r="AY245" s="12" t="s">
        <v>1493</v>
      </c>
      <c r="AZ245" s="12" t="s">
        <v>1493</v>
      </c>
      <c r="BA245" s="12" t="s">
        <v>1493</v>
      </c>
      <c r="BB245" s="12" t="s">
        <v>1493</v>
      </c>
      <c r="BC245" s="12" t="s">
        <v>1493</v>
      </c>
      <c r="BD245" s="12" t="s">
        <v>1493</v>
      </c>
      <c r="BE245" s="12" t="s">
        <v>1493</v>
      </c>
      <c r="BF245" s="12" t="s">
        <v>1493</v>
      </c>
      <c r="BG245" s="12" t="s">
        <v>1493</v>
      </c>
      <c r="BH245" s="12" t="s">
        <v>1493</v>
      </c>
      <c r="BI245" s="12" t="s">
        <v>1493</v>
      </c>
      <c r="BJ245" s="12" t="s">
        <v>1493</v>
      </c>
      <c r="BK245" s="12" t="s">
        <v>1493</v>
      </c>
      <c r="BL245" s="12" t="s">
        <v>1493</v>
      </c>
      <c r="BM245" s="12" t="s">
        <v>1493</v>
      </c>
      <c r="BN245" s="12" t="s">
        <v>1493</v>
      </c>
      <c r="BO245" s="12" t="s">
        <v>1493</v>
      </c>
      <c r="BP245" s="12" t="s">
        <v>1493</v>
      </c>
      <c r="BQ245" s="12" t="s">
        <v>1493</v>
      </c>
      <c r="BR245" s="12" t="s">
        <v>1493</v>
      </c>
      <c r="BS245" s="12" t="s">
        <v>1493</v>
      </c>
      <c r="BT245" s="12" t="s">
        <v>1493</v>
      </c>
      <c r="BU245" s="12" t="s">
        <v>1493</v>
      </c>
      <c r="BV245" s="12" t="s">
        <v>1493</v>
      </c>
      <c r="BW245" s="12" t="s">
        <v>1493</v>
      </c>
      <c r="BX245" s="12" t="s">
        <v>1493</v>
      </c>
      <c r="BY245" s="12" t="s">
        <v>1493</v>
      </c>
      <c r="BZ245" s="12" t="s">
        <v>1493</v>
      </c>
      <c r="CA245" s="12" t="s">
        <v>1493</v>
      </c>
      <c r="CB245" s="12" t="s">
        <v>1493</v>
      </c>
      <c r="CC245" s="12" t="s">
        <v>1493</v>
      </c>
      <c r="CD245" s="12" t="s">
        <v>1493</v>
      </c>
      <c r="CE245" s="12" t="s">
        <v>1493</v>
      </c>
      <c r="CF245" s="12" t="s">
        <v>1493</v>
      </c>
      <c r="CG245" s="12" t="s">
        <v>1493</v>
      </c>
      <c r="CH245" s="12" t="s">
        <v>1493</v>
      </c>
      <c r="CI245" s="12" t="s">
        <v>1493</v>
      </c>
      <c r="CJ245" s="12" t="s">
        <v>1493</v>
      </c>
      <c r="CK245" s="12" t="s">
        <v>1493</v>
      </c>
      <c r="CL245" s="12" t="s">
        <v>1493</v>
      </c>
      <c r="CM245" s="12" t="s">
        <v>1493</v>
      </c>
      <c r="CN245" s="12" t="s">
        <v>1493</v>
      </c>
      <c r="CO245" s="12" t="s">
        <v>1493</v>
      </c>
      <c r="CP245" s="12" t="s">
        <v>1493</v>
      </c>
      <c r="CQ245" s="12" t="s">
        <v>1493</v>
      </c>
      <c r="CR245" s="12" t="s">
        <v>1493</v>
      </c>
      <c r="CS245" s="12" t="s">
        <v>1493</v>
      </c>
      <c r="CT245" s="12" t="s">
        <v>1493</v>
      </c>
      <c r="CU245" s="12" t="s">
        <v>1493</v>
      </c>
      <c r="CV245" s="12" t="s">
        <v>1493</v>
      </c>
      <c r="CW245" s="12" t="s">
        <v>1493</v>
      </c>
      <c r="CX245" s="12" t="s">
        <v>1493</v>
      </c>
      <c r="CY245" s="12" t="s">
        <v>1493</v>
      </c>
      <c r="CZ245" s="12" t="s">
        <v>1493</v>
      </c>
      <c r="DA245" s="12" t="s">
        <v>1493</v>
      </c>
      <c r="DB245" s="12" t="s">
        <v>1493</v>
      </c>
      <c r="DC245" s="12" t="s">
        <v>1493</v>
      </c>
      <c r="DD245" s="12" t="s">
        <v>1493</v>
      </c>
      <c r="DE245" s="12" t="s">
        <v>1493</v>
      </c>
      <c r="DF245" s="12" t="s">
        <v>1493</v>
      </c>
      <c r="DG245" s="12" t="s">
        <v>1493</v>
      </c>
      <c r="DH245" s="12" t="s">
        <v>1493</v>
      </c>
      <c r="DI245" s="12" t="s">
        <v>1493</v>
      </c>
      <c r="DJ245" s="12" t="s">
        <v>1493</v>
      </c>
      <c r="DK245" s="12" t="s">
        <v>1493</v>
      </c>
      <c r="DL245" s="12" t="s">
        <v>1493</v>
      </c>
      <c r="DM245" s="12" t="s">
        <v>1493</v>
      </c>
      <c r="DN245" s="12" t="s">
        <v>1493</v>
      </c>
      <c r="DO245" s="12" t="s">
        <v>1493</v>
      </c>
      <c r="DP245" s="12" t="s">
        <v>1493</v>
      </c>
      <c r="DQ245" s="12" t="s">
        <v>1493</v>
      </c>
      <c r="DR245" s="12" t="s">
        <v>1493</v>
      </c>
      <c r="DS245" s="12" t="s">
        <v>1493</v>
      </c>
      <c r="DT245" s="12" t="s">
        <v>1493</v>
      </c>
      <c r="DU245" s="12" t="s">
        <v>1493</v>
      </c>
      <c r="DV245" s="12" t="s">
        <v>1493</v>
      </c>
      <c r="DW245" s="12" t="s">
        <v>1493</v>
      </c>
      <c r="DX245" s="12" t="s">
        <v>1493</v>
      </c>
      <c r="DY245" s="12" t="s">
        <v>1493</v>
      </c>
      <c r="DZ245" s="12" t="s">
        <v>1493</v>
      </c>
      <c r="EA245" s="12" t="s">
        <v>1493</v>
      </c>
      <c r="EB245" s="12" t="s">
        <v>1493</v>
      </c>
      <c r="EC245" s="12" t="s">
        <v>1493</v>
      </c>
      <c r="ED245" s="12" t="s">
        <v>1493</v>
      </c>
      <c r="EE245" s="12" t="s">
        <v>1493</v>
      </c>
      <c r="EF245" s="12" t="s">
        <v>1493</v>
      </c>
      <c r="EG245" s="12" t="s">
        <v>1493</v>
      </c>
      <c r="EH245" s="12" t="s">
        <v>1493</v>
      </c>
      <c r="EI245" s="12" t="s">
        <v>1493</v>
      </c>
      <c r="EJ245" s="12" t="s">
        <v>1493</v>
      </c>
      <c r="EK245" s="12" t="s">
        <v>1493</v>
      </c>
      <c r="EL245" s="12" t="s">
        <v>1493</v>
      </c>
      <c r="EM245" s="12" t="s">
        <v>1493</v>
      </c>
      <c r="EN245" s="12" t="s">
        <v>1493</v>
      </c>
      <c r="EO245" s="12" t="s">
        <v>1493</v>
      </c>
      <c r="EP245" s="12" t="s">
        <v>1493</v>
      </c>
      <c r="ER245">
        <v>4</v>
      </c>
      <c r="ES245">
        <v>30.7</v>
      </c>
      <c r="ET245">
        <v>31</v>
      </c>
      <c r="EU245">
        <f t="shared" si="9"/>
        <v>31</v>
      </c>
      <c r="EV245">
        <f>Data1!BQ245/7</f>
        <v>39</v>
      </c>
      <c r="EW245">
        <v>4</v>
      </c>
      <c r="EX245">
        <f t="shared" si="10"/>
        <v>3</v>
      </c>
      <c r="EY245" t="str">
        <f t="shared" si="11"/>
        <v>לא הולם</v>
      </c>
    </row>
    <row r="246" spans="1:155" x14ac:dyDescent="0.25">
      <c r="A246" s="4">
        <v>1.149</v>
      </c>
      <c r="B246" s="12" t="s">
        <v>1493</v>
      </c>
      <c r="C246" s="12" t="s">
        <v>688</v>
      </c>
      <c r="D246">
        <v>130</v>
      </c>
      <c r="E246" s="12" t="s">
        <v>486</v>
      </c>
      <c r="F246">
        <v>72</v>
      </c>
      <c r="G246">
        <v>0</v>
      </c>
      <c r="H246">
        <v>0</v>
      </c>
      <c r="I246">
        <v>0</v>
      </c>
      <c r="J246">
        <v>0</v>
      </c>
      <c r="K246">
        <v>1</v>
      </c>
      <c r="L246" s="12" t="s">
        <v>1493</v>
      </c>
      <c r="M246">
        <v>1</v>
      </c>
      <c r="N246">
        <v>1</v>
      </c>
      <c r="O246" s="12" t="s">
        <v>920</v>
      </c>
      <c r="P246">
        <v>161</v>
      </c>
      <c r="Q246" s="12" t="s">
        <v>484</v>
      </c>
      <c r="R246">
        <v>77</v>
      </c>
      <c r="S246" s="12">
        <v>0</v>
      </c>
      <c r="T246">
        <v>0</v>
      </c>
      <c r="U246" s="12">
        <v>0</v>
      </c>
      <c r="V246">
        <v>0</v>
      </c>
      <c r="W246" s="12">
        <v>1</v>
      </c>
      <c r="X246" s="12" t="s">
        <v>1493</v>
      </c>
      <c r="Y246" s="12">
        <v>1</v>
      </c>
      <c r="Z246" s="12" t="s">
        <v>1493</v>
      </c>
      <c r="AA246" t="s">
        <v>1256</v>
      </c>
      <c r="AB246">
        <v>236</v>
      </c>
      <c r="AC246" t="s">
        <v>831</v>
      </c>
      <c r="AD246">
        <v>85</v>
      </c>
      <c r="AE246">
        <v>0</v>
      </c>
      <c r="AF246">
        <v>0</v>
      </c>
      <c r="AG246">
        <v>0</v>
      </c>
      <c r="AH246">
        <v>0</v>
      </c>
      <c r="AI246">
        <v>1</v>
      </c>
      <c r="AJ246" s="12" t="s">
        <v>1493</v>
      </c>
      <c r="AK246">
        <v>1</v>
      </c>
      <c r="AL246" s="12" t="s">
        <v>1493</v>
      </c>
      <c r="AM246" s="12" t="s">
        <v>1493</v>
      </c>
      <c r="AN246" s="12" t="s">
        <v>1493</v>
      </c>
      <c r="AO246" s="12" t="s">
        <v>1493</v>
      </c>
      <c r="AP246" s="12" t="s">
        <v>1493</v>
      </c>
      <c r="AQ246" s="12" t="s">
        <v>1493</v>
      </c>
      <c r="AR246" s="12" t="s">
        <v>1493</v>
      </c>
      <c r="AS246" s="12" t="s">
        <v>1493</v>
      </c>
      <c r="AT246" s="12" t="s">
        <v>1493</v>
      </c>
      <c r="AU246" s="12" t="s">
        <v>1493</v>
      </c>
      <c r="AV246" s="12" t="s">
        <v>1493</v>
      </c>
      <c r="AW246" s="12" t="s">
        <v>1493</v>
      </c>
      <c r="AX246" s="12" t="s">
        <v>1493</v>
      </c>
      <c r="AY246" s="12" t="s">
        <v>1493</v>
      </c>
      <c r="AZ246" s="12" t="s">
        <v>1493</v>
      </c>
      <c r="BA246" s="12" t="s">
        <v>1493</v>
      </c>
      <c r="BB246" s="12" t="s">
        <v>1493</v>
      </c>
      <c r="BC246" s="12" t="s">
        <v>1493</v>
      </c>
      <c r="BD246" s="12" t="s">
        <v>1493</v>
      </c>
      <c r="BE246" s="12" t="s">
        <v>1493</v>
      </c>
      <c r="BF246" s="12" t="s">
        <v>1493</v>
      </c>
      <c r="BG246" s="12" t="s">
        <v>1493</v>
      </c>
      <c r="BH246" s="12" t="s">
        <v>1493</v>
      </c>
      <c r="BI246" s="12" t="s">
        <v>1493</v>
      </c>
      <c r="BJ246" s="12" t="s">
        <v>1493</v>
      </c>
      <c r="BK246" s="12" t="s">
        <v>1493</v>
      </c>
      <c r="BL246" s="12" t="s">
        <v>1493</v>
      </c>
      <c r="BM246" s="12" t="s">
        <v>1493</v>
      </c>
      <c r="BN246" s="12" t="s">
        <v>1493</v>
      </c>
      <c r="BO246" s="12" t="s">
        <v>1493</v>
      </c>
      <c r="BP246" s="12" t="s">
        <v>1493</v>
      </c>
      <c r="BQ246" s="12" t="s">
        <v>1493</v>
      </c>
      <c r="BR246" s="12" t="s">
        <v>1493</v>
      </c>
      <c r="BS246" s="12" t="s">
        <v>1493</v>
      </c>
      <c r="BT246" s="12" t="s">
        <v>1493</v>
      </c>
      <c r="BU246" s="12" t="s">
        <v>1493</v>
      </c>
      <c r="BV246" s="12" t="s">
        <v>1493</v>
      </c>
      <c r="BW246" s="12" t="s">
        <v>1493</v>
      </c>
      <c r="BX246" s="12" t="s">
        <v>1493</v>
      </c>
      <c r="BY246" s="12" t="s">
        <v>1493</v>
      </c>
      <c r="BZ246" s="12" t="s">
        <v>1493</v>
      </c>
      <c r="CA246" s="12" t="s">
        <v>1493</v>
      </c>
      <c r="CB246" s="12" t="s">
        <v>1493</v>
      </c>
      <c r="CC246" s="12" t="s">
        <v>1493</v>
      </c>
      <c r="CD246" s="12" t="s">
        <v>1493</v>
      </c>
      <c r="CE246" s="12" t="s">
        <v>1493</v>
      </c>
      <c r="CF246" s="12" t="s">
        <v>1493</v>
      </c>
      <c r="CG246" s="12" t="s">
        <v>1493</v>
      </c>
      <c r="CH246" s="12" t="s">
        <v>1493</v>
      </c>
      <c r="CI246" s="12" t="s">
        <v>1493</v>
      </c>
      <c r="CJ246" s="12" t="s">
        <v>1493</v>
      </c>
      <c r="CK246" s="12" t="s">
        <v>1493</v>
      </c>
      <c r="CL246" s="12" t="s">
        <v>1493</v>
      </c>
      <c r="CM246" s="12" t="s">
        <v>1493</v>
      </c>
      <c r="CN246" s="12" t="s">
        <v>1493</v>
      </c>
      <c r="CO246" s="12" t="s">
        <v>1493</v>
      </c>
      <c r="CP246" s="12" t="s">
        <v>1493</v>
      </c>
      <c r="CQ246" s="12" t="s">
        <v>1493</v>
      </c>
      <c r="CR246" s="12" t="s">
        <v>1493</v>
      </c>
      <c r="CS246" s="12" t="s">
        <v>1493</v>
      </c>
      <c r="CT246" s="12" t="s">
        <v>1493</v>
      </c>
      <c r="CU246" s="12" t="s">
        <v>1493</v>
      </c>
      <c r="CV246" s="12" t="s">
        <v>1493</v>
      </c>
      <c r="CW246" s="12" t="s">
        <v>1493</v>
      </c>
      <c r="CX246" s="12" t="s">
        <v>1493</v>
      </c>
      <c r="CY246" s="12" t="s">
        <v>1493</v>
      </c>
      <c r="CZ246" s="12" t="s">
        <v>1493</v>
      </c>
      <c r="DA246" s="12" t="s">
        <v>1493</v>
      </c>
      <c r="DB246" s="12" t="s">
        <v>1493</v>
      </c>
      <c r="DC246" s="12" t="s">
        <v>1493</v>
      </c>
      <c r="DD246" s="12" t="s">
        <v>1493</v>
      </c>
      <c r="DE246" s="12" t="s">
        <v>1493</v>
      </c>
      <c r="DF246" s="12" t="s">
        <v>1493</v>
      </c>
      <c r="DG246" s="12" t="s">
        <v>1493</v>
      </c>
      <c r="DH246" s="12" t="s">
        <v>1493</v>
      </c>
      <c r="DI246" s="12" t="s">
        <v>1493</v>
      </c>
      <c r="DJ246" s="12" t="s">
        <v>1493</v>
      </c>
      <c r="DK246" s="12" t="s">
        <v>1493</v>
      </c>
      <c r="DL246" s="12" t="s">
        <v>1493</v>
      </c>
      <c r="DM246" s="12" t="s">
        <v>1493</v>
      </c>
      <c r="DN246" s="12" t="s">
        <v>1493</v>
      </c>
      <c r="DO246" s="12" t="s">
        <v>1493</v>
      </c>
      <c r="DP246" s="12" t="s">
        <v>1493</v>
      </c>
      <c r="DQ246" s="12" t="s">
        <v>1493</v>
      </c>
      <c r="DR246" s="12" t="s">
        <v>1493</v>
      </c>
      <c r="DS246" s="12" t="s">
        <v>1493</v>
      </c>
      <c r="DT246" s="12" t="s">
        <v>1493</v>
      </c>
      <c r="DU246" s="12" t="s">
        <v>1493</v>
      </c>
      <c r="DV246" s="12" t="s">
        <v>1493</v>
      </c>
      <c r="DW246" s="12" t="s">
        <v>1493</v>
      </c>
      <c r="DX246" s="12" t="s">
        <v>1493</v>
      </c>
      <c r="DY246" s="12" t="s">
        <v>1493</v>
      </c>
      <c r="DZ246" s="12" t="s">
        <v>1493</v>
      </c>
      <c r="EA246" s="12" t="s">
        <v>1493</v>
      </c>
      <c r="EB246" s="12" t="s">
        <v>1493</v>
      </c>
      <c r="EC246" s="12" t="s">
        <v>1493</v>
      </c>
      <c r="ED246" s="12" t="s">
        <v>1493</v>
      </c>
      <c r="EE246" s="12" t="s">
        <v>1493</v>
      </c>
      <c r="EF246" s="12" t="s">
        <v>1493</v>
      </c>
      <c r="EG246" s="12" t="s">
        <v>1493</v>
      </c>
      <c r="EH246" s="12" t="s">
        <v>1493</v>
      </c>
      <c r="EI246" s="12" t="s">
        <v>1493</v>
      </c>
      <c r="EJ246" s="12" t="s">
        <v>1493</v>
      </c>
      <c r="EK246" s="12" t="s">
        <v>1493</v>
      </c>
      <c r="EL246" s="12" t="s">
        <v>1493</v>
      </c>
      <c r="EM246" s="12" t="s">
        <v>1493</v>
      </c>
      <c r="EN246" s="12" t="s">
        <v>1493</v>
      </c>
      <c r="EO246" s="12" t="s">
        <v>1493</v>
      </c>
      <c r="EP246" s="12" t="s">
        <v>1493</v>
      </c>
      <c r="ER246">
        <v>3</v>
      </c>
      <c r="ES246">
        <v>33.700000000000003</v>
      </c>
      <c r="ET246">
        <v>34</v>
      </c>
      <c r="EU246">
        <f t="shared" si="9"/>
        <v>34</v>
      </c>
      <c r="EV246">
        <f>Data1!BQ246/7</f>
        <v>37.428571428571431</v>
      </c>
      <c r="EW246">
        <v>3</v>
      </c>
      <c r="EX246">
        <f t="shared" si="10"/>
        <v>3</v>
      </c>
      <c r="EY246" t="str">
        <f t="shared" si="11"/>
        <v>לא הולם</v>
      </c>
    </row>
    <row r="247" spans="1:155" x14ac:dyDescent="0.25">
      <c r="A247" s="4">
        <v>1.1499999999999999</v>
      </c>
      <c r="B247" s="12" t="s">
        <v>1493</v>
      </c>
      <c r="C247" s="12" t="s">
        <v>473</v>
      </c>
      <c r="D247">
        <v>49</v>
      </c>
      <c r="E247" s="12" t="s">
        <v>990</v>
      </c>
      <c r="F247">
        <v>54</v>
      </c>
      <c r="G247">
        <v>0</v>
      </c>
      <c r="H247">
        <v>0</v>
      </c>
      <c r="I247">
        <v>0</v>
      </c>
      <c r="J247" s="12" t="s">
        <v>1493</v>
      </c>
      <c r="K247" s="12" t="s">
        <v>1493</v>
      </c>
      <c r="L247" s="12" t="s">
        <v>1493</v>
      </c>
      <c r="M247">
        <v>1</v>
      </c>
      <c r="N247">
        <v>1</v>
      </c>
      <c r="O247" s="12" t="s">
        <v>475</v>
      </c>
      <c r="P247">
        <v>77</v>
      </c>
      <c r="Q247" s="12" t="s">
        <v>1271</v>
      </c>
      <c r="R247">
        <v>55</v>
      </c>
      <c r="S247" s="12">
        <v>0</v>
      </c>
      <c r="T247">
        <v>0</v>
      </c>
      <c r="U247" s="12">
        <v>0</v>
      </c>
      <c r="V247" s="12" t="s">
        <v>1493</v>
      </c>
      <c r="W247" s="12" t="s">
        <v>1493</v>
      </c>
      <c r="X247" s="12" t="s">
        <v>1493</v>
      </c>
      <c r="Y247" s="12">
        <v>1</v>
      </c>
      <c r="Z247" s="12" t="s">
        <v>1493</v>
      </c>
      <c r="AA247" t="s">
        <v>574</v>
      </c>
      <c r="AB247">
        <v>97</v>
      </c>
      <c r="AC247" t="s">
        <v>1302</v>
      </c>
      <c r="AD247">
        <v>54</v>
      </c>
      <c r="AE247">
        <v>0</v>
      </c>
      <c r="AF247">
        <v>0</v>
      </c>
      <c r="AG247">
        <v>0</v>
      </c>
      <c r="AH247" s="12" t="s">
        <v>1493</v>
      </c>
      <c r="AI247" s="12" t="s">
        <v>1493</v>
      </c>
      <c r="AJ247" s="12" t="s">
        <v>1493</v>
      </c>
      <c r="AK247">
        <v>1</v>
      </c>
      <c r="AL247" s="12" t="s">
        <v>1493</v>
      </c>
      <c r="AM247" t="s">
        <v>1198</v>
      </c>
      <c r="AN247">
        <v>210</v>
      </c>
      <c r="AO247" t="s">
        <v>608</v>
      </c>
      <c r="AP247">
        <v>56</v>
      </c>
      <c r="AQ247">
        <v>0</v>
      </c>
      <c r="AR247">
        <v>0</v>
      </c>
      <c r="AS247">
        <v>0</v>
      </c>
      <c r="AT247" s="12" t="s">
        <v>1493</v>
      </c>
      <c r="AU247">
        <v>1</v>
      </c>
      <c r="AV247" s="12" t="s">
        <v>1493</v>
      </c>
      <c r="AW247">
        <v>1</v>
      </c>
      <c r="AX247">
        <v>1</v>
      </c>
      <c r="AY247" t="s">
        <v>1303</v>
      </c>
      <c r="AZ247">
        <v>231</v>
      </c>
      <c r="BA247" t="s">
        <v>1304</v>
      </c>
      <c r="BB247">
        <v>62</v>
      </c>
      <c r="BC247">
        <v>0</v>
      </c>
      <c r="BD247">
        <v>0</v>
      </c>
      <c r="BE247">
        <v>0</v>
      </c>
      <c r="BF247" s="12" t="s">
        <v>1493</v>
      </c>
      <c r="BG247">
        <v>1</v>
      </c>
      <c r="BH247" s="12" t="s">
        <v>1493</v>
      </c>
      <c r="BI247">
        <v>1</v>
      </c>
      <c r="BJ247">
        <v>1</v>
      </c>
      <c r="BK247" s="12" t="s">
        <v>1493</v>
      </c>
      <c r="BL247" s="12" t="s">
        <v>1493</v>
      </c>
      <c r="BM247" s="12" t="s">
        <v>1493</v>
      </c>
      <c r="BN247" s="12" t="s">
        <v>1493</v>
      </c>
      <c r="BO247" s="12" t="s">
        <v>1493</v>
      </c>
      <c r="BP247" s="12" t="s">
        <v>1493</v>
      </c>
      <c r="BQ247" s="12" t="s">
        <v>1493</v>
      </c>
      <c r="BR247" s="12" t="s">
        <v>1493</v>
      </c>
      <c r="BS247" s="12" t="s">
        <v>1493</v>
      </c>
      <c r="BT247" s="12" t="s">
        <v>1493</v>
      </c>
      <c r="BU247" s="12" t="s">
        <v>1493</v>
      </c>
      <c r="BV247" s="12" t="s">
        <v>1493</v>
      </c>
      <c r="BW247" s="12" t="s">
        <v>1493</v>
      </c>
      <c r="BX247" s="12" t="s">
        <v>1493</v>
      </c>
      <c r="BY247" s="12" t="s">
        <v>1493</v>
      </c>
      <c r="BZ247" s="12" t="s">
        <v>1493</v>
      </c>
      <c r="CA247" s="12" t="s">
        <v>1493</v>
      </c>
      <c r="CB247" s="12" t="s">
        <v>1493</v>
      </c>
      <c r="CC247" s="12" t="s">
        <v>1493</v>
      </c>
      <c r="CD247" s="12" t="s">
        <v>1493</v>
      </c>
      <c r="CE247" s="12" t="s">
        <v>1493</v>
      </c>
      <c r="CF247" s="12" t="s">
        <v>1493</v>
      </c>
      <c r="CG247" s="12" t="s">
        <v>1493</v>
      </c>
      <c r="CH247" s="12" t="s">
        <v>1493</v>
      </c>
      <c r="CI247" s="12" t="s">
        <v>1493</v>
      </c>
      <c r="CJ247" s="12" t="s">
        <v>1493</v>
      </c>
      <c r="CK247" s="12" t="s">
        <v>1493</v>
      </c>
      <c r="CL247" s="12" t="s">
        <v>1493</v>
      </c>
      <c r="CM247" s="12" t="s">
        <v>1493</v>
      </c>
      <c r="CN247" s="12" t="s">
        <v>1493</v>
      </c>
      <c r="CO247" s="12" t="s">
        <v>1493</v>
      </c>
      <c r="CP247" s="12" t="s">
        <v>1493</v>
      </c>
      <c r="CQ247" s="12" t="s">
        <v>1493</v>
      </c>
      <c r="CR247" s="12" t="s">
        <v>1493</v>
      </c>
      <c r="CS247" s="12" t="s">
        <v>1493</v>
      </c>
      <c r="CT247" s="12" t="s">
        <v>1493</v>
      </c>
      <c r="CU247" s="12" t="s">
        <v>1493</v>
      </c>
      <c r="CV247" s="12" t="s">
        <v>1493</v>
      </c>
      <c r="CW247" s="12" t="s">
        <v>1493</v>
      </c>
      <c r="CX247" s="12" t="s">
        <v>1493</v>
      </c>
      <c r="CY247" s="12" t="s">
        <v>1493</v>
      </c>
      <c r="CZ247" s="12" t="s">
        <v>1493</v>
      </c>
      <c r="DA247" s="12" t="s">
        <v>1493</v>
      </c>
      <c r="DB247" s="12" t="s">
        <v>1493</v>
      </c>
      <c r="DC247" s="12" t="s">
        <v>1493</v>
      </c>
      <c r="DD247" s="12" t="s">
        <v>1493</v>
      </c>
      <c r="DE247" s="12" t="s">
        <v>1493</v>
      </c>
      <c r="DF247" s="12" t="s">
        <v>1493</v>
      </c>
      <c r="DG247" s="12" t="s">
        <v>1493</v>
      </c>
      <c r="DH247" s="12" t="s">
        <v>1493</v>
      </c>
      <c r="DI247" s="12" t="s">
        <v>1493</v>
      </c>
      <c r="DJ247" s="12" t="s">
        <v>1493</v>
      </c>
      <c r="DK247" s="12" t="s">
        <v>1493</v>
      </c>
      <c r="DL247" s="12" t="s">
        <v>1493</v>
      </c>
      <c r="DM247" s="12" t="s">
        <v>1493</v>
      </c>
      <c r="DN247" s="12" t="s">
        <v>1493</v>
      </c>
      <c r="DO247" s="12" t="s">
        <v>1493</v>
      </c>
      <c r="DP247" s="12" t="s">
        <v>1493</v>
      </c>
      <c r="DQ247" s="12" t="s">
        <v>1493</v>
      </c>
      <c r="DR247" s="12" t="s">
        <v>1493</v>
      </c>
      <c r="DS247" s="12" t="s">
        <v>1493</v>
      </c>
      <c r="DT247" s="12" t="s">
        <v>1493</v>
      </c>
      <c r="DU247" s="12" t="s">
        <v>1493</v>
      </c>
      <c r="DV247" s="12" t="s">
        <v>1493</v>
      </c>
      <c r="DW247" s="12" t="s">
        <v>1493</v>
      </c>
      <c r="DX247" s="12" t="s">
        <v>1493</v>
      </c>
      <c r="DY247" s="12" t="s">
        <v>1493</v>
      </c>
      <c r="DZ247" s="12" t="s">
        <v>1493</v>
      </c>
      <c r="EA247" s="12" t="s">
        <v>1493</v>
      </c>
      <c r="EB247" s="12" t="s">
        <v>1493</v>
      </c>
      <c r="EC247" s="12" t="s">
        <v>1493</v>
      </c>
      <c r="ED247" s="12" t="s">
        <v>1493</v>
      </c>
      <c r="EE247" s="12" t="s">
        <v>1493</v>
      </c>
      <c r="EF247" s="12" t="s">
        <v>1493</v>
      </c>
      <c r="EG247" s="12" t="s">
        <v>1493</v>
      </c>
      <c r="EH247" s="12" t="s">
        <v>1493</v>
      </c>
      <c r="EI247" s="12" t="s">
        <v>1493</v>
      </c>
      <c r="EJ247" s="12" t="s">
        <v>1493</v>
      </c>
      <c r="EK247" s="12" t="s">
        <v>1493</v>
      </c>
      <c r="EL247" s="12" t="s">
        <v>1493</v>
      </c>
      <c r="EM247" s="12" t="s">
        <v>1493</v>
      </c>
      <c r="EN247" s="12" t="s">
        <v>1493</v>
      </c>
      <c r="EO247" s="12" t="s">
        <v>1493</v>
      </c>
      <c r="EP247" s="12" t="s">
        <v>1493</v>
      </c>
      <c r="ER247">
        <v>5</v>
      </c>
      <c r="ES247">
        <v>33</v>
      </c>
      <c r="ET247">
        <v>33</v>
      </c>
      <c r="EU247">
        <f t="shared" si="9"/>
        <v>33</v>
      </c>
      <c r="EV247">
        <f>Data1!BQ247/7</f>
        <v>37.714285714285715</v>
      </c>
      <c r="EW247">
        <v>5</v>
      </c>
      <c r="EX247">
        <f t="shared" si="10"/>
        <v>2</v>
      </c>
      <c r="EY247" t="str">
        <f t="shared" si="11"/>
        <v>בינוני</v>
      </c>
    </row>
    <row r="248" spans="1:155" x14ac:dyDescent="0.25">
      <c r="A248" s="4">
        <v>1.151</v>
      </c>
      <c r="B248" s="12" t="s">
        <v>1493</v>
      </c>
      <c r="C248" s="12" t="s">
        <v>899</v>
      </c>
      <c r="D248">
        <v>129</v>
      </c>
      <c r="E248" s="12" t="s">
        <v>695</v>
      </c>
      <c r="F248">
        <v>63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 s="12" t="s">
        <v>918</v>
      </c>
      <c r="P248">
        <v>150</v>
      </c>
      <c r="Q248" s="12" t="s">
        <v>495</v>
      </c>
      <c r="R248">
        <v>64</v>
      </c>
      <c r="S248" s="12">
        <v>0</v>
      </c>
      <c r="T248">
        <v>0</v>
      </c>
      <c r="U248" s="12">
        <v>0</v>
      </c>
      <c r="V248">
        <v>0</v>
      </c>
      <c r="W248" s="12">
        <v>1</v>
      </c>
      <c r="X248">
        <v>1</v>
      </c>
      <c r="Y248" s="12">
        <v>1</v>
      </c>
      <c r="Z248" s="12" t="s">
        <v>1493</v>
      </c>
      <c r="AA248" t="s">
        <v>920</v>
      </c>
      <c r="AB248">
        <v>185</v>
      </c>
      <c r="AC248" t="s">
        <v>495</v>
      </c>
      <c r="AD248">
        <v>68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1</v>
      </c>
      <c r="AL248" s="12" t="s">
        <v>1493</v>
      </c>
      <c r="AM248" t="s">
        <v>1242</v>
      </c>
      <c r="AN248">
        <v>242</v>
      </c>
      <c r="AO248" t="s">
        <v>495</v>
      </c>
      <c r="AP248">
        <v>71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 s="12" t="s">
        <v>1493</v>
      </c>
      <c r="AY248" t="s">
        <v>1053</v>
      </c>
      <c r="AZ248">
        <v>256</v>
      </c>
      <c r="BA248" t="s">
        <v>495</v>
      </c>
      <c r="BB248">
        <v>72</v>
      </c>
      <c r="BC248">
        <v>0</v>
      </c>
      <c r="BD248">
        <v>0</v>
      </c>
      <c r="BE248">
        <v>0</v>
      </c>
      <c r="BF248" t="s">
        <v>572</v>
      </c>
      <c r="BG248">
        <v>1</v>
      </c>
      <c r="BH248">
        <v>1</v>
      </c>
      <c r="BI248">
        <v>1</v>
      </c>
      <c r="BJ248" s="12" t="s">
        <v>1493</v>
      </c>
      <c r="BK248" s="12" t="s">
        <v>1493</v>
      </c>
      <c r="BL248" s="12" t="s">
        <v>1493</v>
      </c>
      <c r="BM248" s="12" t="s">
        <v>1493</v>
      </c>
      <c r="BN248" s="12" t="s">
        <v>1493</v>
      </c>
      <c r="BO248" s="12" t="s">
        <v>1493</v>
      </c>
      <c r="BP248" s="12" t="s">
        <v>1493</v>
      </c>
      <c r="BQ248" s="12" t="s">
        <v>1493</v>
      </c>
      <c r="BR248" s="12" t="s">
        <v>1493</v>
      </c>
      <c r="BS248" s="12" t="s">
        <v>1493</v>
      </c>
      <c r="BT248" s="12" t="s">
        <v>1493</v>
      </c>
      <c r="BU248" s="12" t="s">
        <v>1493</v>
      </c>
      <c r="BV248" s="12" t="s">
        <v>1493</v>
      </c>
      <c r="BW248" s="12" t="s">
        <v>1493</v>
      </c>
      <c r="BX248" s="12" t="s">
        <v>1493</v>
      </c>
      <c r="BY248" s="12" t="s">
        <v>1493</v>
      </c>
      <c r="BZ248" s="12" t="s">
        <v>1493</v>
      </c>
      <c r="CA248" s="12" t="s">
        <v>1493</v>
      </c>
      <c r="CB248" s="12" t="s">
        <v>1493</v>
      </c>
      <c r="CC248" s="12" t="s">
        <v>1493</v>
      </c>
      <c r="CD248" s="12" t="s">
        <v>1493</v>
      </c>
      <c r="CE248" s="12" t="s">
        <v>1493</v>
      </c>
      <c r="CF248" s="12" t="s">
        <v>1493</v>
      </c>
      <c r="CG248" s="12" t="s">
        <v>1493</v>
      </c>
      <c r="CH248" s="12" t="s">
        <v>1493</v>
      </c>
      <c r="CI248" s="12" t="s">
        <v>1493</v>
      </c>
      <c r="CJ248" s="12" t="s">
        <v>1493</v>
      </c>
      <c r="CK248" s="12" t="s">
        <v>1493</v>
      </c>
      <c r="CL248" s="12" t="s">
        <v>1493</v>
      </c>
      <c r="CM248" s="12" t="s">
        <v>1493</v>
      </c>
      <c r="CN248" s="12" t="s">
        <v>1493</v>
      </c>
      <c r="CO248" s="12" t="s">
        <v>1493</v>
      </c>
      <c r="CP248" s="12" t="s">
        <v>1493</v>
      </c>
      <c r="CQ248" s="12" t="s">
        <v>1493</v>
      </c>
      <c r="CR248" s="12" t="s">
        <v>1493</v>
      </c>
      <c r="CS248" s="12" t="s">
        <v>1493</v>
      </c>
      <c r="CT248" s="12" t="s">
        <v>1493</v>
      </c>
      <c r="CU248" s="12" t="s">
        <v>1493</v>
      </c>
      <c r="CV248" s="12" t="s">
        <v>1493</v>
      </c>
      <c r="CW248" s="12" t="s">
        <v>1493</v>
      </c>
      <c r="CX248" s="12" t="s">
        <v>1493</v>
      </c>
      <c r="CY248" s="12" t="s">
        <v>1493</v>
      </c>
      <c r="CZ248" s="12" t="s">
        <v>1493</v>
      </c>
      <c r="DA248" s="12" t="s">
        <v>1493</v>
      </c>
      <c r="DB248" s="12" t="s">
        <v>1493</v>
      </c>
      <c r="DC248" s="12" t="s">
        <v>1493</v>
      </c>
      <c r="DD248" s="12" t="s">
        <v>1493</v>
      </c>
      <c r="DE248" s="12" t="s">
        <v>1493</v>
      </c>
      <c r="DF248" s="12" t="s">
        <v>1493</v>
      </c>
      <c r="DG248" s="12" t="s">
        <v>1493</v>
      </c>
      <c r="DH248" s="12" t="s">
        <v>1493</v>
      </c>
      <c r="DI248" s="12" t="s">
        <v>1493</v>
      </c>
      <c r="DJ248" s="12" t="s">
        <v>1493</v>
      </c>
      <c r="DK248" s="12" t="s">
        <v>1493</v>
      </c>
      <c r="DL248" s="12" t="s">
        <v>1493</v>
      </c>
      <c r="DM248" s="12" t="s">
        <v>1493</v>
      </c>
      <c r="DN248" s="12" t="s">
        <v>1493</v>
      </c>
      <c r="DO248" s="12" t="s">
        <v>1493</v>
      </c>
      <c r="DP248" s="12" t="s">
        <v>1493</v>
      </c>
      <c r="DQ248" s="12" t="s">
        <v>1493</v>
      </c>
      <c r="DR248" s="12" t="s">
        <v>1493</v>
      </c>
      <c r="DS248" s="12" t="s">
        <v>1493</v>
      </c>
      <c r="DT248" s="12" t="s">
        <v>1493</v>
      </c>
      <c r="DU248" s="12" t="s">
        <v>1493</v>
      </c>
      <c r="DV248" s="12" t="s">
        <v>1493</v>
      </c>
      <c r="DW248" s="12" t="s">
        <v>1493</v>
      </c>
      <c r="DX248" s="12" t="s">
        <v>1493</v>
      </c>
      <c r="DY248" s="12" t="s">
        <v>1493</v>
      </c>
      <c r="DZ248" s="12" t="s">
        <v>1493</v>
      </c>
      <c r="EA248" s="12" t="s">
        <v>1493</v>
      </c>
      <c r="EB248" s="12" t="s">
        <v>1493</v>
      </c>
      <c r="EC248" s="12" t="s">
        <v>1493</v>
      </c>
      <c r="ED248" s="12" t="s">
        <v>1493</v>
      </c>
      <c r="EE248" s="12" t="s">
        <v>1493</v>
      </c>
      <c r="EF248" s="12" t="s">
        <v>1493</v>
      </c>
      <c r="EG248" s="12" t="s">
        <v>1493</v>
      </c>
      <c r="EH248" s="12" t="s">
        <v>1493</v>
      </c>
      <c r="EI248" s="12" t="s">
        <v>1493</v>
      </c>
      <c r="EJ248" s="12" t="s">
        <v>1493</v>
      </c>
      <c r="EK248" s="12" t="s">
        <v>1493</v>
      </c>
      <c r="EL248" s="12" t="s">
        <v>1493</v>
      </c>
      <c r="EM248" s="12" t="s">
        <v>1493</v>
      </c>
      <c r="EN248" s="12" t="s">
        <v>1493</v>
      </c>
      <c r="EO248" s="12" t="s">
        <v>1493</v>
      </c>
      <c r="EP248" s="12" t="s">
        <v>1493</v>
      </c>
      <c r="ER248">
        <v>5</v>
      </c>
      <c r="ES248">
        <v>36.5</v>
      </c>
      <c r="ET248">
        <v>36.5</v>
      </c>
      <c r="EU248">
        <f t="shared" si="9"/>
        <v>36</v>
      </c>
      <c r="EV248">
        <f>Data1!BQ248/7</f>
        <v>40.571428571428569</v>
      </c>
      <c r="EW248">
        <v>5</v>
      </c>
      <c r="EX248">
        <f t="shared" si="10"/>
        <v>2</v>
      </c>
      <c r="EY248" t="str">
        <f t="shared" si="11"/>
        <v>בינוני</v>
      </c>
    </row>
    <row r="249" spans="1:155" x14ac:dyDescent="0.25">
      <c r="A249" s="4">
        <v>1.1519999999999999</v>
      </c>
      <c r="B249" s="12" t="s">
        <v>1493</v>
      </c>
      <c r="C249" s="12" t="s">
        <v>899</v>
      </c>
      <c r="D249">
        <v>122</v>
      </c>
      <c r="E249" s="12" t="s">
        <v>495</v>
      </c>
      <c r="F249">
        <v>53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 s="12" t="s">
        <v>737</v>
      </c>
      <c r="P249">
        <v>152</v>
      </c>
      <c r="Q249" s="12" t="s">
        <v>495</v>
      </c>
      <c r="R249">
        <v>56</v>
      </c>
      <c r="S249" s="12">
        <v>0</v>
      </c>
      <c r="T249">
        <v>0</v>
      </c>
      <c r="U249" s="12">
        <v>0</v>
      </c>
      <c r="V249">
        <v>0</v>
      </c>
      <c r="W249" s="12">
        <v>1</v>
      </c>
      <c r="X249">
        <v>1</v>
      </c>
      <c r="Y249" s="12">
        <v>1</v>
      </c>
      <c r="Z249" s="12" t="s">
        <v>1493</v>
      </c>
      <c r="AA249" t="s">
        <v>1105</v>
      </c>
      <c r="AB249">
        <v>177</v>
      </c>
      <c r="AC249" t="s">
        <v>495</v>
      </c>
      <c r="AD249">
        <v>58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1</v>
      </c>
      <c r="AL249" s="12" t="s">
        <v>1493</v>
      </c>
      <c r="AM249" t="s">
        <v>1204</v>
      </c>
      <c r="AN249">
        <v>235</v>
      </c>
      <c r="AO249" t="s">
        <v>702</v>
      </c>
      <c r="AP249">
        <v>61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 s="12" t="s">
        <v>1493</v>
      </c>
      <c r="AY249" t="s">
        <v>1277</v>
      </c>
      <c r="AZ249">
        <v>263</v>
      </c>
      <c r="BA249" t="s">
        <v>557</v>
      </c>
      <c r="BB249">
        <v>62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1</v>
      </c>
      <c r="BJ249" s="12" t="s">
        <v>1493</v>
      </c>
      <c r="BK249" s="12" t="s">
        <v>1493</v>
      </c>
      <c r="BL249" s="12" t="s">
        <v>1493</v>
      </c>
      <c r="BM249" s="12" t="s">
        <v>1493</v>
      </c>
      <c r="BN249" s="12" t="s">
        <v>1493</v>
      </c>
      <c r="BO249" s="12" t="s">
        <v>1493</v>
      </c>
      <c r="BP249" s="12" t="s">
        <v>1493</v>
      </c>
      <c r="BQ249" s="12" t="s">
        <v>1493</v>
      </c>
      <c r="BR249" s="12" t="s">
        <v>1493</v>
      </c>
      <c r="BS249" s="12" t="s">
        <v>1493</v>
      </c>
      <c r="BT249" s="12" t="s">
        <v>1493</v>
      </c>
      <c r="BU249" s="12" t="s">
        <v>1493</v>
      </c>
      <c r="BV249" s="12" t="s">
        <v>1493</v>
      </c>
      <c r="BW249" s="12" t="s">
        <v>1493</v>
      </c>
      <c r="BX249" s="12" t="s">
        <v>1493</v>
      </c>
      <c r="BY249" s="12" t="s">
        <v>1493</v>
      </c>
      <c r="BZ249" s="12" t="s">
        <v>1493</v>
      </c>
      <c r="CA249" s="12" t="s">
        <v>1493</v>
      </c>
      <c r="CB249" s="12" t="s">
        <v>1493</v>
      </c>
      <c r="CC249" s="12" t="s">
        <v>1493</v>
      </c>
      <c r="CD249" s="12" t="s">
        <v>1493</v>
      </c>
      <c r="CE249" s="12" t="s">
        <v>1493</v>
      </c>
      <c r="CF249" s="12" t="s">
        <v>1493</v>
      </c>
      <c r="CG249" s="12" t="s">
        <v>1493</v>
      </c>
      <c r="CH249" s="12" t="s">
        <v>1493</v>
      </c>
      <c r="CI249" s="12" t="s">
        <v>1493</v>
      </c>
      <c r="CJ249" s="12" t="s">
        <v>1493</v>
      </c>
      <c r="CK249" s="12" t="s">
        <v>1493</v>
      </c>
      <c r="CL249" s="12" t="s">
        <v>1493</v>
      </c>
      <c r="CM249" s="12" t="s">
        <v>1493</v>
      </c>
      <c r="CN249" s="12" t="s">
        <v>1493</v>
      </c>
      <c r="CO249" s="12" t="s">
        <v>1493</v>
      </c>
      <c r="CP249" s="12" t="s">
        <v>1493</v>
      </c>
      <c r="CQ249" s="12" t="s">
        <v>1493</v>
      </c>
      <c r="CR249" s="12" t="s">
        <v>1493</v>
      </c>
      <c r="CS249" s="12" t="s">
        <v>1493</v>
      </c>
      <c r="CT249" s="12" t="s">
        <v>1493</v>
      </c>
      <c r="CU249" s="12" t="s">
        <v>1493</v>
      </c>
      <c r="CV249" s="12" t="s">
        <v>1493</v>
      </c>
      <c r="CW249" s="12" t="s">
        <v>1493</v>
      </c>
      <c r="CX249" s="12" t="s">
        <v>1493</v>
      </c>
      <c r="CY249" s="12" t="s">
        <v>1493</v>
      </c>
      <c r="CZ249" s="12" t="s">
        <v>1493</v>
      </c>
      <c r="DA249" s="12" t="s">
        <v>1493</v>
      </c>
      <c r="DB249" s="12" t="s">
        <v>1493</v>
      </c>
      <c r="DC249" s="12" t="s">
        <v>1493</v>
      </c>
      <c r="DD249" s="12" t="s">
        <v>1493</v>
      </c>
      <c r="DE249" s="12" t="s">
        <v>1493</v>
      </c>
      <c r="DF249" s="12" t="s">
        <v>1493</v>
      </c>
      <c r="DG249" s="12" t="s">
        <v>1493</v>
      </c>
      <c r="DH249" s="12" t="s">
        <v>1493</v>
      </c>
      <c r="DI249" s="12" t="s">
        <v>1493</v>
      </c>
      <c r="DJ249" s="12" t="s">
        <v>1493</v>
      </c>
      <c r="DK249" s="12" t="s">
        <v>1493</v>
      </c>
      <c r="DL249" s="12" t="s">
        <v>1493</v>
      </c>
      <c r="DM249" s="12" t="s">
        <v>1493</v>
      </c>
      <c r="DN249" s="12" t="s">
        <v>1493</v>
      </c>
      <c r="DO249" s="12" t="s">
        <v>1493</v>
      </c>
      <c r="DP249" s="12" t="s">
        <v>1493</v>
      </c>
      <c r="DQ249" s="12" t="s">
        <v>1493</v>
      </c>
      <c r="DR249" s="12" t="s">
        <v>1493</v>
      </c>
      <c r="DS249" s="12" t="s">
        <v>1493</v>
      </c>
      <c r="DT249" s="12" t="s">
        <v>1493</v>
      </c>
      <c r="DU249" s="12" t="s">
        <v>1493</v>
      </c>
      <c r="DV249" s="12" t="s">
        <v>1493</v>
      </c>
      <c r="DW249" s="12" t="s">
        <v>1493</v>
      </c>
      <c r="DX249" s="12" t="s">
        <v>1493</v>
      </c>
      <c r="DY249" s="12" t="s">
        <v>1493</v>
      </c>
      <c r="DZ249" s="12" t="s">
        <v>1493</v>
      </c>
      <c r="EA249" s="12" t="s">
        <v>1493</v>
      </c>
      <c r="EB249" s="12" t="s">
        <v>1493</v>
      </c>
      <c r="EC249" s="12" t="s">
        <v>1493</v>
      </c>
      <c r="ED249" s="12" t="s">
        <v>1493</v>
      </c>
      <c r="EE249" s="12" t="s">
        <v>1493</v>
      </c>
      <c r="EF249" s="12" t="s">
        <v>1493</v>
      </c>
      <c r="EG249" s="12" t="s">
        <v>1493</v>
      </c>
      <c r="EH249" s="12" t="s">
        <v>1493</v>
      </c>
      <c r="EI249" s="12" t="s">
        <v>1493</v>
      </c>
      <c r="EJ249" s="12" t="s">
        <v>1493</v>
      </c>
      <c r="EK249" s="12" t="s">
        <v>1493</v>
      </c>
      <c r="EL249" s="12" t="s">
        <v>1493</v>
      </c>
      <c r="EM249" s="12" t="s">
        <v>1493</v>
      </c>
      <c r="EN249" s="12" t="s">
        <v>1493</v>
      </c>
      <c r="EO249" s="12" t="s">
        <v>1493</v>
      </c>
      <c r="EP249" s="12" t="s">
        <v>1493</v>
      </c>
      <c r="ER249">
        <v>5</v>
      </c>
      <c r="ES249">
        <v>37.5</v>
      </c>
      <c r="ET249">
        <v>37.5</v>
      </c>
      <c r="EU249">
        <f t="shared" si="9"/>
        <v>37</v>
      </c>
      <c r="EV249">
        <f>Data1!BQ249/7</f>
        <v>39.571428571428569</v>
      </c>
      <c r="EW249">
        <v>5</v>
      </c>
      <c r="EX249">
        <f t="shared" si="10"/>
        <v>2</v>
      </c>
      <c r="EY249" t="str">
        <f t="shared" si="11"/>
        <v>בינוני</v>
      </c>
    </row>
    <row r="250" spans="1:155" x14ac:dyDescent="0.25">
      <c r="A250" s="4">
        <v>1.153</v>
      </c>
      <c r="B250" s="12" t="s">
        <v>1493</v>
      </c>
      <c r="C250" s="12" t="s">
        <v>1042</v>
      </c>
      <c r="D250">
        <v>214</v>
      </c>
      <c r="E250" s="12" t="s">
        <v>702</v>
      </c>
      <c r="F250">
        <v>81</v>
      </c>
      <c r="G250" s="12" t="s">
        <v>1493</v>
      </c>
      <c r="H250" s="12" t="s">
        <v>1493</v>
      </c>
      <c r="I250" s="12" t="s">
        <v>1493</v>
      </c>
      <c r="J250" s="12" t="s">
        <v>1493</v>
      </c>
      <c r="K250" s="12" t="s">
        <v>1493</v>
      </c>
      <c r="L250" s="12" t="s">
        <v>1493</v>
      </c>
      <c r="M250" s="12" t="s">
        <v>1493</v>
      </c>
      <c r="N250" s="12" t="s">
        <v>1493</v>
      </c>
      <c r="O250" s="12" t="s">
        <v>1303</v>
      </c>
      <c r="P250">
        <v>229</v>
      </c>
      <c r="Q250" s="12" t="s">
        <v>557</v>
      </c>
      <c r="R250">
        <v>82</v>
      </c>
      <c r="S250" s="12" t="s">
        <v>1493</v>
      </c>
      <c r="T250" s="12" t="s">
        <v>1493</v>
      </c>
      <c r="U250" s="12" t="s">
        <v>1493</v>
      </c>
      <c r="V250" s="12" t="s">
        <v>1493</v>
      </c>
      <c r="W250" s="12" t="s">
        <v>1493</v>
      </c>
      <c r="X250" s="12" t="s">
        <v>1493</v>
      </c>
      <c r="Y250" s="12" t="s">
        <v>1493</v>
      </c>
      <c r="Z250" s="12" t="s">
        <v>1493</v>
      </c>
      <c r="AA250" t="s">
        <v>1224</v>
      </c>
      <c r="AB250">
        <v>240</v>
      </c>
      <c r="AC250" t="s">
        <v>557</v>
      </c>
      <c r="AD250">
        <v>83.5</v>
      </c>
      <c r="AE250" s="12" t="s">
        <v>1493</v>
      </c>
      <c r="AF250" s="12" t="s">
        <v>1493</v>
      </c>
      <c r="AG250" s="12" t="s">
        <v>1493</v>
      </c>
      <c r="AH250" s="12" t="s">
        <v>1493</v>
      </c>
      <c r="AI250" s="12" t="s">
        <v>1493</v>
      </c>
      <c r="AJ250" s="12" t="s">
        <v>1493</v>
      </c>
      <c r="AK250" s="12" t="s">
        <v>1493</v>
      </c>
      <c r="AL250" s="12" t="s">
        <v>1493</v>
      </c>
      <c r="AM250" t="s">
        <v>1268</v>
      </c>
      <c r="AN250">
        <v>255</v>
      </c>
      <c r="AO250" t="s">
        <v>557</v>
      </c>
      <c r="AP250">
        <v>85.5</v>
      </c>
      <c r="AQ250" s="12" t="s">
        <v>1493</v>
      </c>
      <c r="AR250" s="12" t="s">
        <v>1493</v>
      </c>
      <c r="AS250" s="12" t="s">
        <v>1493</v>
      </c>
      <c r="AT250" s="12" t="s">
        <v>1493</v>
      </c>
      <c r="AU250" s="12" t="s">
        <v>1493</v>
      </c>
      <c r="AV250" s="12" t="s">
        <v>1493</v>
      </c>
      <c r="AW250" s="12" t="s">
        <v>1493</v>
      </c>
      <c r="AX250" s="12" t="s">
        <v>1493</v>
      </c>
      <c r="AY250" s="12" t="s">
        <v>1493</v>
      </c>
      <c r="AZ250" s="12" t="s">
        <v>1493</v>
      </c>
      <c r="BA250" s="12" t="s">
        <v>1493</v>
      </c>
      <c r="BB250" s="12" t="s">
        <v>1493</v>
      </c>
      <c r="BC250" s="12" t="s">
        <v>1493</v>
      </c>
      <c r="BD250" s="12" t="s">
        <v>1493</v>
      </c>
      <c r="BE250" s="12" t="s">
        <v>1493</v>
      </c>
      <c r="BF250" s="12" t="s">
        <v>1493</v>
      </c>
      <c r="BG250" s="12" t="s">
        <v>1493</v>
      </c>
      <c r="BH250" s="12" t="s">
        <v>1493</v>
      </c>
      <c r="BI250" s="12" t="s">
        <v>1493</v>
      </c>
      <c r="BJ250" s="12" t="s">
        <v>1493</v>
      </c>
      <c r="BK250" s="12" t="s">
        <v>1493</v>
      </c>
      <c r="BL250" s="12" t="s">
        <v>1493</v>
      </c>
      <c r="BM250" s="12" t="s">
        <v>1493</v>
      </c>
      <c r="BN250" s="12" t="s">
        <v>1493</v>
      </c>
      <c r="BO250" s="12" t="s">
        <v>1493</v>
      </c>
      <c r="BP250" s="12" t="s">
        <v>1493</v>
      </c>
      <c r="BQ250" s="12" t="s">
        <v>1493</v>
      </c>
      <c r="BR250" s="12" t="s">
        <v>1493</v>
      </c>
      <c r="BS250" s="12" t="s">
        <v>1493</v>
      </c>
      <c r="BT250" s="12" t="s">
        <v>1493</v>
      </c>
      <c r="BU250" s="12" t="s">
        <v>1493</v>
      </c>
      <c r="BV250" s="12" t="s">
        <v>1493</v>
      </c>
      <c r="BW250" s="12" t="s">
        <v>1493</v>
      </c>
      <c r="BX250" s="12" t="s">
        <v>1493</v>
      </c>
      <c r="BY250" s="12" t="s">
        <v>1493</v>
      </c>
      <c r="BZ250" s="12" t="s">
        <v>1493</v>
      </c>
      <c r="CA250" s="12" t="s">
        <v>1493</v>
      </c>
      <c r="CB250" s="12" t="s">
        <v>1493</v>
      </c>
      <c r="CC250" s="12" t="s">
        <v>1493</v>
      </c>
      <c r="CD250" s="12" t="s">
        <v>1493</v>
      </c>
      <c r="CE250" s="12" t="s">
        <v>1493</v>
      </c>
      <c r="CF250" s="12" t="s">
        <v>1493</v>
      </c>
      <c r="CG250" s="12" t="s">
        <v>1493</v>
      </c>
      <c r="CH250" s="12" t="s">
        <v>1493</v>
      </c>
      <c r="CI250" s="12" t="s">
        <v>1493</v>
      </c>
      <c r="CJ250" s="12" t="s">
        <v>1493</v>
      </c>
      <c r="CK250" s="12" t="s">
        <v>1493</v>
      </c>
      <c r="CL250" s="12" t="s">
        <v>1493</v>
      </c>
      <c r="CM250" s="12" t="s">
        <v>1493</v>
      </c>
      <c r="CN250" s="12" t="s">
        <v>1493</v>
      </c>
      <c r="CO250" s="12" t="s">
        <v>1493</v>
      </c>
      <c r="CP250" s="12" t="s">
        <v>1493</v>
      </c>
      <c r="CQ250" s="12" t="s">
        <v>1493</v>
      </c>
      <c r="CR250" s="12" t="s">
        <v>1493</v>
      </c>
      <c r="CS250" s="12" t="s">
        <v>1493</v>
      </c>
      <c r="CT250" s="12" t="s">
        <v>1493</v>
      </c>
      <c r="CU250" s="12" t="s">
        <v>1493</v>
      </c>
      <c r="CV250" s="12" t="s">
        <v>1493</v>
      </c>
      <c r="CW250" s="12" t="s">
        <v>1493</v>
      </c>
      <c r="CX250" s="12" t="s">
        <v>1493</v>
      </c>
      <c r="CY250" s="12" t="s">
        <v>1493</v>
      </c>
      <c r="CZ250" s="12" t="s">
        <v>1493</v>
      </c>
      <c r="DA250" s="12" t="s">
        <v>1493</v>
      </c>
      <c r="DB250" s="12" t="s">
        <v>1493</v>
      </c>
      <c r="DC250" s="12" t="s">
        <v>1493</v>
      </c>
      <c r="DD250" s="12" t="s">
        <v>1493</v>
      </c>
      <c r="DE250" s="12" t="s">
        <v>1493</v>
      </c>
      <c r="DF250" s="12" t="s">
        <v>1493</v>
      </c>
      <c r="DG250" s="12" t="s">
        <v>1493</v>
      </c>
      <c r="DH250" s="12" t="s">
        <v>1493</v>
      </c>
      <c r="DI250" s="12" t="s">
        <v>1493</v>
      </c>
      <c r="DJ250" s="12" t="s">
        <v>1493</v>
      </c>
      <c r="DK250" s="12" t="s">
        <v>1493</v>
      </c>
      <c r="DL250" s="12" t="s">
        <v>1493</v>
      </c>
      <c r="DM250" s="12" t="s">
        <v>1493</v>
      </c>
      <c r="DN250" s="12" t="s">
        <v>1493</v>
      </c>
      <c r="DO250" s="12" t="s">
        <v>1493</v>
      </c>
      <c r="DP250" s="12" t="s">
        <v>1493</v>
      </c>
      <c r="DQ250" s="12" t="s">
        <v>1493</v>
      </c>
      <c r="DR250" s="12" t="s">
        <v>1493</v>
      </c>
      <c r="DS250" s="12" t="s">
        <v>1493</v>
      </c>
      <c r="DT250" s="12" t="s">
        <v>1493</v>
      </c>
      <c r="DU250" s="12" t="s">
        <v>1493</v>
      </c>
      <c r="DV250" s="12" t="s">
        <v>1493</v>
      </c>
      <c r="DW250" s="12" t="s">
        <v>1493</v>
      </c>
      <c r="DX250" s="12" t="s">
        <v>1493</v>
      </c>
      <c r="DY250" s="12" t="s">
        <v>1493</v>
      </c>
      <c r="DZ250" s="12" t="s">
        <v>1493</v>
      </c>
      <c r="EA250" s="12" t="s">
        <v>1493</v>
      </c>
      <c r="EB250" s="12" t="s">
        <v>1493</v>
      </c>
      <c r="EC250" s="12" t="s">
        <v>1493</v>
      </c>
      <c r="ED250" s="12" t="s">
        <v>1493</v>
      </c>
      <c r="EE250" s="12" t="s">
        <v>1493</v>
      </c>
      <c r="EF250" s="12" t="s">
        <v>1493</v>
      </c>
      <c r="EG250" s="12" t="s">
        <v>1493</v>
      </c>
      <c r="EH250" s="12" t="s">
        <v>1493</v>
      </c>
      <c r="EI250" s="12" t="s">
        <v>1493</v>
      </c>
      <c r="EJ250" s="12" t="s">
        <v>1493</v>
      </c>
      <c r="EK250" s="12" t="s">
        <v>1493</v>
      </c>
      <c r="EL250" s="12" t="s">
        <v>1493</v>
      </c>
      <c r="EM250" s="12" t="s">
        <v>1493</v>
      </c>
      <c r="EN250" s="12" t="s">
        <v>1493</v>
      </c>
      <c r="EO250" s="12" t="s">
        <v>1493</v>
      </c>
      <c r="EP250" s="12" t="s">
        <v>1493</v>
      </c>
      <c r="ER250">
        <v>4</v>
      </c>
      <c r="ES250">
        <v>36.4</v>
      </c>
      <c r="ET250">
        <v>36.4</v>
      </c>
      <c r="EU250">
        <f t="shared" si="9"/>
        <v>36</v>
      </c>
      <c r="EV250">
        <f>Data1!BQ250/7</f>
        <v>37.285714285714285</v>
      </c>
      <c r="EW250">
        <v>4</v>
      </c>
      <c r="EX250">
        <f t="shared" si="10"/>
        <v>3</v>
      </c>
      <c r="EY250" t="str">
        <f t="shared" si="11"/>
        <v>לא הולם</v>
      </c>
    </row>
    <row r="251" spans="1:155" x14ac:dyDescent="0.25">
      <c r="A251" s="4">
        <v>1.1539999999999999</v>
      </c>
      <c r="B251" s="12" t="s">
        <v>1493</v>
      </c>
      <c r="C251" s="12" t="s">
        <v>918</v>
      </c>
      <c r="D251">
        <v>174</v>
      </c>
      <c r="E251" s="12" t="s">
        <v>831</v>
      </c>
      <c r="F251">
        <v>92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1</v>
      </c>
      <c r="O251" s="12" t="s">
        <v>1307</v>
      </c>
      <c r="P251">
        <v>190</v>
      </c>
      <c r="Q251" s="12" t="s">
        <v>486</v>
      </c>
      <c r="R251">
        <v>94</v>
      </c>
      <c r="S251" s="12">
        <v>0</v>
      </c>
      <c r="T251">
        <v>0</v>
      </c>
      <c r="U251" s="12">
        <v>0</v>
      </c>
      <c r="V251">
        <v>0</v>
      </c>
      <c r="W251" s="12">
        <v>1</v>
      </c>
      <c r="X251">
        <v>0</v>
      </c>
      <c r="Y251" s="12">
        <v>1</v>
      </c>
      <c r="Z251" s="12" t="s">
        <v>1493</v>
      </c>
      <c r="AA251" t="s">
        <v>1184</v>
      </c>
      <c r="AB251">
        <v>224</v>
      </c>
      <c r="AC251" t="s">
        <v>569</v>
      </c>
      <c r="AD251">
        <v>94</v>
      </c>
      <c r="AE251">
        <v>0</v>
      </c>
      <c r="AF251">
        <v>0</v>
      </c>
      <c r="AG251">
        <v>0</v>
      </c>
      <c r="AH251">
        <v>0</v>
      </c>
      <c r="AI251">
        <v>1</v>
      </c>
      <c r="AJ251" s="12" t="s">
        <v>1493</v>
      </c>
      <c r="AK251">
        <v>1</v>
      </c>
      <c r="AL251" s="12" t="s">
        <v>1493</v>
      </c>
      <c r="AM251" s="12" t="s">
        <v>1493</v>
      </c>
      <c r="AN251" s="12" t="s">
        <v>1493</v>
      </c>
      <c r="AO251" s="12" t="s">
        <v>1493</v>
      </c>
      <c r="AP251" s="12" t="s">
        <v>1493</v>
      </c>
      <c r="AQ251" s="12" t="s">
        <v>1493</v>
      </c>
      <c r="AR251" s="12" t="s">
        <v>1493</v>
      </c>
      <c r="AS251" s="12" t="s">
        <v>1493</v>
      </c>
      <c r="AT251" s="12" t="s">
        <v>1493</v>
      </c>
      <c r="AU251" s="12" t="s">
        <v>1493</v>
      </c>
      <c r="AV251" s="12" t="s">
        <v>1493</v>
      </c>
      <c r="AW251" s="12" t="s">
        <v>1493</v>
      </c>
      <c r="AX251" s="12" t="s">
        <v>1493</v>
      </c>
      <c r="AY251" s="12" t="s">
        <v>1493</v>
      </c>
      <c r="AZ251" s="12" t="s">
        <v>1493</v>
      </c>
      <c r="BA251" s="12" t="s">
        <v>1493</v>
      </c>
      <c r="BB251" s="12" t="s">
        <v>1493</v>
      </c>
      <c r="BC251" s="12" t="s">
        <v>1493</v>
      </c>
      <c r="BD251" s="12" t="s">
        <v>1493</v>
      </c>
      <c r="BE251" s="12" t="s">
        <v>1493</v>
      </c>
      <c r="BF251" s="12" t="s">
        <v>1493</v>
      </c>
      <c r="BG251" s="12" t="s">
        <v>1493</v>
      </c>
      <c r="BH251" s="12" t="s">
        <v>1493</v>
      </c>
      <c r="BI251" s="12" t="s">
        <v>1493</v>
      </c>
      <c r="BJ251" s="12" t="s">
        <v>1493</v>
      </c>
      <c r="BK251" s="12" t="s">
        <v>1493</v>
      </c>
      <c r="BL251" s="12" t="s">
        <v>1493</v>
      </c>
      <c r="BM251" s="12" t="s">
        <v>1493</v>
      </c>
      <c r="BN251" s="12" t="s">
        <v>1493</v>
      </c>
      <c r="BO251" s="12" t="s">
        <v>1493</v>
      </c>
      <c r="BP251" s="12" t="s">
        <v>1493</v>
      </c>
      <c r="BQ251" s="12" t="s">
        <v>1493</v>
      </c>
      <c r="BR251" s="12" t="s">
        <v>1493</v>
      </c>
      <c r="BS251" s="12" t="s">
        <v>1493</v>
      </c>
      <c r="BT251" s="12" t="s">
        <v>1493</v>
      </c>
      <c r="BU251" s="12" t="s">
        <v>1493</v>
      </c>
      <c r="BV251" s="12" t="s">
        <v>1493</v>
      </c>
      <c r="BW251" s="12" t="s">
        <v>1493</v>
      </c>
      <c r="BX251" s="12" t="s">
        <v>1493</v>
      </c>
      <c r="BY251" s="12" t="s">
        <v>1493</v>
      </c>
      <c r="BZ251" s="12" t="s">
        <v>1493</v>
      </c>
      <c r="CA251" s="12" t="s">
        <v>1493</v>
      </c>
      <c r="CB251" s="12" t="s">
        <v>1493</v>
      </c>
      <c r="CC251" s="12" t="s">
        <v>1493</v>
      </c>
      <c r="CD251" s="12" t="s">
        <v>1493</v>
      </c>
      <c r="CE251" s="12" t="s">
        <v>1493</v>
      </c>
      <c r="CF251" s="12" t="s">
        <v>1493</v>
      </c>
      <c r="CG251" s="12" t="s">
        <v>1493</v>
      </c>
      <c r="CH251" s="12" t="s">
        <v>1493</v>
      </c>
      <c r="CI251" s="12" t="s">
        <v>1493</v>
      </c>
      <c r="CJ251" s="12" t="s">
        <v>1493</v>
      </c>
      <c r="CK251" s="12" t="s">
        <v>1493</v>
      </c>
      <c r="CL251" s="12" t="s">
        <v>1493</v>
      </c>
      <c r="CM251" s="12" t="s">
        <v>1493</v>
      </c>
      <c r="CN251" s="12" t="s">
        <v>1493</v>
      </c>
      <c r="CO251" s="12" t="s">
        <v>1493</v>
      </c>
      <c r="CP251" s="12" t="s">
        <v>1493</v>
      </c>
      <c r="CQ251" s="12" t="s">
        <v>1493</v>
      </c>
      <c r="CR251" s="12" t="s">
        <v>1493</v>
      </c>
      <c r="CS251" s="12" t="s">
        <v>1493</v>
      </c>
      <c r="CT251" s="12" t="s">
        <v>1493</v>
      </c>
      <c r="CU251" s="12" t="s">
        <v>1493</v>
      </c>
      <c r="CV251" s="12" t="s">
        <v>1493</v>
      </c>
      <c r="CW251" s="12" t="s">
        <v>1493</v>
      </c>
      <c r="CX251" s="12" t="s">
        <v>1493</v>
      </c>
      <c r="CY251" s="12" t="s">
        <v>1493</v>
      </c>
      <c r="CZ251" s="12" t="s">
        <v>1493</v>
      </c>
      <c r="DA251" s="12" t="s">
        <v>1493</v>
      </c>
      <c r="DB251" s="12" t="s">
        <v>1493</v>
      </c>
      <c r="DC251" s="12" t="s">
        <v>1493</v>
      </c>
      <c r="DD251" s="12" t="s">
        <v>1493</v>
      </c>
      <c r="DE251" s="12" t="s">
        <v>1493</v>
      </c>
      <c r="DF251" s="12" t="s">
        <v>1493</v>
      </c>
      <c r="DG251" s="12" t="s">
        <v>1493</v>
      </c>
      <c r="DH251" s="12" t="s">
        <v>1493</v>
      </c>
      <c r="DI251" s="12" t="s">
        <v>1493</v>
      </c>
      <c r="DJ251" s="12" t="s">
        <v>1493</v>
      </c>
      <c r="DK251" s="12" t="s">
        <v>1493</v>
      </c>
      <c r="DL251" s="12" t="s">
        <v>1493</v>
      </c>
      <c r="DM251" s="12" t="s">
        <v>1493</v>
      </c>
      <c r="DN251" s="12" t="s">
        <v>1493</v>
      </c>
      <c r="DO251" s="12" t="s">
        <v>1493</v>
      </c>
      <c r="DP251" s="12" t="s">
        <v>1493</v>
      </c>
      <c r="DQ251" s="12" t="s">
        <v>1493</v>
      </c>
      <c r="DR251" s="12" t="s">
        <v>1493</v>
      </c>
      <c r="DS251" s="12" t="s">
        <v>1493</v>
      </c>
      <c r="DT251" s="12" t="s">
        <v>1493</v>
      </c>
      <c r="DU251" s="12" t="s">
        <v>1493</v>
      </c>
      <c r="DV251" s="12" t="s">
        <v>1493</v>
      </c>
      <c r="DW251" s="12" t="s">
        <v>1493</v>
      </c>
      <c r="DX251" s="12" t="s">
        <v>1493</v>
      </c>
      <c r="DY251" s="12" t="s">
        <v>1493</v>
      </c>
      <c r="DZ251" s="12" t="s">
        <v>1493</v>
      </c>
      <c r="EA251" s="12" t="s">
        <v>1493</v>
      </c>
      <c r="EB251" s="12" t="s">
        <v>1493</v>
      </c>
      <c r="EC251" s="12" t="s">
        <v>1493</v>
      </c>
      <c r="ED251" s="12" t="s">
        <v>1493</v>
      </c>
      <c r="EE251" s="12" t="s">
        <v>1493</v>
      </c>
      <c r="EF251" s="12" t="s">
        <v>1493</v>
      </c>
      <c r="EG251" s="12" t="s">
        <v>1493</v>
      </c>
      <c r="EH251" s="12" t="s">
        <v>1493</v>
      </c>
      <c r="EI251" s="12" t="s">
        <v>1493</v>
      </c>
      <c r="EJ251" s="12" t="s">
        <v>1493</v>
      </c>
      <c r="EK251" s="12" t="s">
        <v>1493</v>
      </c>
      <c r="EL251" s="12" t="s">
        <v>1493</v>
      </c>
      <c r="EM251" s="12" t="s">
        <v>1493</v>
      </c>
      <c r="EN251" s="12" t="s">
        <v>1493</v>
      </c>
      <c r="EO251" s="12" t="s">
        <v>1493</v>
      </c>
      <c r="EP251" s="12" t="s">
        <v>1493</v>
      </c>
      <c r="ER251">
        <v>3</v>
      </c>
      <c r="ES251">
        <v>32</v>
      </c>
      <c r="ET251">
        <v>32</v>
      </c>
      <c r="EU251">
        <f t="shared" si="9"/>
        <v>32</v>
      </c>
      <c r="EV251">
        <f>Data1!BQ251/7</f>
        <v>40.857142857142854</v>
      </c>
      <c r="EW251">
        <v>3</v>
      </c>
      <c r="EX251">
        <f t="shared" si="10"/>
        <v>3</v>
      </c>
      <c r="EY251" t="str">
        <f t="shared" si="11"/>
        <v>לא הולם</v>
      </c>
    </row>
    <row r="252" spans="1:155" x14ac:dyDescent="0.25">
      <c r="A252" s="4">
        <v>1.155</v>
      </c>
      <c r="B252" s="12" t="s">
        <v>1493</v>
      </c>
      <c r="C252" s="12" t="s">
        <v>777</v>
      </c>
      <c r="D252">
        <v>72</v>
      </c>
      <c r="E252" s="12" t="s">
        <v>495</v>
      </c>
      <c r="F252">
        <v>61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 s="12" t="s">
        <v>962</v>
      </c>
      <c r="P252">
        <v>107</v>
      </c>
      <c r="Q252" s="12" t="s">
        <v>845</v>
      </c>
      <c r="R252">
        <v>62.5</v>
      </c>
      <c r="S252" s="12">
        <v>0</v>
      </c>
      <c r="T252">
        <v>0</v>
      </c>
      <c r="U252" s="12">
        <v>0</v>
      </c>
      <c r="V252">
        <v>0</v>
      </c>
      <c r="W252" s="12">
        <v>0</v>
      </c>
      <c r="X252">
        <v>1</v>
      </c>
      <c r="Y252" s="12">
        <v>1</v>
      </c>
      <c r="Z252" s="12" t="s">
        <v>1493</v>
      </c>
      <c r="AA252" t="s">
        <v>1167</v>
      </c>
      <c r="AB252">
        <v>196</v>
      </c>
      <c r="AC252" t="s">
        <v>484</v>
      </c>
      <c r="AD252">
        <v>69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1</v>
      </c>
      <c r="AL252" s="12" t="s">
        <v>1493</v>
      </c>
      <c r="AM252" t="s">
        <v>1309</v>
      </c>
      <c r="AN252">
        <v>252</v>
      </c>
      <c r="AO252" t="s">
        <v>484</v>
      </c>
      <c r="AP252">
        <v>77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 s="12" t="s">
        <v>1493</v>
      </c>
      <c r="AY252" s="12" t="s">
        <v>1493</v>
      </c>
      <c r="AZ252" s="12" t="s">
        <v>1493</v>
      </c>
      <c r="BA252" s="12" t="s">
        <v>1493</v>
      </c>
      <c r="BB252" s="12" t="s">
        <v>1493</v>
      </c>
      <c r="BC252" s="12" t="s">
        <v>1493</v>
      </c>
      <c r="BD252" s="12" t="s">
        <v>1493</v>
      </c>
      <c r="BE252" s="12" t="s">
        <v>1493</v>
      </c>
      <c r="BF252" s="12" t="s">
        <v>1493</v>
      </c>
      <c r="BG252" s="12" t="s">
        <v>1493</v>
      </c>
      <c r="BH252" s="12" t="s">
        <v>1493</v>
      </c>
      <c r="BI252" s="12" t="s">
        <v>1493</v>
      </c>
      <c r="BJ252" s="12" t="s">
        <v>1493</v>
      </c>
      <c r="BK252" s="12" t="s">
        <v>1493</v>
      </c>
      <c r="BL252" s="12" t="s">
        <v>1493</v>
      </c>
      <c r="BM252" s="12" t="s">
        <v>1493</v>
      </c>
      <c r="BN252" s="12" t="s">
        <v>1493</v>
      </c>
      <c r="BO252" s="12" t="s">
        <v>1493</v>
      </c>
      <c r="BP252" s="12" t="s">
        <v>1493</v>
      </c>
      <c r="BQ252" s="12" t="s">
        <v>1493</v>
      </c>
      <c r="BR252" s="12" t="s">
        <v>1493</v>
      </c>
      <c r="BS252" s="12" t="s">
        <v>1493</v>
      </c>
      <c r="BT252" s="12" t="s">
        <v>1493</v>
      </c>
      <c r="BU252" s="12" t="s">
        <v>1493</v>
      </c>
      <c r="BV252" s="12" t="s">
        <v>1493</v>
      </c>
      <c r="BW252" s="12" t="s">
        <v>1493</v>
      </c>
      <c r="BX252" s="12" t="s">
        <v>1493</v>
      </c>
      <c r="BY252" s="12" t="s">
        <v>1493</v>
      </c>
      <c r="BZ252" s="12" t="s">
        <v>1493</v>
      </c>
      <c r="CA252" s="12" t="s">
        <v>1493</v>
      </c>
      <c r="CB252" s="12" t="s">
        <v>1493</v>
      </c>
      <c r="CC252" s="12" t="s">
        <v>1493</v>
      </c>
      <c r="CD252" s="12" t="s">
        <v>1493</v>
      </c>
      <c r="CE252" s="12" t="s">
        <v>1493</v>
      </c>
      <c r="CF252" s="12" t="s">
        <v>1493</v>
      </c>
      <c r="CG252" s="12" t="s">
        <v>1493</v>
      </c>
      <c r="CH252" s="12" t="s">
        <v>1493</v>
      </c>
      <c r="CI252" s="12" t="s">
        <v>1493</v>
      </c>
      <c r="CJ252" s="12" t="s">
        <v>1493</v>
      </c>
      <c r="CK252" s="12" t="s">
        <v>1493</v>
      </c>
      <c r="CL252" s="12" t="s">
        <v>1493</v>
      </c>
      <c r="CM252" s="12" t="s">
        <v>1493</v>
      </c>
      <c r="CN252" s="12" t="s">
        <v>1493</v>
      </c>
      <c r="CO252" s="12" t="s">
        <v>1493</v>
      </c>
      <c r="CP252" s="12" t="s">
        <v>1493</v>
      </c>
      <c r="CQ252" s="12" t="s">
        <v>1493</v>
      </c>
      <c r="CR252" s="12" t="s">
        <v>1493</v>
      </c>
      <c r="CS252" s="12" t="s">
        <v>1493</v>
      </c>
      <c r="CT252" s="12" t="s">
        <v>1493</v>
      </c>
      <c r="CU252" s="12" t="s">
        <v>1493</v>
      </c>
      <c r="CV252" s="12" t="s">
        <v>1493</v>
      </c>
      <c r="CW252" s="12" t="s">
        <v>1493</v>
      </c>
      <c r="CX252" s="12" t="s">
        <v>1493</v>
      </c>
      <c r="CY252" s="12" t="s">
        <v>1493</v>
      </c>
      <c r="CZ252" s="12" t="s">
        <v>1493</v>
      </c>
      <c r="DA252" s="12" t="s">
        <v>1493</v>
      </c>
      <c r="DB252" s="12" t="s">
        <v>1493</v>
      </c>
      <c r="DC252" s="12" t="s">
        <v>1493</v>
      </c>
      <c r="DD252" s="12" t="s">
        <v>1493</v>
      </c>
      <c r="DE252" s="12" t="s">
        <v>1493</v>
      </c>
      <c r="DF252" s="12" t="s">
        <v>1493</v>
      </c>
      <c r="DG252" s="12" t="s">
        <v>1493</v>
      </c>
      <c r="DH252" s="12" t="s">
        <v>1493</v>
      </c>
      <c r="DI252" s="12" t="s">
        <v>1493</v>
      </c>
      <c r="DJ252" s="12" t="s">
        <v>1493</v>
      </c>
      <c r="DK252" s="12" t="s">
        <v>1493</v>
      </c>
      <c r="DL252" s="12" t="s">
        <v>1493</v>
      </c>
      <c r="DM252" s="12" t="s">
        <v>1493</v>
      </c>
      <c r="DN252" s="12" t="s">
        <v>1493</v>
      </c>
      <c r="DO252" s="12" t="s">
        <v>1493</v>
      </c>
      <c r="DP252" s="12" t="s">
        <v>1493</v>
      </c>
      <c r="DQ252" s="12" t="s">
        <v>1493</v>
      </c>
      <c r="DR252" s="12" t="s">
        <v>1493</v>
      </c>
      <c r="DS252" s="12" t="s">
        <v>1493</v>
      </c>
      <c r="DT252" s="12" t="s">
        <v>1493</v>
      </c>
      <c r="DU252" s="12" t="s">
        <v>1493</v>
      </c>
      <c r="DV252" s="12" t="s">
        <v>1493</v>
      </c>
      <c r="DW252" s="12" t="s">
        <v>1493</v>
      </c>
      <c r="DX252" s="12" t="s">
        <v>1493</v>
      </c>
      <c r="DY252" s="12" t="s">
        <v>1493</v>
      </c>
      <c r="DZ252" s="12" t="s">
        <v>1493</v>
      </c>
      <c r="EA252" s="12" t="s">
        <v>1493</v>
      </c>
      <c r="EB252" s="12" t="s">
        <v>1493</v>
      </c>
      <c r="EC252" s="12" t="s">
        <v>1493</v>
      </c>
      <c r="ED252" s="12" t="s">
        <v>1493</v>
      </c>
      <c r="EE252" s="12" t="s">
        <v>1493</v>
      </c>
      <c r="EF252" s="12" t="s">
        <v>1493</v>
      </c>
      <c r="EG252" s="12" t="s">
        <v>1493</v>
      </c>
      <c r="EH252" s="12" t="s">
        <v>1493</v>
      </c>
      <c r="EI252" s="12" t="s">
        <v>1493</v>
      </c>
      <c r="EJ252" s="12" t="s">
        <v>1493</v>
      </c>
      <c r="EK252" s="12" t="s">
        <v>1493</v>
      </c>
      <c r="EL252" s="12" t="s">
        <v>1493</v>
      </c>
      <c r="EM252" s="12" t="s">
        <v>1493</v>
      </c>
      <c r="EN252" s="12" t="s">
        <v>1493</v>
      </c>
      <c r="EO252" s="12" t="s">
        <v>1493</v>
      </c>
      <c r="EP252" s="12" t="s">
        <v>1493</v>
      </c>
      <c r="ER252">
        <v>4</v>
      </c>
      <c r="ES252">
        <v>36</v>
      </c>
      <c r="ET252">
        <v>36</v>
      </c>
      <c r="EU252">
        <f t="shared" si="9"/>
        <v>36</v>
      </c>
      <c r="EV252">
        <f>Data1!BQ252/7</f>
        <v>39.285714285714285</v>
      </c>
      <c r="EW252">
        <v>4</v>
      </c>
      <c r="EX252">
        <f t="shared" si="10"/>
        <v>3</v>
      </c>
      <c r="EY252" t="str">
        <f t="shared" si="11"/>
        <v>לא הולם</v>
      </c>
    </row>
    <row r="253" spans="1:155" x14ac:dyDescent="0.25">
      <c r="A253" s="4">
        <v>1.1559999999999999</v>
      </c>
      <c r="B253" s="12" t="s">
        <v>1493</v>
      </c>
      <c r="C253" s="12" t="s">
        <v>548</v>
      </c>
      <c r="D253">
        <v>126</v>
      </c>
      <c r="E253" s="12" t="s">
        <v>484</v>
      </c>
      <c r="F253">
        <v>57</v>
      </c>
      <c r="G253" s="12" t="s">
        <v>1493</v>
      </c>
      <c r="H253" s="12" t="s">
        <v>1493</v>
      </c>
      <c r="I253" s="12" t="s">
        <v>1493</v>
      </c>
      <c r="J253" s="12" t="s">
        <v>1493</v>
      </c>
      <c r="K253" s="12" t="s">
        <v>1493</v>
      </c>
      <c r="L253">
        <v>1</v>
      </c>
      <c r="M253">
        <v>1</v>
      </c>
      <c r="N253">
        <v>1</v>
      </c>
      <c r="O253" s="12" t="s">
        <v>1074</v>
      </c>
      <c r="P253">
        <v>161</v>
      </c>
      <c r="Q253" s="12" t="s">
        <v>484</v>
      </c>
      <c r="R253">
        <v>61</v>
      </c>
      <c r="S253" s="12" t="s">
        <v>1493</v>
      </c>
      <c r="T253" s="12" t="s">
        <v>1493</v>
      </c>
      <c r="U253" s="12" t="s">
        <v>1493</v>
      </c>
      <c r="V253" s="12" t="s">
        <v>1493</v>
      </c>
      <c r="W253" s="12">
        <v>1</v>
      </c>
      <c r="X253">
        <v>1</v>
      </c>
      <c r="Y253" s="12">
        <v>1</v>
      </c>
      <c r="Z253" s="12" t="s">
        <v>1493</v>
      </c>
      <c r="AA253" t="s">
        <v>1057</v>
      </c>
      <c r="AB253">
        <v>195</v>
      </c>
      <c r="AC253" t="s">
        <v>484</v>
      </c>
      <c r="AD253">
        <v>63</v>
      </c>
      <c r="AE253" s="12" t="s">
        <v>1493</v>
      </c>
      <c r="AF253" s="12" t="s">
        <v>1493</v>
      </c>
      <c r="AG253" s="12" t="s">
        <v>1493</v>
      </c>
      <c r="AH253" s="12" t="s">
        <v>1493</v>
      </c>
      <c r="AI253">
        <v>1</v>
      </c>
      <c r="AJ253">
        <v>1</v>
      </c>
      <c r="AK253">
        <v>1</v>
      </c>
      <c r="AL253" s="12" t="s">
        <v>1493</v>
      </c>
      <c r="AM253" t="s">
        <v>1242</v>
      </c>
      <c r="AN253">
        <v>231</v>
      </c>
      <c r="AO253" t="s">
        <v>484</v>
      </c>
      <c r="AP253">
        <v>66</v>
      </c>
      <c r="AQ253" s="12" t="s">
        <v>1493</v>
      </c>
      <c r="AR253" s="12" t="s">
        <v>1493</v>
      </c>
      <c r="AS253" s="12" t="s">
        <v>1493</v>
      </c>
      <c r="AT253" s="12" t="s">
        <v>1493</v>
      </c>
      <c r="AU253">
        <v>1</v>
      </c>
      <c r="AV253">
        <v>1</v>
      </c>
      <c r="AW253">
        <v>1</v>
      </c>
      <c r="AX253" s="12" t="s">
        <v>1493</v>
      </c>
      <c r="AY253" t="s">
        <v>1224</v>
      </c>
      <c r="AZ253">
        <v>252</v>
      </c>
      <c r="BA253" t="s">
        <v>484</v>
      </c>
      <c r="BB253">
        <v>68.5</v>
      </c>
      <c r="BC253" s="12" t="s">
        <v>1493</v>
      </c>
      <c r="BD253" s="12" t="s">
        <v>1493</v>
      </c>
      <c r="BE253" s="12" t="s">
        <v>1493</v>
      </c>
      <c r="BF253" s="12" t="s">
        <v>1493</v>
      </c>
      <c r="BG253">
        <v>1</v>
      </c>
      <c r="BH253">
        <v>1</v>
      </c>
      <c r="BI253">
        <v>1</v>
      </c>
      <c r="BJ253" s="12" t="s">
        <v>1493</v>
      </c>
      <c r="BK253" s="12" t="s">
        <v>1493</v>
      </c>
      <c r="BL253" s="12" t="s">
        <v>1493</v>
      </c>
      <c r="BM253" s="12" t="s">
        <v>1493</v>
      </c>
      <c r="BN253" s="12" t="s">
        <v>1493</v>
      </c>
      <c r="BO253" s="12" t="s">
        <v>1493</v>
      </c>
      <c r="BP253" s="12" t="s">
        <v>1493</v>
      </c>
      <c r="BQ253" s="12" t="s">
        <v>1493</v>
      </c>
      <c r="BR253" s="12" t="s">
        <v>1493</v>
      </c>
      <c r="BS253" s="12" t="s">
        <v>1493</v>
      </c>
      <c r="BT253" s="12" t="s">
        <v>1493</v>
      </c>
      <c r="BU253" s="12" t="s">
        <v>1493</v>
      </c>
      <c r="BV253" s="12" t="s">
        <v>1493</v>
      </c>
      <c r="BW253" s="12" t="s">
        <v>1493</v>
      </c>
      <c r="BX253" s="12" t="s">
        <v>1493</v>
      </c>
      <c r="BY253" s="12" t="s">
        <v>1493</v>
      </c>
      <c r="BZ253" s="12" t="s">
        <v>1493</v>
      </c>
      <c r="CA253" s="12" t="s">
        <v>1493</v>
      </c>
      <c r="CB253" s="12" t="s">
        <v>1493</v>
      </c>
      <c r="CC253" s="12" t="s">
        <v>1493</v>
      </c>
      <c r="CD253" s="12" t="s">
        <v>1493</v>
      </c>
      <c r="CE253" s="12" t="s">
        <v>1493</v>
      </c>
      <c r="CF253" s="12" t="s">
        <v>1493</v>
      </c>
      <c r="CG253" s="12" t="s">
        <v>1493</v>
      </c>
      <c r="CH253" s="12" t="s">
        <v>1493</v>
      </c>
      <c r="CI253" s="12" t="s">
        <v>1493</v>
      </c>
      <c r="CJ253" s="12" t="s">
        <v>1493</v>
      </c>
      <c r="CK253" s="12" t="s">
        <v>1493</v>
      </c>
      <c r="CL253" s="12" t="s">
        <v>1493</v>
      </c>
      <c r="CM253" s="12" t="s">
        <v>1493</v>
      </c>
      <c r="CN253" s="12" t="s">
        <v>1493</v>
      </c>
      <c r="CO253" s="12" t="s">
        <v>1493</v>
      </c>
      <c r="CP253" s="12" t="s">
        <v>1493</v>
      </c>
      <c r="CQ253" s="12" t="s">
        <v>1493</v>
      </c>
      <c r="CR253" s="12" t="s">
        <v>1493</v>
      </c>
      <c r="CS253" s="12" t="s">
        <v>1493</v>
      </c>
      <c r="CT253" s="12" t="s">
        <v>1493</v>
      </c>
      <c r="CU253" s="12" t="s">
        <v>1493</v>
      </c>
      <c r="CV253" s="12" t="s">
        <v>1493</v>
      </c>
      <c r="CW253" s="12" t="s">
        <v>1493</v>
      </c>
      <c r="CX253" s="12" t="s">
        <v>1493</v>
      </c>
      <c r="CY253" s="12" t="s">
        <v>1493</v>
      </c>
      <c r="CZ253" s="12" t="s">
        <v>1493</v>
      </c>
      <c r="DA253" s="12" t="s">
        <v>1493</v>
      </c>
      <c r="DB253" s="12" t="s">
        <v>1493</v>
      </c>
      <c r="DC253" s="12" t="s">
        <v>1493</v>
      </c>
      <c r="DD253" s="12" t="s">
        <v>1493</v>
      </c>
      <c r="DE253" s="12" t="s">
        <v>1493</v>
      </c>
      <c r="DF253" s="12" t="s">
        <v>1493</v>
      </c>
      <c r="DG253" s="12" t="s">
        <v>1493</v>
      </c>
      <c r="DH253" s="12" t="s">
        <v>1493</v>
      </c>
      <c r="DI253" s="12" t="s">
        <v>1493</v>
      </c>
      <c r="DJ253" s="12" t="s">
        <v>1493</v>
      </c>
      <c r="DK253" s="12" t="s">
        <v>1493</v>
      </c>
      <c r="DL253" s="12" t="s">
        <v>1493</v>
      </c>
      <c r="DM253" s="12" t="s">
        <v>1493</v>
      </c>
      <c r="DN253" s="12" t="s">
        <v>1493</v>
      </c>
      <c r="DO253" s="12" t="s">
        <v>1493</v>
      </c>
      <c r="DP253" s="12" t="s">
        <v>1493</v>
      </c>
      <c r="DQ253" s="12" t="s">
        <v>1493</v>
      </c>
      <c r="DR253" s="12" t="s">
        <v>1493</v>
      </c>
      <c r="DS253" s="12" t="s">
        <v>1493</v>
      </c>
      <c r="DT253" s="12" t="s">
        <v>1493</v>
      </c>
      <c r="DU253" s="12" t="s">
        <v>1493</v>
      </c>
      <c r="DV253" s="12" t="s">
        <v>1493</v>
      </c>
      <c r="DW253" s="12" t="s">
        <v>1493</v>
      </c>
      <c r="DX253" s="12" t="s">
        <v>1493</v>
      </c>
      <c r="DY253" s="12" t="s">
        <v>1493</v>
      </c>
      <c r="DZ253" s="12" t="s">
        <v>1493</v>
      </c>
      <c r="EA253" s="12" t="s">
        <v>1493</v>
      </c>
      <c r="EB253" s="12" t="s">
        <v>1493</v>
      </c>
      <c r="EC253" s="12" t="s">
        <v>1493</v>
      </c>
      <c r="ED253" s="12" t="s">
        <v>1493</v>
      </c>
      <c r="EE253" s="12" t="s">
        <v>1493</v>
      </c>
      <c r="EF253" s="12" t="s">
        <v>1493</v>
      </c>
      <c r="EG253" s="12" t="s">
        <v>1493</v>
      </c>
      <c r="EH253" s="12" t="s">
        <v>1493</v>
      </c>
      <c r="EI253" s="12" t="s">
        <v>1493</v>
      </c>
      <c r="EJ253" s="12" t="s">
        <v>1493</v>
      </c>
      <c r="EK253" s="12" t="s">
        <v>1493</v>
      </c>
      <c r="EL253" s="12" t="s">
        <v>1493</v>
      </c>
      <c r="EM253" s="12" t="s">
        <v>1493</v>
      </c>
      <c r="EN253" s="12" t="s">
        <v>1493</v>
      </c>
      <c r="EO253" s="12" t="s">
        <v>1493</v>
      </c>
      <c r="EP253" s="12" t="s">
        <v>1493</v>
      </c>
      <c r="ER253">
        <v>5</v>
      </c>
      <c r="ES253">
        <v>36</v>
      </c>
      <c r="ET253">
        <v>36</v>
      </c>
      <c r="EU253">
        <f t="shared" si="9"/>
        <v>36</v>
      </c>
      <c r="EV253">
        <f>Data1!BQ253/7</f>
        <v>40.714285714285715</v>
      </c>
      <c r="EW253">
        <v>5</v>
      </c>
      <c r="EX253">
        <f t="shared" si="10"/>
        <v>2</v>
      </c>
      <c r="EY253" t="str">
        <f t="shared" si="11"/>
        <v>בינוני</v>
      </c>
    </row>
    <row r="254" spans="1:155" x14ac:dyDescent="0.25">
      <c r="A254" s="4">
        <v>1.157</v>
      </c>
      <c r="B254" s="12" t="s">
        <v>1493</v>
      </c>
      <c r="C254" s="12" t="s">
        <v>1047</v>
      </c>
      <c r="D254" s="12" t="s">
        <v>1493</v>
      </c>
      <c r="E254" s="12" t="s">
        <v>608</v>
      </c>
      <c r="F254">
        <v>65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1</v>
      </c>
      <c r="O254" s="12" t="s">
        <v>1493</v>
      </c>
      <c r="P254" s="12" t="s">
        <v>1493</v>
      </c>
      <c r="Q254" s="12" t="s">
        <v>1493</v>
      </c>
      <c r="R254" s="12" t="s">
        <v>1493</v>
      </c>
      <c r="S254" s="12" t="s">
        <v>1493</v>
      </c>
      <c r="T254" s="12" t="s">
        <v>1493</v>
      </c>
      <c r="U254" s="12" t="s">
        <v>1493</v>
      </c>
      <c r="V254" s="12" t="s">
        <v>1493</v>
      </c>
      <c r="W254" s="12" t="s">
        <v>1493</v>
      </c>
      <c r="X254" s="12" t="s">
        <v>1493</v>
      </c>
      <c r="Y254" s="12" t="s">
        <v>1493</v>
      </c>
      <c r="Z254" s="12" t="s">
        <v>1493</v>
      </c>
      <c r="AA254" s="12" t="s">
        <v>1493</v>
      </c>
      <c r="AB254" s="12" t="s">
        <v>1493</v>
      </c>
      <c r="AC254" s="12" t="s">
        <v>1493</v>
      </c>
      <c r="AD254" s="12" t="s">
        <v>1493</v>
      </c>
      <c r="AE254" s="12" t="s">
        <v>1493</v>
      </c>
      <c r="AF254" s="12" t="s">
        <v>1493</v>
      </c>
      <c r="AG254" s="12" t="s">
        <v>1493</v>
      </c>
      <c r="AH254" s="12" t="s">
        <v>1493</v>
      </c>
      <c r="AI254" s="12" t="s">
        <v>1493</v>
      </c>
      <c r="AJ254" s="12" t="s">
        <v>1493</v>
      </c>
      <c r="AK254" s="12" t="s">
        <v>1493</v>
      </c>
      <c r="AL254" s="12" t="s">
        <v>1493</v>
      </c>
      <c r="AM254" s="12" t="s">
        <v>1493</v>
      </c>
      <c r="AN254" s="12" t="s">
        <v>1493</v>
      </c>
      <c r="AO254" s="12" t="s">
        <v>1493</v>
      </c>
      <c r="AP254" s="12" t="s">
        <v>1493</v>
      </c>
      <c r="AQ254" s="12" t="s">
        <v>1493</v>
      </c>
      <c r="AR254" s="12" t="s">
        <v>1493</v>
      </c>
      <c r="AS254" s="12" t="s">
        <v>1493</v>
      </c>
      <c r="AT254" s="12" t="s">
        <v>1493</v>
      </c>
      <c r="AU254" s="12" t="s">
        <v>1493</v>
      </c>
      <c r="AV254" s="12" t="s">
        <v>1493</v>
      </c>
      <c r="AW254" s="12" t="s">
        <v>1493</v>
      </c>
      <c r="AX254" s="12" t="s">
        <v>1493</v>
      </c>
      <c r="AY254" s="12" t="s">
        <v>1493</v>
      </c>
      <c r="AZ254" s="12" t="s">
        <v>1493</v>
      </c>
      <c r="BA254" s="12" t="s">
        <v>1493</v>
      </c>
      <c r="BB254" s="12" t="s">
        <v>1493</v>
      </c>
      <c r="BC254" s="12" t="s">
        <v>1493</v>
      </c>
      <c r="BD254" s="12" t="s">
        <v>1493</v>
      </c>
      <c r="BE254" s="12" t="s">
        <v>1493</v>
      </c>
      <c r="BF254" s="12" t="s">
        <v>1493</v>
      </c>
      <c r="BG254" s="12" t="s">
        <v>1493</v>
      </c>
      <c r="BH254" s="12" t="s">
        <v>1493</v>
      </c>
      <c r="BI254" s="12" t="s">
        <v>1493</v>
      </c>
      <c r="BJ254" s="12" t="s">
        <v>1493</v>
      </c>
      <c r="BK254" s="12" t="s">
        <v>1493</v>
      </c>
      <c r="BL254" s="12" t="s">
        <v>1493</v>
      </c>
      <c r="BM254" s="12" t="s">
        <v>1493</v>
      </c>
      <c r="BN254" s="12" t="s">
        <v>1493</v>
      </c>
      <c r="BO254" s="12" t="s">
        <v>1493</v>
      </c>
      <c r="BP254" s="12" t="s">
        <v>1493</v>
      </c>
      <c r="BQ254" s="12" t="s">
        <v>1493</v>
      </c>
      <c r="BR254" s="12" t="s">
        <v>1493</v>
      </c>
      <c r="BS254" s="12" t="s">
        <v>1493</v>
      </c>
      <c r="BT254" s="12" t="s">
        <v>1493</v>
      </c>
      <c r="BU254" s="12" t="s">
        <v>1493</v>
      </c>
      <c r="BV254" s="12" t="s">
        <v>1493</v>
      </c>
      <c r="BW254" s="12" t="s">
        <v>1493</v>
      </c>
      <c r="BX254" s="12" t="s">
        <v>1493</v>
      </c>
      <c r="BY254" s="12" t="s">
        <v>1493</v>
      </c>
      <c r="BZ254" s="12" t="s">
        <v>1493</v>
      </c>
      <c r="CA254" s="12" t="s">
        <v>1493</v>
      </c>
      <c r="CB254" s="12" t="s">
        <v>1493</v>
      </c>
      <c r="CC254" s="12" t="s">
        <v>1493</v>
      </c>
      <c r="CD254" s="12" t="s">
        <v>1493</v>
      </c>
      <c r="CE254" s="12" t="s">
        <v>1493</v>
      </c>
      <c r="CF254" s="12" t="s">
        <v>1493</v>
      </c>
      <c r="CG254" s="12" t="s">
        <v>1493</v>
      </c>
      <c r="CH254" s="12" t="s">
        <v>1493</v>
      </c>
      <c r="CI254" s="12" t="s">
        <v>1493</v>
      </c>
      <c r="CJ254" s="12" t="s">
        <v>1493</v>
      </c>
      <c r="CK254" s="12" t="s">
        <v>1493</v>
      </c>
      <c r="CL254" s="12" t="s">
        <v>1493</v>
      </c>
      <c r="CM254" s="12" t="s">
        <v>1493</v>
      </c>
      <c r="CN254" s="12" t="s">
        <v>1493</v>
      </c>
      <c r="CO254" s="12" t="s">
        <v>1493</v>
      </c>
      <c r="CP254" s="12" t="s">
        <v>1493</v>
      </c>
      <c r="CQ254" s="12" t="s">
        <v>1493</v>
      </c>
      <c r="CR254" s="12" t="s">
        <v>1493</v>
      </c>
      <c r="CS254" s="12" t="s">
        <v>1493</v>
      </c>
      <c r="CT254" s="12" t="s">
        <v>1493</v>
      </c>
      <c r="CU254" s="12" t="s">
        <v>1493</v>
      </c>
      <c r="CV254" s="12" t="s">
        <v>1493</v>
      </c>
      <c r="CW254" s="12" t="s">
        <v>1493</v>
      </c>
      <c r="CX254" s="12" t="s">
        <v>1493</v>
      </c>
      <c r="CY254" s="12" t="s">
        <v>1493</v>
      </c>
      <c r="CZ254" s="12" t="s">
        <v>1493</v>
      </c>
      <c r="DA254" s="12" t="s">
        <v>1493</v>
      </c>
      <c r="DB254" s="12" t="s">
        <v>1493</v>
      </c>
      <c r="DC254" s="12" t="s">
        <v>1493</v>
      </c>
      <c r="DD254" s="12" t="s">
        <v>1493</v>
      </c>
      <c r="DE254" s="12" t="s">
        <v>1493</v>
      </c>
      <c r="DF254" s="12" t="s">
        <v>1493</v>
      </c>
      <c r="DG254" s="12" t="s">
        <v>1493</v>
      </c>
      <c r="DH254" s="12" t="s">
        <v>1493</v>
      </c>
      <c r="DI254" s="12" t="s">
        <v>1493</v>
      </c>
      <c r="DJ254" s="12" t="s">
        <v>1493</v>
      </c>
      <c r="DK254" s="12" t="s">
        <v>1493</v>
      </c>
      <c r="DL254" s="12" t="s">
        <v>1493</v>
      </c>
      <c r="DM254" s="12" t="s">
        <v>1493</v>
      </c>
      <c r="DN254" s="12" t="s">
        <v>1493</v>
      </c>
      <c r="DO254" s="12" t="s">
        <v>1493</v>
      </c>
      <c r="DP254" s="12" t="s">
        <v>1493</v>
      </c>
      <c r="DQ254" s="12" t="s">
        <v>1493</v>
      </c>
      <c r="DR254" s="12" t="s">
        <v>1493</v>
      </c>
      <c r="DS254" s="12" t="s">
        <v>1493</v>
      </c>
      <c r="DT254" s="12" t="s">
        <v>1493</v>
      </c>
      <c r="DU254" s="12" t="s">
        <v>1493</v>
      </c>
      <c r="DV254" s="12" t="s">
        <v>1493</v>
      </c>
      <c r="DW254" s="12" t="s">
        <v>1493</v>
      </c>
      <c r="DX254" s="12" t="s">
        <v>1493</v>
      </c>
      <c r="DY254" s="12" t="s">
        <v>1493</v>
      </c>
      <c r="DZ254" s="12" t="s">
        <v>1493</v>
      </c>
      <c r="EA254" s="12" t="s">
        <v>1493</v>
      </c>
      <c r="EB254" s="12" t="s">
        <v>1493</v>
      </c>
      <c r="EC254" s="12" t="s">
        <v>1493</v>
      </c>
      <c r="ED254" s="12" t="s">
        <v>1493</v>
      </c>
      <c r="EE254" s="12" t="s">
        <v>1493</v>
      </c>
      <c r="EF254" s="12" t="s">
        <v>1493</v>
      </c>
      <c r="EG254" s="12" t="s">
        <v>1493</v>
      </c>
      <c r="EH254" s="12" t="s">
        <v>1493</v>
      </c>
      <c r="EI254" s="12" t="s">
        <v>1493</v>
      </c>
      <c r="EJ254" s="12" t="s">
        <v>1493</v>
      </c>
      <c r="EK254" s="12" t="s">
        <v>1493</v>
      </c>
      <c r="EL254" s="12" t="s">
        <v>1493</v>
      </c>
      <c r="EM254" s="12" t="s">
        <v>1493</v>
      </c>
      <c r="EN254" s="12" t="s">
        <v>1493</v>
      </c>
      <c r="EO254" s="12" t="s">
        <v>1493</v>
      </c>
      <c r="EP254" s="12" t="s">
        <v>1493</v>
      </c>
      <c r="ER254">
        <v>1</v>
      </c>
      <c r="ES254" t="s">
        <v>1486</v>
      </c>
      <c r="EU254">
        <f t="shared" si="9"/>
        <v>0</v>
      </c>
      <c r="EV254">
        <f>Data1!BQ254/7</f>
        <v>37.857142857142854</v>
      </c>
      <c r="EW254">
        <v>1</v>
      </c>
      <c r="EX254">
        <f t="shared" si="10"/>
        <v>3</v>
      </c>
      <c r="EY254" t="str">
        <f t="shared" si="11"/>
        <v>לא הולם</v>
      </c>
    </row>
    <row r="255" spans="1:155" ht="12" customHeight="1" x14ac:dyDescent="0.25">
      <c r="A255" s="4">
        <v>1.1579999999999999</v>
      </c>
      <c r="B255" s="12" t="s">
        <v>1493</v>
      </c>
      <c r="C255" s="12" t="s">
        <v>899</v>
      </c>
      <c r="D255">
        <v>106</v>
      </c>
      <c r="E255" s="12" t="s">
        <v>1313</v>
      </c>
      <c r="F255">
        <v>84</v>
      </c>
      <c r="G255" s="12" t="s">
        <v>1493</v>
      </c>
      <c r="H255" s="12" t="s">
        <v>1493</v>
      </c>
      <c r="I255" s="12" t="s">
        <v>1493</v>
      </c>
      <c r="J255" s="12" t="s">
        <v>1493</v>
      </c>
      <c r="K255" s="12" t="s">
        <v>1493</v>
      </c>
      <c r="L255">
        <v>1</v>
      </c>
      <c r="M255">
        <v>1</v>
      </c>
      <c r="N255">
        <v>1</v>
      </c>
      <c r="O255" s="12" t="s">
        <v>1145</v>
      </c>
      <c r="P255">
        <v>133</v>
      </c>
      <c r="Q255" s="12" t="s">
        <v>484</v>
      </c>
      <c r="R255">
        <v>89</v>
      </c>
      <c r="S255" s="12" t="s">
        <v>1493</v>
      </c>
      <c r="T255" s="12" t="s">
        <v>1493</v>
      </c>
      <c r="U255" s="12" t="s">
        <v>1493</v>
      </c>
      <c r="V255" s="12" t="s">
        <v>1493</v>
      </c>
      <c r="W255" s="12">
        <v>1</v>
      </c>
      <c r="X255">
        <v>1</v>
      </c>
      <c r="Y255" s="12">
        <v>1</v>
      </c>
      <c r="Z255" s="12" t="s">
        <v>1493</v>
      </c>
      <c r="AA255" t="s">
        <v>959</v>
      </c>
      <c r="AB255">
        <v>183</v>
      </c>
      <c r="AC255" t="s">
        <v>1314</v>
      </c>
      <c r="AD255">
        <v>94</v>
      </c>
      <c r="AE255" s="12" t="s">
        <v>1493</v>
      </c>
      <c r="AF255" s="12" t="s">
        <v>1493</v>
      </c>
      <c r="AG255" s="12" t="s">
        <v>1493</v>
      </c>
      <c r="AH255" s="12" t="s">
        <v>1493</v>
      </c>
      <c r="AI255">
        <v>1</v>
      </c>
      <c r="AJ255">
        <v>1</v>
      </c>
      <c r="AK255">
        <v>1</v>
      </c>
      <c r="AL255" s="12" t="s">
        <v>1493</v>
      </c>
      <c r="AM255" t="s">
        <v>1215</v>
      </c>
      <c r="AN255">
        <v>231</v>
      </c>
      <c r="AO255" t="s">
        <v>744</v>
      </c>
      <c r="AP255">
        <v>98</v>
      </c>
      <c r="AQ255" s="12" t="s">
        <v>1493</v>
      </c>
      <c r="AR255" s="12" t="s">
        <v>1493</v>
      </c>
      <c r="AS255" s="12" t="s">
        <v>1493</v>
      </c>
      <c r="AT255" s="12" t="s">
        <v>1493</v>
      </c>
      <c r="AU255">
        <v>1</v>
      </c>
      <c r="AV255">
        <v>1</v>
      </c>
      <c r="AW255">
        <v>1</v>
      </c>
      <c r="AX255" s="12" t="s">
        <v>1493</v>
      </c>
      <c r="AY255" s="12" t="s">
        <v>1493</v>
      </c>
      <c r="AZ255" s="12" t="s">
        <v>1493</v>
      </c>
      <c r="BA255" s="12" t="s">
        <v>1493</v>
      </c>
      <c r="BB255" s="12" t="s">
        <v>1493</v>
      </c>
      <c r="BC255" s="12" t="s">
        <v>1493</v>
      </c>
      <c r="BD255" s="12" t="s">
        <v>1493</v>
      </c>
      <c r="BE255" s="12" t="s">
        <v>1493</v>
      </c>
      <c r="BF255" s="12" t="s">
        <v>1493</v>
      </c>
      <c r="BG255" s="12" t="s">
        <v>1493</v>
      </c>
      <c r="BH255" s="12" t="s">
        <v>1493</v>
      </c>
      <c r="BI255" s="12" t="s">
        <v>1493</v>
      </c>
      <c r="BJ255" s="12" t="s">
        <v>1493</v>
      </c>
      <c r="BK255" s="12" t="s">
        <v>1493</v>
      </c>
      <c r="BL255" s="12" t="s">
        <v>1493</v>
      </c>
      <c r="BM255" s="12" t="s">
        <v>1493</v>
      </c>
      <c r="BN255" s="12" t="s">
        <v>1493</v>
      </c>
      <c r="BO255" s="12" t="s">
        <v>1493</v>
      </c>
      <c r="BP255" s="12" t="s">
        <v>1493</v>
      </c>
      <c r="BQ255" s="12" t="s">
        <v>1493</v>
      </c>
      <c r="BR255" s="12" t="s">
        <v>1493</v>
      </c>
      <c r="BS255" s="12" t="s">
        <v>1493</v>
      </c>
      <c r="BT255" s="12" t="s">
        <v>1493</v>
      </c>
      <c r="BU255" s="12" t="s">
        <v>1493</v>
      </c>
      <c r="BV255" s="12" t="s">
        <v>1493</v>
      </c>
      <c r="BW255" s="12" t="s">
        <v>1493</v>
      </c>
      <c r="BX255" s="12" t="s">
        <v>1493</v>
      </c>
      <c r="BY255" s="12" t="s">
        <v>1493</v>
      </c>
      <c r="BZ255" s="12" t="s">
        <v>1493</v>
      </c>
      <c r="CA255" s="12" t="s">
        <v>1493</v>
      </c>
      <c r="CB255" s="12" t="s">
        <v>1493</v>
      </c>
      <c r="CC255" s="12" t="s">
        <v>1493</v>
      </c>
      <c r="CD255" s="12" t="s">
        <v>1493</v>
      </c>
      <c r="CE255" s="12" t="s">
        <v>1493</v>
      </c>
      <c r="CF255" s="12" t="s">
        <v>1493</v>
      </c>
      <c r="CG255" s="12" t="s">
        <v>1493</v>
      </c>
      <c r="CH255" s="12" t="s">
        <v>1493</v>
      </c>
      <c r="CI255" s="12" t="s">
        <v>1493</v>
      </c>
      <c r="CJ255" s="12" t="s">
        <v>1493</v>
      </c>
      <c r="CK255" s="12" t="s">
        <v>1493</v>
      </c>
      <c r="CL255" s="12" t="s">
        <v>1493</v>
      </c>
      <c r="CM255" s="12" t="s">
        <v>1493</v>
      </c>
      <c r="CN255" s="12" t="s">
        <v>1493</v>
      </c>
      <c r="CO255" s="12" t="s">
        <v>1493</v>
      </c>
      <c r="CP255" s="12" t="s">
        <v>1493</v>
      </c>
      <c r="CQ255" s="12" t="s">
        <v>1493</v>
      </c>
      <c r="CR255" s="12" t="s">
        <v>1493</v>
      </c>
      <c r="CS255" s="12" t="s">
        <v>1493</v>
      </c>
      <c r="CT255" s="12" t="s">
        <v>1493</v>
      </c>
      <c r="CU255" s="12" t="s">
        <v>1493</v>
      </c>
      <c r="CV255" s="12" t="s">
        <v>1493</v>
      </c>
      <c r="CW255" s="12" t="s">
        <v>1493</v>
      </c>
      <c r="CX255" s="12" t="s">
        <v>1493</v>
      </c>
      <c r="CY255" s="12" t="s">
        <v>1493</v>
      </c>
      <c r="CZ255" s="12" t="s">
        <v>1493</v>
      </c>
      <c r="DA255" s="12" t="s">
        <v>1493</v>
      </c>
      <c r="DB255" s="12" t="s">
        <v>1493</v>
      </c>
      <c r="DC255" s="12" t="s">
        <v>1493</v>
      </c>
      <c r="DD255" s="12" t="s">
        <v>1493</v>
      </c>
      <c r="DE255" s="12" t="s">
        <v>1493</v>
      </c>
      <c r="DF255" s="12" t="s">
        <v>1493</v>
      </c>
      <c r="DG255" s="12" t="s">
        <v>1493</v>
      </c>
      <c r="DH255" s="12" t="s">
        <v>1493</v>
      </c>
      <c r="DI255" s="12" t="s">
        <v>1493</v>
      </c>
      <c r="DJ255" s="12" t="s">
        <v>1493</v>
      </c>
      <c r="DK255" s="12" t="s">
        <v>1493</v>
      </c>
      <c r="DL255" s="12" t="s">
        <v>1493</v>
      </c>
      <c r="DM255" s="12" t="s">
        <v>1493</v>
      </c>
      <c r="DN255" s="12" t="s">
        <v>1493</v>
      </c>
      <c r="DO255" s="12" t="s">
        <v>1493</v>
      </c>
      <c r="DP255" s="12" t="s">
        <v>1493</v>
      </c>
      <c r="DQ255" s="12" t="s">
        <v>1493</v>
      </c>
      <c r="DR255" s="12" t="s">
        <v>1493</v>
      </c>
      <c r="DS255" s="12" t="s">
        <v>1493</v>
      </c>
      <c r="DT255" s="12" t="s">
        <v>1493</v>
      </c>
      <c r="DU255" s="12" t="s">
        <v>1493</v>
      </c>
      <c r="DV255" s="12" t="s">
        <v>1493</v>
      </c>
      <c r="DW255" s="12" t="s">
        <v>1493</v>
      </c>
      <c r="DX255" s="12" t="s">
        <v>1493</v>
      </c>
      <c r="DY255" s="12" t="s">
        <v>1493</v>
      </c>
      <c r="DZ255" s="12" t="s">
        <v>1493</v>
      </c>
      <c r="EA255" s="12" t="s">
        <v>1493</v>
      </c>
      <c r="EB255" s="12" t="s">
        <v>1493</v>
      </c>
      <c r="EC255" s="12" t="s">
        <v>1493</v>
      </c>
      <c r="ED255" s="12" t="s">
        <v>1493</v>
      </c>
      <c r="EE255" s="12" t="s">
        <v>1493</v>
      </c>
      <c r="EF255" s="12" t="s">
        <v>1493</v>
      </c>
      <c r="EG255" s="12" t="s">
        <v>1493</v>
      </c>
      <c r="EH255" s="12" t="s">
        <v>1493</v>
      </c>
      <c r="EI255" s="12" t="s">
        <v>1493</v>
      </c>
      <c r="EJ255" s="12" t="s">
        <v>1493</v>
      </c>
      <c r="EK255" s="12" t="s">
        <v>1493</v>
      </c>
      <c r="EL255" s="12" t="s">
        <v>1493</v>
      </c>
      <c r="EM255" s="12" t="s">
        <v>1493</v>
      </c>
      <c r="EN255" s="12" t="s">
        <v>1493</v>
      </c>
      <c r="EO255" s="12" t="s">
        <v>1493</v>
      </c>
      <c r="EP255" s="12" t="s">
        <v>1493</v>
      </c>
      <c r="ER255">
        <v>4</v>
      </c>
      <c r="ES255">
        <v>33</v>
      </c>
      <c r="ET255">
        <v>33</v>
      </c>
      <c r="EU255">
        <f t="shared" si="9"/>
        <v>33</v>
      </c>
      <c r="EV255">
        <f>Data1!BQ255/7</f>
        <v>39.285714285714285</v>
      </c>
      <c r="EW255">
        <v>4</v>
      </c>
      <c r="EX255">
        <f t="shared" si="10"/>
        <v>3</v>
      </c>
      <c r="EY255" t="str">
        <f t="shared" si="11"/>
        <v>לא הולם</v>
      </c>
    </row>
    <row r="256" spans="1:155" x14ac:dyDescent="0.25">
      <c r="A256" s="4">
        <v>1.159</v>
      </c>
      <c r="B256" s="12" t="s">
        <v>1493</v>
      </c>
      <c r="C256" s="12" t="s">
        <v>1316</v>
      </c>
      <c r="D256">
        <v>118</v>
      </c>
      <c r="E256" s="12" t="s">
        <v>1493</v>
      </c>
      <c r="F256">
        <v>73</v>
      </c>
      <c r="G256" s="12" t="s">
        <v>1493</v>
      </c>
      <c r="H256" s="12" t="s">
        <v>1493</v>
      </c>
      <c r="I256" s="12" t="s">
        <v>1493</v>
      </c>
      <c r="J256" s="12" t="s">
        <v>1493</v>
      </c>
      <c r="K256" s="12" t="s">
        <v>1493</v>
      </c>
      <c r="L256" s="12" t="s">
        <v>1493</v>
      </c>
      <c r="M256" s="12" t="s">
        <v>1493</v>
      </c>
      <c r="N256">
        <v>1</v>
      </c>
      <c r="O256" s="12" t="s">
        <v>802</v>
      </c>
      <c r="P256">
        <v>143</v>
      </c>
      <c r="Q256" s="12" t="s">
        <v>557</v>
      </c>
      <c r="R256">
        <v>76</v>
      </c>
      <c r="S256" s="12" t="s">
        <v>1493</v>
      </c>
      <c r="T256" s="12" t="s">
        <v>1493</v>
      </c>
      <c r="U256" s="12" t="s">
        <v>1493</v>
      </c>
      <c r="V256" s="12" t="s">
        <v>1493</v>
      </c>
      <c r="W256" s="12">
        <v>1</v>
      </c>
      <c r="X256" s="12" t="s">
        <v>1493</v>
      </c>
      <c r="Y256" s="12" t="s">
        <v>1493</v>
      </c>
      <c r="Z256" s="12" t="s">
        <v>1493</v>
      </c>
      <c r="AA256" t="s">
        <v>922</v>
      </c>
      <c r="AB256">
        <v>173</v>
      </c>
      <c r="AC256" t="s">
        <v>1317</v>
      </c>
      <c r="AD256">
        <v>77</v>
      </c>
      <c r="AE256" s="12" t="s">
        <v>1493</v>
      </c>
      <c r="AF256" s="12" t="s">
        <v>1493</v>
      </c>
      <c r="AG256" s="12" t="s">
        <v>1493</v>
      </c>
      <c r="AH256" s="12" t="s">
        <v>1493</v>
      </c>
      <c r="AI256">
        <v>1</v>
      </c>
      <c r="AJ256" s="12" t="s">
        <v>1493</v>
      </c>
      <c r="AK256" s="12" t="s">
        <v>1493</v>
      </c>
      <c r="AL256" s="12" t="s">
        <v>1493</v>
      </c>
      <c r="AM256" t="s">
        <v>1251</v>
      </c>
      <c r="AN256">
        <v>262</v>
      </c>
      <c r="AO256" t="s">
        <v>1106</v>
      </c>
      <c r="AP256">
        <v>83</v>
      </c>
      <c r="AQ256" s="12" t="s">
        <v>1493</v>
      </c>
      <c r="AR256" s="12" t="s">
        <v>1493</v>
      </c>
      <c r="AS256" s="12" t="s">
        <v>1493</v>
      </c>
      <c r="AT256" s="12" t="s">
        <v>1493</v>
      </c>
      <c r="AU256">
        <v>1</v>
      </c>
      <c r="AV256" s="12" t="s">
        <v>1493</v>
      </c>
      <c r="AW256" s="12" t="s">
        <v>1493</v>
      </c>
      <c r="AX256" s="12" t="s">
        <v>1493</v>
      </c>
      <c r="AY256" s="12" t="s">
        <v>1493</v>
      </c>
      <c r="AZ256" s="12" t="s">
        <v>1493</v>
      </c>
      <c r="BA256" s="12" t="s">
        <v>1493</v>
      </c>
      <c r="BB256" s="12" t="s">
        <v>1493</v>
      </c>
      <c r="BC256" s="12" t="s">
        <v>1493</v>
      </c>
      <c r="BD256" s="12" t="s">
        <v>1493</v>
      </c>
      <c r="BE256" s="12" t="s">
        <v>1493</v>
      </c>
      <c r="BF256" s="12" t="s">
        <v>1493</v>
      </c>
      <c r="BG256" s="12" t="s">
        <v>1493</v>
      </c>
      <c r="BH256" s="12" t="s">
        <v>1493</v>
      </c>
      <c r="BI256" s="12" t="s">
        <v>1493</v>
      </c>
      <c r="BJ256" s="12" t="s">
        <v>1493</v>
      </c>
      <c r="BK256" s="12" t="s">
        <v>1493</v>
      </c>
      <c r="BL256" s="12" t="s">
        <v>1493</v>
      </c>
      <c r="BM256" s="12" t="s">
        <v>1493</v>
      </c>
      <c r="BN256" s="12" t="s">
        <v>1493</v>
      </c>
      <c r="BO256" s="12" t="s">
        <v>1493</v>
      </c>
      <c r="BP256" s="12" t="s">
        <v>1493</v>
      </c>
      <c r="BQ256" s="12" t="s">
        <v>1493</v>
      </c>
      <c r="BR256" s="12" t="s">
        <v>1493</v>
      </c>
      <c r="BS256" s="12" t="s">
        <v>1493</v>
      </c>
      <c r="BT256" s="12" t="s">
        <v>1493</v>
      </c>
      <c r="BU256" s="12" t="s">
        <v>1493</v>
      </c>
      <c r="BV256" s="12" t="s">
        <v>1493</v>
      </c>
      <c r="BW256" s="12" t="s">
        <v>1493</v>
      </c>
      <c r="BX256" s="12" t="s">
        <v>1493</v>
      </c>
      <c r="BY256" s="12" t="s">
        <v>1493</v>
      </c>
      <c r="BZ256" s="12" t="s">
        <v>1493</v>
      </c>
      <c r="CA256" s="12" t="s">
        <v>1493</v>
      </c>
      <c r="CB256" s="12" t="s">
        <v>1493</v>
      </c>
      <c r="CC256" s="12" t="s">
        <v>1493</v>
      </c>
      <c r="CD256" s="12" t="s">
        <v>1493</v>
      </c>
      <c r="CE256" s="12" t="s">
        <v>1493</v>
      </c>
      <c r="CF256" s="12" t="s">
        <v>1493</v>
      </c>
      <c r="CG256" s="12" t="s">
        <v>1493</v>
      </c>
      <c r="CH256" s="12" t="s">
        <v>1493</v>
      </c>
      <c r="CI256" s="12" t="s">
        <v>1493</v>
      </c>
      <c r="CJ256" s="12" t="s">
        <v>1493</v>
      </c>
      <c r="CK256" s="12" t="s">
        <v>1493</v>
      </c>
      <c r="CL256" s="12" t="s">
        <v>1493</v>
      </c>
      <c r="CM256" s="12" t="s">
        <v>1493</v>
      </c>
      <c r="CN256" s="12" t="s">
        <v>1493</v>
      </c>
      <c r="CO256" s="12" t="s">
        <v>1493</v>
      </c>
      <c r="CP256" s="12" t="s">
        <v>1493</v>
      </c>
      <c r="CQ256" s="12" t="s">
        <v>1493</v>
      </c>
      <c r="CR256" s="12" t="s">
        <v>1493</v>
      </c>
      <c r="CS256" s="12" t="s">
        <v>1493</v>
      </c>
      <c r="CT256" s="12" t="s">
        <v>1493</v>
      </c>
      <c r="CU256" s="12" t="s">
        <v>1493</v>
      </c>
      <c r="CV256" s="12" t="s">
        <v>1493</v>
      </c>
      <c r="CW256" s="12" t="s">
        <v>1493</v>
      </c>
      <c r="CX256" s="12" t="s">
        <v>1493</v>
      </c>
      <c r="CY256" s="12" t="s">
        <v>1493</v>
      </c>
      <c r="CZ256" s="12" t="s">
        <v>1493</v>
      </c>
      <c r="DA256" s="12" t="s">
        <v>1493</v>
      </c>
      <c r="DB256" s="12" t="s">
        <v>1493</v>
      </c>
      <c r="DC256" s="12" t="s">
        <v>1493</v>
      </c>
      <c r="DD256" s="12" t="s">
        <v>1493</v>
      </c>
      <c r="DE256" s="12" t="s">
        <v>1493</v>
      </c>
      <c r="DF256" s="12" t="s">
        <v>1493</v>
      </c>
      <c r="DG256" s="12" t="s">
        <v>1493</v>
      </c>
      <c r="DH256" s="12" t="s">
        <v>1493</v>
      </c>
      <c r="DI256" s="12" t="s">
        <v>1493</v>
      </c>
      <c r="DJ256" s="12" t="s">
        <v>1493</v>
      </c>
      <c r="DK256" s="12" t="s">
        <v>1493</v>
      </c>
      <c r="DL256" s="12" t="s">
        <v>1493</v>
      </c>
      <c r="DM256" s="12" t="s">
        <v>1493</v>
      </c>
      <c r="DN256" s="12" t="s">
        <v>1493</v>
      </c>
      <c r="DO256" s="12" t="s">
        <v>1493</v>
      </c>
      <c r="DP256" s="12" t="s">
        <v>1493</v>
      </c>
      <c r="DQ256" s="12" t="s">
        <v>1493</v>
      </c>
      <c r="DR256" s="12" t="s">
        <v>1493</v>
      </c>
      <c r="DS256" s="12" t="s">
        <v>1493</v>
      </c>
      <c r="DT256" s="12" t="s">
        <v>1493</v>
      </c>
      <c r="DU256" s="12" t="s">
        <v>1493</v>
      </c>
      <c r="DV256" s="12" t="s">
        <v>1493</v>
      </c>
      <c r="DW256" s="12" t="s">
        <v>1493</v>
      </c>
      <c r="DX256" s="12" t="s">
        <v>1493</v>
      </c>
      <c r="DY256" s="12" t="s">
        <v>1493</v>
      </c>
      <c r="DZ256" s="12" t="s">
        <v>1493</v>
      </c>
      <c r="EA256" s="12" t="s">
        <v>1493</v>
      </c>
      <c r="EB256" s="12" t="s">
        <v>1493</v>
      </c>
      <c r="EC256" s="12" t="s">
        <v>1493</v>
      </c>
      <c r="ED256" s="12" t="s">
        <v>1493</v>
      </c>
      <c r="EE256" s="12" t="s">
        <v>1493</v>
      </c>
      <c r="EF256" s="12" t="s">
        <v>1493</v>
      </c>
      <c r="EG256" s="12" t="s">
        <v>1493</v>
      </c>
      <c r="EH256" s="12" t="s">
        <v>1493</v>
      </c>
      <c r="EI256" s="12" t="s">
        <v>1493</v>
      </c>
      <c r="EJ256" s="12" t="s">
        <v>1493</v>
      </c>
      <c r="EK256" s="12" t="s">
        <v>1493</v>
      </c>
      <c r="EL256" s="12" t="s">
        <v>1493</v>
      </c>
      <c r="EM256" s="12" t="s">
        <v>1493</v>
      </c>
      <c r="EN256" s="12" t="s">
        <v>1493</v>
      </c>
      <c r="EO256" s="12" t="s">
        <v>1493</v>
      </c>
      <c r="EP256" s="12" t="s">
        <v>1493</v>
      </c>
      <c r="ER256">
        <v>4</v>
      </c>
      <c r="ES256">
        <v>37.4</v>
      </c>
      <c r="ET256">
        <v>37.4</v>
      </c>
      <c r="EU256">
        <f t="shared" si="9"/>
        <v>37</v>
      </c>
      <c r="EV256">
        <f>Data1!BQ256/7</f>
        <v>40.142857142857146</v>
      </c>
      <c r="EW256">
        <v>4</v>
      </c>
      <c r="EX256">
        <f t="shared" si="10"/>
        <v>3</v>
      </c>
      <c r="EY256" t="str">
        <f t="shared" si="11"/>
        <v>לא הולם</v>
      </c>
    </row>
    <row r="257" spans="1:155" x14ac:dyDescent="0.25">
      <c r="A257" s="4">
        <v>1.1599999999999999</v>
      </c>
      <c r="B257" s="12" t="s">
        <v>1493</v>
      </c>
      <c r="C257" s="12" t="s">
        <v>1067</v>
      </c>
      <c r="D257">
        <v>140</v>
      </c>
      <c r="E257" s="12" t="s">
        <v>645</v>
      </c>
      <c r="F257">
        <v>46.5</v>
      </c>
      <c r="G257">
        <v>0</v>
      </c>
      <c r="H257">
        <v>0</v>
      </c>
      <c r="I257">
        <v>0</v>
      </c>
      <c r="J257">
        <v>0</v>
      </c>
      <c r="K257">
        <v>1</v>
      </c>
      <c r="L257" s="12" t="s">
        <v>1493</v>
      </c>
      <c r="M257" s="12" t="s">
        <v>1493</v>
      </c>
      <c r="N257">
        <v>1</v>
      </c>
      <c r="O257" s="12" t="s">
        <v>1046</v>
      </c>
      <c r="P257">
        <v>189</v>
      </c>
      <c r="Q257" s="12" t="s">
        <v>645</v>
      </c>
      <c r="R257">
        <v>50</v>
      </c>
      <c r="S257" s="12" t="s">
        <v>1493</v>
      </c>
      <c r="T257" s="12" t="s">
        <v>1493</v>
      </c>
      <c r="U257" s="12" t="s">
        <v>1493</v>
      </c>
      <c r="V257" s="12" t="s">
        <v>1493</v>
      </c>
      <c r="W257" s="12">
        <v>1</v>
      </c>
      <c r="X257" s="12" t="s">
        <v>1493</v>
      </c>
      <c r="Y257" s="12" t="s">
        <v>1493</v>
      </c>
      <c r="Z257">
        <v>1</v>
      </c>
      <c r="AA257" s="12" t="s">
        <v>1493</v>
      </c>
      <c r="AB257" s="12" t="s">
        <v>1493</v>
      </c>
      <c r="AC257" s="12" t="s">
        <v>1493</v>
      </c>
      <c r="AD257" s="12" t="s">
        <v>1493</v>
      </c>
      <c r="AE257" s="12" t="s">
        <v>1493</v>
      </c>
      <c r="AF257" s="12" t="s">
        <v>1493</v>
      </c>
      <c r="AG257" s="12" t="s">
        <v>1493</v>
      </c>
      <c r="AH257" s="12" t="s">
        <v>1493</v>
      </c>
      <c r="AI257" s="12" t="s">
        <v>1493</v>
      </c>
      <c r="AJ257" s="12" t="s">
        <v>1493</v>
      </c>
      <c r="AK257" s="12" t="s">
        <v>1493</v>
      </c>
      <c r="AL257" s="12" t="s">
        <v>1493</v>
      </c>
      <c r="AM257" s="12" t="s">
        <v>1493</v>
      </c>
      <c r="AN257" s="12" t="s">
        <v>1493</v>
      </c>
      <c r="AO257" s="12" t="s">
        <v>1493</v>
      </c>
      <c r="AP257" s="12" t="s">
        <v>1493</v>
      </c>
      <c r="AQ257" s="12" t="s">
        <v>1493</v>
      </c>
      <c r="AR257" s="12" t="s">
        <v>1493</v>
      </c>
      <c r="AS257" s="12" t="s">
        <v>1493</v>
      </c>
      <c r="AT257" s="12" t="s">
        <v>1493</v>
      </c>
      <c r="AU257" s="12" t="s">
        <v>1493</v>
      </c>
      <c r="AV257" s="12" t="s">
        <v>1493</v>
      </c>
      <c r="AW257" s="12" t="s">
        <v>1493</v>
      </c>
      <c r="AX257" s="12" t="s">
        <v>1493</v>
      </c>
      <c r="AY257" s="12" t="s">
        <v>1493</v>
      </c>
      <c r="AZ257" s="12" t="s">
        <v>1493</v>
      </c>
      <c r="BA257" s="12" t="s">
        <v>1493</v>
      </c>
      <c r="BB257" s="12" t="s">
        <v>1493</v>
      </c>
      <c r="BC257" s="12" t="s">
        <v>1493</v>
      </c>
      <c r="BD257" s="12" t="s">
        <v>1493</v>
      </c>
      <c r="BE257" s="12" t="s">
        <v>1493</v>
      </c>
      <c r="BF257" s="12" t="s">
        <v>1493</v>
      </c>
      <c r="BG257" s="12" t="s">
        <v>1493</v>
      </c>
      <c r="BH257" s="12" t="s">
        <v>1493</v>
      </c>
      <c r="BI257" s="12" t="s">
        <v>1493</v>
      </c>
      <c r="BJ257" s="12" t="s">
        <v>1493</v>
      </c>
      <c r="BK257" s="12" t="s">
        <v>1493</v>
      </c>
      <c r="BL257" s="12" t="s">
        <v>1493</v>
      </c>
      <c r="BM257" s="12" t="s">
        <v>1493</v>
      </c>
      <c r="BN257" s="12" t="s">
        <v>1493</v>
      </c>
      <c r="BO257" s="12" t="s">
        <v>1493</v>
      </c>
      <c r="BP257" s="12" t="s">
        <v>1493</v>
      </c>
      <c r="BQ257" s="12" t="s">
        <v>1493</v>
      </c>
      <c r="BR257" s="12" t="s">
        <v>1493</v>
      </c>
      <c r="BS257" s="12" t="s">
        <v>1493</v>
      </c>
      <c r="BT257" s="12" t="s">
        <v>1493</v>
      </c>
      <c r="BU257" s="12" t="s">
        <v>1493</v>
      </c>
      <c r="BV257" s="12" t="s">
        <v>1493</v>
      </c>
      <c r="BW257" s="12" t="s">
        <v>1493</v>
      </c>
      <c r="BX257" s="12" t="s">
        <v>1493</v>
      </c>
      <c r="BY257" s="12" t="s">
        <v>1493</v>
      </c>
      <c r="BZ257" s="12" t="s">
        <v>1493</v>
      </c>
      <c r="CA257" s="12" t="s">
        <v>1493</v>
      </c>
      <c r="CB257" s="12" t="s">
        <v>1493</v>
      </c>
      <c r="CC257" s="12" t="s">
        <v>1493</v>
      </c>
      <c r="CD257" s="12" t="s">
        <v>1493</v>
      </c>
      <c r="CE257" s="12" t="s">
        <v>1493</v>
      </c>
      <c r="CF257" s="12" t="s">
        <v>1493</v>
      </c>
      <c r="CG257" s="12" t="s">
        <v>1493</v>
      </c>
      <c r="CH257" s="12" t="s">
        <v>1493</v>
      </c>
      <c r="CI257" s="12" t="s">
        <v>1493</v>
      </c>
      <c r="CJ257" s="12" t="s">
        <v>1493</v>
      </c>
      <c r="CK257" s="12" t="s">
        <v>1493</v>
      </c>
      <c r="CL257" s="12" t="s">
        <v>1493</v>
      </c>
      <c r="CM257" s="12" t="s">
        <v>1493</v>
      </c>
      <c r="CN257" s="12" t="s">
        <v>1493</v>
      </c>
      <c r="CO257" s="12" t="s">
        <v>1493</v>
      </c>
      <c r="CP257" s="12" t="s">
        <v>1493</v>
      </c>
      <c r="CQ257" s="12" t="s">
        <v>1493</v>
      </c>
      <c r="CR257" s="12" t="s">
        <v>1493</v>
      </c>
      <c r="CS257" s="12" t="s">
        <v>1493</v>
      </c>
      <c r="CT257" s="12" t="s">
        <v>1493</v>
      </c>
      <c r="CU257" s="12" t="s">
        <v>1493</v>
      </c>
      <c r="CV257" s="12" t="s">
        <v>1493</v>
      </c>
      <c r="CW257" s="12" t="s">
        <v>1493</v>
      </c>
      <c r="CX257" s="12" t="s">
        <v>1493</v>
      </c>
      <c r="CY257" s="12" t="s">
        <v>1493</v>
      </c>
      <c r="CZ257" s="12" t="s">
        <v>1493</v>
      </c>
      <c r="DA257" s="12" t="s">
        <v>1493</v>
      </c>
      <c r="DB257" s="12" t="s">
        <v>1493</v>
      </c>
      <c r="DC257" s="12" t="s">
        <v>1493</v>
      </c>
      <c r="DD257" s="12" t="s">
        <v>1493</v>
      </c>
      <c r="DE257" s="12" t="s">
        <v>1493</v>
      </c>
      <c r="DF257" s="12" t="s">
        <v>1493</v>
      </c>
      <c r="DG257" s="12" t="s">
        <v>1493</v>
      </c>
      <c r="DH257" s="12" t="s">
        <v>1493</v>
      </c>
      <c r="DI257" s="12" t="s">
        <v>1493</v>
      </c>
      <c r="DJ257" s="12" t="s">
        <v>1493</v>
      </c>
      <c r="DK257" s="12" t="s">
        <v>1493</v>
      </c>
      <c r="DL257" s="12" t="s">
        <v>1493</v>
      </c>
      <c r="DM257" s="12" t="s">
        <v>1493</v>
      </c>
      <c r="DN257" s="12" t="s">
        <v>1493</v>
      </c>
      <c r="DO257" s="12" t="s">
        <v>1493</v>
      </c>
      <c r="DP257" s="12" t="s">
        <v>1493</v>
      </c>
      <c r="DQ257" s="12" t="s">
        <v>1493</v>
      </c>
      <c r="DR257" s="12" t="s">
        <v>1493</v>
      </c>
      <c r="DS257" s="12" t="s">
        <v>1493</v>
      </c>
      <c r="DT257" s="12" t="s">
        <v>1493</v>
      </c>
      <c r="DU257" s="12" t="s">
        <v>1493</v>
      </c>
      <c r="DV257" s="12" t="s">
        <v>1493</v>
      </c>
      <c r="DW257" s="12" t="s">
        <v>1493</v>
      </c>
      <c r="DX257" s="12" t="s">
        <v>1493</v>
      </c>
      <c r="DY257" s="12" t="s">
        <v>1493</v>
      </c>
      <c r="DZ257" s="12" t="s">
        <v>1493</v>
      </c>
      <c r="EA257" s="12" t="s">
        <v>1493</v>
      </c>
      <c r="EB257" s="12" t="s">
        <v>1493</v>
      </c>
      <c r="EC257" s="12" t="s">
        <v>1493</v>
      </c>
      <c r="ED257" s="12" t="s">
        <v>1493</v>
      </c>
      <c r="EE257" s="12" t="s">
        <v>1493</v>
      </c>
      <c r="EF257" s="12" t="s">
        <v>1493</v>
      </c>
      <c r="EG257" s="12" t="s">
        <v>1493</v>
      </c>
      <c r="EH257" s="12" t="s">
        <v>1493</v>
      </c>
      <c r="EI257" s="12" t="s">
        <v>1493</v>
      </c>
      <c r="EJ257" s="12" t="s">
        <v>1493</v>
      </c>
      <c r="EK257" s="12" t="s">
        <v>1493</v>
      </c>
      <c r="EL257" s="12" t="s">
        <v>1493</v>
      </c>
      <c r="EM257" s="12" t="s">
        <v>1493</v>
      </c>
      <c r="EN257" s="12" t="s">
        <v>1493</v>
      </c>
      <c r="EO257" s="12" t="s">
        <v>1493</v>
      </c>
      <c r="EP257" s="12" t="s">
        <v>1493</v>
      </c>
      <c r="ER257">
        <v>2</v>
      </c>
      <c r="ES257">
        <v>27</v>
      </c>
      <c r="ET257">
        <v>27</v>
      </c>
      <c r="EU257">
        <f t="shared" si="9"/>
        <v>27</v>
      </c>
      <c r="EV257">
        <f>Data1!BQ257/7</f>
        <v>38.857142857142854</v>
      </c>
      <c r="EW257">
        <v>2</v>
      </c>
      <c r="EX257">
        <f t="shared" si="10"/>
        <v>3</v>
      </c>
      <c r="EY257" t="str">
        <f t="shared" si="11"/>
        <v>לא הולם</v>
      </c>
    </row>
    <row r="258" spans="1:155" x14ac:dyDescent="0.25">
      <c r="A258" s="4">
        <v>1.161</v>
      </c>
      <c r="B258" s="12" t="s">
        <v>1493</v>
      </c>
      <c r="C258" s="12" t="s">
        <v>853</v>
      </c>
      <c r="D258">
        <v>136</v>
      </c>
      <c r="E258" s="12" t="s">
        <v>557</v>
      </c>
      <c r="F258">
        <v>75</v>
      </c>
      <c r="G258" s="12" t="s">
        <v>1493</v>
      </c>
      <c r="H258" s="12" t="s">
        <v>1493</v>
      </c>
      <c r="I258" s="12" t="s">
        <v>1493</v>
      </c>
      <c r="J258" s="12" t="s">
        <v>1493</v>
      </c>
      <c r="K258" s="12" t="s">
        <v>1493</v>
      </c>
      <c r="L258" s="12" t="s">
        <v>1493</v>
      </c>
      <c r="M258">
        <v>1</v>
      </c>
      <c r="N258">
        <v>1</v>
      </c>
      <c r="O258" s="12" t="s">
        <v>885</v>
      </c>
      <c r="P258">
        <v>171</v>
      </c>
      <c r="Q258" s="12" t="s">
        <v>557</v>
      </c>
      <c r="R258">
        <v>79</v>
      </c>
      <c r="S258" s="12" t="s">
        <v>1493</v>
      </c>
      <c r="T258" s="12" t="s">
        <v>1493</v>
      </c>
      <c r="U258" s="12" t="s">
        <v>1493</v>
      </c>
      <c r="V258" s="12" t="s">
        <v>1493</v>
      </c>
      <c r="W258" s="12">
        <v>1</v>
      </c>
      <c r="X258" s="12" t="s">
        <v>1493</v>
      </c>
      <c r="Y258">
        <v>1</v>
      </c>
      <c r="Z258" s="12" t="s">
        <v>1493</v>
      </c>
      <c r="AA258" t="s">
        <v>1318</v>
      </c>
      <c r="AB258">
        <v>269</v>
      </c>
      <c r="AC258" t="s">
        <v>744</v>
      </c>
      <c r="AD258">
        <v>85</v>
      </c>
      <c r="AE258" s="12" t="s">
        <v>1493</v>
      </c>
      <c r="AF258" s="12" t="s">
        <v>1493</v>
      </c>
      <c r="AG258" s="12" t="s">
        <v>1493</v>
      </c>
      <c r="AH258" s="12" t="s">
        <v>1493</v>
      </c>
      <c r="AI258">
        <v>1</v>
      </c>
      <c r="AJ258" s="12" t="s">
        <v>1493</v>
      </c>
      <c r="AK258" s="12" t="s">
        <v>1493</v>
      </c>
      <c r="AL258" s="12" t="s">
        <v>1493</v>
      </c>
      <c r="AM258" s="12" t="s">
        <v>1493</v>
      </c>
      <c r="AN258" s="12" t="s">
        <v>1493</v>
      </c>
      <c r="AO258" s="12" t="s">
        <v>1493</v>
      </c>
      <c r="AP258" s="12" t="s">
        <v>1493</v>
      </c>
      <c r="AQ258" s="12" t="s">
        <v>1493</v>
      </c>
      <c r="AR258" s="12" t="s">
        <v>1493</v>
      </c>
      <c r="AS258" s="12" t="s">
        <v>1493</v>
      </c>
      <c r="AT258" s="12" t="s">
        <v>1493</v>
      </c>
      <c r="AU258" s="12" t="s">
        <v>1493</v>
      </c>
      <c r="AV258" s="12" t="s">
        <v>1493</v>
      </c>
      <c r="AW258" s="12" t="s">
        <v>1493</v>
      </c>
      <c r="AX258" s="12" t="s">
        <v>1493</v>
      </c>
      <c r="AY258" s="12" t="s">
        <v>1493</v>
      </c>
      <c r="AZ258" s="12" t="s">
        <v>1493</v>
      </c>
      <c r="BA258" s="12" t="s">
        <v>1493</v>
      </c>
      <c r="BB258" s="12" t="s">
        <v>1493</v>
      </c>
      <c r="BC258" s="12" t="s">
        <v>1493</v>
      </c>
      <c r="BD258" s="12" t="s">
        <v>1493</v>
      </c>
      <c r="BE258" s="12" t="s">
        <v>1493</v>
      </c>
      <c r="BF258" s="12" t="s">
        <v>1493</v>
      </c>
      <c r="BG258" s="12" t="s">
        <v>1493</v>
      </c>
      <c r="BH258" s="12" t="s">
        <v>1493</v>
      </c>
      <c r="BI258" s="12" t="s">
        <v>1493</v>
      </c>
      <c r="BJ258" s="12" t="s">
        <v>1493</v>
      </c>
      <c r="BK258" s="12" t="s">
        <v>1493</v>
      </c>
      <c r="BL258" s="12" t="s">
        <v>1493</v>
      </c>
      <c r="BM258" s="12" t="s">
        <v>1493</v>
      </c>
      <c r="BN258" s="12" t="s">
        <v>1493</v>
      </c>
      <c r="BO258" s="12" t="s">
        <v>1493</v>
      </c>
      <c r="BP258" s="12" t="s">
        <v>1493</v>
      </c>
      <c r="BQ258" s="12" t="s">
        <v>1493</v>
      </c>
      <c r="BR258" s="12" t="s">
        <v>1493</v>
      </c>
      <c r="BS258" s="12" t="s">
        <v>1493</v>
      </c>
      <c r="BT258" s="12" t="s">
        <v>1493</v>
      </c>
      <c r="BU258" s="12" t="s">
        <v>1493</v>
      </c>
      <c r="BV258" s="12" t="s">
        <v>1493</v>
      </c>
      <c r="BW258" s="12" t="s">
        <v>1493</v>
      </c>
      <c r="BX258" s="12" t="s">
        <v>1493</v>
      </c>
      <c r="BY258" s="12" t="s">
        <v>1493</v>
      </c>
      <c r="BZ258" s="12" t="s">
        <v>1493</v>
      </c>
      <c r="CA258" s="12" t="s">
        <v>1493</v>
      </c>
      <c r="CB258" s="12" t="s">
        <v>1493</v>
      </c>
      <c r="CC258" s="12" t="s">
        <v>1493</v>
      </c>
      <c r="CD258" s="12" t="s">
        <v>1493</v>
      </c>
      <c r="CE258" s="12" t="s">
        <v>1493</v>
      </c>
      <c r="CF258" s="12" t="s">
        <v>1493</v>
      </c>
      <c r="CG258" s="12" t="s">
        <v>1493</v>
      </c>
      <c r="CH258" s="12" t="s">
        <v>1493</v>
      </c>
      <c r="CI258" s="12" t="s">
        <v>1493</v>
      </c>
      <c r="CJ258" s="12" t="s">
        <v>1493</v>
      </c>
      <c r="CK258" s="12" t="s">
        <v>1493</v>
      </c>
      <c r="CL258" s="12" t="s">
        <v>1493</v>
      </c>
      <c r="CM258" s="12" t="s">
        <v>1493</v>
      </c>
      <c r="CN258" s="12" t="s">
        <v>1493</v>
      </c>
      <c r="CO258" s="12" t="s">
        <v>1493</v>
      </c>
      <c r="CP258" s="12" t="s">
        <v>1493</v>
      </c>
      <c r="CQ258" s="12" t="s">
        <v>1493</v>
      </c>
      <c r="CR258" s="12" t="s">
        <v>1493</v>
      </c>
      <c r="CS258" s="12" t="s">
        <v>1493</v>
      </c>
      <c r="CT258" s="12" t="s">
        <v>1493</v>
      </c>
      <c r="CU258" s="12" t="s">
        <v>1493</v>
      </c>
      <c r="CV258" s="12" t="s">
        <v>1493</v>
      </c>
      <c r="CW258" s="12" t="s">
        <v>1493</v>
      </c>
      <c r="CX258" s="12" t="s">
        <v>1493</v>
      </c>
      <c r="CY258" s="12" t="s">
        <v>1493</v>
      </c>
      <c r="CZ258" s="12" t="s">
        <v>1493</v>
      </c>
      <c r="DA258" s="12" t="s">
        <v>1493</v>
      </c>
      <c r="DB258" s="12" t="s">
        <v>1493</v>
      </c>
      <c r="DC258" s="12" t="s">
        <v>1493</v>
      </c>
      <c r="DD258" s="12" t="s">
        <v>1493</v>
      </c>
      <c r="DE258" s="12" t="s">
        <v>1493</v>
      </c>
      <c r="DF258" s="12" t="s">
        <v>1493</v>
      </c>
      <c r="DG258" s="12" t="s">
        <v>1493</v>
      </c>
      <c r="DH258" s="12" t="s">
        <v>1493</v>
      </c>
      <c r="DI258" s="12" t="s">
        <v>1493</v>
      </c>
      <c r="DJ258" s="12" t="s">
        <v>1493</v>
      </c>
      <c r="DK258" s="12" t="s">
        <v>1493</v>
      </c>
      <c r="DL258" s="12" t="s">
        <v>1493</v>
      </c>
      <c r="DM258" s="12" t="s">
        <v>1493</v>
      </c>
      <c r="DN258" s="12" t="s">
        <v>1493</v>
      </c>
      <c r="DO258" s="12" t="s">
        <v>1493</v>
      </c>
      <c r="DP258" s="12" t="s">
        <v>1493</v>
      </c>
      <c r="DQ258" s="12" t="s">
        <v>1493</v>
      </c>
      <c r="DR258" s="12" t="s">
        <v>1493</v>
      </c>
      <c r="DS258" s="12" t="s">
        <v>1493</v>
      </c>
      <c r="DT258" s="12" t="s">
        <v>1493</v>
      </c>
      <c r="DU258" s="12" t="s">
        <v>1493</v>
      </c>
      <c r="DV258" s="12" t="s">
        <v>1493</v>
      </c>
      <c r="DW258" s="12" t="s">
        <v>1493</v>
      </c>
      <c r="DX258" s="12" t="s">
        <v>1493</v>
      </c>
      <c r="DY258" s="12" t="s">
        <v>1493</v>
      </c>
      <c r="DZ258" s="12" t="s">
        <v>1493</v>
      </c>
      <c r="EA258" s="12" t="s">
        <v>1493</v>
      </c>
      <c r="EB258" s="12" t="s">
        <v>1493</v>
      </c>
      <c r="EC258" s="12" t="s">
        <v>1493</v>
      </c>
      <c r="ED258" s="12" t="s">
        <v>1493</v>
      </c>
      <c r="EE258" s="12" t="s">
        <v>1493</v>
      </c>
      <c r="EF258" s="12" t="s">
        <v>1493</v>
      </c>
      <c r="EG258" s="12" t="s">
        <v>1493</v>
      </c>
      <c r="EH258" s="12" t="s">
        <v>1493</v>
      </c>
      <c r="EI258" s="12" t="s">
        <v>1493</v>
      </c>
      <c r="EJ258" s="12" t="s">
        <v>1493</v>
      </c>
      <c r="EK258" s="12" t="s">
        <v>1493</v>
      </c>
      <c r="EL258" s="12" t="s">
        <v>1493</v>
      </c>
      <c r="EM258" s="12" t="s">
        <v>1493</v>
      </c>
      <c r="EN258" s="12" t="s">
        <v>1493</v>
      </c>
      <c r="EO258" s="12" t="s">
        <v>1493</v>
      </c>
      <c r="EP258" s="12" t="s">
        <v>1493</v>
      </c>
      <c r="ER258">
        <v>3</v>
      </c>
      <c r="ES258">
        <v>38.4</v>
      </c>
      <c r="ET258">
        <v>38.4</v>
      </c>
      <c r="EU258">
        <f t="shared" si="9"/>
        <v>38</v>
      </c>
      <c r="EV258">
        <f>Data1!BQ258/7</f>
        <v>42</v>
      </c>
      <c r="EW258">
        <v>3</v>
      </c>
      <c r="EX258">
        <f t="shared" si="10"/>
        <v>3</v>
      </c>
      <c r="EY258" t="str">
        <f t="shared" si="11"/>
        <v>לא הולם</v>
      </c>
    </row>
    <row r="259" spans="1:155" x14ac:dyDescent="0.25">
      <c r="A259" s="4">
        <v>1.1619999999999999</v>
      </c>
      <c r="B259" s="12" t="s">
        <v>1493</v>
      </c>
      <c r="C259" s="12" t="s">
        <v>881</v>
      </c>
      <c r="D259">
        <v>45</v>
      </c>
      <c r="E259" s="12" t="s">
        <v>557</v>
      </c>
      <c r="F259" s="12" t="s">
        <v>1493</v>
      </c>
      <c r="G259" s="12" t="s">
        <v>1493</v>
      </c>
      <c r="H259" s="12" t="s">
        <v>1493</v>
      </c>
      <c r="I259" s="12" t="s">
        <v>1493</v>
      </c>
      <c r="J259" s="12" t="s">
        <v>1493</v>
      </c>
      <c r="K259" s="12" t="s">
        <v>1493</v>
      </c>
      <c r="L259" s="12" t="s">
        <v>1493</v>
      </c>
      <c r="M259" s="12" t="s">
        <v>1493</v>
      </c>
      <c r="N259">
        <v>1</v>
      </c>
      <c r="O259" s="12" t="s">
        <v>734</v>
      </c>
      <c r="P259">
        <v>122</v>
      </c>
      <c r="Q259" s="12" t="s">
        <v>557</v>
      </c>
      <c r="R259">
        <v>50</v>
      </c>
      <c r="S259" s="12" t="s">
        <v>1493</v>
      </c>
      <c r="T259" s="12" t="s">
        <v>1493</v>
      </c>
      <c r="U259" s="12" t="s">
        <v>1493</v>
      </c>
      <c r="V259" s="12" t="s">
        <v>1493</v>
      </c>
      <c r="W259" s="12" t="s">
        <v>1493</v>
      </c>
      <c r="X259" s="12" t="s">
        <v>1493</v>
      </c>
      <c r="Y259" s="12" t="s">
        <v>1493</v>
      </c>
      <c r="Z259">
        <v>1</v>
      </c>
      <c r="AA259" t="s">
        <v>738</v>
      </c>
      <c r="AB259">
        <v>164</v>
      </c>
      <c r="AC259" t="s">
        <v>557</v>
      </c>
      <c r="AD259">
        <v>50</v>
      </c>
      <c r="AE259" s="12" t="s">
        <v>1493</v>
      </c>
      <c r="AF259" s="12" t="s">
        <v>1493</v>
      </c>
      <c r="AG259" s="12" t="s">
        <v>1493</v>
      </c>
      <c r="AH259" s="12" t="s">
        <v>1493</v>
      </c>
      <c r="AI259">
        <v>1</v>
      </c>
      <c r="AJ259">
        <v>1</v>
      </c>
      <c r="AK259" s="12" t="s">
        <v>1493</v>
      </c>
      <c r="AL259" s="12" t="s">
        <v>1493</v>
      </c>
      <c r="AM259" t="s">
        <v>1319</v>
      </c>
      <c r="AN259">
        <v>227</v>
      </c>
      <c r="AO259" t="s">
        <v>557</v>
      </c>
      <c r="AP259">
        <v>57</v>
      </c>
      <c r="AQ259" s="12" t="s">
        <v>1493</v>
      </c>
      <c r="AR259" s="12" t="s">
        <v>1493</v>
      </c>
      <c r="AS259" s="12" t="s">
        <v>1493</v>
      </c>
      <c r="AT259" s="12" t="s">
        <v>1493</v>
      </c>
      <c r="AU259">
        <v>1</v>
      </c>
      <c r="AV259">
        <v>1</v>
      </c>
      <c r="AW259" s="12" t="s">
        <v>1493</v>
      </c>
      <c r="AX259">
        <v>1</v>
      </c>
      <c r="AY259" s="12" t="s">
        <v>1493</v>
      </c>
      <c r="AZ259" s="12" t="s">
        <v>1493</v>
      </c>
      <c r="BA259" s="12" t="s">
        <v>1493</v>
      </c>
      <c r="BB259" s="12" t="s">
        <v>1493</v>
      </c>
      <c r="BC259" s="12" t="s">
        <v>1493</v>
      </c>
      <c r="BD259" s="12" t="s">
        <v>1493</v>
      </c>
      <c r="BE259" s="12" t="s">
        <v>1493</v>
      </c>
      <c r="BF259" s="12" t="s">
        <v>1493</v>
      </c>
      <c r="BG259" s="12" t="s">
        <v>1493</v>
      </c>
      <c r="BH259" s="12" t="s">
        <v>1493</v>
      </c>
      <c r="BI259" s="12" t="s">
        <v>1493</v>
      </c>
      <c r="BJ259" s="12" t="s">
        <v>1493</v>
      </c>
      <c r="BK259" s="12" t="s">
        <v>1493</v>
      </c>
      <c r="BL259" s="12" t="s">
        <v>1493</v>
      </c>
      <c r="BM259" s="12" t="s">
        <v>1493</v>
      </c>
      <c r="BN259" s="12" t="s">
        <v>1493</v>
      </c>
      <c r="BO259" s="12" t="s">
        <v>1493</v>
      </c>
      <c r="BP259" s="12" t="s">
        <v>1493</v>
      </c>
      <c r="BQ259" s="12" t="s">
        <v>1493</v>
      </c>
      <c r="BR259" s="12" t="s">
        <v>1493</v>
      </c>
      <c r="BS259" s="12" t="s">
        <v>1493</v>
      </c>
      <c r="BT259" s="12" t="s">
        <v>1493</v>
      </c>
      <c r="BU259" s="12" t="s">
        <v>1493</v>
      </c>
      <c r="BV259" s="12" t="s">
        <v>1493</v>
      </c>
      <c r="BW259" s="12" t="s">
        <v>1493</v>
      </c>
      <c r="BX259" s="12" t="s">
        <v>1493</v>
      </c>
      <c r="BY259" s="12" t="s">
        <v>1493</v>
      </c>
      <c r="BZ259" s="12" t="s">
        <v>1493</v>
      </c>
      <c r="CA259" s="12" t="s">
        <v>1493</v>
      </c>
      <c r="CB259" s="12" t="s">
        <v>1493</v>
      </c>
      <c r="CC259" s="12" t="s">
        <v>1493</v>
      </c>
      <c r="CD259" s="12" t="s">
        <v>1493</v>
      </c>
      <c r="CE259" s="12" t="s">
        <v>1493</v>
      </c>
      <c r="CF259" s="12" t="s">
        <v>1493</v>
      </c>
      <c r="CG259" s="12" t="s">
        <v>1493</v>
      </c>
      <c r="CH259" s="12" t="s">
        <v>1493</v>
      </c>
      <c r="CI259" s="12" t="s">
        <v>1493</v>
      </c>
      <c r="CJ259" s="12" t="s">
        <v>1493</v>
      </c>
      <c r="CK259" s="12" t="s">
        <v>1493</v>
      </c>
      <c r="CL259" s="12" t="s">
        <v>1493</v>
      </c>
      <c r="CM259" s="12" t="s">
        <v>1493</v>
      </c>
      <c r="CN259" s="12" t="s">
        <v>1493</v>
      </c>
      <c r="CO259" s="12" t="s">
        <v>1493</v>
      </c>
      <c r="CP259" s="12" t="s">
        <v>1493</v>
      </c>
      <c r="CQ259" s="12" t="s">
        <v>1493</v>
      </c>
      <c r="CR259" s="12" t="s">
        <v>1493</v>
      </c>
      <c r="CS259" s="12" t="s">
        <v>1493</v>
      </c>
      <c r="CT259" s="12" t="s">
        <v>1493</v>
      </c>
      <c r="CU259" s="12" t="s">
        <v>1493</v>
      </c>
      <c r="CV259" s="12" t="s">
        <v>1493</v>
      </c>
      <c r="CW259" s="12" t="s">
        <v>1493</v>
      </c>
      <c r="CX259" s="12" t="s">
        <v>1493</v>
      </c>
      <c r="CY259" s="12" t="s">
        <v>1493</v>
      </c>
      <c r="CZ259" s="12" t="s">
        <v>1493</v>
      </c>
      <c r="DA259" s="12" t="s">
        <v>1493</v>
      </c>
      <c r="DB259" s="12" t="s">
        <v>1493</v>
      </c>
      <c r="DC259" s="12" t="s">
        <v>1493</v>
      </c>
      <c r="DD259" s="12" t="s">
        <v>1493</v>
      </c>
      <c r="DE259" s="12" t="s">
        <v>1493</v>
      </c>
      <c r="DF259" s="12" t="s">
        <v>1493</v>
      </c>
      <c r="DG259" s="12" t="s">
        <v>1493</v>
      </c>
      <c r="DH259" s="12" t="s">
        <v>1493</v>
      </c>
      <c r="DI259" s="12" t="s">
        <v>1493</v>
      </c>
      <c r="DJ259" s="12" t="s">
        <v>1493</v>
      </c>
      <c r="DK259" s="12" t="s">
        <v>1493</v>
      </c>
      <c r="DL259" s="12" t="s">
        <v>1493</v>
      </c>
      <c r="DM259" s="12" t="s">
        <v>1493</v>
      </c>
      <c r="DN259" s="12" t="s">
        <v>1493</v>
      </c>
      <c r="DO259" s="12" t="s">
        <v>1493</v>
      </c>
      <c r="DP259" s="12" t="s">
        <v>1493</v>
      </c>
      <c r="DQ259" s="12" t="s">
        <v>1493</v>
      </c>
      <c r="DR259" s="12" t="s">
        <v>1493</v>
      </c>
      <c r="DS259" s="12" t="s">
        <v>1493</v>
      </c>
      <c r="DT259" s="12" t="s">
        <v>1493</v>
      </c>
      <c r="DU259" s="12" t="s">
        <v>1493</v>
      </c>
      <c r="DV259" s="12" t="s">
        <v>1493</v>
      </c>
      <c r="DW259" s="12" t="s">
        <v>1493</v>
      </c>
      <c r="DX259" s="12" t="s">
        <v>1493</v>
      </c>
      <c r="DY259" s="12" t="s">
        <v>1493</v>
      </c>
      <c r="DZ259" s="12" t="s">
        <v>1493</v>
      </c>
      <c r="EA259" s="12" t="s">
        <v>1493</v>
      </c>
      <c r="EB259" s="12" t="s">
        <v>1493</v>
      </c>
      <c r="EC259" s="12" t="s">
        <v>1493</v>
      </c>
      <c r="ED259" s="12" t="s">
        <v>1493</v>
      </c>
      <c r="EE259" s="12" t="s">
        <v>1493</v>
      </c>
      <c r="EF259" s="12" t="s">
        <v>1493</v>
      </c>
      <c r="EG259" s="12" t="s">
        <v>1493</v>
      </c>
      <c r="EH259" s="12" t="s">
        <v>1493</v>
      </c>
      <c r="EI259" s="12" t="s">
        <v>1493</v>
      </c>
      <c r="EJ259" s="12" t="s">
        <v>1493</v>
      </c>
      <c r="EK259" s="12" t="s">
        <v>1493</v>
      </c>
      <c r="EL259" s="12" t="s">
        <v>1493</v>
      </c>
      <c r="EM259" s="12" t="s">
        <v>1493</v>
      </c>
      <c r="EN259" s="12" t="s">
        <v>1493</v>
      </c>
      <c r="EO259" s="12" t="s">
        <v>1493</v>
      </c>
      <c r="EP259" s="12" t="s">
        <v>1493</v>
      </c>
      <c r="ER259">
        <v>4</v>
      </c>
      <c r="ES259">
        <v>32.4</v>
      </c>
      <c r="ET259">
        <v>32.4</v>
      </c>
      <c r="EU259">
        <f t="shared" si="9"/>
        <v>32</v>
      </c>
      <c r="EV259">
        <f>Data1!BQ259/7</f>
        <v>40.857142857142854</v>
      </c>
      <c r="EW259">
        <v>4</v>
      </c>
      <c r="EX259">
        <f t="shared" si="10"/>
        <v>3</v>
      </c>
      <c r="EY259" t="str">
        <f t="shared" si="11"/>
        <v>לא הולם</v>
      </c>
    </row>
    <row r="260" spans="1:155" x14ac:dyDescent="0.25">
      <c r="A260" s="4">
        <v>1.163</v>
      </c>
      <c r="B260" s="12" t="s">
        <v>1493</v>
      </c>
      <c r="C260" s="12" t="s">
        <v>1303</v>
      </c>
      <c r="D260">
        <v>245</v>
      </c>
      <c r="E260" s="12" t="s">
        <v>829</v>
      </c>
      <c r="F260">
        <v>65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1</v>
      </c>
      <c r="O260" s="12" t="s">
        <v>1493</v>
      </c>
      <c r="P260" s="12" t="s">
        <v>1493</v>
      </c>
      <c r="Q260" s="12" t="s">
        <v>1493</v>
      </c>
      <c r="R260" s="12" t="s">
        <v>1493</v>
      </c>
      <c r="S260" s="12" t="s">
        <v>1493</v>
      </c>
      <c r="T260" s="12" t="s">
        <v>1493</v>
      </c>
      <c r="U260" s="12" t="s">
        <v>1493</v>
      </c>
      <c r="V260" s="12" t="s">
        <v>1493</v>
      </c>
      <c r="W260" s="12" t="s">
        <v>1493</v>
      </c>
      <c r="X260" s="12" t="s">
        <v>1493</v>
      </c>
      <c r="Y260" s="12" t="s">
        <v>1493</v>
      </c>
      <c r="Z260" s="12" t="s">
        <v>1493</v>
      </c>
      <c r="AA260" s="12" t="s">
        <v>1493</v>
      </c>
      <c r="AB260" s="12" t="s">
        <v>1493</v>
      </c>
      <c r="AC260" s="12" t="s">
        <v>1493</v>
      </c>
      <c r="AD260" s="12" t="s">
        <v>1493</v>
      </c>
      <c r="AE260" s="12" t="s">
        <v>1493</v>
      </c>
      <c r="AF260" s="12" t="s">
        <v>1493</v>
      </c>
      <c r="AG260" s="12" t="s">
        <v>1493</v>
      </c>
      <c r="AH260" s="12" t="s">
        <v>1493</v>
      </c>
      <c r="AI260" s="12" t="s">
        <v>1493</v>
      </c>
      <c r="AJ260" s="12" t="s">
        <v>1493</v>
      </c>
      <c r="AK260" s="12" t="s">
        <v>1493</v>
      </c>
      <c r="AL260" s="12" t="s">
        <v>1493</v>
      </c>
      <c r="AM260" s="12" t="s">
        <v>1493</v>
      </c>
      <c r="AN260" s="12" t="s">
        <v>1493</v>
      </c>
      <c r="AO260" s="12" t="s">
        <v>1493</v>
      </c>
      <c r="AP260" s="12" t="s">
        <v>1493</v>
      </c>
      <c r="AQ260" s="12" t="s">
        <v>1493</v>
      </c>
      <c r="AR260" s="12" t="s">
        <v>1493</v>
      </c>
      <c r="AS260" s="12" t="s">
        <v>1493</v>
      </c>
      <c r="AT260" s="12" t="s">
        <v>1493</v>
      </c>
      <c r="AU260" s="12" t="s">
        <v>1493</v>
      </c>
      <c r="AV260" s="12" t="s">
        <v>1493</v>
      </c>
      <c r="AW260" s="12" t="s">
        <v>1493</v>
      </c>
      <c r="AX260" s="12" t="s">
        <v>1493</v>
      </c>
      <c r="AY260" s="12" t="s">
        <v>1493</v>
      </c>
      <c r="AZ260" s="12" t="s">
        <v>1493</v>
      </c>
      <c r="BA260" s="12" t="s">
        <v>1493</v>
      </c>
      <c r="BB260" s="12" t="s">
        <v>1493</v>
      </c>
      <c r="BC260" s="12" t="s">
        <v>1493</v>
      </c>
      <c r="BD260" s="12" t="s">
        <v>1493</v>
      </c>
      <c r="BE260" s="12" t="s">
        <v>1493</v>
      </c>
      <c r="BF260" s="12" t="s">
        <v>1493</v>
      </c>
      <c r="BG260" s="12" t="s">
        <v>1493</v>
      </c>
      <c r="BH260" s="12" t="s">
        <v>1493</v>
      </c>
      <c r="BI260" s="12" t="s">
        <v>1493</v>
      </c>
      <c r="BJ260" s="12" t="s">
        <v>1493</v>
      </c>
      <c r="BK260" s="12" t="s">
        <v>1493</v>
      </c>
      <c r="BL260" s="12" t="s">
        <v>1493</v>
      </c>
      <c r="BM260" s="12" t="s">
        <v>1493</v>
      </c>
      <c r="BN260" s="12" t="s">
        <v>1493</v>
      </c>
      <c r="BO260" s="12" t="s">
        <v>1493</v>
      </c>
      <c r="BP260" s="12" t="s">
        <v>1493</v>
      </c>
      <c r="BQ260" s="12" t="s">
        <v>1493</v>
      </c>
      <c r="BR260" s="12" t="s">
        <v>1493</v>
      </c>
      <c r="BS260" s="12" t="s">
        <v>1493</v>
      </c>
      <c r="BT260" s="12" t="s">
        <v>1493</v>
      </c>
      <c r="BU260" s="12" t="s">
        <v>1493</v>
      </c>
      <c r="BV260" s="12" t="s">
        <v>1493</v>
      </c>
      <c r="BW260" s="12" t="s">
        <v>1493</v>
      </c>
      <c r="BX260" s="12" t="s">
        <v>1493</v>
      </c>
      <c r="BY260" s="12" t="s">
        <v>1493</v>
      </c>
      <c r="BZ260" s="12" t="s">
        <v>1493</v>
      </c>
      <c r="CA260" s="12" t="s">
        <v>1493</v>
      </c>
      <c r="CB260" s="12" t="s">
        <v>1493</v>
      </c>
      <c r="CC260" s="12" t="s">
        <v>1493</v>
      </c>
      <c r="CD260" s="12" t="s">
        <v>1493</v>
      </c>
      <c r="CE260" s="12" t="s">
        <v>1493</v>
      </c>
      <c r="CF260" s="12" t="s">
        <v>1493</v>
      </c>
      <c r="CG260" s="12" t="s">
        <v>1493</v>
      </c>
      <c r="CH260" s="12" t="s">
        <v>1493</v>
      </c>
      <c r="CI260" s="12" t="s">
        <v>1493</v>
      </c>
      <c r="CJ260" s="12" t="s">
        <v>1493</v>
      </c>
      <c r="CK260" s="12" t="s">
        <v>1493</v>
      </c>
      <c r="CL260" s="12" t="s">
        <v>1493</v>
      </c>
      <c r="CM260" s="12" t="s">
        <v>1493</v>
      </c>
      <c r="CN260" s="12" t="s">
        <v>1493</v>
      </c>
      <c r="CO260" s="12" t="s">
        <v>1493</v>
      </c>
      <c r="CP260" s="12" t="s">
        <v>1493</v>
      </c>
      <c r="CQ260" s="12" t="s">
        <v>1493</v>
      </c>
      <c r="CR260" s="12" t="s">
        <v>1493</v>
      </c>
      <c r="CS260" s="12" t="s">
        <v>1493</v>
      </c>
      <c r="CT260" s="12" t="s">
        <v>1493</v>
      </c>
      <c r="CU260" s="12" t="s">
        <v>1493</v>
      </c>
      <c r="CV260" s="12" t="s">
        <v>1493</v>
      </c>
      <c r="CW260" s="12" t="s">
        <v>1493</v>
      </c>
      <c r="CX260" s="12" t="s">
        <v>1493</v>
      </c>
      <c r="CY260" s="12" t="s">
        <v>1493</v>
      </c>
      <c r="CZ260" s="12" t="s">
        <v>1493</v>
      </c>
      <c r="DA260" s="12" t="s">
        <v>1493</v>
      </c>
      <c r="DB260" s="12" t="s">
        <v>1493</v>
      </c>
      <c r="DC260" s="12" t="s">
        <v>1493</v>
      </c>
      <c r="DD260" s="12" t="s">
        <v>1493</v>
      </c>
      <c r="DE260" s="12" t="s">
        <v>1493</v>
      </c>
      <c r="DF260" s="12" t="s">
        <v>1493</v>
      </c>
      <c r="DG260" s="12" t="s">
        <v>1493</v>
      </c>
      <c r="DH260" s="12" t="s">
        <v>1493</v>
      </c>
      <c r="DI260" s="12" t="s">
        <v>1493</v>
      </c>
      <c r="DJ260" s="12" t="s">
        <v>1493</v>
      </c>
      <c r="DK260" s="12" t="s">
        <v>1493</v>
      </c>
      <c r="DL260" s="12" t="s">
        <v>1493</v>
      </c>
      <c r="DM260" s="12" t="s">
        <v>1493</v>
      </c>
      <c r="DN260" s="12" t="s">
        <v>1493</v>
      </c>
      <c r="DO260" s="12" t="s">
        <v>1493</v>
      </c>
      <c r="DP260" s="12" t="s">
        <v>1493</v>
      </c>
      <c r="DQ260" s="12" t="s">
        <v>1493</v>
      </c>
      <c r="DR260" s="12" t="s">
        <v>1493</v>
      </c>
      <c r="DS260" s="12" t="s">
        <v>1493</v>
      </c>
      <c r="DT260" s="12" t="s">
        <v>1493</v>
      </c>
      <c r="DU260" s="12" t="s">
        <v>1493</v>
      </c>
      <c r="DV260" s="12" t="s">
        <v>1493</v>
      </c>
      <c r="DW260" s="12" t="s">
        <v>1493</v>
      </c>
      <c r="DX260" s="12" t="s">
        <v>1493</v>
      </c>
      <c r="DY260" s="12" t="s">
        <v>1493</v>
      </c>
      <c r="DZ260" s="12" t="s">
        <v>1493</v>
      </c>
      <c r="EA260" s="12" t="s">
        <v>1493</v>
      </c>
      <c r="EB260" s="12" t="s">
        <v>1493</v>
      </c>
      <c r="EC260" s="12" t="s">
        <v>1493</v>
      </c>
      <c r="ED260" s="12" t="s">
        <v>1493</v>
      </c>
      <c r="EE260" s="12" t="s">
        <v>1493</v>
      </c>
      <c r="EF260" s="12" t="s">
        <v>1493</v>
      </c>
      <c r="EG260" s="12" t="s">
        <v>1493</v>
      </c>
      <c r="EH260" s="12" t="s">
        <v>1493</v>
      </c>
      <c r="EI260" s="12" t="s">
        <v>1493</v>
      </c>
      <c r="EJ260" s="12" t="s">
        <v>1493</v>
      </c>
      <c r="EK260" s="12" t="s">
        <v>1493</v>
      </c>
      <c r="EL260" s="12" t="s">
        <v>1493</v>
      </c>
      <c r="EM260" s="12" t="s">
        <v>1493</v>
      </c>
      <c r="EN260" s="12" t="s">
        <v>1493</v>
      </c>
      <c r="EO260" s="12" t="s">
        <v>1493</v>
      </c>
      <c r="EP260" s="12" t="s">
        <v>1493</v>
      </c>
      <c r="ER260">
        <v>1</v>
      </c>
      <c r="ES260">
        <v>35</v>
      </c>
      <c r="ET260">
        <v>35</v>
      </c>
      <c r="EU260">
        <f t="shared" si="9"/>
        <v>35</v>
      </c>
      <c r="EV260">
        <f>Data1!BQ260/7</f>
        <v>38.285714285714285</v>
      </c>
      <c r="EW260">
        <v>1</v>
      </c>
      <c r="EX260">
        <f t="shared" si="10"/>
        <v>3</v>
      </c>
      <c r="EY260" t="str">
        <f t="shared" si="11"/>
        <v>לא הולם</v>
      </c>
    </row>
    <row r="261" spans="1:155" x14ac:dyDescent="0.25">
      <c r="A261" s="4">
        <v>1.1639999999999999</v>
      </c>
      <c r="B261" s="12" t="s">
        <v>1493</v>
      </c>
      <c r="C261" s="12" t="s">
        <v>538</v>
      </c>
      <c r="D261">
        <v>86</v>
      </c>
      <c r="E261" s="12" t="s">
        <v>557</v>
      </c>
      <c r="F261">
        <v>72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 s="12" t="s">
        <v>756</v>
      </c>
      <c r="P261">
        <v>102</v>
      </c>
      <c r="Q261">
        <v>74</v>
      </c>
      <c r="R261" s="12" t="s">
        <v>1493</v>
      </c>
      <c r="S261" s="12" t="s">
        <v>1493</v>
      </c>
      <c r="T261" s="12" t="s">
        <v>1493</v>
      </c>
      <c r="U261" s="12" t="s">
        <v>1493</v>
      </c>
      <c r="V261" s="12" t="s">
        <v>1493</v>
      </c>
      <c r="W261" s="12" t="s">
        <v>1493</v>
      </c>
      <c r="X261">
        <v>1</v>
      </c>
      <c r="Y261">
        <v>1</v>
      </c>
      <c r="Z261" s="12" t="s">
        <v>1493</v>
      </c>
      <c r="AA261" t="s">
        <v>884</v>
      </c>
      <c r="AB261">
        <v>158</v>
      </c>
      <c r="AC261" t="s">
        <v>557</v>
      </c>
      <c r="AD261">
        <v>78</v>
      </c>
      <c r="AE261" s="12" t="s">
        <v>1493</v>
      </c>
      <c r="AF261" s="12" t="s">
        <v>1493</v>
      </c>
      <c r="AG261" s="12" t="s">
        <v>1493</v>
      </c>
      <c r="AH261" s="12" t="s">
        <v>1493</v>
      </c>
      <c r="AI261">
        <v>1</v>
      </c>
      <c r="AJ261">
        <v>1</v>
      </c>
      <c r="AK261">
        <v>1</v>
      </c>
      <c r="AL261" s="12" t="s">
        <v>1493</v>
      </c>
      <c r="AM261" t="s">
        <v>1240</v>
      </c>
      <c r="AN261">
        <v>223</v>
      </c>
      <c r="AO261" t="s">
        <v>557</v>
      </c>
      <c r="AP261">
        <v>80</v>
      </c>
      <c r="AQ261" s="12" t="s">
        <v>1493</v>
      </c>
      <c r="AR261" s="12" t="s">
        <v>1493</v>
      </c>
      <c r="AS261" s="12" t="s">
        <v>1493</v>
      </c>
      <c r="AT261" s="12" t="s">
        <v>1493</v>
      </c>
      <c r="AU261">
        <v>1</v>
      </c>
      <c r="AV261">
        <v>1</v>
      </c>
      <c r="AW261">
        <v>1</v>
      </c>
      <c r="AX261" s="12" t="s">
        <v>1493</v>
      </c>
      <c r="AY261" t="s">
        <v>1318</v>
      </c>
      <c r="AZ261">
        <v>258</v>
      </c>
      <c r="BA261" t="s">
        <v>557</v>
      </c>
      <c r="BB261">
        <v>82.5</v>
      </c>
      <c r="BC261" s="12" t="s">
        <v>1493</v>
      </c>
      <c r="BD261" s="12" t="s">
        <v>1493</v>
      </c>
      <c r="BE261" s="12" t="s">
        <v>1493</v>
      </c>
      <c r="BF261" s="12" t="s">
        <v>1493</v>
      </c>
      <c r="BG261">
        <v>1</v>
      </c>
      <c r="BH261">
        <v>1</v>
      </c>
      <c r="BI261">
        <v>1</v>
      </c>
      <c r="BJ261" s="12" t="s">
        <v>1493</v>
      </c>
      <c r="BK261" s="12" t="s">
        <v>1493</v>
      </c>
      <c r="BL261" s="12" t="s">
        <v>1493</v>
      </c>
      <c r="BM261" s="12" t="s">
        <v>1493</v>
      </c>
      <c r="BN261" s="12" t="s">
        <v>1493</v>
      </c>
      <c r="BO261" s="12" t="s">
        <v>1493</v>
      </c>
      <c r="BP261" s="12" t="s">
        <v>1493</v>
      </c>
      <c r="BQ261" s="12" t="s">
        <v>1493</v>
      </c>
      <c r="BR261" s="12" t="s">
        <v>1493</v>
      </c>
      <c r="BS261" s="12" t="s">
        <v>1493</v>
      </c>
      <c r="BT261" s="12" t="s">
        <v>1493</v>
      </c>
      <c r="BU261" s="12" t="s">
        <v>1493</v>
      </c>
      <c r="BV261" s="12" t="s">
        <v>1493</v>
      </c>
      <c r="BW261" s="12" t="s">
        <v>1493</v>
      </c>
      <c r="BX261" s="12" t="s">
        <v>1493</v>
      </c>
      <c r="BY261" s="12" t="s">
        <v>1493</v>
      </c>
      <c r="BZ261" s="12" t="s">
        <v>1493</v>
      </c>
      <c r="CA261" s="12" t="s">
        <v>1493</v>
      </c>
      <c r="CB261" s="12" t="s">
        <v>1493</v>
      </c>
      <c r="CC261" s="12" t="s">
        <v>1493</v>
      </c>
      <c r="CD261" s="12" t="s">
        <v>1493</v>
      </c>
      <c r="CE261" s="12" t="s">
        <v>1493</v>
      </c>
      <c r="CF261" s="12" t="s">
        <v>1493</v>
      </c>
      <c r="CG261" s="12" t="s">
        <v>1493</v>
      </c>
      <c r="CH261" s="12" t="s">
        <v>1493</v>
      </c>
      <c r="CI261" s="12" t="s">
        <v>1493</v>
      </c>
      <c r="CJ261" s="12" t="s">
        <v>1493</v>
      </c>
      <c r="CK261" s="12" t="s">
        <v>1493</v>
      </c>
      <c r="CL261" s="12" t="s">
        <v>1493</v>
      </c>
      <c r="CM261" s="12" t="s">
        <v>1493</v>
      </c>
      <c r="CN261" s="12" t="s">
        <v>1493</v>
      </c>
      <c r="CO261" s="12" t="s">
        <v>1493</v>
      </c>
      <c r="CP261" s="12" t="s">
        <v>1493</v>
      </c>
      <c r="CQ261" s="12" t="s">
        <v>1493</v>
      </c>
      <c r="CR261" s="12" t="s">
        <v>1493</v>
      </c>
      <c r="CS261" s="12" t="s">
        <v>1493</v>
      </c>
      <c r="CT261" s="12" t="s">
        <v>1493</v>
      </c>
      <c r="CU261" s="12" t="s">
        <v>1493</v>
      </c>
      <c r="CV261" s="12" t="s">
        <v>1493</v>
      </c>
      <c r="CW261" s="12" t="s">
        <v>1493</v>
      </c>
      <c r="CX261" s="12" t="s">
        <v>1493</v>
      </c>
      <c r="CY261" s="12" t="s">
        <v>1493</v>
      </c>
      <c r="CZ261" s="12" t="s">
        <v>1493</v>
      </c>
      <c r="DA261" s="12" t="s">
        <v>1493</v>
      </c>
      <c r="DB261" s="12" t="s">
        <v>1493</v>
      </c>
      <c r="DC261" s="12" t="s">
        <v>1493</v>
      </c>
      <c r="DD261" s="12" t="s">
        <v>1493</v>
      </c>
      <c r="DE261" s="12" t="s">
        <v>1493</v>
      </c>
      <c r="DF261" s="12" t="s">
        <v>1493</v>
      </c>
      <c r="DG261" s="12" t="s">
        <v>1493</v>
      </c>
      <c r="DH261" s="12" t="s">
        <v>1493</v>
      </c>
      <c r="DI261" s="12" t="s">
        <v>1493</v>
      </c>
      <c r="DJ261" s="12" t="s">
        <v>1493</v>
      </c>
      <c r="DK261" s="12" t="s">
        <v>1493</v>
      </c>
      <c r="DL261" s="12" t="s">
        <v>1493</v>
      </c>
      <c r="DM261" s="12" t="s">
        <v>1493</v>
      </c>
      <c r="DN261" s="12" t="s">
        <v>1493</v>
      </c>
      <c r="DO261" s="12" t="s">
        <v>1493</v>
      </c>
      <c r="DP261" s="12" t="s">
        <v>1493</v>
      </c>
      <c r="DQ261" s="12" t="s">
        <v>1493</v>
      </c>
      <c r="DR261" s="12" t="s">
        <v>1493</v>
      </c>
      <c r="DS261" s="12" t="s">
        <v>1493</v>
      </c>
      <c r="DT261" s="12" t="s">
        <v>1493</v>
      </c>
      <c r="DU261" s="12" t="s">
        <v>1493</v>
      </c>
      <c r="DV261" s="12" t="s">
        <v>1493</v>
      </c>
      <c r="DW261" s="12" t="s">
        <v>1493</v>
      </c>
      <c r="DX261" s="12" t="s">
        <v>1493</v>
      </c>
      <c r="DY261" s="12" t="s">
        <v>1493</v>
      </c>
      <c r="DZ261" s="12" t="s">
        <v>1493</v>
      </c>
      <c r="EA261" s="12" t="s">
        <v>1493</v>
      </c>
      <c r="EB261" s="12" t="s">
        <v>1493</v>
      </c>
      <c r="EC261" s="12" t="s">
        <v>1493</v>
      </c>
      <c r="ED261" s="12" t="s">
        <v>1493</v>
      </c>
      <c r="EE261" s="12" t="s">
        <v>1493</v>
      </c>
      <c r="EF261" s="12" t="s">
        <v>1493</v>
      </c>
      <c r="EG261" s="12" t="s">
        <v>1493</v>
      </c>
      <c r="EH261" s="12" t="s">
        <v>1493</v>
      </c>
      <c r="EI261" s="12" t="s">
        <v>1493</v>
      </c>
      <c r="EJ261" s="12" t="s">
        <v>1493</v>
      </c>
      <c r="EK261" s="12" t="s">
        <v>1493</v>
      </c>
      <c r="EL261" s="12" t="s">
        <v>1493</v>
      </c>
      <c r="EM261" s="12" t="s">
        <v>1493</v>
      </c>
      <c r="EN261" s="12" t="s">
        <v>1493</v>
      </c>
      <c r="EO261" s="12" t="s">
        <v>1493</v>
      </c>
      <c r="EP261" s="12" t="s">
        <v>1493</v>
      </c>
      <c r="ER261">
        <v>5</v>
      </c>
      <c r="ES261">
        <v>36.799999999999997</v>
      </c>
      <c r="ET261">
        <v>37.1</v>
      </c>
      <c r="EU261">
        <f t="shared" ref="EU261:EU315" si="12">TRUNC(ET261)</f>
        <v>37</v>
      </c>
      <c r="EV261">
        <f>Data1!BQ261/7</f>
        <v>39.285714285714285</v>
      </c>
      <c r="EW261">
        <v>5</v>
      </c>
      <c r="EX261">
        <f t="shared" ref="EX261:EX315" si="13">IF(OR(AND(EV261&gt;=36,EW261&gt;=9),AND(EV261&lt;36,EV261&gt;=34,EW261&gt;=8),AND(EV261&lt;34,EV261&gt;=32,EW261&gt;=7),AND(EV261&lt;32,EV261&gt;=30,EW261&gt;=6),AND(EV261&lt;30,EV261&gt;=26,EW261&gt;=5),AND(EV261&lt;26,EV261&gt;=22,EW261&gt;=4),AND(EV261&lt;22,EV261&gt;=18,EW261&gt;=3),AND(EV261&lt;18,EV261&gt;=14,EW261&gt;=2),AND(EV261&lt;14,EW261&gt;=1)),1,IF(OR(AND(EV261&gt;=34,EW261&lt;=4),AND(EV261&lt;34,EV261&gt;=32,EW261&lt;=3),AND(EV261&lt;32,EV261&gt;=30,EW261&lt;=2),AND(EV261&lt;30,EV261&gt;=22,EW261&lt;=1),AND(EV261&lt;22,EV261&gt;=14,EW261&lt;=0)),3,2))</f>
        <v>2</v>
      </c>
      <c r="EY261" t="str">
        <f t="shared" ref="EY261:EY315" si="14">IF(OR(AND(EV261&gt;=36,EW261&gt;=9),AND(EV261&lt;36,EV261&gt;=34,EW261&gt;=8),AND(EV261&lt;34,EV261&gt;=32,EW261&gt;=7),AND(EV261&lt;32,EV261&gt;=30,EW261&gt;=6),AND(EV261&lt;30,EV261&gt;=26,EW261&gt;=5),AND(EV261&lt;26,EV261&gt;=22,EW261&gt;=4),AND(EV261&lt;22,EV261&gt;=18,EW261&gt;=3),AND(EV261&lt;18,EV261&gt;=14,EW261&gt;=2),AND(EV261&lt;14,EW261&gt;=1)),"הולם",IF(OR(AND(EV261&gt;=34,EW261&lt;=4),AND(EV261&lt;34,EV261&gt;=32,EW261&lt;=3),AND(EV261&lt;32,EV261&gt;=30,EW261&lt;=2),AND(EV261&lt;30,EV261&gt;=22,EW261&lt;=1),AND(EV261&lt;22,EV261&gt;=14,EW261&lt;=0)),"לא הולם","בינוני"))</f>
        <v>בינוני</v>
      </c>
    </row>
    <row r="262" spans="1:155" x14ac:dyDescent="0.25">
      <c r="A262" s="4">
        <v>1.165</v>
      </c>
      <c r="B262" s="12" t="s">
        <v>1493</v>
      </c>
      <c r="C262" s="12" t="s">
        <v>920</v>
      </c>
      <c r="D262">
        <v>159</v>
      </c>
      <c r="E262" s="12" t="s">
        <v>557</v>
      </c>
      <c r="F262">
        <v>60</v>
      </c>
      <c r="G262">
        <v>0</v>
      </c>
      <c r="H262">
        <v>0</v>
      </c>
      <c r="I262">
        <v>0</v>
      </c>
      <c r="J262">
        <v>0</v>
      </c>
      <c r="K262">
        <v>1</v>
      </c>
      <c r="L262" s="12" t="s">
        <v>1493</v>
      </c>
      <c r="M262">
        <v>1</v>
      </c>
      <c r="N262">
        <v>1</v>
      </c>
      <c r="O262" s="12" t="s">
        <v>1493</v>
      </c>
      <c r="P262" s="12" t="s">
        <v>1493</v>
      </c>
      <c r="Q262" s="12" t="s">
        <v>1493</v>
      </c>
      <c r="R262" s="12" t="s">
        <v>1493</v>
      </c>
      <c r="S262" s="12" t="s">
        <v>1493</v>
      </c>
      <c r="T262" s="12" t="s">
        <v>1493</v>
      </c>
      <c r="U262" s="12" t="s">
        <v>1493</v>
      </c>
      <c r="V262" s="12" t="s">
        <v>1493</v>
      </c>
      <c r="W262" s="12" t="s">
        <v>1493</v>
      </c>
      <c r="X262" s="12" t="s">
        <v>1493</v>
      </c>
      <c r="Y262" s="12" t="s">
        <v>1493</v>
      </c>
      <c r="Z262" s="12" t="s">
        <v>1493</v>
      </c>
      <c r="AA262" s="12" t="s">
        <v>1493</v>
      </c>
      <c r="AB262" s="12" t="s">
        <v>1493</v>
      </c>
      <c r="AC262" s="12" t="s">
        <v>1493</v>
      </c>
      <c r="AD262" s="12" t="s">
        <v>1493</v>
      </c>
      <c r="AE262" s="12" t="s">
        <v>1493</v>
      </c>
      <c r="AF262" s="12" t="s">
        <v>1493</v>
      </c>
      <c r="AG262" s="12" t="s">
        <v>1493</v>
      </c>
      <c r="AH262" s="12" t="s">
        <v>1493</v>
      </c>
      <c r="AI262" s="12" t="s">
        <v>1493</v>
      </c>
      <c r="AJ262" s="12" t="s">
        <v>1493</v>
      </c>
      <c r="AK262" s="12" t="s">
        <v>1493</v>
      </c>
      <c r="AL262" s="12" t="s">
        <v>1493</v>
      </c>
      <c r="AM262" s="12" t="s">
        <v>1493</v>
      </c>
      <c r="AN262" s="12" t="s">
        <v>1493</v>
      </c>
      <c r="AO262" s="12" t="s">
        <v>1493</v>
      </c>
      <c r="AP262" s="12" t="s">
        <v>1493</v>
      </c>
      <c r="AQ262" s="12" t="s">
        <v>1493</v>
      </c>
      <c r="AR262" s="12" t="s">
        <v>1493</v>
      </c>
      <c r="AS262" s="12" t="s">
        <v>1493</v>
      </c>
      <c r="AT262" s="12" t="s">
        <v>1493</v>
      </c>
      <c r="AU262" s="12" t="s">
        <v>1493</v>
      </c>
      <c r="AV262" s="12" t="s">
        <v>1493</v>
      </c>
      <c r="AW262" s="12" t="s">
        <v>1493</v>
      </c>
      <c r="AX262" s="12" t="s">
        <v>1493</v>
      </c>
      <c r="AY262" s="12" t="s">
        <v>1493</v>
      </c>
      <c r="AZ262" s="12" t="s">
        <v>1493</v>
      </c>
      <c r="BA262" s="12" t="s">
        <v>1493</v>
      </c>
      <c r="BB262" s="12" t="s">
        <v>1493</v>
      </c>
      <c r="BC262" s="12" t="s">
        <v>1493</v>
      </c>
      <c r="BD262" s="12" t="s">
        <v>1493</v>
      </c>
      <c r="BE262" s="12" t="s">
        <v>1493</v>
      </c>
      <c r="BF262" s="12" t="s">
        <v>1493</v>
      </c>
      <c r="BG262" s="12" t="s">
        <v>1493</v>
      </c>
      <c r="BH262" s="12" t="s">
        <v>1493</v>
      </c>
      <c r="BI262" s="12" t="s">
        <v>1493</v>
      </c>
      <c r="BJ262" s="12" t="s">
        <v>1493</v>
      </c>
      <c r="BK262" s="12" t="s">
        <v>1493</v>
      </c>
      <c r="BL262" s="12" t="s">
        <v>1493</v>
      </c>
      <c r="BM262" s="12" t="s">
        <v>1493</v>
      </c>
      <c r="BN262" s="12" t="s">
        <v>1493</v>
      </c>
      <c r="BO262" s="12" t="s">
        <v>1493</v>
      </c>
      <c r="BP262" s="12" t="s">
        <v>1493</v>
      </c>
      <c r="BQ262" s="12" t="s">
        <v>1493</v>
      </c>
      <c r="BR262" s="12" t="s">
        <v>1493</v>
      </c>
      <c r="BS262" s="12" t="s">
        <v>1493</v>
      </c>
      <c r="BT262" s="12" t="s">
        <v>1493</v>
      </c>
      <c r="BU262" s="12" t="s">
        <v>1493</v>
      </c>
      <c r="BV262" s="12" t="s">
        <v>1493</v>
      </c>
      <c r="BW262" s="12" t="s">
        <v>1493</v>
      </c>
      <c r="BX262" s="12" t="s">
        <v>1493</v>
      </c>
      <c r="BY262" s="12" t="s">
        <v>1493</v>
      </c>
      <c r="BZ262" s="12" t="s">
        <v>1493</v>
      </c>
      <c r="CA262" s="12" t="s">
        <v>1493</v>
      </c>
      <c r="CB262" s="12" t="s">
        <v>1493</v>
      </c>
      <c r="CC262" s="12" t="s">
        <v>1493</v>
      </c>
      <c r="CD262" s="12" t="s">
        <v>1493</v>
      </c>
      <c r="CE262" s="12" t="s">
        <v>1493</v>
      </c>
      <c r="CF262" s="12" t="s">
        <v>1493</v>
      </c>
      <c r="CG262" s="12" t="s">
        <v>1493</v>
      </c>
      <c r="CH262" s="12" t="s">
        <v>1493</v>
      </c>
      <c r="CI262" s="12" t="s">
        <v>1493</v>
      </c>
      <c r="CJ262" s="12" t="s">
        <v>1493</v>
      </c>
      <c r="CK262" s="12" t="s">
        <v>1493</v>
      </c>
      <c r="CL262" s="12" t="s">
        <v>1493</v>
      </c>
      <c r="CM262" s="12" t="s">
        <v>1493</v>
      </c>
      <c r="CN262" s="12" t="s">
        <v>1493</v>
      </c>
      <c r="CO262" s="12" t="s">
        <v>1493</v>
      </c>
      <c r="CP262" s="12" t="s">
        <v>1493</v>
      </c>
      <c r="CQ262" s="12" t="s">
        <v>1493</v>
      </c>
      <c r="CR262" s="12" t="s">
        <v>1493</v>
      </c>
      <c r="CS262" s="12" t="s">
        <v>1493</v>
      </c>
      <c r="CT262" s="12" t="s">
        <v>1493</v>
      </c>
      <c r="CU262" s="12" t="s">
        <v>1493</v>
      </c>
      <c r="CV262" s="12" t="s">
        <v>1493</v>
      </c>
      <c r="CW262" s="12" t="s">
        <v>1493</v>
      </c>
      <c r="CX262" s="12" t="s">
        <v>1493</v>
      </c>
      <c r="CY262" s="12" t="s">
        <v>1493</v>
      </c>
      <c r="CZ262" s="12" t="s">
        <v>1493</v>
      </c>
      <c r="DA262" s="12" t="s">
        <v>1493</v>
      </c>
      <c r="DB262" s="12" t="s">
        <v>1493</v>
      </c>
      <c r="DC262" s="12" t="s">
        <v>1493</v>
      </c>
      <c r="DD262" s="12" t="s">
        <v>1493</v>
      </c>
      <c r="DE262" s="12" t="s">
        <v>1493</v>
      </c>
      <c r="DF262" s="12" t="s">
        <v>1493</v>
      </c>
      <c r="DG262" s="12" t="s">
        <v>1493</v>
      </c>
      <c r="DH262" s="12" t="s">
        <v>1493</v>
      </c>
      <c r="DI262" s="12" t="s">
        <v>1493</v>
      </c>
      <c r="DJ262" s="12" t="s">
        <v>1493</v>
      </c>
      <c r="DK262" s="12" t="s">
        <v>1493</v>
      </c>
      <c r="DL262" s="12" t="s">
        <v>1493</v>
      </c>
      <c r="DM262" s="12" t="s">
        <v>1493</v>
      </c>
      <c r="DN262" s="12" t="s">
        <v>1493</v>
      </c>
      <c r="DO262" s="12" t="s">
        <v>1493</v>
      </c>
      <c r="DP262" s="12" t="s">
        <v>1493</v>
      </c>
      <c r="DQ262" s="12" t="s">
        <v>1493</v>
      </c>
      <c r="DR262" s="12" t="s">
        <v>1493</v>
      </c>
      <c r="DS262" s="12" t="s">
        <v>1493</v>
      </c>
      <c r="DT262" s="12" t="s">
        <v>1493</v>
      </c>
      <c r="DU262" s="12" t="s">
        <v>1493</v>
      </c>
      <c r="DV262" s="12" t="s">
        <v>1493</v>
      </c>
      <c r="DW262" s="12" t="s">
        <v>1493</v>
      </c>
      <c r="DX262" s="12" t="s">
        <v>1493</v>
      </c>
      <c r="DY262" s="12" t="s">
        <v>1493</v>
      </c>
      <c r="DZ262" s="12" t="s">
        <v>1493</v>
      </c>
      <c r="EA262" s="12" t="s">
        <v>1493</v>
      </c>
      <c r="EB262" s="12" t="s">
        <v>1493</v>
      </c>
      <c r="EC262" s="12" t="s">
        <v>1493</v>
      </c>
      <c r="ED262" s="12" t="s">
        <v>1493</v>
      </c>
      <c r="EE262" s="12" t="s">
        <v>1493</v>
      </c>
      <c r="EF262" s="12" t="s">
        <v>1493</v>
      </c>
      <c r="EG262" s="12" t="s">
        <v>1493</v>
      </c>
      <c r="EH262" s="12" t="s">
        <v>1493</v>
      </c>
      <c r="EI262" s="12" t="s">
        <v>1493</v>
      </c>
      <c r="EJ262" s="12" t="s">
        <v>1493</v>
      </c>
      <c r="EK262" s="12" t="s">
        <v>1493</v>
      </c>
      <c r="EL262" s="12" t="s">
        <v>1493</v>
      </c>
      <c r="EM262" s="12" t="s">
        <v>1493</v>
      </c>
      <c r="EN262" s="12" t="s">
        <v>1493</v>
      </c>
      <c r="EO262" s="12" t="s">
        <v>1493</v>
      </c>
      <c r="EP262" s="12" t="s">
        <v>1493</v>
      </c>
      <c r="ER262">
        <v>1</v>
      </c>
      <c r="ES262">
        <v>22.7</v>
      </c>
      <c r="ET262">
        <v>23</v>
      </c>
      <c r="EU262">
        <f t="shared" si="12"/>
        <v>23</v>
      </c>
      <c r="EV262">
        <f>Data1!BQ262/7</f>
        <v>37.857142857142854</v>
      </c>
      <c r="EW262">
        <v>1</v>
      </c>
      <c r="EX262">
        <f t="shared" si="13"/>
        <v>3</v>
      </c>
      <c r="EY262" t="str">
        <f t="shared" si="14"/>
        <v>לא הולם</v>
      </c>
    </row>
    <row r="263" spans="1:155" x14ac:dyDescent="0.25">
      <c r="A263" s="4">
        <v>1.1659999999999999</v>
      </c>
      <c r="B263" s="12" t="s">
        <v>1493</v>
      </c>
      <c r="C263" s="12" t="s">
        <v>1057</v>
      </c>
      <c r="D263">
        <v>189</v>
      </c>
      <c r="E263" s="12" t="s">
        <v>557</v>
      </c>
      <c r="F263">
        <v>80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1</v>
      </c>
      <c r="O263" s="12" t="s">
        <v>1309</v>
      </c>
      <c r="P263">
        <v>256</v>
      </c>
      <c r="Q263" t="s">
        <v>829</v>
      </c>
      <c r="R263">
        <v>85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1</v>
      </c>
      <c r="Z263">
        <v>1</v>
      </c>
      <c r="AA263" s="12" t="s">
        <v>1493</v>
      </c>
      <c r="AB263" s="12" t="s">
        <v>1493</v>
      </c>
      <c r="AC263" s="12" t="s">
        <v>1493</v>
      </c>
      <c r="AD263" s="12" t="s">
        <v>1493</v>
      </c>
      <c r="AE263" s="12" t="s">
        <v>1493</v>
      </c>
      <c r="AF263" s="12" t="s">
        <v>1493</v>
      </c>
      <c r="AG263" s="12" t="s">
        <v>1493</v>
      </c>
      <c r="AH263" s="12" t="s">
        <v>1493</v>
      </c>
      <c r="AI263" s="12" t="s">
        <v>1493</v>
      </c>
      <c r="AJ263" s="12" t="s">
        <v>1493</v>
      </c>
      <c r="AK263" s="12" t="s">
        <v>1493</v>
      </c>
      <c r="AL263" s="12" t="s">
        <v>1493</v>
      </c>
      <c r="AM263" s="12" t="s">
        <v>1493</v>
      </c>
      <c r="AN263" s="12" t="s">
        <v>1493</v>
      </c>
      <c r="AO263" s="12" t="s">
        <v>1493</v>
      </c>
      <c r="AP263" s="12" t="s">
        <v>1493</v>
      </c>
      <c r="AQ263" s="12" t="s">
        <v>1493</v>
      </c>
      <c r="AR263" s="12" t="s">
        <v>1493</v>
      </c>
      <c r="AS263" s="12" t="s">
        <v>1493</v>
      </c>
      <c r="AT263" s="12" t="s">
        <v>1493</v>
      </c>
      <c r="AU263" s="12" t="s">
        <v>1493</v>
      </c>
      <c r="AV263" s="12" t="s">
        <v>1493</v>
      </c>
      <c r="AW263" s="12" t="s">
        <v>1493</v>
      </c>
      <c r="AX263" s="12" t="s">
        <v>1493</v>
      </c>
      <c r="AY263" s="12" t="s">
        <v>1493</v>
      </c>
      <c r="AZ263" s="12" t="s">
        <v>1493</v>
      </c>
      <c r="BA263" s="12" t="s">
        <v>1493</v>
      </c>
      <c r="BB263" s="12" t="s">
        <v>1493</v>
      </c>
      <c r="BC263" s="12" t="s">
        <v>1493</v>
      </c>
      <c r="BD263" s="12" t="s">
        <v>1493</v>
      </c>
      <c r="BE263" s="12" t="s">
        <v>1493</v>
      </c>
      <c r="BF263" s="12" t="s">
        <v>1493</v>
      </c>
      <c r="BG263" s="12" t="s">
        <v>1493</v>
      </c>
      <c r="BH263" s="12" t="s">
        <v>1493</v>
      </c>
      <c r="BI263" s="12" t="s">
        <v>1493</v>
      </c>
      <c r="BJ263" s="12" t="s">
        <v>1493</v>
      </c>
      <c r="BK263" s="12" t="s">
        <v>1493</v>
      </c>
      <c r="BL263" s="12" t="s">
        <v>1493</v>
      </c>
      <c r="BM263" s="12" t="s">
        <v>1493</v>
      </c>
      <c r="BN263" s="12" t="s">
        <v>1493</v>
      </c>
      <c r="BO263" s="12" t="s">
        <v>1493</v>
      </c>
      <c r="BP263" s="12" t="s">
        <v>1493</v>
      </c>
      <c r="BQ263" s="12" t="s">
        <v>1493</v>
      </c>
      <c r="BR263" s="12" t="s">
        <v>1493</v>
      </c>
      <c r="BS263" s="12" t="s">
        <v>1493</v>
      </c>
      <c r="BT263" s="12" t="s">
        <v>1493</v>
      </c>
      <c r="BU263" s="12" t="s">
        <v>1493</v>
      </c>
      <c r="BV263" s="12" t="s">
        <v>1493</v>
      </c>
      <c r="BW263" s="12" t="s">
        <v>1493</v>
      </c>
      <c r="BX263" s="12" t="s">
        <v>1493</v>
      </c>
      <c r="BY263" s="12" t="s">
        <v>1493</v>
      </c>
      <c r="BZ263" s="12" t="s">
        <v>1493</v>
      </c>
      <c r="CA263" s="12" t="s">
        <v>1493</v>
      </c>
      <c r="CB263" s="12" t="s">
        <v>1493</v>
      </c>
      <c r="CC263" s="12" t="s">
        <v>1493</v>
      </c>
      <c r="CD263" s="12" t="s">
        <v>1493</v>
      </c>
      <c r="CE263" s="12" t="s">
        <v>1493</v>
      </c>
      <c r="CF263" s="12" t="s">
        <v>1493</v>
      </c>
      <c r="CG263" s="12" t="s">
        <v>1493</v>
      </c>
      <c r="CH263" s="12" t="s">
        <v>1493</v>
      </c>
      <c r="CI263" s="12" t="s">
        <v>1493</v>
      </c>
      <c r="CJ263" s="12" t="s">
        <v>1493</v>
      </c>
      <c r="CK263" s="12" t="s">
        <v>1493</v>
      </c>
      <c r="CL263" s="12" t="s">
        <v>1493</v>
      </c>
      <c r="CM263" s="12" t="s">
        <v>1493</v>
      </c>
      <c r="CN263" s="12" t="s">
        <v>1493</v>
      </c>
      <c r="CO263" s="12" t="s">
        <v>1493</v>
      </c>
      <c r="CP263" s="12" t="s">
        <v>1493</v>
      </c>
      <c r="CQ263" s="12" t="s">
        <v>1493</v>
      </c>
      <c r="CR263" s="12" t="s">
        <v>1493</v>
      </c>
      <c r="CS263" s="12" t="s">
        <v>1493</v>
      </c>
      <c r="CT263" s="12" t="s">
        <v>1493</v>
      </c>
      <c r="CU263" s="12" t="s">
        <v>1493</v>
      </c>
      <c r="CV263" s="12" t="s">
        <v>1493</v>
      </c>
      <c r="CW263" s="12" t="s">
        <v>1493</v>
      </c>
      <c r="CX263" s="12" t="s">
        <v>1493</v>
      </c>
      <c r="CY263" s="12" t="s">
        <v>1493</v>
      </c>
      <c r="CZ263" s="12" t="s">
        <v>1493</v>
      </c>
      <c r="DA263" s="12" t="s">
        <v>1493</v>
      </c>
      <c r="DB263" s="12" t="s">
        <v>1493</v>
      </c>
      <c r="DC263" s="12" t="s">
        <v>1493</v>
      </c>
      <c r="DD263" s="12" t="s">
        <v>1493</v>
      </c>
      <c r="DE263" s="12" t="s">
        <v>1493</v>
      </c>
      <c r="DF263" s="12" t="s">
        <v>1493</v>
      </c>
      <c r="DG263" s="12" t="s">
        <v>1493</v>
      </c>
      <c r="DH263" s="12" t="s">
        <v>1493</v>
      </c>
      <c r="DI263" s="12" t="s">
        <v>1493</v>
      </c>
      <c r="DJ263" s="12" t="s">
        <v>1493</v>
      </c>
      <c r="DK263" s="12" t="s">
        <v>1493</v>
      </c>
      <c r="DL263" s="12" t="s">
        <v>1493</v>
      </c>
      <c r="DM263" s="12" t="s">
        <v>1493</v>
      </c>
      <c r="DN263" s="12" t="s">
        <v>1493</v>
      </c>
      <c r="DO263" s="12" t="s">
        <v>1493</v>
      </c>
      <c r="DP263" s="12" t="s">
        <v>1493</v>
      </c>
      <c r="DQ263" s="12" t="s">
        <v>1493</v>
      </c>
      <c r="DR263" s="12" t="s">
        <v>1493</v>
      </c>
      <c r="DS263" s="12" t="s">
        <v>1493</v>
      </c>
      <c r="DT263" s="12" t="s">
        <v>1493</v>
      </c>
      <c r="DU263" s="12" t="s">
        <v>1493</v>
      </c>
      <c r="DV263" s="12" t="s">
        <v>1493</v>
      </c>
      <c r="DW263" s="12" t="s">
        <v>1493</v>
      </c>
      <c r="DX263" s="12" t="s">
        <v>1493</v>
      </c>
      <c r="DY263" s="12" t="s">
        <v>1493</v>
      </c>
      <c r="DZ263" s="12" t="s">
        <v>1493</v>
      </c>
      <c r="EA263" s="12" t="s">
        <v>1493</v>
      </c>
      <c r="EB263" s="12" t="s">
        <v>1493</v>
      </c>
      <c r="EC263" s="12" t="s">
        <v>1493</v>
      </c>
      <c r="ED263" s="12" t="s">
        <v>1493</v>
      </c>
      <c r="EE263" s="12" t="s">
        <v>1493</v>
      </c>
      <c r="EF263" s="12" t="s">
        <v>1493</v>
      </c>
      <c r="EG263" s="12" t="s">
        <v>1493</v>
      </c>
      <c r="EH263" s="12" t="s">
        <v>1493</v>
      </c>
      <c r="EI263" s="12" t="s">
        <v>1493</v>
      </c>
      <c r="EJ263" s="12" t="s">
        <v>1493</v>
      </c>
      <c r="EK263" s="12" t="s">
        <v>1493</v>
      </c>
      <c r="EL263" s="12" t="s">
        <v>1493</v>
      </c>
      <c r="EM263" s="12" t="s">
        <v>1493</v>
      </c>
      <c r="EN263" s="12" t="s">
        <v>1493</v>
      </c>
      <c r="EO263" s="12" t="s">
        <v>1493</v>
      </c>
      <c r="EP263" s="12" t="s">
        <v>1493</v>
      </c>
      <c r="ER263">
        <v>2</v>
      </c>
      <c r="ES263">
        <v>36.5</v>
      </c>
      <c r="ET263">
        <v>36.5</v>
      </c>
      <c r="EU263">
        <f t="shared" si="12"/>
        <v>36</v>
      </c>
      <c r="EV263">
        <f>Data1!BQ263/7</f>
        <v>39.142857142857146</v>
      </c>
      <c r="EW263">
        <v>2</v>
      </c>
      <c r="EX263">
        <f t="shared" si="13"/>
        <v>3</v>
      </c>
      <c r="EY263" t="str">
        <f t="shared" si="14"/>
        <v>לא הולם</v>
      </c>
    </row>
    <row r="264" spans="1:155" x14ac:dyDescent="0.25">
      <c r="A264" s="4">
        <v>1.167</v>
      </c>
      <c r="B264" s="12" t="s">
        <v>1493</v>
      </c>
      <c r="C264" s="12" t="s">
        <v>547</v>
      </c>
      <c r="D264">
        <v>119</v>
      </c>
      <c r="E264" s="12" t="s">
        <v>495</v>
      </c>
      <c r="F264">
        <v>68</v>
      </c>
      <c r="G264" s="12" t="s">
        <v>1493</v>
      </c>
      <c r="H264" s="12" t="s">
        <v>1493</v>
      </c>
      <c r="I264" s="12" t="s">
        <v>1493</v>
      </c>
      <c r="J264" s="12" t="s">
        <v>1493</v>
      </c>
      <c r="K264" s="12" t="s">
        <v>1493</v>
      </c>
      <c r="L264">
        <v>1</v>
      </c>
      <c r="M264">
        <v>1</v>
      </c>
      <c r="N264">
        <v>1</v>
      </c>
      <c r="O264" s="12" t="s">
        <v>1070</v>
      </c>
      <c r="P264">
        <v>154</v>
      </c>
      <c r="Q264" s="12" t="s">
        <v>495</v>
      </c>
      <c r="R264">
        <v>69</v>
      </c>
      <c r="S264" s="12" t="s">
        <v>1493</v>
      </c>
      <c r="T264" s="12" t="s">
        <v>1493</v>
      </c>
      <c r="U264" s="12" t="s">
        <v>1493</v>
      </c>
      <c r="V264" s="12" t="s">
        <v>1493</v>
      </c>
      <c r="W264">
        <v>1</v>
      </c>
      <c r="X264">
        <v>1</v>
      </c>
      <c r="Y264">
        <v>1</v>
      </c>
      <c r="Z264" s="12" t="s">
        <v>1493</v>
      </c>
      <c r="AA264" s="12" t="s">
        <v>937</v>
      </c>
      <c r="AB264">
        <v>188</v>
      </c>
      <c r="AC264" s="12" t="s">
        <v>495</v>
      </c>
      <c r="AD264">
        <v>71</v>
      </c>
      <c r="AE264" s="12" t="s">
        <v>1493</v>
      </c>
      <c r="AF264" s="12" t="s">
        <v>1493</v>
      </c>
      <c r="AG264" s="12" t="s">
        <v>1493</v>
      </c>
      <c r="AH264" s="12" t="s">
        <v>1493</v>
      </c>
      <c r="AI264">
        <v>1</v>
      </c>
      <c r="AJ264">
        <v>1</v>
      </c>
      <c r="AK264">
        <v>1</v>
      </c>
      <c r="AL264" s="12" t="s">
        <v>1493</v>
      </c>
      <c r="AM264" s="12" t="s">
        <v>1219</v>
      </c>
      <c r="AN264">
        <v>222</v>
      </c>
      <c r="AO264" s="12" t="s">
        <v>645</v>
      </c>
      <c r="AP264">
        <v>74</v>
      </c>
      <c r="AQ264" s="12" t="s">
        <v>1493</v>
      </c>
      <c r="AR264" s="12" t="s">
        <v>1493</v>
      </c>
      <c r="AS264" s="12" t="s">
        <v>1493</v>
      </c>
      <c r="AT264" s="12" t="s">
        <v>1493</v>
      </c>
      <c r="AU264">
        <v>1</v>
      </c>
      <c r="AV264">
        <v>1</v>
      </c>
      <c r="AW264">
        <v>1</v>
      </c>
      <c r="AX264" s="12" t="s">
        <v>1493</v>
      </c>
      <c r="AY264" s="12" t="s">
        <v>1318</v>
      </c>
      <c r="AZ264">
        <v>260</v>
      </c>
      <c r="BA264" s="12" t="s">
        <v>484</v>
      </c>
      <c r="BB264">
        <v>72</v>
      </c>
      <c r="BC264" s="12" t="s">
        <v>1493</v>
      </c>
      <c r="BD264" s="12" t="s">
        <v>1493</v>
      </c>
      <c r="BE264" s="12" t="s">
        <v>1493</v>
      </c>
      <c r="BF264">
        <v>1</v>
      </c>
      <c r="BG264">
        <v>1</v>
      </c>
      <c r="BH264">
        <v>1</v>
      </c>
      <c r="BI264">
        <v>1</v>
      </c>
      <c r="BJ264" s="12" t="s">
        <v>1493</v>
      </c>
      <c r="BK264" s="12" t="s">
        <v>1493</v>
      </c>
      <c r="BL264" s="12" t="s">
        <v>1493</v>
      </c>
      <c r="BM264" s="12" t="s">
        <v>1493</v>
      </c>
      <c r="BN264" s="12" t="s">
        <v>1493</v>
      </c>
      <c r="BO264" s="12" t="s">
        <v>1493</v>
      </c>
      <c r="BP264" s="12" t="s">
        <v>1493</v>
      </c>
      <c r="BQ264" s="12" t="s">
        <v>1493</v>
      </c>
      <c r="BR264" s="12" t="s">
        <v>1493</v>
      </c>
      <c r="BS264" s="12" t="s">
        <v>1493</v>
      </c>
      <c r="BT264" s="12" t="s">
        <v>1493</v>
      </c>
      <c r="BU264" s="12" t="s">
        <v>1493</v>
      </c>
      <c r="BV264" s="12" t="s">
        <v>1493</v>
      </c>
      <c r="BW264" s="12" t="s">
        <v>1493</v>
      </c>
      <c r="BX264" s="12" t="s">
        <v>1493</v>
      </c>
      <c r="BY264" s="12" t="s">
        <v>1493</v>
      </c>
      <c r="BZ264" s="12" t="s">
        <v>1493</v>
      </c>
      <c r="CA264" s="12" t="s">
        <v>1493</v>
      </c>
      <c r="CB264" s="12" t="s">
        <v>1493</v>
      </c>
      <c r="CC264" s="12" t="s">
        <v>1493</v>
      </c>
      <c r="CD264" s="12" t="s">
        <v>1493</v>
      </c>
      <c r="CE264" s="12" t="s">
        <v>1493</v>
      </c>
      <c r="CF264" s="12" t="s">
        <v>1493</v>
      </c>
      <c r="CG264" s="12" t="s">
        <v>1493</v>
      </c>
      <c r="CH264" s="12" t="s">
        <v>1493</v>
      </c>
      <c r="CI264" s="12" t="s">
        <v>1493</v>
      </c>
      <c r="CJ264" s="12" t="s">
        <v>1493</v>
      </c>
      <c r="CK264" s="12" t="s">
        <v>1493</v>
      </c>
      <c r="CL264" s="12" t="s">
        <v>1493</v>
      </c>
      <c r="CM264" s="12" t="s">
        <v>1493</v>
      </c>
      <c r="CN264" s="12" t="s">
        <v>1493</v>
      </c>
      <c r="CO264" s="12" t="s">
        <v>1493</v>
      </c>
      <c r="CP264" s="12" t="s">
        <v>1493</v>
      </c>
      <c r="CQ264" s="12" t="s">
        <v>1493</v>
      </c>
      <c r="CR264" s="12" t="s">
        <v>1493</v>
      </c>
      <c r="CS264" s="12" t="s">
        <v>1493</v>
      </c>
      <c r="CT264" s="12" t="s">
        <v>1493</v>
      </c>
      <c r="CU264" s="12" t="s">
        <v>1493</v>
      </c>
      <c r="CV264" s="12" t="s">
        <v>1493</v>
      </c>
      <c r="CW264" s="12" t="s">
        <v>1493</v>
      </c>
      <c r="CX264" s="12" t="s">
        <v>1493</v>
      </c>
      <c r="CY264" s="12" t="s">
        <v>1493</v>
      </c>
      <c r="CZ264" s="12" t="s">
        <v>1493</v>
      </c>
      <c r="DA264" s="12" t="s">
        <v>1493</v>
      </c>
      <c r="DB264" s="12" t="s">
        <v>1493</v>
      </c>
      <c r="DC264" s="12" t="s">
        <v>1493</v>
      </c>
      <c r="DD264" s="12" t="s">
        <v>1493</v>
      </c>
      <c r="DE264" s="12" t="s">
        <v>1493</v>
      </c>
      <c r="DF264" s="12" t="s">
        <v>1493</v>
      </c>
      <c r="DG264" s="12" t="s">
        <v>1493</v>
      </c>
      <c r="DH264" s="12" t="s">
        <v>1493</v>
      </c>
      <c r="DI264" s="12" t="s">
        <v>1493</v>
      </c>
      <c r="DJ264" s="12" t="s">
        <v>1493</v>
      </c>
      <c r="DK264" s="12" t="s">
        <v>1493</v>
      </c>
      <c r="DL264" s="12" t="s">
        <v>1493</v>
      </c>
      <c r="DM264" s="12" t="s">
        <v>1493</v>
      </c>
      <c r="DN264" s="12" t="s">
        <v>1493</v>
      </c>
      <c r="DO264" s="12" t="s">
        <v>1493</v>
      </c>
      <c r="DP264" s="12" t="s">
        <v>1493</v>
      </c>
      <c r="DQ264" s="12" t="s">
        <v>1493</v>
      </c>
      <c r="DR264" s="12" t="s">
        <v>1493</v>
      </c>
      <c r="DS264" s="12" t="s">
        <v>1493</v>
      </c>
      <c r="DT264" s="12" t="s">
        <v>1493</v>
      </c>
      <c r="DU264" s="12" t="s">
        <v>1493</v>
      </c>
      <c r="DV264" s="12" t="s">
        <v>1493</v>
      </c>
      <c r="DW264" s="12" t="s">
        <v>1493</v>
      </c>
      <c r="DX264" s="12" t="s">
        <v>1493</v>
      </c>
      <c r="DY264" s="12" t="s">
        <v>1493</v>
      </c>
      <c r="DZ264" s="12" t="s">
        <v>1493</v>
      </c>
      <c r="EA264" s="12" t="s">
        <v>1493</v>
      </c>
      <c r="EB264" s="12" t="s">
        <v>1493</v>
      </c>
      <c r="EC264" s="12" t="s">
        <v>1493</v>
      </c>
      <c r="ED264" s="12" t="s">
        <v>1493</v>
      </c>
      <c r="EE264" s="12" t="s">
        <v>1493</v>
      </c>
      <c r="EF264" s="12" t="s">
        <v>1493</v>
      </c>
      <c r="EG264" s="12" t="s">
        <v>1493</v>
      </c>
      <c r="EH264" s="12" t="s">
        <v>1493</v>
      </c>
      <c r="EI264" s="12" t="s">
        <v>1493</v>
      </c>
      <c r="EJ264" s="12" t="s">
        <v>1493</v>
      </c>
      <c r="EK264" s="12" t="s">
        <v>1493</v>
      </c>
      <c r="EL264" s="12" t="s">
        <v>1493</v>
      </c>
      <c r="EM264" s="12" t="s">
        <v>1493</v>
      </c>
      <c r="EN264" s="12" t="s">
        <v>1493</v>
      </c>
      <c r="EO264" s="12" t="s">
        <v>1493</v>
      </c>
      <c r="EP264" s="12" t="s">
        <v>1493</v>
      </c>
      <c r="ER264">
        <v>5</v>
      </c>
      <c r="ES264">
        <v>37.1</v>
      </c>
      <c r="ET264">
        <v>37.1</v>
      </c>
      <c r="EU264">
        <f t="shared" si="12"/>
        <v>37</v>
      </c>
      <c r="EV264">
        <f>Data1!BQ264/7</f>
        <v>40.571428571428569</v>
      </c>
      <c r="EW264">
        <v>5</v>
      </c>
      <c r="EX264">
        <f t="shared" si="13"/>
        <v>2</v>
      </c>
      <c r="EY264" t="str">
        <f t="shared" si="14"/>
        <v>בינוני</v>
      </c>
    </row>
    <row r="265" spans="1:155" x14ac:dyDescent="0.25">
      <c r="A265" s="4">
        <v>1.1679999999999999</v>
      </c>
      <c r="B265" s="12" t="s">
        <v>1493</v>
      </c>
      <c r="C265" s="12" t="s">
        <v>754</v>
      </c>
      <c r="D265">
        <v>56</v>
      </c>
      <c r="E265" s="12" t="s">
        <v>495</v>
      </c>
      <c r="F265">
        <v>59</v>
      </c>
      <c r="G265" s="12" t="s">
        <v>1493</v>
      </c>
      <c r="H265" s="12" t="s">
        <v>1493</v>
      </c>
      <c r="I265" s="12" t="s">
        <v>1493</v>
      </c>
      <c r="J265" s="12" t="s">
        <v>1493</v>
      </c>
      <c r="K265" s="12" t="s">
        <v>1493</v>
      </c>
      <c r="L265" s="12" t="s">
        <v>1493</v>
      </c>
      <c r="M265">
        <v>1</v>
      </c>
      <c r="N265">
        <v>1</v>
      </c>
      <c r="O265" s="12" t="s">
        <v>745</v>
      </c>
      <c r="P265">
        <v>91</v>
      </c>
      <c r="Q265" s="12" t="s">
        <v>681</v>
      </c>
      <c r="R265">
        <v>60</v>
      </c>
      <c r="S265" s="12" t="s">
        <v>1493</v>
      </c>
      <c r="T265" s="12" t="s">
        <v>1493</v>
      </c>
      <c r="U265" s="12" t="s">
        <v>1493</v>
      </c>
      <c r="V265" s="12" t="s">
        <v>1493</v>
      </c>
      <c r="W265" s="12" t="s">
        <v>1493</v>
      </c>
      <c r="X265" s="12" t="s">
        <v>1493</v>
      </c>
      <c r="Y265">
        <v>1</v>
      </c>
      <c r="Z265">
        <v>1</v>
      </c>
      <c r="AA265" s="12" t="s">
        <v>1067</v>
      </c>
      <c r="AB265">
        <v>129</v>
      </c>
      <c r="AC265" s="12" t="s">
        <v>484</v>
      </c>
      <c r="AD265">
        <v>64</v>
      </c>
      <c r="AE265" s="12" t="s">
        <v>1493</v>
      </c>
      <c r="AF265" s="12" t="s">
        <v>1493</v>
      </c>
      <c r="AG265" s="12" t="s">
        <v>1493</v>
      </c>
      <c r="AH265" s="12" t="s">
        <v>1493</v>
      </c>
      <c r="AI265" s="12" t="s">
        <v>1493</v>
      </c>
      <c r="AJ265">
        <v>1</v>
      </c>
      <c r="AK265">
        <v>1</v>
      </c>
      <c r="AL265" s="12" t="s">
        <v>1493</v>
      </c>
      <c r="AM265" s="12" t="s">
        <v>977</v>
      </c>
      <c r="AN265">
        <v>161</v>
      </c>
      <c r="AO265" s="12" t="s">
        <v>702</v>
      </c>
      <c r="AP265">
        <v>66</v>
      </c>
      <c r="AQ265" s="12" t="s">
        <v>1493</v>
      </c>
      <c r="AR265" s="12" t="s">
        <v>1493</v>
      </c>
      <c r="AS265" s="12" t="s">
        <v>1493</v>
      </c>
      <c r="AT265" s="12" t="s">
        <v>1493</v>
      </c>
      <c r="AU265">
        <v>1</v>
      </c>
      <c r="AV265">
        <v>1</v>
      </c>
      <c r="AW265">
        <v>1</v>
      </c>
      <c r="AX265" s="12" t="s">
        <v>1493</v>
      </c>
      <c r="AY265" s="12" t="s">
        <v>1028</v>
      </c>
      <c r="AZ265">
        <v>196</v>
      </c>
      <c r="BA265" s="12" t="s">
        <v>557</v>
      </c>
      <c r="BB265">
        <v>69</v>
      </c>
      <c r="BC265" s="12" t="s">
        <v>1493</v>
      </c>
      <c r="BD265" s="12" t="s">
        <v>1493</v>
      </c>
      <c r="BE265" s="12" t="s">
        <v>1493</v>
      </c>
      <c r="BF265" s="12" t="s">
        <v>1493</v>
      </c>
      <c r="BG265">
        <v>1</v>
      </c>
      <c r="BH265">
        <v>1</v>
      </c>
      <c r="BI265">
        <v>1</v>
      </c>
      <c r="BJ265" s="12" t="s">
        <v>1493</v>
      </c>
      <c r="BK265" s="12" t="s">
        <v>1324</v>
      </c>
      <c r="BL265">
        <v>252</v>
      </c>
      <c r="BM265" s="12" t="s">
        <v>486</v>
      </c>
      <c r="BN265">
        <v>77</v>
      </c>
      <c r="BO265" s="12" t="s">
        <v>1493</v>
      </c>
      <c r="BP265" s="12" t="s">
        <v>1493</v>
      </c>
      <c r="BQ265" s="12" t="s">
        <v>1493</v>
      </c>
      <c r="BR265" s="12" t="s">
        <v>1493</v>
      </c>
      <c r="BS265">
        <v>1</v>
      </c>
      <c r="BT265">
        <v>1</v>
      </c>
      <c r="BU265">
        <v>1</v>
      </c>
      <c r="BV265" s="12" t="s">
        <v>1493</v>
      </c>
      <c r="BW265" s="12" t="s">
        <v>1493</v>
      </c>
      <c r="BX265" s="12" t="s">
        <v>1493</v>
      </c>
      <c r="BY265" s="12" t="s">
        <v>1493</v>
      </c>
      <c r="BZ265" s="12" t="s">
        <v>1493</v>
      </c>
      <c r="CA265" s="12" t="s">
        <v>1493</v>
      </c>
      <c r="CB265" s="12" t="s">
        <v>1493</v>
      </c>
      <c r="CC265" s="12" t="s">
        <v>1493</v>
      </c>
      <c r="CD265" s="12" t="s">
        <v>1493</v>
      </c>
      <c r="CE265" s="12" t="s">
        <v>1493</v>
      </c>
      <c r="CF265" s="12" t="s">
        <v>1493</v>
      </c>
      <c r="CG265" s="12" t="s">
        <v>1493</v>
      </c>
      <c r="CH265" s="12" t="s">
        <v>1493</v>
      </c>
      <c r="CI265" s="12" t="s">
        <v>1493</v>
      </c>
      <c r="CJ265" s="12" t="s">
        <v>1493</v>
      </c>
      <c r="CK265" s="12" t="s">
        <v>1493</v>
      </c>
      <c r="CL265" s="12" t="s">
        <v>1493</v>
      </c>
      <c r="CM265" s="12" t="s">
        <v>1493</v>
      </c>
      <c r="CN265" s="12" t="s">
        <v>1493</v>
      </c>
      <c r="CO265" s="12" t="s">
        <v>1493</v>
      </c>
      <c r="CP265" s="12" t="s">
        <v>1493</v>
      </c>
      <c r="CQ265" s="12" t="s">
        <v>1493</v>
      </c>
      <c r="CR265" s="12" t="s">
        <v>1493</v>
      </c>
      <c r="CS265" s="12" t="s">
        <v>1493</v>
      </c>
      <c r="CT265" s="12" t="s">
        <v>1493</v>
      </c>
      <c r="CU265" s="12" t="s">
        <v>1493</v>
      </c>
      <c r="CV265" s="12" t="s">
        <v>1493</v>
      </c>
      <c r="CW265" s="12" t="s">
        <v>1493</v>
      </c>
      <c r="CX265" s="12" t="s">
        <v>1493</v>
      </c>
      <c r="CY265" s="12" t="s">
        <v>1493</v>
      </c>
      <c r="CZ265" s="12" t="s">
        <v>1493</v>
      </c>
      <c r="DA265" s="12" t="s">
        <v>1493</v>
      </c>
      <c r="DB265" s="12" t="s">
        <v>1493</v>
      </c>
      <c r="DC265" s="12" t="s">
        <v>1493</v>
      </c>
      <c r="DD265" s="12" t="s">
        <v>1493</v>
      </c>
      <c r="DE265" s="12" t="s">
        <v>1493</v>
      </c>
      <c r="DF265" s="12" t="s">
        <v>1493</v>
      </c>
      <c r="DG265" s="12" t="s">
        <v>1493</v>
      </c>
      <c r="DH265" s="12" t="s">
        <v>1493</v>
      </c>
      <c r="DI265" s="12" t="s">
        <v>1493</v>
      </c>
      <c r="DJ265" s="12" t="s">
        <v>1493</v>
      </c>
      <c r="DK265" s="12" t="s">
        <v>1493</v>
      </c>
      <c r="DL265" s="12" t="s">
        <v>1493</v>
      </c>
      <c r="DM265" s="12" t="s">
        <v>1493</v>
      </c>
      <c r="DN265" s="12" t="s">
        <v>1493</v>
      </c>
      <c r="DO265" s="12" t="s">
        <v>1493</v>
      </c>
      <c r="DP265" s="12" t="s">
        <v>1493</v>
      </c>
      <c r="DQ265" s="12" t="s">
        <v>1493</v>
      </c>
      <c r="DR265" s="12" t="s">
        <v>1493</v>
      </c>
      <c r="DS265" s="12" t="s">
        <v>1493</v>
      </c>
      <c r="DT265" s="12" t="s">
        <v>1493</v>
      </c>
      <c r="DU265" s="12" t="s">
        <v>1493</v>
      </c>
      <c r="DV265" s="12" t="s">
        <v>1493</v>
      </c>
      <c r="DW265" s="12" t="s">
        <v>1493</v>
      </c>
      <c r="DX265" s="12" t="s">
        <v>1493</v>
      </c>
      <c r="DY265" s="12" t="s">
        <v>1493</v>
      </c>
      <c r="DZ265" s="12" t="s">
        <v>1493</v>
      </c>
      <c r="EA265" s="12" t="s">
        <v>1493</v>
      </c>
      <c r="EB265" s="12" t="s">
        <v>1493</v>
      </c>
      <c r="EC265" s="12" t="s">
        <v>1493</v>
      </c>
      <c r="ED265" s="12" t="s">
        <v>1493</v>
      </c>
      <c r="EE265" s="12" t="s">
        <v>1493</v>
      </c>
      <c r="EF265" s="12" t="s">
        <v>1493</v>
      </c>
      <c r="EG265" s="12" t="s">
        <v>1493</v>
      </c>
      <c r="EH265" s="12" t="s">
        <v>1493</v>
      </c>
      <c r="EI265" s="12" t="s">
        <v>1493</v>
      </c>
      <c r="EJ265" s="12" t="s">
        <v>1493</v>
      </c>
      <c r="EK265" s="12" t="s">
        <v>1493</v>
      </c>
      <c r="EL265" s="12" t="s">
        <v>1493</v>
      </c>
      <c r="EM265" s="12" t="s">
        <v>1493</v>
      </c>
      <c r="EN265" s="12" t="s">
        <v>1493</v>
      </c>
      <c r="EO265" s="12" t="s">
        <v>1493</v>
      </c>
      <c r="EP265" s="12" t="s">
        <v>1493</v>
      </c>
      <c r="ER265">
        <v>6</v>
      </c>
      <c r="ES265">
        <v>36</v>
      </c>
      <c r="ET265">
        <v>36</v>
      </c>
      <c r="EU265">
        <f t="shared" si="12"/>
        <v>36</v>
      </c>
      <c r="EV265">
        <f>Data1!BQ265/7</f>
        <v>38</v>
      </c>
      <c r="EW265">
        <v>6</v>
      </c>
      <c r="EX265">
        <f t="shared" si="13"/>
        <v>2</v>
      </c>
      <c r="EY265" t="str">
        <f t="shared" si="14"/>
        <v>בינוני</v>
      </c>
    </row>
    <row r="266" spans="1:155" x14ac:dyDescent="0.25">
      <c r="A266" s="4">
        <v>1.169</v>
      </c>
      <c r="B266" s="12" t="s">
        <v>1493</v>
      </c>
      <c r="C266" s="12" t="s">
        <v>756</v>
      </c>
      <c r="D266">
        <v>98</v>
      </c>
      <c r="E266" s="12" t="s">
        <v>484</v>
      </c>
      <c r="F266">
        <v>52</v>
      </c>
      <c r="G266" s="12" t="s">
        <v>1493</v>
      </c>
      <c r="H266" s="12" t="s">
        <v>1493</v>
      </c>
      <c r="I266" s="12" t="s">
        <v>1493</v>
      </c>
      <c r="J266" s="12" t="s">
        <v>1493</v>
      </c>
      <c r="K266" s="12" t="s">
        <v>1493</v>
      </c>
      <c r="L266" s="12" t="s">
        <v>1493</v>
      </c>
      <c r="M266">
        <v>1</v>
      </c>
      <c r="N266">
        <v>1</v>
      </c>
      <c r="O266" s="12" t="s">
        <v>1067</v>
      </c>
      <c r="P266">
        <v>140</v>
      </c>
      <c r="Q266" s="12" t="s">
        <v>702</v>
      </c>
      <c r="R266">
        <v>56</v>
      </c>
      <c r="S266" s="12" t="s">
        <v>1493</v>
      </c>
      <c r="T266" s="12" t="s">
        <v>1493</v>
      </c>
      <c r="U266" s="12" t="s">
        <v>1493</v>
      </c>
      <c r="V266" s="12" t="s">
        <v>1493</v>
      </c>
      <c r="W266">
        <v>1</v>
      </c>
      <c r="X266" s="12" t="s">
        <v>1493</v>
      </c>
      <c r="Y266">
        <v>1</v>
      </c>
      <c r="Z266" s="12" t="s">
        <v>1493</v>
      </c>
      <c r="AA266" s="12" t="s">
        <v>989</v>
      </c>
      <c r="AB266">
        <v>163</v>
      </c>
      <c r="AC266" s="12" t="s">
        <v>645</v>
      </c>
      <c r="AD266">
        <v>57</v>
      </c>
      <c r="AE266" s="12" t="s">
        <v>1493</v>
      </c>
      <c r="AF266" s="12" t="s">
        <v>1493</v>
      </c>
      <c r="AG266" s="12" t="s">
        <v>1493</v>
      </c>
      <c r="AH266" s="12" t="s">
        <v>1493</v>
      </c>
      <c r="AI266">
        <v>1</v>
      </c>
      <c r="AJ266" s="12" t="s">
        <v>1493</v>
      </c>
      <c r="AK266">
        <v>1</v>
      </c>
      <c r="AL266" s="12" t="s">
        <v>1493</v>
      </c>
      <c r="AM266" s="12" t="s">
        <v>1028</v>
      </c>
      <c r="AN266">
        <v>210</v>
      </c>
      <c r="AO266" s="12" t="s">
        <v>610</v>
      </c>
      <c r="AP266">
        <v>58</v>
      </c>
      <c r="AQ266" s="12" t="s">
        <v>1493</v>
      </c>
      <c r="AR266" s="12" t="s">
        <v>1493</v>
      </c>
      <c r="AS266" s="12" t="s">
        <v>1493</v>
      </c>
      <c r="AT266" s="12" t="s">
        <v>1493</v>
      </c>
      <c r="AU266">
        <v>1</v>
      </c>
      <c r="AV266">
        <v>1</v>
      </c>
      <c r="AW266">
        <v>1</v>
      </c>
      <c r="AX266">
        <v>1</v>
      </c>
      <c r="AY266" s="12" t="s">
        <v>1285</v>
      </c>
      <c r="AZ266">
        <v>262</v>
      </c>
      <c r="BA266" s="12" t="s">
        <v>640</v>
      </c>
      <c r="BB266">
        <v>60</v>
      </c>
      <c r="BC266" s="12" t="s">
        <v>1493</v>
      </c>
      <c r="BD266" s="12" t="s">
        <v>1493</v>
      </c>
      <c r="BE266" s="12" t="s">
        <v>1493</v>
      </c>
      <c r="BF266" s="12" t="s">
        <v>1493</v>
      </c>
      <c r="BG266">
        <v>1</v>
      </c>
      <c r="BH266">
        <v>1</v>
      </c>
      <c r="BI266">
        <v>1</v>
      </c>
      <c r="BJ266" s="12" t="s">
        <v>1493</v>
      </c>
      <c r="BK266" s="12" t="s">
        <v>1321</v>
      </c>
      <c r="BL266">
        <v>277</v>
      </c>
      <c r="BM266" s="12" t="s">
        <v>495</v>
      </c>
      <c r="BN266">
        <v>61</v>
      </c>
      <c r="BO266" s="12" t="s">
        <v>1493</v>
      </c>
      <c r="BP266" s="12" t="s">
        <v>1493</v>
      </c>
      <c r="BQ266" s="12" t="s">
        <v>1493</v>
      </c>
      <c r="BR266">
        <v>1</v>
      </c>
      <c r="BS266">
        <v>1</v>
      </c>
      <c r="BT266">
        <v>1</v>
      </c>
      <c r="BU266">
        <v>1</v>
      </c>
      <c r="BV266" s="12" t="s">
        <v>1493</v>
      </c>
      <c r="BW266" s="12" t="s">
        <v>1493</v>
      </c>
      <c r="BX266" s="12" t="s">
        <v>1493</v>
      </c>
      <c r="BY266" s="12" t="s">
        <v>1493</v>
      </c>
      <c r="BZ266" s="12" t="s">
        <v>1493</v>
      </c>
      <c r="CA266" s="12" t="s">
        <v>1493</v>
      </c>
      <c r="CB266" s="12" t="s">
        <v>1493</v>
      </c>
      <c r="CC266" s="12" t="s">
        <v>1493</v>
      </c>
      <c r="CD266" s="12" t="s">
        <v>1493</v>
      </c>
      <c r="CE266" s="12" t="s">
        <v>1493</v>
      </c>
      <c r="CF266" s="12" t="s">
        <v>1493</v>
      </c>
      <c r="CG266" s="12" t="s">
        <v>1493</v>
      </c>
      <c r="CH266" s="12" t="s">
        <v>1493</v>
      </c>
      <c r="CI266" s="12" t="s">
        <v>1493</v>
      </c>
      <c r="CJ266" s="12" t="s">
        <v>1493</v>
      </c>
      <c r="CK266" s="12" t="s">
        <v>1493</v>
      </c>
      <c r="CL266" s="12" t="s">
        <v>1493</v>
      </c>
      <c r="CM266" s="12" t="s">
        <v>1493</v>
      </c>
      <c r="CN266" s="12" t="s">
        <v>1493</v>
      </c>
      <c r="CO266" s="12" t="s">
        <v>1493</v>
      </c>
      <c r="CP266" s="12" t="s">
        <v>1493</v>
      </c>
      <c r="CQ266" s="12" t="s">
        <v>1493</v>
      </c>
      <c r="CR266" s="12" t="s">
        <v>1493</v>
      </c>
      <c r="CS266" s="12" t="s">
        <v>1493</v>
      </c>
      <c r="CT266" s="12" t="s">
        <v>1493</v>
      </c>
      <c r="CU266" s="12" t="s">
        <v>1493</v>
      </c>
      <c r="CV266" s="12" t="s">
        <v>1493</v>
      </c>
      <c r="CW266" s="12" t="s">
        <v>1493</v>
      </c>
      <c r="CX266" s="12" t="s">
        <v>1493</v>
      </c>
      <c r="CY266" s="12" t="s">
        <v>1493</v>
      </c>
      <c r="CZ266" s="12" t="s">
        <v>1493</v>
      </c>
      <c r="DA266" s="12" t="s">
        <v>1493</v>
      </c>
      <c r="DB266" s="12" t="s">
        <v>1493</v>
      </c>
      <c r="DC266" s="12" t="s">
        <v>1493</v>
      </c>
      <c r="DD266" s="12" t="s">
        <v>1493</v>
      </c>
      <c r="DE266" s="12" t="s">
        <v>1493</v>
      </c>
      <c r="DF266" s="12" t="s">
        <v>1493</v>
      </c>
      <c r="DG266" s="12" t="s">
        <v>1493</v>
      </c>
      <c r="DH266" s="12" t="s">
        <v>1493</v>
      </c>
      <c r="DI266" s="12" t="s">
        <v>1493</v>
      </c>
      <c r="DJ266" s="12" t="s">
        <v>1493</v>
      </c>
      <c r="DK266" s="12" t="s">
        <v>1493</v>
      </c>
      <c r="DL266" s="12" t="s">
        <v>1493</v>
      </c>
      <c r="DM266" s="12" t="s">
        <v>1493</v>
      </c>
      <c r="DN266" s="12" t="s">
        <v>1493</v>
      </c>
      <c r="DO266" s="12" t="s">
        <v>1493</v>
      </c>
      <c r="DP266" s="12" t="s">
        <v>1493</v>
      </c>
      <c r="DQ266" s="12" t="s">
        <v>1493</v>
      </c>
      <c r="DR266" s="12" t="s">
        <v>1493</v>
      </c>
      <c r="DS266" s="12" t="s">
        <v>1493</v>
      </c>
      <c r="DT266" s="12" t="s">
        <v>1493</v>
      </c>
      <c r="DU266" s="12" t="s">
        <v>1493</v>
      </c>
      <c r="DV266" s="12" t="s">
        <v>1493</v>
      </c>
      <c r="DW266" s="12" t="s">
        <v>1493</v>
      </c>
      <c r="DX266" s="12" t="s">
        <v>1493</v>
      </c>
      <c r="DY266" s="12" t="s">
        <v>1493</v>
      </c>
      <c r="DZ266" s="12" t="s">
        <v>1493</v>
      </c>
      <c r="EA266" s="12" t="s">
        <v>1493</v>
      </c>
      <c r="EB266" s="12" t="s">
        <v>1493</v>
      </c>
      <c r="EC266" s="12" t="s">
        <v>1493</v>
      </c>
      <c r="ED266" s="12" t="s">
        <v>1493</v>
      </c>
      <c r="EE266" s="12" t="s">
        <v>1493</v>
      </c>
      <c r="EF266" s="12" t="s">
        <v>1493</v>
      </c>
      <c r="EG266" s="12" t="s">
        <v>1493</v>
      </c>
      <c r="EH266" s="12" t="s">
        <v>1493</v>
      </c>
      <c r="EI266" s="12" t="s">
        <v>1493</v>
      </c>
      <c r="EJ266" s="12" t="s">
        <v>1493</v>
      </c>
      <c r="EK266" s="12" t="s">
        <v>1493</v>
      </c>
      <c r="EL266" s="12" t="s">
        <v>1493</v>
      </c>
      <c r="EM266" s="12" t="s">
        <v>1493</v>
      </c>
      <c r="EN266" s="12" t="s">
        <v>1493</v>
      </c>
      <c r="EO266" s="12" t="s">
        <v>1493</v>
      </c>
      <c r="EP266" s="12" t="s">
        <v>1493</v>
      </c>
      <c r="ER266">
        <v>6</v>
      </c>
      <c r="ES266">
        <v>39.5</v>
      </c>
      <c r="ET266">
        <v>39.5</v>
      </c>
      <c r="EU266">
        <f t="shared" si="12"/>
        <v>39</v>
      </c>
      <c r="EV266">
        <f>Data1!BQ266/7</f>
        <v>40.285714285714285</v>
      </c>
      <c r="EW266">
        <v>6</v>
      </c>
      <c r="EX266">
        <f t="shared" si="13"/>
        <v>2</v>
      </c>
      <c r="EY266" t="str">
        <f t="shared" si="14"/>
        <v>בינוני</v>
      </c>
    </row>
    <row r="267" spans="1:155" x14ac:dyDescent="0.25">
      <c r="A267" s="4">
        <v>1.17</v>
      </c>
      <c r="B267" s="12" t="s">
        <v>1493</v>
      </c>
      <c r="C267" s="12" t="s">
        <v>961</v>
      </c>
      <c r="D267">
        <v>70</v>
      </c>
      <c r="E267" s="12" t="s">
        <v>645</v>
      </c>
      <c r="F267">
        <v>61</v>
      </c>
      <c r="G267" s="12" t="s">
        <v>1493</v>
      </c>
      <c r="H267" s="12" t="s">
        <v>1493</v>
      </c>
      <c r="I267" s="12" t="s">
        <v>1493</v>
      </c>
      <c r="J267" s="12" t="s">
        <v>1493</v>
      </c>
      <c r="K267" s="12" t="s">
        <v>1493</v>
      </c>
      <c r="L267" s="12" t="s">
        <v>1493</v>
      </c>
      <c r="M267">
        <v>1</v>
      </c>
      <c r="N267">
        <v>1</v>
      </c>
      <c r="O267" s="12" t="s">
        <v>1105</v>
      </c>
      <c r="P267">
        <v>161</v>
      </c>
      <c r="Q267" s="12" t="s">
        <v>495</v>
      </c>
      <c r="R267">
        <v>68</v>
      </c>
      <c r="S267" s="12" t="s">
        <v>1493</v>
      </c>
      <c r="T267" s="12" t="s">
        <v>1493</v>
      </c>
      <c r="U267" s="12" t="s">
        <v>1493</v>
      </c>
      <c r="V267" s="12" t="s">
        <v>1493</v>
      </c>
      <c r="W267">
        <v>1</v>
      </c>
      <c r="X267" s="12" t="s">
        <v>1493</v>
      </c>
      <c r="Y267">
        <v>1</v>
      </c>
      <c r="Z267">
        <v>1</v>
      </c>
      <c r="AA267" s="12" t="s">
        <v>1181</v>
      </c>
      <c r="AB267">
        <v>196</v>
      </c>
      <c r="AC267" s="12" t="s">
        <v>495</v>
      </c>
      <c r="AD267">
        <v>70</v>
      </c>
      <c r="AE267" s="12" t="s">
        <v>1493</v>
      </c>
      <c r="AF267" s="12" t="s">
        <v>1493</v>
      </c>
      <c r="AG267" s="12" t="s">
        <v>1493</v>
      </c>
      <c r="AH267" s="12" t="s">
        <v>1493</v>
      </c>
      <c r="AI267">
        <v>1</v>
      </c>
      <c r="AJ267" s="12" t="s">
        <v>1493</v>
      </c>
      <c r="AK267">
        <v>1</v>
      </c>
      <c r="AL267" s="12" t="s">
        <v>1493</v>
      </c>
      <c r="AM267" s="12" t="s">
        <v>1327</v>
      </c>
      <c r="AN267">
        <v>252</v>
      </c>
      <c r="AO267" s="12" t="s">
        <v>484</v>
      </c>
      <c r="AP267">
        <v>72</v>
      </c>
      <c r="AQ267" s="12" t="s">
        <v>1493</v>
      </c>
      <c r="AR267" s="12" t="s">
        <v>1493</v>
      </c>
      <c r="AS267" s="12" t="s">
        <v>1493</v>
      </c>
      <c r="AT267">
        <v>1</v>
      </c>
      <c r="AU267">
        <v>1</v>
      </c>
      <c r="AV267" s="12" t="s">
        <v>1493</v>
      </c>
      <c r="AW267">
        <v>1</v>
      </c>
      <c r="AX267" s="12" t="s">
        <v>1493</v>
      </c>
      <c r="AY267" s="12" t="s">
        <v>1493</v>
      </c>
      <c r="AZ267" s="12" t="s">
        <v>1493</v>
      </c>
      <c r="BA267" s="12" t="s">
        <v>1493</v>
      </c>
      <c r="BB267" s="12" t="s">
        <v>1493</v>
      </c>
      <c r="BC267" s="12" t="s">
        <v>1493</v>
      </c>
      <c r="BD267" s="12" t="s">
        <v>1493</v>
      </c>
      <c r="BE267" s="12" t="s">
        <v>1493</v>
      </c>
      <c r="BF267" s="12" t="s">
        <v>1493</v>
      </c>
      <c r="BG267" s="12" t="s">
        <v>1493</v>
      </c>
      <c r="BH267" s="12" t="s">
        <v>1493</v>
      </c>
      <c r="BI267" s="12" t="s">
        <v>1493</v>
      </c>
      <c r="BJ267" s="12" t="s">
        <v>1493</v>
      </c>
      <c r="BK267" s="12" t="s">
        <v>1493</v>
      </c>
      <c r="BL267" s="12" t="s">
        <v>1493</v>
      </c>
      <c r="BM267" s="12" t="s">
        <v>1493</v>
      </c>
      <c r="BN267" s="12" t="s">
        <v>1493</v>
      </c>
      <c r="BO267" s="12" t="s">
        <v>1493</v>
      </c>
      <c r="BP267" s="12" t="s">
        <v>1493</v>
      </c>
      <c r="BQ267" s="12" t="s">
        <v>1493</v>
      </c>
      <c r="BR267" s="12" t="s">
        <v>1493</v>
      </c>
      <c r="BS267" s="12" t="s">
        <v>1493</v>
      </c>
      <c r="BT267" s="12" t="s">
        <v>1493</v>
      </c>
      <c r="BU267" s="12" t="s">
        <v>1493</v>
      </c>
      <c r="BV267" s="12" t="s">
        <v>1493</v>
      </c>
      <c r="BW267" s="12" t="s">
        <v>1493</v>
      </c>
      <c r="BX267" s="12" t="s">
        <v>1493</v>
      </c>
      <c r="BY267" s="12" t="s">
        <v>1493</v>
      </c>
      <c r="BZ267" s="12" t="s">
        <v>1493</v>
      </c>
      <c r="CA267" s="12" t="s">
        <v>1493</v>
      </c>
      <c r="CB267" s="12" t="s">
        <v>1493</v>
      </c>
      <c r="CC267" s="12" t="s">
        <v>1493</v>
      </c>
      <c r="CD267" s="12" t="s">
        <v>1493</v>
      </c>
      <c r="CE267" s="12" t="s">
        <v>1493</v>
      </c>
      <c r="CF267" s="12" t="s">
        <v>1493</v>
      </c>
      <c r="CG267" s="12" t="s">
        <v>1493</v>
      </c>
      <c r="CH267" s="12" t="s">
        <v>1493</v>
      </c>
      <c r="CI267" s="12" t="s">
        <v>1493</v>
      </c>
      <c r="CJ267" s="12" t="s">
        <v>1493</v>
      </c>
      <c r="CK267" s="12" t="s">
        <v>1493</v>
      </c>
      <c r="CL267" s="12" t="s">
        <v>1493</v>
      </c>
      <c r="CM267" s="12" t="s">
        <v>1493</v>
      </c>
      <c r="CN267" s="12" t="s">
        <v>1493</v>
      </c>
      <c r="CO267" s="12" t="s">
        <v>1493</v>
      </c>
      <c r="CP267" s="12" t="s">
        <v>1493</v>
      </c>
      <c r="CQ267" s="12" t="s">
        <v>1493</v>
      </c>
      <c r="CR267" s="12" t="s">
        <v>1493</v>
      </c>
      <c r="CS267" s="12" t="s">
        <v>1493</v>
      </c>
      <c r="CT267" s="12" t="s">
        <v>1493</v>
      </c>
      <c r="CU267" s="12" t="s">
        <v>1493</v>
      </c>
      <c r="CV267" s="12" t="s">
        <v>1493</v>
      </c>
      <c r="CW267" s="12" t="s">
        <v>1493</v>
      </c>
      <c r="CX267" s="12" t="s">
        <v>1493</v>
      </c>
      <c r="CY267" s="12" t="s">
        <v>1493</v>
      </c>
      <c r="CZ267" s="12" t="s">
        <v>1493</v>
      </c>
      <c r="DA267" s="12" t="s">
        <v>1493</v>
      </c>
      <c r="DB267" s="12" t="s">
        <v>1493</v>
      </c>
      <c r="DC267" s="12" t="s">
        <v>1493</v>
      </c>
      <c r="DD267" s="12" t="s">
        <v>1493</v>
      </c>
      <c r="DE267" s="12" t="s">
        <v>1493</v>
      </c>
      <c r="DF267" s="12" t="s">
        <v>1493</v>
      </c>
      <c r="DG267" s="12" t="s">
        <v>1493</v>
      </c>
      <c r="DH267" s="12" t="s">
        <v>1493</v>
      </c>
      <c r="DI267" s="12" t="s">
        <v>1493</v>
      </c>
      <c r="DJ267" s="12" t="s">
        <v>1493</v>
      </c>
      <c r="DK267" s="12" t="s">
        <v>1493</v>
      </c>
      <c r="DL267" s="12" t="s">
        <v>1493</v>
      </c>
      <c r="DM267" s="12" t="s">
        <v>1493</v>
      </c>
      <c r="DN267" s="12" t="s">
        <v>1493</v>
      </c>
      <c r="DO267" s="12" t="s">
        <v>1493</v>
      </c>
      <c r="DP267" s="12" t="s">
        <v>1493</v>
      </c>
      <c r="DQ267" s="12" t="s">
        <v>1493</v>
      </c>
      <c r="DR267" s="12" t="s">
        <v>1493</v>
      </c>
      <c r="DS267" s="12" t="s">
        <v>1493</v>
      </c>
      <c r="DT267" s="12" t="s">
        <v>1493</v>
      </c>
      <c r="DU267" s="12" t="s">
        <v>1493</v>
      </c>
      <c r="DV267" s="12" t="s">
        <v>1493</v>
      </c>
      <c r="DW267" s="12" t="s">
        <v>1493</v>
      </c>
      <c r="DX267" s="12" t="s">
        <v>1493</v>
      </c>
      <c r="DY267" s="12" t="s">
        <v>1493</v>
      </c>
      <c r="DZ267" s="12" t="s">
        <v>1493</v>
      </c>
      <c r="EA267" s="12" t="s">
        <v>1493</v>
      </c>
      <c r="EB267" s="12" t="s">
        <v>1493</v>
      </c>
      <c r="EC267" s="12" t="s">
        <v>1493</v>
      </c>
      <c r="ED267" s="12" t="s">
        <v>1493</v>
      </c>
      <c r="EE267" s="12" t="s">
        <v>1493</v>
      </c>
      <c r="EF267" s="12" t="s">
        <v>1493</v>
      </c>
      <c r="EG267" s="12" t="s">
        <v>1493</v>
      </c>
      <c r="EH267" s="12" t="s">
        <v>1493</v>
      </c>
      <c r="EI267" s="12" t="s">
        <v>1493</v>
      </c>
      <c r="EJ267" s="12" t="s">
        <v>1493</v>
      </c>
      <c r="EK267" s="12" t="s">
        <v>1493</v>
      </c>
      <c r="EL267" s="12" t="s">
        <v>1493</v>
      </c>
      <c r="EM267" s="12" t="s">
        <v>1493</v>
      </c>
      <c r="EN267" s="12" t="s">
        <v>1493</v>
      </c>
      <c r="EO267" s="12" t="s">
        <v>1493</v>
      </c>
      <c r="EP267" s="12" t="s">
        <v>1493</v>
      </c>
      <c r="ER267">
        <v>4</v>
      </c>
      <c r="ES267">
        <v>36</v>
      </c>
      <c r="ET267">
        <v>36</v>
      </c>
      <c r="EU267">
        <f t="shared" si="12"/>
        <v>36</v>
      </c>
      <c r="EV267">
        <f>Data1!BQ267/7</f>
        <v>38</v>
      </c>
      <c r="EW267">
        <v>4</v>
      </c>
      <c r="EX267">
        <f t="shared" si="13"/>
        <v>3</v>
      </c>
      <c r="EY267" t="str">
        <f t="shared" si="14"/>
        <v>לא הולם</v>
      </c>
    </row>
    <row r="268" spans="1:155" x14ac:dyDescent="0.25">
      <c r="A268" s="4">
        <v>1.171</v>
      </c>
      <c r="B268" s="12" t="s">
        <v>1493</v>
      </c>
      <c r="C268" s="12" t="s">
        <v>1184</v>
      </c>
      <c r="D268">
        <v>210</v>
      </c>
      <c r="E268" s="12" t="s">
        <v>484</v>
      </c>
      <c r="F268">
        <v>74</v>
      </c>
      <c r="G268" s="12" t="s">
        <v>1493</v>
      </c>
      <c r="H268" s="12" t="s">
        <v>1493</v>
      </c>
      <c r="I268" s="12" t="s">
        <v>1493</v>
      </c>
      <c r="J268">
        <v>1</v>
      </c>
      <c r="K268">
        <v>1</v>
      </c>
      <c r="L268" s="12" t="s">
        <v>1493</v>
      </c>
      <c r="M268">
        <v>1</v>
      </c>
      <c r="N268">
        <v>1</v>
      </c>
      <c r="O268" s="12" t="s">
        <v>1216</v>
      </c>
      <c r="P268">
        <v>238</v>
      </c>
      <c r="Q268" s="12" t="s">
        <v>484</v>
      </c>
      <c r="R268">
        <v>75</v>
      </c>
      <c r="S268" s="12" t="s">
        <v>1493</v>
      </c>
      <c r="T268" s="12" t="s">
        <v>1493</v>
      </c>
      <c r="U268" s="12" t="s">
        <v>1493</v>
      </c>
      <c r="V268">
        <v>1</v>
      </c>
      <c r="W268">
        <v>1</v>
      </c>
      <c r="X268">
        <v>1</v>
      </c>
      <c r="Y268">
        <v>1</v>
      </c>
      <c r="Z268" s="12" t="s">
        <v>1493</v>
      </c>
      <c r="AA268" s="12" t="s">
        <v>1328</v>
      </c>
      <c r="AB268">
        <v>271</v>
      </c>
      <c r="AC268" s="12" t="s">
        <v>744</v>
      </c>
      <c r="AD268">
        <v>77</v>
      </c>
      <c r="AE268" s="12" t="s">
        <v>1493</v>
      </c>
      <c r="AF268" s="12" t="s">
        <v>1493</v>
      </c>
      <c r="AG268" s="12" t="s">
        <v>1493</v>
      </c>
      <c r="AH268">
        <v>1</v>
      </c>
      <c r="AI268">
        <v>1</v>
      </c>
      <c r="AJ268">
        <v>1</v>
      </c>
      <c r="AK268">
        <v>1</v>
      </c>
      <c r="AL268" s="12" t="s">
        <v>1493</v>
      </c>
      <c r="AM268" s="12" t="s">
        <v>1321</v>
      </c>
      <c r="AN268">
        <v>280</v>
      </c>
      <c r="AO268" s="12" t="s">
        <v>744</v>
      </c>
      <c r="AP268">
        <v>79</v>
      </c>
      <c r="AQ268" s="12" t="s">
        <v>1493</v>
      </c>
      <c r="AR268" s="12" t="s">
        <v>1493</v>
      </c>
      <c r="AS268" s="12" t="s">
        <v>1493</v>
      </c>
      <c r="AT268">
        <v>1</v>
      </c>
      <c r="AU268">
        <v>1</v>
      </c>
      <c r="AV268">
        <v>1</v>
      </c>
      <c r="AW268">
        <v>1</v>
      </c>
      <c r="AX268" s="12" t="s">
        <v>1493</v>
      </c>
      <c r="AY268" s="12" t="s">
        <v>1493</v>
      </c>
      <c r="AZ268" s="12" t="s">
        <v>1493</v>
      </c>
      <c r="BA268" s="12" t="s">
        <v>1493</v>
      </c>
      <c r="BB268" s="12" t="s">
        <v>1493</v>
      </c>
      <c r="BC268" s="12" t="s">
        <v>1493</v>
      </c>
      <c r="BD268" s="12" t="s">
        <v>1493</v>
      </c>
      <c r="BE268" s="12" t="s">
        <v>1493</v>
      </c>
      <c r="BF268" s="12" t="s">
        <v>1493</v>
      </c>
      <c r="BG268" s="12" t="s">
        <v>1493</v>
      </c>
      <c r="BH268" s="12" t="s">
        <v>1493</v>
      </c>
      <c r="BI268" s="12" t="s">
        <v>1493</v>
      </c>
      <c r="BJ268" s="12" t="s">
        <v>1493</v>
      </c>
      <c r="BK268" s="12" t="s">
        <v>1493</v>
      </c>
      <c r="BL268" s="12" t="s">
        <v>1493</v>
      </c>
      <c r="BM268" s="12" t="s">
        <v>1493</v>
      </c>
      <c r="BN268" s="12" t="s">
        <v>1493</v>
      </c>
      <c r="BO268" s="12" t="s">
        <v>1493</v>
      </c>
      <c r="BP268" s="12" t="s">
        <v>1493</v>
      </c>
      <c r="BQ268" s="12" t="s">
        <v>1493</v>
      </c>
      <c r="BR268" s="12" t="s">
        <v>1493</v>
      </c>
      <c r="BS268" s="12" t="s">
        <v>1493</v>
      </c>
      <c r="BT268" s="12" t="s">
        <v>1493</v>
      </c>
      <c r="BU268" s="12" t="s">
        <v>1493</v>
      </c>
      <c r="BV268" s="12" t="s">
        <v>1493</v>
      </c>
      <c r="BW268" s="12" t="s">
        <v>1493</v>
      </c>
      <c r="BX268" s="12" t="s">
        <v>1493</v>
      </c>
      <c r="BY268" s="12" t="s">
        <v>1493</v>
      </c>
      <c r="BZ268" s="12" t="s">
        <v>1493</v>
      </c>
      <c r="CA268" s="12" t="s">
        <v>1493</v>
      </c>
      <c r="CB268" s="12" t="s">
        <v>1493</v>
      </c>
      <c r="CC268" s="12" t="s">
        <v>1493</v>
      </c>
      <c r="CD268" s="12" t="s">
        <v>1493</v>
      </c>
      <c r="CE268" s="12" t="s">
        <v>1493</v>
      </c>
      <c r="CF268" s="12" t="s">
        <v>1493</v>
      </c>
      <c r="CG268" s="12" t="s">
        <v>1493</v>
      </c>
      <c r="CH268" s="12" t="s">
        <v>1493</v>
      </c>
      <c r="CI268" s="12" t="s">
        <v>1493</v>
      </c>
      <c r="CJ268" s="12" t="s">
        <v>1493</v>
      </c>
      <c r="CK268" s="12" t="s">
        <v>1493</v>
      </c>
      <c r="CL268" s="12" t="s">
        <v>1493</v>
      </c>
      <c r="CM268" s="12" t="s">
        <v>1493</v>
      </c>
      <c r="CN268" s="12" t="s">
        <v>1493</v>
      </c>
      <c r="CO268" s="12" t="s">
        <v>1493</v>
      </c>
      <c r="CP268" s="12" t="s">
        <v>1493</v>
      </c>
      <c r="CQ268" s="12" t="s">
        <v>1493</v>
      </c>
      <c r="CR268" s="12" t="s">
        <v>1493</v>
      </c>
      <c r="CS268" s="12" t="s">
        <v>1493</v>
      </c>
      <c r="CT268" s="12" t="s">
        <v>1493</v>
      </c>
      <c r="CU268" s="12" t="s">
        <v>1493</v>
      </c>
      <c r="CV268" s="12" t="s">
        <v>1493</v>
      </c>
      <c r="CW268" s="12" t="s">
        <v>1493</v>
      </c>
      <c r="CX268" s="12" t="s">
        <v>1493</v>
      </c>
      <c r="CY268" s="12" t="s">
        <v>1493</v>
      </c>
      <c r="CZ268" s="12" t="s">
        <v>1493</v>
      </c>
      <c r="DA268" s="12" t="s">
        <v>1493</v>
      </c>
      <c r="DB268" s="12" t="s">
        <v>1493</v>
      </c>
      <c r="DC268" s="12" t="s">
        <v>1493</v>
      </c>
      <c r="DD268" s="12" t="s">
        <v>1493</v>
      </c>
      <c r="DE268" s="12" t="s">
        <v>1493</v>
      </c>
      <c r="DF268" s="12" t="s">
        <v>1493</v>
      </c>
      <c r="DG268" s="12" t="s">
        <v>1493</v>
      </c>
      <c r="DH268" s="12" t="s">
        <v>1493</v>
      </c>
      <c r="DI268" s="12" t="s">
        <v>1493</v>
      </c>
      <c r="DJ268" s="12" t="s">
        <v>1493</v>
      </c>
      <c r="DK268" s="12" t="s">
        <v>1493</v>
      </c>
      <c r="DL268" s="12" t="s">
        <v>1493</v>
      </c>
      <c r="DM268" s="12" t="s">
        <v>1493</v>
      </c>
      <c r="DN268" s="12" t="s">
        <v>1493</v>
      </c>
      <c r="DO268" s="12" t="s">
        <v>1493</v>
      </c>
      <c r="DP268" s="12" t="s">
        <v>1493</v>
      </c>
      <c r="DQ268" s="12" t="s">
        <v>1493</v>
      </c>
      <c r="DR268" s="12" t="s">
        <v>1493</v>
      </c>
      <c r="DS268" s="12" t="s">
        <v>1493</v>
      </c>
      <c r="DT268" s="12" t="s">
        <v>1493</v>
      </c>
      <c r="DU268" s="12" t="s">
        <v>1493</v>
      </c>
      <c r="DV268" s="12" t="s">
        <v>1493</v>
      </c>
      <c r="DW268" s="12" t="s">
        <v>1493</v>
      </c>
      <c r="DX268" s="12" t="s">
        <v>1493</v>
      </c>
      <c r="DY268" s="12" t="s">
        <v>1493</v>
      </c>
      <c r="DZ268" s="12" t="s">
        <v>1493</v>
      </c>
      <c r="EA268" s="12" t="s">
        <v>1493</v>
      </c>
      <c r="EB268" s="12" t="s">
        <v>1493</v>
      </c>
      <c r="EC268" s="12" t="s">
        <v>1493</v>
      </c>
      <c r="ED268" s="12" t="s">
        <v>1493</v>
      </c>
      <c r="EE268" s="12" t="s">
        <v>1493</v>
      </c>
      <c r="EF268" s="12" t="s">
        <v>1493</v>
      </c>
      <c r="EG268" s="12" t="s">
        <v>1493</v>
      </c>
      <c r="EH268" s="12" t="s">
        <v>1493</v>
      </c>
      <c r="EI268" s="12" t="s">
        <v>1493</v>
      </c>
      <c r="EJ268" s="12" t="s">
        <v>1493</v>
      </c>
      <c r="EK268" s="12" t="s">
        <v>1493</v>
      </c>
      <c r="EL268" s="12" t="s">
        <v>1493</v>
      </c>
      <c r="EM268" s="12" t="s">
        <v>1493</v>
      </c>
      <c r="EN268" s="12" t="s">
        <v>1493</v>
      </c>
      <c r="EO268" s="12" t="s">
        <v>1493</v>
      </c>
      <c r="EP268" s="12" t="s">
        <v>1493</v>
      </c>
      <c r="ER268">
        <v>4</v>
      </c>
      <c r="ES268">
        <v>40</v>
      </c>
      <c r="ET268">
        <v>40</v>
      </c>
      <c r="EU268">
        <f t="shared" si="12"/>
        <v>40</v>
      </c>
      <c r="EV268">
        <f>Data1!BQ268/7</f>
        <v>40.714285714285715</v>
      </c>
      <c r="EW268">
        <v>4</v>
      </c>
      <c r="EX268">
        <f t="shared" si="13"/>
        <v>3</v>
      </c>
      <c r="EY268" t="str">
        <f t="shared" si="14"/>
        <v>לא הולם</v>
      </c>
    </row>
    <row r="269" spans="1:155" x14ac:dyDescent="0.25">
      <c r="A269" s="4">
        <v>1.1719999999999999</v>
      </c>
      <c r="B269" s="12" t="s">
        <v>1493</v>
      </c>
      <c r="C269" s="12" t="s">
        <v>537</v>
      </c>
      <c r="D269">
        <v>48</v>
      </c>
      <c r="E269" s="12" t="s">
        <v>484</v>
      </c>
      <c r="F269" s="12" t="s">
        <v>1493</v>
      </c>
      <c r="G269" s="12" t="s">
        <v>1493</v>
      </c>
      <c r="H269" s="12" t="s">
        <v>1493</v>
      </c>
      <c r="I269" s="12" t="s">
        <v>1493</v>
      </c>
      <c r="J269" s="12" t="s">
        <v>1493</v>
      </c>
      <c r="K269" s="12" t="s">
        <v>1493</v>
      </c>
      <c r="L269" s="12" t="s">
        <v>1493</v>
      </c>
      <c r="M269">
        <v>1</v>
      </c>
      <c r="N269">
        <v>1</v>
      </c>
      <c r="O269" s="12" t="s">
        <v>671</v>
      </c>
      <c r="P269">
        <v>99</v>
      </c>
      <c r="Q269" s="12" t="s">
        <v>557</v>
      </c>
      <c r="R269" s="12" t="s">
        <v>1493</v>
      </c>
      <c r="S269" s="12" t="s">
        <v>1493</v>
      </c>
      <c r="T269" s="12" t="s">
        <v>1493</v>
      </c>
      <c r="U269" s="12" t="s">
        <v>1493</v>
      </c>
      <c r="V269" s="12" t="s">
        <v>1493</v>
      </c>
      <c r="W269" s="12" t="s">
        <v>1493</v>
      </c>
      <c r="X269" s="12" t="s">
        <v>1493</v>
      </c>
      <c r="Y269">
        <v>1</v>
      </c>
      <c r="Z269" s="12" t="s">
        <v>1493</v>
      </c>
      <c r="AA269" s="12" t="s">
        <v>959</v>
      </c>
      <c r="AB269">
        <v>174</v>
      </c>
      <c r="AC269" s="12" t="s">
        <v>484</v>
      </c>
      <c r="AD269" s="12" t="s">
        <v>1493</v>
      </c>
      <c r="AE269" s="12" t="s">
        <v>1493</v>
      </c>
      <c r="AF269" s="12" t="s">
        <v>1493</v>
      </c>
      <c r="AG269" s="12" t="s">
        <v>1493</v>
      </c>
      <c r="AH269" s="12" t="s">
        <v>1493</v>
      </c>
      <c r="AI269">
        <v>1</v>
      </c>
      <c r="AJ269" s="12" t="s">
        <v>1493</v>
      </c>
      <c r="AK269">
        <v>1</v>
      </c>
      <c r="AL269" s="12" t="s">
        <v>1493</v>
      </c>
      <c r="AM269" s="12" t="s">
        <v>1250</v>
      </c>
      <c r="AN269">
        <v>217</v>
      </c>
      <c r="AO269" s="12" t="s">
        <v>557</v>
      </c>
      <c r="AP269" s="12" t="s">
        <v>1493</v>
      </c>
      <c r="AQ269" s="12" t="s">
        <v>1493</v>
      </c>
      <c r="AR269" s="12" t="s">
        <v>1493</v>
      </c>
      <c r="AS269" s="12" t="s">
        <v>1493</v>
      </c>
      <c r="AT269" s="12" t="s">
        <v>1493</v>
      </c>
      <c r="AU269">
        <v>1</v>
      </c>
      <c r="AV269" s="12" t="s">
        <v>1493</v>
      </c>
      <c r="AW269">
        <v>1</v>
      </c>
      <c r="AX269">
        <v>1</v>
      </c>
      <c r="AY269" s="12" t="s">
        <v>1260</v>
      </c>
      <c r="AZ269">
        <v>239</v>
      </c>
      <c r="BA269" s="12" t="s">
        <v>560</v>
      </c>
      <c r="BB269" s="12" t="s">
        <v>1493</v>
      </c>
      <c r="BC269" s="12" t="s">
        <v>1493</v>
      </c>
      <c r="BD269" s="12" t="s">
        <v>1493</v>
      </c>
      <c r="BE269" s="12" t="s">
        <v>1493</v>
      </c>
      <c r="BF269" s="12" t="s">
        <v>1493</v>
      </c>
      <c r="BG269">
        <v>1</v>
      </c>
      <c r="BH269" s="12" t="s">
        <v>1493</v>
      </c>
      <c r="BI269">
        <v>1</v>
      </c>
      <c r="BJ269" s="12" t="s">
        <v>1493</v>
      </c>
      <c r="BK269" s="12" t="s">
        <v>1299</v>
      </c>
      <c r="BL269">
        <v>255</v>
      </c>
      <c r="BM269" s="12" t="s">
        <v>557</v>
      </c>
      <c r="BN269" s="12" t="s">
        <v>1493</v>
      </c>
      <c r="BO269" s="12" t="s">
        <v>1493</v>
      </c>
      <c r="BP269" s="12" t="s">
        <v>1493</v>
      </c>
      <c r="BQ269" s="12" t="s">
        <v>1493</v>
      </c>
      <c r="BR269" s="12" t="s">
        <v>1493</v>
      </c>
      <c r="BS269">
        <v>1</v>
      </c>
      <c r="BT269" s="12" t="s">
        <v>1493</v>
      </c>
      <c r="BU269">
        <v>1</v>
      </c>
      <c r="BV269" s="12" t="s">
        <v>1493</v>
      </c>
      <c r="BW269" s="12" t="s">
        <v>1493</v>
      </c>
      <c r="BX269" s="12" t="s">
        <v>1493</v>
      </c>
      <c r="BY269" s="12" t="s">
        <v>1493</v>
      </c>
      <c r="BZ269" s="12" t="s">
        <v>1493</v>
      </c>
      <c r="CA269" s="12" t="s">
        <v>1493</v>
      </c>
      <c r="CB269" s="12" t="s">
        <v>1493</v>
      </c>
      <c r="CC269" s="12" t="s">
        <v>1493</v>
      </c>
      <c r="CD269" s="12" t="s">
        <v>1493</v>
      </c>
      <c r="CE269" s="12" t="s">
        <v>1493</v>
      </c>
      <c r="CF269" s="12" t="s">
        <v>1493</v>
      </c>
      <c r="CG269" s="12" t="s">
        <v>1493</v>
      </c>
      <c r="CH269" s="12" t="s">
        <v>1493</v>
      </c>
      <c r="CI269" s="12" t="s">
        <v>1493</v>
      </c>
      <c r="CJ269" s="12" t="s">
        <v>1493</v>
      </c>
      <c r="CK269" s="12" t="s">
        <v>1493</v>
      </c>
      <c r="CL269" s="12" t="s">
        <v>1493</v>
      </c>
      <c r="CM269" s="12" t="s">
        <v>1493</v>
      </c>
      <c r="CN269" s="12" t="s">
        <v>1493</v>
      </c>
      <c r="CO269" s="12" t="s">
        <v>1493</v>
      </c>
      <c r="CP269" s="12" t="s">
        <v>1493</v>
      </c>
      <c r="CQ269" s="12" t="s">
        <v>1493</v>
      </c>
      <c r="CR269" s="12" t="s">
        <v>1493</v>
      </c>
      <c r="CS269" s="12" t="s">
        <v>1493</v>
      </c>
      <c r="CT269" s="12" t="s">
        <v>1493</v>
      </c>
      <c r="CU269" s="12" t="s">
        <v>1493</v>
      </c>
      <c r="CV269" s="12" t="s">
        <v>1493</v>
      </c>
      <c r="CW269" s="12" t="s">
        <v>1493</v>
      </c>
      <c r="CX269" s="12" t="s">
        <v>1493</v>
      </c>
      <c r="CY269" s="12" t="s">
        <v>1493</v>
      </c>
      <c r="CZ269" s="12" t="s">
        <v>1493</v>
      </c>
      <c r="DA269" s="12" t="s">
        <v>1493</v>
      </c>
      <c r="DB269" s="12" t="s">
        <v>1493</v>
      </c>
      <c r="DC269" s="12" t="s">
        <v>1493</v>
      </c>
      <c r="DD269" s="12" t="s">
        <v>1493</v>
      </c>
      <c r="DE269" s="12" t="s">
        <v>1493</v>
      </c>
      <c r="DF269" s="12" t="s">
        <v>1493</v>
      </c>
      <c r="DG269" s="12" t="s">
        <v>1493</v>
      </c>
      <c r="DH269" s="12" t="s">
        <v>1493</v>
      </c>
      <c r="DI269" s="12" t="s">
        <v>1493</v>
      </c>
      <c r="DJ269" s="12" t="s">
        <v>1493</v>
      </c>
      <c r="DK269" s="12" t="s">
        <v>1493</v>
      </c>
      <c r="DL269" s="12" t="s">
        <v>1493</v>
      </c>
      <c r="DM269" s="12" t="s">
        <v>1493</v>
      </c>
      <c r="DN269" s="12" t="s">
        <v>1493</v>
      </c>
      <c r="DO269" s="12" t="s">
        <v>1493</v>
      </c>
      <c r="DP269" s="12" t="s">
        <v>1493</v>
      </c>
      <c r="DQ269" s="12" t="s">
        <v>1493</v>
      </c>
      <c r="DR269" s="12" t="s">
        <v>1493</v>
      </c>
      <c r="DS269" s="12" t="s">
        <v>1493</v>
      </c>
      <c r="DT269" s="12" t="s">
        <v>1493</v>
      </c>
      <c r="DU269" s="12" t="s">
        <v>1493</v>
      </c>
      <c r="DV269" s="12" t="s">
        <v>1493</v>
      </c>
      <c r="DW269" s="12" t="s">
        <v>1493</v>
      </c>
      <c r="DX269" s="12" t="s">
        <v>1493</v>
      </c>
      <c r="DY269" s="12" t="s">
        <v>1493</v>
      </c>
      <c r="DZ269" s="12" t="s">
        <v>1493</v>
      </c>
      <c r="EA269" s="12" t="s">
        <v>1493</v>
      </c>
      <c r="EB269" s="12" t="s">
        <v>1493</v>
      </c>
      <c r="EC269" s="12" t="s">
        <v>1493</v>
      </c>
      <c r="ED269" s="12" t="s">
        <v>1493</v>
      </c>
      <c r="EE269" s="12" t="s">
        <v>1493</v>
      </c>
      <c r="EF269" s="12" t="s">
        <v>1493</v>
      </c>
      <c r="EG269" s="12" t="s">
        <v>1493</v>
      </c>
      <c r="EH269" s="12" t="s">
        <v>1493</v>
      </c>
      <c r="EI269" s="12" t="s">
        <v>1493</v>
      </c>
      <c r="EJ269" s="12" t="s">
        <v>1493</v>
      </c>
      <c r="EK269" s="12" t="s">
        <v>1493</v>
      </c>
      <c r="EL269" s="12" t="s">
        <v>1493</v>
      </c>
      <c r="EM269" s="12" t="s">
        <v>1493</v>
      </c>
      <c r="EN269" s="12" t="s">
        <v>1493</v>
      </c>
      <c r="EO269" s="12" t="s">
        <v>1493</v>
      </c>
      <c r="EP269" s="12" t="s">
        <v>1493</v>
      </c>
      <c r="ER269">
        <v>6</v>
      </c>
      <c r="ES269">
        <v>36.4</v>
      </c>
      <c r="ET269">
        <v>36.4</v>
      </c>
      <c r="EU269">
        <f t="shared" si="12"/>
        <v>36</v>
      </c>
      <c r="EV269">
        <f>Data1!BQ269/7</f>
        <v>39.142857142857146</v>
      </c>
      <c r="EW269">
        <v>6</v>
      </c>
      <c r="EX269">
        <f t="shared" si="13"/>
        <v>2</v>
      </c>
      <c r="EY269" t="str">
        <f t="shared" si="14"/>
        <v>בינוני</v>
      </c>
    </row>
    <row r="270" spans="1:155" x14ac:dyDescent="0.25">
      <c r="A270" s="4">
        <v>1.173</v>
      </c>
      <c r="B270" s="12" t="s">
        <v>1493</v>
      </c>
      <c r="C270" s="12" t="s">
        <v>475</v>
      </c>
      <c r="D270">
        <v>87</v>
      </c>
      <c r="E270" s="12" t="s">
        <v>484</v>
      </c>
      <c r="F270">
        <v>64</v>
      </c>
      <c r="G270" s="12" t="s">
        <v>1493</v>
      </c>
      <c r="H270" s="12" t="s">
        <v>1493</v>
      </c>
      <c r="I270" s="12" t="s">
        <v>1493</v>
      </c>
      <c r="J270" s="12" t="s">
        <v>1493</v>
      </c>
      <c r="K270" s="12" t="s">
        <v>1493</v>
      </c>
      <c r="L270" s="12" t="s">
        <v>1493</v>
      </c>
      <c r="M270">
        <v>1</v>
      </c>
      <c r="N270">
        <v>1</v>
      </c>
      <c r="O270" s="12" t="s">
        <v>518</v>
      </c>
      <c r="P270">
        <v>121</v>
      </c>
      <c r="Q270" s="12" t="s">
        <v>608</v>
      </c>
      <c r="R270">
        <v>68</v>
      </c>
      <c r="S270" s="12" t="s">
        <v>1493</v>
      </c>
      <c r="T270" s="12" t="s">
        <v>1493</v>
      </c>
      <c r="U270" s="12" t="s">
        <v>1493</v>
      </c>
      <c r="V270" s="12" t="s">
        <v>1493</v>
      </c>
      <c r="W270" s="12" t="s">
        <v>1493</v>
      </c>
      <c r="X270" s="12" t="s">
        <v>1493</v>
      </c>
      <c r="Y270">
        <v>1</v>
      </c>
      <c r="Z270" s="12" t="s">
        <v>1493</v>
      </c>
      <c r="AA270" s="12" t="s">
        <v>1067</v>
      </c>
      <c r="AB270">
        <v>150</v>
      </c>
      <c r="AC270" s="12" t="s">
        <v>557</v>
      </c>
      <c r="AD270">
        <v>69</v>
      </c>
      <c r="AE270" s="12" t="s">
        <v>1493</v>
      </c>
      <c r="AF270" s="12" t="s">
        <v>1493</v>
      </c>
      <c r="AG270" s="12" t="s">
        <v>1493</v>
      </c>
      <c r="AH270" s="12" t="s">
        <v>1493</v>
      </c>
      <c r="AI270">
        <v>1</v>
      </c>
      <c r="AJ270">
        <v>1</v>
      </c>
      <c r="AK270">
        <v>1</v>
      </c>
      <c r="AL270" s="12" t="s">
        <v>1493</v>
      </c>
      <c r="AM270" s="12" t="s">
        <v>952</v>
      </c>
      <c r="AN270">
        <v>185</v>
      </c>
      <c r="AO270" s="12" t="s">
        <v>569</v>
      </c>
      <c r="AP270">
        <v>72</v>
      </c>
      <c r="AQ270" s="12" t="s">
        <v>1493</v>
      </c>
      <c r="AR270" s="12" t="s">
        <v>1493</v>
      </c>
      <c r="AS270" s="12" t="s">
        <v>1493</v>
      </c>
      <c r="AT270" s="12" t="s">
        <v>1493</v>
      </c>
      <c r="AU270">
        <v>1</v>
      </c>
      <c r="AV270">
        <v>1</v>
      </c>
      <c r="AW270">
        <v>1</v>
      </c>
      <c r="AX270" s="12" t="s">
        <v>1493</v>
      </c>
      <c r="AY270" s="12" t="s">
        <v>1212</v>
      </c>
      <c r="AZ270">
        <v>212</v>
      </c>
      <c r="BA270" s="12" t="s">
        <v>484</v>
      </c>
      <c r="BB270">
        <v>74</v>
      </c>
      <c r="BC270" s="12" t="s">
        <v>1493</v>
      </c>
      <c r="BD270" s="12" t="s">
        <v>1493</v>
      </c>
      <c r="BE270" s="12" t="s">
        <v>1493</v>
      </c>
      <c r="BF270" s="12" t="s">
        <v>1493</v>
      </c>
      <c r="BG270">
        <v>1</v>
      </c>
      <c r="BH270">
        <v>1</v>
      </c>
      <c r="BI270">
        <v>1</v>
      </c>
      <c r="BJ270">
        <v>1</v>
      </c>
      <c r="BK270" s="12" t="s">
        <v>1242</v>
      </c>
      <c r="BL270">
        <v>232</v>
      </c>
      <c r="BM270" s="12" t="s">
        <v>557</v>
      </c>
      <c r="BN270">
        <v>75</v>
      </c>
      <c r="BO270" s="12" t="s">
        <v>1493</v>
      </c>
      <c r="BP270" s="12" t="s">
        <v>1493</v>
      </c>
      <c r="BQ270" s="12" t="s">
        <v>1493</v>
      </c>
      <c r="BR270" s="12" t="s">
        <v>1493</v>
      </c>
      <c r="BS270">
        <v>1</v>
      </c>
      <c r="BT270">
        <v>1</v>
      </c>
      <c r="BU270">
        <v>1</v>
      </c>
      <c r="BV270" s="12" t="s">
        <v>1493</v>
      </c>
      <c r="BW270" s="12" t="s">
        <v>1224</v>
      </c>
      <c r="BX270">
        <v>253</v>
      </c>
      <c r="BY270" s="12" t="s">
        <v>569</v>
      </c>
      <c r="BZ270">
        <v>79</v>
      </c>
      <c r="CA270" s="12" t="s">
        <v>1493</v>
      </c>
      <c r="CB270" s="12" t="s">
        <v>1493</v>
      </c>
      <c r="CC270" s="12" t="s">
        <v>1493</v>
      </c>
      <c r="CD270" s="12" t="s">
        <v>1493</v>
      </c>
      <c r="CE270">
        <v>1</v>
      </c>
      <c r="CF270">
        <v>1</v>
      </c>
      <c r="CG270">
        <v>1</v>
      </c>
      <c r="CH270" s="12" t="s">
        <v>1493</v>
      </c>
      <c r="CI270" s="12" t="s">
        <v>1292</v>
      </c>
      <c r="CJ270">
        <v>272</v>
      </c>
      <c r="CK270" s="12" t="s">
        <v>569</v>
      </c>
      <c r="CL270">
        <v>81</v>
      </c>
      <c r="CM270" s="12" t="s">
        <v>1493</v>
      </c>
      <c r="CN270" s="12" t="s">
        <v>1493</v>
      </c>
      <c r="CO270" s="12" t="s">
        <v>1493</v>
      </c>
      <c r="CP270" s="12" t="s">
        <v>1493</v>
      </c>
      <c r="CQ270">
        <v>1</v>
      </c>
      <c r="CR270">
        <v>1</v>
      </c>
      <c r="CS270">
        <v>1</v>
      </c>
      <c r="CT270" s="12" t="s">
        <v>1493</v>
      </c>
      <c r="CU270" s="12" t="s">
        <v>1493</v>
      </c>
      <c r="CV270" s="12" t="s">
        <v>1493</v>
      </c>
      <c r="CW270" s="12" t="s">
        <v>1493</v>
      </c>
      <c r="CX270" s="12" t="s">
        <v>1493</v>
      </c>
      <c r="CY270" s="12" t="s">
        <v>1493</v>
      </c>
      <c r="CZ270" s="12" t="s">
        <v>1493</v>
      </c>
      <c r="DA270" s="12" t="s">
        <v>1493</v>
      </c>
      <c r="DB270" s="12" t="s">
        <v>1493</v>
      </c>
      <c r="DC270" s="12" t="s">
        <v>1493</v>
      </c>
      <c r="DD270" s="12" t="s">
        <v>1493</v>
      </c>
      <c r="DE270" s="12" t="s">
        <v>1493</v>
      </c>
      <c r="DF270" s="12" t="s">
        <v>1493</v>
      </c>
      <c r="DG270" s="12" t="s">
        <v>1493</v>
      </c>
      <c r="DH270" s="12" t="s">
        <v>1493</v>
      </c>
      <c r="DI270" s="12" t="s">
        <v>1493</v>
      </c>
      <c r="DJ270" s="12" t="s">
        <v>1493</v>
      </c>
      <c r="DK270" s="12" t="s">
        <v>1493</v>
      </c>
      <c r="DL270" s="12" t="s">
        <v>1493</v>
      </c>
      <c r="DM270" s="12" t="s">
        <v>1493</v>
      </c>
      <c r="DN270" s="12" t="s">
        <v>1493</v>
      </c>
      <c r="DO270" s="12" t="s">
        <v>1493</v>
      </c>
      <c r="DP270" s="12" t="s">
        <v>1493</v>
      </c>
      <c r="DQ270" s="12" t="s">
        <v>1493</v>
      </c>
      <c r="DR270" s="12" t="s">
        <v>1493</v>
      </c>
      <c r="DS270" s="12" t="s">
        <v>1493</v>
      </c>
      <c r="DT270" s="12" t="s">
        <v>1493</v>
      </c>
      <c r="DU270" s="12" t="s">
        <v>1493</v>
      </c>
      <c r="DV270" s="12" t="s">
        <v>1493</v>
      </c>
      <c r="DW270" s="12" t="s">
        <v>1493</v>
      </c>
      <c r="DX270" s="12" t="s">
        <v>1493</v>
      </c>
      <c r="DY270" s="12" t="s">
        <v>1493</v>
      </c>
      <c r="DZ270" s="12" t="s">
        <v>1493</v>
      </c>
      <c r="EA270" s="12" t="s">
        <v>1493</v>
      </c>
      <c r="EB270" s="12" t="s">
        <v>1493</v>
      </c>
      <c r="EC270" s="12" t="s">
        <v>1493</v>
      </c>
      <c r="ED270" s="12" t="s">
        <v>1493</v>
      </c>
      <c r="EE270" s="12" t="s">
        <v>1493</v>
      </c>
      <c r="EF270" s="12" t="s">
        <v>1493</v>
      </c>
      <c r="EG270" s="12" t="s">
        <v>1493</v>
      </c>
      <c r="EH270" s="12" t="s">
        <v>1493</v>
      </c>
      <c r="EI270" s="12" t="s">
        <v>1493</v>
      </c>
      <c r="EJ270" s="12" t="s">
        <v>1493</v>
      </c>
      <c r="EK270" s="12" t="s">
        <v>1493</v>
      </c>
      <c r="EL270" s="12" t="s">
        <v>1493</v>
      </c>
      <c r="EM270" s="12" t="s">
        <v>1493</v>
      </c>
      <c r="EN270" s="12" t="s">
        <v>1493</v>
      </c>
      <c r="EO270" s="12" t="s">
        <v>1493</v>
      </c>
      <c r="EP270" s="12" t="s">
        <v>1493</v>
      </c>
      <c r="ER270">
        <v>8</v>
      </c>
      <c r="ES270">
        <v>38.799999999999997</v>
      </c>
      <c r="ET270">
        <v>39.1</v>
      </c>
      <c r="EU270">
        <f t="shared" si="12"/>
        <v>39</v>
      </c>
      <c r="EV270">
        <f>Data1!BQ270/7</f>
        <v>41</v>
      </c>
      <c r="EW270">
        <v>8</v>
      </c>
      <c r="EX270">
        <f t="shared" si="13"/>
        <v>2</v>
      </c>
      <c r="EY270" t="str">
        <f t="shared" si="14"/>
        <v>בינוני</v>
      </c>
    </row>
    <row r="271" spans="1:155" x14ac:dyDescent="0.25">
      <c r="A271" s="4">
        <v>1.1739999999999999</v>
      </c>
      <c r="B271" s="12" t="s">
        <v>1493</v>
      </c>
      <c r="C271" s="12" t="s">
        <v>1246</v>
      </c>
      <c r="D271">
        <v>233</v>
      </c>
      <c r="E271" s="12" t="s">
        <v>569</v>
      </c>
      <c r="F271">
        <v>80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1</v>
      </c>
      <c r="O271" s="12" t="s">
        <v>1493</v>
      </c>
      <c r="P271" s="12" t="s">
        <v>1493</v>
      </c>
      <c r="Q271" s="12" t="s">
        <v>1493</v>
      </c>
      <c r="R271" s="12" t="s">
        <v>1493</v>
      </c>
      <c r="S271" s="12" t="s">
        <v>1493</v>
      </c>
      <c r="T271" s="12" t="s">
        <v>1493</v>
      </c>
      <c r="U271" s="12" t="s">
        <v>1493</v>
      </c>
      <c r="V271" s="12" t="s">
        <v>1493</v>
      </c>
      <c r="W271" s="12" t="s">
        <v>1493</v>
      </c>
      <c r="X271" s="12" t="s">
        <v>1493</v>
      </c>
      <c r="Y271" s="12" t="s">
        <v>1493</v>
      </c>
      <c r="Z271" s="12" t="s">
        <v>1493</v>
      </c>
      <c r="AA271" s="12" t="s">
        <v>1493</v>
      </c>
      <c r="AB271" s="12" t="s">
        <v>1493</v>
      </c>
      <c r="AC271" s="12" t="s">
        <v>1493</v>
      </c>
      <c r="AD271" s="12" t="s">
        <v>1493</v>
      </c>
      <c r="AE271" s="12" t="s">
        <v>1493</v>
      </c>
      <c r="AF271" s="12" t="s">
        <v>1493</v>
      </c>
      <c r="AG271" s="12" t="s">
        <v>1493</v>
      </c>
      <c r="AH271" s="12" t="s">
        <v>1493</v>
      </c>
      <c r="AI271" s="12" t="s">
        <v>1493</v>
      </c>
      <c r="AJ271" s="12" t="s">
        <v>1493</v>
      </c>
      <c r="AK271" s="12" t="s">
        <v>1493</v>
      </c>
      <c r="AL271" s="12" t="s">
        <v>1493</v>
      </c>
      <c r="AM271" s="12" t="s">
        <v>1493</v>
      </c>
      <c r="AN271" s="12" t="s">
        <v>1493</v>
      </c>
      <c r="AO271" s="12" t="s">
        <v>1493</v>
      </c>
      <c r="AP271" s="12" t="s">
        <v>1493</v>
      </c>
      <c r="AQ271" s="12" t="s">
        <v>1493</v>
      </c>
      <c r="AR271" s="12" t="s">
        <v>1493</v>
      </c>
      <c r="AS271" s="12" t="s">
        <v>1493</v>
      </c>
      <c r="AT271" s="12" t="s">
        <v>1493</v>
      </c>
      <c r="AU271" s="12" t="s">
        <v>1493</v>
      </c>
      <c r="AV271" s="12" t="s">
        <v>1493</v>
      </c>
      <c r="AW271" s="12" t="s">
        <v>1493</v>
      </c>
      <c r="AX271" s="12" t="s">
        <v>1493</v>
      </c>
      <c r="AY271" s="12" t="s">
        <v>1493</v>
      </c>
      <c r="AZ271" s="12" t="s">
        <v>1493</v>
      </c>
      <c r="BA271" s="12" t="s">
        <v>1493</v>
      </c>
      <c r="BB271" s="12" t="s">
        <v>1493</v>
      </c>
      <c r="BC271" s="12" t="s">
        <v>1493</v>
      </c>
      <c r="BD271" s="12" t="s">
        <v>1493</v>
      </c>
      <c r="BE271" s="12" t="s">
        <v>1493</v>
      </c>
      <c r="BF271" s="12" t="s">
        <v>1493</v>
      </c>
      <c r="BG271" s="12" t="s">
        <v>1493</v>
      </c>
      <c r="BH271" s="12" t="s">
        <v>1493</v>
      </c>
      <c r="BI271" s="12" t="s">
        <v>1493</v>
      </c>
      <c r="BJ271" s="12" t="s">
        <v>1493</v>
      </c>
      <c r="BK271" s="12" t="s">
        <v>1493</v>
      </c>
      <c r="BL271" s="12" t="s">
        <v>1493</v>
      </c>
      <c r="BM271" s="12" t="s">
        <v>1493</v>
      </c>
      <c r="BN271" s="12" t="s">
        <v>1493</v>
      </c>
      <c r="BO271" s="12" t="s">
        <v>1493</v>
      </c>
      <c r="BP271" s="12" t="s">
        <v>1493</v>
      </c>
      <c r="BQ271" s="12" t="s">
        <v>1493</v>
      </c>
      <c r="BR271" s="12" t="s">
        <v>1493</v>
      </c>
      <c r="BS271" s="12" t="s">
        <v>1493</v>
      </c>
      <c r="BT271" s="12" t="s">
        <v>1493</v>
      </c>
      <c r="BU271" s="12" t="s">
        <v>1493</v>
      </c>
      <c r="BV271" s="12" t="s">
        <v>1493</v>
      </c>
      <c r="BW271" s="12" t="s">
        <v>1493</v>
      </c>
      <c r="BX271" s="12" t="s">
        <v>1493</v>
      </c>
      <c r="BY271" s="12" t="s">
        <v>1493</v>
      </c>
      <c r="BZ271" s="12" t="s">
        <v>1493</v>
      </c>
      <c r="CA271" s="12" t="s">
        <v>1493</v>
      </c>
      <c r="CB271" s="12" t="s">
        <v>1493</v>
      </c>
      <c r="CC271" s="12" t="s">
        <v>1493</v>
      </c>
      <c r="CD271" s="12" t="s">
        <v>1493</v>
      </c>
      <c r="CE271" s="12" t="s">
        <v>1493</v>
      </c>
      <c r="CF271" s="12" t="s">
        <v>1493</v>
      </c>
      <c r="CG271" s="12" t="s">
        <v>1493</v>
      </c>
      <c r="CH271" s="12" t="s">
        <v>1493</v>
      </c>
      <c r="CI271" s="12" t="s">
        <v>1493</v>
      </c>
      <c r="CJ271" s="12" t="s">
        <v>1493</v>
      </c>
      <c r="CK271" s="12" t="s">
        <v>1493</v>
      </c>
      <c r="CL271" s="12" t="s">
        <v>1493</v>
      </c>
      <c r="CM271" s="12" t="s">
        <v>1493</v>
      </c>
      <c r="CN271" s="12" t="s">
        <v>1493</v>
      </c>
      <c r="CO271" s="12" t="s">
        <v>1493</v>
      </c>
      <c r="CP271" s="12" t="s">
        <v>1493</v>
      </c>
      <c r="CQ271" s="12" t="s">
        <v>1493</v>
      </c>
      <c r="CR271" s="12" t="s">
        <v>1493</v>
      </c>
      <c r="CS271" s="12" t="s">
        <v>1493</v>
      </c>
      <c r="CT271" s="12" t="s">
        <v>1493</v>
      </c>
      <c r="CU271" s="12" t="s">
        <v>1493</v>
      </c>
      <c r="CV271" s="12" t="s">
        <v>1493</v>
      </c>
      <c r="CW271" s="12" t="s">
        <v>1493</v>
      </c>
      <c r="CX271" s="12" t="s">
        <v>1493</v>
      </c>
      <c r="CY271" s="12" t="s">
        <v>1493</v>
      </c>
      <c r="CZ271" s="12" t="s">
        <v>1493</v>
      </c>
      <c r="DA271" s="12" t="s">
        <v>1493</v>
      </c>
      <c r="DB271" s="12" t="s">
        <v>1493</v>
      </c>
      <c r="DC271" s="12" t="s">
        <v>1493</v>
      </c>
      <c r="DD271" s="12" t="s">
        <v>1493</v>
      </c>
      <c r="DE271" s="12" t="s">
        <v>1493</v>
      </c>
      <c r="DF271" s="12" t="s">
        <v>1493</v>
      </c>
      <c r="DG271" s="12" t="s">
        <v>1493</v>
      </c>
      <c r="DH271" s="12" t="s">
        <v>1493</v>
      </c>
      <c r="DI271" s="12" t="s">
        <v>1493</v>
      </c>
      <c r="DJ271" s="12" t="s">
        <v>1493</v>
      </c>
      <c r="DK271" s="12" t="s">
        <v>1493</v>
      </c>
      <c r="DL271" s="12" t="s">
        <v>1493</v>
      </c>
      <c r="DM271" s="12" t="s">
        <v>1493</v>
      </c>
      <c r="DN271" s="12" t="s">
        <v>1493</v>
      </c>
      <c r="DO271" s="12" t="s">
        <v>1493</v>
      </c>
      <c r="DP271" s="12" t="s">
        <v>1493</v>
      </c>
      <c r="DQ271" s="12" t="s">
        <v>1493</v>
      </c>
      <c r="DR271" s="12" t="s">
        <v>1493</v>
      </c>
      <c r="DS271" s="12" t="s">
        <v>1493</v>
      </c>
      <c r="DT271" s="12" t="s">
        <v>1493</v>
      </c>
      <c r="DU271" s="12" t="s">
        <v>1493</v>
      </c>
      <c r="DV271" s="12" t="s">
        <v>1493</v>
      </c>
      <c r="DW271" s="12" t="s">
        <v>1493</v>
      </c>
      <c r="DX271" s="12" t="s">
        <v>1493</v>
      </c>
      <c r="DY271" s="12" t="s">
        <v>1493</v>
      </c>
      <c r="DZ271" s="12" t="s">
        <v>1493</v>
      </c>
      <c r="EA271" s="12" t="s">
        <v>1493</v>
      </c>
      <c r="EB271" s="12" t="s">
        <v>1493</v>
      </c>
      <c r="EC271" s="12" t="s">
        <v>1493</v>
      </c>
      <c r="ED271" s="12" t="s">
        <v>1493</v>
      </c>
      <c r="EE271" s="12" t="s">
        <v>1493</v>
      </c>
      <c r="EF271" s="12" t="s">
        <v>1493</v>
      </c>
      <c r="EG271" s="12" t="s">
        <v>1493</v>
      </c>
      <c r="EH271" s="12" t="s">
        <v>1493</v>
      </c>
      <c r="EI271" s="12" t="s">
        <v>1493</v>
      </c>
      <c r="EJ271" s="12" t="s">
        <v>1493</v>
      </c>
      <c r="EK271" s="12" t="s">
        <v>1493</v>
      </c>
      <c r="EL271" s="12" t="s">
        <v>1493</v>
      </c>
      <c r="EM271" s="12" t="s">
        <v>1493</v>
      </c>
      <c r="EN271" s="12" t="s">
        <v>1493</v>
      </c>
      <c r="EO271" s="12" t="s">
        <v>1493</v>
      </c>
      <c r="EP271" s="12" t="s">
        <v>1493</v>
      </c>
      <c r="ER271">
        <v>1</v>
      </c>
      <c r="ES271">
        <v>33.200000000000003</v>
      </c>
      <c r="ET271">
        <v>33.200000000000003</v>
      </c>
      <c r="EU271">
        <f t="shared" si="12"/>
        <v>33</v>
      </c>
      <c r="EV271">
        <f>Data1!BQ271/7</f>
        <v>39.142857142857146</v>
      </c>
      <c r="EW271">
        <v>1</v>
      </c>
      <c r="EX271">
        <f t="shared" si="13"/>
        <v>3</v>
      </c>
      <c r="EY271" t="str">
        <f t="shared" si="14"/>
        <v>לא הולם</v>
      </c>
    </row>
    <row r="272" spans="1:155" x14ac:dyDescent="0.25">
      <c r="A272" s="4">
        <v>1.175</v>
      </c>
      <c r="B272" s="12" t="s">
        <v>1493</v>
      </c>
      <c r="C272" s="12" t="s">
        <v>909</v>
      </c>
      <c r="D272">
        <v>164</v>
      </c>
      <c r="E272" s="12" t="s">
        <v>495</v>
      </c>
      <c r="F272">
        <v>64</v>
      </c>
      <c r="G272" s="12" t="s">
        <v>1493</v>
      </c>
      <c r="H272" s="12" t="s">
        <v>1493</v>
      </c>
      <c r="I272" s="12" t="s">
        <v>1493</v>
      </c>
      <c r="J272" s="12" t="s">
        <v>1493</v>
      </c>
      <c r="K272">
        <v>1</v>
      </c>
      <c r="L272">
        <v>1</v>
      </c>
      <c r="M272">
        <v>1</v>
      </c>
      <c r="N272">
        <v>1</v>
      </c>
      <c r="O272" s="12" t="s">
        <v>1165</v>
      </c>
      <c r="P272">
        <v>194</v>
      </c>
      <c r="Q272" s="12" t="s">
        <v>557</v>
      </c>
      <c r="R272">
        <v>67</v>
      </c>
      <c r="S272" s="12" t="s">
        <v>1493</v>
      </c>
      <c r="T272" s="12" t="s">
        <v>1493</v>
      </c>
      <c r="U272" s="12" t="s">
        <v>1493</v>
      </c>
      <c r="V272" s="12" t="s">
        <v>1493</v>
      </c>
      <c r="W272">
        <v>1</v>
      </c>
      <c r="X272">
        <v>1</v>
      </c>
      <c r="Y272">
        <v>1</v>
      </c>
      <c r="Z272" s="12" t="s">
        <v>1493</v>
      </c>
      <c r="AA272" s="12" t="s">
        <v>1240</v>
      </c>
      <c r="AB272">
        <v>222</v>
      </c>
      <c r="AC272" s="12" t="s">
        <v>495</v>
      </c>
      <c r="AD272">
        <v>68</v>
      </c>
      <c r="AE272" s="12" t="s">
        <v>1493</v>
      </c>
      <c r="AF272" s="12" t="s">
        <v>1493</v>
      </c>
      <c r="AG272" s="12" t="s">
        <v>1493</v>
      </c>
      <c r="AH272" s="12" t="s">
        <v>1493</v>
      </c>
      <c r="AI272">
        <v>1</v>
      </c>
      <c r="AJ272">
        <v>1</v>
      </c>
      <c r="AK272">
        <v>1</v>
      </c>
      <c r="AL272" s="12" t="s">
        <v>1493</v>
      </c>
      <c r="AM272" s="12" t="s">
        <v>1493</v>
      </c>
      <c r="AN272" s="12" t="s">
        <v>1493</v>
      </c>
      <c r="AO272" s="12" t="s">
        <v>1493</v>
      </c>
      <c r="AP272" s="12" t="s">
        <v>1493</v>
      </c>
      <c r="AQ272" s="12" t="s">
        <v>1493</v>
      </c>
      <c r="AR272" s="12" t="s">
        <v>1493</v>
      </c>
      <c r="AS272" s="12" t="s">
        <v>1493</v>
      </c>
      <c r="AT272" s="12" t="s">
        <v>1493</v>
      </c>
      <c r="AU272" s="12" t="s">
        <v>1493</v>
      </c>
      <c r="AV272" s="12" t="s">
        <v>1493</v>
      </c>
      <c r="AW272" s="12" t="s">
        <v>1493</v>
      </c>
      <c r="AX272" s="12" t="s">
        <v>1493</v>
      </c>
      <c r="AY272" s="12" t="s">
        <v>1493</v>
      </c>
      <c r="AZ272" s="12" t="s">
        <v>1493</v>
      </c>
      <c r="BA272" s="12" t="s">
        <v>1493</v>
      </c>
      <c r="BB272" s="12" t="s">
        <v>1493</v>
      </c>
      <c r="BC272" s="12" t="s">
        <v>1493</v>
      </c>
      <c r="BD272" s="12" t="s">
        <v>1493</v>
      </c>
      <c r="BE272" s="12" t="s">
        <v>1493</v>
      </c>
      <c r="BF272" s="12" t="s">
        <v>1493</v>
      </c>
      <c r="BG272" s="12" t="s">
        <v>1493</v>
      </c>
      <c r="BH272" s="12" t="s">
        <v>1493</v>
      </c>
      <c r="BI272" s="12" t="s">
        <v>1493</v>
      </c>
      <c r="BJ272" s="12" t="s">
        <v>1493</v>
      </c>
      <c r="BK272" s="12" t="s">
        <v>1493</v>
      </c>
      <c r="BL272" s="12" t="s">
        <v>1493</v>
      </c>
      <c r="BM272" s="12" t="s">
        <v>1493</v>
      </c>
      <c r="BN272" s="12" t="s">
        <v>1493</v>
      </c>
      <c r="BO272" s="12" t="s">
        <v>1493</v>
      </c>
      <c r="BP272" s="12" t="s">
        <v>1493</v>
      </c>
      <c r="BQ272" s="12" t="s">
        <v>1493</v>
      </c>
      <c r="BR272" s="12" t="s">
        <v>1493</v>
      </c>
      <c r="BS272" s="12" t="s">
        <v>1493</v>
      </c>
      <c r="BT272" s="12" t="s">
        <v>1493</v>
      </c>
      <c r="BU272" s="12" t="s">
        <v>1493</v>
      </c>
      <c r="BV272" s="12" t="s">
        <v>1493</v>
      </c>
      <c r="BW272" s="12" t="s">
        <v>1493</v>
      </c>
      <c r="BX272" s="12" t="s">
        <v>1493</v>
      </c>
      <c r="BY272" s="12" t="s">
        <v>1493</v>
      </c>
      <c r="BZ272" s="12" t="s">
        <v>1493</v>
      </c>
      <c r="CA272" s="12" t="s">
        <v>1493</v>
      </c>
      <c r="CB272" s="12" t="s">
        <v>1493</v>
      </c>
      <c r="CC272" s="12" t="s">
        <v>1493</v>
      </c>
      <c r="CD272" s="12" t="s">
        <v>1493</v>
      </c>
      <c r="CE272" s="12" t="s">
        <v>1493</v>
      </c>
      <c r="CF272" s="12" t="s">
        <v>1493</v>
      </c>
      <c r="CG272" s="12" t="s">
        <v>1493</v>
      </c>
      <c r="CH272" s="12" t="s">
        <v>1493</v>
      </c>
      <c r="CI272" s="12" t="s">
        <v>1493</v>
      </c>
      <c r="CJ272" s="12" t="s">
        <v>1493</v>
      </c>
      <c r="CK272" s="12" t="s">
        <v>1493</v>
      </c>
      <c r="CL272" s="12" t="s">
        <v>1493</v>
      </c>
      <c r="CM272" s="12" t="s">
        <v>1493</v>
      </c>
      <c r="CN272" s="12" t="s">
        <v>1493</v>
      </c>
      <c r="CO272" s="12" t="s">
        <v>1493</v>
      </c>
      <c r="CP272" s="12" t="s">
        <v>1493</v>
      </c>
      <c r="CQ272" s="12" t="s">
        <v>1493</v>
      </c>
      <c r="CR272" s="12" t="s">
        <v>1493</v>
      </c>
      <c r="CS272" s="12" t="s">
        <v>1493</v>
      </c>
      <c r="CT272" s="12" t="s">
        <v>1493</v>
      </c>
      <c r="CU272" s="12" t="s">
        <v>1493</v>
      </c>
      <c r="CV272" s="12" t="s">
        <v>1493</v>
      </c>
      <c r="CW272" s="12" t="s">
        <v>1493</v>
      </c>
      <c r="CX272" s="12" t="s">
        <v>1493</v>
      </c>
      <c r="CY272" s="12" t="s">
        <v>1493</v>
      </c>
      <c r="CZ272" s="12" t="s">
        <v>1493</v>
      </c>
      <c r="DA272" s="12" t="s">
        <v>1493</v>
      </c>
      <c r="DB272" s="12" t="s">
        <v>1493</v>
      </c>
      <c r="DC272" s="12" t="s">
        <v>1493</v>
      </c>
      <c r="DD272" s="12" t="s">
        <v>1493</v>
      </c>
      <c r="DE272" s="12" t="s">
        <v>1493</v>
      </c>
      <c r="DF272" s="12" t="s">
        <v>1493</v>
      </c>
      <c r="DG272" s="12" t="s">
        <v>1493</v>
      </c>
      <c r="DH272" s="12" t="s">
        <v>1493</v>
      </c>
      <c r="DI272" s="12" t="s">
        <v>1493</v>
      </c>
      <c r="DJ272" s="12" t="s">
        <v>1493</v>
      </c>
      <c r="DK272" s="12" t="s">
        <v>1493</v>
      </c>
      <c r="DL272" s="12" t="s">
        <v>1493</v>
      </c>
      <c r="DM272" s="12" t="s">
        <v>1493</v>
      </c>
      <c r="DN272" s="12" t="s">
        <v>1493</v>
      </c>
      <c r="DO272" s="12" t="s">
        <v>1493</v>
      </c>
      <c r="DP272" s="12" t="s">
        <v>1493</v>
      </c>
      <c r="DQ272" s="12" t="s">
        <v>1493</v>
      </c>
      <c r="DR272" s="12" t="s">
        <v>1493</v>
      </c>
      <c r="DS272" s="12" t="s">
        <v>1493</v>
      </c>
      <c r="DT272" s="12" t="s">
        <v>1493</v>
      </c>
      <c r="DU272" s="12" t="s">
        <v>1493</v>
      </c>
      <c r="DV272" s="12" t="s">
        <v>1493</v>
      </c>
      <c r="DW272" s="12" t="s">
        <v>1493</v>
      </c>
      <c r="DX272" s="12" t="s">
        <v>1493</v>
      </c>
      <c r="DY272" s="12" t="s">
        <v>1493</v>
      </c>
      <c r="DZ272" s="12" t="s">
        <v>1493</v>
      </c>
      <c r="EA272" s="12" t="s">
        <v>1493</v>
      </c>
      <c r="EB272" s="12" t="s">
        <v>1493</v>
      </c>
      <c r="EC272" s="12" t="s">
        <v>1493</v>
      </c>
      <c r="ED272" s="12" t="s">
        <v>1493</v>
      </c>
      <c r="EE272" s="12" t="s">
        <v>1493</v>
      </c>
      <c r="EF272" s="12" t="s">
        <v>1493</v>
      </c>
      <c r="EG272" s="12" t="s">
        <v>1493</v>
      </c>
      <c r="EH272" s="12" t="s">
        <v>1493</v>
      </c>
      <c r="EI272" s="12" t="s">
        <v>1493</v>
      </c>
      <c r="EJ272" s="12" t="s">
        <v>1493</v>
      </c>
      <c r="EK272" s="12" t="s">
        <v>1493</v>
      </c>
      <c r="EL272" s="12" t="s">
        <v>1493</v>
      </c>
      <c r="EM272" s="12" t="s">
        <v>1493</v>
      </c>
      <c r="EN272" s="12" t="s">
        <v>1493</v>
      </c>
      <c r="EO272" s="12" t="s">
        <v>1493</v>
      </c>
      <c r="EP272" s="12" t="s">
        <v>1493</v>
      </c>
      <c r="ER272">
        <v>3</v>
      </c>
      <c r="ES272">
        <v>31.7</v>
      </c>
      <c r="ET272">
        <v>32</v>
      </c>
      <c r="EU272">
        <f t="shared" si="12"/>
        <v>32</v>
      </c>
      <c r="EV272">
        <f>Data1!BQ272/7</f>
        <v>40.285714285714285</v>
      </c>
      <c r="EW272">
        <v>3</v>
      </c>
      <c r="EX272">
        <f t="shared" si="13"/>
        <v>3</v>
      </c>
      <c r="EY272" t="str">
        <f t="shared" si="14"/>
        <v>לא הולם</v>
      </c>
    </row>
    <row r="273" spans="1:155" x14ac:dyDescent="0.25">
      <c r="A273" s="4">
        <v>1.1759999999999999</v>
      </c>
      <c r="B273" s="12" t="s">
        <v>1493</v>
      </c>
      <c r="C273" s="12" t="s">
        <v>1332</v>
      </c>
      <c r="D273">
        <v>266</v>
      </c>
      <c r="E273" s="12" t="s">
        <v>486</v>
      </c>
      <c r="F273">
        <v>68</v>
      </c>
      <c r="G273">
        <v>0</v>
      </c>
      <c r="H273">
        <v>0</v>
      </c>
      <c r="I273">
        <v>0</v>
      </c>
      <c r="J273">
        <v>0</v>
      </c>
      <c r="K273">
        <v>1</v>
      </c>
      <c r="L273" s="12" t="s">
        <v>1493</v>
      </c>
      <c r="M273">
        <v>1</v>
      </c>
      <c r="N273">
        <v>1</v>
      </c>
      <c r="O273" s="12" t="s">
        <v>1493</v>
      </c>
      <c r="P273" s="12" t="s">
        <v>1493</v>
      </c>
      <c r="Q273" s="12" t="s">
        <v>1493</v>
      </c>
      <c r="R273" s="12" t="s">
        <v>1493</v>
      </c>
      <c r="S273" s="12" t="s">
        <v>1493</v>
      </c>
      <c r="T273" s="12" t="s">
        <v>1493</v>
      </c>
      <c r="U273" s="12" t="s">
        <v>1493</v>
      </c>
      <c r="V273" s="12" t="s">
        <v>1493</v>
      </c>
      <c r="W273" s="12" t="s">
        <v>1493</v>
      </c>
      <c r="X273" s="12" t="s">
        <v>1493</v>
      </c>
      <c r="Y273" s="12" t="s">
        <v>1493</v>
      </c>
      <c r="Z273" s="12" t="s">
        <v>1493</v>
      </c>
      <c r="AA273" s="12" t="s">
        <v>1493</v>
      </c>
      <c r="AB273" s="12" t="s">
        <v>1493</v>
      </c>
      <c r="AC273" s="12" t="s">
        <v>1493</v>
      </c>
      <c r="AD273" s="12" t="s">
        <v>1493</v>
      </c>
      <c r="AE273" s="12" t="s">
        <v>1493</v>
      </c>
      <c r="AF273" s="12" t="s">
        <v>1493</v>
      </c>
      <c r="AG273" s="12" t="s">
        <v>1493</v>
      </c>
      <c r="AH273" s="12" t="s">
        <v>1493</v>
      </c>
      <c r="AI273" s="12" t="s">
        <v>1493</v>
      </c>
      <c r="AJ273" s="12" t="s">
        <v>1493</v>
      </c>
      <c r="AK273" s="12" t="s">
        <v>1493</v>
      </c>
      <c r="AL273" s="12" t="s">
        <v>1493</v>
      </c>
      <c r="AM273" s="12" t="s">
        <v>1493</v>
      </c>
      <c r="AN273" s="12" t="s">
        <v>1493</v>
      </c>
      <c r="AO273" s="12" t="s">
        <v>1493</v>
      </c>
      <c r="AP273" s="12" t="s">
        <v>1493</v>
      </c>
      <c r="AQ273" s="12" t="s">
        <v>1493</v>
      </c>
      <c r="AR273" s="12" t="s">
        <v>1493</v>
      </c>
      <c r="AS273" s="12" t="s">
        <v>1493</v>
      </c>
      <c r="AT273" s="12" t="s">
        <v>1493</v>
      </c>
      <c r="AU273" s="12" t="s">
        <v>1493</v>
      </c>
      <c r="AV273" s="12" t="s">
        <v>1493</v>
      </c>
      <c r="AW273" s="12" t="s">
        <v>1493</v>
      </c>
      <c r="AX273" s="12" t="s">
        <v>1493</v>
      </c>
      <c r="AY273" s="12" t="s">
        <v>1493</v>
      </c>
      <c r="AZ273" s="12" t="s">
        <v>1493</v>
      </c>
      <c r="BA273" s="12" t="s">
        <v>1493</v>
      </c>
      <c r="BB273" s="12" t="s">
        <v>1493</v>
      </c>
      <c r="BC273" s="12" t="s">
        <v>1493</v>
      </c>
      <c r="BD273" s="12" t="s">
        <v>1493</v>
      </c>
      <c r="BE273" s="12" t="s">
        <v>1493</v>
      </c>
      <c r="BF273" s="12" t="s">
        <v>1493</v>
      </c>
      <c r="BG273" s="12" t="s">
        <v>1493</v>
      </c>
      <c r="BH273" s="12" t="s">
        <v>1493</v>
      </c>
      <c r="BI273" s="12" t="s">
        <v>1493</v>
      </c>
      <c r="BJ273" s="12" t="s">
        <v>1493</v>
      </c>
      <c r="BK273" s="12" t="s">
        <v>1493</v>
      </c>
      <c r="BL273" s="12" t="s">
        <v>1493</v>
      </c>
      <c r="BM273" s="12" t="s">
        <v>1493</v>
      </c>
      <c r="BN273" s="12" t="s">
        <v>1493</v>
      </c>
      <c r="BO273" s="12" t="s">
        <v>1493</v>
      </c>
      <c r="BP273" s="12" t="s">
        <v>1493</v>
      </c>
      <c r="BQ273" s="12" t="s">
        <v>1493</v>
      </c>
      <c r="BR273" s="12" t="s">
        <v>1493</v>
      </c>
      <c r="BS273" s="12" t="s">
        <v>1493</v>
      </c>
      <c r="BT273" s="12" t="s">
        <v>1493</v>
      </c>
      <c r="BU273" s="12" t="s">
        <v>1493</v>
      </c>
      <c r="BV273" s="12" t="s">
        <v>1493</v>
      </c>
      <c r="BW273" s="12" t="s">
        <v>1493</v>
      </c>
      <c r="BX273" s="12" t="s">
        <v>1493</v>
      </c>
      <c r="BY273" s="12" t="s">
        <v>1493</v>
      </c>
      <c r="BZ273" s="12" t="s">
        <v>1493</v>
      </c>
      <c r="CA273" s="12" t="s">
        <v>1493</v>
      </c>
      <c r="CB273" s="12" t="s">
        <v>1493</v>
      </c>
      <c r="CC273" s="12" t="s">
        <v>1493</v>
      </c>
      <c r="CD273" s="12" t="s">
        <v>1493</v>
      </c>
      <c r="CE273" s="12" t="s">
        <v>1493</v>
      </c>
      <c r="CF273" s="12" t="s">
        <v>1493</v>
      </c>
      <c r="CG273" s="12" t="s">
        <v>1493</v>
      </c>
      <c r="CH273" s="12" t="s">
        <v>1493</v>
      </c>
      <c r="CI273" s="12" t="s">
        <v>1493</v>
      </c>
      <c r="CJ273" s="12" t="s">
        <v>1493</v>
      </c>
      <c r="CK273" s="12" t="s">
        <v>1493</v>
      </c>
      <c r="CL273" s="12" t="s">
        <v>1493</v>
      </c>
      <c r="CM273" s="12" t="s">
        <v>1493</v>
      </c>
      <c r="CN273" s="12" t="s">
        <v>1493</v>
      </c>
      <c r="CO273" s="12" t="s">
        <v>1493</v>
      </c>
      <c r="CP273" s="12" t="s">
        <v>1493</v>
      </c>
      <c r="CQ273" s="12" t="s">
        <v>1493</v>
      </c>
      <c r="CR273" s="12" t="s">
        <v>1493</v>
      </c>
      <c r="CS273" s="12" t="s">
        <v>1493</v>
      </c>
      <c r="CT273" s="12" t="s">
        <v>1493</v>
      </c>
      <c r="CU273" s="12" t="s">
        <v>1493</v>
      </c>
      <c r="CV273" s="12" t="s">
        <v>1493</v>
      </c>
      <c r="CW273" s="12" t="s">
        <v>1493</v>
      </c>
      <c r="CX273" s="12" t="s">
        <v>1493</v>
      </c>
      <c r="CY273" s="12" t="s">
        <v>1493</v>
      </c>
      <c r="CZ273" s="12" t="s">
        <v>1493</v>
      </c>
      <c r="DA273" s="12" t="s">
        <v>1493</v>
      </c>
      <c r="DB273" s="12" t="s">
        <v>1493</v>
      </c>
      <c r="DC273" s="12" t="s">
        <v>1493</v>
      </c>
      <c r="DD273" s="12" t="s">
        <v>1493</v>
      </c>
      <c r="DE273" s="12" t="s">
        <v>1493</v>
      </c>
      <c r="DF273" s="12" t="s">
        <v>1493</v>
      </c>
      <c r="DG273" s="12" t="s">
        <v>1493</v>
      </c>
      <c r="DH273" s="12" t="s">
        <v>1493</v>
      </c>
      <c r="DI273" s="12" t="s">
        <v>1493</v>
      </c>
      <c r="DJ273" s="12" t="s">
        <v>1493</v>
      </c>
      <c r="DK273" s="12" t="s">
        <v>1493</v>
      </c>
      <c r="DL273" s="12" t="s">
        <v>1493</v>
      </c>
      <c r="DM273" s="12" t="s">
        <v>1493</v>
      </c>
      <c r="DN273" s="12" t="s">
        <v>1493</v>
      </c>
      <c r="DO273" s="12" t="s">
        <v>1493</v>
      </c>
      <c r="DP273" s="12" t="s">
        <v>1493</v>
      </c>
      <c r="DQ273" s="12" t="s">
        <v>1493</v>
      </c>
      <c r="DR273" s="12" t="s">
        <v>1493</v>
      </c>
      <c r="DS273" s="12" t="s">
        <v>1493</v>
      </c>
      <c r="DT273" s="12" t="s">
        <v>1493</v>
      </c>
      <c r="DU273" s="12" t="s">
        <v>1493</v>
      </c>
      <c r="DV273" s="12" t="s">
        <v>1493</v>
      </c>
      <c r="DW273" s="12" t="s">
        <v>1493</v>
      </c>
      <c r="DX273" s="12" t="s">
        <v>1493</v>
      </c>
      <c r="DY273" s="12" t="s">
        <v>1493</v>
      </c>
      <c r="DZ273" s="12" t="s">
        <v>1493</v>
      </c>
      <c r="EA273" s="12" t="s">
        <v>1493</v>
      </c>
      <c r="EB273" s="12" t="s">
        <v>1493</v>
      </c>
      <c r="EC273" s="12" t="s">
        <v>1493</v>
      </c>
      <c r="ED273" s="12" t="s">
        <v>1493</v>
      </c>
      <c r="EE273" s="12" t="s">
        <v>1493</v>
      </c>
      <c r="EF273" s="12" t="s">
        <v>1493</v>
      </c>
      <c r="EG273" s="12" t="s">
        <v>1493</v>
      </c>
      <c r="EH273" s="12" t="s">
        <v>1493</v>
      </c>
      <c r="EI273" s="12" t="s">
        <v>1493</v>
      </c>
      <c r="EJ273" s="12" t="s">
        <v>1493</v>
      </c>
      <c r="EK273" s="12" t="s">
        <v>1493</v>
      </c>
      <c r="EL273" s="12" t="s">
        <v>1493</v>
      </c>
      <c r="EM273" s="12" t="s">
        <v>1493</v>
      </c>
      <c r="EN273" s="12" t="s">
        <v>1493</v>
      </c>
      <c r="EO273" s="12" t="s">
        <v>1493</v>
      </c>
      <c r="EP273" s="12" t="s">
        <v>1493</v>
      </c>
      <c r="ER273">
        <v>1</v>
      </c>
      <c r="ES273">
        <v>38</v>
      </c>
      <c r="ET273">
        <v>38</v>
      </c>
      <c r="EU273">
        <f t="shared" si="12"/>
        <v>38</v>
      </c>
      <c r="EV273">
        <f>Data1!BQ273/7</f>
        <v>40.285714285714285</v>
      </c>
      <c r="EW273">
        <v>1</v>
      </c>
      <c r="EX273">
        <f t="shared" si="13"/>
        <v>3</v>
      </c>
      <c r="EY273" t="str">
        <f t="shared" si="14"/>
        <v>לא הולם</v>
      </c>
    </row>
    <row r="274" spans="1:155" x14ac:dyDescent="0.25">
      <c r="A274" s="4">
        <v>1.177</v>
      </c>
      <c r="B274" s="12" t="s">
        <v>1493</v>
      </c>
      <c r="C274" s="12" t="s">
        <v>1212</v>
      </c>
      <c r="D274">
        <v>207</v>
      </c>
      <c r="E274" s="12" t="s">
        <v>557</v>
      </c>
      <c r="F274">
        <v>61.5</v>
      </c>
      <c r="G274" s="12" t="s">
        <v>1493</v>
      </c>
      <c r="H274" s="12" t="s">
        <v>1493</v>
      </c>
      <c r="I274" s="12" t="s">
        <v>1493</v>
      </c>
      <c r="J274" s="12" t="s">
        <v>1493</v>
      </c>
      <c r="K274">
        <v>1</v>
      </c>
      <c r="L274" s="12" t="s">
        <v>1493</v>
      </c>
      <c r="M274">
        <v>1</v>
      </c>
      <c r="N274">
        <v>1</v>
      </c>
      <c r="O274" s="12" t="s">
        <v>1222</v>
      </c>
      <c r="P274">
        <v>232</v>
      </c>
      <c r="Q274" s="12" t="s">
        <v>484</v>
      </c>
      <c r="R274">
        <v>64.5</v>
      </c>
      <c r="S274" s="12" t="s">
        <v>1493</v>
      </c>
      <c r="T274" s="12" t="s">
        <v>1493</v>
      </c>
      <c r="U274" s="12" t="s">
        <v>1493</v>
      </c>
      <c r="V274" s="12" t="s">
        <v>1493</v>
      </c>
      <c r="W274">
        <v>1</v>
      </c>
      <c r="X274" s="12" t="s">
        <v>1493</v>
      </c>
      <c r="Y274">
        <v>1</v>
      </c>
      <c r="Z274" s="12" t="s">
        <v>1493</v>
      </c>
      <c r="AA274" s="12" t="s">
        <v>1260</v>
      </c>
      <c r="AB274">
        <v>250</v>
      </c>
      <c r="AC274" s="12" t="s">
        <v>645</v>
      </c>
      <c r="AD274">
        <v>66</v>
      </c>
      <c r="AE274" s="12" t="s">
        <v>1493</v>
      </c>
      <c r="AF274" s="12" t="s">
        <v>1493</v>
      </c>
      <c r="AG274" s="12" t="s">
        <v>1493</v>
      </c>
      <c r="AH274" s="12" t="s">
        <v>1493</v>
      </c>
      <c r="AI274">
        <v>1</v>
      </c>
      <c r="AJ274" s="12" t="s">
        <v>1493</v>
      </c>
      <c r="AK274">
        <v>1</v>
      </c>
      <c r="AL274" s="12" t="s">
        <v>1493</v>
      </c>
      <c r="AM274" s="12" t="s">
        <v>1493</v>
      </c>
      <c r="AN274" s="12" t="s">
        <v>1493</v>
      </c>
      <c r="AO274" s="12" t="s">
        <v>1493</v>
      </c>
      <c r="AP274" s="12" t="s">
        <v>1493</v>
      </c>
      <c r="AQ274" s="12" t="s">
        <v>1493</v>
      </c>
      <c r="AR274" s="12" t="s">
        <v>1493</v>
      </c>
      <c r="AS274" s="12" t="s">
        <v>1493</v>
      </c>
      <c r="AT274" s="12" t="s">
        <v>1493</v>
      </c>
      <c r="AU274" s="12" t="s">
        <v>1493</v>
      </c>
      <c r="AV274" s="12" t="s">
        <v>1493</v>
      </c>
      <c r="AW274" s="12" t="s">
        <v>1493</v>
      </c>
      <c r="AX274" s="12" t="s">
        <v>1493</v>
      </c>
      <c r="AY274" s="12" t="s">
        <v>1493</v>
      </c>
      <c r="AZ274" s="12" t="s">
        <v>1493</v>
      </c>
      <c r="BA274" s="12" t="s">
        <v>1493</v>
      </c>
      <c r="BB274" s="12" t="s">
        <v>1493</v>
      </c>
      <c r="BC274" s="12" t="s">
        <v>1493</v>
      </c>
      <c r="BD274" s="12" t="s">
        <v>1493</v>
      </c>
      <c r="BE274" s="12" t="s">
        <v>1493</v>
      </c>
      <c r="BF274" s="12" t="s">
        <v>1493</v>
      </c>
      <c r="BG274" s="12" t="s">
        <v>1493</v>
      </c>
      <c r="BH274" s="12" t="s">
        <v>1493</v>
      </c>
      <c r="BI274" s="12" t="s">
        <v>1493</v>
      </c>
      <c r="BJ274" s="12" t="s">
        <v>1493</v>
      </c>
      <c r="BK274" s="12" t="s">
        <v>1493</v>
      </c>
      <c r="BL274" s="12" t="s">
        <v>1493</v>
      </c>
      <c r="BM274" s="12" t="s">
        <v>1493</v>
      </c>
      <c r="BN274" s="12" t="s">
        <v>1493</v>
      </c>
      <c r="BO274" s="12" t="s">
        <v>1493</v>
      </c>
      <c r="BP274" s="12" t="s">
        <v>1493</v>
      </c>
      <c r="BQ274" s="12" t="s">
        <v>1493</v>
      </c>
      <c r="BR274" s="12" t="s">
        <v>1493</v>
      </c>
      <c r="BS274" s="12" t="s">
        <v>1493</v>
      </c>
      <c r="BT274" s="12" t="s">
        <v>1493</v>
      </c>
      <c r="BU274" s="12" t="s">
        <v>1493</v>
      </c>
      <c r="BV274" s="12" t="s">
        <v>1493</v>
      </c>
      <c r="BW274" s="12" t="s">
        <v>1493</v>
      </c>
      <c r="BX274" s="12" t="s">
        <v>1493</v>
      </c>
      <c r="BY274" s="12" t="s">
        <v>1493</v>
      </c>
      <c r="BZ274" s="12" t="s">
        <v>1493</v>
      </c>
      <c r="CA274" s="12" t="s">
        <v>1493</v>
      </c>
      <c r="CB274" s="12" t="s">
        <v>1493</v>
      </c>
      <c r="CC274" s="12" t="s">
        <v>1493</v>
      </c>
      <c r="CD274" s="12" t="s">
        <v>1493</v>
      </c>
      <c r="CE274" s="12" t="s">
        <v>1493</v>
      </c>
      <c r="CF274" s="12" t="s">
        <v>1493</v>
      </c>
      <c r="CG274" s="12" t="s">
        <v>1493</v>
      </c>
      <c r="CH274" s="12" t="s">
        <v>1493</v>
      </c>
      <c r="CI274" s="12" t="s">
        <v>1493</v>
      </c>
      <c r="CJ274" s="12" t="s">
        <v>1493</v>
      </c>
      <c r="CK274" s="12" t="s">
        <v>1493</v>
      </c>
      <c r="CL274" s="12" t="s">
        <v>1493</v>
      </c>
      <c r="CM274" s="12" t="s">
        <v>1493</v>
      </c>
      <c r="CN274" s="12" t="s">
        <v>1493</v>
      </c>
      <c r="CO274" s="12" t="s">
        <v>1493</v>
      </c>
      <c r="CP274" s="12" t="s">
        <v>1493</v>
      </c>
      <c r="CQ274" s="12" t="s">
        <v>1493</v>
      </c>
      <c r="CR274" s="12" t="s">
        <v>1493</v>
      </c>
      <c r="CS274" s="12" t="s">
        <v>1493</v>
      </c>
      <c r="CT274" s="12" t="s">
        <v>1493</v>
      </c>
      <c r="CU274" s="12" t="s">
        <v>1493</v>
      </c>
      <c r="CV274" s="12" t="s">
        <v>1493</v>
      </c>
      <c r="CW274" s="12" t="s">
        <v>1493</v>
      </c>
      <c r="CX274" s="12" t="s">
        <v>1493</v>
      </c>
      <c r="CY274" s="12" t="s">
        <v>1493</v>
      </c>
      <c r="CZ274" s="12" t="s">
        <v>1493</v>
      </c>
      <c r="DA274" s="12" t="s">
        <v>1493</v>
      </c>
      <c r="DB274" s="12" t="s">
        <v>1493</v>
      </c>
      <c r="DC274" s="12" t="s">
        <v>1493</v>
      </c>
      <c r="DD274" s="12" t="s">
        <v>1493</v>
      </c>
      <c r="DE274" s="12" t="s">
        <v>1493</v>
      </c>
      <c r="DF274" s="12" t="s">
        <v>1493</v>
      </c>
      <c r="DG274" s="12" t="s">
        <v>1493</v>
      </c>
      <c r="DH274" s="12" t="s">
        <v>1493</v>
      </c>
      <c r="DI274" s="12" t="s">
        <v>1493</v>
      </c>
      <c r="DJ274" s="12" t="s">
        <v>1493</v>
      </c>
      <c r="DK274" s="12" t="s">
        <v>1493</v>
      </c>
      <c r="DL274" s="12" t="s">
        <v>1493</v>
      </c>
      <c r="DM274" s="12" t="s">
        <v>1493</v>
      </c>
      <c r="DN274" s="12" t="s">
        <v>1493</v>
      </c>
      <c r="DO274" s="12" t="s">
        <v>1493</v>
      </c>
      <c r="DP274" s="12" t="s">
        <v>1493</v>
      </c>
      <c r="DQ274" s="12" t="s">
        <v>1493</v>
      </c>
      <c r="DR274" s="12" t="s">
        <v>1493</v>
      </c>
      <c r="DS274" s="12" t="s">
        <v>1493</v>
      </c>
      <c r="DT274" s="12" t="s">
        <v>1493</v>
      </c>
      <c r="DU274" s="12" t="s">
        <v>1493</v>
      </c>
      <c r="DV274" s="12" t="s">
        <v>1493</v>
      </c>
      <c r="DW274" s="12" t="s">
        <v>1493</v>
      </c>
      <c r="DX274" s="12" t="s">
        <v>1493</v>
      </c>
      <c r="DY274" s="12" t="s">
        <v>1493</v>
      </c>
      <c r="DZ274" s="12" t="s">
        <v>1493</v>
      </c>
      <c r="EA274" s="12" t="s">
        <v>1493</v>
      </c>
      <c r="EB274" s="12" t="s">
        <v>1493</v>
      </c>
      <c r="EC274" s="12" t="s">
        <v>1493</v>
      </c>
      <c r="ED274" s="12" t="s">
        <v>1493</v>
      </c>
      <c r="EE274" s="12" t="s">
        <v>1493</v>
      </c>
      <c r="EF274" s="12" t="s">
        <v>1493</v>
      </c>
      <c r="EG274" s="12" t="s">
        <v>1493</v>
      </c>
      <c r="EH274" s="12" t="s">
        <v>1493</v>
      </c>
      <c r="EI274" s="12" t="s">
        <v>1493</v>
      </c>
      <c r="EJ274" s="12" t="s">
        <v>1493</v>
      </c>
      <c r="EK274" s="12" t="s">
        <v>1493</v>
      </c>
      <c r="EL274" s="12" t="s">
        <v>1493</v>
      </c>
      <c r="EM274" s="12" t="s">
        <v>1493</v>
      </c>
      <c r="EN274" s="12" t="s">
        <v>1493</v>
      </c>
      <c r="EO274" s="12" t="s">
        <v>1493</v>
      </c>
      <c r="EP274" s="12" t="s">
        <v>1493</v>
      </c>
      <c r="ER274">
        <v>3</v>
      </c>
      <c r="ES274">
        <v>35.700000000000003</v>
      </c>
      <c r="ET274">
        <v>36</v>
      </c>
      <c r="EU274">
        <f t="shared" si="12"/>
        <v>36</v>
      </c>
      <c r="EV274">
        <f>Data1!BQ274/7</f>
        <v>40.714285714285715</v>
      </c>
      <c r="EW274">
        <v>3</v>
      </c>
      <c r="EX274">
        <f t="shared" si="13"/>
        <v>3</v>
      </c>
      <c r="EY274" t="str">
        <f t="shared" si="14"/>
        <v>לא הולם</v>
      </c>
    </row>
    <row r="275" spans="1:155" x14ac:dyDescent="0.25">
      <c r="A275" s="4">
        <v>1.1779999999999999</v>
      </c>
      <c r="B275" s="12" t="s">
        <v>1493</v>
      </c>
      <c r="C275" s="12" t="s">
        <v>690</v>
      </c>
      <c r="D275">
        <v>55</v>
      </c>
      <c r="E275" s="12" t="s">
        <v>1334</v>
      </c>
      <c r="F275">
        <v>49</v>
      </c>
      <c r="G275" s="12" t="s">
        <v>1493</v>
      </c>
      <c r="H275" s="12" t="s">
        <v>1493</v>
      </c>
      <c r="I275" s="12" t="s">
        <v>1493</v>
      </c>
      <c r="J275" s="12" t="s">
        <v>1493</v>
      </c>
      <c r="K275" s="12" t="s">
        <v>1493</v>
      </c>
      <c r="L275" s="12" t="s">
        <v>1493</v>
      </c>
      <c r="M275">
        <v>1</v>
      </c>
      <c r="N275">
        <v>1</v>
      </c>
      <c r="O275" t="s">
        <v>714</v>
      </c>
      <c r="P275">
        <v>146</v>
      </c>
      <c r="Q275" t="s">
        <v>946</v>
      </c>
      <c r="R275">
        <v>53</v>
      </c>
      <c r="S275" s="12" t="s">
        <v>1493</v>
      </c>
      <c r="T275" s="12" t="s">
        <v>1493</v>
      </c>
      <c r="U275" s="12" t="s">
        <v>1493</v>
      </c>
      <c r="V275" s="12" t="s">
        <v>1493</v>
      </c>
      <c r="W275">
        <v>1</v>
      </c>
      <c r="X275">
        <v>1</v>
      </c>
      <c r="Y275">
        <v>1</v>
      </c>
      <c r="Z275" s="12" t="s">
        <v>1493</v>
      </c>
      <c r="AA275" t="s">
        <v>1252</v>
      </c>
      <c r="AB275">
        <v>251</v>
      </c>
      <c r="AC275" t="s">
        <v>1335</v>
      </c>
      <c r="AD275">
        <v>67</v>
      </c>
      <c r="AE275" s="12" t="s">
        <v>1493</v>
      </c>
      <c r="AF275" s="12" t="s">
        <v>1493</v>
      </c>
      <c r="AG275" s="12" t="s">
        <v>1493</v>
      </c>
      <c r="AH275" s="12" t="s">
        <v>1493</v>
      </c>
      <c r="AI275">
        <v>1</v>
      </c>
      <c r="AJ275">
        <v>1</v>
      </c>
      <c r="AK275">
        <v>1</v>
      </c>
      <c r="AL275" s="12" t="s">
        <v>1493</v>
      </c>
      <c r="AM275" s="12" t="s">
        <v>1493</v>
      </c>
      <c r="AN275" s="12" t="s">
        <v>1493</v>
      </c>
      <c r="AO275" s="12" t="s">
        <v>1493</v>
      </c>
      <c r="AP275" s="12" t="s">
        <v>1493</v>
      </c>
      <c r="AQ275" s="12" t="s">
        <v>1493</v>
      </c>
      <c r="AR275" s="12" t="s">
        <v>1493</v>
      </c>
      <c r="AS275" s="12" t="s">
        <v>1493</v>
      </c>
      <c r="AT275" s="12" t="s">
        <v>1493</v>
      </c>
      <c r="AU275" s="12" t="s">
        <v>1493</v>
      </c>
      <c r="AV275" s="12" t="s">
        <v>1493</v>
      </c>
      <c r="AW275" s="12" t="s">
        <v>1493</v>
      </c>
      <c r="AX275" s="12" t="s">
        <v>1493</v>
      </c>
      <c r="AY275" s="12" t="s">
        <v>1493</v>
      </c>
      <c r="AZ275" s="12" t="s">
        <v>1493</v>
      </c>
      <c r="BA275" s="12" t="s">
        <v>1493</v>
      </c>
      <c r="BB275" s="12" t="s">
        <v>1493</v>
      </c>
      <c r="BC275" s="12" t="s">
        <v>1493</v>
      </c>
      <c r="BD275" s="12" t="s">
        <v>1493</v>
      </c>
      <c r="BE275" s="12" t="s">
        <v>1493</v>
      </c>
      <c r="BF275" s="12" t="s">
        <v>1493</v>
      </c>
      <c r="BG275" s="12" t="s">
        <v>1493</v>
      </c>
      <c r="BH275" s="12" t="s">
        <v>1493</v>
      </c>
      <c r="BI275" s="12" t="s">
        <v>1493</v>
      </c>
      <c r="BJ275" s="12" t="s">
        <v>1493</v>
      </c>
      <c r="BK275" s="12" t="s">
        <v>1493</v>
      </c>
      <c r="BL275" s="12" t="s">
        <v>1493</v>
      </c>
      <c r="BM275" s="12" t="s">
        <v>1493</v>
      </c>
      <c r="BN275" s="12" t="s">
        <v>1493</v>
      </c>
      <c r="BO275" s="12" t="s">
        <v>1493</v>
      </c>
      <c r="BP275" s="12" t="s">
        <v>1493</v>
      </c>
      <c r="BQ275" s="12" t="s">
        <v>1493</v>
      </c>
      <c r="BR275" s="12" t="s">
        <v>1493</v>
      </c>
      <c r="BS275" s="12" t="s">
        <v>1493</v>
      </c>
      <c r="BT275" s="12" t="s">
        <v>1493</v>
      </c>
      <c r="BU275" s="12" t="s">
        <v>1493</v>
      </c>
      <c r="BV275" s="12" t="s">
        <v>1493</v>
      </c>
      <c r="BW275" s="12" t="s">
        <v>1493</v>
      </c>
      <c r="BX275" s="12" t="s">
        <v>1493</v>
      </c>
      <c r="BY275" s="12" t="s">
        <v>1493</v>
      </c>
      <c r="BZ275" s="12" t="s">
        <v>1493</v>
      </c>
      <c r="CA275" s="12" t="s">
        <v>1493</v>
      </c>
      <c r="CB275" s="12" t="s">
        <v>1493</v>
      </c>
      <c r="CC275" s="12" t="s">
        <v>1493</v>
      </c>
      <c r="CD275" s="12" t="s">
        <v>1493</v>
      </c>
      <c r="CE275" s="12" t="s">
        <v>1493</v>
      </c>
      <c r="CF275" s="12" t="s">
        <v>1493</v>
      </c>
      <c r="CG275" s="12" t="s">
        <v>1493</v>
      </c>
      <c r="CH275" s="12" t="s">
        <v>1493</v>
      </c>
      <c r="CI275" s="12" t="s">
        <v>1493</v>
      </c>
      <c r="CJ275" s="12" t="s">
        <v>1493</v>
      </c>
      <c r="CK275" s="12" t="s">
        <v>1493</v>
      </c>
      <c r="CL275" s="12" t="s">
        <v>1493</v>
      </c>
      <c r="CM275" s="12" t="s">
        <v>1493</v>
      </c>
      <c r="CN275" s="12" t="s">
        <v>1493</v>
      </c>
      <c r="CO275" s="12" t="s">
        <v>1493</v>
      </c>
      <c r="CP275" s="12" t="s">
        <v>1493</v>
      </c>
      <c r="CQ275" s="12" t="s">
        <v>1493</v>
      </c>
      <c r="CR275" s="12" t="s">
        <v>1493</v>
      </c>
      <c r="CS275" s="12" t="s">
        <v>1493</v>
      </c>
      <c r="CT275" s="12" t="s">
        <v>1493</v>
      </c>
      <c r="CU275" s="12" t="s">
        <v>1493</v>
      </c>
      <c r="CV275" s="12" t="s">
        <v>1493</v>
      </c>
      <c r="CW275" s="12" t="s">
        <v>1493</v>
      </c>
      <c r="CX275" s="12" t="s">
        <v>1493</v>
      </c>
      <c r="CY275" s="12" t="s">
        <v>1493</v>
      </c>
      <c r="CZ275" s="12" t="s">
        <v>1493</v>
      </c>
      <c r="DA275" s="12" t="s">
        <v>1493</v>
      </c>
      <c r="DB275" s="12" t="s">
        <v>1493</v>
      </c>
      <c r="DC275" s="12" t="s">
        <v>1493</v>
      </c>
      <c r="DD275" s="12" t="s">
        <v>1493</v>
      </c>
      <c r="DE275" s="12" t="s">
        <v>1493</v>
      </c>
      <c r="DF275" s="12" t="s">
        <v>1493</v>
      </c>
      <c r="DG275" s="12" t="s">
        <v>1493</v>
      </c>
      <c r="DH275" s="12" t="s">
        <v>1493</v>
      </c>
      <c r="DI275" s="12" t="s">
        <v>1493</v>
      </c>
      <c r="DJ275" s="12" t="s">
        <v>1493</v>
      </c>
      <c r="DK275" s="12" t="s">
        <v>1493</v>
      </c>
      <c r="DL275" s="12" t="s">
        <v>1493</v>
      </c>
      <c r="DM275" s="12" t="s">
        <v>1493</v>
      </c>
      <c r="DN275" s="12" t="s">
        <v>1493</v>
      </c>
      <c r="DO275" s="12" t="s">
        <v>1493</v>
      </c>
      <c r="DP275" s="12" t="s">
        <v>1493</v>
      </c>
      <c r="DQ275" s="12" t="s">
        <v>1493</v>
      </c>
      <c r="DR275" s="12" t="s">
        <v>1493</v>
      </c>
      <c r="DS275" s="12" t="s">
        <v>1493</v>
      </c>
      <c r="DT275" s="12" t="s">
        <v>1493</v>
      </c>
      <c r="DU275" s="12" t="s">
        <v>1493</v>
      </c>
      <c r="DV275" s="12" t="s">
        <v>1493</v>
      </c>
      <c r="DW275" s="12" t="s">
        <v>1493</v>
      </c>
      <c r="DX275" s="12" t="s">
        <v>1493</v>
      </c>
      <c r="DY275" s="12" t="s">
        <v>1493</v>
      </c>
      <c r="DZ275" s="12" t="s">
        <v>1493</v>
      </c>
      <c r="EA275" s="12" t="s">
        <v>1493</v>
      </c>
      <c r="EB275" s="12" t="s">
        <v>1493</v>
      </c>
      <c r="EC275" s="12" t="s">
        <v>1493</v>
      </c>
      <c r="ED275" s="12" t="s">
        <v>1493</v>
      </c>
      <c r="EE275" s="12" t="s">
        <v>1493</v>
      </c>
      <c r="EF275" s="12" t="s">
        <v>1493</v>
      </c>
      <c r="EG275" s="12" t="s">
        <v>1493</v>
      </c>
      <c r="EH275" s="12" t="s">
        <v>1493</v>
      </c>
      <c r="EI275" s="12" t="s">
        <v>1493</v>
      </c>
      <c r="EJ275" s="12" t="s">
        <v>1493</v>
      </c>
      <c r="EK275" s="12" t="s">
        <v>1493</v>
      </c>
      <c r="EL275" s="12" t="s">
        <v>1493</v>
      </c>
      <c r="EM275" s="12" t="s">
        <v>1493</v>
      </c>
      <c r="EN275" s="12" t="s">
        <v>1493</v>
      </c>
      <c r="EO275" s="12" t="s">
        <v>1493</v>
      </c>
      <c r="EP275" s="12" t="s">
        <v>1493</v>
      </c>
      <c r="ER275">
        <v>3</v>
      </c>
      <c r="ES275">
        <v>35.799999999999997</v>
      </c>
      <c r="ET275">
        <v>36.1</v>
      </c>
      <c r="EU275">
        <f t="shared" si="12"/>
        <v>36</v>
      </c>
      <c r="EV275">
        <f>Data1!BQ275/7</f>
        <v>40</v>
      </c>
      <c r="EW275">
        <v>3</v>
      </c>
      <c r="EX275">
        <f t="shared" si="13"/>
        <v>3</v>
      </c>
      <c r="EY275" t="str">
        <f t="shared" si="14"/>
        <v>לא הולם</v>
      </c>
    </row>
    <row r="276" spans="1:155" x14ac:dyDescent="0.25">
      <c r="A276" s="4">
        <v>1.179</v>
      </c>
      <c r="B276" s="12" t="s">
        <v>1493</v>
      </c>
      <c r="C276" s="12" t="s">
        <v>745</v>
      </c>
      <c r="D276">
        <v>98</v>
      </c>
      <c r="E276" s="12" t="s">
        <v>1199</v>
      </c>
      <c r="F276">
        <v>79</v>
      </c>
      <c r="G276" s="12" t="s">
        <v>1493</v>
      </c>
      <c r="H276" s="12" t="s">
        <v>1493</v>
      </c>
      <c r="I276" s="12" t="s">
        <v>1493</v>
      </c>
      <c r="J276" s="12" t="s">
        <v>1493</v>
      </c>
      <c r="K276" s="12" t="s">
        <v>1493</v>
      </c>
      <c r="L276" s="12" t="s">
        <v>1493</v>
      </c>
      <c r="M276">
        <v>1</v>
      </c>
      <c r="N276">
        <v>1</v>
      </c>
      <c r="O276" s="12" t="s">
        <v>1136</v>
      </c>
      <c r="P276">
        <v>147</v>
      </c>
      <c r="Q276" s="12" t="s">
        <v>1121</v>
      </c>
      <c r="R276">
        <v>85</v>
      </c>
      <c r="S276" s="12" t="s">
        <v>1493</v>
      </c>
      <c r="T276" s="12" t="s">
        <v>1493</v>
      </c>
      <c r="U276" s="12" t="s">
        <v>1493</v>
      </c>
      <c r="V276" s="12" t="s">
        <v>1493</v>
      </c>
      <c r="W276">
        <v>1</v>
      </c>
      <c r="X276" s="12" t="s">
        <v>1493</v>
      </c>
      <c r="Y276">
        <v>1</v>
      </c>
      <c r="Z276" s="12" t="s">
        <v>1493</v>
      </c>
      <c r="AA276" s="12" t="s">
        <v>1034</v>
      </c>
      <c r="AB276">
        <v>210</v>
      </c>
      <c r="AC276" s="12" t="s">
        <v>653</v>
      </c>
      <c r="AD276">
        <v>95</v>
      </c>
      <c r="AE276" s="12" t="s">
        <v>1493</v>
      </c>
      <c r="AF276" s="12" t="s">
        <v>1493</v>
      </c>
      <c r="AG276" s="12" t="s">
        <v>1493</v>
      </c>
      <c r="AH276" s="12" t="s">
        <v>1493</v>
      </c>
      <c r="AI276">
        <v>1</v>
      </c>
      <c r="AJ276" s="12" t="s">
        <v>1493</v>
      </c>
      <c r="AK276">
        <v>1</v>
      </c>
      <c r="AL276" s="12" t="s">
        <v>1493</v>
      </c>
      <c r="AM276" t="s">
        <v>1326</v>
      </c>
      <c r="AN276">
        <v>231</v>
      </c>
      <c r="AO276" t="s">
        <v>1336</v>
      </c>
      <c r="AP276">
        <v>100</v>
      </c>
      <c r="AQ276" s="12" t="s">
        <v>1493</v>
      </c>
      <c r="AR276" s="12" t="s">
        <v>1493</v>
      </c>
      <c r="AS276" s="12" t="s">
        <v>1493</v>
      </c>
      <c r="AT276" s="12" t="s">
        <v>1493</v>
      </c>
      <c r="AU276">
        <v>1</v>
      </c>
      <c r="AV276" s="12" t="s">
        <v>1493</v>
      </c>
      <c r="AW276">
        <v>1</v>
      </c>
      <c r="AX276" s="12" t="s">
        <v>1493</v>
      </c>
      <c r="AY276" t="s">
        <v>1337</v>
      </c>
      <c r="AZ276">
        <v>266</v>
      </c>
      <c r="BA276" t="s">
        <v>1338</v>
      </c>
      <c r="BB276">
        <v>108</v>
      </c>
      <c r="BC276" s="12" t="s">
        <v>1493</v>
      </c>
      <c r="BD276" s="12" t="s">
        <v>1493</v>
      </c>
      <c r="BE276" s="12" t="s">
        <v>1493</v>
      </c>
      <c r="BF276" s="12" t="s">
        <v>1493</v>
      </c>
      <c r="BG276">
        <v>1</v>
      </c>
      <c r="BH276" s="12" t="s">
        <v>1493</v>
      </c>
      <c r="BI276">
        <v>1</v>
      </c>
      <c r="BJ276" s="12" t="s">
        <v>1493</v>
      </c>
      <c r="BK276" s="12" t="s">
        <v>1493</v>
      </c>
      <c r="BL276" s="12" t="s">
        <v>1493</v>
      </c>
      <c r="BM276" s="12" t="s">
        <v>1493</v>
      </c>
      <c r="BN276" s="12" t="s">
        <v>1493</v>
      </c>
      <c r="BO276" s="12" t="s">
        <v>1493</v>
      </c>
      <c r="BP276" s="12" t="s">
        <v>1493</v>
      </c>
      <c r="BQ276" s="12" t="s">
        <v>1493</v>
      </c>
      <c r="BR276" s="12" t="s">
        <v>1493</v>
      </c>
      <c r="BS276" s="12" t="s">
        <v>1493</v>
      </c>
      <c r="BT276" s="12" t="s">
        <v>1493</v>
      </c>
      <c r="BU276" s="12" t="s">
        <v>1493</v>
      </c>
      <c r="BV276" s="12" t="s">
        <v>1493</v>
      </c>
      <c r="BW276" s="12" t="s">
        <v>1493</v>
      </c>
      <c r="BX276" s="12" t="s">
        <v>1493</v>
      </c>
      <c r="BY276" s="12" t="s">
        <v>1493</v>
      </c>
      <c r="BZ276" s="12" t="s">
        <v>1493</v>
      </c>
      <c r="CA276" s="12" t="s">
        <v>1493</v>
      </c>
      <c r="CB276" s="12" t="s">
        <v>1493</v>
      </c>
      <c r="CC276" s="12" t="s">
        <v>1493</v>
      </c>
      <c r="CD276" s="12" t="s">
        <v>1493</v>
      </c>
      <c r="CE276" s="12" t="s">
        <v>1493</v>
      </c>
      <c r="CF276" s="12" t="s">
        <v>1493</v>
      </c>
      <c r="CG276" s="12" t="s">
        <v>1493</v>
      </c>
      <c r="CH276" s="12" t="s">
        <v>1493</v>
      </c>
      <c r="CI276" s="12" t="s">
        <v>1493</v>
      </c>
      <c r="CJ276" s="12" t="s">
        <v>1493</v>
      </c>
      <c r="CK276" s="12" t="s">
        <v>1493</v>
      </c>
      <c r="CL276" s="12" t="s">
        <v>1493</v>
      </c>
      <c r="CM276" s="12" t="s">
        <v>1493</v>
      </c>
      <c r="CN276" s="12" t="s">
        <v>1493</v>
      </c>
      <c r="CO276" s="12" t="s">
        <v>1493</v>
      </c>
      <c r="CP276" s="12" t="s">
        <v>1493</v>
      </c>
      <c r="CQ276" s="12" t="s">
        <v>1493</v>
      </c>
      <c r="CR276" s="12" t="s">
        <v>1493</v>
      </c>
      <c r="CS276" s="12" t="s">
        <v>1493</v>
      </c>
      <c r="CT276" s="12" t="s">
        <v>1493</v>
      </c>
      <c r="CU276" s="12" t="s">
        <v>1493</v>
      </c>
      <c r="CV276" s="12" t="s">
        <v>1493</v>
      </c>
      <c r="CW276" s="12" t="s">
        <v>1493</v>
      </c>
      <c r="CX276" s="12" t="s">
        <v>1493</v>
      </c>
      <c r="CY276" s="12" t="s">
        <v>1493</v>
      </c>
      <c r="CZ276" s="12" t="s">
        <v>1493</v>
      </c>
      <c r="DA276" s="12" t="s">
        <v>1493</v>
      </c>
      <c r="DB276" s="12" t="s">
        <v>1493</v>
      </c>
      <c r="DC276" s="12" t="s">
        <v>1493</v>
      </c>
      <c r="DD276" s="12" t="s">
        <v>1493</v>
      </c>
      <c r="DE276" s="12" t="s">
        <v>1493</v>
      </c>
      <c r="DF276" s="12" t="s">
        <v>1493</v>
      </c>
      <c r="DG276" s="12" t="s">
        <v>1493</v>
      </c>
      <c r="DH276" s="12" t="s">
        <v>1493</v>
      </c>
      <c r="DI276" s="12" t="s">
        <v>1493</v>
      </c>
      <c r="DJ276" s="12" t="s">
        <v>1493</v>
      </c>
      <c r="DK276" s="12" t="s">
        <v>1493</v>
      </c>
      <c r="DL276" s="12" t="s">
        <v>1493</v>
      </c>
      <c r="DM276" s="12" t="s">
        <v>1493</v>
      </c>
      <c r="DN276" s="12" t="s">
        <v>1493</v>
      </c>
      <c r="DO276" s="12" t="s">
        <v>1493</v>
      </c>
      <c r="DP276" s="12" t="s">
        <v>1493</v>
      </c>
      <c r="DQ276" s="12" t="s">
        <v>1493</v>
      </c>
      <c r="DR276" s="12" t="s">
        <v>1493</v>
      </c>
      <c r="DS276" s="12" t="s">
        <v>1493</v>
      </c>
      <c r="DT276" s="12" t="s">
        <v>1493</v>
      </c>
      <c r="DU276" s="12" t="s">
        <v>1493</v>
      </c>
      <c r="DV276" s="12" t="s">
        <v>1493</v>
      </c>
      <c r="DW276" s="12" t="s">
        <v>1493</v>
      </c>
      <c r="DX276" s="12" t="s">
        <v>1493</v>
      </c>
      <c r="DY276" s="12" t="s">
        <v>1493</v>
      </c>
      <c r="DZ276" s="12" t="s">
        <v>1493</v>
      </c>
      <c r="EA276" s="12" t="s">
        <v>1493</v>
      </c>
      <c r="EB276" s="12" t="s">
        <v>1493</v>
      </c>
      <c r="EC276" s="12" t="s">
        <v>1493</v>
      </c>
      <c r="ED276" s="12" t="s">
        <v>1493</v>
      </c>
      <c r="EE276" s="12" t="s">
        <v>1493</v>
      </c>
      <c r="EF276" s="12" t="s">
        <v>1493</v>
      </c>
      <c r="EG276" s="12" t="s">
        <v>1493</v>
      </c>
      <c r="EH276" s="12" t="s">
        <v>1493</v>
      </c>
      <c r="EI276" s="12" t="s">
        <v>1493</v>
      </c>
      <c r="EJ276" s="12" t="s">
        <v>1493</v>
      </c>
      <c r="EK276" s="12" t="s">
        <v>1493</v>
      </c>
      <c r="EL276" s="12" t="s">
        <v>1493</v>
      </c>
      <c r="EM276" s="12" t="s">
        <v>1493</v>
      </c>
      <c r="EN276" s="12" t="s">
        <v>1493</v>
      </c>
      <c r="EO276" s="12" t="s">
        <v>1493</v>
      </c>
      <c r="EP276" s="12" t="s">
        <v>1493</v>
      </c>
      <c r="ER276">
        <v>5</v>
      </c>
      <c r="ES276">
        <v>38</v>
      </c>
      <c r="ET276">
        <v>38</v>
      </c>
      <c r="EU276">
        <f t="shared" si="12"/>
        <v>38</v>
      </c>
      <c r="EV276">
        <f>Data1!BQ276/7</f>
        <v>38.285714285714285</v>
      </c>
      <c r="EW276">
        <v>5</v>
      </c>
      <c r="EX276">
        <f t="shared" si="13"/>
        <v>2</v>
      </c>
      <c r="EY276" t="str">
        <f t="shared" si="14"/>
        <v>בינוני</v>
      </c>
    </row>
    <row r="277" spans="1:155" x14ac:dyDescent="0.25">
      <c r="A277" s="4">
        <v>1.18</v>
      </c>
      <c r="B277" s="12" t="s">
        <v>1493</v>
      </c>
      <c r="C277" s="12" t="s">
        <v>561</v>
      </c>
      <c r="D277">
        <v>51</v>
      </c>
      <c r="E277" s="12" t="s">
        <v>1341</v>
      </c>
      <c r="F277">
        <v>60</v>
      </c>
      <c r="G277" s="12" t="s">
        <v>1493</v>
      </c>
      <c r="H277" s="12" t="s">
        <v>1493</v>
      </c>
      <c r="I277" s="12" t="s">
        <v>1493</v>
      </c>
      <c r="J277">
        <v>1</v>
      </c>
      <c r="K277" s="12" t="s">
        <v>1493</v>
      </c>
      <c r="L277">
        <v>1</v>
      </c>
      <c r="M277">
        <v>1</v>
      </c>
      <c r="N277">
        <v>1</v>
      </c>
      <c r="O277" t="s">
        <v>518</v>
      </c>
      <c r="P277">
        <v>93</v>
      </c>
      <c r="Q277" t="s">
        <v>613</v>
      </c>
      <c r="R277">
        <v>61.5</v>
      </c>
      <c r="S277" s="12" t="s">
        <v>1493</v>
      </c>
      <c r="T277" s="12" t="s">
        <v>1493</v>
      </c>
      <c r="U277" s="12" t="s">
        <v>1493</v>
      </c>
      <c r="V277" s="12" t="s">
        <v>1493</v>
      </c>
      <c r="W277" s="12" t="s">
        <v>1493</v>
      </c>
      <c r="X277">
        <v>1</v>
      </c>
      <c r="Y277">
        <v>1</v>
      </c>
      <c r="Z277" s="12" t="s">
        <v>1493</v>
      </c>
      <c r="AA277" t="s">
        <v>955</v>
      </c>
      <c r="AB277">
        <v>151</v>
      </c>
      <c r="AC277" t="s">
        <v>484</v>
      </c>
      <c r="AD277">
        <v>66</v>
      </c>
      <c r="AE277" s="12" t="s">
        <v>1493</v>
      </c>
      <c r="AF277" s="12" t="s">
        <v>1493</v>
      </c>
      <c r="AG277" s="12" t="s">
        <v>1493</v>
      </c>
      <c r="AH277" s="12" t="s">
        <v>1493</v>
      </c>
      <c r="AI277">
        <v>1</v>
      </c>
      <c r="AJ277">
        <v>1</v>
      </c>
      <c r="AK277">
        <v>1</v>
      </c>
      <c r="AL277" s="12" t="s">
        <v>1493</v>
      </c>
      <c r="AM277" t="s">
        <v>1181</v>
      </c>
      <c r="AN277">
        <v>193</v>
      </c>
      <c r="AO277" t="s">
        <v>643</v>
      </c>
      <c r="AP277">
        <v>71</v>
      </c>
      <c r="AQ277" s="12" t="s">
        <v>1493</v>
      </c>
      <c r="AR277" s="12" t="s">
        <v>1493</v>
      </c>
      <c r="AS277" s="12" t="s">
        <v>1493</v>
      </c>
      <c r="AT277" s="12" t="s">
        <v>1493</v>
      </c>
      <c r="AU277">
        <v>1</v>
      </c>
      <c r="AV277">
        <v>1</v>
      </c>
      <c r="AW277">
        <v>1</v>
      </c>
      <c r="AX277" s="12" t="s">
        <v>1493</v>
      </c>
      <c r="AY277" t="s">
        <v>1326</v>
      </c>
      <c r="AZ277">
        <v>228</v>
      </c>
      <c r="BA277" t="s">
        <v>486</v>
      </c>
      <c r="BB277">
        <v>75</v>
      </c>
      <c r="BC277" s="12" t="s">
        <v>1493</v>
      </c>
      <c r="BD277" s="12" t="s">
        <v>1493</v>
      </c>
      <c r="BE277" s="12" t="s">
        <v>1493</v>
      </c>
      <c r="BF277" t="s">
        <v>572</v>
      </c>
      <c r="BG277">
        <v>1</v>
      </c>
      <c r="BH277">
        <v>1</v>
      </c>
      <c r="BI277">
        <v>1</v>
      </c>
      <c r="BJ277" s="12" t="s">
        <v>1493</v>
      </c>
      <c r="BK277" t="s">
        <v>1342</v>
      </c>
      <c r="BL277">
        <v>256</v>
      </c>
      <c r="BM277" t="s">
        <v>486</v>
      </c>
      <c r="BN277">
        <v>79</v>
      </c>
      <c r="BO277" s="12" t="s">
        <v>1493</v>
      </c>
      <c r="BP277" s="12" t="s">
        <v>1493</v>
      </c>
      <c r="BQ277" s="12" t="s">
        <v>1493</v>
      </c>
      <c r="BR277" t="s">
        <v>567</v>
      </c>
      <c r="BS277">
        <v>1</v>
      </c>
      <c r="BT277">
        <v>1</v>
      </c>
      <c r="BU277">
        <v>1</v>
      </c>
      <c r="BV277" s="12" t="s">
        <v>1493</v>
      </c>
      <c r="BW277" s="12" t="s">
        <v>1493</v>
      </c>
      <c r="BX277" s="12" t="s">
        <v>1493</v>
      </c>
      <c r="BY277" s="12" t="s">
        <v>1493</v>
      </c>
      <c r="BZ277" s="12" t="s">
        <v>1493</v>
      </c>
      <c r="CA277" s="12" t="s">
        <v>1493</v>
      </c>
      <c r="CB277" s="12" t="s">
        <v>1493</v>
      </c>
      <c r="CC277" s="12" t="s">
        <v>1493</v>
      </c>
      <c r="CD277" s="12" t="s">
        <v>1493</v>
      </c>
      <c r="CE277" s="12" t="s">
        <v>1493</v>
      </c>
      <c r="CF277" s="12" t="s">
        <v>1493</v>
      </c>
      <c r="CG277" s="12" t="s">
        <v>1493</v>
      </c>
      <c r="CH277" s="12" t="s">
        <v>1493</v>
      </c>
      <c r="CI277" s="12" t="s">
        <v>1493</v>
      </c>
      <c r="CJ277" s="12" t="s">
        <v>1493</v>
      </c>
      <c r="CK277" s="12" t="s">
        <v>1493</v>
      </c>
      <c r="CL277" s="12" t="s">
        <v>1493</v>
      </c>
      <c r="CM277" s="12" t="s">
        <v>1493</v>
      </c>
      <c r="CN277" s="12" t="s">
        <v>1493</v>
      </c>
      <c r="CO277" s="12" t="s">
        <v>1493</v>
      </c>
      <c r="CP277" s="12" t="s">
        <v>1493</v>
      </c>
      <c r="CQ277" s="12" t="s">
        <v>1493</v>
      </c>
      <c r="CR277" s="12" t="s">
        <v>1493</v>
      </c>
      <c r="CS277" s="12" t="s">
        <v>1493</v>
      </c>
      <c r="CT277" s="12" t="s">
        <v>1493</v>
      </c>
      <c r="CU277" s="12" t="s">
        <v>1493</v>
      </c>
      <c r="CV277" s="12" t="s">
        <v>1493</v>
      </c>
      <c r="CW277" s="12" t="s">
        <v>1493</v>
      </c>
      <c r="CX277" s="12" t="s">
        <v>1493</v>
      </c>
      <c r="CY277" s="12" t="s">
        <v>1493</v>
      </c>
      <c r="CZ277" s="12" t="s">
        <v>1493</v>
      </c>
      <c r="DA277" s="12" t="s">
        <v>1493</v>
      </c>
      <c r="DB277" s="12" t="s">
        <v>1493</v>
      </c>
      <c r="DC277" s="12" t="s">
        <v>1493</v>
      </c>
      <c r="DD277" s="12" t="s">
        <v>1493</v>
      </c>
      <c r="DE277" s="12" t="s">
        <v>1493</v>
      </c>
      <c r="DF277" s="12" t="s">
        <v>1493</v>
      </c>
      <c r="DG277" s="12" t="s">
        <v>1493</v>
      </c>
      <c r="DH277" s="12" t="s">
        <v>1493</v>
      </c>
      <c r="DI277" s="12" t="s">
        <v>1493</v>
      </c>
      <c r="DJ277" s="12" t="s">
        <v>1493</v>
      </c>
      <c r="DK277" s="12" t="s">
        <v>1493</v>
      </c>
      <c r="DL277" s="12" t="s">
        <v>1493</v>
      </c>
      <c r="DM277" s="12" t="s">
        <v>1493</v>
      </c>
      <c r="DN277" s="12" t="s">
        <v>1493</v>
      </c>
      <c r="DO277" s="12" t="s">
        <v>1493</v>
      </c>
      <c r="DP277" s="12" t="s">
        <v>1493</v>
      </c>
      <c r="DQ277" s="12" t="s">
        <v>1493</v>
      </c>
      <c r="DR277" s="12" t="s">
        <v>1493</v>
      </c>
      <c r="DS277" s="12" t="s">
        <v>1493</v>
      </c>
      <c r="DT277" s="12" t="s">
        <v>1493</v>
      </c>
      <c r="DU277" s="12" t="s">
        <v>1493</v>
      </c>
      <c r="DV277" s="12" t="s">
        <v>1493</v>
      </c>
      <c r="DW277" s="12" t="s">
        <v>1493</v>
      </c>
      <c r="DX277" s="12" t="s">
        <v>1493</v>
      </c>
      <c r="DY277" s="12" t="s">
        <v>1493</v>
      </c>
      <c r="DZ277" s="12" t="s">
        <v>1493</v>
      </c>
      <c r="EA277" s="12" t="s">
        <v>1493</v>
      </c>
      <c r="EB277" s="12" t="s">
        <v>1493</v>
      </c>
      <c r="EC277" s="12" t="s">
        <v>1493</v>
      </c>
      <c r="ED277" s="12" t="s">
        <v>1493</v>
      </c>
      <c r="EE277" s="12" t="s">
        <v>1493</v>
      </c>
      <c r="EF277" s="12" t="s">
        <v>1493</v>
      </c>
      <c r="EG277" s="12" t="s">
        <v>1493</v>
      </c>
      <c r="EH277" s="12" t="s">
        <v>1493</v>
      </c>
      <c r="EI277" s="12" t="s">
        <v>1493</v>
      </c>
      <c r="EJ277" s="12" t="s">
        <v>1493</v>
      </c>
      <c r="EK277" s="12" t="s">
        <v>1493</v>
      </c>
      <c r="EL277" s="12" t="s">
        <v>1493</v>
      </c>
      <c r="EM277" s="12" t="s">
        <v>1493</v>
      </c>
      <c r="EN277" s="12" t="s">
        <v>1493</v>
      </c>
      <c r="EO277" s="12" t="s">
        <v>1493</v>
      </c>
      <c r="EP277" s="12" t="s">
        <v>1493</v>
      </c>
      <c r="ER277">
        <v>6</v>
      </c>
      <c r="ES277">
        <v>36.5</v>
      </c>
      <c r="ET277">
        <v>36.5</v>
      </c>
      <c r="EU277">
        <f t="shared" si="12"/>
        <v>36</v>
      </c>
      <c r="EV277">
        <f>Data1!BQ277/7</f>
        <v>38.285714285714285</v>
      </c>
      <c r="EW277">
        <v>6</v>
      </c>
      <c r="EX277">
        <f t="shared" si="13"/>
        <v>2</v>
      </c>
      <c r="EY277" t="str">
        <f t="shared" si="14"/>
        <v>בינוני</v>
      </c>
    </row>
    <row r="278" spans="1:155" x14ac:dyDescent="0.25">
      <c r="A278" s="4">
        <v>1.181</v>
      </c>
      <c r="B278" s="12" t="s">
        <v>1493</v>
      </c>
      <c r="C278" s="12" t="s">
        <v>962</v>
      </c>
      <c r="D278">
        <v>84</v>
      </c>
      <c r="E278" s="12" t="s">
        <v>829</v>
      </c>
      <c r="F278" s="12" t="s">
        <v>1493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 t="s">
        <v>1224</v>
      </c>
      <c r="P278">
        <v>233</v>
      </c>
      <c r="Q278" t="s">
        <v>544</v>
      </c>
      <c r="R278" s="12" t="s">
        <v>1493</v>
      </c>
      <c r="S278" s="12" t="s">
        <v>1493</v>
      </c>
      <c r="T278" s="12" t="s">
        <v>1493</v>
      </c>
      <c r="U278" s="12" t="s">
        <v>1493</v>
      </c>
      <c r="V278" s="12" t="s">
        <v>1493</v>
      </c>
      <c r="W278">
        <v>1</v>
      </c>
      <c r="X278">
        <v>1</v>
      </c>
      <c r="Y278">
        <v>1</v>
      </c>
      <c r="Z278">
        <v>1</v>
      </c>
      <c r="AA278" s="12" t="s">
        <v>1493</v>
      </c>
      <c r="AB278" s="12" t="s">
        <v>1493</v>
      </c>
      <c r="AC278" s="12" t="s">
        <v>1493</v>
      </c>
      <c r="AD278" s="12" t="s">
        <v>1493</v>
      </c>
      <c r="AE278" s="12" t="s">
        <v>1493</v>
      </c>
      <c r="AF278" s="12" t="s">
        <v>1493</v>
      </c>
      <c r="AG278" s="12" t="s">
        <v>1493</v>
      </c>
      <c r="AH278" s="12" t="s">
        <v>1493</v>
      </c>
      <c r="AI278" s="12" t="s">
        <v>1493</v>
      </c>
      <c r="AJ278" s="12" t="s">
        <v>1493</v>
      </c>
      <c r="AK278" s="12" t="s">
        <v>1493</v>
      </c>
      <c r="AL278" s="12" t="s">
        <v>1493</v>
      </c>
      <c r="AM278" s="12" t="s">
        <v>1493</v>
      </c>
      <c r="AN278" s="12" t="s">
        <v>1493</v>
      </c>
      <c r="AO278" s="12" t="s">
        <v>1493</v>
      </c>
      <c r="AP278" s="12" t="s">
        <v>1493</v>
      </c>
      <c r="AQ278" s="12" t="s">
        <v>1493</v>
      </c>
      <c r="AR278" s="12" t="s">
        <v>1493</v>
      </c>
      <c r="AS278" s="12" t="s">
        <v>1493</v>
      </c>
      <c r="AT278" s="12" t="s">
        <v>1493</v>
      </c>
      <c r="AU278" s="12" t="s">
        <v>1493</v>
      </c>
      <c r="AV278" s="12" t="s">
        <v>1493</v>
      </c>
      <c r="AW278" s="12" t="s">
        <v>1493</v>
      </c>
      <c r="AX278" s="12" t="s">
        <v>1493</v>
      </c>
      <c r="AY278" s="12" t="s">
        <v>1493</v>
      </c>
      <c r="AZ278" s="12" t="s">
        <v>1493</v>
      </c>
      <c r="BA278" s="12" t="s">
        <v>1493</v>
      </c>
      <c r="BB278" s="12" t="s">
        <v>1493</v>
      </c>
      <c r="BC278" s="12" t="s">
        <v>1493</v>
      </c>
      <c r="BD278" s="12" t="s">
        <v>1493</v>
      </c>
      <c r="BE278" s="12" t="s">
        <v>1493</v>
      </c>
      <c r="BF278" s="12" t="s">
        <v>1493</v>
      </c>
      <c r="BG278" s="12" t="s">
        <v>1493</v>
      </c>
      <c r="BH278" s="12" t="s">
        <v>1493</v>
      </c>
      <c r="BI278" s="12" t="s">
        <v>1493</v>
      </c>
      <c r="BJ278" s="12" t="s">
        <v>1493</v>
      </c>
      <c r="BK278" s="12" t="s">
        <v>1493</v>
      </c>
      <c r="BL278" s="12" t="s">
        <v>1493</v>
      </c>
      <c r="BM278" s="12" t="s">
        <v>1493</v>
      </c>
      <c r="BN278" s="12" t="s">
        <v>1493</v>
      </c>
      <c r="BO278" s="12" t="s">
        <v>1493</v>
      </c>
      <c r="BP278" s="12" t="s">
        <v>1493</v>
      </c>
      <c r="BQ278" s="12" t="s">
        <v>1493</v>
      </c>
      <c r="BR278" s="12" t="s">
        <v>1493</v>
      </c>
      <c r="BS278" s="12" t="s">
        <v>1493</v>
      </c>
      <c r="BT278" s="12" t="s">
        <v>1493</v>
      </c>
      <c r="BU278" s="12" t="s">
        <v>1493</v>
      </c>
      <c r="BV278" s="12" t="s">
        <v>1493</v>
      </c>
      <c r="BW278" s="12" t="s">
        <v>1493</v>
      </c>
      <c r="BX278" s="12" t="s">
        <v>1493</v>
      </c>
      <c r="BY278" s="12" t="s">
        <v>1493</v>
      </c>
      <c r="BZ278" s="12" t="s">
        <v>1493</v>
      </c>
      <c r="CA278" s="12" t="s">
        <v>1493</v>
      </c>
      <c r="CB278" s="12" t="s">
        <v>1493</v>
      </c>
      <c r="CC278" s="12" t="s">
        <v>1493</v>
      </c>
      <c r="CD278" s="12" t="s">
        <v>1493</v>
      </c>
      <c r="CE278" s="12" t="s">
        <v>1493</v>
      </c>
      <c r="CF278" s="12" t="s">
        <v>1493</v>
      </c>
      <c r="CG278" s="12" t="s">
        <v>1493</v>
      </c>
      <c r="CH278" s="12" t="s">
        <v>1493</v>
      </c>
      <c r="CI278" s="12" t="s">
        <v>1493</v>
      </c>
      <c r="CJ278" s="12" t="s">
        <v>1493</v>
      </c>
      <c r="CK278" s="12" t="s">
        <v>1493</v>
      </c>
      <c r="CL278" s="12" t="s">
        <v>1493</v>
      </c>
      <c r="CM278" s="12" t="s">
        <v>1493</v>
      </c>
      <c r="CN278" s="12" t="s">
        <v>1493</v>
      </c>
      <c r="CO278" s="12" t="s">
        <v>1493</v>
      </c>
      <c r="CP278" s="12" t="s">
        <v>1493</v>
      </c>
      <c r="CQ278" s="12" t="s">
        <v>1493</v>
      </c>
      <c r="CR278" s="12" t="s">
        <v>1493</v>
      </c>
      <c r="CS278" s="12" t="s">
        <v>1493</v>
      </c>
      <c r="CT278" s="12" t="s">
        <v>1493</v>
      </c>
      <c r="CU278" s="12" t="s">
        <v>1493</v>
      </c>
      <c r="CV278" s="12" t="s">
        <v>1493</v>
      </c>
      <c r="CW278" s="12" t="s">
        <v>1493</v>
      </c>
      <c r="CX278" s="12" t="s">
        <v>1493</v>
      </c>
      <c r="CY278" s="12" t="s">
        <v>1493</v>
      </c>
      <c r="CZ278" s="12" t="s">
        <v>1493</v>
      </c>
      <c r="DA278" s="12" t="s">
        <v>1493</v>
      </c>
      <c r="DB278" s="12" t="s">
        <v>1493</v>
      </c>
      <c r="DC278" s="12" t="s">
        <v>1493</v>
      </c>
      <c r="DD278" s="12" t="s">
        <v>1493</v>
      </c>
      <c r="DE278" s="12" t="s">
        <v>1493</v>
      </c>
      <c r="DF278" s="12" t="s">
        <v>1493</v>
      </c>
      <c r="DG278" s="12" t="s">
        <v>1493</v>
      </c>
      <c r="DH278" s="12" t="s">
        <v>1493</v>
      </c>
      <c r="DI278" s="12" t="s">
        <v>1493</v>
      </c>
      <c r="DJ278" s="12" t="s">
        <v>1493</v>
      </c>
      <c r="DK278" s="12" t="s">
        <v>1493</v>
      </c>
      <c r="DL278" s="12" t="s">
        <v>1493</v>
      </c>
      <c r="DM278" s="12" t="s">
        <v>1493</v>
      </c>
      <c r="DN278" s="12" t="s">
        <v>1493</v>
      </c>
      <c r="DO278" s="12" t="s">
        <v>1493</v>
      </c>
      <c r="DP278" s="12" t="s">
        <v>1493</v>
      </c>
      <c r="DQ278" s="12" t="s">
        <v>1493</v>
      </c>
      <c r="DR278" s="12" t="s">
        <v>1493</v>
      </c>
      <c r="DS278" s="12" t="s">
        <v>1493</v>
      </c>
      <c r="DT278" s="12" t="s">
        <v>1493</v>
      </c>
      <c r="DU278" s="12" t="s">
        <v>1493</v>
      </c>
      <c r="DV278" s="12" t="s">
        <v>1493</v>
      </c>
      <c r="DW278" s="12" t="s">
        <v>1493</v>
      </c>
      <c r="DX278" s="12" t="s">
        <v>1493</v>
      </c>
      <c r="DY278" s="12" t="s">
        <v>1493</v>
      </c>
      <c r="DZ278" s="12" t="s">
        <v>1493</v>
      </c>
      <c r="EA278" s="12" t="s">
        <v>1493</v>
      </c>
      <c r="EB278" s="12" t="s">
        <v>1493</v>
      </c>
      <c r="EC278" s="12" t="s">
        <v>1493</v>
      </c>
      <c r="ED278" s="12" t="s">
        <v>1493</v>
      </c>
      <c r="EE278" s="12" t="s">
        <v>1493</v>
      </c>
      <c r="EF278" s="12" t="s">
        <v>1493</v>
      </c>
      <c r="EG278" s="12" t="s">
        <v>1493</v>
      </c>
      <c r="EH278" s="12" t="s">
        <v>1493</v>
      </c>
      <c r="EI278" s="12" t="s">
        <v>1493</v>
      </c>
      <c r="EJ278" s="12" t="s">
        <v>1493</v>
      </c>
      <c r="EK278" s="12" t="s">
        <v>1493</v>
      </c>
      <c r="EL278" s="12" t="s">
        <v>1493</v>
      </c>
      <c r="EM278" s="12" t="s">
        <v>1493</v>
      </c>
      <c r="EN278" s="12" t="s">
        <v>1493</v>
      </c>
      <c r="EO278" s="12" t="s">
        <v>1493</v>
      </c>
      <c r="EP278" s="12" t="s">
        <v>1493</v>
      </c>
      <c r="ER278">
        <v>2</v>
      </c>
      <c r="ES278">
        <v>33.200000000000003</v>
      </c>
      <c r="ET278">
        <v>33.200000000000003</v>
      </c>
      <c r="EU278">
        <f t="shared" si="12"/>
        <v>33</v>
      </c>
      <c r="EV278">
        <f>Data1!BQ278/7</f>
        <v>38</v>
      </c>
      <c r="EW278">
        <v>2</v>
      </c>
      <c r="EX278">
        <f t="shared" si="13"/>
        <v>3</v>
      </c>
      <c r="EY278" t="str">
        <f t="shared" si="14"/>
        <v>לא הולם</v>
      </c>
    </row>
    <row r="279" spans="1:155" x14ac:dyDescent="0.25">
      <c r="A279" s="4">
        <v>1.1819999999999999</v>
      </c>
      <c r="B279" s="12" t="s">
        <v>1493</v>
      </c>
      <c r="C279" s="12" t="s">
        <v>1246</v>
      </c>
      <c r="D279">
        <v>210</v>
      </c>
      <c r="E279" s="12" t="s">
        <v>705</v>
      </c>
      <c r="F279">
        <v>100</v>
      </c>
      <c r="G279">
        <v>0</v>
      </c>
      <c r="H279">
        <v>0</v>
      </c>
      <c r="I279">
        <v>0</v>
      </c>
      <c r="J279">
        <v>0</v>
      </c>
      <c r="K279">
        <v>1</v>
      </c>
      <c r="L279" s="12" t="s">
        <v>1493</v>
      </c>
      <c r="M279">
        <v>1</v>
      </c>
      <c r="N279">
        <v>1</v>
      </c>
      <c r="O279" s="12" t="s">
        <v>1493</v>
      </c>
      <c r="P279" s="12" t="s">
        <v>1493</v>
      </c>
      <c r="Q279" s="12" t="s">
        <v>1493</v>
      </c>
      <c r="R279" s="12" t="s">
        <v>1493</v>
      </c>
      <c r="S279" s="12" t="s">
        <v>1493</v>
      </c>
      <c r="T279" s="12" t="s">
        <v>1493</v>
      </c>
      <c r="U279" s="12" t="s">
        <v>1493</v>
      </c>
      <c r="V279" s="12" t="s">
        <v>1493</v>
      </c>
      <c r="W279" s="12" t="s">
        <v>1493</v>
      </c>
      <c r="X279" s="12" t="s">
        <v>1493</v>
      </c>
      <c r="Y279" s="12" t="s">
        <v>1493</v>
      </c>
      <c r="Z279" s="12" t="s">
        <v>1493</v>
      </c>
      <c r="AA279" s="12" t="s">
        <v>1493</v>
      </c>
      <c r="AB279" s="12" t="s">
        <v>1493</v>
      </c>
      <c r="AC279" s="12" t="s">
        <v>1493</v>
      </c>
      <c r="AD279" s="12" t="s">
        <v>1493</v>
      </c>
      <c r="AE279" s="12" t="s">
        <v>1493</v>
      </c>
      <c r="AF279" s="12" t="s">
        <v>1493</v>
      </c>
      <c r="AG279" s="12" t="s">
        <v>1493</v>
      </c>
      <c r="AH279" s="12" t="s">
        <v>1493</v>
      </c>
      <c r="AI279" s="12" t="s">
        <v>1493</v>
      </c>
      <c r="AJ279" s="12" t="s">
        <v>1493</v>
      </c>
      <c r="AK279" s="12" t="s">
        <v>1493</v>
      </c>
      <c r="AL279" s="12" t="s">
        <v>1493</v>
      </c>
      <c r="AM279" s="12" t="s">
        <v>1493</v>
      </c>
      <c r="AN279" s="12" t="s">
        <v>1493</v>
      </c>
      <c r="AO279" s="12" t="s">
        <v>1493</v>
      </c>
      <c r="AP279" s="12" t="s">
        <v>1493</v>
      </c>
      <c r="AQ279" s="12" t="s">
        <v>1493</v>
      </c>
      <c r="AR279" s="12" t="s">
        <v>1493</v>
      </c>
      <c r="AS279" s="12" t="s">
        <v>1493</v>
      </c>
      <c r="AT279" s="12" t="s">
        <v>1493</v>
      </c>
      <c r="AU279" s="12" t="s">
        <v>1493</v>
      </c>
      <c r="AV279" s="12" t="s">
        <v>1493</v>
      </c>
      <c r="AW279" s="12" t="s">
        <v>1493</v>
      </c>
      <c r="AX279" s="12" t="s">
        <v>1493</v>
      </c>
      <c r="AY279" s="12" t="s">
        <v>1493</v>
      </c>
      <c r="AZ279" s="12" t="s">
        <v>1493</v>
      </c>
      <c r="BA279" s="12" t="s">
        <v>1493</v>
      </c>
      <c r="BB279" s="12" t="s">
        <v>1493</v>
      </c>
      <c r="BC279" s="12" t="s">
        <v>1493</v>
      </c>
      <c r="BD279" s="12" t="s">
        <v>1493</v>
      </c>
      <c r="BE279" s="12" t="s">
        <v>1493</v>
      </c>
      <c r="BF279" s="12" t="s">
        <v>1493</v>
      </c>
      <c r="BG279" s="12" t="s">
        <v>1493</v>
      </c>
      <c r="BH279" s="12" t="s">
        <v>1493</v>
      </c>
      <c r="BI279" s="12" t="s">
        <v>1493</v>
      </c>
      <c r="BJ279" s="12" t="s">
        <v>1493</v>
      </c>
      <c r="BK279" s="12" t="s">
        <v>1493</v>
      </c>
      <c r="BL279" s="12" t="s">
        <v>1493</v>
      </c>
      <c r="BM279" s="12" t="s">
        <v>1493</v>
      </c>
      <c r="BN279" s="12" t="s">
        <v>1493</v>
      </c>
      <c r="BO279" s="12" t="s">
        <v>1493</v>
      </c>
      <c r="BP279" s="12" t="s">
        <v>1493</v>
      </c>
      <c r="BQ279" s="12" t="s">
        <v>1493</v>
      </c>
      <c r="BR279" s="12" t="s">
        <v>1493</v>
      </c>
      <c r="BS279" s="12" t="s">
        <v>1493</v>
      </c>
      <c r="BT279" s="12" t="s">
        <v>1493</v>
      </c>
      <c r="BU279" s="12" t="s">
        <v>1493</v>
      </c>
      <c r="BV279" s="12" t="s">
        <v>1493</v>
      </c>
      <c r="BW279" s="12" t="s">
        <v>1493</v>
      </c>
      <c r="BX279" s="12" t="s">
        <v>1493</v>
      </c>
      <c r="BY279" s="12" t="s">
        <v>1493</v>
      </c>
      <c r="BZ279" s="12" t="s">
        <v>1493</v>
      </c>
      <c r="CA279" s="12" t="s">
        <v>1493</v>
      </c>
      <c r="CB279" s="12" t="s">
        <v>1493</v>
      </c>
      <c r="CC279" s="12" t="s">
        <v>1493</v>
      </c>
      <c r="CD279" s="12" t="s">
        <v>1493</v>
      </c>
      <c r="CE279" s="12" t="s">
        <v>1493</v>
      </c>
      <c r="CF279" s="12" t="s">
        <v>1493</v>
      </c>
      <c r="CG279" s="12" t="s">
        <v>1493</v>
      </c>
      <c r="CH279" s="12" t="s">
        <v>1493</v>
      </c>
      <c r="CI279" s="12" t="s">
        <v>1493</v>
      </c>
      <c r="CJ279" s="12" t="s">
        <v>1493</v>
      </c>
      <c r="CK279" s="12" t="s">
        <v>1493</v>
      </c>
      <c r="CL279" s="12" t="s">
        <v>1493</v>
      </c>
      <c r="CM279" s="12" t="s">
        <v>1493</v>
      </c>
      <c r="CN279" s="12" t="s">
        <v>1493</v>
      </c>
      <c r="CO279" s="12" t="s">
        <v>1493</v>
      </c>
      <c r="CP279" s="12" t="s">
        <v>1493</v>
      </c>
      <c r="CQ279" s="12" t="s">
        <v>1493</v>
      </c>
      <c r="CR279" s="12" t="s">
        <v>1493</v>
      </c>
      <c r="CS279" s="12" t="s">
        <v>1493</v>
      </c>
      <c r="CT279" s="12" t="s">
        <v>1493</v>
      </c>
      <c r="CU279" s="12" t="s">
        <v>1493</v>
      </c>
      <c r="CV279" s="12" t="s">
        <v>1493</v>
      </c>
      <c r="CW279" s="12" t="s">
        <v>1493</v>
      </c>
      <c r="CX279" s="12" t="s">
        <v>1493</v>
      </c>
      <c r="CY279" s="12" t="s">
        <v>1493</v>
      </c>
      <c r="CZ279" s="12" t="s">
        <v>1493</v>
      </c>
      <c r="DA279" s="12" t="s">
        <v>1493</v>
      </c>
      <c r="DB279" s="12" t="s">
        <v>1493</v>
      </c>
      <c r="DC279" s="12" t="s">
        <v>1493</v>
      </c>
      <c r="DD279" s="12" t="s">
        <v>1493</v>
      </c>
      <c r="DE279" s="12" t="s">
        <v>1493</v>
      </c>
      <c r="DF279" s="12" t="s">
        <v>1493</v>
      </c>
      <c r="DG279" s="12" t="s">
        <v>1493</v>
      </c>
      <c r="DH279" s="12" t="s">
        <v>1493</v>
      </c>
      <c r="DI279" s="12" t="s">
        <v>1493</v>
      </c>
      <c r="DJ279" s="12" t="s">
        <v>1493</v>
      </c>
      <c r="DK279" s="12" t="s">
        <v>1493</v>
      </c>
      <c r="DL279" s="12" t="s">
        <v>1493</v>
      </c>
      <c r="DM279" s="12" t="s">
        <v>1493</v>
      </c>
      <c r="DN279" s="12" t="s">
        <v>1493</v>
      </c>
      <c r="DO279" s="12" t="s">
        <v>1493</v>
      </c>
      <c r="DP279" s="12" t="s">
        <v>1493</v>
      </c>
      <c r="DQ279" s="12" t="s">
        <v>1493</v>
      </c>
      <c r="DR279" s="12" t="s">
        <v>1493</v>
      </c>
      <c r="DS279" s="12" t="s">
        <v>1493</v>
      </c>
      <c r="DT279" s="12" t="s">
        <v>1493</v>
      </c>
      <c r="DU279" s="12" t="s">
        <v>1493</v>
      </c>
      <c r="DV279" s="12" t="s">
        <v>1493</v>
      </c>
      <c r="DW279" s="12" t="s">
        <v>1493</v>
      </c>
      <c r="DX279" s="12" t="s">
        <v>1493</v>
      </c>
      <c r="DY279" s="12" t="s">
        <v>1493</v>
      </c>
      <c r="DZ279" s="12" t="s">
        <v>1493</v>
      </c>
      <c r="EA279" s="12" t="s">
        <v>1493</v>
      </c>
      <c r="EB279" s="12" t="s">
        <v>1493</v>
      </c>
      <c r="EC279" s="12" t="s">
        <v>1493</v>
      </c>
      <c r="ED279" s="12" t="s">
        <v>1493</v>
      </c>
      <c r="EE279" s="12" t="s">
        <v>1493</v>
      </c>
      <c r="EF279" s="12" t="s">
        <v>1493</v>
      </c>
      <c r="EG279" s="12" t="s">
        <v>1493</v>
      </c>
      <c r="EH279" s="12" t="s">
        <v>1493</v>
      </c>
      <c r="EI279" s="12" t="s">
        <v>1493</v>
      </c>
      <c r="EJ279" s="12" t="s">
        <v>1493</v>
      </c>
      <c r="EK279" s="12" t="s">
        <v>1493</v>
      </c>
      <c r="EL279" s="12" t="s">
        <v>1493</v>
      </c>
      <c r="EM279" s="12" t="s">
        <v>1493</v>
      </c>
      <c r="EN279" s="12" t="s">
        <v>1493</v>
      </c>
      <c r="EO279" s="12" t="s">
        <v>1493</v>
      </c>
      <c r="EP279" s="12" t="s">
        <v>1493</v>
      </c>
      <c r="ER279">
        <v>1</v>
      </c>
      <c r="ES279">
        <v>30</v>
      </c>
      <c r="ET279">
        <v>30</v>
      </c>
      <c r="EU279">
        <f t="shared" si="12"/>
        <v>30</v>
      </c>
      <c r="EV279">
        <f>Data1!BQ279/7</f>
        <v>38.285714285714285</v>
      </c>
      <c r="EW279">
        <v>1</v>
      </c>
      <c r="EX279">
        <f t="shared" si="13"/>
        <v>3</v>
      </c>
      <c r="EY279" t="str">
        <f t="shared" si="14"/>
        <v>לא הולם</v>
      </c>
    </row>
    <row r="280" spans="1:155" x14ac:dyDescent="0.25">
      <c r="A280" s="4">
        <v>1.1830000000000001</v>
      </c>
      <c r="B280" s="12" t="s">
        <v>1493</v>
      </c>
      <c r="C280" s="12" t="s">
        <v>756</v>
      </c>
      <c r="D280">
        <v>97</v>
      </c>
      <c r="E280" s="12" t="s">
        <v>645</v>
      </c>
      <c r="F280">
        <v>90</v>
      </c>
      <c r="G280" s="12" t="s">
        <v>1493</v>
      </c>
      <c r="H280" s="12" t="s">
        <v>1493</v>
      </c>
      <c r="I280" s="12" t="s">
        <v>1493</v>
      </c>
      <c r="J280" s="12" t="s">
        <v>1493</v>
      </c>
      <c r="K280" s="12" t="s">
        <v>1493</v>
      </c>
      <c r="L280" s="12" t="s">
        <v>1493</v>
      </c>
      <c r="M280">
        <v>1</v>
      </c>
      <c r="N280">
        <v>1</v>
      </c>
      <c r="O280" t="s">
        <v>854</v>
      </c>
      <c r="P280">
        <v>119</v>
      </c>
      <c r="Q280" t="s">
        <v>1344</v>
      </c>
      <c r="R280">
        <v>90</v>
      </c>
      <c r="S280" s="12" t="s">
        <v>1493</v>
      </c>
      <c r="T280" s="12" t="s">
        <v>1493</v>
      </c>
      <c r="U280" s="12" t="s">
        <v>1493</v>
      </c>
      <c r="V280" s="12" t="s">
        <v>1493</v>
      </c>
      <c r="W280" s="12" t="s">
        <v>1493</v>
      </c>
      <c r="X280" s="12" t="s">
        <v>1493</v>
      </c>
      <c r="Y280">
        <v>1</v>
      </c>
      <c r="Z280" s="12" t="s">
        <v>1493</v>
      </c>
      <c r="AA280" t="s">
        <v>989</v>
      </c>
      <c r="AB280">
        <v>168</v>
      </c>
      <c r="AC280" t="s">
        <v>557</v>
      </c>
      <c r="AD280">
        <v>96</v>
      </c>
      <c r="AE280" s="12" t="s">
        <v>1493</v>
      </c>
      <c r="AF280" s="12" t="s">
        <v>1493</v>
      </c>
      <c r="AG280" s="12" t="s">
        <v>1493</v>
      </c>
      <c r="AH280" s="12" t="s">
        <v>1493</v>
      </c>
      <c r="AI280">
        <v>1</v>
      </c>
      <c r="AJ280" s="12" t="s">
        <v>1493</v>
      </c>
      <c r="AK280">
        <v>1</v>
      </c>
      <c r="AL280" s="12" t="s">
        <v>1493</v>
      </c>
      <c r="AM280" t="s">
        <v>1328</v>
      </c>
      <c r="AN280">
        <v>264</v>
      </c>
      <c r="AO280" t="s">
        <v>569</v>
      </c>
      <c r="AP280">
        <v>105</v>
      </c>
      <c r="AQ280" s="12" t="s">
        <v>1493</v>
      </c>
      <c r="AR280" s="12" t="s">
        <v>1493</v>
      </c>
      <c r="AS280" s="12" t="s">
        <v>1493</v>
      </c>
      <c r="AT280">
        <v>1</v>
      </c>
      <c r="AU280">
        <v>1</v>
      </c>
      <c r="AV280" s="12" t="s">
        <v>1493</v>
      </c>
      <c r="AW280">
        <v>1</v>
      </c>
      <c r="AX280" s="12" t="s">
        <v>1493</v>
      </c>
      <c r="AY280" s="12" t="s">
        <v>1493</v>
      </c>
      <c r="AZ280" s="12" t="s">
        <v>1493</v>
      </c>
      <c r="BA280" s="12" t="s">
        <v>1493</v>
      </c>
      <c r="BB280" s="12" t="s">
        <v>1493</v>
      </c>
      <c r="BC280" s="12" t="s">
        <v>1493</v>
      </c>
      <c r="BD280" s="12" t="s">
        <v>1493</v>
      </c>
      <c r="BE280" s="12" t="s">
        <v>1493</v>
      </c>
      <c r="BF280" s="12" t="s">
        <v>1493</v>
      </c>
      <c r="BG280" s="12" t="s">
        <v>1493</v>
      </c>
      <c r="BH280" s="12" t="s">
        <v>1493</v>
      </c>
      <c r="BI280" s="12" t="s">
        <v>1493</v>
      </c>
      <c r="BJ280" s="12" t="s">
        <v>1493</v>
      </c>
      <c r="BK280" s="12" t="s">
        <v>1493</v>
      </c>
      <c r="BL280" s="12" t="s">
        <v>1493</v>
      </c>
      <c r="BM280" s="12" t="s">
        <v>1493</v>
      </c>
      <c r="BN280" s="12" t="s">
        <v>1493</v>
      </c>
      <c r="BO280" s="12" t="s">
        <v>1493</v>
      </c>
      <c r="BP280" s="12" t="s">
        <v>1493</v>
      </c>
      <c r="BQ280" s="12" t="s">
        <v>1493</v>
      </c>
      <c r="BR280" s="12" t="s">
        <v>1493</v>
      </c>
      <c r="BS280" s="12" t="s">
        <v>1493</v>
      </c>
      <c r="BT280" s="12" t="s">
        <v>1493</v>
      </c>
      <c r="BU280" s="12" t="s">
        <v>1493</v>
      </c>
      <c r="BV280" s="12" t="s">
        <v>1493</v>
      </c>
      <c r="BW280" s="12" t="s">
        <v>1493</v>
      </c>
      <c r="BX280" s="12" t="s">
        <v>1493</v>
      </c>
      <c r="BY280" s="12" t="s">
        <v>1493</v>
      </c>
      <c r="BZ280" s="12" t="s">
        <v>1493</v>
      </c>
      <c r="CA280" s="12" t="s">
        <v>1493</v>
      </c>
      <c r="CB280" s="12" t="s">
        <v>1493</v>
      </c>
      <c r="CC280" s="12" t="s">
        <v>1493</v>
      </c>
      <c r="CD280" s="12" t="s">
        <v>1493</v>
      </c>
      <c r="CE280" s="12" t="s">
        <v>1493</v>
      </c>
      <c r="CF280" s="12" t="s">
        <v>1493</v>
      </c>
      <c r="CG280" s="12" t="s">
        <v>1493</v>
      </c>
      <c r="CH280" s="12" t="s">
        <v>1493</v>
      </c>
      <c r="CI280" s="12" t="s">
        <v>1493</v>
      </c>
      <c r="CJ280" s="12" t="s">
        <v>1493</v>
      </c>
      <c r="CK280" s="12" t="s">
        <v>1493</v>
      </c>
      <c r="CL280" s="12" t="s">
        <v>1493</v>
      </c>
      <c r="CM280" s="12" t="s">
        <v>1493</v>
      </c>
      <c r="CN280" s="12" t="s">
        <v>1493</v>
      </c>
      <c r="CO280" s="12" t="s">
        <v>1493</v>
      </c>
      <c r="CP280" s="12" t="s">
        <v>1493</v>
      </c>
      <c r="CQ280" s="12" t="s">
        <v>1493</v>
      </c>
      <c r="CR280" s="12" t="s">
        <v>1493</v>
      </c>
      <c r="CS280" s="12" t="s">
        <v>1493</v>
      </c>
      <c r="CT280" s="12" t="s">
        <v>1493</v>
      </c>
      <c r="CU280" s="12" t="s">
        <v>1493</v>
      </c>
      <c r="CV280" s="12" t="s">
        <v>1493</v>
      </c>
      <c r="CW280" s="12" t="s">
        <v>1493</v>
      </c>
      <c r="CX280" s="12" t="s">
        <v>1493</v>
      </c>
      <c r="CY280" s="12" t="s">
        <v>1493</v>
      </c>
      <c r="CZ280" s="12" t="s">
        <v>1493</v>
      </c>
      <c r="DA280" s="12" t="s">
        <v>1493</v>
      </c>
      <c r="DB280" s="12" t="s">
        <v>1493</v>
      </c>
      <c r="DC280" s="12" t="s">
        <v>1493</v>
      </c>
      <c r="DD280" s="12" t="s">
        <v>1493</v>
      </c>
      <c r="DE280" s="12" t="s">
        <v>1493</v>
      </c>
      <c r="DF280" s="12" t="s">
        <v>1493</v>
      </c>
      <c r="DG280" s="12" t="s">
        <v>1493</v>
      </c>
      <c r="DH280" s="12" t="s">
        <v>1493</v>
      </c>
      <c r="DI280" s="12" t="s">
        <v>1493</v>
      </c>
      <c r="DJ280" s="12" t="s">
        <v>1493</v>
      </c>
      <c r="DK280" s="12" t="s">
        <v>1493</v>
      </c>
      <c r="DL280" s="12" t="s">
        <v>1493</v>
      </c>
      <c r="DM280" s="12" t="s">
        <v>1493</v>
      </c>
      <c r="DN280" s="12" t="s">
        <v>1493</v>
      </c>
      <c r="DO280" s="12" t="s">
        <v>1493</v>
      </c>
      <c r="DP280" s="12" t="s">
        <v>1493</v>
      </c>
      <c r="DQ280" s="12" t="s">
        <v>1493</v>
      </c>
      <c r="DR280" s="12" t="s">
        <v>1493</v>
      </c>
      <c r="DS280" s="12" t="s">
        <v>1493</v>
      </c>
      <c r="DT280" s="12" t="s">
        <v>1493</v>
      </c>
      <c r="DU280" s="12" t="s">
        <v>1493</v>
      </c>
      <c r="DV280" s="12" t="s">
        <v>1493</v>
      </c>
      <c r="DW280" s="12" t="s">
        <v>1493</v>
      </c>
      <c r="DX280" s="12" t="s">
        <v>1493</v>
      </c>
      <c r="DY280" s="12" t="s">
        <v>1493</v>
      </c>
      <c r="DZ280" s="12" t="s">
        <v>1493</v>
      </c>
      <c r="EA280" s="12" t="s">
        <v>1493</v>
      </c>
      <c r="EB280" s="12" t="s">
        <v>1493</v>
      </c>
      <c r="EC280" s="12" t="s">
        <v>1493</v>
      </c>
      <c r="ED280" s="12" t="s">
        <v>1493</v>
      </c>
      <c r="EE280" s="12" t="s">
        <v>1493</v>
      </c>
      <c r="EF280" s="12" t="s">
        <v>1493</v>
      </c>
      <c r="EG280" s="12" t="s">
        <v>1493</v>
      </c>
      <c r="EH280" s="12" t="s">
        <v>1493</v>
      </c>
      <c r="EI280" s="12" t="s">
        <v>1493</v>
      </c>
      <c r="EJ280" s="12" t="s">
        <v>1493</v>
      </c>
      <c r="EK280" s="12" t="s">
        <v>1493</v>
      </c>
      <c r="EL280" s="12" t="s">
        <v>1493</v>
      </c>
      <c r="EM280" s="12" t="s">
        <v>1493</v>
      </c>
      <c r="EN280" s="12" t="s">
        <v>1493</v>
      </c>
      <c r="EO280" s="12" t="s">
        <v>1493</v>
      </c>
      <c r="EP280" s="12" t="s">
        <v>1493</v>
      </c>
      <c r="ER280">
        <v>4</v>
      </c>
      <c r="ES280">
        <v>37.700000000000003</v>
      </c>
      <c r="ET280">
        <v>38</v>
      </c>
      <c r="EU280">
        <f t="shared" si="12"/>
        <v>38</v>
      </c>
      <c r="EV280">
        <f>Data1!BQ280/7</f>
        <v>39</v>
      </c>
      <c r="EW280">
        <v>4</v>
      </c>
      <c r="EX280">
        <f t="shared" si="13"/>
        <v>3</v>
      </c>
      <c r="EY280" t="str">
        <f t="shared" si="14"/>
        <v>לא הולם</v>
      </c>
    </row>
    <row r="281" spans="1:155" x14ac:dyDescent="0.25">
      <c r="A281" s="4">
        <v>1.1839999999999999</v>
      </c>
      <c r="B281" s="12" t="s">
        <v>1493</v>
      </c>
      <c r="C281" s="12" t="s">
        <v>906</v>
      </c>
      <c r="D281">
        <v>45</v>
      </c>
      <c r="E281" s="12" t="s">
        <v>1493</v>
      </c>
      <c r="F281" s="12" t="s">
        <v>1493</v>
      </c>
      <c r="G281" s="12" t="s">
        <v>1493</v>
      </c>
      <c r="H281" s="12" t="s">
        <v>1493</v>
      </c>
      <c r="I281" s="12" t="s">
        <v>1493</v>
      </c>
      <c r="J281" s="12" t="s">
        <v>1493</v>
      </c>
      <c r="K281" s="12" t="s">
        <v>1493</v>
      </c>
      <c r="L281" s="12" t="s">
        <v>1493</v>
      </c>
      <c r="M281" s="12" t="s">
        <v>1493</v>
      </c>
      <c r="N281">
        <v>1</v>
      </c>
      <c r="O281" t="s">
        <v>1345</v>
      </c>
      <c r="P281">
        <v>83</v>
      </c>
      <c r="Q281" s="12" t="s">
        <v>1493</v>
      </c>
      <c r="R281">
        <v>80</v>
      </c>
      <c r="S281" s="12" t="s">
        <v>1493</v>
      </c>
      <c r="T281" s="12" t="s">
        <v>1493</v>
      </c>
      <c r="U281" s="12" t="s">
        <v>1493</v>
      </c>
      <c r="V281" s="12" t="s">
        <v>1493</v>
      </c>
      <c r="W281" s="12" t="s">
        <v>1493</v>
      </c>
      <c r="X281" s="12" t="s">
        <v>1493</v>
      </c>
      <c r="Y281" s="12" t="s">
        <v>1493</v>
      </c>
      <c r="Z281" s="12" t="s">
        <v>1493</v>
      </c>
      <c r="AA281" t="s">
        <v>1145</v>
      </c>
      <c r="AB281">
        <v>132</v>
      </c>
      <c r="AC281" t="s">
        <v>1346</v>
      </c>
      <c r="AD281">
        <v>85</v>
      </c>
      <c r="AE281" s="12" t="s">
        <v>1493</v>
      </c>
      <c r="AF281" s="12" t="s">
        <v>1493</v>
      </c>
      <c r="AG281" s="12" t="s">
        <v>1493</v>
      </c>
      <c r="AH281" s="12" t="s">
        <v>1493</v>
      </c>
      <c r="AI281" s="12" t="s">
        <v>1493</v>
      </c>
      <c r="AJ281" s="12" t="s">
        <v>1493</v>
      </c>
      <c r="AK281">
        <v>1</v>
      </c>
      <c r="AL281" s="12" t="s">
        <v>1493</v>
      </c>
      <c r="AM281" t="s">
        <v>1057</v>
      </c>
      <c r="AN281">
        <v>177</v>
      </c>
      <c r="AO281" t="s">
        <v>1347</v>
      </c>
      <c r="AP281">
        <v>90</v>
      </c>
      <c r="AQ281" s="12" t="s">
        <v>1493</v>
      </c>
      <c r="AR281" s="12" t="s">
        <v>1493</v>
      </c>
      <c r="AS281" s="12" t="s">
        <v>1493</v>
      </c>
      <c r="AT281" s="12" t="s">
        <v>1493</v>
      </c>
      <c r="AU281">
        <v>1</v>
      </c>
      <c r="AV281" s="12" t="s">
        <v>1493</v>
      </c>
      <c r="AW281">
        <v>1</v>
      </c>
      <c r="AX281" s="12" t="s">
        <v>1493</v>
      </c>
      <c r="AY281" t="s">
        <v>1348</v>
      </c>
      <c r="AZ281">
        <v>260</v>
      </c>
      <c r="BA281" t="s">
        <v>1349</v>
      </c>
      <c r="BB281">
        <v>99</v>
      </c>
      <c r="BC281" s="12" t="s">
        <v>1493</v>
      </c>
      <c r="BD281" s="12" t="s">
        <v>1493</v>
      </c>
      <c r="BE281" s="12" t="s">
        <v>1493</v>
      </c>
      <c r="BF281" s="12" t="s">
        <v>1493</v>
      </c>
      <c r="BG281">
        <v>1</v>
      </c>
      <c r="BH281" s="12" t="s">
        <v>1493</v>
      </c>
      <c r="BI281">
        <v>1</v>
      </c>
      <c r="BJ281" s="12" t="s">
        <v>1493</v>
      </c>
      <c r="BK281" s="12" t="s">
        <v>1493</v>
      </c>
      <c r="BL281" s="12" t="s">
        <v>1493</v>
      </c>
      <c r="BM281" s="12" t="s">
        <v>1493</v>
      </c>
      <c r="BN281" s="12" t="s">
        <v>1493</v>
      </c>
      <c r="BO281" s="12" t="s">
        <v>1493</v>
      </c>
      <c r="BP281" s="12" t="s">
        <v>1493</v>
      </c>
      <c r="BQ281" s="12" t="s">
        <v>1493</v>
      </c>
      <c r="BR281" s="12" t="s">
        <v>1493</v>
      </c>
      <c r="BS281" s="12" t="s">
        <v>1493</v>
      </c>
      <c r="BT281" s="12" t="s">
        <v>1493</v>
      </c>
      <c r="BU281" s="12" t="s">
        <v>1493</v>
      </c>
      <c r="BV281" s="12" t="s">
        <v>1493</v>
      </c>
      <c r="BW281" s="12" t="s">
        <v>1493</v>
      </c>
      <c r="BX281" s="12" t="s">
        <v>1493</v>
      </c>
      <c r="BY281" s="12" t="s">
        <v>1493</v>
      </c>
      <c r="BZ281" s="12" t="s">
        <v>1493</v>
      </c>
      <c r="CA281" s="12" t="s">
        <v>1493</v>
      </c>
      <c r="CB281" s="12" t="s">
        <v>1493</v>
      </c>
      <c r="CC281" s="12" t="s">
        <v>1493</v>
      </c>
      <c r="CD281" s="12" t="s">
        <v>1493</v>
      </c>
      <c r="CE281" s="12" t="s">
        <v>1493</v>
      </c>
      <c r="CF281" s="12" t="s">
        <v>1493</v>
      </c>
      <c r="CG281" s="12" t="s">
        <v>1493</v>
      </c>
      <c r="CH281" s="12" t="s">
        <v>1493</v>
      </c>
      <c r="CI281" s="12" t="s">
        <v>1493</v>
      </c>
      <c r="CJ281" s="12" t="s">
        <v>1493</v>
      </c>
      <c r="CK281" s="12" t="s">
        <v>1493</v>
      </c>
      <c r="CL281" s="12" t="s">
        <v>1493</v>
      </c>
      <c r="CM281" s="12" t="s">
        <v>1493</v>
      </c>
      <c r="CN281" s="12" t="s">
        <v>1493</v>
      </c>
      <c r="CO281" s="12" t="s">
        <v>1493</v>
      </c>
      <c r="CP281" s="12" t="s">
        <v>1493</v>
      </c>
      <c r="CQ281" s="12" t="s">
        <v>1493</v>
      </c>
      <c r="CR281" s="12" t="s">
        <v>1493</v>
      </c>
      <c r="CS281" s="12" t="s">
        <v>1493</v>
      </c>
      <c r="CT281" s="12" t="s">
        <v>1493</v>
      </c>
      <c r="CU281" s="12" t="s">
        <v>1493</v>
      </c>
      <c r="CV281" s="12" t="s">
        <v>1493</v>
      </c>
      <c r="CW281" s="12" t="s">
        <v>1493</v>
      </c>
      <c r="CX281" s="12" t="s">
        <v>1493</v>
      </c>
      <c r="CY281" s="12" t="s">
        <v>1493</v>
      </c>
      <c r="CZ281" s="12" t="s">
        <v>1493</v>
      </c>
      <c r="DA281" s="12" t="s">
        <v>1493</v>
      </c>
      <c r="DB281" s="12" t="s">
        <v>1493</v>
      </c>
      <c r="DC281" s="12" t="s">
        <v>1493</v>
      </c>
      <c r="DD281" s="12" t="s">
        <v>1493</v>
      </c>
      <c r="DE281" s="12" t="s">
        <v>1493</v>
      </c>
      <c r="DF281" s="12" t="s">
        <v>1493</v>
      </c>
      <c r="DG281" s="12" t="s">
        <v>1493</v>
      </c>
      <c r="DH281" s="12" t="s">
        <v>1493</v>
      </c>
      <c r="DI281" s="12" t="s">
        <v>1493</v>
      </c>
      <c r="DJ281" s="12" t="s">
        <v>1493</v>
      </c>
      <c r="DK281" s="12" t="s">
        <v>1493</v>
      </c>
      <c r="DL281" s="12" t="s">
        <v>1493</v>
      </c>
      <c r="DM281" s="12" t="s">
        <v>1493</v>
      </c>
      <c r="DN281" s="12" t="s">
        <v>1493</v>
      </c>
      <c r="DO281" s="12" t="s">
        <v>1493</v>
      </c>
      <c r="DP281" s="12" t="s">
        <v>1493</v>
      </c>
      <c r="DQ281" s="12" t="s">
        <v>1493</v>
      </c>
      <c r="DR281" s="12" t="s">
        <v>1493</v>
      </c>
      <c r="DS281" s="12" t="s">
        <v>1493</v>
      </c>
      <c r="DT281" s="12" t="s">
        <v>1493</v>
      </c>
      <c r="DU281" s="12" t="s">
        <v>1493</v>
      </c>
      <c r="DV281" s="12" t="s">
        <v>1493</v>
      </c>
      <c r="DW281" s="12" t="s">
        <v>1493</v>
      </c>
      <c r="DX281" s="12" t="s">
        <v>1493</v>
      </c>
      <c r="DY281" s="12" t="s">
        <v>1493</v>
      </c>
      <c r="DZ281" s="12" t="s">
        <v>1493</v>
      </c>
      <c r="EA281" s="12" t="s">
        <v>1493</v>
      </c>
      <c r="EB281" s="12" t="s">
        <v>1493</v>
      </c>
      <c r="EC281" s="12" t="s">
        <v>1493</v>
      </c>
      <c r="ED281" s="12" t="s">
        <v>1493</v>
      </c>
      <c r="EE281" s="12" t="s">
        <v>1493</v>
      </c>
      <c r="EF281" s="12" t="s">
        <v>1493</v>
      </c>
      <c r="EG281" s="12" t="s">
        <v>1493</v>
      </c>
      <c r="EH281" s="12" t="s">
        <v>1493</v>
      </c>
      <c r="EI281" s="12" t="s">
        <v>1493</v>
      </c>
      <c r="EJ281" s="12" t="s">
        <v>1493</v>
      </c>
      <c r="EK281" s="12" t="s">
        <v>1493</v>
      </c>
      <c r="EL281" s="12" t="s">
        <v>1493</v>
      </c>
      <c r="EM281" s="12" t="s">
        <v>1493</v>
      </c>
      <c r="EN281" s="12" t="s">
        <v>1493</v>
      </c>
      <c r="EO281" s="12" t="s">
        <v>1493</v>
      </c>
      <c r="EP281" s="12" t="s">
        <v>1493</v>
      </c>
      <c r="ER281">
        <v>5</v>
      </c>
      <c r="ES281">
        <v>37.1</v>
      </c>
      <c r="ET281">
        <v>37.1</v>
      </c>
      <c r="EU281">
        <f t="shared" si="12"/>
        <v>37</v>
      </c>
      <c r="EV281">
        <f>Data1!BQ281/7</f>
        <v>39.714285714285715</v>
      </c>
      <c r="EW281">
        <v>5</v>
      </c>
      <c r="EX281">
        <f t="shared" si="13"/>
        <v>2</v>
      </c>
      <c r="EY281" t="str">
        <f t="shared" si="14"/>
        <v>בינוני</v>
      </c>
    </row>
    <row r="282" spans="1:155" x14ac:dyDescent="0.25">
      <c r="A282" s="4">
        <v>1.1850000000000001</v>
      </c>
      <c r="B282" s="12" t="s">
        <v>1493</v>
      </c>
      <c r="C282" s="12" t="s">
        <v>853</v>
      </c>
      <c r="D282">
        <v>114</v>
      </c>
      <c r="E282" s="12" t="s">
        <v>702</v>
      </c>
      <c r="F282">
        <v>82</v>
      </c>
      <c r="G282" s="12" t="s">
        <v>1493</v>
      </c>
      <c r="H282" s="12" t="s">
        <v>1493</v>
      </c>
      <c r="I282" s="12" t="s">
        <v>1493</v>
      </c>
      <c r="J282" s="12" t="s">
        <v>1493</v>
      </c>
      <c r="K282" s="12" t="s">
        <v>1493</v>
      </c>
      <c r="L282" s="12" t="s">
        <v>1493</v>
      </c>
      <c r="M282" s="12" t="s">
        <v>1493</v>
      </c>
      <c r="N282" s="12" t="s">
        <v>1493</v>
      </c>
      <c r="O282" t="s">
        <v>689</v>
      </c>
      <c r="P282">
        <v>136</v>
      </c>
      <c r="Q282" t="s">
        <v>643</v>
      </c>
      <c r="R282">
        <v>83</v>
      </c>
      <c r="S282" s="12" t="s">
        <v>1493</v>
      </c>
      <c r="T282" s="12" t="s">
        <v>1493</v>
      </c>
      <c r="U282" s="12" t="s">
        <v>1493</v>
      </c>
      <c r="V282" s="12" t="s">
        <v>1493</v>
      </c>
      <c r="W282">
        <v>1</v>
      </c>
      <c r="X282">
        <v>1</v>
      </c>
      <c r="Y282">
        <v>1</v>
      </c>
      <c r="Z282">
        <v>1</v>
      </c>
      <c r="AA282" s="12" t="s">
        <v>1493</v>
      </c>
      <c r="AB282" s="12" t="s">
        <v>1493</v>
      </c>
      <c r="AC282" s="12" t="s">
        <v>1493</v>
      </c>
      <c r="AD282" s="12" t="s">
        <v>1493</v>
      </c>
      <c r="AE282" s="12" t="s">
        <v>1493</v>
      </c>
      <c r="AF282" s="12" t="s">
        <v>1493</v>
      </c>
      <c r="AG282" s="12" t="s">
        <v>1493</v>
      </c>
      <c r="AH282" s="12" t="s">
        <v>1493</v>
      </c>
      <c r="AI282" s="12" t="s">
        <v>1493</v>
      </c>
      <c r="AJ282" s="12" t="s">
        <v>1493</v>
      </c>
      <c r="AK282" s="12" t="s">
        <v>1493</v>
      </c>
      <c r="AL282" s="12" t="s">
        <v>1493</v>
      </c>
      <c r="AM282" s="12" t="s">
        <v>1493</v>
      </c>
      <c r="AN282" s="12" t="s">
        <v>1493</v>
      </c>
      <c r="AO282" s="12" t="s">
        <v>1493</v>
      </c>
      <c r="AP282" s="12" t="s">
        <v>1493</v>
      </c>
      <c r="AQ282" s="12" t="s">
        <v>1493</v>
      </c>
      <c r="AR282" s="12" t="s">
        <v>1493</v>
      </c>
      <c r="AS282" s="12" t="s">
        <v>1493</v>
      </c>
      <c r="AT282" s="12" t="s">
        <v>1493</v>
      </c>
      <c r="AU282" s="12" t="s">
        <v>1493</v>
      </c>
      <c r="AV282" s="12" t="s">
        <v>1493</v>
      </c>
      <c r="AW282" s="12" t="s">
        <v>1493</v>
      </c>
      <c r="AX282" s="12" t="s">
        <v>1493</v>
      </c>
      <c r="AY282" s="12" t="s">
        <v>1493</v>
      </c>
      <c r="AZ282" s="12" t="s">
        <v>1493</v>
      </c>
      <c r="BA282" s="12" t="s">
        <v>1493</v>
      </c>
      <c r="BB282" s="12" t="s">
        <v>1493</v>
      </c>
      <c r="BC282" s="12" t="s">
        <v>1493</v>
      </c>
      <c r="BD282" s="12" t="s">
        <v>1493</v>
      </c>
      <c r="BE282" s="12" t="s">
        <v>1493</v>
      </c>
      <c r="BF282" s="12" t="s">
        <v>1493</v>
      </c>
      <c r="BG282" s="12" t="s">
        <v>1493</v>
      </c>
      <c r="BH282" s="12" t="s">
        <v>1493</v>
      </c>
      <c r="BI282" s="12" t="s">
        <v>1493</v>
      </c>
      <c r="BJ282" s="12" t="s">
        <v>1493</v>
      </c>
      <c r="BK282" s="12" t="s">
        <v>1493</v>
      </c>
      <c r="BL282" s="12" t="s">
        <v>1493</v>
      </c>
      <c r="BM282" s="12" t="s">
        <v>1493</v>
      </c>
      <c r="BN282" s="12" t="s">
        <v>1493</v>
      </c>
      <c r="BO282" s="12" t="s">
        <v>1493</v>
      </c>
      <c r="BP282" s="12" t="s">
        <v>1493</v>
      </c>
      <c r="BQ282" s="12" t="s">
        <v>1493</v>
      </c>
      <c r="BR282" s="12" t="s">
        <v>1493</v>
      </c>
      <c r="BS282" s="12" t="s">
        <v>1493</v>
      </c>
      <c r="BT282" s="12" t="s">
        <v>1493</v>
      </c>
      <c r="BU282" s="12" t="s">
        <v>1493</v>
      </c>
      <c r="BV282" s="12" t="s">
        <v>1493</v>
      </c>
      <c r="BW282" s="12" t="s">
        <v>1493</v>
      </c>
      <c r="BX282" s="12" t="s">
        <v>1493</v>
      </c>
      <c r="BY282" s="12" t="s">
        <v>1493</v>
      </c>
      <c r="BZ282" s="12" t="s">
        <v>1493</v>
      </c>
      <c r="CA282" s="12" t="s">
        <v>1493</v>
      </c>
      <c r="CB282" s="12" t="s">
        <v>1493</v>
      </c>
      <c r="CC282" s="12" t="s">
        <v>1493</v>
      </c>
      <c r="CD282" s="12" t="s">
        <v>1493</v>
      </c>
      <c r="CE282" s="12" t="s">
        <v>1493</v>
      </c>
      <c r="CF282" s="12" t="s">
        <v>1493</v>
      </c>
      <c r="CG282" s="12" t="s">
        <v>1493</v>
      </c>
      <c r="CH282" s="12" t="s">
        <v>1493</v>
      </c>
      <c r="CI282" s="12" t="s">
        <v>1493</v>
      </c>
      <c r="CJ282" s="12" t="s">
        <v>1493</v>
      </c>
      <c r="CK282" s="12" t="s">
        <v>1493</v>
      </c>
      <c r="CL282" s="12" t="s">
        <v>1493</v>
      </c>
      <c r="CM282" s="12" t="s">
        <v>1493</v>
      </c>
      <c r="CN282" s="12" t="s">
        <v>1493</v>
      </c>
      <c r="CO282" s="12" t="s">
        <v>1493</v>
      </c>
      <c r="CP282" s="12" t="s">
        <v>1493</v>
      </c>
      <c r="CQ282" s="12" t="s">
        <v>1493</v>
      </c>
      <c r="CR282" s="12" t="s">
        <v>1493</v>
      </c>
      <c r="CS282" s="12" t="s">
        <v>1493</v>
      </c>
      <c r="CT282" s="12" t="s">
        <v>1493</v>
      </c>
      <c r="CU282" s="12" t="s">
        <v>1493</v>
      </c>
      <c r="CV282" s="12" t="s">
        <v>1493</v>
      </c>
      <c r="CW282" s="12" t="s">
        <v>1493</v>
      </c>
      <c r="CX282" s="12" t="s">
        <v>1493</v>
      </c>
      <c r="CY282" s="12" t="s">
        <v>1493</v>
      </c>
      <c r="CZ282" s="12" t="s">
        <v>1493</v>
      </c>
      <c r="DA282" s="12" t="s">
        <v>1493</v>
      </c>
      <c r="DB282" s="12" t="s">
        <v>1493</v>
      </c>
      <c r="DC282" s="12" t="s">
        <v>1493</v>
      </c>
      <c r="DD282" s="12" t="s">
        <v>1493</v>
      </c>
      <c r="DE282" s="12" t="s">
        <v>1493</v>
      </c>
      <c r="DF282" s="12" t="s">
        <v>1493</v>
      </c>
      <c r="DG282" s="12" t="s">
        <v>1493</v>
      </c>
      <c r="DH282" s="12" t="s">
        <v>1493</v>
      </c>
      <c r="DI282" s="12" t="s">
        <v>1493</v>
      </c>
      <c r="DJ282" s="12" t="s">
        <v>1493</v>
      </c>
      <c r="DK282" s="12" t="s">
        <v>1493</v>
      </c>
      <c r="DL282" s="12" t="s">
        <v>1493</v>
      </c>
      <c r="DM282" s="12" t="s">
        <v>1493</v>
      </c>
      <c r="DN282" s="12" t="s">
        <v>1493</v>
      </c>
      <c r="DO282" s="12" t="s">
        <v>1493</v>
      </c>
      <c r="DP282" s="12" t="s">
        <v>1493</v>
      </c>
      <c r="DQ282" s="12" t="s">
        <v>1493</v>
      </c>
      <c r="DR282" s="12" t="s">
        <v>1493</v>
      </c>
      <c r="DS282" s="12" t="s">
        <v>1493</v>
      </c>
      <c r="DT282" s="12" t="s">
        <v>1493</v>
      </c>
      <c r="DU282" s="12" t="s">
        <v>1493</v>
      </c>
      <c r="DV282" s="12" t="s">
        <v>1493</v>
      </c>
      <c r="DW282" s="12" t="s">
        <v>1493</v>
      </c>
      <c r="DX282" s="12" t="s">
        <v>1493</v>
      </c>
      <c r="DY282" s="12" t="s">
        <v>1493</v>
      </c>
      <c r="DZ282" s="12" t="s">
        <v>1493</v>
      </c>
      <c r="EA282" s="12" t="s">
        <v>1493</v>
      </c>
      <c r="EB282" s="12" t="s">
        <v>1493</v>
      </c>
      <c r="EC282" s="12" t="s">
        <v>1493</v>
      </c>
      <c r="ED282" s="12" t="s">
        <v>1493</v>
      </c>
      <c r="EE282" s="12" t="s">
        <v>1493</v>
      </c>
      <c r="EF282" s="12" t="s">
        <v>1493</v>
      </c>
      <c r="EG282" s="12" t="s">
        <v>1493</v>
      </c>
      <c r="EH282" s="12" t="s">
        <v>1493</v>
      </c>
      <c r="EI282" s="12" t="s">
        <v>1493</v>
      </c>
      <c r="EJ282" s="12" t="s">
        <v>1493</v>
      </c>
      <c r="EK282" s="12" t="s">
        <v>1493</v>
      </c>
      <c r="EL282" s="12" t="s">
        <v>1493</v>
      </c>
      <c r="EM282" s="12" t="s">
        <v>1493</v>
      </c>
      <c r="EN282" s="12" t="s">
        <v>1493</v>
      </c>
      <c r="EO282" s="12" t="s">
        <v>1493</v>
      </c>
      <c r="EP282" s="12" t="s">
        <v>1493</v>
      </c>
      <c r="ER282">
        <v>2</v>
      </c>
      <c r="ES282">
        <v>19.399999999999999</v>
      </c>
      <c r="ET282">
        <v>19.399999999999999</v>
      </c>
      <c r="EU282">
        <f t="shared" si="12"/>
        <v>19</v>
      </c>
      <c r="EV282">
        <f>Data1!BQ282/7</f>
        <v>39.571428571428569</v>
      </c>
      <c r="EW282">
        <v>2</v>
      </c>
      <c r="EX282">
        <f t="shared" si="13"/>
        <v>3</v>
      </c>
      <c r="EY282" t="str">
        <f t="shared" si="14"/>
        <v>לא הולם</v>
      </c>
    </row>
    <row r="283" spans="1:155" x14ac:dyDescent="0.25">
      <c r="A283" s="4">
        <v>1.1859999999999999</v>
      </c>
      <c r="B283" s="12" t="s">
        <v>1493</v>
      </c>
      <c r="C283" s="12" t="s">
        <v>1191</v>
      </c>
      <c r="D283">
        <v>195</v>
      </c>
      <c r="E283" s="12" t="s">
        <v>1350</v>
      </c>
      <c r="F283">
        <v>67</v>
      </c>
      <c r="G283" s="12" t="s">
        <v>1493</v>
      </c>
      <c r="H283" s="12" t="s">
        <v>1493</v>
      </c>
      <c r="I283" s="12" t="s">
        <v>1493</v>
      </c>
      <c r="J283" s="12" t="s">
        <v>1493</v>
      </c>
      <c r="K283">
        <v>1</v>
      </c>
      <c r="L283">
        <v>1</v>
      </c>
      <c r="M283">
        <v>1</v>
      </c>
      <c r="N283">
        <v>1</v>
      </c>
      <c r="O283" t="s">
        <v>1224</v>
      </c>
      <c r="P283">
        <v>234</v>
      </c>
      <c r="Q283" t="s">
        <v>1351</v>
      </c>
      <c r="R283">
        <v>71</v>
      </c>
      <c r="S283" s="12" t="s">
        <v>1493</v>
      </c>
      <c r="T283" s="12" t="s">
        <v>1493</v>
      </c>
      <c r="U283" s="12" t="s">
        <v>1493</v>
      </c>
      <c r="V283" s="12" t="s">
        <v>1493</v>
      </c>
      <c r="W283">
        <v>1</v>
      </c>
      <c r="X283">
        <v>1</v>
      </c>
      <c r="Y283">
        <v>1</v>
      </c>
      <c r="Z283" s="12" t="s">
        <v>1493</v>
      </c>
      <c r="AA283" t="s">
        <v>1337</v>
      </c>
      <c r="AB283">
        <v>265</v>
      </c>
      <c r="AC283" t="s">
        <v>1352</v>
      </c>
      <c r="AD283">
        <v>73</v>
      </c>
      <c r="AE283" s="12" t="s">
        <v>1493</v>
      </c>
      <c r="AF283" s="12" t="s">
        <v>1493</v>
      </c>
      <c r="AG283" s="12" t="s">
        <v>1493</v>
      </c>
      <c r="AH283" s="12" t="s">
        <v>1493</v>
      </c>
      <c r="AI283">
        <v>1</v>
      </c>
      <c r="AJ283">
        <v>1</v>
      </c>
      <c r="AK283">
        <v>1</v>
      </c>
      <c r="AL283" s="12" t="s">
        <v>1493</v>
      </c>
      <c r="AM283" s="12" t="s">
        <v>1493</v>
      </c>
      <c r="AN283" s="12" t="s">
        <v>1493</v>
      </c>
      <c r="AO283" s="12" t="s">
        <v>1493</v>
      </c>
      <c r="AP283" s="12" t="s">
        <v>1493</v>
      </c>
      <c r="AQ283" s="12" t="s">
        <v>1493</v>
      </c>
      <c r="AR283" s="12" t="s">
        <v>1493</v>
      </c>
      <c r="AS283" s="12" t="s">
        <v>1493</v>
      </c>
      <c r="AT283" s="12" t="s">
        <v>1493</v>
      </c>
      <c r="AU283" s="12" t="s">
        <v>1493</v>
      </c>
      <c r="AV283" s="12" t="s">
        <v>1493</v>
      </c>
      <c r="AW283" s="12" t="s">
        <v>1493</v>
      </c>
      <c r="AX283" s="12" t="s">
        <v>1493</v>
      </c>
      <c r="AY283" s="12" t="s">
        <v>1493</v>
      </c>
      <c r="AZ283" s="12" t="s">
        <v>1493</v>
      </c>
      <c r="BA283" s="12" t="s">
        <v>1493</v>
      </c>
      <c r="BB283" s="12" t="s">
        <v>1493</v>
      </c>
      <c r="BC283" s="12" t="s">
        <v>1493</v>
      </c>
      <c r="BD283" s="12" t="s">
        <v>1493</v>
      </c>
      <c r="BE283" s="12" t="s">
        <v>1493</v>
      </c>
      <c r="BF283" s="12" t="s">
        <v>1493</v>
      </c>
      <c r="BG283" s="12" t="s">
        <v>1493</v>
      </c>
      <c r="BH283" s="12" t="s">
        <v>1493</v>
      </c>
      <c r="BI283" s="12" t="s">
        <v>1493</v>
      </c>
      <c r="BJ283" s="12" t="s">
        <v>1493</v>
      </c>
      <c r="BK283" s="12" t="s">
        <v>1493</v>
      </c>
      <c r="BL283" s="12" t="s">
        <v>1493</v>
      </c>
      <c r="BM283" s="12" t="s">
        <v>1493</v>
      </c>
      <c r="BN283" s="12" t="s">
        <v>1493</v>
      </c>
      <c r="BO283" s="12" t="s">
        <v>1493</v>
      </c>
      <c r="BP283" s="12" t="s">
        <v>1493</v>
      </c>
      <c r="BQ283" s="12" t="s">
        <v>1493</v>
      </c>
      <c r="BR283" s="12" t="s">
        <v>1493</v>
      </c>
      <c r="BS283" s="12" t="s">
        <v>1493</v>
      </c>
      <c r="BT283" s="12" t="s">
        <v>1493</v>
      </c>
      <c r="BU283" s="12" t="s">
        <v>1493</v>
      </c>
      <c r="BV283" s="12" t="s">
        <v>1493</v>
      </c>
      <c r="BW283" s="12" t="s">
        <v>1493</v>
      </c>
      <c r="BX283" s="12" t="s">
        <v>1493</v>
      </c>
      <c r="BY283" s="12" t="s">
        <v>1493</v>
      </c>
      <c r="BZ283" s="12" t="s">
        <v>1493</v>
      </c>
      <c r="CA283" s="12" t="s">
        <v>1493</v>
      </c>
      <c r="CB283" s="12" t="s">
        <v>1493</v>
      </c>
      <c r="CC283" s="12" t="s">
        <v>1493</v>
      </c>
      <c r="CD283" s="12" t="s">
        <v>1493</v>
      </c>
      <c r="CE283" s="12" t="s">
        <v>1493</v>
      </c>
      <c r="CF283" s="12" t="s">
        <v>1493</v>
      </c>
      <c r="CG283" s="12" t="s">
        <v>1493</v>
      </c>
      <c r="CH283" s="12" t="s">
        <v>1493</v>
      </c>
      <c r="CI283" s="12" t="s">
        <v>1493</v>
      </c>
      <c r="CJ283" s="12" t="s">
        <v>1493</v>
      </c>
      <c r="CK283" s="12" t="s">
        <v>1493</v>
      </c>
      <c r="CL283" s="12" t="s">
        <v>1493</v>
      </c>
      <c r="CM283" s="12" t="s">
        <v>1493</v>
      </c>
      <c r="CN283" s="12" t="s">
        <v>1493</v>
      </c>
      <c r="CO283" s="12" t="s">
        <v>1493</v>
      </c>
      <c r="CP283" s="12" t="s">
        <v>1493</v>
      </c>
      <c r="CQ283" s="12" t="s">
        <v>1493</v>
      </c>
      <c r="CR283" s="12" t="s">
        <v>1493</v>
      </c>
      <c r="CS283" s="12" t="s">
        <v>1493</v>
      </c>
      <c r="CT283" s="12" t="s">
        <v>1493</v>
      </c>
      <c r="CU283" s="12" t="s">
        <v>1493</v>
      </c>
      <c r="CV283" s="12" t="s">
        <v>1493</v>
      </c>
      <c r="CW283" s="12" t="s">
        <v>1493</v>
      </c>
      <c r="CX283" s="12" t="s">
        <v>1493</v>
      </c>
      <c r="CY283" s="12" t="s">
        <v>1493</v>
      </c>
      <c r="CZ283" s="12" t="s">
        <v>1493</v>
      </c>
      <c r="DA283" s="12" t="s">
        <v>1493</v>
      </c>
      <c r="DB283" s="12" t="s">
        <v>1493</v>
      </c>
      <c r="DC283" s="12" t="s">
        <v>1493</v>
      </c>
      <c r="DD283" s="12" t="s">
        <v>1493</v>
      </c>
      <c r="DE283" s="12" t="s">
        <v>1493</v>
      </c>
      <c r="DF283" s="12" t="s">
        <v>1493</v>
      </c>
      <c r="DG283" s="12" t="s">
        <v>1493</v>
      </c>
      <c r="DH283" s="12" t="s">
        <v>1493</v>
      </c>
      <c r="DI283" s="12" t="s">
        <v>1493</v>
      </c>
      <c r="DJ283" s="12" t="s">
        <v>1493</v>
      </c>
      <c r="DK283" s="12" t="s">
        <v>1493</v>
      </c>
      <c r="DL283" s="12" t="s">
        <v>1493</v>
      </c>
      <c r="DM283" s="12" t="s">
        <v>1493</v>
      </c>
      <c r="DN283" s="12" t="s">
        <v>1493</v>
      </c>
      <c r="DO283" s="12" t="s">
        <v>1493</v>
      </c>
      <c r="DP283" s="12" t="s">
        <v>1493</v>
      </c>
      <c r="DQ283" s="12" t="s">
        <v>1493</v>
      </c>
      <c r="DR283" s="12" t="s">
        <v>1493</v>
      </c>
      <c r="DS283" s="12" t="s">
        <v>1493</v>
      </c>
      <c r="DT283" s="12" t="s">
        <v>1493</v>
      </c>
      <c r="DU283" s="12" t="s">
        <v>1493</v>
      </c>
      <c r="DV283" s="12" t="s">
        <v>1493</v>
      </c>
      <c r="DW283" s="12" t="s">
        <v>1493</v>
      </c>
      <c r="DX283" s="12" t="s">
        <v>1493</v>
      </c>
      <c r="DY283" s="12" t="s">
        <v>1493</v>
      </c>
      <c r="DZ283" s="12" t="s">
        <v>1493</v>
      </c>
      <c r="EA283" s="12" t="s">
        <v>1493</v>
      </c>
      <c r="EB283" s="12" t="s">
        <v>1493</v>
      </c>
      <c r="EC283" s="12" t="s">
        <v>1493</v>
      </c>
      <c r="ED283" s="12" t="s">
        <v>1493</v>
      </c>
      <c r="EE283" s="12" t="s">
        <v>1493</v>
      </c>
      <c r="EF283" s="12" t="s">
        <v>1493</v>
      </c>
      <c r="EG283" s="12" t="s">
        <v>1493</v>
      </c>
      <c r="EH283" s="12" t="s">
        <v>1493</v>
      </c>
      <c r="EI283" s="12" t="s">
        <v>1493</v>
      </c>
      <c r="EJ283" s="12" t="s">
        <v>1493</v>
      </c>
      <c r="EK283" s="12" t="s">
        <v>1493</v>
      </c>
      <c r="EL283" s="12" t="s">
        <v>1493</v>
      </c>
      <c r="EM283" s="12" t="s">
        <v>1493</v>
      </c>
      <c r="EN283" s="12" t="s">
        <v>1493</v>
      </c>
      <c r="EO283" s="12" t="s">
        <v>1493</v>
      </c>
      <c r="EP283" s="12" t="s">
        <v>1493</v>
      </c>
      <c r="ER283">
        <v>3</v>
      </c>
      <c r="ES283">
        <v>37.799999999999997</v>
      </c>
      <c r="ET283">
        <v>38.1</v>
      </c>
      <c r="EU283">
        <f t="shared" si="12"/>
        <v>38</v>
      </c>
      <c r="EV283">
        <f>Data1!BQ283/7</f>
        <v>39.857142857142854</v>
      </c>
      <c r="EW283">
        <v>3</v>
      </c>
      <c r="EX283">
        <f t="shared" si="13"/>
        <v>3</v>
      </c>
      <c r="EY283" t="str">
        <f t="shared" si="14"/>
        <v>לא הולם</v>
      </c>
    </row>
    <row r="284" spans="1:155" x14ac:dyDescent="0.25">
      <c r="A284" s="4">
        <v>1.1870000000000001</v>
      </c>
      <c r="B284" s="12" t="s">
        <v>1493</v>
      </c>
      <c r="C284" s="12" t="s">
        <v>887</v>
      </c>
      <c r="D284">
        <v>70</v>
      </c>
      <c r="E284" s="12" t="s">
        <v>557</v>
      </c>
      <c r="F284">
        <v>75</v>
      </c>
      <c r="G284" s="12" t="s">
        <v>1493</v>
      </c>
      <c r="H284" s="12" t="s">
        <v>1493</v>
      </c>
      <c r="I284" s="12" t="s">
        <v>1493</v>
      </c>
      <c r="J284" s="12" t="s">
        <v>1493</v>
      </c>
      <c r="K284" s="12" t="s">
        <v>1493</v>
      </c>
      <c r="L284" s="12" t="s">
        <v>1493</v>
      </c>
      <c r="M284">
        <v>1</v>
      </c>
      <c r="N284">
        <v>1</v>
      </c>
      <c r="O284" t="s">
        <v>518</v>
      </c>
      <c r="P284">
        <v>90</v>
      </c>
      <c r="Q284" t="s">
        <v>1353</v>
      </c>
      <c r="R284">
        <v>76</v>
      </c>
      <c r="S284" s="12" t="s">
        <v>1493</v>
      </c>
      <c r="T284" s="12" t="s">
        <v>1493</v>
      </c>
      <c r="U284" s="12" t="s">
        <v>1493</v>
      </c>
      <c r="V284" s="12" t="s">
        <v>1493</v>
      </c>
      <c r="W284" s="12" t="s">
        <v>1493</v>
      </c>
      <c r="X284" s="12" t="s">
        <v>1493</v>
      </c>
      <c r="Y284">
        <v>1</v>
      </c>
      <c r="Z284" s="12" t="s">
        <v>1493</v>
      </c>
      <c r="AA284" t="s">
        <v>1275</v>
      </c>
      <c r="AB284">
        <v>163</v>
      </c>
      <c r="AC284" t="s">
        <v>557</v>
      </c>
      <c r="AD284">
        <v>81</v>
      </c>
      <c r="AE284" s="12" t="s">
        <v>1493</v>
      </c>
      <c r="AF284" s="12" t="s">
        <v>1493</v>
      </c>
      <c r="AG284" s="12" t="s">
        <v>1493</v>
      </c>
      <c r="AH284" s="12" t="s">
        <v>1493</v>
      </c>
      <c r="AI284">
        <v>1</v>
      </c>
      <c r="AJ284">
        <v>1</v>
      </c>
      <c r="AK284">
        <v>1</v>
      </c>
      <c r="AL284" s="12" t="s">
        <v>1493</v>
      </c>
      <c r="AM284" t="s">
        <v>1035</v>
      </c>
      <c r="AN284">
        <v>191</v>
      </c>
      <c r="AO284" t="s">
        <v>557</v>
      </c>
      <c r="AP284">
        <v>83</v>
      </c>
      <c r="AQ284" s="12" t="s">
        <v>1493</v>
      </c>
      <c r="AR284" s="12" t="s">
        <v>1493</v>
      </c>
      <c r="AS284" s="12" t="s">
        <v>1493</v>
      </c>
      <c r="AT284" s="12" t="s">
        <v>1493</v>
      </c>
      <c r="AU284">
        <v>1</v>
      </c>
      <c r="AV284">
        <v>1</v>
      </c>
      <c r="AW284">
        <v>1</v>
      </c>
      <c r="AX284" s="12" t="s">
        <v>1493</v>
      </c>
      <c r="AY284" t="s">
        <v>1221</v>
      </c>
      <c r="AZ284">
        <v>219</v>
      </c>
      <c r="BA284" t="s">
        <v>486</v>
      </c>
      <c r="BB284">
        <v>86</v>
      </c>
      <c r="BC284" s="12" t="s">
        <v>1493</v>
      </c>
      <c r="BD284" s="12" t="s">
        <v>1493</v>
      </c>
      <c r="BE284" s="12" t="s">
        <v>1493</v>
      </c>
      <c r="BF284" s="12" t="s">
        <v>1493</v>
      </c>
      <c r="BG284">
        <v>1</v>
      </c>
      <c r="BH284">
        <v>1</v>
      </c>
      <c r="BI284">
        <v>1</v>
      </c>
      <c r="BJ284" s="12" t="s">
        <v>1493</v>
      </c>
      <c r="BK284" s="12" t="s">
        <v>1493</v>
      </c>
      <c r="BL284" s="12" t="s">
        <v>1493</v>
      </c>
      <c r="BM284" s="12" t="s">
        <v>1493</v>
      </c>
      <c r="BN284" s="12" t="s">
        <v>1493</v>
      </c>
      <c r="BO284" s="12" t="s">
        <v>1493</v>
      </c>
      <c r="BP284" s="12" t="s">
        <v>1493</v>
      </c>
      <c r="BQ284" s="12" t="s">
        <v>1493</v>
      </c>
      <c r="BR284" s="12" t="s">
        <v>1493</v>
      </c>
      <c r="BS284" s="12" t="s">
        <v>1493</v>
      </c>
      <c r="BT284" s="12" t="s">
        <v>1493</v>
      </c>
      <c r="BU284" s="12" t="s">
        <v>1493</v>
      </c>
      <c r="BV284" s="12" t="s">
        <v>1493</v>
      </c>
      <c r="BW284" s="12" t="s">
        <v>1493</v>
      </c>
      <c r="BX284" s="12" t="s">
        <v>1493</v>
      </c>
      <c r="BY284" s="12" t="s">
        <v>1493</v>
      </c>
      <c r="BZ284" s="12" t="s">
        <v>1493</v>
      </c>
      <c r="CA284" s="12" t="s">
        <v>1493</v>
      </c>
      <c r="CB284" s="12" t="s">
        <v>1493</v>
      </c>
      <c r="CC284" s="12" t="s">
        <v>1493</v>
      </c>
      <c r="CD284" s="12" t="s">
        <v>1493</v>
      </c>
      <c r="CE284" s="12" t="s">
        <v>1493</v>
      </c>
      <c r="CF284" s="12" t="s">
        <v>1493</v>
      </c>
      <c r="CG284" s="12" t="s">
        <v>1493</v>
      </c>
      <c r="CH284" s="12" t="s">
        <v>1493</v>
      </c>
      <c r="CI284" s="12" t="s">
        <v>1493</v>
      </c>
      <c r="CJ284" s="12" t="s">
        <v>1493</v>
      </c>
      <c r="CK284" s="12" t="s">
        <v>1493</v>
      </c>
      <c r="CL284" s="12" t="s">
        <v>1493</v>
      </c>
      <c r="CM284" s="12" t="s">
        <v>1493</v>
      </c>
      <c r="CN284" s="12" t="s">
        <v>1493</v>
      </c>
      <c r="CO284" s="12" t="s">
        <v>1493</v>
      </c>
      <c r="CP284" s="12" t="s">
        <v>1493</v>
      </c>
      <c r="CQ284" s="12" t="s">
        <v>1493</v>
      </c>
      <c r="CR284" s="12" t="s">
        <v>1493</v>
      </c>
      <c r="CS284" s="12" t="s">
        <v>1493</v>
      </c>
      <c r="CT284" s="12" t="s">
        <v>1493</v>
      </c>
      <c r="CU284" s="12" t="s">
        <v>1493</v>
      </c>
      <c r="CV284" s="12" t="s">
        <v>1493</v>
      </c>
      <c r="CW284" s="12" t="s">
        <v>1493</v>
      </c>
      <c r="CX284" s="12" t="s">
        <v>1493</v>
      </c>
      <c r="CY284" s="12" t="s">
        <v>1493</v>
      </c>
      <c r="CZ284" s="12" t="s">
        <v>1493</v>
      </c>
      <c r="DA284" s="12" t="s">
        <v>1493</v>
      </c>
      <c r="DB284" s="12" t="s">
        <v>1493</v>
      </c>
      <c r="DC284" s="12" t="s">
        <v>1493</v>
      </c>
      <c r="DD284" s="12" t="s">
        <v>1493</v>
      </c>
      <c r="DE284" s="12" t="s">
        <v>1493</v>
      </c>
      <c r="DF284" s="12" t="s">
        <v>1493</v>
      </c>
      <c r="DG284" s="12" t="s">
        <v>1493</v>
      </c>
      <c r="DH284" s="12" t="s">
        <v>1493</v>
      </c>
      <c r="DI284" s="12" t="s">
        <v>1493</v>
      </c>
      <c r="DJ284" s="12" t="s">
        <v>1493</v>
      </c>
      <c r="DK284" s="12" t="s">
        <v>1493</v>
      </c>
      <c r="DL284" s="12" t="s">
        <v>1493</v>
      </c>
      <c r="DM284" s="12" t="s">
        <v>1493</v>
      </c>
      <c r="DN284" s="12" t="s">
        <v>1493</v>
      </c>
      <c r="DO284" s="12" t="s">
        <v>1493</v>
      </c>
      <c r="DP284" s="12" t="s">
        <v>1493</v>
      </c>
      <c r="DQ284" s="12" t="s">
        <v>1493</v>
      </c>
      <c r="DR284" s="12" t="s">
        <v>1493</v>
      </c>
      <c r="DS284" s="12" t="s">
        <v>1493</v>
      </c>
      <c r="DT284" s="12" t="s">
        <v>1493</v>
      </c>
      <c r="DU284" s="12" t="s">
        <v>1493</v>
      </c>
      <c r="DV284" s="12" t="s">
        <v>1493</v>
      </c>
      <c r="DW284" s="12" t="s">
        <v>1493</v>
      </c>
      <c r="DX284" s="12" t="s">
        <v>1493</v>
      </c>
      <c r="DY284" s="12" t="s">
        <v>1493</v>
      </c>
      <c r="DZ284" s="12" t="s">
        <v>1493</v>
      </c>
      <c r="EA284" s="12" t="s">
        <v>1493</v>
      </c>
      <c r="EB284" s="12" t="s">
        <v>1493</v>
      </c>
      <c r="EC284" s="12" t="s">
        <v>1493</v>
      </c>
      <c r="ED284" s="12" t="s">
        <v>1493</v>
      </c>
      <c r="EE284" s="12" t="s">
        <v>1493</v>
      </c>
      <c r="EF284" s="12" t="s">
        <v>1493</v>
      </c>
      <c r="EG284" s="12" t="s">
        <v>1493</v>
      </c>
      <c r="EH284" s="12" t="s">
        <v>1493</v>
      </c>
      <c r="EI284" s="12" t="s">
        <v>1493</v>
      </c>
      <c r="EJ284" s="12" t="s">
        <v>1493</v>
      </c>
      <c r="EK284" s="12" t="s">
        <v>1493</v>
      </c>
      <c r="EL284" s="12" t="s">
        <v>1493</v>
      </c>
      <c r="EM284" s="12" t="s">
        <v>1493</v>
      </c>
      <c r="EN284" s="12" t="s">
        <v>1493</v>
      </c>
      <c r="EO284" s="12" t="s">
        <v>1493</v>
      </c>
      <c r="EP284" s="12" t="s">
        <v>1493</v>
      </c>
      <c r="ER284">
        <v>5</v>
      </c>
      <c r="ES284">
        <v>31.2</v>
      </c>
      <c r="ET284">
        <v>31.2</v>
      </c>
      <c r="EU284">
        <f t="shared" si="12"/>
        <v>31</v>
      </c>
      <c r="EV284">
        <f>Data1!BQ284/7</f>
        <v>37.714285714285715</v>
      </c>
      <c r="EW284">
        <v>5</v>
      </c>
      <c r="EX284">
        <f t="shared" si="13"/>
        <v>2</v>
      </c>
      <c r="EY284" t="str">
        <f t="shared" si="14"/>
        <v>בינוני</v>
      </c>
    </row>
    <row r="285" spans="1:155" x14ac:dyDescent="0.25">
      <c r="A285" s="4">
        <v>1.1879999999999999</v>
      </c>
      <c r="B285" s="12" t="s">
        <v>1493</v>
      </c>
      <c r="C285" s="12" t="s">
        <v>545</v>
      </c>
      <c r="D285">
        <v>74</v>
      </c>
      <c r="E285" s="12" t="s">
        <v>645</v>
      </c>
      <c r="F285">
        <v>57</v>
      </c>
      <c r="G285" s="12" t="s">
        <v>1493</v>
      </c>
      <c r="H285" s="12" t="s">
        <v>1493</v>
      </c>
      <c r="I285" s="12" t="s">
        <v>1493</v>
      </c>
      <c r="J285" s="12" t="s">
        <v>1493</v>
      </c>
      <c r="K285" s="12" t="s">
        <v>1493</v>
      </c>
      <c r="L285" s="12" t="s">
        <v>1493</v>
      </c>
      <c r="M285">
        <v>1</v>
      </c>
      <c r="N285">
        <v>1</v>
      </c>
      <c r="O285" t="s">
        <v>516</v>
      </c>
      <c r="P285">
        <v>95</v>
      </c>
      <c r="Q285" t="s">
        <v>640</v>
      </c>
      <c r="R285">
        <v>57</v>
      </c>
      <c r="S285" s="12" t="s">
        <v>1493</v>
      </c>
      <c r="T285" s="12" t="s">
        <v>1493</v>
      </c>
      <c r="U285" s="12" t="s">
        <v>1493</v>
      </c>
      <c r="V285" s="12" t="s">
        <v>1493</v>
      </c>
      <c r="W285" s="12" t="s">
        <v>1493</v>
      </c>
      <c r="X285" s="12" t="s">
        <v>1493</v>
      </c>
      <c r="Y285">
        <v>1</v>
      </c>
      <c r="Z285" s="12" t="s">
        <v>1493</v>
      </c>
      <c r="AA285" t="s">
        <v>879</v>
      </c>
      <c r="AB285">
        <v>135</v>
      </c>
      <c r="AC285" t="s">
        <v>557</v>
      </c>
      <c r="AD285">
        <v>58</v>
      </c>
      <c r="AE285" s="12" t="s">
        <v>1493</v>
      </c>
      <c r="AF285" s="12" t="s">
        <v>1493</v>
      </c>
      <c r="AG285" s="12" t="s">
        <v>1493</v>
      </c>
      <c r="AH285" s="12" t="s">
        <v>1493</v>
      </c>
      <c r="AI285">
        <v>1</v>
      </c>
      <c r="AJ285" s="12" t="s">
        <v>1493</v>
      </c>
      <c r="AK285">
        <v>1</v>
      </c>
      <c r="AL285" s="12" t="s">
        <v>1493</v>
      </c>
      <c r="AM285" t="s">
        <v>1285</v>
      </c>
      <c r="AN285">
        <v>253</v>
      </c>
      <c r="AO285" t="s">
        <v>1354</v>
      </c>
      <c r="AP285">
        <v>72</v>
      </c>
      <c r="AQ285" s="12" t="s">
        <v>1493</v>
      </c>
      <c r="AR285" s="12" t="s">
        <v>1493</v>
      </c>
      <c r="AS285" s="12" t="s">
        <v>1493</v>
      </c>
      <c r="AT285" s="12" t="s">
        <v>1493</v>
      </c>
      <c r="AU285">
        <v>1</v>
      </c>
      <c r="AV285" s="12" t="s">
        <v>1493</v>
      </c>
      <c r="AW285">
        <v>1</v>
      </c>
      <c r="AX285" s="12" t="s">
        <v>1493</v>
      </c>
      <c r="AY285" t="s">
        <v>1355</v>
      </c>
      <c r="AZ285">
        <v>277</v>
      </c>
      <c r="BA285" t="s">
        <v>557</v>
      </c>
      <c r="BB285">
        <v>74</v>
      </c>
      <c r="BC285" s="12" t="s">
        <v>1493</v>
      </c>
      <c r="BD285" s="12" t="s">
        <v>1493</v>
      </c>
      <c r="BE285" s="12" t="s">
        <v>1493</v>
      </c>
      <c r="BF285" s="12" t="s">
        <v>1493</v>
      </c>
      <c r="BG285">
        <v>1</v>
      </c>
      <c r="BH285" s="12" t="s">
        <v>1493</v>
      </c>
      <c r="BI285">
        <v>1</v>
      </c>
      <c r="BJ285">
        <v>1</v>
      </c>
      <c r="BK285" s="12" t="s">
        <v>1493</v>
      </c>
      <c r="BL285" s="12" t="s">
        <v>1493</v>
      </c>
      <c r="BM285" s="12" t="s">
        <v>1493</v>
      </c>
      <c r="BN285" s="12" t="s">
        <v>1493</v>
      </c>
      <c r="BO285" s="12" t="s">
        <v>1493</v>
      </c>
      <c r="BP285" s="12" t="s">
        <v>1493</v>
      </c>
      <c r="BQ285" s="12" t="s">
        <v>1493</v>
      </c>
      <c r="BR285" s="12" t="s">
        <v>1493</v>
      </c>
      <c r="BS285" s="12" t="s">
        <v>1493</v>
      </c>
      <c r="BT285" s="12" t="s">
        <v>1493</v>
      </c>
      <c r="BU285" s="12" t="s">
        <v>1493</v>
      </c>
      <c r="BV285" s="12" t="s">
        <v>1493</v>
      </c>
      <c r="BW285" s="12" t="s">
        <v>1493</v>
      </c>
      <c r="BX285" s="12" t="s">
        <v>1493</v>
      </c>
      <c r="BY285" s="12" t="s">
        <v>1493</v>
      </c>
      <c r="BZ285" s="12" t="s">
        <v>1493</v>
      </c>
      <c r="CA285" s="12" t="s">
        <v>1493</v>
      </c>
      <c r="CB285" s="12" t="s">
        <v>1493</v>
      </c>
      <c r="CC285" s="12" t="s">
        <v>1493</v>
      </c>
      <c r="CD285" s="12" t="s">
        <v>1493</v>
      </c>
      <c r="CE285" s="12" t="s">
        <v>1493</v>
      </c>
      <c r="CF285" s="12" t="s">
        <v>1493</v>
      </c>
      <c r="CG285" s="12" t="s">
        <v>1493</v>
      </c>
      <c r="CH285" s="12" t="s">
        <v>1493</v>
      </c>
      <c r="CI285" s="12" t="s">
        <v>1493</v>
      </c>
      <c r="CJ285" s="12" t="s">
        <v>1493</v>
      </c>
      <c r="CK285" s="12" t="s">
        <v>1493</v>
      </c>
      <c r="CL285" s="12" t="s">
        <v>1493</v>
      </c>
      <c r="CM285" s="12" t="s">
        <v>1493</v>
      </c>
      <c r="CN285" s="12" t="s">
        <v>1493</v>
      </c>
      <c r="CO285" s="12" t="s">
        <v>1493</v>
      </c>
      <c r="CP285" s="12" t="s">
        <v>1493</v>
      </c>
      <c r="CQ285" s="12" t="s">
        <v>1493</v>
      </c>
      <c r="CR285" s="12" t="s">
        <v>1493</v>
      </c>
      <c r="CS285" s="12" t="s">
        <v>1493</v>
      </c>
      <c r="CT285" s="12" t="s">
        <v>1493</v>
      </c>
      <c r="CU285" s="12" t="s">
        <v>1493</v>
      </c>
      <c r="CV285" s="12" t="s">
        <v>1493</v>
      </c>
      <c r="CW285" s="12" t="s">
        <v>1493</v>
      </c>
      <c r="CX285" s="12" t="s">
        <v>1493</v>
      </c>
      <c r="CY285" s="12" t="s">
        <v>1493</v>
      </c>
      <c r="CZ285" s="12" t="s">
        <v>1493</v>
      </c>
      <c r="DA285" s="12" t="s">
        <v>1493</v>
      </c>
      <c r="DB285" s="12" t="s">
        <v>1493</v>
      </c>
      <c r="DC285" s="12" t="s">
        <v>1493</v>
      </c>
      <c r="DD285" s="12" t="s">
        <v>1493</v>
      </c>
      <c r="DE285" s="12" t="s">
        <v>1493</v>
      </c>
      <c r="DF285" s="12" t="s">
        <v>1493</v>
      </c>
      <c r="DG285" s="12" t="s">
        <v>1493</v>
      </c>
      <c r="DH285" s="12" t="s">
        <v>1493</v>
      </c>
      <c r="DI285" s="12" t="s">
        <v>1493</v>
      </c>
      <c r="DJ285" s="12" t="s">
        <v>1493</v>
      </c>
      <c r="DK285" s="12" t="s">
        <v>1493</v>
      </c>
      <c r="DL285" s="12" t="s">
        <v>1493</v>
      </c>
      <c r="DM285" s="12" t="s">
        <v>1493</v>
      </c>
      <c r="DN285" s="12" t="s">
        <v>1493</v>
      </c>
      <c r="DO285" s="12" t="s">
        <v>1493</v>
      </c>
      <c r="DP285" s="12" t="s">
        <v>1493</v>
      </c>
      <c r="DQ285" s="12" t="s">
        <v>1493</v>
      </c>
      <c r="DR285" s="12" t="s">
        <v>1493</v>
      </c>
      <c r="DS285" s="12" t="s">
        <v>1493</v>
      </c>
      <c r="DT285" s="12" t="s">
        <v>1493</v>
      </c>
      <c r="DU285" s="12" t="s">
        <v>1493</v>
      </c>
      <c r="DV285" s="12" t="s">
        <v>1493</v>
      </c>
      <c r="DW285" s="12" t="s">
        <v>1493</v>
      </c>
      <c r="DX285" s="12" t="s">
        <v>1493</v>
      </c>
      <c r="DY285" s="12" t="s">
        <v>1493</v>
      </c>
      <c r="DZ285" s="12" t="s">
        <v>1493</v>
      </c>
      <c r="EA285" s="12" t="s">
        <v>1493</v>
      </c>
      <c r="EB285" s="12" t="s">
        <v>1493</v>
      </c>
      <c r="EC285" s="12" t="s">
        <v>1493</v>
      </c>
      <c r="ED285" s="12" t="s">
        <v>1493</v>
      </c>
      <c r="EE285" s="12" t="s">
        <v>1493</v>
      </c>
      <c r="EF285" s="12" t="s">
        <v>1493</v>
      </c>
      <c r="EG285" s="12" t="s">
        <v>1493</v>
      </c>
      <c r="EH285" s="12" t="s">
        <v>1493</v>
      </c>
      <c r="EI285" s="12" t="s">
        <v>1493</v>
      </c>
      <c r="EJ285" s="12" t="s">
        <v>1493</v>
      </c>
      <c r="EK285" s="12" t="s">
        <v>1493</v>
      </c>
      <c r="EL285" s="12" t="s">
        <v>1493</v>
      </c>
      <c r="EM285" s="12" t="s">
        <v>1493</v>
      </c>
      <c r="EN285" s="12" t="s">
        <v>1493</v>
      </c>
      <c r="EO285" s="12" t="s">
        <v>1493</v>
      </c>
      <c r="EP285" s="12" t="s">
        <v>1493</v>
      </c>
      <c r="ER285">
        <v>5</v>
      </c>
      <c r="ES285">
        <v>39.5</v>
      </c>
      <c r="ET285">
        <v>39.5</v>
      </c>
      <c r="EU285">
        <f t="shared" si="12"/>
        <v>39</v>
      </c>
      <c r="EV285">
        <f>Data1!BQ285/7</f>
        <v>40.428571428571431</v>
      </c>
      <c r="EW285">
        <v>5</v>
      </c>
      <c r="EX285">
        <f t="shared" si="13"/>
        <v>2</v>
      </c>
      <c r="EY285" t="str">
        <f t="shared" si="14"/>
        <v>בינוני</v>
      </c>
    </row>
    <row r="286" spans="1:155" x14ac:dyDescent="0.25">
      <c r="A286" s="4">
        <v>1.1890000000000001</v>
      </c>
      <c r="B286" s="12" t="s">
        <v>1493</v>
      </c>
      <c r="C286" s="12" t="s">
        <v>855</v>
      </c>
      <c r="D286">
        <v>130</v>
      </c>
      <c r="E286" s="12" t="s">
        <v>1357</v>
      </c>
      <c r="F286">
        <v>58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1</v>
      </c>
      <c r="N286">
        <v>1</v>
      </c>
      <c r="O286" t="s">
        <v>1105</v>
      </c>
      <c r="P286">
        <v>160</v>
      </c>
      <c r="Q286" t="s">
        <v>829</v>
      </c>
      <c r="R286">
        <v>61</v>
      </c>
      <c r="S286" s="12" t="s">
        <v>1493</v>
      </c>
      <c r="T286" s="12" t="s">
        <v>1493</v>
      </c>
      <c r="U286" s="12" t="s">
        <v>1493</v>
      </c>
      <c r="V286" s="12" t="s">
        <v>1493</v>
      </c>
      <c r="W286">
        <v>1</v>
      </c>
      <c r="X286">
        <v>1</v>
      </c>
      <c r="Y286">
        <v>1</v>
      </c>
      <c r="Z286" s="12" t="s">
        <v>1493</v>
      </c>
      <c r="AA286" t="s">
        <v>1358</v>
      </c>
      <c r="AB286">
        <v>191</v>
      </c>
      <c r="AC286" t="s">
        <v>946</v>
      </c>
      <c r="AD286">
        <v>63</v>
      </c>
      <c r="AE286" s="12" t="s">
        <v>1493</v>
      </c>
      <c r="AF286" s="12" t="s">
        <v>1493</v>
      </c>
      <c r="AG286" s="12" t="s">
        <v>1493</v>
      </c>
      <c r="AH286" s="12" t="s">
        <v>1493</v>
      </c>
      <c r="AI286">
        <v>1</v>
      </c>
      <c r="AJ286">
        <v>1</v>
      </c>
      <c r="AK286">
        <v>1</v>
      </c>
      <c r="AL286" s="12" t="s">
        <v>1493</v>
      </c>
      <c r="AM286" t="s">
        <v>1048</v>
      </c>
      <c r="AN286">
        <v>220</v>
      </c>
      <c r="AO286" t="s">
        <v>744</v>
      </c>
      <c r="AP286">
        <v>65</v>
      </c>
      <c r="AQ286" s="12" t="s">
        <v>1493</v>
      </c>
      <c r="AR286" s="12" t="s">
        <v>1493</v>
      </c>
      <c r="AS286" s="12" t="s">
        <v>1493</v>
      </c>
      <c r="AT286" s="12" t="s">
        <v>1493</v>
      </c>
      <c r="AU286">
        <v>1</v>
      </c>
      <c r="AV286">
        <v>1</v>
      </c>
      <c r="AW286">
        <v>1</v>
      </c>
      <c r="AX286" s="12" t="s">
        <v>1493</v>
      </c>
      <c r="AY286" t="s">
        <v>1359</v>
      </c>
      <c r="AZ286">
        <v>278</v>
      </c>
      <c r="BA286" t="s">
        <v>744</v>
      </c>
      <c r="BB286">
        <v>70.8</v>
      </c>
      <c r="BC286" s="12" t="s">
        <v>1493</v>
      </c>
      <c r="BD286" s="12" t="s">
        <v>1493</v>
      </c>
      <c r="BE286" s="12" t="s">
        <v>1493</v>
      </c>
      <c r="BF286" s="12" t="s">
        <v>1493</v>
      </c>
      <c r="BG286">
        <v>1</v>
      </c>
      <c r="BH286">
        <v>1</v>
      </c>
      <c r="BI286">
        <v>1</v>
      </c>
      <c r="BJ286" s="12" t="s">
        <v>1493</v>
      </c>
      <c r="BK286" s="12" t="s">
        <v>1493</v>
      </c>
      <c r="BL286" s="12" t="s">
        <v>1493</v>
      </c>
      <c r="BM286" s="12" t="s">
        <v>1493</v>
      </c>
      <c r="BN286" s="12" t="s">
        <v>1493</v>
      </c>
      <c r="BO286" s="12" t="s">
        <v>1493</v>
      </c>
      <c r="BP286" s="12" t="s">
        <v>1493</v>
      </c>
      <c r="BQ286" s="12" t="s">
        <v>1493</v>
      </c>
      <c r="BR286" s="12" t="s">
        <v>1493</v>
      </c>
      <c r="BS286" s="12" t="s">
        <v>1493</v>
      </c>
      <c r="BT286" s="12" t="s">
        <v>1493</v>
      </c>
      <c r="BU286" s="12" t="s">
        <v>1493</v>
      </c>
      <c r="BV286" s="12" t="s">
        <v>1493</v>
      </c>
      <c r="BW286" s="12" t="s">
        <v>1493</v>
      </c>
      <c r="BX286" s="12" t="s">
        <v>1493</v>
      </c>
      <c r="BY286" s="12" t="s">
        <v>1493</v>
      </c>
      <c r="BZ286" s="12" t="s">
        <v>1493</v>
      </c>
      <c r="CA286" s="12" t="s">
        <v>1493</v>
      </c>
      <c r="CB286" s="12" t="s">
        <v>1493</v>
      </c>
      <c r="CC286" s="12" t="s">
        <v>1493</v>
      </c>
      <c r="CD286" s="12" t="s">
        <v>1493</v>
      </c>
      <c r="CE286" s="12" t="s">
        <v>1493</v>
      </c>
      <c r="CF286" s="12" t="s">
        <v>1493</v>
      </c>
      <c r="CG286" s="12" t="s">
        <v>1493</v>
      </c>
      <c r="CH286" s="12" t="s">
        <v>1493</v>
      </c>
      <c r="CI286" s="12" t="s">
        <v>1493</v>
      </c>
      <c r="CJ286" s="12" t="s">
        <v>1493</v>
      </c>
      <c r="CK286" s="12" t="s">
        <v>1493</v>
      </c>
      <c r="CL286" s="12" t="s">
        <v>1493</v>
      </c>
      <c r="CM286" s="12" t="s">
        <v>1493</v>
      </c>
      <c r="CN286" s="12" t="s">
        <v>1493</v>
      </c>
      <c r="CO286" s="12" t="s">
        <v>1493</v>
      </c>
      <c r="CP286" s="12" t="s">
        <v>1493</v>
      </c>
      <c r="CQ286" s="12" t="s">
        <v>1493</v>
      </c>
      <c r="CR286" s="12" t="s">
        <v>1493</v>
      </c>
      <c r="CS286" s="12" t="s">
        <v>1493</v>
      </c>
      <c r="CT286" s="12" t="s">
        <v>1493</v>
      </c>
      <c r="CU286" s="12" t="s">
        <v>1493</v>
      </c>
      <c r="CV286" s="12" t="s">
        <v>1493</v>
      </c>
      <c r="CW286" s="12" t="s">
        <v>1493</v>
      </c>
      <c r="CX286" s="12" t="s">
        <v>1493</v>
      </c>
      <c r="CY286" s="12" t="s">
        <v>1493</v>
      </c>
      <c r="CZ286" s="12" t="s">
        <v>1493</v>
      </c>
      <c r="DA286" s="12" t="s">
        <v>1493</v>
      </c>
      <c r="DB286" s="12" t="s">
        <v>1493</v>
      </c>
      <c r="DC286" s="12" t="s">
        <v>1493</v>
      </c>
      <c r="DD286" s="12" t="s">
        <v>1493</v>
      </c>
      <c r="DE286" s="12" t="s">
        <v>1493</v>
      </c>
      <c r="DF286" s="12" t="s">
        <v>1493</v>
      </c>
      <c r="DG286" s="12" t="s">
        <v>1493</v>
      </c>
      <c r="DH286" s="12" t="s">
        <v>1493</v>
      </c>
      <c r="DI286" s="12" t="s">
        <v>1493</v>
      </c>
      <c r="DJ286" s="12" t="s">
        <v>1493</v>
      </c>
      <c r="DK286" s="12" t="s">
        <v>1493</v>
      </c>
      <c r="DL286" s="12" t="s">
        <v>1493</v>
      </c>
      <c r="DM286" s="12" t="s">
        <v>1493</v>
      </c>
      <c r="DN286" s="12" t="s">
        <v>1493</v>
      </c>
      <c r="DO286" s="12" t="s">
        <v>1493</v>
      </c>
      <c r="DP286" s="12" t="s">
        <v>1493</v>
      </c>
      <c r="DQ286" s="12" t="s">
        <v>1493</v>
      </c>
      <c r="DR286" s="12" t="s">
        <v>1493</v>
      </c>
      <c r="DS286" s="12" t="s">
        <v>1493</v>
      </c>
      <c r="DT286" s="12" t="s">
        <v>1493</v>
      </c>
      <c r="DU286" s="12" t="s">
        <v>1493</v>
      </c>
      <c r="DV286" s="12" t="s">
        <v>1493</v>
      </c>
      <c r="DW286" s="12" t="s">
        <v>1493</v>
      </c>
      <c r="DX286" s="12" t="s">
        <v>1493</v>
      </c>
      <c r="DY286" s="12" t="s">
        <v>1493</v>
      </c>
      <c r="DZ286" s="12" t="s">
        <v>1493</v>
      </c>
      <c r="EA286" s="12" t="s">
        <v>1493</v>
      </c>
      <c r="EB286" s="12" t="s">
        <v>1493</v>
      </c>
      <c r="EC286" s="12" t="s">
        <v>1493</v>
      </c>
      <c r="ED286" s="12" t="s">
        <v>1493</v>
      </c>
      <c r="EE286" s="12" t="s">
        <v>1493</v>
      </c>
      <c r="EF286" s="12" t="s">
        <v>1493</v>
      </c>
      <c r="EG286" s="12" t="s">
        <v>1493</v>
      </c>
      <c r="EH286" s="12" t="s">
        <v>1493</v>
      </c>
      <c r="EI286" s="12" t="s">
        <v>1493</v>
      </c>
      <c r="EJ286" s="12" t="s">
        <v>1493</v>
      </c>
      <c r="EK286" s="12" t="s">
        <v>1493</v>
      </c>
      <c r="EL286" s="12" t="s">
        <v>1493</v>
      </c>
      <c r="EM286" s="12" t="s">
        <v>1493</v>
      </c>
      <c r="EN286" s="12" t="s">
        <v>1493</v>
      </c>
      <c r="EO286" s="12" t="s">
        <v>1493</v>
      </c>
      <c r="EP286" s="12" t="s">
        <v>1493</v>
      </c>
      <c r="ER286">
        <v>5</v>
      </c>
      <c r="ES286">
        <v>39.700000000000003</v>
      </c>
      <c r="ET286">
        <v>40</v>
      </c>
      <c r="EU286">
        <f t="shared" si="12"/>
        <v>40</v>
      </c>
      <c r="EV286">
        <f>Data1!BQ286/7</f>
        <v>40.285714285714285</v>
      </c>
      <c r="EW286">
        <v>5</v>
      </c>
      <c r="EX286">
        <f t="shared" si="13"/>
        <v>2</v>
      </c>
      <c r="EY286" t="str">
        <f t="shared" si="14"/>
        <v>בינוני</v>
      </c>
    </row>
    <row r="287" spans="1:155" x14ac:dyDescent="0.25">
      <c r="A287" s="4">
        <v>1.19</v>
      </c>
      <c r="B287" s="12" t="s">
        <v>1493</v>
      </c>
      <c r="C287" s="12" t="s">
        <v>733</v>
      </c>
      <c r="D287">
        <v>82</v>
      </c>
      <c r="E287" s="12" t="s">
        <v>645</v>
      </c>
      <c r="F287">
        <v>60</v>
      </c>
      <c r="G287" s="12" t="s">
        <v>1493</v>
      </c>
      <c r="H287" s="12" t="s">
        <v>1493</v>
      </c>
      <c r="I287" s="12" t="s">
        <v>1493</v>
      </c>
      <c r="J287" s="12" t="s">
        <v>1493</v>
      </c>
      <c r="K287" s="12" t="s">
        <v>1493</v>
      </c>
      <c r="L287" s="12" t="s">
        <v>1493</v>
      </c>
      <c r="M287">
        <v>1</v>
      </c>
      <c r="N287">
        <v>1</v>
      </c>
      <c r="O287" t="s">
        <v>899</v>
      </c>
      <c r="P287">
        <v>107</v>
      </c>
      <c r="Q287" t="s">
        <v>744</v>
      </c>
      <c r="R287">
        <v>65</v>
      </c>
      <c r="S287" s="12" t="s">
        <v>1493</v>
      </c>
      <c r="T287" s="12" t="s">
        <v>1493</v>
      </c>
      <c r="U287" s="12" t="s">
        <v>1493</v>
      </c>
      <c r="V287" s="12" t="s">
        <v>1493</v>
      </c>
      <c r="W287" s="12" t="s">
        <v>1493</v>
      </c>
      <c r="X287" s="12" t="s">
        <v>1493</v>
      </c>
      <c r="Y287">
        <v>1</v>
      </c>
      <c r="Z287" s="12" t="s">
        <v>1493</v>
      </c>
      <c r="AA287" t="s">
        <v>689</v>
      </c>
      <c r="AB287">
        <v>140</v>
      </c>
      <c r="AC287" t="s">
        <v>484</v>
      </c>
      <c r="AD287">
        <v>70</v>
      </c>
      <c r="AE287" s="12" t="s">
        <v>1493</v>
      </c>
      <c r="AF287" s="12" t="s">
        <v>1493</v>
      </c>
      <c r="AG287" s="12" t="s">
        <v>1493</v>
      </c>
      <c r="AH287" s="12" t="s">
        <v>1493</v>
      </c>
      <c r="AI287">
        <v>1</v>
      </c>
      <c r="AJ287">
        <v>1</v>
      </c>
      <c r="AK287">
        <v>1</v>
      </c>
      <c r="AL287" s="12" t="s">
        <v>1493</v>
      </c>
      <c r="AM287" t="s">
        <v>977</v>
      </c>
      <c r="AN287">
        <v>168</v>
      </c>
      <c r="AO287" t="s">
        <v>645</v>
      </c>
      <c r="AP287">
        <v>73</v>
      </c>
      <c r="AQ287" s="12" t="s">
        <v>1493</v>
      </c>
      <c r="AR287" s="12" t="s">
        <v>1493</v>
      </c>
      <c r="AS287" s="12" t="s">
        <v>1493</v>
      </c>
      <c r="AT287" s="12" t="s">
        <v>1493</v>
      </c>
      <c r="AU287">
        <v>1</v>
      </c>
      <c r="AV287">
        <v>1</v>
      </c>
      <c r="AW287">
        <v>1</v>
      </c>
      <c r="AX287" s="12" t="s">
        <v>1493</v>
      </c>
      <c r="AY287" t="s">
        <v>1235</v>
      </c>
      <c r="AZ287">
        <v>224</v>
      </c>
      <c r="BA287" t="s">
        <v>569</v>
      </c>
      <c r="BB287">
        <v>77</v>
      </c>
      <c r="BC287" s="12" t="s">
        <v>1493</v>
      </c>
      <c r="BD287" s="12" t="s">
        <v>1493</v>
      </c>
      <c r="BE287" s="12" t="s">
        <v>1493</v>
      </c>
      <c r="BF287" s="12" t="s">
        <v>1493</v>
      </c>
      <c r="BG287">
        <v>1</v>
      </c>
      <c r="BH287">
        <v>1</v>
      </c>
      <c r="BI287">
        <v>1</v>
      </c>
      <c r="BJ287" s="12" t="s">
        <v>1493</v>
      </c>
      <c r="BK287" t="s">
        <v>1360</v>
      </c>
      <c r="BL287">
        <v>273</v>
      </c>
      <c r="BM287" t="s">
        <v>569</v>
      </c>
      <c r="BN287">
        <v>80</v>
      </c>
      <c r="BO287" s="12" t="s">
        <v>1493</v>
      </c>
      <c r="BP287" s="12" t="s">
        <v>1493</v>
      </c>
      <c r="BQ287" s="12" t="s">
        <v>1493</v>
      </c>
      <c r="BR287" s="12" t="s">
        <v>1493</v>
      </c>
      <c r="BS287">
        <v>1</v>
      </c>
      <c r="BT287">
        <v>1</v>
      </c>
      <c r="BU287">
        <v>1</v>
      </c>
      <c r="BV287" s="12" t="s">
        <v>1493</v>
      </c>
      <c r="BW287" s="12" t="s">
        <v>1493</v>
      </c>
      <c r="BX287" s="12" t="s">
        <v>1493</v>
      </c>
      <c r="BY287" s="12" t="s">
        <v>1493</v>
      </c>
      <c r="BZ287" s="12" t="s">
        <v>1493</v>
      </c>
      <c r="CA287" s="12" t="s">
        <v>1493</v>
      </c>
      <c r="CB287" s="12" t="s">
        <v>1493</v>
      </c>
      <c r="CC287" s="12" t="s">
        <v>1493</v>
      </c>
      <c r="CD287" s="12" t="s">
        <v>1493</v>
      </c>
      <c r="CE287" s="12" t="s">
        <v>1493</v>
      </c>
      <c r="CF287" s="12" t="s">
        <v>1493</v>
      </c>
      <c r="CG287" s="12" t="s">
        <v>1493</v>
      </c>
      <c r="CH287" s="12" t="s">
        <v>1493</v>
      </c>
      <c r="CI287" s="12" t="s">
        <v>1493</v>
      </c>
      <c r="CJ287" s="12" t="s">
        <v>1493</v>
      </c>
      <c r="CK287" s="12" t="s">
        <v>1493</v>
      </c>
      <c r="CL287" s="12" t="s">
        <v>1493</v>
      </c>
      <c r="CM287" s="12" t="s">
        <v>1493</v>
      </c>
      <c r="CN287" s="12" t="s">
        <v>1493</v>
      </c>
      <c r="CO287" s="12" t="s">
        <v>1493</v>
      </c>
      <c r="CP287" s="12" t="s">
        <v>1493</v>
      </c>
      <c r="CQ287" s="12" t="s">
        <v>1493</v>
      </c>
      <c r="CR287" s="12" t="s">
        <v>1493</v>
      </c>
      <c r="CS287" s="12" t="s">
        <v>1493</v>
      </c>
      <c r="CT287" s="12" t="s">
        <v>1493</v>
      </c>
      <c r="CU287" s="12" t="s">
        <v>1493</v>
      </c>
      <c r="CV287" s="12" t="s">
        <v>1493</v>
      </c>
      <c r="CW287" s="12" t="s">
        <v>1493</v>
      </c>
      <c r="CX287" s="12" t="s">
        <v>1493</v>
      </c>
      <c r="CY287" s="12" t="s">
        <v>1493</v>
      </c>
      <c r="CZ287" s="12" t="s">
        <v>1493</v>
      </c>
      <c r="DA287" s="12" t="s">
        <v>1493</v>
      </c>
      <c r="DB287" s="12" t="s">
        <v>1493</v>
      </c>
      <c r="DC287" s="12" t="s">
        <v>1493</v>
      </c>
      <c r="DD287" s="12" t="s">
        <v>1493</v>
      </c>
      <c r="DE287" s="12" t="s">
        <v>1493</v>
      </c>
      <c r="DF287" s="12" t="s">
        <v>1493</v>
      </c>
      <c r="DG287" s="12" t="s">
        <v>1493</v>
      </c>
      <c r="DH287" s="12" t="s">
        <v>1493</v>
      </c>
      <c r="DI287" s="12" t="s">
        <v>1493</v>
      </c>
      <c r="DJ287" s="12" t="s">
        <v>1493</v>
      </c>
      <c r="DK287" s="12" t="s">
        <v>1493</v>
      </c>
      <c r="DL287" s="12" t="s">
        <v>1493</v>
      </c>
      <c r="DM287" s="12" t="s">
        <v>1493</v>
      </c>
      <c r="DN287" s="12" t="s">
        <v>1493</v>
      </c>
      <c r="DO287" s="12" t="s">
        <v>1493</v>
      </c>
      <c r="DP287" s="12" t="s">
        <v>1493</v>
      </c>
      <c r="DQ287" s="12" t="s">
        <v>1493</v>
      </c>
      <c r="DR287" s="12" t="s">
        <v>1493</v>
      </c>
      <c r="DS287" s="12" t="s">
        <v>1493</v>
      </c>
      <c r="DT287" s="12" t="s">
        <v>1493</v>
      </c>
      <c r="DU287" s="12" t="s">
        <v>1493</v>
      </c>
      <c r="DV287" s="12" t="s">
        <v>1493</v>
      </c>
      <c r="DW287" s="12" t="s">
        <v>1493</v>
      </c>
      <c r="DX287" s="12" t="s">
        <v>1493</v>
      </c>
      <c r="DY287" s="12" t="s">
        <v>1493</v>
      </c>
      <c r="DZ287" s="12" t="s">
        <v>1493</v>
      </c>
      <c r="EA287" s="12" t="s">
        <v>1493</v>
      </c>
      <c r="EB287" s="12" t="s">
        <v>1493</v>
      </c>
      <c r="EC287" s="12" t="s">
        <v>1493</v>
      </c>
      <c r="ED287" s="12" t="s">
        <v>1493</v>
      </c>
      <c r="EE287" s="12" t="s">
        <v>1493</v>
      </c>
      <c r="EF287" s="12" t="s">
        <v>1493</v>
      </c>
      <c r="EG287" s="12" t="s">
        <v>1493</v>
      </c>
      <c r="EH287" s="12" t="s">
        <v>1493</v>
      </c>
      <c r="EI287" s="12" t="s">
        <v>1493</v>
      </c>
      <c r="EJ287" s="12" t="s">
        <v>1493</v>
      </c>
      <c r="EK287" s="12" t="s">
        <v>1493</v>
      </c>
      <c r="EL287" s="12" t="s">
        <v>1493</v>
      </c>
      <c r="EM287" s="12" t="s">
        <v>1493</v>
      </c>
      <c r="EN287" s="12" t="s">
        <v>1493</v>
      </c>
      <c r="EO287" s="12" t="s">
        <v>1493</v>
      </c>
      <c r="EP287" s="12" t="s">
        <v>1493</v>
      </c>
      <c r="ER287">
        <v>6</v>
      </c>
      <c r="ES287">
        <v>39</v>
      </c>
      <c r="ET287">
        <v>39</v>
      </c>
      <c r="EU287">
        <f t="shared" si="12"/>
        <v>39</v>
      </c>
      <c r="EV287">
        <f>Data1!BQ287/7</f>
        <v>40.571428571428569</v>
      </c>
      <c r="EW287">
        <v>6</v>
      </c>
      <c r="EX287">
        <f t="shared" si="13"/>
        <v>2</v>
      </c>
      <c r="EY287" t="str">
        <f t="shared" si="14"/>
        <v>בינוני</v>
      </c>
    </row>
    <row r="288" spans="1:155" x14ac:dyDescent="0.25">
      <c r="A288" s="4">
        <v>1.1910000000000001</v>
      </c>
      <c r="B288" s="12" t="s">
        <v>1493</v>
      </c>
      <c r="C288" s="12" t="s">
        <v>897</v>
      </c>
      <c r="D288">
        <v>77</v>
      </c>
      <c r="E288" s="12" t="s">
        <v>484</v>
      </c>
      <c r="F288">
        <v>59</v>
      </c>
      <c r="G288" s="12" t="s">
        <v>1493</v>
      </c>
      <c r="H288" s="12" t="s">
        <v>1493</v>
      </c>
      <c r="I288" s="12" t="s">
        <v>1493</v>
      </c>
      <c r="J288" s="12" t="s">
        <v>1493</v>
      </c>
      <c r="K288" s="12" t="s">
        <v>1493</v>
      </c>
      <c r="L288" s="12" t="s">
        <v>1493</v>
      </c>
      <c r="M288">
        <v>1</v>
      </c>
      <c r="N288">
        <v>1</v>
      </c>
      <c r="O288" t="s">
        <v>836</v>
      </c>
      <c r="P288">
        <v>106</v>
      </c>
      <c r="Q288" t="s">
        <v>484</v>
      </c>
      <c r="R288">
        <v>61</v>
      </c>
      <c r="S288" s="12" t="s">
        <v>1493</v>
      </c>
      <c r="T288" s="12" t="s">
        <v>1493</v>
      </c>
      <c r="U288" s="12" t="s">
        <v>1493</v>
      </c>
      <c r="V288" s="12" t="s">
        <v>1493</v>
      </c>
      <c r="W288" s="12" t="s">
        <v>1493</v>
      </c>
      <c r="X288" s="12" t="s">
        <v>1493</v>
      </c>
      <c r="Y288">
        <v>1</v>
      </c>
      <c r="Z288" s="12" t="s">
        <v>1493</v>
      </c>
      <c r="AA288" t="s">
        <v>884</v>
      </c>
      <c r="AB288">
        <v>135</v>
      </c>
      <c r="AC288" t="s">
        <v>645</v>
      </c>
      <c r="AD288">
        <v>65</v>
      </c>
      <c r="AE288" s="12" t="s">
        <v>1493</v>
      </c>
      <c r="AF288" s="12" t="s">
        <v>1493</v>
      </c>
      <c r="AG288" s="12" t="s">
        <v>1493</v>
      </c>
      <c r="AH288" s="12" t="s">
        <v>1493</v>
      </c>
      <c r="AI288">
        <v>1</v>
      </c>
      <c r="AJ288">
        <v>1</v>
      </c>
      <c r="AK288">
        <v>1</v>
      </c>
      <c r="AL288" s="12" t="s">
        <v>1493</v>
      </c>
      <c r="AM288" t="s">
        <v>957</v>
      </c>
      <c r="AN288">
        <v>163</v>
      </c>
      <c r="AO288" t="s">
        <v>484</v>
      </c>
      <c r="AP288">
        <v>68</v>
      </c>
      <c r="AQ288" s="12" t="s">
        <v>1493</v>
      </c>
      <c r="AR288" s="12" t="s">
        <v>1493</v>
      </c>
      <c r="AS288" s="12" t="s">
        <v>1493</v>
      </c>
      <c r="AT288" s="12" t="s">
        <v>1493</v>
      </c>
      <c r="AU288">
        <v>1</v>
      </c>
      <c r="AV288">
        <v>1</v>
      </c>
      <c r="AW288">
        <v>1</v>
      </c>
      <c r="AX288">
        <v>1</v>
      </c>
      <c r="AY288" t="s">
        <v>1219</v>
      </c>
      <c r="AZ288">
        <v>196</v>
      </c>
      <c r="BA288" t="s">
        <v>645</v>
      </c>
      <c r="BB288">
        <v>71</v>
      </c>
      <c r="BC288" s="12" t="s">
        <v>1493</v>
      </c>
      <c r="BD288" s="12" t="s">
        <v>1493</v>
      </c>
      <c r="BE288" s="12" t="s">
        <v>1493</v>
      </c>
      <c r="BF288" s="12" t="s">
        <v>1493</v>
      </c>
      <c r="BG288">
        <v>1</v>
      </c>
      <c r="BH288">
        <v>1</v>
      </c>
      <c r="BI288">
        <v>1</v>
      </c>
      <c r="BJ288" s="12" t="s">
        <v>1493</v>
      </c>
      <c r="BK288" t="s">
        <v>1362</v>
      </c>
      <c r="BL288">
        <v>245</v>
      </c>
      <c r="BM288" t="s">
        <v>681</v>
      </c>
      <c r="BN288">
        <v>69.8</v>
      </c>
      <c r="BO288" s="12" t="s">
        <v>1493</v>
      </c>
      <c r="BP288" s="12" t="s">
        <v>1493</v>
      </c>
      <c r="BQ288" s="12" t="s">
        <v>1493</v>
      </c>
      <c r="BR288" s="12" t="s">
        <v>1493</v>
      </c>
      <c r="BS288" s="12" t="s">
        <v>1493</v>
      </c>
      <c r="BT288" s="12" t="s">
        <v>1493</v>
      </c>
      <c r="BU288" s="12" t="s">
        <v>1493</v>
      </c>
      <c r="BV288" s="12" t="s">
        <v>1493</v>
      </c>
      <c r="BW288" s="12" t="s">
        <v>1493</v>
      </c>
      <c r="BX288" s="12" t="s">
        <v>1493</v>
      </c>
      <c r="BY288" s="12" t="s">
        <v>1493</v>
      </c>
      <c r="BZ288" s="12" t="s">
        <v>1493</v>
      </c>
      <c r="CA288" s="12" t="s">
        <v>1493</v>
      </c>
      <c r="CB288" s="12" t="s">
        <v>1493</v>
      </c>
      <c r="CC288" s="12" t="s">
        <v>1493</v>
      </c>
      <c r="CD288" s="12" t="s">
        <v>1493</v>
      </c>
      <c r="CE288" s="12" t="s">
        <v>1493</v>
      </c>
      <c r="CF288" s="12" t="s">
        <v>1493</v>
      </c>
      <c r="CG288" s="12" t="s">
        <v>1493</v>
      </c>
      <c r="CH288" s="12" t="s">
        <v>1493</v>
      </c>
      <c r="CI288" s="12" t="s">
        <v>1493</v>
      </c>
      <c r="CJ288" s="12" t="s">
        <v>1493</v>
      </c>
      <c r="CK288" s="12" t="s">
        <v>1493</v>
      </c>
      <c r="CL288" s="12" t="s">
        <v>1493</v>
      </c>
      <c r="CM288" s="12" t="s">
        <v>1493</v>
      </c>
      <c r="CN288" s="12" t="s">
        <v>1493</v>
      </c>
      <c r="CO288" s="12" t="s">
        <v>1493</v>
      </c>
      <c r="CP288" s="12" t="s">
        <v>1493</v>
      </c>
      <c r="CQ288" s="12" t="s">
        <v>1493</v>
      </c>
      <c r="CR288" s="12" t="s">
        <v>1493</v>
      </c>
      <c r="CS288" s="12" t="s">
        <v>1493</v>
      </c>
      <c r="CT288" s="12" t="s">
        <v>1493</v>
      </c>
      <c r="CU288" s="12" t="s">
        <v>1493</v>
      </c>
      <c r="CV288" s="12" t="s">
        <v>1493</v>
      </c>
      <c r="CW288" s="12" t="s">
        <v>1493</v>
      </c>
      <c r="CX288" s="12" t="s">
        <v>1493</v>
      </c>
      <c r="CY288" s="12" t="s">
        <v>1493</v>
      </c>
      <c r="CZ288" s="12" t="s">
        <v>1493</v>
      </c>
      <c r="DA288" s="12" t="s">
        <v>1493</v>
      </c>
      <c r="DB288" s="12" t="s">
        <v>1493</v>
      </c>
      <c r="DC288" s="12" t="s">
        <v>1493</v>
      </c>
      <c r="DD288" s="12" t="s">
        <v>1493</v>
      </c>
      <c r="DE288" s="12" t="s">
        <v>1493</v>
      </c>
      <c r="DF288" s="12" t="s">
        <v>1493</v>
      </c>
      <c r="DG288" s="12" t="s">
        <v>1493</v>
      </c>
      <c r="DH288" s="12" t="s">
        <v>1493</v>
      </c>
      <c r="DI288" s="12" t="s">
        <v>1493</v>
      </c>
      <c r="DJ288" s="12" t="s">
        <v>1493</v>
      </c>
      <c r="DK288" s="12" t="s">
        <v>1493</v>
      </c>
      <c r="DL288" s="12" t="s">
        <v>1493</v>
      </c>
      <c r="DM288" s="12" t="s">
        <v>1493</v>
      </c>
      <c r="DN288" s="12" t="s">
        <v>1493</v>
      </c>
      <c r="DO288" s="12" t="s">
        <v>1493</v>
      </c>
      <c r="DP288" s="12" t="s">
        <v>1493</v>
      </c>
      <c r="DQ288" s="12" t="s">
        <v>1493</v>
      </c>
      <c r="DR288" s="12" t="s">
        <v>1493</v>
      </c>
      <c r="DS288" s="12" t="s">
        <v>1493</v>
      </c>
      <c r="DT288" s="12" t="s">
        <v>1493</v>
      </c>
      <c r="DU288" s="12" t="s">
        <v>1493</v>
      </c>
      <c r="DV288" s="12" t="s">
        <v>1493</v>
      </c>
      <c r="DW288" s="12" t="s">
        <v>1493</v>
      </c>
      <c r="DX288" s="12" t="s">
        <v>1493</v>
      </c>
      <c r="DY288" s="12" t="s">
        <v>1493</v>
      </c>
      <c r="DZ288" s="12" t="s">
        <v>1493</v>
      </c>
      <c r="EA288" s="12" t="s">
        <v>1493</v>
      </c>
      <c r="EB288" s="12" t="s">
        <v>1493</v>
      </c>
      <c r="EC288" s="12" t="s">
        <v>1493</v>
      </c>
      <c r="ED288" s="12" t="s">
        <v>1493</v>
      </c>
      <c r="EE288" s="12" t="s">
        <v>1493</v>
      </c>
      <c r="EF288" s="12" t="s">
        <v>1493</v>
      </c>
      <c r="EG288" s="12" t="s">
        <v>1493</v>
      </c>
      <c r="EH288" s="12" t="s">
        <v>1493</v>
      </c>
      <c r="EI288" s="12" t="s">
        <v>1493</v>
      </c>
      <c r="EJ288" s="12" t="s">
        <v>1493</v>
      </c>
      <c r="EK288" s="12" t="s">
        <v>1493</v>
      </c>
      <c r="EL288" s="12" t="s">
        <v>1493</v>
      </c>
      <c r="EM288" s="12" t="s">
        <v>1493</v>
      </c>
      <c r="EN288" s="12" t="s">
        <v>1493</v>
      </c>
      <c r="EO288" s="12" t="s">
        <v>1493</v>
      </c>
      <c r="EP288" s="12" t="s">
        <v>1493</v>
      </c>
      <c r="ER288">
        <v>6</v>
      </c>
      <c r="ES288">
        <v>35</v>
      </c>
      <c r="ET288">
        <v>35</v>
      </c>
      <c r="EU288">
        <f t="shared" si="12"/>
        <v>35</v>
      </c>
      <c r="EV288">
        <f>Data1!BQ288/7</f>
        <v>38</v>
      </c>
      <c r="EW288">
        <v>6</v>
      </c>
      <c r="EX288">
        <f t="shared" si="13"/>
        <v>2</v>
      </c>
      <c r="EY288" t="str">
        <f t="shared" si="14"/>
        <v>בינוני</v>
      </c>
    </row>
    <row r="289" spans="1:155" x14ac:dyDescent="0.25">
      <c r="A289" s="4">
        <v>1.1919999999999999</v>
      </c>
      <c r="B289" s="12" t="s">
        <v>1493</v>
      </c>
      <c r="C289" s="12" t="s">
        <v>1039</v>
      </c>
      <c r="D289">
        <v>170</v>
      </c>
      <c r="E289" s="12" t="s">
        <v>1050</v>
      </c>
      <c r="F289">
        <v>56</v>
      </c>
      <c r="G289" s="12" t="s">
        <v>1493</v>
      </c>
      <c r="H289" s="12" t="s">
        <v>1493</v>
      </c>
      <c r="I289" s="12" t="s">
        <v>1493</v>
      </c>
      <c r="J289" s="12" t="s">
        <v>1493</v>
      </c>
      <c r="K289">
        <v>1</v>
      </c>
      <c r="L289" s="12" t="s">
        <v>1493</v>
      </c>
      <c r="M289" s="12" t="s">
        <v>1493</v>
      </c>
      <c r="N289">
        <v>1</v>
      </c>
      <c r="O289" t="s">
        <v>1297</v>
      </c>
      <c r="P289">
        <v>252</v>
      </c>
      <c r="Q289" t="s">
        <v>702</v>
      </c>
      <c r="R289">
        <v>61</v>
      </c>
      <c r="S289" s="12" t="s">
        <v>1493</v>
      </c>
      <c r="T289" s="12" t="s">
        <v>1493</v>
      </c>
      <c r="U289" s="12" t="s">
        <v>1493</v>
      </c>
      <c r="V289" s="12" t="s">
        <v>1493</v>
      </c>
      <c r="W289">
        <v>1</v>
      </c>
      <c r="X289" s="12" t="s">
        <v>1493</v>
      </c>
      <c r="Y289" s="12" t="s">
        <v>1493</v>
      </c>
      <c r="Z289" s="12" t="s">
        <v>1493</v>
      </c>
      <c r="AA289" s="12" t="s">
        <v>1493</v>
      </c>
      <c r="AB289" s="12" t="s">
        <v>1493</v>
      </c>
      <c r="AC289" s="12" t="s">
        <v>1493</v>
      </c>
      <c r="AD289" s="12" t="s">
        <v>1493</v>
      </c>
      <c r="AE289" s="12" t="s">
        <v>1493</v>
      </c>
      <c r="AF289" s="12" t="s">
        <v>1493</v>
      </c>
      <c r="AG289" s="12" t="s">
        <v>1493</v>
      </c>
      <c r="AH289" s="12" t="s">
        <v>1493</v>
      </c>
      <c r="AI289" s="12" t="s">
        <v>1493</v>
      </c>
      <c r="AJ289" s="12" t="s">
        <v>1493</v>
      </c>
      <c r="AK289" s="12" t="s">
        <v>1493</v>
      </c>
      <c r="AL289" s="12" t="s">
        <v>1493</v>
      </c>
      <c r="AM289" s="12" t="s">
        <v>1493</v>
      </c>
      <c r="AN289" s="12" t="s">
        <v>1493</v>
      </c>
      <c r="AO289" s="12" t="s">
        <v>1493</v>
      </c>
      <c r="AP289" s="12" t="s">
        <v>1493</v>
      </c>
      <c r="AQ289" s="12" t="s">
        <v>1493</v>
      </c>
      <c r="AR289" s="12" t="s">
        <v>1493</v>
      </c>
      <c r="AS289" s="12" t="s">
        <v>1493</v>
      </c>
      <c r="AT289" s="12" t="s">
        <v>1493</v>
      </c>
      <c r="AU289" s="12" t="s">
        <v>1493</v>
      </c>
      <c r="AV289" s="12" t="s">
        <v>1493</v>
      </c>
      <c r="AW289" s="12" t="s">
        <v>1493</v>
      </c>
      <c r="AX289" s="12" t="s">
        <v>1493</v>
      </c>
      <c r="AY289" s="12" t="s">
        <v>1493</v>
      </c>
      <c r="AZ289" s="12" t="s">
        <v>1493</v>
      </c>
      <c r="BA289" s="12" t="s">
        <v>1493</v>
      </c>
      <c r="BB289" s="12" t="s">
        <v>1493</v>
      </c>
      <c r="BC289" s="12" t="s">
        <v>1493</v>
      </c>
      <c r="BD289" s="12" t="s">
        <v>1493</v>
      </c>
      <c r="BE289" s="12" t="s">
        <v>1493</v>
      </c>
      <c r="BF289" s="12" t="s">
        <v>1493</v>
      </c>
      <c r="BG289" s="12" t="s">
        <v>1493</v>
      </c>
      <c r="BH289" s="12" t="s">
        <v>1493</v>
      </c>
      <c r="BI289" s="12" t="s">
        <v>1493</v>
      </c>
      <c r="BJ289" s="12" t="s">
        <v>1493</v>
      </c>
      <c r="BK289" s="12" t="s">
        <v>1493</v>
      </c>
      <c r="BL289" s="12" t="s">
        <v>1493</v>
      </c>
      <c r="BM289" s="12" t="s">
        <v>1493</v>
      </c>
      <c r="BN289" s="12" t="s">
        <v>1493</v>
      </c>
      <c r="BO289" s="12" t="s">
        <v>1493</v>
      </c>
      <c r="BP289" s="12" t="s">
        <v>1493</v>
      </c>
      <c r="BQ289" s="12" t="s">
        <v>1493</v>
      </c>
      <c r="BR289" s="12" t="s">
        <v>1493</v>
      </c>
      <c r="BS289" s="12" t="s">
        <v>1493</v>
      </c>
      <c r="BT289" s="12" t="s">
        <v>1493</v>
      </c>
      <c r="BU289" s="12" t="s">
        <v>1493</v>
      </c>
      <c r="BV289" s="12" t="s">
        <v>1493</v>
      </c>
      <c r="BW289" s="12" t="s">
        <v>1493</v>
      </c>
      <c r="BX289" s="12" t="s">
        <v>1493</v>
      </c>
      <c r="BY289" s="12" t="s">
        <v>1493</v>
      </c>
      <c r="BZ289" s="12" t="s">
        <v>1493</v>
      </c>
      <c r="CA289" s="12" t="s">
        <v>1493</v>
      </c>
      <c r="CB289" s="12" t="s">
        <v>1493</v>
      </c>
      <c r="CC289" s="12" t="s">
        <v>1493</v>
      </c>
      <c r="CD289" s="12" t="s">
        <v>1493</v>
      </c>
      <c r="CE289" s="12" t="s">
        <v>1493</v>
      </c>
      <c r="CF289" s="12" t="s">
        <v>1493</v>
      </c>
      <c r="CG289" s="12" t="s">
        <v>1493</v>
      </c>
      <c r="CH289" s="12" t="s">
        <v>1493</v>
      </c>
      <c r="CI289" s="12" t="s">
        <v>1493</v>
      </c>
      <c r="CJ289" s="12" t="s">
        <v>1493</v>
      </c>
      <c r="CK289" s="12" t="s">
        <v>1493</v>
      </c>
      <c r="CL289" s="12" t="s">
        <v>1493</v>
      </c>
      <c r="CM289" s="12" t="s">
        <v>1493</v>
      </c>
      <c r="CN289" s="12" t="s">
        <v>1493</v>
      </c>
      <c r="CO289" s="12" t="s">
        <v>1493</v>
      </c>
      <c r="CP289" s="12" t="s">
        <v>1493</v>
      </c>
      <c r="CQ289" s="12" t="s">
        <v>1493</v>
      </c>
      <c r="CR289" s="12" t="s">
        <v>1493</v>
      </c>
      <c r="CS289" s="12" t="s">
        <v>1493</v>
      </c>
      <c r="CT289" s="12" t="s">
        <v>1493</v>
      </c>
      <c r="CU289" s="12" t="s">
        <v>1493</v>
      </c>
      <c r="CV289" s="12" t="s">
        <v>1493</v>
      </c>
      <c r="CW289" s="12" t="s">
        <v>1493</v>
      </c>
      <c r="CX289" s="12" t="s">
        <v>1493</v>
      </c>
      <c r="CY289" s="12" t="s">
        <v>1493</v>
      </c>
      <c r="CZ289" s="12" t="s">
        <v>1493</v>
      </c>
      <c r="DA289" s="12" t="s">
        <v>1493</v>
      </c>
      <c r="DB289" s="12" t="s">
        <v>1493</v>
      </c>
      <c r="DC289" s="12" t="s">
        <v>1493</v>
      </c>
      <c r="DD289" s="12" t="s">
        <v>1493</v>
      </c>
      <c r="DE289" s="12" t="s">
        <v>1493</v>
      </c>
      <c r="DF289" s="12" t="s">
        <v>1493</v>
      </c>
      <c r="DG289" s="12" t="s">
        <v>1493</v>
      </c>
      <c r="DH289" s="12" t="s">
        <v>1493</v>
      </c>
      <c r="DI289" s="12" t="s">
        <v>1493</v>
      </c>
      <c r="DJ289" s="12" t="s">
        <v>1493</v>
      </c>
      <c r="DK289" s="12" t="s">
        <v>1493</v>
      </c>
      <c r="DL289" s="12" t="s">
        <v>1493</v>
      </c>
      <c r="DM289" s="12" t="s">
        <v>1493</v>
      </c>
      <c r="DN289" s="12" t="s">
        <v>1493</v>
      </c>
      <c r="DO289" s="12" t="s">
        <v>1493</v>
      </c>
      <c r="DP289" s="12" t="s">
        <v>1493</v>
      </c>
      <c r="DQ289" s="12" t="s">
        <v>1493</v>
      </c>
      <c r="DR289" s="12" t="s">
        <v>1493</v>
      </c>
      <c r="DS289" s="12" t="s">
        <v>1493</v>
      </c>
      <c r="DT289" s="12" t="s">
        <v>1493</v>
      </c>
      <c r="DU289" s="12" t="s">
        <v>1493</v>
      </c>
      <c r="DV289" s="12" t="s">
        <v>1493</v>
      </c>
      <c r="DW289" s="12" t="s">
        <v>1493</v>
      </c>
      <c r="DX289" s="12" t="s">
        <v>1493</v>
      </c>
      <c r="DY289" s="12" t="s">
        <v>1493</v>
      </c>
      <c r="DZ289" s="12" t="s">
        <v>1493</v>
      </c>
      <c r="EA289" s="12" t="s">
        <v>1493</v>
      </c>
      <c r="EB289" s="12" t="s">
        <v>1493</v>
      </c>
      <c r="EC289" s="12" t="s">
        <v>1493</v>
      </c>
      <c r="ED289" s="12" t="s">
        <v>1493</v>
      </c>
      <c r="EE289" s="12" t="s">
        <v>1493</v>
      </c>
      <c r="EF289" s="12" t="s">
        <v>1493</v>
      </c>
      <c r="EG289" s="12" t="s">
        <v>1493</v>
      </c>
      <c r="EH289" s="12" t="s">
        <v>1493</v>
      </c>
      <c r="EI289" s="12" t="s">
        <v>1493</v>
      </c>
      <c r="EJ289" s="12" t="s">
        <v>1493</v>
      </c>
      <c r="EK289" s="12" t="s">
        <v>1493</v>
      </c>
      <c r="EL289" s="12" t="s">
        <v>1493</v>
      </c>
      <c r="EM289" s="12" t="s">
        <v>1493</v>
      </c>
      <c r="EN289" s="12" t="s">
        <v>1493</v>
      </c>
      <c r="EO289" s="12" t="s">
        <v>1493</v>
      </c>
      <c r="EP289" s="12" t="s">
        <v>1493</v>
      </c>
      <c r="ER289">
        <v>2</v>
      </c>
      <c r="ES289">
        <v>36</v>
      </c>
      <c r="ET289">
        <v>36</v>
      </c>
      <c r="EU289">
        <f t="shared" si="12"/>
        <v>36</v>
      </c>
      <c r="EV289">
        <f>Data1!BQ289/7</f>
        <v>38</v>
      </c>
      <c r="EW289">
        <v>2</v>
      </c>
      <c r="EX289">
        <f t="shared" si="13"/>
        <v>3</v>
      </c>
      <c r="EY289" t="str">
        <f t="shared" si="14"/>
        <v>לא הולם</v>
      </c>
    </row>
    <row r="290" spans="1:155" x14ac:dyDescent="0.25">
      <c r="A290" s="4">
        <v>1.1930000000000001</v>
      </c>
      <c r="B290" s="12" t="s">
        <v>1493</v>
      </c>
      <c r="C290" s="12" t="s">
        <v>1240</v>
      </c>
      <c r="D290">
        <v>168</v>
      </c>
      <c r="E290" s="12" t="s">
        <v>484</v>
      </c>
      <c r="F290">
        <v>70</v>
      </c>
      <c r="G290" s="12" t="s">
        <v>1493</v>
      </c>
      <c r="H290" s="12" t="s">
        <v>1493</v>
      </c>
      <c r="I290" s="12" t="s">
        <v>1493</v>
      </c>
      <c r="J290" s="12" t="s">
        <v>1493</v>
      </c>
      <c r="K290">
        <v>1</v>
      </c>
      <c r="L290">
        <v>1</v>
      </c>
      <c r="M290">
        <v>1</v>
      </c>
      <c r="N290">
        <v>1</v>
      </c>
      <c r="O290" t="s">
        <v>986</v>
      </c>
      <c r="P290">
        <v>260</v>
      </c>
      <c r="Q290" t="s">
        <v>702</v>
      </c>
      <c r="R290">
        <v>77</v>
      </c>
      <c r="S290" s="12" t="s">
        <v>1493</v>
      </c>
      <c r="T290" s="12" t="s">
        <v>1493</v>
      </c>
      <c r="U290" s="12" t="s">
        <v>1493</v>
      </c>
      <c r="V290" s="12" t="s">
        <v>1493</v>
      </c>
      <c r="W290">
        <v>1</v>
      </c>
      <c r="X290">
        <v>1</v>
      </c>
      <c r="Y290">
        <v>1</v>
      </c>
      <c r="Z290">
        <v>1</v>
      </c>
      <c r="AA290" s="12" t="s">
        <v>1493</v>
      </c>
      <c r="AB290" s="12" t="s">
        <v>1493</v>
      </c>
      <c r="AC290" s="12" t="s">
        <v>1493</v>
      </c>
      <c r="AD290" s="12" t="s">
        <v>1493</v>
      </c>
      <c r="AE290" s="12" t="s">
        <v>1493</v>
      </c>
      <c r="AF290" s="12" t="s">
        <v>1493</v>
      </c>
      <c r="AG290" s="12" t="s">
        <v>1493</v>
      </c>
      <c r="AH290" s="12" t="s">
        <v>1493</v>
      </c>
      <c r="AI290" s="12" t="s">
        <v>1493</v>
      </c>
      <c r="AJ290" s="12" t="s">
        <v>1493</v>
      </c>
      <c r="AK290" s="12" t="s">
        <v>1493</v>
      </c>
      <c r="AL290" s="12" t="s">
        <v>1493</v>
      </c>
      <c r="AM290" s="12" t="s">
        <v>1493</v>
      </c>
      <c r="AN290" s="12" t="s">
        <v>1493</v>
      </c>
      <c r="AO290" s="12" t="s">
        <v>1493</v>
      </c>
      <c r="AP290" s="12" t="s">
        <v>1493</v>
      </c>
      <c r="AQ290" s="12" t="s">
        <v>1493</v>
      </c>
      <c r="AR290" s="12" t="s">
        <v>1493</v>
      </c>
      <c r="AS290" s="12" t="s">
        <v>1493</v>
      </c>
      <c r="AT290" s="12" t="s">
        <v>1493</v>
      </c>
      <c r="AU290" s="12" t="s">
        <v>1493</v>
      </c>
      <c r="AV290" s="12" t="s">
        <v>1493</v>
      </c>
      <c r="AW290" s="12" t="s">
        <v>1493</v>
      </c>
      <c r="AX290" s="12" t="s">
        <v>1493</v>
      </c>
      <c r="AY290" s="12" t="s">
        <v>1493</v>
      </c>
      <c r="AZ290" s="12" t="s">
        <v>1493</v>
      </c>
      <c r="BA290" s="12" t="s">
        <v>1493</v>
      </c>
      <c r="BB290" s="12" t="s">
        <v>1493</v>
      </c>
      <c r="BC290" s="12" t="s">
        <v>1493</v>
      </c>
      <c r="BD290" s="12" t="s">
        <v>1493</v>
      </c>
      <c r="BE290" s="12" t="s">
        <v>1493</v>
      </c>
      <c r="BF290" s="12" t="s">
        <v>1493</v>
      </c>
      <c r="BG290" s="12" t="s">
        <v>1493</v>
      </c>
      <c r="BH290" s="12" t="s">
        <v>1493</v>
      </c>
      <c r="BI290" s="12" t="s">
        <v>1493</v>
      </c>
      <c r="BJ290" s="12" t="s">
        <v>1493</v>
      </c>
      <c r="BK290" s="12" t="s">
        <v>1493</v>
      </c>
      <c r="BL290" s="12" t="s">
        <v>1493</v>
      </c>
      <c r="BM290" s="12" t="s">
        <v>1493</v>
      </c>
      <c r="BN290" s="12" t="s">
        <v>1493</v>
      </c>
      <c r="BO290" s="12" t="s">
        <v>1493</v>
      </c>
      <c r="BP290" s="12" t="s">
        <v>1493</v>
      </c>
      <c r="BQ290" s="12" t="s">
        <v>1493</v>
      </c>
      <c r="BR290" s="12" t="s">
        <v>1493</v>
      </c>
      <c r="BS290" s="12" t="s">
        <v>1493</v>
      </c>
      <c r="BT290" s="12" t="s">
        <v>1493</v>
      </c>
      <c r="BU290" s="12" t="s">
        <v>1493</v>
      </c>
      <c r="BV290" s="12" t="s">
        <v>1493</v>
      </c>
      <c r="BW290" s="12" t="s">
        <v>1493</v>
      </c>
      <c r="BX290" s="12" t="s">
        <v>1493</v>
      </c>
      <c r="BY290" s="12" t="s">
        <v>1493</v>
      </c>
      <c r="BZ290" s="12" t="s">
        <v>1493</v>
      </c>
      <c r="CA290" s="12" t="s">
        <v>1493</v>
      </c>
      <c r="CB290" s="12" t="s">
        <v>1493</v>
      </c>
      <c r="CC290" s="12" t="s">
        <v>1493</v>
      </c>
      <c r="CD290" s="12" t="s">
        <v>1493</v>
      </c>
      <c r="CE290" s="12" t="s">
        <v>1493</v>
      </c>
      <c r="CF290" s="12" t="s">
        <v>1493</v>
      </c>
      <c r="CG290" s="12" t="s">
        <v>1493</v>
      </c>
      <c r="CH290" s="12" t="s">
        <v>1493</v>
      </c>
      <c r="CI290" s="12" t="s">
        <v>1493</v>
      </c>
      <c r="CJ290" s="12" t="s">
        <v>1493</v>
      </c>
      <c r="CK290" s="12" t="s">
        <v>1493</v>
      </c>
      <c r="CL290" s="12" t="s">
        <v>1493</v>
      </c>
      <c r="CM290" s="12" t="s">
        <v>1493</v>
      </c>
      <c r="CN290" s="12" t="s">
        <v>1493</v>
      </c>
      <c r="CO290" s="12" t="s">
        <v>1493</v>
      </c>
      <c r="CP290" s="12" t="s">
        <v>1493</v>
      </c>
      <c r="CQ290" s="12" t="s">
        <v>1493</v>
      </c>
      <c r="CR290" s="12" t="s">
        <v>1493</v>
      </c>
      <c r="CS290" s="12" t="s">
        <v>1493</v>
      </c>
      <c r="CT290" s="12" t="s">
        <v>1493</v>
      </c>
      <c r="CU290" s="12" t="s">
        <v>1493</v>
      </c>
      <c r="CV290" s="12" t="s">
        <v>1493</v>
      </c>
      <c r="CW290" s="12" t="s">
        <v>1493</v>
      </c>
      <c r="CX290" s="12" t="s">
        <v>1493</v>
      </c>
      <c r="CY290" s="12" t="s">
        <v>1493</v>
      </c>
      <c r="CZ290" s="12" t="s">
        <v>1493</v>
      </c>
      <c r="DA290" s="12" t="s">
        <v>1493</v>
      </c>
      <c r="DB290" s="12" t="s">
        <v>1493</v>
      </c>
      <c r="DC290" s="12" t="s">
        <v>1493</v>
      </c>
      <c r="DD290" s="12" t="s">
        <v>1493</v>
      </c>
      <c r="DE290" s="12" t="s">
        <v>1493</v>
      </c>
      <c r="DF290" s="12" t="s">
        <v>1493</v>
      </c>
      <c r="DG290" s="12" t="s">
        <v>1493</v>
      </c>
      <c r="DH290" s="12" t="s">
        <v>1493</v>
      </c>
      <c r="DI290" s="12" t="s">
        <v>1493</v>
      </c>
      <c r="DJ290" s="12" t="s">
        <v>1493</v>
      </c>
      <c r="DK290" s="12" t="s">
        <v>1493</v>
      </c>
      <c r="DL290" s="12" t="s">
        <v>1493</v>
      </c>
      <c r="DM290" s="12" t="s">
        <v>1493</v>
      </c>
      <c r="DN290" s="12" t="s">
        <v>1493</v>
      </c>
      <c r="DO290" s="12" t="s">
        <v>1493</v>
      </c>
      <c r="DP290" s="12" t="s">
        <v>1493</v>
      </c>
      <c r="DQ290" s="12" t="s">
        <v>1493</v>
      </c>
      <c r="DR290" s="12" t="s">
        <v>1493</v>
      </c>
      <c r="DS290" s="12" t="s">
        <v>1493</v>
      </c>
      <c r="DT290" s="12" t="s">
        <v>1493</v>
      </c>
      <c r="DU290" s="12" t="s">
        <v>1493</v>
      </c>
      <c r="DV290" s="12" t="s">
        <v>1493</v>
      </c>
      <c r="DW290" s="12" t="s">
        <v>1493</v>
      </c>
      <c r="DX290" s="12" t="s">
        <v>1493</v>
      </c>
      <c r="DY290" s="12" t="s">
        <v>1493</v>
      </c>
      <c r="DZ290" s="12" t="s">
        <v>1493</v>
      </c>
      <c r="EA290" s="12" t="s">
        <v>1493</v>
      </c>
      <c r="EB290" s="12" t="s">
        <v>1493</v>
      </c>
      <c r="EC290" s="12" t="s">
        <v>1493</v>
      </c>
      <c r="ED290" s="12" t="s">
        <v>1493</v>
      </c>
      <c r="EE290" s="12" t="s">
        <v>1493</v>
      </c>
      <c r="EF290" s="12" t="s">
        <v>1493</v>
      </c>
      <c r="EG290" s="12" t="s">
        <v>1493</v>
      </c>
      <c r="EH290" s="12" t="s">
        <v>1493</v>
      </c>
      <c r="EI290" s="12" t="s">
        <v>1493</v>
      </c>
      <c r="EJ290" s="12" t="s">
        <v>1493</v>
      </c>
      <c r="EK290" s="12" t="s">
        <v>1493</v>
      </c>
      <c r="EL290" s="12" t="s">
        <v>1493</v>
      </c>
      <c r="EM290" s="12" t="s">
        <v>1493</v>
      </c>
      <c r="EN290" s="12" t="s">
        <v>1493</v>
      </c>
      <c r="EO290" s="12" t="s">
        <v>1493</v>
      </c>
      <c r="EP290" s="12" t="s">
        <v>1493</v>
      </c>
      <c r="ER290">
        <v>2</v>
      </c>
      <c r="ES290">
        <v>37.1</v>
      </c>
      <c r="ET290">
        <v>37.1</v>
      </c>
      <c r="EU290">
        <f t="shared" si="12"/>
        <v>37</v>
      </c>
      <c r="EV290">
        <f>Data1!BQ290/7</f>
        <v>38.285714285714285</v>
      </c>
      <c r="EW290">
        <v>2</v>
      </c>
      <c r="EX290">
        <f t="shared" si="13"/>
        <v>3</v>
      </c>
      <c r="EY290" t="str">
        <f t="shared" si="14"/>
        <v>לא הולם</v>
      </c>
    </row>
    <row r="291" spans="1:155" x14ac:dyDescent="0.25">
      <c r="A291" s="4">
        <v>1.194</v>
      </c>
      <c r="B291" s="12" t="s">
        <v>1493</v>
      </c>
      <c r="C291" s="12" t="s">
        <v>516</v>
      </c>
      <c r="D291">
        <v>61</v>
      </c>
      <c r="E291" s="12" t="s">
        <v>681</v>
      </c>
      <c r="F291">
        <v>56</v>
      </c>
      <c r="G291" s="12" t="s">
        <v>1493</v>
      </c>
      <c r="H291" s="12" t="s">
        <v>1493</v>
      </c>
      <c r="I291" s="12" t="s">
        <v>1493</v>
      </c>
      <c r="J291" s="12" t="s">
        <v>1493</v>
      </c>
      <c r="K291" s="12" t="s">
        <v>1493</v>
      </c>
      <c r="L291" s="12" t="s">
        <v>1493</v>
      </c>
      <c r="M291">
        <v>1</v>
      </c>
      <c r="N291">
        <v>1</v>
      </c>
      <c r="O291" t="s">
        <v>971</v>
      </c>
      <c r="P291">
        <v>124</v>
      </c>
      <c r="Q291" t="s">
        <v>681</v>
      </c>
      <c r="R291">
        <v>56</v>
      </c>
      <c r="S291" s="12" t="s">
        <v>1493</v>
      </c>
      <c r="T291" s="12" t="s">
        <v>1493</v>
      </c>
      <c r="U291" s="12" t="s">
        <v>1493</v>
      </c>
      <c r="V291" s="12" t="s">
        <v>1493</v>
      </c>
      <c r="W291" s="12" t="s">
        <v>1493</v>
      </c>
      <c r="X291" s="12" t="s">
        <v>1493</v>
      </c>
      <c r="Y291">
        <v>1</v>
      </c>
      <c r="Z291" s="12" t="s">
        <v>1493</v>
      </c>
      <c r="AA291" t="s">
        <v>1226</v>
      </c>
      <c r="AB291">
        <v>155</v>
      </c>
      <c r="AC291" t="s">
        <v>1365</v>
      </c>
      <c r="AD291">
        <v>57</v>
      </c>
      <c r="AE291" s="12" t="s">
        <v>1493</v>
      </c>
      <c r="AF291" s="12" t="s">
        <v>1493</v>
      </c>
      <c r="AG291" s="12" t="s">
        <v>1493</v>
      </c>
      <c r="AH291" s="12" t="s">
        <v>1493</v>
      </c>
      <c r="AI291">
        <v>1</v>
      </c>
      <c r="AJ291">
        <v>1</v>
      </c>
      <c r="AK291">
        <v>1</v>
      </c>
      <c r="AL291" s="12" t="s">
        <v>1493</v>
      </c>
      <c r="AM291" t="s">
        <v>1222</v>
      </c>
      <c r="AN291">
        <v>187</v>
      </c>
      <c r="AO291" t="s">
        <v>1366</v>
      </c>
      <c r="AP291">
        <v>58</v>
      </c>
      <c r="AQ291" s="12" t="s">
        <v>1493</v>
      </c>
      <c r="AR291" s="12" t="s">
        <v>1493</v>
      </c>
      <c r="AS291" s="12" t="s">
        <v>1493</v>
      </c>
      <c r="AT291" s="12" t="s">
        <v>1493</v>
      </c>
      <c r="AU291">
        <v>1</v>
      </c>
      <c r="AV291">
        <v>1</v>
      </c>
      <c r="AW291">
        <v>1</v>
      </c>
      <c r="AX291" s="12" t="s">
        <v>1493</v>
      </c>
      <c r="AY291" t="s">
        <v>1367</v>
      </c>
      <c r="AZ291">
        <v>260</v>
      </c>
      <c r="BA291" t="s">
        <v>1368</v>
      </c>
      <c r="BB291">
        <v>61</v>
      </c>
      <c r="BC291" s="12" t="s">
        <v>1493</v>
      </c>
      <c r="BD291" s="12" t="s">
        <v>1493</v>
      </c>
      <c r="BE291" s="12" t="s">
        <v>1493</v>
      </c>
      <c r="BF291" s="12" t="s">
        <v>1493</v>
      </c>
      <c r="BG291">
        <v>1</v>
      </c>
      <c r="BH291">
        <v>1</v>
      </c>
      <c r="BI291">
        <v>1</v>
      </c>
      <c r="BJ291" s="12" t="s">
        <v>1493</v>
      </c>
      <c r="BK291" s="12" t="s">
        <v>1493</v>
      </c>
      <c r="BL291" s="12" t="s">
        <v>1493</v>
      </c>
      <c r="BM291" s="12" t="s">
        <v>1493</v>
      </c>
      <c r="BN291" s="12" t="s">
        <v>1493</v>
      </c>
      <c r="BO291" s="12" t="s">
        <v>1493</v>
      </c>
      <c r="BP291" s="12" t="s">
        <v>1493</v>
      </c>
      <c r="BQ291" s="12" t="s">
        <v>1493</v>
      </c>
      <c r="BR291" s="12" t="s">
        <v>1493</v>
      </c>
      <c r="BS291" s="12" t="s">
        <v>1493</v>
      </c>
      <c r="BT291" s="12" t="s">
        <v>1493</v>
      </c>
      <c r="BU291" s="12" t="s">
        <v>1493</v>
      </c>
      <c r="BV291" s="12" t="s">
        <v>1493</v>
      </c>
      <c r="BW291" s="12" t="s">
        <v>1493</v>
      </c>
      <c r="BX291" s="12" t="s">
        <v>1493</v>
      </c>
      <c r="BY291" s="12" t="s">
        <v>1493</v>
      </c>
      <c r="BZ291" s="12" t="s">
        <v>1493</v>
      </c>
      <c r="CA291" s="12" t="s">
        <v>1493</v>
      </c>
      <c r="CB291" s="12" t="s">
        <v>1493</v>
      </c>
      <c r="CC291" s="12" t="s">
        <v>1493</v>
      </c>
      <c r="CD291" s="12" t="s">
        <v>1493</v>
      </c>
      <c r="CE291" s="12" t="s">
        <v>1493</v>
      </c>
      <c r="CF291" s="12" t="s">
        <v>1493</v>
      </c>
      <c r="CG291" s="12" t="s">
        <v>1493</v>
      </c>
      <c r="CH291" s="12" t="s">
        <v>1493</v>
      </c>
      <c r="CI291" s="12" t="s">
        <v>1493</v>
      </c>
      <c r="CJ291" s="12" t="s">
        <v>1493</v>
      </c>
      <c r="CK291" s="12" t="s">
        <v>1493</v>
      </c>
      <c r="CL291" s="12" t="s">
        <v>1493</v>
      </c>
      <c r="CM291" s="12" t="s">
        <v>1493</v>
      </c>
      <c r="CN291" s="12" t="s">
        <v>1493</v>
      </c>
      <c r="CO291" s="12" t="s">
        <v>1493</v>
      </c>
      <c r="CP291" s="12" t="s">
        <v>1493</v>
      </c>
      <c r="CQ291" s="12" t="s">
        <v>1493</v>
      </c>
      <c r="CR291" s="12" t="s">
        <v>1493</v>
      </c>
      <c r="CS291" s="12" t="s">
        <v>1493</v>
      </c>
      <c r="CT291" s="12" t="s">
        <v>1493</v>
      </c>
      <c r="CU291" s="12" t="s">
        <v>1493</v>
      </c>
      <c r="CV291" s="12" t="s">
        <v>1493</v>
      </c>
      <c r="CW291" s="12" t="s">
        <v>1493</v>
      </c>
      <c r="CX291" s="12" t="s">
        <v>1493</v>
      </c>
      <c r="CY291" s="12" t="s">
        <v>1493</v>
      </c>
      <c r="CZ291" s="12" t="s">
        <v>1493</v>
      </c>
      <c r="DA291" s="12" t="s">
        <v>1493</v>
      </c>
      <c r="DB291" s="12" t="s">
        <v>1493</v>
      </c>
      <c r="DC291" s="12" t="s">
        <v>1493</v>
      </c>
      <c r="DD291" s="12" t="s">
        <v>1493</v>
      </c>
      <c r="DE291" s="12" t="s">
        <v>1493</v>
      </c>
      <c r="DF291" s="12" t="s">
        <v>1493</v>
      </c>
      <c r="DG291" s="12" t="s">
        <v>1493</v>
      </c>
      <c r="DH291" s="12" t="s">
        <v>1493</v>
      </c>
      <c r="DI291" s="12" t="s">
        <v>1493</v>
      </c>
      <c r="DJ291" s="12" t="s">
        <v>1493</v>
      </c>
      <c r="DK291" s="12" t="s">
        <v>1493</v>
      </c>
      <c r="DL291" s="12" t="s">
        <v>1493</v>
      </c>
      <c r="DM291" s="12" t="s">
        <v>1493</v>
      </c>
      <c r="DN291" s="12" t="s">
        <v>1493</v>
      </c>
      <c r="DO291" s="12" t="s">
        <v>1493</v>
      </c>
      <c r="DP291" s="12" t="s">
        <v>1493</v>
      </c>
      <c r="DQ291" s="12" t="s">
        <v>1493</v>
      </c>
      <c r="DR291" s="12" t="s">
        <v>1493</v>
      </c>
      <c r="DS291" s="12" t="s">
        <v>1493</v>
      </c>
      <c r="DT291" s="12" t="s">
        <v>1493</v>
      </c>
      <c r="DU291" s="12" t="s">
        <v>1493</v>
      </c>
      <c r="DV291" s="12" t="s">
        <v>1493</v>
      </c>
      <c r="DW291" s="12" t="s">
        <v>1493</v>
      </c>
      <c r="DX291" s="12" t="s">
        <v>1493</v>
      </c>
      <c r="DY291" s="12" t="s">
        <v>1493</v>
      </c>
      <c r="DZ291" s="12" t="s">
        <v>1493</v>
      </c>
      <c r="EA291" s="12" t="s">
        <v>1493</v>
      </c>
      <c r="EB291" s="12" t="s">
        <v>1493</v>
      </c>
      <c r="EC291" s="12" t="s">
        <v>1493</v>
      </c>
      <c r="ED291" s="12" t="s">
        <v>1493</v>
      </c>
      <c r="EE291" s="12" t="s">
        <v>1493</v>
      </c>
      <c r="EF291" s="12" t="s">
        <v>1493</v>
      </c>
      <c r="EG291" s="12" t="s">
        <v>1493</v>
      </c>
      <c r="EH291" s="12" t="s">
        <v>1493</v>
      </c>
      <c r="EI291" s="12" t="s">
        <v>1493</v>
      </c>
      <c r="EJ291" s="12" t="s">
        <v>1493</v>
      </c>
      <c r="EK291" s="12" t="s">
        <v>1493</v>
      </c>
      <c r="EL291" s="12" t="s">
        <v>1493</v>
      </c>
      <c r="EM291" s="12" t="s">
        <v>1493</v>
      </c>
      <c r="EN291" s="12" t="s">
        <v>1493</v>
      </c>
      <c r="EO291" s="12" t="s">
        <v>1493</v>
      </c>
      <c r="EP291" s="12" t="s">
        <v>1493</v>
      </c>
      <c r="ER291">
        <v>5</v>
      </c>
      <c r="ES291">
        <v>37.1</v>
      </c>
      <c r="ET291">
        <v>37.1</v>
      </c>
      <c r="EU291">
        <f t="shared" si="12"/>
        <v>37</v>
      </c>
      <c r="EV291">
        <f>Data1!BQ291/7</f>
        <v>39.857142857142854</v>
      </c>
      <c r="EW291">
        <v>5</v>
      </c>
      <c r="EX291">
        <f t="shared" si="13"/>
        <v>2</v>
      </c>
      <c r="EY291" t="str">
        <f t="shared" si="14"/>
        <v>בינוני</v>
      </c>
    </row>
    <row r="292" spans="1:155" x14ac:dyDescent="0.25">
      <c r="A292" s="4">
        <v>1.1950000000000001</v>
      </c>
      <c r="B292" s="12" t="s">
        <v>1493</v>
      </c>
      <c r="C292" s="12" t="s">
        <v>836</v>
      </c>
      <c r="D292">
        <v>74</v>
      </c>
      <c r="E292" s="12" t="s">
        <v>495</v>
      </c>
      <c r="F292">
        <v>53</v>
      </c>
      <c r="G292" s="12" t="s">
        <v>1493</v>
      </c>
      <c r="H292" s="12" t="s">
        <v>1493</v>
      </c>
      <c r="I292" s="12" t="s">
        <v>1493</v>
      </c>
      <c r="J292" s="12" t="s">
        <v>1493</v>
      </c>
      <c r="K292" s="12" t="s">
        <v>1493</v>
      </c>
      <c r="L292" s="12" t="s">
        <v>1493</v>
      </c>
      <c r="M292">
        <v>1</v>
      </c>
      <c r="N292">
        <v>1</v>
      </c>
      <c r="O292" t="s">
        <v>1215</v>
      </c>
      <c r="P292">
        <v>166</v>
      </c>
      <c r="Q292" t="s">
        <v>702</v>
      </c>
      <c r="R292">
        <v>55</v>
      </c>
      <c r="S292" s="12" t="s">
        <v>1493</v>
      </c>
      <c r="T292" s="12" t="s">
        <v>1493</v>
      </c>
      <c r="U292" s="12" t="s">
        <v>1493</v>
      </c>
      <c r="V292" s="12" t="s">
        <v>1493</v>
      </c>
      <c r="W292">
        <v>1</v>
      </c>
      <c r="X292" s="12" t="s">
        <v>1493</v>
      </c>
      <c r="Y292">
        <v>1</v>
      </c>
      <c r="Z292" s="12" t="s">
        <v>1493</v>
      </c>
      <c r="AA292" t="s">
        <v>1228</v>
      </c>
      <c r="AB292">
        <v>196</v>
      </c>
      <c r="AC292" t="s">
        <v>681</v>
      </c>
      <c r="AD292">
        <v>58</v>
      </c>
      <c r="AE292" s="12" t="s">
        <v>1493</v>
      </c>
      <c r="AF292" s="12" t="s">
        <v>1493</v>
      </c>
      <c r="AG292" s="12" t="s">
        <v>1493</v>
      </c>
      <c r="AH292" s="12" t="s">
        <v>1493</v>
      </c>
      <c r="AI292">
        <v>1</v>
      </c>
      <c r="AJ292" s="12" t="s">
        <v>1493</v>
      </c>
      <c r="AK292">
        <v>1</v>
      </c>
      <c r="AL292" s="12" t="s">
        <v>1493</v>
      </c>
      <c r="AM292" s="12" t="s">
        <v>1493</v>
      </c>
      <c r="AN292" s="12" t="s">
        <v>1493</v>
      </c>
      <c r="AO292" s="12" t="s">
        <v>1493</v>
      </c>
      <c r="AP292" s="12" t="s">
        <v>1493</v>
      </c>
      <c r="AQ292" s="12" t="s">
        <v>1493</v>
      </c>
      <c r="AR292" s="12" t="s">
        <v>1493</v>
      </c>
      <c r="AS292" s="12" t="s">
        <v>1493</v>
      </c>
      <c r="AT292" s="12" t="s">
        <v>1493</v>
      </c>
      <c r="AU292" s="12" t="s">
        <v>1493</v>
      </c>
      <c r="AV292" s="12" t="s">
        <v>1493</v>
      </c>
      <c r="AW292" s="12" t="s">
        <v>1493</v>
      </c>
      <c r="AX292" s="12" t="s">
        <v>1493</v>
      </c>
      <c r="AY292" s="12" t="s">
        <v>1493</v>
      </c>
      <c r="AZ292" s="12" t="s">
        <v>1493</v>
      </c>
      <c r="BA292" s="12" t="s">
        <v>1493</v>
      </c>
      <c r="BB292" s="12" t="s">
        <v>1493</v>
      </c>
      <c r="BC292" s="12" t="s">
        <v>1493</v>
      </c>
      <c r="BD292" s="12" t="s">
        <v>1493</v>
      </c>
      <c r="BE292" s="12" t="s">
        <v>1493</v>
      </c>
      <c r="BF292" s="12" t="s">
        <v>1493</v>
      </c>
      <c r="BG292" s="12" t="s">
        <v>1493</v>
      </c>
      <c r="BH292" s="12" t="s">
        <v>1493</v>
      </c>
      <c r="BI292" s="12" t="s">
        <v>1493</v>
      </c>
      <c r="BJ292" s="12" t="s">
        <v>1493</v>
      </c>
      <c r="BK292" s="12" t="s">
        <v>1493</v>
      </c>
      <c r="BL292" s="12" t="s">
        <v>1493</v>
      </c>
      <c r="BM292" s="12" t="s">
        <v>1493</v>
      </c>
      <c r="BN292" s="12" t="s">
        <v>1493</v>
      </c>
      <c r="BO292" s="12" t="s">
        <v>1493</v>
      </c>
      <c r="BP292" s="12" t="s">
        <v>1493</v>
      </c>
      <c r="BQ292" s="12" t="s">
        <v>1493</v>
      </c>
      <c r="BR292" s="12" t="s">
        <v>1493</v>
      </c>
      <c r="BS292" s="12" t="s">
        <v>1493</v>
      </c>
      <c r="BT292" s="12" t="s">
        <v>1493</v>
      </c>
      <c r="BU292" s="12" t="s">
        <v>1493</v>
      </c>
      <c r="BV292" s="12" t="s">
        <v>1493</v>
      </c>
      <c r="BW292" s="12" t="s">
        <v>1493</v>
      </c>
      <c r="BX292" s="12" t="s">
        <v>1493</v>
      </c>
      <c r="BY292" s="12" t="s">
        <v>1493</v>
      </c>
      <c r="BZ292" s="12" t="s">
        <v>1493</v>
      </c>
      <c r="CA292" s="12" t="s">
        <v>1493</v>
      </c>
      <c r="CB292" s="12" t="s">
        <v>1493</v>
      </c>
      <c r="CC292" s="12" t="s">
        <v>1493</v>
      </c>
      <c r="CD292" s="12" t="s">
        <v>1493</v>
      </c>
      <c r="CE292" s="12" t="s">
        <v>1493</v>
      </c>
      <c r="CF292" s="12" t="s">
        <v>1493</v>
      </c>
      <c r="CG292" s="12" t="s">
        <v>1493</v>
      </c>
      <c r="CH292" s="12" t="s">
        <v>1493</v>
      </c>
      <c r="CI292" s="12" t="s">
        <v>1493</v>
      </c>
      <c r="CJ292" s="12" t="s">
        <v>1493</v>
      </c>
      <c r="CK292" s="12" t="s">
        <v>1493</v>
      </c>
      <c r="CL292" s="12" t="s">
        <v>1493</v>
      </c>
      <c r="CM292" s="12" t="s">
        <v>1493</v>
      </c>
      <c r="CN292" s="12" t="s">
        <v>1493</v>
      </c>
      <c r="CO292" s="12" t="s">
        <v>1493</v>
      </c>
      <c r="CP292" s="12" t="s">
        <v>1493</v>
      </c>
      <c r="CQ292" s="12" t="s">
        <v>1493</v>
      </c>
      <c r="CR292" s="12" t="s">
        <v>1493</v>
      </c>
      <c r="CS292" s="12" t="s">
        <v>1493</v>
      </c>
      <c r="CT292" s="12" t="s">
        <v>1493</v>
      </c>
      <c r="CU292" s="12" t="s">
        <v>1493</v>
      </c>
      <c r="CV292" s="12" t="s">
        <v>1493</v>
      </c>
      <c r="CW292" s="12" t="s">
        <v>1493</v>
      </c>
      <c r="CX292" s="12" t="s">
        <v>1493</v>
      </c>
      <c r="CY292" s="12" t="s">
        <v>1493</v>
      </c>
      <c r="CZ292" s="12" t="s">
        <v>1493</v>
      </c>
      <c r="DA292" s="12" t="s">
        <v>1493</v>
      </c>
      <c r="DB292" s="12" t="s">
        <v>1493</v>
      </c>
      <c r="DC292" s="12" t="s">
        <v>1493</v>
      </c>
      <c r="DD292" s="12" t="s">
        <v>1493</v>
      </c>
      <c r="DE292" s="12" t="s">
        <v>1493</v>
      </c>
      <c r="DF292" s="12" t="s">
        <v>1493</v>
      </c>
      <c r="DG292" s="12" t="s">
        <v>1493</v>
      </c>
      <c r="DH292" s="12" t="s">
        <v>1493</v>
      </c>
      <c r="DI292" s="12" t="s">
        <v>1493</v>
      </c>
      <c r="DJ292" s="12" t="s">
        <v>1493</v>
      </c>
      <c r="DK292" s="12" t="s">
        <v>1493</v>
      </c>
      <c r="DL292" s="12" t="s">
        <v>1493</v>
      </c>
      <c r="DM292" s="12" t="s">
        <v>1493</v>
      </c>
      <c r="DN292" s="12" t="s">
        <v>1493</v>
      </c>
      <c r="DO292" s="12" t="s">
        <v>1493</v>
      </c>
      <c r="DP292" s="12" t="s">
        <v>1493</v>
      </c>
      <c r="DQ292" s="12" t="s">
        <v>1493</v>
      </c>
      <c r="DR292" s="12" t="s">
        <v>1493</v>
      </c>
      <c r="DS292" s="12" t="s">
        <v>1493</v>
      </c>
      <c r="DT292" s="12" t="s">
        <v>1493</v>
      </c>
      <c r="DU292" s="12" t="s">
        <v>1493</v>
      </c>
      <c r="DV292" s="12" t="s">
        <v>1493</v>
      </c>
      <c r="DW292" s="12" t="s">
        <v>1493</v>
      </c>
      <c r="DX292" s="12" t="s">
        <v>1493</v>
      </c>
      <c r="DY292" s="12" t="s">
        <v>1493</v>
      </c>
      <c r="DZ292" s="12" t="s">
        <v>1493</v>
      </c>
      <c r="EA292" s="12" t="s">
        <v>1493</v>
      </c>
      <c r="EB292" s="12" t="s">
        <v>1493</v>
      </c>
      <c r="EC292" s="12" t="s">
        <v>1493</v>
      </c>
      <c r="ED292" s="12" t="s">
        <v>1493</v>
      </c>
      <c r="EE292" s="12" t="s">
        <v>1493</v>
      </c>
      <c r="EF292" s="12" t="s">
        <v>1493</v>
      </c>
      <c r="EG292" s="12" t="s">
        <v>1493</v>
      </c>
      <c r="EH292" s="12" t="s">
        <v>1493</v>
      </c>
      <c r="EI292" s="12" t="s">
        <v>1493</v>
      </c>
      <c r="EJ292" s="12" t="s">
        <v>1493</v>
      </c>
      <c r="EK292" s="12" t="s">
        <v>1493</v>
      </c>
      <c r="EL292" s="12" t="s">
        <v>1493</v>
      </c>
      <c r="EM292" s="12" t="s">
        <v>1493</v>
      </c>
      <c r="EN292" s="12" t="s">
        <v>1493</v>
      </c>
      <c r="EO292" s="12" t="s">
        <v>1493</v>
      </c>
      <c r="EP292" s="12" t="s">
        <v>1493</v>
      </c>
      <c r="ER292">
        <v>3</v>
      </c>
      <c r="ES292">
        <v>28</v>
      </c>
      <c r="ET292">
        <v>28</v>
      </c>
      <c r="EU292">
        <f t="shared" si="12"/>
        <v>28</v>
      </c>
      <c r="EV292">
        <f>Data1!BQ292/7</f>
        <v>38.857142857142854</v>
      </c>
      <c r="EW292">
        <v>3</v>
      </c>
      <c r="EX292">
        <f t="shared" si="13"/>
        <v>3</v>
      </c>
      <c r="EY292" t="str">
        <f t="shared" si="14"/>
        <v>לא הולם</v>
      </c>
    </row>
    <row r="293" spans="1:155" x14ac:dyDescent="0.25">
      <c r="A293" s="4">
        <v>1.196</v>
      </c>
      <c r="B293" s="12" t="s">
        <v>1493</v>
      </c>
      <c r="C293" s="12" t="s">
        <v>1369</v>
      </c>
      <c r="D293">
        <v>244</v>
      </c>
      <c r="E293" s="12" t="s">
        <v>1116</v>
      </c>
      <c r="F293">
        <v>95</v>
      </c>
      <c r="G293" s="12" t="s">
        <v>1493</v>
      </c>
      <c r="H293" s="12" t="s">
        <v>1493</v>
      </c>
      <c r="I293" s="12" t="s">
        <v>1493</v>
      </c>
      <c r="J293">
        <v>1</v>
      </c>
      <c r="K293">
        <v>1</v>
      </c>
      <c r="L293">
        <v>1</v>
      </c>
      <c r="M293">
        <v>1</v>
      </c>
      <c r="N293">
        <v>1</v>
      </c>
      <c r="O293" s="12" t="s">
        <v>1493</v>
      </c>
      <c r="P293" s="12" t="s">
        <v>1493</v>
      </c>
      <c r="Q293" s="12" t="s">
        <v>1493</v>
      </c>
      <c r="R293" s="12" t="s">
        <v>1493</v>
      </c>
      <c r="S293" s="12" t="s">
        <v>1493</v>
      </c>
      <c r="T293" s="12" t="s">
        <v>1493</v>
      </c>
      <c r="U293" s="12" t="s">
        <v>1493</v>
      </c>
      <c r="V293" s="12" t="s">
        <v>1493</v>
      </c>
      <c r="W293" s="12" t="s">
        <v>1493</v>
      </c>
      <c r="X293" s="12" t="s">
        <v>1493</v>
      </c>
      <c r="Y293" s="12" t="s">
        <v>1493</v>
      </c>
      <c r="Z293" s="12" t="s">
        <v>1493</v>
      </c>
      <c r="AA293" s="12" t="s">
        <v>1493</v>
      </c>
      <c r="AB293" s="12" t="s">
        <v>1493</v>
      </c>
      <c r="AC293" s="12" t="s">
        <v>1493</v>
      </c>
      <c r="AD293" s="12" t="s">
        <v>1493</v>
      </c>
      <c r="AE293" s="12" t="s">
        <v>1493</v>
      </c>
      <c r="AF293" s="12" t="s">
        <v>1493</v>
      </c>
      <c r="AG293" s="12" t="s">
        <v>1493</v>
      </c>
      <c r="AH293" s="12" t="s">
        <v>1493</v>
      </c>
      <c r="AI293" s="12" t="s">
        <v>1493</v>
      </c>
      <c r="AJ293" s="12" t="s">
        <v>1493</v>
      </c>
      <c r="AK293" s="12" t="s">
        <v>1493</v>
      </c>
      <c r="AL293" s="12" t="s">
        <v>1493</v>
      </c>
      <c r="AM293" s="12" t="s">
        <v>1493</v>
      </c>
      <c r="AN293" s="12" t="s">
        <v>1493</v>
      </c>
      <c r="AO293" s="12" t="s">
        <v>1493</v>
      </c>
      <c r="AP293" s="12" t="s">
        <v>1493</v>
      </c>
      <c r="AQ293" s="12" t="s">
        <v>1493</v>
      </c>
      <c r="AR293" s="12" t="s">
        <v>1493</v>
      </c>
      <c r="AS293" s="12" t="s">
        <v>1493</v>
      </c>
      <c r="AT293" s="12" t="s">
        <v>1493</v>
      </c>
      <c r="AU293" s="12" t="s">
        <v>1493</v>
      </c>
      <c r="AV293" s="12" t="s">
        <v>1493</v>
      </c>
      <c r="AW293" s="12" t="s">
        <v>1493</v>
      </c>
      <c r="AX293" s="12" t="s">
        <v>1493</v>
      </c>
      <c r="AY293" s="12" t="s">
        <v>1493</v>
      </c>
      <c r="AZ293" s="12" t="s">
        <v>1493</v>
      </c>
      <c r="BA293" s="12" t="s">
        <v>1493</v>
      </c>
      <c r="BB293" s="12" t="s">
        <v>1493</v>
      </c>
      <c r="BC293" s="12" t="s">
        <v>1493</v>
      </c>
      <c r="BD293" s="12" t="s">
        <v>1493</v>
      </c>
      <c r="BE293" s="12" t="s">
        <v>1493</v>
      </c>
      <c r="BF293" s="12" t="s">
        <v>1493</v>
      </c>
      <c r="BG293" s="12" t="s">
        <v>1493</v>
      </c>
      <c r="BH293" s="12" t="s">
        <v>1493</v>
      </c>
      <c r="BI293" s="12" t="s">
        <v>1493</v>
      </c>
      <c r="BJ293" s="12" t="s">
        <v>1493</v>
      </c>
      <c r="BK293" s="12" t="s">
        <v>1493</v>
      </c>
      <c r="BL293" s="12" t="s">
        <v>1493</v>
      </c>
      <c r="BM293" s="12" t="s">
        <v>1493</v>
      </c>
      <c r="BN293" s="12" t="s">
        <v>1493</v>
      </c>
      <c r="BO293" s="12" t="s">
        <v>1493</v>
      </c>
      <c r="BP293" s="12" t="s">
        <v>1493</v>
      </c>
      <c r="BQ293" s="12" t="s">
        <v>1493</v>
      </c>
      <c r="BR293" s="12" t="s">
        <v>1493</v>
      </c>
      <c r="BS293" s="12" t="s">
        <v>1493</v>
      </c>
      <c r="BT293" s="12" t="s">
        <v>1493</v>
      </c>
      <c r="BU293" s="12" t="s">
        <v>1493</v>
      </c>
      <c r="BV293" s="12" t="s">
        <v>1493</v>
      </c>
      <c r="BW293" s="12" t="s">
        <v>1493</v>
      </c>
      <c r="BX293" s="12" t="s">
        <v>1493</v>
      </c>
      <c r="BY293" s="12" t="s">
        <v>1493</v>
      </c>
      <c r="BZ293" s="12" t="s">
        <v>1493</v>
      </c>
      <c r="CA293" s="12" t="s">
        <v>1493</v>
      </c>
      <c r="CB293" s="12" t="s">
        <v>1493</v>
      </c>
      <c r="CC293" s="12" t="s">
        <v>1493</v>
      </c>
      <c r="CD293" s="12" t="s">
        <v>1493</v>
      </c>
      <c r="CE293" s="12" t="s">
        <v>1493</v>
      </c>
      <c r="CF293" s="12" t="s">
        <v>1493</v>
      </c>
      <c r="CG293" s="12" t="s">
        <v>1493</v>
      </c>
      <c r="CH293" s="12" t="s">
        <v>1493</v>
      </c>
      <c r="CI293" s="12" t="s">
        <v>1493</v>
      </c>
      <c r="CJ293" s="12" t="s">
        <v>1493</v>
      </c>
      <c r="CK293" s="12" t="s">
        <v>1493</v>
      </c>
      <c r="CL293" s="12" t="s">
        <v>1493</v>
      </c>
      <c r="CM293" s="12" t="s">
        <v>1493</v>
      </c>
      <c r="CN293" s="12" t="s">
        <v>1493</v>
      </c>
      <c r="CO293" s="12" t="s">
        <v>1493</v>
      </c>
      <c r="CP293" s="12" t="s">
        <v>1493</v>
      </c>
      <c r="CQ293" s="12" t="s">
        <v>1493</v>
      </c>
      <c r="CR293" s="12" t="s">
        <v>1493</v>
      </c>
      <c r="CS293" s="12" t="s">
        <v>1493</v>
      </c>
      <c r="CT293" s="12" t="s">
        <v>1493</v>
      </c>
      <c r="CU293" s="12" t="s">
        <v>1493</v>
      </c>
      <c r="CV293" s="12" t="s">
        <v>1493</v>
      </c>
      <c r="CW293" s="12" t="s">
        <v>1493</v>
      </c>
      <c r="CX293" s="12" t="s">
        <v>1493</v>
      </c>
      <c r="CY293" s="12" t="s">
        <v>1493</v>
      </c>
      <c r="CZ293" s="12" t="s">
        <v>1493</v>
      </c>
      <c r="DA293" s="12" t="s">
        <v>1493</v>
      </c>
      <c r="DB293" s="12" t="s">
        <v>1493</v>
      </c>
      <c r="DC293" s="12" t="s">
        <v>1493</v>
      </c>
      <c r="DD293" s="12" t="s">
        <v>1493</v>
      </c>
      <c r="DE293" s="12" t="s">
        <v>1493</v>
      </c>
      <c r="DF293" s="12" t="s">
        <v>1493</v>
      </c>
      <c r="DG293" s="12" t="s">
        <v>1493</v>
      </c>
      <c r="DH293" s="12" t="s">
        <v>1493</v>
      </c>
      <c r="DI293" s="12" t="s">
        <v>1493</v>
      </c>
      <c r="DJ293" s="12" t="s">
        <v>1493</v>
      </c>
      <c r="DK293" s="12" t="s">
        <v>1493</v>
      </c>
      <c r="DL293" s="12" t="s">
        <v>1493</v>
      </c>
      <c r="DM293" s="12" t="s">
        <v>1493</v>
      </c>
      <c r="DN293" s="12" t="s">
        <v>1493</v>
      </c>
      <c r="DO293" s="12" t="s">
        <v>1493</v>
      </c>
      <c r="DP293" s="12" t="s">
        <v>1493</v>
      </c>
      <c r="DQ293" s="12" t="s">
        <v>1493</v>
      </c>
      <c r="DR293" s="12" t="s">
        <v>1493</v>
      </c>
      <c r="DS293" s="12" t="s">
        <v>1493</v>
      </c>
      <c r="DT293" s="12" t="s">
        <v>1493</v>
      </c>
      <c r="DU293" s="12" t="s">
        <v>1493</v>
      </c>
      <c r="DV293" s="12" t="s">
        <v>1493</v>
      </c>
      <c r="DW293" s="12" t="s">
        <v>1493</v>
      </c>
      <c r="DX293" s="12" t="s">
        <v>1493</v>
      </c>
      <c r="DY293" s="12" t="s">
        <v>1493</v>
      </c>
      <c r="DZ293" s="12" t="s">
        <v>1493</v>
      </c>
      <c r="EA293" s="12" t="s">
        <v>1493</v>
      </c>
      <c r="EB293" s="12" t="s">
        <v>1493</v>
      </c>
      <c r="EC293" s="12" t="s">
        <v>1493</v>
      </c>
      <c r="ED293" s="12" t="s">
        <v>1493</v>
      </c>
      <c r="EE293" s="12" t="s">
        <v>1493</v>
      </c>
      <c r="EF293" s="12" t="s">
        <v>1493</v>
      </c>
      <c r="EG293" s="12" t="s">
        <v>1493</v>
      </c>
      <c r="EH293" s="12" t="s">
        <v>1493</v>
      </c>
      <c r="EI293" s="12" t="s">
        <v>1493</v>
      </c>
      <c r="EJ293" s="12" t="s">
        <v>1493</v>
      </c>
      <c r="EK293" s="12" t="s">
        <v>1493</v>
      </c>
      <c r="EL293" s="12" t="s">
        <v>1493</v>
      </c>
      <c r="EM293" s="12" t="s">
        <v>1493</v>
      </c>
      <c r="EN293" s="12" t="s">
        <v>1493</v>
      </c>
      <c r="EO293" s="12" t="s">
        <v>1493</v>
      </c>
      <c r="EP293" s="12" t="s">
        <v>1493</v>
      </c>
      <c r="ER293">
        <v>1</v>
      </c>
      <c r="ES293">
        <v>34.799999999999997</v>
      </c>
      <c r="ET293">
        <v>35.1</v>
      </c>
      <c r="EU293">
        <f t="shared" si="12"/>
        <v>35</v>
      </c>
      <c r="EV293">
        <f>Data1!BQ293/7</f>
        <v>38</v>
      </c>
      <c r="EW293">
        <v>1</v>
      </c>
      <c r="EX293">
        <f t="shared" si="13"/>
        <v>3</v>
      </c>
      <c r="EY293" t="str">
        <f t="shared" si="14"/>
        <v>לא הולם</v>
      </c>
    </row>
    <row r="294" spans="1:155" x14ac:dyDescent="0.25">
      <c r="A294" s="4">
        <v>1.1970000000000001</v>
      </c>
      <c r="B294" s="12" t="s">
        <v>1493</v>
      </c>
      <c r="C294" s="12" t="s">
        <v>1145</v>
      </c>
      <c r="D294">
        <v>91</v>
      </c>
      <c r="E294" s="12" t="s">
        <v>557</v>
      </c>
      <c r="F294">
        <v>57</v>
      </c>
      <c r="G294" s="12" t="s">
        <v>1493</v>
      </c>
      <c r="H294" s="12" t="s">
        <v>1493</v>
      </c>
      <c r="I294" s="12" t="s">
        <v>1493</v>
      </c>
      <c r="J294" s="12" t="s">
        <v>1493</v>
      </c>
      <c r="K294" s="12" t="s">
        <v>1493</v>
      </c>
      <c r="L294" s="12" t="s">
        <v>1493</v>
      </c>
      <c r="M294" s="12" t="s">
        <v>1493</v>
      </c>
      <c r="N294">
        <v>1</v>
      </c>
      <c r="O294" t="s">
        <v>1122</v>
      </c>
      <c r="P294">
        <v>112</v>
      </c>
      <c r="Q294" s="12" t="s">
        <v>1493</v>
      </c>
      <c r="R294">
        <v>59</v>
      </c>
      <c r="S294" s="12" t="s">
        <v>1493</v>
      </c>
      <c r="T294" s="12" t="s">
        <v>1493</v>
      </c>
      <c r="U294" s="12" t="s">
        <v>1493</v>
      </c>
      <c r="V294" s="12" t="s">
        <v>1493</v>
      </c>
      <c r="W294" s="12" t="s">
        <v>1493</v>
      </c>
      <c r="X294" s="12" t="s">
        <v>1493</v>
      </c>
      <c r="Y294" s="12" t="s">
        <v>1493</v>
      </c>
      <c r="Z294">
        <v>1</v>
      </c>
      <c r="AA294" t="s">
        <v>1034</v>
      </c>
      <c r="AB294">
        <v>164</v>
      </c>
      <c r="AC294" t="s">
        <v>608</v>
      </c>
      <c r="AD294">
        <v>61</v>
      </c>
      <c r="AE294" s="12" t="s">
        <v>1493</v>
      </c>
      <c r="AF294" s="12" t="s">
        <v>1493</v>
      </c>
      <c r="AG294" s="12" t="s">
        <v>1493</v>
      </c>
      <c r="AH294" s="12" t="s">
        <v>1493</v>
      </c>
      <c r="AI294">
        <v>1</v>
      </c>
      <c r="AJ294" s="12" t="s">
        <v>1493</v>
      </c>
      <c r="AK294" s="12" t="s">
        <v>1493</v>
      </c>
      <c r="AL294" s="12" t="s">
        <v>1493</v>
      </c>
      <c r="AM294" t="s">
        <v>1228</v>
      </c>
      <c r="AN294">
        <v>199</v>
      </c>
      <c r="AO294" t="s">
        <v>557</v>
      </c>
      <c r="AP294">
        <v>65</v>
      </c>
      <c r="AQ294" s="12" t="s">
        <v>1493</v>
      </c>
      <c r="AR294" s="12" t="s">
        <v>1493</v>
      </c>
      <c r="AS294" s="12" t="s">
        <v>1493</v>
      </c>
      <c r="AT294" s="12" t="s">
        <v>1493</v>
      </c>
      <c r="AU294">
        <v>1</v>
      </c>
      <c r="AV294" s="12" t="s">
        <v>1493</v>
      </c>
      <c r="AW294" s="12" t="s">
        <v>1493</v>
      </c>
      <c r="AX294" s="12" t="s">
        <v>1493</v>
      </c>
      <c r="AY294" t="s">
        <v>1370</v>
      </c>
      <c r="AZ294">
        <v>266</v>
      </c>
      <c r="BA294" t="s">
        <v>608</v>
      </c>
      <c r="BB294">
        <v>69</v>
      </c>
      <c r="BC294" s="12" t="s">
        <v>1493</v>
      </c>
      <c r="BD294" s="12" t="s">
        <v>1493</v>
      </c>
      <c r="BE294" s="12" t="s">
        <v>1493</v>
      </c>
      <c r="BF294" s="12" t="s">
        <v>1493</v>
      </c>
      <c r="BG294">
        <v>1</v>
      </c>
      <c r="BH294" s="12" t="s">
        <v>1493</v>
      </c>
      <c r="BI294" s="12" t="s">
        <v>1493</v>
      </c>
      <c r="BJ294" s="12" t="s">
        <v>1493</v>
      </c>
      <c r="BK294" s="12" t="s">
        <v>1493</v>
      </c>
      <c r="BL294" s="12" t="s">
        <v>1493</v>
      </c>
      <c r="BM294" s="12" t="s">
        <v>1493</v>
      </c>
      <c r="BN294" s="12" t="s">
        <v>1493</v>
      </c>
      <c r="BO294" s="12" t="s">
        <v>1493</v>
      </c>
      <c r="BP294" s="12" t="s">
        <v>1493</v>
      </c>
      <c r="BQ294" s="12" t="s">
        <v>1493</v>
      </c>
      <c r="BR294" s="12" t="s">
        <v>1493</v>
      </c>
      <c r="BS294" s="12" t="s">
        <v>1493</v>
      </c>
      <c r="BT294" s="12" t="s">
        <v>1493</v>
      </c>
      <c r="BU294" s="12" t="s">
        <v>1493</v>
      </c>
      <c r="BV294" s="12" t="s">
        <v>1493</v>
      </c>
      <c r="BW294" s="12" t="s">
        <v>1493</v>
      </c>
      <c r="BX294" s="12" t="s">
        <v>1493</v>
      </c>
      <c r="BY294" s="12" t="s">
        <v>1493</v>
      </c>
      <c r="BZ294" s="12" t="s">
        <v>1493</v>
      </c>
      <c r="CA294" s="12" t="s">
        <v>1493</v>
      </c>
      <c r="CB294" s="12" t="s">
        <v>1493</v>
      </c>
      <c r="CC294" s="12" t="s">
        <v>1493</v>
      </c>
      <c r="CD294" s="12" t="s">
        <v>1493</v>
      </c>
      <c r="CE294" s="12" t="s">
        <v>1493</v>
      </c>
      <c r="CF294" s="12" t="s">
        <v>1493</v>
      </c>
      <c r="CG294" s="12" t="s">
        <v>1493</v>
      </c>
      <c r="CH294" s="12" t="s">
        <v>1493</v>
      </c>
      <c r="CI294" s="12" t="s">
        <v>1493</v>
      </c>
      <c r="CJ294" s="12" t="s">
        <v>1493</v>
      </c>
      <c r="CK294" s="12" t="s">
        <v>1493</v>
      </c>
      <c r="CL294" s="12" t="s">
        <v>1493</v>
      </c>
      <c r="CM294" s="12" t="s">
        <v>1493</v>
      </c>
      <c r="CN294" s="12" t="s">
        <v>1493</v>
      </c>
      <c r="CO294" s="12" t="s">
        <v>1493</v>
      </c>
      <c r="CP294" s="12" t="s">
        <v>1493</v>
      </c>
      <c r="CQ294" s="12" t="s">
        <v>1493</v>
      </c>
      <c r="CR294" s="12" t="s">
        <v>1493</v>
      </c>
      <c r="CS294" s="12" t="s">
        <v>1493</v>
      </c>
      <c r="CT294" s="12" t="s">
        <v>1493</v>
      </c>
      <c r="CU294" s="12" t="s">
        <v>1493</v>
      </c>
      <c r="CV294" s="12" t="s">
        <v>1493</v>
      </c>
      <c r="CW294" s="12" t="s">
        <v>1493</v>
      </c>
      <c r="CX294" s="12" t="s">
        <v>1493</v>
      </c>
      <c r="CY294" s="12" t="s">
        <v>1493</v>
      </c>
      <c r="CZ294" s="12" t="s">
        <v>1493</v>
      </c>
      <c r="DA294" s="12" t="s">
        <v>1493</v>
      </c>
      <c r="DB294" s="12" t="s">
        <v>1493</v>
      </c>
      <c r="DC294" s="12" t="s">
        <v>1493</v>
      </c>
      <c r="DD294" s="12" t="s">
        <v>1493</v>
      </c>
      <c r="DE294" s="12" t="s">
        <v>1493</v>
      </c>
      <c r="DF294" s="12" t="s">
        <v>1493</v>
      </c>
      <c r="DG294" s="12" t="s">
        <v>1493</v>
      </c>
      <c r="DH294" s="12" t="s">
        <v>1493</v>
      </c>
      <c r="DI294" s="12" t="s">
        <v>1493</v>
      </c>
      <c r="DJ294" s="12" t="s">
        <v>1493</v>
      </c>
      <c r="DK294" s="12" t="s">
        <v>1493</v>
      </c>
      <c r="DL294" s="12" t="s">
        <v>1493</v>
      </c>
      <c r="DM294" s="12" t="s">
        <v>1493</v>
      </c>
      <c r="DN294" s="12" t="s">
        <v>1493</v>
      </c>
      <c r="DO294" s="12" t="s">
        <v>1493</v>
      </c>
      <c r="DP294" s="12" t="s">
        <v>1493</v>
      </c>
      <c r="DQ294" s="12" t="s">
        <v>1493</v>
      </c>
      <c r="DR294" s="12" t="s">
        <v>1493</v>
      </c>
      <c r="DS294" s="12" t="s">
        <v>1493</v>
      </c>
      <c r="DT294" s="12" t="s">
        <v>1493</v>
      </c>
      <c r="DU294" s="12" t="s">
        <v>1493</v>
      </c>
      <c r="DV294" s="12" t="s">
        <v>1493</v>
      </c>
      <c r="DW294" s="12" t="s">
        <v>1493</v>
      </c>
      <c r="DX294" s="12" t="s">
        <v>1493</v>
      </c>
      <c r="DY294" s="12" t="s">
        <v>1493</v>
      </c>
      <c r="DZ294" s="12" t="s">
        <v>1493</v>
      </c>
      <c r="EA294" s="12" t="s">
        <v>1493</v>
      </c>
      <c r="EB294" s="12" t="s">
        <v>1493</v>
      </c>
      <c r="EC294" s="12" t="s">
        <v>1493</v>
      </c>
      <c r="ED294" s="12" t="s">
        <v>1493</v>
      </c>
      <c r="EE294" s="12" t="s">
        <v>1493</v>
      </c>
      <c r="EF294" s="12" t="s">
        <v>1493</v>
      </c>
      <c r="EG294" s="12" t="s">
        <v>1493</v>
      </c>
      <c r="EH294" s="12" t="s">
        <v>1493</v>
      </c>
      <c r="EI294" s="12" t="s">
        <v>1493</v>
      </c>
      <c r="EJ294" s="12" t="s">
        <v>1493</v>
      </c>
      <c r="EK294" s="12" t="s">
        <v>1493</v>
      </c>
      <c r="EL294" s="12" t="s">
        <v>1493</v>
      </c>
      <c r="EM294" s="12" t="s">
        <v>1493</v>
      </c>
      <c r="EN294" s="12" t="s">
        <v>1493</v>
      </c>
      <c r="EO294" s="12" t="s">
        <v>1493</v>
      </c>
      <c r="EP294" s="12" t="s">
        <v>1493</v>
      </c>
      <c r="ER294">
        <v>5</v>
      </c>
      <c r="ES294">
        <v>38</v>
      </c>
      <c r="ET294">
        <v>38</v>
      </c>
      <c r="EU294">
        <f t="shared" si="12"/>
        <v>38</v>
      </c>
      <c r="EV294">
        <f>Data1!BQ294/7</f>
        <v>39.142857142857146</v>
      </c>
      <c r="EW294">
        <v>5</v>
      </c>
      <c r="EX294">
        <f t="shared" si="13"/>
        <v>2</v>
      </c>
      <c r="EY294" t="str">
        <f t="shared" si="14"/>
        <v>בינוני</v>
      </c>
    </row>
    <row r="295" spans="1:155" x14ac:dyDescent="0.25">
      <c r="A295" s="4">
        <v>1.198</v>
      </c>
      <c r="B295" s="12" t="s">
        <v>1493</v>
      </c>
      <c r="C295" s="12" t="s">
        <v>1067</v>
      </c>
      <c r="D295">
        <v>84</v>
      </c>
      <c r="E295" s="12" t="s">
        <v>645</v>
      </c>
      <c r="F295">
        <v>69</v>
      </c>
      <c r="G295" s="12" t="s">
        <v>1493</v>
      </c>
      <c r="H295" s="12" t="s">
        <v>1493</v>
      </c>
      <c r="I295" s="12" t="s">
        <v>1493</v>
      </c>
      <c r="J295" s="12" t="s">
        <v>1493</v>
      </c>
      <c r="K295" s="12" t="s">
        <v>1493</v>
      </c>
      <c r="L295" s="12" t="s">
        <v>1493</v>
      </c>
      <c r="M295" s="12" t="s">
        <v>1493</v>
      </c>
      <c r="N295">
        <v>1</v>
      </c>
      <c r="O295" t="s">
        <v>1362</v>
      </c>
      <c r="P295">
        <v>210</v>
      </c>
      <c r="Q295" t="s">
        <v>484</v>
      </c>
      <c r="R295">
        <v>80</v>
      </c>
      <c r="S295" s="12" t="s">
        <v>1493</v>
      </c>
      <c r="T295" s="12" t="s">
        <v>1493</v>
      </c>
      <c r="U295" s="12" t="s">
        <v>1493</v>
      </c>
      <c r="V295" s="12" t="s">
        <v>1493</v>
      </c>
      <c r="W295">
        <v>1</v>
      </c>
      <c r="X295">
        <v>1</v>
      </c>
      <c r="Y295">
        <v>1</v>
      </c>
      <c r="Z295" s="12" t="s">
        <v>1493</v>
      </c>
      <c r="AA295" t="s">
        <v>1372</v>
      </c>
      <c r="AB295">
        <v>231</v>
      </c>
      <c r="AC295" t="s">
        <v>702</v>
      </c>
      <c r="AD295">
        <v>82</v>
      </c>
      <c r="AE295" s="12" t="s">
        <v>1493</v>
      </c>
      <c r="AF295" s="12" t="s">
        <v>1493</v>
      </c>
      <c r="AG295" s="12" t="s">
        <v>1493</v>
      </c>
      <c r="AH295" s="12" t="s">
        <v>1493</v>
      </c>
      <c r="AI295">
        <v>1</v>
      </c>
      <c r="AJ295">
        <v>1</v>
      </c>
      <c r="AK295">
        <v>1</v>
      </c>
      <c r="AL295" s="12" t="s">
        <v>1493</v>
      </c>
      <c r="AM295" t="s">
        <v>1373</v>
      </c>
      <c r="AN295">
        <v>259</v>
      </c>
      <c r="AO295" t="s">
        <v>484</v>
      </c>
      <c r="AP295">
        <v>84</v>
      </c>
      <c r="AQ295" s="12" t="s">
        <v>1493</v>
      </c>
      <c r="AR295" s="12" t="s">
        <v>1493</v>
      </c>
      <c r="AS295" s="12" t="s">
        <v>1493</v>
      </c>
      <c r="AT295" s="12" t="s">
        <v>1493</v>
      </c>
      <c r="AU295">
        <v>1</v>
      </c>
      <c r="AV295">
        <v>1</v>
      </c>
      <c r="AW295">
        <v>1</v>
      </c>
      <c r="AX295" s="12" t="s">
        <v>1493</v>
      </c>
      <c r="AY295" s="12" t="s">
        <v>1493</v>
      </c>
      <c r="AZ295" s="12" t="s">
        <v>1493</v>
      </c>
      <c r="BA295" s="12" t="s">
        <v>1493</v>
      </c>
      <c r="BB295" s="12" t="s">
        <v>1493</v>
      </c>
      <c r="BC295" s="12" t="s">
        <v>1493</v>
      </c>
      <c r="BD295" s="12" t="s">
        <v>1493</v>
      </c>
      <c r="BE295" s="12" t="s">
        <v>1493</v>
      </c>
      <c r="BF295" s="12" t="s">
        <v>1493</v>
      </c>
      <c r="BG295" s="12" t="s">
        <v>1493</v>
      </c>
      <c r="BH295" s="12" t="s">
        <v>1493</v>
      </c>
      <c r="BI295" s="12" t="s">
        <v>1493</v>
      </c>
      <c r="BJ295" s="12" t="s">
        <v>1493</v>
      </c>
      <c r="BK295" s="12" t="s">
        <v>1493</v>
      </c>
      <c r="BL295" s="12" t="s">
        <v>1493</v>
      </c>
      <c r="BM295" s="12" t="s">
        <v>1493</v>
      </c>
      <c r="BN295" s="12" t="s">
        <v>1493</v>
      </c>
      <c r="BO295" s="12" t="s">
        <v>1493</v>
      </c>
      <c r="BP295" s="12" t="s">
        <v>1493</v>
      </c>
      <c r="BQ295" s="12" t="s">
        <v>1493</v>
      </c>
      <c r="BR295" s="12" t="s">
        <v>1493</v>
      </c>
      <c r="BS295" s="12" t="s">
        <v>1493</v>
      </c>
      <c r="BT295" s="12" t="s">
        <v>1493</v>
      </c>
      <c r="BU295" s="12" t="s">
        <v>1493</v>
      </c>
      <c r="BV295" s="12" t="s">
        <v>1493</v>
      </c>
      <c r="BW295" s="12" t="s">
        <v>1493</v>
      </c>
      <c r="BX295" s="12" t="s">
        <v>1493</v>
      </c>
      <c r="BY295" s="12" t="s">
        <v>1493</v>
      </c>
      <c r="BZ295" s="12" t="s">
        <v>1493</v>
      </c>
      <c r="CA295" s="12" t="s">
        <v>1493</v>
      </c>
      <c r="CB295" s="12" t="s">
        <v>1493</v>
      </c>
      <c r="CC295" s="12" t="s">
        <v>1493</v>
      </c>
      <c r="CD295" s="12" t="s">
        <v>1493</v>
      </c>
      <c r="CE295" s="12" t="s">
        <v>1493</v>
      </c>
      <c r="CF295" s="12" t="s">
        <v>1493</v>
      </c>
      <c r="CG295" s="12" t="s">
        <v>1493</v>
      </c>
      <c r="CH295" s="12" t="s">
        <v>1493</v>
      </c>
      <c r="CI295" s="12" t="s">
        <v>1493</v>
      </c>
      <c r="CJ295" s="12" t="s">
        <v>1493</v>
      </c>
      <c r="CK295" s="12" t="s">
        <v>1493</v>
      </c>
      <c r="CL295" s="12" t="s">
        <v>1493</v>
      </c>
      <c r="CM295" s="12" t="s">
        <v>1493</v>
      </c>
      <c r="CN295" s="12" t="s">
        <v>1493</v>
      </c>
      <c r="CO295" s="12" t="s">
        <v>1493</v>
      </c>
      <c r="CP295" s="12" t="s">
        <v>1493</v>
      </c>
      <c r="CQ295" s="12" t="s">
        <v>1493</v>
      </c>
      <c r="CR295" s="12" t="s">
        <v>1493</v>
      </c>
      <c r="CS295" s="12" t="s">
        <v>1493</v>
      </c>
      <c r="CT295" s="12" t="s">
        <v>1493</v>
      </c>
      <c r="CU295" s="12" t="s">
        <v>1493</v>
      </c>
      <c r="CV295" s="12" t="s">
        <v>1493</v>
      </c>
      <c r="CW295" s="12" t="s">
        <v>1493</v>
      </c>
      <c r="CX295" s="12" t="s">
        <v>1493</v>
      </c>
      <c r="CY295" s="12" t="s">
        <v>1493</v>
      </c>
      <c r="CZ295" s="12" t="s">
        <v>1493</v>
      </c>
      <c r="DA295" s="12" t="s">
        <v>1493</v>
      </c>
      <c r="DB295" s="12" t="s">
        <v>1493</v>
      </c>
      <c r="DC295" s="12" t="s">
        <v>1493</v>
      </c>
      <c r="DD295" s="12" t="s">
        <v>1493</v>
      </c>
      <c r="DE295" s="12" t="s">
        <v>1493</v>
      </c>
      <c r="DF295" s="12" t="s">
        <v>1493</v>
      </c>
      <c r="DG295" s="12" t="s">
        <v>1493</v>
      </c>
      <c r="DH295" s="12" t="s">
        <v>1493</v>
      </c>
      <c r="DI295" s="12" t="s">
        <v>1493</v>
      </c>
      <c r="DJ295" s="12" t="s">
        <v>1493</v>
      </c>
      <c r="DK295" s="12" t="s">
        <v>1493</v>
      </c>
      <c r="DL295" s="12" t="s">
        <v>1493</v>
      </c>
      <c r="DM295" s="12" t="s">
        <v>1493</v>
      </c>
      <c r="DN295" s="12" t="s">
        <v>1493</v>
      </c>
      <c r="DO295" s="12" t="s">
        <v>1493</v>
      </c>
      <c r="DP295" s="12" t="s">
        <v>1493</v>
      </c>
      <c r="DQ295" s="12" t="s">
        <v>1493</v>
      </c>
      <c r="DR295" s="12" t="s">
        <v>1493</v>
      </c>
      <c r="DS295" s="12" t="s">
        <v>1493</v>
      </c>
      <c r="DT295" s="12" t="s">
        <v>1493</v>
      </c>
      <c r="DU295" s="12" t="s">
        <v>1493</v>
      </c>
      <c r="DV295" s="12" t="s">
        <v>1493</v>
      </c>
      <c r="DW295" s="12" t="s">
        <v>1493</v>
      </c>
      <c r="DX295" s="12" t="s">
        <v>1493</v>
      </c>
      <c r="DY295" s="12" t="s">
        <v>1493</v>
      </c>
      <c r="DZ295" s="12" t="s">
        <v>1493</v>
      </c>
      <c r="EA295" s="12" t="s">
        <v>1493</v>
      </c>
      <c r="EB295" s="12" t="s">
        <v>1493</v>
      </c>
      <c r="EC295" s="12" t="s">
        <v>1493</v>
      </c>
      <c r="ED295" s="12" t="s">
        <v>1493</v>
      </c>
      <c r="EE295" s="12" t="s">
        <v>1493</v>
      </c>
      <c r="EF295" s="12" t="s">
        <v>1493</v>
      </c>
      <c r="EG295" s="12" t="s">
        <v>1493</v>
      </c>
      <c r="EH295" s="12" t="s">
        <v>1493</v>
      </c>
      <c r="EI295" s="12" t="s">
        <v>1493</v>
      </c>
      <c r="EJ295" s="12" t="s">
        <v>1493</v>
      </c>
      <c r="EK295" s="12" t="s">
        <v>1493</v>
      </c>
      <c r="EL295" s="12" t="s">
        <v>1493</v>
      </c>
      <c r="EM295" s="12" t="s">
        <v>1493</v>
      </c>
      <c r="EN295" s="12" t="s">
        <v>1493</v>
      </c>
      <c r="EO295" s="12" t="s">
        <v>1493</v>
      </c>
      <c r="EP295" s="12" t="s">
        <v>1493</v>
      </c>
      <c r="ER295">
        <v>4</v>
      </c>
      <c r="ES295">
        <v>37</v>
      </c>
      <c r="ET295">
        <v>37</v>
      </c>
      <c r="EU295">
        <f t="shared" si="12"/>
        <v>37</v>
      </c>
      <c r="EV295">
        <f>Data1!BQ295/7</f>
        <v>39.142857142857146</v>
      </c>
      <c r="EW295">
        <v>4</v>
      </c>
      <c r="EX295">
        <f t="shared" si="13"/>
        <v>3</v>
      </c>
      <c r="EY295" t="str">
        <f t="shared" si="14"/>
        <v>לא הולם</v>
      </c>
    </row>
    <row r="296" spans="1:155" x14ac:dyDescent="0.25">
      <c r="A296" s="4">
        <v>1.1990000000000001</v>
      </c>
      <c r="B296" s="12" t="s">
        <v>1493</v>
      </c>
      <c r="C296" s="12" t="s">
        <v>1374</v>
      </c>
      <c r="D296">
        <v>231</v>
      </c>
      <c r="E296" s="12" t="s">
        <v>486</v>
      </c>
      <c r="F296">
        <v>91</v>
      </c>
      <c r="G296" s="12" t="s">
        <v>1493</v>
      </c>
      <c r="H296" s="12" t="s">
        <v>1493</v>
      </c>
      <c r="I296" s="12" t="s">
        <v>1493</v>
      </c>
      <c r="J296" s="12" t="s">
        <v>1493</v>
      </c>
      <c r="K296">
        <v>1</v>
      </c>
      <c r="L296">
        <v>1</v>
      </c>
      <c r="M296">
        <v>1</v>
      </c>
      <c r="N296">
        <v>1</v>
      </c>
      <c r="O296" t="s">
        <v>1375</v>
      </c>
      <c r="P296">
        <v>252</v>
      </c>
      <c r="Q296" t="s">
        <v>645</v>
      </c>
      <c r="R296">
        <v>92</v>
      </c>
      <c r="S296" s="12" t="s">
        <v>1493</v>
      </c>
      <c r="T296" s="12" t="s">
        <v>1493</v>
      </c>
      <c r="U296" s="12" t="s">
        <v>1493</v>
      </c>
      <c r="V296" s="12" t="s">
        <v>1493</v>
      </c>
      <c r="W296">
        <v>1</v>
      </c>
      <c r="X296">
        <v>1</v>
      </c>
      <c r="Y296">
        <v>1</v>
      </c>
      <c r="Z296" s="12" t="s">
        <v>1493</v>
      </c>
      <c r="AA296" t="s">
        <v>1376</v>
      </c>
      <c r="AB296">
        <v>259</v>
      </c>
      <c r="AC296" t="s">
        <v>1146</v>
      </c>
      <c r="AD296">
        <v>93.5</v>
      </c>
      <c r="AE296" s="12" t="s">
        <v>1493</v>
      </c>
      <c r="AF296" s="12" t="s">
        <v>1493</v>
      </c>
      <c r="AG296" s="12" t="s">
        <v>1493</v>
      </c>
      <c r="AH296" s="12" t="s">
        <v>1493</v>
      </c>
      <c r="AI296">
        <v>1</v>
      </c>
      <c r="AJ296">
        <v>1</v>
      </c>
      <c r="AK296">
        <v>1</v>
      </c>
      <c r="AL296" s="12" t="s">
        <v>1493</v>
      </c>
      <c r="AM296" s="12" t="s">
        <v>1493</v>
      </c>
      <c r="AN296" s="12" t="s">
        <v>1493</v>
      </c>
      <c r="AO296" s="12" t="s">
        <v>1493</v>
      </c>
      <c r="AP296" s="12" t="s">
        <v>1493</v>
      </c>
      <c r="AQ296" s="12" t="s">
        <v>1493</v>
      </c>
      <c r="AR296" s="12" t="s">
        <v>1493</v>
      </c>
      <c r="AS296" s="12" t="s">
        <v>1493</v>
      </c>
      <c r="AT296" s="12" t="s">
        <v>1493</v>
      </c>
      <c r="AU296" s="12" t="s">
        <v>1493</v>
      </c>
      <c r="AV296" s="12" t="s">
        <v>1493</v>
      </c>
      <c r="AW296" s="12" t="s">
        <v>1493</v>
      </c>
      <c r="AX296" s="12" t="s">
        <v>1493</v>
      </c>
      <c r="AY296" s="12" t="s">
        <v>1493</v>
      </c>
      <c r="AZ296" s="12" t="s">
        <v>1493</v>
      </c>
      <c r="BA296" s="12" t="s">
        <v>1493</v>
      </c>
      <c r="BB296" s="12" t="s">
        <v>1493</v>
      </c>
      <c r="BC296" s="12" t="s">
        <v>1493</v>
      </c>
      <c r="BD296" s="12" t="s">
        <v>1493</v>
      </c>
      <c r="BE296" s="12" t="s">
        <v>1493</v>
      </c>
      <c r="BF296" s="12" t="s">
        <v>1493</v>
      </c>
      <c r="BG296" s="12" t="s">
        <v>1493</v>
      </c>
      <c r="BH296" s="12" t="s">
        <v>1493</v>
      </c>
      <c r="BI296" s="12" t="s">
        <v>1493</v>
      </c>
      <c r="BJ296" s="12" t="s">
        <v>1493</v>
      </c>
      <c r="BK296" s="12" t="s">
        <v>1493</v>
      </c>
      <c r="BL296" s="12" t="s">
        <v>1493</v>
      </c>
      <c r="BM296" s="12" t="s">
        <v>1493</v>
      </c>
      <c r="BN296" s="12" t="s">
        <v>1493</v>
      </c>
      <c r="BO296" s="12" t="s">
        <v>1493</v>
      </c>
      <c r="BP296" s="12" t="s">
        <v>1493</v>
      </c>
      <c r="BQ296" s="12" t="s">
        <v>1493</v>
      </c>
      <c r="BR296" s="12" t="s">
        <v>1493</v>
      </c>
      <c r="BS296" s="12" t="s">
        <v>1493</v>
      </c>
      <c r="BT296" s="12" t="s">
        <v>1493</v>
      </c>
      <c r="BU296" s="12" t="s">
        <v>1493</v>
      </c>
      <c r="BV296" s="12" t="s">
        <v>1493</v>
      </c>
      <c r="BW296" s="12" t="s">
        <v>1493</v>
      </c>
      <c r="BX296" s="12" t="s">
        <v>1493</v>
      </c>
      <c r="BY296" s="12" t="s">
        <v>1493</v>
      </c>
      <c r="BZ296" s="12" t="s">
        <v>1493</v>
      </c>
      <c r="CA296" s="12" t="s">
        <v>1493</v>
      </c>
      <c r="CB296" s="12" t="s">
        <v>1493</v>
      </c>
      <c r="CC296" s="12" t="s">
        <v>1493</v>
      </c>
      <c r="CD296" s="12" t="s">
        <v>1493</v>
      </c>
      <c r="CE296" s="12" t="s">
        <v>1493</v>
      </c>
      <c r="CF296" s="12" t="s">
        <v>1493</v>
      </c>
      <c r="CG296" s="12" t="s">
        <v>1493</v>
      </c>
      <c r="CH296" s="12" t="s">
        <v>1493</v>
      </c>
      <c r="CI296" s="12" t="s">
        <v>1493</v>
      </c>
      <c r="CJ296" s="12" t="s">
        <v>1493</v>
      </c>
      <c r="CK296" s="12" t="s">
        <v>1493</v>
      </c>
      <c r="CL296" s="12" t="s">
        <v>1493</v>
      </c>
      <c r="CM296" s="12" t="s">
        <v>1493</v>
      </c>
      <c r="CN296" s="12" t="s">
        <v>1493</v>
      </c>
      <c r="CO296" s="12" t="s">
        <v>1493</v>
      </c>
      <c r="CP296" s="12" t="s">
        <v>1493</v>
      </c>
      <c r="CQ296" s="12" t="s">
        <v>1493</v>
      </c>
      <c r="CR296" s="12" t="s">
        <v>1493</v>
      </c>
      <c r="CS296" s="12" t="s">
        <v>1493</v>
      </c>
      <c r="CT296" s="12" t="s">
        <v>1493</v>
      </c>
      <c r="CU296" s="12" t="s">
        <v>1493</v>
      </c>
      <c r="CV296" s="12" t="s">
        <v>1493</v>
      </c>
      <c r="CW296" s="12" t="s">
        <v>1493</v>
      </c>
      <c r="CX296" s="12" t="s">
        <v>1493</v>
      </c>
      <c r="CY296" s="12" t="s">
        <v>1493</v>
      </c>
      <c r="CZ296" s="12" t="s">
        <v>1493</v>
      </c>
      <c r="DA296" s="12" t="s">
        <v>1493</v>
      </c>
      <c r="DB296" s="12" t="s">
        <v>1493</v>
      </c>
      <c r="DC296" s="12" t="s">
        <v>1493</v>
      </c>
      <c r="DD296" s="12" t="s">
        <v>1493</v>
      </c>
      <c r="DE296" s="12" t="s">
        <v>1493</v>
      </c>
      <c r="DF296" s="12" t="s">
        <v>1493</v>
      </c>
      <c r="DG296" s="12" t="s">
        <v>1493</v>
      </c>
      <c r="DH296" s="12" t="s">
        <v>1493</v>
      </c>
      <c r="DI296" s="12" t="s">
        <v>1493</v>
      </c>
      <c r="DJ296" s="12" t="s">
        <v>1493</v>
      </c>
      <c r="DK296" s="12" t="s">
        <v>1493</v>
      </c>
      <c r="DL296" s="12" t="s">
        <v>1493</v>
      </c>
      <c r="DM296" s="12" t="s">
        <v>1493</v>
      </c>
      <c r="DN296" s="12" t="s">
        <v>1493</v>
      </c>
      <c r="DO296" s="12" t="s">
        <v>1493</v>
      </c>
      <c r="DP296" s="12" t="s">
        <v>1493</v>
      </c>
      <c r="DQ296" s="12" t="s">
        <v>1493</v>
      </c>
      <c r="DR296" s="12" t="s">
        <v>1493</v>
      </c>
      <c r="DS296" s="12" t="s">
        <v>1493</v>
      </c>
      <c r="DT296" s="12" t="s">
        <v>1493</v>
      </c>
      <c r="DU296" s="12" t="s">
        <v>1493</v>
      </c>
      <c r="DV296" s="12" t="s">
        <v>1493</v>
      </c>
      <c r="DW296" s="12" t="s">
        <v>1493</v>
      </c>
      <c r="DX296" s="12" t="s">
        <v>1493</v>
      </c>
      <c r="DY296" s="12" t="s">
        <v>1493</v>
      </c>
      <c r="DZ296" s="12" t="s">
        <v>1493</v>
      </c>
      <c r="EA296" s="12" t="s">
        <v>1493</v>
      </c>
      <c r="EB296" s="12" t="s">
        <v>1493</v>
      </c>
      <c r="EC296" s="12" t="s">
        <v>1493</v>
      </c>
      <c r="ED296" s="12" t="s">
        <v>1493</v>
      </c>
      <c r="EE296" s="12" t="s">
        <v>1493</v>
      </c>
      <c r="EF296" s="12" t="s">
        <v>1493</v>
      </c>
      <c r="EG296" s="12" t="s">
        <v>1493</v>
      </c>
      <c r="EH296" s="12" t="s">
        <v>1493</v>
      </c>
      <c r="EI296" s="12" t="s">
        <v>1493</v>
      </c>
      <c r="EJ296" s="12" t="s">
        <v>1493</v>
      </c>
      <c r="EK296" s="12" t="s">
        <v>1493</v>
      </c>
      <c r="EL296" s="12" t="s">
        <v>1493</v>
      </c>
      <c r="EM296" s="12" t="s">
        <v>1493</v>
      </c>
      <c r="EN296" s="12" t="s">
        <v>1493</v>
      </c>
      <c r="EO296" s="12" t="s">
        <v>1493</v>
      </c>
      <c r="EP296" s="12" t="s">
        <v>1493</v>
      </c>
      <c r="ER296">
        <v>3</v>
      </c>
      <c r="ES296">
        <v>37</v>
      </c>
      <c r="ET296">
        <v>37</v>
      </c>
      <c r="EU296">
        <f t="shared" si="12"/>
        <v>37</v>
      </c>
      <c r="EV296">
        <f>Data1!BQ296/7</f>
        <v>39.428571428571431</v>
      </c>
      <c r="EW296">
        <v>3</v>
      </c>
      <c r="EX296">
        <f t="shared" si="13"/>
        <v>3</v>
      </c>
      <c r="EY296" t="str">
        <f t="shared" si="14"/>
        <v>לא הולם</v>
      </c>
    </row>
    <row r="297" spans="1:155" x14ac:dyDescent="0.25">
      <c r="A297" s="4">
        <v>1.2</v>
      </c>
      <c r="B297" s="12" t="s">
        <v>1493</v>
      </c>
      <c r="C297" s="12" t="s">
        <v>738</v>
      </c>
      <c r="D297">
        <v>121</v>
      </c>
      <c r="E297" s="12" t="s">
        <v>695</v>
      </c>
      <c r="F297">
        <v>54</v>
      </c>
      <c r="G297" s="12" t="s">
        <v>1493</v>
      </c>
      <c r="H297" s="12" t="s">
        <v>1493</v>
      </c>
      <c r="I297" s="12" t="s">
        <v>1493</v>
      </c>
      <c r="J297" s="12" t="s">
        <v>1493</v>
      </c>
      <c r="K297" s="12" t="s">
        <v>1493</v>
      </c>
      <c r="L297">
        <v>1</v>
      </c>
      <c r="M297">
        <v>1</v>
      </c>
      <c r="N297">
        <v>1</v>
      </c>
      <c r="O297" t="s">
        <v>913</v>
      </c>
      <c r="P297">
        <v>149</v>
      </c>
      <c r="Q297" t="s">
        <v>495</v>
      </c>
      <c r="R297">
        <v>57</v>
      </c>
      <c r="S297" s="12" t="s">
        <v>1493</v>
      </c>
      <c r="T297" s="12" t="s">
        <v>1493</v>
      </c>
      <c r="U297" s="12" t="s">
        <v>1493</v>
      </c>
      <c r="V297" s="12" t="s">
        <v>1493</v>
      </c>
      <c r="W297">
        <v>1</v>
      </c>
      <c r="X297">
        <v>1</v>
      </c>
      <c r="Y297">
        <v>1</v>
      </c>
      <c r="Z297" s="12" t="s">
        <v>1493</v>
      </c>
      <c r="AA297" t="s">
        <v>1379</v>
      </c>
      <c r="AB297">
        <v>263</v>
      </c>
      <c r="AC297" t="s">
        <v>557</v>
      </c>
      <c r="AD297">
        <v>71</v>
      </c>
      <c r="AE297" s="12" t="s">
        <v>1493</v>
      </c>
      <c r="AF297" s="12" t="s">
        <v>1493</v>
      </c>
      <c r="AG297" s="12" t="s">
        <v>1493</v>
      </c>
      <c r="AH297" s="12" t="s">
        <v>1493</v>
      </c>
      <c r="AI297">
        <v>1</v>
      </c>
      <c r="AJ297">
        <v>1</v>
      </c>
      <c r="AK297">
        <v>1</v>
      </c>
      <c r="AL297" s="12" t="s">
        <v>1493</v>
      </c>
      <c r="AM297" t="s">
        <v>1367</v>
      </c>
      <c r="AN297">
        <v>273</v>
      </c>
      <c r="AO297" t="s">
        <v>495</v>
      </c>
      <c r="AP297">
        <v>72</v>
      </c>
      <c r="AQ297" s="12" t="s">
        <v>1493</v>
      </c>
      <c r="AR297" s="12" t="s">
        <v>1493</v>
      </c>
      <c r="AS297" s="12" t="s">
        <v>1493</v>
      </c>
      <c r="AT297" s="12" t="s">
        <v>1493</v>
      </c>
      <c r="AU297">
        <v>1</v>
      </c>
      <c r="AV297">
        <v>1</v>
      </c>
      <c r="AW297">
        <v>1</v>
      </c>
      <c r="AX297" s="12" t="s">
        <v>1493</v>
      </c>
      <c r="AY297" s="12" t="s">
        <v>1493</v>
      </c>
      <c r="AZ297" s="12" t="s">
        <v>1493</v>
      </c>
      <c r="BA297" s="12" t="s">
        <v>1493</v>
      </c>
      <c r="BB297" s="12" t="s">
        <v>1493</v>
      </c>
      <c r="BC297" s="12" t="s">
        <v>1493</v>
      </c>
      <c r="BD297" s="12" t="s">
        <v>1493</v>
      </c>
      <c r="BE297" s="12" t="s">
        <v>1493</v>
      </c>
      <c r="BF297" s="12" t="s">
        <v>1493</v>
      </c>
      <c r="BG297" s="12" t="s">
        <v>1493</v>
      </c>
      <c r="BH297" s="12" t="s">
        <v>1493</v>
      </c>
      <c r="BI297" s="12" t="s">
        <v>1493</v>
      </c>
      <c r="BJ297" s="12" t="s">
        <v>1493</v>
      </c>
      <c r="BK297" s="12" t="s">
        <v>1493</v>
      </c>
      <c r="BL297" s="12" t="s">
        <v>1493</v>
      </c>
      <c r="BM297" s="12" t="s">
        <v>1493</v>
      </c>
      <c r="BN297" s="12" t="s">
        <v>1493</v>
      </c>
      <c r="BO297" s="12" t="s">
        <v>1493</v>
      </c>
      <c r="BP297" s="12" t="s">
        <v>1493</v>
      </c>
      <c r="BQ297" s="12" t="s">
        <v>1493</v>
      </c>
      <c r="BR297" s="12" t="s">
        <v>1493</v>
      </c>
      <c r="BS297" s="12" t="s">
        <v>1493</v>
      </c>
      <c r="BT297" s="12" t="s">
        <v>1493</v>
      </c>
      <c r="BU297" s="12" t="s">
        <v>1493</v>
      </c>
      <c r="BV297" s="12" t="s">
        <v>1493</v>
      </c>
      <c r="BW297" s="12" t="s">
        <v>1493</v>
      </c>
      <c r="BX297" s="12" t="s">
        <v>1493</v>
      </c>
      <c r="BY297" s="12" t="s">
        <v>1493</v>
      </c>
      <c r="BZ297" s="12" t="s">
        <v>1493</v>
      </c>
      <c r="CA297" s="12" t="s">
        <v>1493</v>
      </c>
      <c r="CB297" s="12" t="s">
        <v>1493</v>
      </c>
      <c r="CC297" s="12" t="s">
        <v>1493</v>
      </c>
      <c r="CD297" s="12" t="s">
        <v>1493</v>
      </c>
      <c r="CE297" s="12" t="s">
        <v>1493</v>
      </c>
      <c r="CF297" s="12" t="s">
        <v>1493</v>
      </c>
      <c r="CG297" s="12" t="s">
        <v>1493</v>
      </c>
      <c r="CH297" s="12" t="s">
        <v>1493</v>
      </c>
      <c r="CI297" s="12" t="s">
        <v>1493</v>
      </c>
      <c r="CJ297" s="12" t="s">
        <v>1493</v>
      </c>
      <c r="CK297" s="12" t="s">
        <v>1493</v>
      </c>
      <c r="CL297" s="12" t="s">
        <v>1493</v>
      </c>
      <c r="CM297" s="12" t="s">
        <v>1493</v>
      </c>
      <c r="CN297" s="12" t="s">
        <v>1493</v>
      </c>
      <c r="CO297" s="12" t="s">
        <v>1493</v>
      </c>
      <c r="CP297" s="12" t="s">
        <v>1493</v>
      </c>
      <c r="CQ297" s="12" t="s">
        <v>1493</v>
      </c>
      <c r="CR297" s="12" t="s">
        <v>1493</v>
      </c>
      <c r="CS297" s="12" t="s">
        <v>1493</v>
      </c>
      <c r="CT297" s="12" t="s">
        <v>1493</v>
      </c>
      <c r="CU297" s="12" t="s">
        <v>1493</v>
      </c>
      <c r="CV297" s="12" t="s">
        <v>1493</v>
      </c>
      <c r="CW297" s="12" t="s">
        <v>1493</v>
      </c>
      <c r="CX297" s="12" t="s">
        <v>1493</v>
      </c>
      <c r="CY297" s="12" t="s">
        <v>1493</v>
      </c>
      <c r="CZ297" s="12" t="s">
        <v>1493</v>
      </c>
      <c r="DA297" s="12" t="s">
        <v>1493</v>
      </c>
      <c r="DB297" s="12" t="s">
        <v>1493</v>
      </c>
      <c r="DC297" s="12" t="s">
        <v>1493</v>
      </c>
      <c r="DD297" s="12" t="s">
        <v>1493</v>
      </c>
      <c r="DE297" s="12" t="s">
        <v>1493</v>
      </c>
      <c r="DF297" s="12" t="s">
        <v>1493</v>
      </c>
      <c r="DG297" s="12" t="s">
        <v>1493</v>
      </c>
      <c r="DH297" s="12" t="s">
        <v>1493</v>
      </c>
      <c r="DI297" s="12" t="s">
        <v>1493</v>
      </c>
      <c r="DJ297" s="12" t="s">
        <v>1493</v>
      </c>
      <c r="DK297" s="12" t="s">
        <v>1493</v>
      </c>
      <c r="DL297" s="12" t="s">
        <v>1493</v>
      </c>
      <c r="DM297" s="12" t="s">
        <v>1493</v>
      </c>
      <c r="DN297" s="12" t="s">
        <v>1493</v>
      </c>
      <c r="DO297" s="12" t="s">
        <v>1493</v>
      </c>
      <c r="DP297" s="12" t="s">
        <v>1493</v>
      </c>
      <c r="DQ297" s="12" t="s">
        <v>1493</v>
      </c>
      <c r="DR297" s="12" t="s">
        <v>1493</v>
      </c>
      <c r="DS297" s="12" t="s">
        <v>1493</v>
      </c>
      <c r="DT297" s="12" t="s">
        <v>1493</v>
      </c>
      <c r="DU297" s="12" t="s">
        <v>1493</v>
      </c>
      <c r="DV297" s="12" t="s">
        <v>1493</v>
      </c>
      <c r="DW297" s="12" t="s">
        <v>1493</v>
      </c>
      <c r="DX297" s="12" t="s">
        <v>1493</v>
      </c>
      <c r="DY297" s="12" t="s">
        <v>1493</v>
      </c>
      <c r="DZ297" s="12" t="s">
        <v>1493</v>
      </c>
      <c r="EA297" s="12" t="s">
        <v>1493</v>
      </c>
      <c r="EB297" s="12" t="s">
        <v>1493</v>
      </c>
      <c r="EC297" s="12" t="s">
        <v>1493</v>
      </c>
      <c r="ED297" s="12" t="s">
        <v>1493</v>
      </c>
      <c r="EE297" s="12" t="s">
        <v>1493</v>
      </c>
      <c r="EF297" s="12" t="s">
        <v>1493</v>
      </c>
      <c r="EG297" s="12" t="s">
        <v>1493</v>
      </c>
      <c r="EH297" s="12" t="s">
        <v>1493</v>
      </c>
      <c r="EI297" s="12" t="s">
        <v>1493</v>
      </c>
      <c r="EJ297" s="12" t="s">
        <v>1493</v>
      </c>
      <c r="EK297" s="12" t="s">
        <v>1493</v>
      </c>
      <c r="EL297" s="12" t="s">
        <v>1493</v>
      </c>
      <c r="EM297" s="12" t="s">
        <v>1493</v>
      </c>
      <c r="EN297" s="12" t="s">
        <v>1493</v>
      </c>
      <c r="EO297" s="12" t="s">
        <v>1493</v>
      </c>
      <c r="EP297" s="12" t="s">
        <v>1493</v>
      </c>
      <c r="ER297">
        <v>4</v>
      </c>
      <c r="ES297">
        <v>39</v>
      </c>
      <c r="ET297">
        <v>39</v>
      </c>
      <c r="EU297">
        <f t="shared" si="12"/>
        <v>39</v>
      </c>
      <c r="EV297">
        <f>Data1!BQ297/7</f>
        <v>40.285714285714285</v>
      </c>
      <c r="EW297">
        <v>4</v>
      </c>
      <c r="EX297">
        <f t="shared" si="13"/>
        <v>3</v>
      </c>
      <c r="EY297" t="str">
        <f t="shared" si="14"/>
        <v>לא הולם</v>
      </c>
    </row>
    <row r="298" spans="1:155" x14ac:dyDescent="0.25">
      <c r="A298" s="4">
        <v>1.2010000000000001</v>
      </c>
      <c r="B298" s="12" t="s">
        <v>1493</v>
      </c>
      <c r="C298" s="12" t="s">
        <v>1260</v>
      </c>
      <c r="D298">
        <v>196</v>
      </c>
      <c r="E298" s="12" t="s">
        <v>484</v>
      </c>
      <c r="F298">
        <v>63</v>
      </c>
      <c r="G298" s="12" t="s">
        <v>1493</v>
      </c>
      <c r="H298" s="12" t="s">
        <v>1493</v>
      </c>
      <c r="I298" s="12" t="s">
        <v>1493</v>
      </c>
      <c r="J298" s="12" t="s">
        <v>1493</v>
      </c>
      <c r="K298">
        <v>1</v>
      </c>
      <c r="L298">
        <v>1</v>
      </c>
      <c r="M298">
        <v>1</v>
      </c>
      <c r="N298">
        <v>1</v>
      </c>
      <c r="O298" s="12" t="s">
        <v>1493</v>
      </c>
      <c r="P298" s="12" t="s">
        <v>1493</v>
      </c>
      <c r="Q298" s="12" t="s">
        <v>1493</v>
      </c>
      <c r="R298" s="12" t="s">
        <v>1493</v>
      </c>
      <c r="S298" s="12" t="s">
        <v>1493</v>
      </c>
      <c r="T298" s="12" t="s">
        <v>1493</v>
      </c>
      <c r="U298" s="12" t="s">
        <v>1493</v>
      </c>
      <c r="V298" s="12" t="s">
        <v>1493</v>
      </c>
      <c r="W298" s="12" t="s">
        <v>1493</v>
      </c>
      <c r="X298" s="12" t="s">
        <v>1493</v>
      </c>
      <c r="Y298" s="12" t="s">
        <v>1493</v>
      </c>
      <c r="Z298" s="12" t="s">
        <v>1493</v>
      </c>
      <c r="AA298" s="12" t="s">
        <v>1493</v>
      </c>
      <c r="AB298" s="12" t="s">
        <v>1493</v>
      </c>
      <c r="AC298" s="12" t="s">
        <v>1493</v>
      </c>
      <c r="AD298" s="12" t="s">
        <v>1493</v>
      </c>
      <c r="AE298" s="12" t="s">
        <v>1493</v>
      </c>
      <c r="AF298" s="12" t="s">
        <v>1493</v>
      </c>
      <c r="AG298" s="12" t="s">
        <v>1493</v>
      </c>
      <c r="AH298" s="12" t="s">
        <v>1493</v>
      </c>
      <c r="AI298" s="12" t="s">
        <v>1493</v>
      </c>
      <c r="AJ298" s="12" t="s">
        <v>1493</v>
      </c>
      <c r="AK298" s="12" t="s">
        <v>1493</v>
      </c>
      <c r="AL298" s="12" t="s">
        <v>1493</v>
      </c>
      <c r="AM298" s="12" t="s">
        <v>1493</v>
      </c>
      <c r="AN298" s="12" t="s">
        <v>1493</v>
      </c>
      <c r="AO298" s="12" t="s">
        <v>1493</v>
      </c>
      <c r="AP298" s="12" t="s">
        <v>1493</v>
      </c>
      <c r="AQ298" s="12" t="s">
        <v>1493</v>
      </c>
      <c r="AR298" s="12" t="s">
        <v>1493</v>
      </c>
      <c r="AS298" s="12" t="s">
        <v>1493</v>
      </c>
      <c r="AT298" s="12" t="s">
        <v>1493</v>
      </c>
      <c r="AU298" s="12" t="s">
        <v>1493</v>
      </c>
      <c r="AV298" s="12" t="s">
        <v>1493</v>
      </c>
      <c r="AW298" s="12" t="s">
        <v>1493</v>
      </c>
      <c r="AX298" s="12" t="s">
        <v>1493</v>
      </c>
      <c r="AY298" s="12" t="s">
        <v>1493</v>
      </c>
      <c r="AZ298" s="12" t="s">
        <v>1493</v>
      </c>
      <c r="BA298" s="12" t="s">
        <v>1493</v>
      </c>
      <c r="BB298" s="12" t="s">
        <v>1493</v>
      </c>
      <c r="BC298" s="12" t="s">
        <v>1493</v>
      </c>
      <c r="BD298" s="12" t="s">
        <v>1493</v>
      </c>
      <c r="BE298" s="12" t="s">
        <v>1493</v>
      </c>
      <c r="BF298" s="12" t="s">
        <v>1493</v>
      </c>
      <c r="BG298" s="12" t="s">
        <v>1493</v>
      </c>
      <c r="BH298" s="12" t="s">
        <v>1493</v>
      </c>
      <c r="BI298" s="12" t="s">
        <v>1493</v>
      </c>
      <c r="BJ298" s="12" t="s">
        <v>1493</v>
      </c>
      <c r="BK298" s="12" t="s">
        <v>1493</v>
      </c>
      <c r="BL298" s="12" t="s">
        <v>1493</v>
      </c>
      <c r="BM298" s="12" t="s">
        <v>1493</v>
      </c>
      <c r="BN298" s="12" t="s">
        <v>1493</v>
      </c>
      <c r="BO298" s="12" t="s">
        <v>1493</v>
      </c>
      <c r="BP298" s="12" t="s">
        <v>1493</v>
      </c>
      <c r="BQ298" s="12" t="s">
        <v>1493</v>
      </c>
      <c r="BR298" s="12" t="s">
        <v>1493</v>
      </c>
      <c r="BS298" s="12" t="s">
        <v>1493</v>
      </c>
      <c r="BT298" s="12" t="s">
        <v>1493</v>
      </c>
      <c r="BU298" s="12" t="s">
        <v>1493</v>
      </c>
      <c r="BV298" s="12" t="s">
        <v>1493</v>
      </c>
      <c r="BW298" s="12" t="s">
        <v>1493</v>
      </c>
      <c r="BX298" s="12" t="s">
        <v>1493</v>
      </c>
      <c r="BY298" s="12" t="s">
        <v>1493</v>
      </c>
      <c r="BZ298" s="12" t="s">
        <v>1493</v>
      </c>
      <c r="CA298" s="12" t="s">
        <v>1493</v>
      </c>
      <c r="CB298" s="12" t="s">
        <v>1493</v>
      </c>
      <c r="CC298" s="12" t="s">
        <v>1493</v>
      </c>
      <c r="CD298" s="12" t="s">
        <v>1493</v>
      </c>
      <c r="CE298" s="12" t="s">
        <v>1493</v>
      </c>
      <c r="CF298" s="12" t="s">
        <v>1493</v>
      </c>
      <c r="CG298" s="12" t="s">
        <v>1493</v>
      </c>
      <c r="CH298" s="12" t="s">
        <v>1493</v>
      </c>
      <c r="CI298" s="12" t="s">
        <v>1493</v>
      </c>
      <c r="CJ298" s="12" t="s">
        <v>1493</v>
      </c>
      <c r="CK298" s="12" t="s">
        <v>1493</v>
      </c>
      <c r="CL298" s="12" t="s">
        <v>1493</v>
      </c>
      <c r="CM298" s="12" t="s">
        <v>1493</v>
      </c>
      <c r="CN298" s="12" t="s">
        <v>1493</v>
      </c>
      <c r="CO298" s="12" t="s">
        <v>1493</v>
      </c>
      <c r="CP298" s="12" t="s">
        <v>1493</v>
      </c>
      <c r="CQ298" s="12" t="s">
        <v>1493</v>
      </c>
      <c r="CR298" s="12" t="s">
        <v>1493</v>
      </c>
      <c r="CS298" s="12" t="s">
        <v>1493</v>
      </c>
      <c r="CT298" s="12" t="s">
        <v>1493</v>
      </c>
      <c r="CU298" s="12" t="s">
        <v>1493</v>
      </c>
      <c r="CV298" s="12" t="s">
        <v>1493</v>
      </c>
      <c r="CW298" s="12" t="s">
        <v>1493</v>
      </c>
      <c r="CX298" s="12" t="s">
        <v>1493</v>
      </c>
      <c r="CY298" s="12" t="s">
        <v>1493</v>
      </c>
      <c r="CZ298" s="12" t="s">
        <v>1493</v>
      </c>
      <c r="DA298" s="12" t="s">
        <v>1493</v>
      </c>
      <c r="DB298" s="12" t="s">
        <v>1493</v>
      </c>
      <c r="DC298" s="12" t="s">
        <v>1493</v>
      </c>
      <c r="DD298" s="12" t="s">
        <v>1493</v>
      </c>
      <c r="DE298" s="12" t="s">
        <v>1493</v>
      </c>
      <c r="DF298" s="12" t="s">
        <v>1493</v>
      </c>
      <c r="DG298" s="12" t="s">
        <v>1493</v>
      </c>
      <c r="DH298" s="12" t="s">
        <v>1493</v>
      </c>
      <c r="DI298" s="12" t="s">
        <v>1493</v>
      </c>
      <c r="DJ298" s="12" t="s">
        <v>1493</v>
      </c>
      <c r="DK298" s="12" t="s">
        <v>1493</v>
      </c>
      <c r="DL298" s="12" t="s">
        <v>1493</v>
      </c>
      <c r="DM298" s="12" t="s">
        <v>1493</v>
      </c>
      <c r="DN298" s="12" t="s">
        <v>1493</v>
      </c>
      <c r="DO298" s="12" t="s">
        <v>1493</v>
      </c>
      <c r="DP298" s="12" t="s">
        <v>1493</v>
      </c>
      <c r="DQ298" s="12" t="s">
        <v>1493</v>
      </c>
      <c r="DR298" s="12" t="s">
        <v>1493</v>
      </c>
      <c r="DS298" s="12" t="s">
        <v>1493</v>
      </c>
      <c r="DT298" s="12" t="s">
        <v>1493</v>
      </c>
      <c r="DU298" s="12" t="s">
        <v>1493</v>
      </c>
      <c r="DV298" s="12" t="s">
        <v>1493</v>
      </c>
      <c r="DW298" s="12" t="s">
        <v>1493</v>
      </c>
      <c r="DX298" s="12" t="s">
        <v>1493</v>
      </c>
      <c r="DY298" s="12" t="s">
        <v>1493</v>
      </c>
      <c r="DZ298" s="12" t="s">
        <v>1493</v>
      </c>
      <c r="EA298" s="12" t="s">
        <v>1493</v>
      </c>
      <c r="EB298" s="12" t="s">
        <v>1493</v>
      </c>
      <c r="EC298" s="12" t="s">
        <v>1493</v>
      </c>
      <c r="ED298" s="12" t="s">
        <v>1493</v>
      </c>
      <c r="EE298" s="12" t="s">
        <v>1493</v>
      </c>
      <c r="EF298" s="12" t="s">
        <v>1493</v>
      </c>
      <c r="EG298" s="12" t="s">
        <v>1493</v>
      </c>
      <c r="EH298" s="12" t="s">
        <v>1493</v>
      </c>
      <c r="EI298" s="12" t="s">
        <v>1493</v>
      </c>
      <c r="EJ298" s="12" t="s">
        <v>1493</v>
      </c>
      <c r="EK298" s="12" t="s">
        <v>1493</v>
      </c>
      <c r="EL298" s="12" t="s">
        <v>1493</v>
      </c>
      <c r="EM298" s="12" t="s">
        <v>1493</v>
      </c>
      <c r="EN298" s="12" t="s">
        <v>1493</v>
      </c>
      <c r="EO298" s="12" t="s">
        <v>1493</v>
      </c>
      <c r="EP298" s="12" t="s">
        <v>1493</v>
      </c>
      <c r="ER298">
        <v>1</v>
      </c>
      <c r="ES298">
        <v>28</v>
      </c>
      <c r="ET298">
        <v>28</v>
      </c>
      <c r="EU298">
        <f t="shared" si="12"/>
        <v>28</v>
      </c>
      <c r="EV298">
        <f>Data1!BQ298/7</f>
        <v>38.285714285714285</v>
      </c>
      <c r="EW298">
        <v>1</v>
      </c>
      <c r="EX298">
        <f t="shared" si="13"/>
        <v>3</v>
      </c>
      <c r="EY298" t="str">
        <f t="shared" si="14"/>
        <v>לא הולם</v>
      </c>
    </row>
    <row r="299" spans="1:155" x14ac:dyDescent="0.25">
      <c r="A299" s="4">
        <v>1.202</v>
      </c>
      <c r="B299" s="12" t="s">
        <v>1493</v>
      </c>
      <c r="C299" t="s">
        <v>911</v>
      </c>
      <c r="D299">
        <v>128</v>
      </c>
      <c r="E299" t="s">
        <v>495</v>
      </c>
      <c r="F299">
        <v>64</v>
      </c>
      <c r="G299" s="12" t="s">
        <v>1493</v>
      </c>
      <c r="H299" s="12" t="s">
        <v>1493</v>
      </c>
      <c r="I299" s="12" t="s">
        <v>1493</v>
      </c>
      <c r="J299" s="12" t="s">
        <v>1493</v>
      </c>
      <c r="K299">
        <v>1</v>
      </c>
      <c r="L299">
        <v>1</v>
      </c>
      <c r="M299">
        <v>1</v>
      </c>
      <c r="N299">
        <v>1</v>
      </c>
      <c r="O299" t="s">
        <v>1212</v>
      </c>
      <c r="P299">
        <v>192</v>
      </c>
      <c r="Q299" t="s">
        <v>557</v>
      </c>
      <c r="R299">
        <v>71</v>
      </c>
      <c r="S299" s="12" t="s">
        <v>1493</v>
      </c>
      <c r="T299" s="12" t="s">
        <v>1493</v>
      </c>
      <c r="U299" s="12" t="s">
        <v>1493</v>
      </c>
      <c r="V299" s="12" t="s">
        <v>1493</v>
      </c>
      <c r="W299">
        <v>1</v>
      </c>
      <c r="X299">
        <v>1</v>
      </c>
      <c r="Y299">
        <v>1</v>
      </c>
      <c r="Z299" s="12" t="s">
        <v>1493</v>
      </c>
      <c r="AA299" s="12" t="s">
        <v>1493</v>
      </c>
      <c r="AB299" s="12" t="s">
        <v>1493</v>
      </c>
      <c r="AC299" s="12" t="s">
        <v>1493</v>
      </c>
      <c r="AD299" s="12" t="s">
        <v>1493</v>
      </c>
      <c r="AE299" s="12" t="s">
        <v>1493</v>
      </c>
      <c r="AF299" s="12" t="s">
        <v>1493</v>
      </c>
      <c r="AG299" s="12" t="s">
        <v>1493</v>
      </c>
      <c r="AH299" s="12" t="s">
        <v>1493</v>
      </c>
      <c r="AI299" s="12" t="s">
        <v>1493</v>
      </c>
      <c r="AJ299" s="12" t="s">
        <v>1493</v>
      </c>
      <c r="AK299" s="12" t="s">
        <v>1493</v>
      </c>
      <c r="AL299" s="12" t="s">
        <v>1493</v>
      </c>
      <c r="AM299" s="12" t="s">
        <v>1493</v>
      </c>
      <c r="AN299" s="12" t="s">
        <v>1493</v>
      </c>
      <c r="AO299" s="12" t="s">
        <v>1493</v>
      </c>
      <c r="AP299" s="12" t="s">
        <v>1493</v>
      </c>
      <c r="AQ299" s="12" t="s">
        <v>1493</v>
      </c>
      <c r="AR299" s="12" t="s">
        <v>1493</v>
      </c>
      <c r="AS299" s="12" t="s">
        <v>1493</v>
      </c>
      <c r="AT299" s="12" t="s">
        <v>1493</v>
      </c>
      <c r="AU299" s="12" t="s">
        <v>1493</v>
      </c>
      <c r="AV299" s="12" t="s">
        <v>1493</v>
      </c>
      <c r="AW299" s="12" t="s">
        <v>1493</v>
      </c>
      <c r="AX299" s="12" t="s">
        <v>1493</v>
      </c>
      <c r="AY299" s="12" t="s">
        <v>1493</v>
      </c>
      <c r="AZ299" s="12" t="s">
        <v>1493</v>
      </c>
      <c r="BA299" s="12" t="s">
        <v>1493</v>
      </c>
      <c r="BB299" s="12" t="s">
        <v>1493</v>
      </c>
      <c r="BC299" s="12" t="s">
        <v>1493</v>
      </c>
      <c r="BD299" s="12" t="s">
        <v>1493</v>
      </c>
      <c r="BE299" s="12" t="s">
        <v>1493</v>
      </c>
      <c r="BF299" s="12" t="s">
        <v>1493</v>
      </c>
      <c r="BG299" s="12" t="s">
        <v>1493</v>
      </c>
      <c r="BH299" s="12" t="s">
        <v>1493</v>
      </c>
      <c r="BI299" s="12" t="s">
        <v>1493</v>
      </c>
      <c r="BJ299" s="12" t="s">
        <v>1493</v>
      </c>
      <c r="BK299" s="12" t="s">
        <v>1493</v>
      </c>
      <c r="BL299" s="12" t="s">
        <v>1493</v>
      </c>
      <c r="BM299" s="12" t="s">
        <v>1493</v>
      </c>
      <c r="BN299" s="12" t="s">
        <v>1493</v>
      </c>
      <c r="BO299" s="12" t="s">
        <v>1493</v>
      </c>
      <c r="BP299" s="12" t="s">
        <v>1493</v>
      </c>
      <c r="BQ299" s="12" t="s">
        <v>1493</v>
      </c>
      <c r="BR299" s="12" t="s">
        <v>1493</v>
      </c>
      <c r="BS299" s="12" t="s">
        <v>1493</v>
      </c>
      <c r="BT299" s="12" t="s">
        <v>1493</v>
      </c>
      <c r="BU299" s="12" t="s">
        <v>1493</v>
      </c>
      <c r="BV299" s="12" t="s">
        <v>1493</v>
      </c>
      <c r="BW299" s="12" t="s">
        <v>1493</v>
      </c>
      <c r="BX299" s="12" t="s">
        <v>1493</v>
      </c>
      <c r="BY299" s="12" t="s">
        <v>1493</v>
      </c>
      <c r="BZ299" s="12" t="s">
        <v>1493</v>
      </c>
      <c r="CA299" s="12" t="s">
        <v>1493</v>
      </c>
      <c r="CB299" s="12" t="s">
        <v>1493</v>
      </c>
      <c r="CC299" s="12" t="s">
        <v>1493</v>
      </c>
      <c r="CD299" s="12" t="s">
        <v>1493</v>
      </c>
      <c r="CE299" s="12" t="s">
        <v>1493</v>
      </c>
      <c r="CF299" s="12" t="s">
        <v>1493</v>
      </c>
      <c r="CG299" s="12" t="s">
        <v>1493</v>
      </c>
      <c r="CH299" s="12" t="s">
        <v>1493</v>
      </c>
      <c r="CI299" s="12" t="s">
        <v>1493</v>
      </c>
      <c r="CJ299" s="12" t="s">
        <v>1493</v>
      </c>
      <c r="CK299" s="12" t="s">
        <v>1493</v>
      </c>
      <c r="CL299" s="12" t="s">
        <v>1493</v>
      </c>
      <c r="CM299" s="12" t="s">
        <v>1493</v>
      </c>
      <c r="CN299" s="12" t="s">
        <v>1493</v>
      </c>
      <c r="CO299" s="12" t="s">
        <v>1493</v>
      </c>
      <c r="CP299" s="12" t="s">
        <v>1493</v>
      </c>
      <c r="CQ299" s="12" t="s">
        <v>1493</v>
      </c>
      <c r="CR299" s="12" t="s">
        <v>1493</v>
      </c>
      <c r="CS299" s="12" t="s">
        <v>1493</v>
      </c>
      <c r="CT299" s="12" t="s">
        <v>1493</v>
      </c>
      <c r="CU299" s="12" t="s">
        <v>1493</v>
      </c>
      <c r="CV299" s="12" t="s">
        <v>1493</v>
      </c>
      <c r="CW299" s="12" t="s">
        <v>1493</v>
      </c>
      <c r="CX299" s="12" t="s">
        <v>1493</v>
      </c>
      <c r="CY299" s="12" t="s">
        <v>1493</v>
      </c>
      <c r="CZ299" s="12" t="s">
        <v>1493</v>
      </c>
      <c r="DA299" s="12" t="s">
        <v>1493</v>
      </c>
      <c r="DB299" s="12" t="s">
        <v>1493</v>
      </c>
      <c r="DC299" s="12" t="s">
        <v>1493</v>
      </c>
      <c r="DD299" s="12" t="s">
        <v>1493</v>
      </c>
      <c r="DE299" s="12" t="s">
        <v>1493</v>
      </c>
      <c r="DF299" s="12" t="s">
        <v>1493</v>
      </c>
      <c r="DG299" s="12" t="s">
        <v>1493</v>
      </c>
      <c r="DH299" s="12" t="s">
        <v>1493</v>
      </c>
      <c r="DI299" s="12" t="s">
        <v>1493</v>
      </c>
      <c r="DJ299" s="12" t="s">
        <v>1493</v>
      </c>
      <c r="DK299" s="12" t="s">
        <v>1493</v>
      </c>
      <c r="DL299" s="12" t="s">
        <v>1493</v>
      </c>
      <c r="DM299" s="12" t="s">
        <v>1493</v>
      </c>
      <c r="DN299" s="12" t="s">
        <v>1493</v>
      </c>
      <c r="DO299" s="12" t="s">
        <v>1493</v>
      </c>
      <c r="DP299" s="12" t="s">
        <v>1493</v>
      </c>
      <c r="DQ299" s="12" t="s">
        <v>1493</v>
      </c>
      <c r="DR299" s="12" t="s">
        <v>1493</v>
      </c>
      <c r="DS299" s="12" t="s">
        <v>1493</v>
      </c>
      <c r="DT299" s="12" t="s">
        <v>1493</v>
      </c>
      <c r="DU299" s="12" t="s">
        <v>1493</v>
      </c>
      <c r="DV299" s="12" t="s">
        <v>1493</v>
      </c>
      <c r="DW299" s="12" t="s">
        <v>1493</v>
      </c>
      <c r="DX299" s="12" t="s">
        <v>1493</v>
      </c>
      <c r="DY299" s="12" t="s">
        <v>1493</v>
      </c>
      <c r="DZ299" s="12" t="s">
        <v>1493</v>
      </c>
      <c r="EA299" s="12" t="s">
        <v>1493</v>
      </c>
      <c r="EB299" s="12" t="s">
        <v>1493</v>
      </c>
      <c r="EC299" s="12" t="s">
        <v>1493</v>
      </c>
      <c r="ED299" s="12" t="s">
        <v>1493</v>
      </c>
      <c r="EE299" s="12" t="s">
        <v>1493</v>
      </c>
      <c r="EF299" s="12" t="s">
        <v>1493</v>
      </c>
      <c r="EG299" s="12" t="s">
        <v>1493</v>
      </c>
      <c r="EH299" s="12" t="s">
        <v>1493</v>
      </c>
      <c r="EI299" s="12" t="s">
        <v>1493</v>
      </c>
      <c r="EJ299" s="12" t="s">
        <v>1493</v>
      </c>
      <c r="EK299" s="12" t="s">
        <v>1493</v>
      </c>
      <c r="EL299" s="12" t="s">
        <v>1493</v>
      </c>
      <c r="EM299" s="12" t="s">
        <v>1493</v>
      </c>
      <c r="EN299" s="12" t="s">
        <v>1493</v>
      </c>
      <c r="EO299" s="12" t="s">
        <v>1493</v>
      </c>
      <c r="EP299" s="12" t="s">
        <v>1493</v>
      </c>
      <c r="ER299">
        <v>2</v>
      </c>
      <c r="ES299">
        <v>27.4</v>
      </c>
      <c r="ET299">
        <v>27.4</v>
      </c>
      <c r="EU299">
        <f t="shared" si="12"/>
        <v>27</v>
      </c>
      <c r="EV299">
        <f>Data1!BQ299/7</f>
        <v>39</v>
      </c>
      <c r="EW299">
        <v>2</v>
      </c>
      <c r="EX299">
        <f t="shared" si="13"/>
        <v>3</v>
      </c>
      <c r="EY299" t="str">
        <f t="shared" si="14"/>
        <v>לא הולם</v>
      </c>
    </row>
    <row r="300" spans="1:155" x14ac:dyDescent="0.25">
      <c r="A300" s="4">
        <v>1.2030000000000001</v>
      </c>
      <c r="B300" s="12" t="s">
        <v>1493</v>
      </c>
      <c r="C300" s="12" t="s">
        <v>911</v>
      </c>
      <c r="D300">
        <v>117</v>
      </c>
      <c r="E300" s="12" t="s">
        <v>1380</v>
      </c>
      <c r="F300">
        <v>48.5</v>
      </c>
      <c r="G300" s="12" t="s">
        <v>1493</v>
      </c>
      <c r="H300" s="12" t="s">
        <v>1493</v>
      </c>
      <c r="I300" s="12" t="s">
        <v>1493</v>
      </c>
      <c r="J300" s="12" t="s">
        <v>1493</v>
      </c>
      <c r="K300" s="12" t="s">
        <v>1493</v>
      </c>
      <c r="L300">
        <v>1</v>
      </c>
      <c r="M300">
        <v>1</v>
      </c>
      <c r="N300">
        <v>1</v>
      </c>
      <c r="O300" t="s">
        <v>1327</v>
      </c>
      <c r="P300">
        <v>209</v>
      </c>
      <c r="Q300" t="s">
        <v>1381</v>
      </c>
      <c r="R300">
        <v>50</v>
      </c>
      <c r="S300" s="12" t="s">
        <v>1493</v>
      </c>
      <c r="T300" s="12" t="s">
        <v>1493</v>
      </c>
      <c r="U300" s="12" t="s">
        <v>1493</v>
      </c>
      <c r="V300" s="12" t="s">
        <v>1493</v>
      </c>
      <c r="W300">
        <v>1</v>
      </c>
      <c r="X300">
        <v>1</v>
      </c>
      <c r="Y300">
        <v>1</v>
      </c>
      <c r="Z300" s="12" t="s">
        <v>1493</v>
      </c>
      <c r="AA300" s="12" t="s">
        <v>1493</v>
      </c>
      <c r="AB300" s="12" t="s">
        <v>1493</v>
      </c>
      <c r="AC300" s="12" t="s">
        <v>1493</v>
      </c>
      <c r="AD300" s="12" t="s">
        <v>1493</v>
      </c>
      <c r="AE300" s="12" t="s">
        <v>1493</v>
      </c>
      <c r="AF300" s="12" t="s">
        <v>1493</v>
      </c>
      <c r="AG300" s="12" t="s">
        <v>1493</v>
      </c>
      <c r="AH300" s="12" t="s">
        <v>1493</v>
      </c>
      <c r="AI300" s="12" t="s">
        <v>1493</v>
      </c>
      <c r="AJ300" s="12" t="s">
        <v>1493</v>
      </c>
      <c r="AK300" s="12" t="s">
        <v>1493</v>
      </c>
      <c r="AL300" s="12" t="s">
        <v>1493</v>
      </c>
      <c r="AM300" s="12" t="s">
        <v>1493</v>
      </c>
      <c r="AN300" s="12" t="s">
        <v>1493</v>
      </c>
      <c r="AO300" s="12" t="s">
        <v>1493</v>
      </c>
      <c r="AP300" s="12" t="s">
        <v>1493</v>
      </c>
      <c r="AQ300" s="12" t="s">
        <v>1493</v>
      </c>
      <c r="AR300" s="12" t="s">
        <v>1493</v>
      </c>
      <c r="AS300" s="12" t="s">
        <v>1493</v>
      </c>
      <c r="AT300" s="12" t="s">
        <v>1493</v>
      </c>
      <c r="AU300" s="12" t="s">
        <v>1493</v>
      </c>
      <c r="AV300" s="12" t="s">
        <v>1493</v>
      </c>
      <c r="AW300" s="12" t="s">
        <v>1493</v>
      </c>
      <c r="AX300" s="12" t="s">
        <v>1493</v>
      </c>
      <c r="AY300" s="12" t="s">
        <v>1493</v>
      </c>
      <c r="AZ300" s="12" t="s">
        <v>1493</v>
      </c>
      <c r="BA300" s="12" t="s">
        <v>1493</v>
      </c>
      <c r="BB300" s="12" t="s">
        <v>1493</v>
      </c>
      <c r="BC300" s="12" t="s">
        <v>1493</v>
      </c>
      <c r="BD300" s="12" t="s">
        <v>1493</v>
      </c>
      <c r="BE300" s="12" t="s">
        <v>1493</v>
      </c>
      <c r="BF300" s="12" t="s">
        <v>1493</v>
      </c>
      <c r="BG300" s="12" t="s">
        <v>1493</v>
      </c>
      <c r="BH300" s="12" t="s">
        <v>1493</v>
      </c>
      <c r="BI300" s="12" t="s">
        <v>1493</v>
      </c>
      <c r="BJ300" s="12" t="s">
        <v>1493</v>
      </c>
      <c r="BK300" s="12" t="s">
        <v>1493</v>
      </c>
      <c r="BL300" s="12" t="s">
        <v>1493</v>
      </c>
      <c r="BM300" s="12" t="s">
        <v>1493</v>
      </c>
      <c r="BN300" s="12" t="s">
        <v>1493</v>
      </c>
      <c r="BO300" s="12" t="s">
        <v>1493</v>
      </c>
      <c r="BP300" s="12" t="s">
        <v>1493</v>
      </c>
      <c r="BQ300" s="12" t="s">
        <v>1493</v>
      </c>
      <c r="BR300" s="12" t="s">
        <v>1493</v>
      </c>
      <c r="BS300" s="12" t="s">
        <v>1493</v>
      </c>
      <c r="BT300" s="12" t="s">
        <v>1493</v>
      </c>
      <c r="BU300" s="12" t="s">
        <v>1493</v>
      </c>
      <c r="BV300" s="12" t="s">
        <v>1493</v>
      </c>
      <c r="BW300" s="12" t="s">
        <v>1493</v>
      </c>
      <c r="BX300" s="12" t="s">
        <v>1493</v>
      </c>
      <c r="BY300" s="12" t="s">
        <v>1493</v>
      </c>
      <c r="BZ300" s="12" t="s">
        <v>1493</v>
      </c>
      <c r="CA300" s="12" t="s">
        <v>1493</v>
      </c>
      <c r="CB300" s="12" t="s">
        <v>1493</v>
      </c>
      <c r="CC300" s="12" t="s">
        <v>1493</v>
      </c>
      <c r="CD300" s="12" t="s">
        <v>1493</v>
      </c>
      <c r="CE300" s="12" t="s">
        <v>1493</v>
      </c>
      <c r="CF300" s="12" t="s">
        <v>1493</v>
      </c>
      <c r="CG300" s="12" t="s">
        <v>1493</v>
      </c>
      <c r="CH300" s="12" t="s">
        <v>1493</v>
      </c>
      <c r="CI300" s="12" t="s">
        <v>1493</v>
      </c>
      <c r="CJ300" s="12" t="s">
        <v>1493</v>
      </c>
      <c r="CK300" s="12" t="s">
        <v>1493</v>
      </c>
      <c r="CL300" s="12" t="s">
        <v>1493</v>
      </c>
      <c r="CM300" s="12" t="s">
        <v>1493</v>
      </c>
      <c r="CN300" s="12" t="s">
        <v>1493</v>
      </c>
      <c r="CO300" s="12" t="s">
        <v>1493</v>
      </c>
      <c r="CP300" s="12" t="s">
        <v>1493</v>
      </c>
      <c r="CQ300" s="12" t="s">
        <v>1493</v>
      </c>
      <c r="CR300" s="12" t="s">
        <v>1493</v>
      </c>
      <c r="CS300" s="12" t="s">
        <v>1493</v>
      </c>
      <c r="CT300" s="12" t="s">
        <v>1493</v>
      </c>
      <c r="CU300" s="12" t="s">
        <v>1493</v>
      </c>
      <c r="CV300" s="12" t="s">
        <v>1493</v>
      </c>
      <c r="CW300" s="12" t="s">
        <v>1493</v>
      </c>
      <c r="CX300" s="12" t="s">
        <v>1493</v>
      </c>
      <c r="CY300" s="12" t="s">
        <v>1493</v>
      </c>
      <c r="CZ300" s="12" t="s">
        <v>1493</v>
      </c>
      <c r="DA300" s="12" t="s">
        <v>1493</v>
      </c>
      <c r="DB300" s="12" t="s">
        <v>1493</v>
      </c>
      <c r="DC300" s="12" t="s">
        <v>1493</v>
      </c>
      <c r="DD300" s="12" t="s">
        <v>1493</v>
      </c>
      <c r="DE300" s="12" t="s">
        <v>1493</v>
      </c>
      <c r="DF300" s="12" t="s">
        <v>1493</v>
      </c>
      <c r="DG300" s="12" t="s">
        <v>1493</v>
      </c>
      <c r="DH300" s="12" t="s">
        <v>1493</v>
      </c>
      <c r="DI300" s="12" t="s">
        <v>1493</v>
      </c>
      <c r="DJ300" s="12" t="s">
        <v>1493</v>
      </c>
      <c r="DK300" s="12" t="s">
        <v>1493</v>
      </c>
      <c r="DL300" s="12" t="s">
        <v>1493</v>
      </c>
      <c r="DM300" s="12" t="s">
        <v>1493</v>
      </c>
      <c r="DN300" s="12" t="s">
        <v>1493</v>
      </c>
      <c r="DO300" s="12" t="s">
        <v>1493</v>
      </c>
      <c r="DP300" s="12" t="s">
        <v>1493</v>
      </c>
      <c r="DQ300" s="12" t="s">
        <v>1493</v>
      </c>
      <c r="DR300" s="12" t="s">
        <v>1493</v>
      </c>
      <c r="DS300" s="12" t="s">
        <v>1493</v>
      </c>
      <c r="DT300" s="12" t="s">
        <v>1493</v>
      </c>
      <c r="DU300" s="12" t="s">
        <v>1493</v>
      </c>
      <c r="DV300" s="12" t="s">
        <v>1493</v>
      </c>
      <c r="DW300" s="12" t="s">
        <v>1493</v>
      </c>
      <c r="DX300" s="12" t="s">
        <v>1493</v>
      </c>
      <c r="DY300" s="12" t="s">
        <v>1493</v>
      </c>
      <c r="DZ300" s="12" t="s">
        <v>1493</v>
      </c>
      <c r="EA300" s="12" t="s">
        <v>1493</v>
      </c>
      <c r="EB300" s="12" t="s">
        <v>1493</v>
      </c>
      <c r="EC300" s="12" t="s">
        <v>1493</v>
      </c>
      <c r="ED300" s="12" t="s">
        <v>1493</v>
      </c>
      <c r="EE300" s="12" t="s">
        <v>1493</v>
      </c>
      <c r="EF300" s="12" t="s">
        <v>1493</v>
      </c>
      <c r="EG300" s="12" t="s">
        <v>1493</v>
      </c>
      <c r="EH300" s="12" t="s">
        <v>1493</v>
      </c>
      <c r="EI300" s="12" t="s">
        <v>1493</v>
      </c>
      <c r="EJ300" s="12" t="s">
        <v>1493</v>
      </c>
      <c r="EK300" s="12" t="s">
        <v>1493</v>
      </c>
      <c r="EL300" s="12" t="s">
        <v>1493</v>
      </c>
      <c r="EM300" s="12" t="s">
        <v>1493</v>
      </c>
      <c r="EN300" s="12" t="s">
        <v>1493</v>
      </c>
      <c r="EO300" s="12" t="s">
        <v>1493</v>
      </c>
      <c r="EP300" s="12" t="s">
        <v>1493</v>
      </c>
      <c r="ER300">
        <v>2</v>
      </c>
      <c r="ES300">
        <v>29.8</v>
      </c>
      <c r="ET300">
        <v>30.1</v>
      </c>
      <c r="EU300">
        <f t="shared" si="12"/>
        <v>30</v>
      </c>
      <c r="EV300">
        <f>Data1!BQ300/7</f>
        <v>37.428571428571431</v>
      </c>
      <c r="EW300">
        <v>2</v>
      </c>
      <c r="EX300">
        <f t="shared" si="13"/>
        <v>3</v>
      </c>
      <c r="EY300" t="str">
        <f t="shared" si="14"/>
        <v>לא הולם</v>
      </c>
    </row>
    <row r="301" spans="1:155" x14ac:dyDescent="0.25">
      <c r="A301" s="4">
        <v>1.204</v>
      </c>
      <c r="B301" s="12" t="s">
        <v>1493</v>
      </c>
      <c r="C301" s="12" t="s">
        <v>1136</v>
      </c>
      <c r="D301">
        <v>133</v>
      </c>
      <c r="E301" s="12" t="s">
        <v>1392</v>
      </c>
      <c r="F301">
        <v>55</v>
      </c>
      <c r="G301" s="12" t="s">
        <v>1493</v>
      </c>
      <c r="H301" s="12" t="s">
        <v>1493</v>
      </c>
      <c r="I301" s="12" t="s">
        <v>1493</v>
      </c>
      <c r="J301" s="12" t="s">
        <v>1493</v>
      </c>
      <c r="K301">
        <v>1</v>
      </c>
      <c r="L301">
        <v>1</v>
      </c>
      <c r="M301">
        <v>1</v>
      </c>
      <c r="N301">
        <v>1</v>
      </c>
      <c r="O301" s="12" t="s">
        <v>1057</v>
      </c>
      <c r="P301">
        <v>164</v>
      </c>
      <c r="Q301" s="12" t="s">
        <v>1393</v>
      </c>
      <c r="R301">
        <v>58</v>
      </c>
      <c r="S301" s="12" t="s">
        <v>1493</v>
      </c>
      <c r="T301" s="12" t="s">
        <v>1493</v>
      </c>
      <c r="U301" s="12" t="s">
        <v>1493</v>
      </c>
      <c r="V301" s="12" t="s">
        <v>1493</v>
      </c>
      <c r="W301">
        <v>1</v>
      </c>
      <c r="X301" s="12" t="s">
        <v>1493</v>
      </c>
      <c r="Y301" s="12" t="s">
        <v>1493</v>
      </c>
      <c r="Z301" s="12" t="s">
        <v>1493</v>
      </c>
      <c r="AA301" s="12" t="s">
        <v>1221</v>
      </c>
      <c r="AB301">
        <v>221</v>
      </c>
      <c r="AC301" s="12" t="s">
        <v>1394</v>
      </c>
      <c r="AD301">
        <v>63</v>
      </c>
      <c r="AE301" s="12" t="s">
        <v>1493</v>
      </c>
      <c r="AF301" s="12" t="s">
        <v>1493</v>
      </c>
      <c r="AG301" s="12" t="s">
        <v>1493</v>
      </c>
      <c r="AH301" s="12" t="s">
        <v>1493</v>
      </c>
      <c r="AI301">
        <v>1</v>
      </c>
      <c r="AJ301">
        <v>1</v>
      </c>
      <c r="AK301">
        <v>1</v>
      </c>
      <c r="AL301" s="12" t="s">
        <v>1493</v>
      </c>
      <c r="AM301" s="12" t="s">
        <v>1395</v>
      </c>
      <c r="AN301">
        <v>269</v>
      </c>
      <c r="AO301" s="12" t="s">
        <v>1396</v>
      </c>
      <c r="AP301">
        <v>65</v>
      </c>
      <c r="AQ301" s="12" t="s">
        <v>1493</v>
      </c>
      <c r="AR301" s="12" t="s">
        <v>1493</v>
      </c>
      <c r="AS301" s="12" t="s">
        <v>1493</v>
      </c>
      <c r="AT301" s="12" t="s">
        <v>1493</v>
      </c>
      <c r="AU301">
        <v>1</v>
      </c>
      <c r="AV301">
        <v>1</v>
      </c>
      <c r="AW301">
        <v>1</v>
      </c>
      <c r="AX301" s="12" t="s">
        <v>1493</v>
      </c>
      <c r="AY301" s="12" t="s">
        <v>1493</v>
      </c>
      <c r="AZ301" s="12" t="s">
        <v>1493</v>
      </c>
      <c r="BA301" s="12" t="s">
        <v>1493</v>
      </c>
      <c r="BB301" s="12" t="s">
        <v>1493</v>
      </c>
      <c r="BC301" s="12" t="s">
        <v>1493</v>
      </c>
      <c r="BD301" s="12" t="s">
        <v>1493</v>
      </c>
      <c r="BE301" s="12" t="s">
        <v>1493</v>
      </c>
      <c r="BF301" s="12" t="s">
        <v>1493</v>
      </c>
      <c r="BG301" s="12" t="s">
        <v>1493</v>
      </c>
      <c r="BH301" s="12" t="s">
        <v>1493</v>
      </c>
      <c r="BI301" s="12" t="s">
        <v>1493</v>
      </c>
      <c r="BJ301" s="12" t="s">
        <v>1493</v>
      </c>
      <c r="BK301" s="12" t="s">
        <v>1493</v>
      </c>
      <c r="BL301" s="12" t="s">
        <v>1493</v>
      </c>
      <c r="BM301" s="12" t="s">
        <v>1493</v>
      </c>
      <c r="BN301" s="12" t="s">
        <v>1493</v>
      </c>
      <c r="BO301" s="12" t="s">
        <v>1493</v>
      </c>
      <c r="BP301" s="12" t="s">
        <v>1493</v>
      </c>
      <c r="BQ301" s="12" t="s">
        <v>1493</v>
      </c>
      <c r="BR301" s="12" t="s">
        <v>1493</v>
      </c>
      <c r="BS301" s="12" t="s">
        <v>1493</v>
      </c>
      <c r="BT301" s="12" t="s">
        <v>1493</v>
      </c>
      <c r="BU301" s="12" t="s">
        <v>1493</v>
      </c>
      <c r="BV301" s="12" t="s">
        <v>1493</v>
      </c>
      <c r="BW301" s="12" t="s">
        <v>1493</v>
      </c>
      <c r="BX301" s="12" t="s">
        <v>1493</v>
      </c>
      <c r="BY301" s="12" t="s">
        <v>1493</v>
      </c>
      <c r="BZ301" s="12" t="s">
        <v>1493</v>
      </c>
      <c r="CA301" s="12" t="s">
        <v>1493</v>
      </c>
      <c r="CB301" s="12" t="s">
        <v>1493</v>
      </c>
      <c r="CC301" s="12" t="s">
        <v>1493</v>
      </c>
      <c r="CD301" s="12" t="s">
        <v>1493</v>
      </c>
      <c r="CE301" s="12" t="s">
        <v>1493</v>
      </c>
      <c r="CF301" s="12" t="s">
        <v>1493</v>
      </c>
      <c r="CG301" s="12" t="s">
        <v>1493</v>
      </c>
      <c r="CH301" s="12" t="s">
        <v>1493</v>
      </c>
      <c r="CI301" s="12" t="s">
        <v>1493</v>
      </c>
      <c r="CJ301" s="12" t="s">
        <v>1493</v>
      </c>
      <c r="CK301" s="12" t="s">
        <v>1493</v>
      </c>
      <c r="CL301" s="12" t="s">
        <v>1493</v>
      </c>
      <c r="CM301" s="12" t="s">
        <v>1493</v>
      </c>
      <c r="CN301" s="12" t="s">
        <v>1493</v>
      </c>
      <c r="CO301" s="12" t="s">
        <v>1493</v>
      </c>
      <c r="CP301" s="12" t="s">
        <v>1493</v>
      </c>
      <c r="CQ301" s="12" t="s">
        <v>1493</v>
      </c>
      <c r="CR301" s="12" t="s">
        <v>1493</v>
      </c>
      <c r="CS301" s="12" t="s">
        <v>1493</v>
      </c>
      <c r="CT301" s="12" t="s">
        <v>1493</v>
      </c>
      <c r="CU301" s="12" t="s">
        <v>1493</v>
      </c>
      <c r="CV301" s="12" t="s">
        <v>1493</v>
      </c>
      <c r="CW301" s="12" t="s">
        <v>1493</v>
      </c>
      <c r="CX301" s="12" t="s">
        <v>1493</v>
      </c>
      <c r="CY301" s="12" t="s">
        <v>1493</v>
      </c>
      <c r="CZ301" s="12" t="s">
        <v>1493</v>
      </c>
      <c r="DA301" s="12" t="s">
        <v>1493</v>
      </c>
      <c r="DB301" s="12" t="s">
        <v>1493</v>
      </c>
      <c r="DC301" s="12" t="s">
        <v>1493</v>
      </c>
      <c r="DD301" s="12" t="s">
        <v>1493</v>
      </c>
      <c r="DE301" s="12" t="s">
        <v>1493</v>
      </c>
      <c r="DF301" s="12" t="s">
        <v>1493</v>
      </c>
      <c r="DG301" s="12" t="s">
        <v>1493</v>
      </c>
      <c r="DH301" s="12" t="s">
        <v>1493</v>
      </c>
      <c r="DI301" s="12" t="s">
        <v>1493</v>
      </c>
      <c r="DJ301" s="12" t="s">
        <v>1493</v>
      </c>
      <c r="DK301" s="12" t="s">
        <v>1493</v>
      </c>
      <c r="DL301" s="12" t="s">
        <v>1493</v>
      </c>
      <c r="DM301" s="12" t="s">
        <v>1493</v>
      </c>
      <c r="DN301" s="12" t="s">
        <v>1493</v>
      </c>
      <c r="DO301" s="12" t="s">
        <v>1493</v>
      </c>
      <c r="DP301" s="12" t="s">
        <v>1493</v>
      </c>
      <c r="DQ301" s="12" t="s">
        <v>1493</v>
      </c>
      <c r="DR301" s="12" t="s">
        <v>1493</v>
      </c>
      <c r="DS301" s="12" t="s">
        <v>1493</v>
      </c>
      <c r="DT301" s="12" t="s">
        <v>1493</v>
      </c>
      <c r="DU301" s="12" t="s">
        <v>1493</v>
      </c>
      <c r="DV301" s="12" t="s">
        <v>1493</v>
      </c>
      <c r="DW301" s="12" t="s">
        <v>1493</v>
      </c>
      <c r="DX301" s="12" t="s">
        <v>1493</v>
      </c>
      <c r="DY301" s="12" t="s">
        <v>1493</v>
      </c>
      <c r="DZ301" s="12" t="s">
        <v>1493</v>
      </c>
      <c r="EA301" s="12" t="s">
        <v>1493</v>
      </c>
      <c r="EB301" s="12" t="s">
        <v>1493</v>
      </c>
      <c r="EC301" s="12" t="s">
        <v>1493</v>
      </c>
      <c r="ED301" s="12" t="s">
        <v>1493</v>
      </c>
      <c r="EE301" s="12" t="s">
        <v>1493</v>
      </c>
      <c r="EF301" s="12" t="s">
        <v>1493</v>
      </c>
      <c r="EG301" s="12" t="s">
        <v>1493</v>
      </c>
      <c r="EH301" s="12" t="s">
        <v>1493</v>
      </c>
      <c r="EI301" s="12" t="s">
        <v>1493</v>
      </c>
      <c r="EJ301" s="12" t="s">
        <v>1493</v>
      </c>
      <c r="EK301" s="12" t="s">
        <v>1493</v>
      </c>
      <c r="EL301" s="12" t="s">
        <v>1493</v>
      </c>
      <c r="EM301" s="12" t="s">
        <v>1493</v>
      </c>
      <c r="EN301" s="12" t="s">
        <v>1493</v>
      </c>
      <c r="EO301" s="12" t="s">
        <v>1493</v>
      </c>
      <c r="EP301" s="12" t="s">
        <v>1493</v>
      </c>
      <c r="ER301">
        <v>4</v>
      </c>
      <c r="ES301">
        <v>38.4</v>
      </c>
      <c r="ET301">
        <v>38.4</v>
      </c>
      <c r="EU301">
        <f t="shared" si="12"/>
        <v>38</v>
      </c>
      <c r="EV301">
        <f>Data1!BQ301/7</f>
        <v>40</v>
      </c>
      <c r="EW301">
        <v>4</v>
      </c>
      <c r="EX301">
        <f t="shared" si="13"/>
        <v>3</v>
      </c>
      <c r="EY301" t="str">
        <f t="shared" si="14"/>
        <v>לא הולם</v>
      </c>
    </row>
    <row r="302" spans="1:155" x14ac:dyDescent="0.25">
      <c r="A302" s="4">
        <v>1.2050000000000001</v>
      </c>
      <c r="B302" s="12" t="s">
        <v>1493</v>
      </c>
      <c r="C302" s="12" t="s">
        <v>498</v>
      </c>
      <c r="D302">
        <v>84</v>
      </c>
      <c r="E302" s="12" t="s">
        <v>557</v>
      </c>
      <c r="F302">
        <v>52</v>
      </c>
      <c r="G302" s="12" t="s">
        <v>1493</v>
      </c>
      <c r="H302" s="12" t="s">
        <v>1493</v>
      </c>
      <c r="I302" s="12" t="s">
        <v>1493</v>
      </c>
      <c r="J302" s="12" t="s">
        <v>1493</v>
      </c>
      <c r="K302" s="12" t="s">
        <v>1493</v>
      </c>
      <c r="L302">
        <v>1</v>
      </c>
      <c r="M302">
        <v>1</v>
      </c>
      <c r="N302">
        <v>1</v>
      </c>
      <c r="O302" t="s">
        <v>802</v>
      </c>
      <c r="P302">
        <v>117</v>
      </c>
      <c r="Q302" t="s">
        <v>484</v>
      </c>
      <c r="R302">
        <v>53</v>
      </c>
      <c r="S302" s="12" t="s">
        <v>1493</v>
      </c>
      <c r="T302" s="12" t="s">
        <v>1493</v>
      </c>
      <c r="U302" s="12" t="s">
        <v>1493</v>
      </c>
      <c r="V302" s="12" t="s">
        <v>1493</v>
      </c>
      <c r="W302" s="12" t="s">
        <v>1493</v>
      </c>
      <c r="X302">
        <v>1</v>
      </c>
      <c r="Y302">
        <v>1</v>
      </c>
      <c r="Z302" s="12" t="s">
        <v>1493</v>
      </c>
      <c r="AA302" t="s">
        <v>922</v>
      </c>
      <c r="AB302">
        <v>147</v>
      </c>
      <c r="AC302" t="s">
        <v>484</v>
      </c>
      <c r="AD302">
        <v>56</v>
      </c>
      <c r="AE302" s="12" t="s">
        <v>1493</v>
      </c>
      <c r="AF302" s="12" t="s">
        <v>1493</v>
      </c>
      <c r="AG302" s="12" t="s">
        <v>1493</v>
      </c>
      <c r="AH302" s="12" t="s">
        <v>1493</v>
      </c>
      <c r="AI302">
        <v>1</v>
      </c>
      <c r="AJ302">
        <v>1</v>
      </c>
      <c r="AK302">
        <v>1</v>
      </c>
      <c r="AL302" s="12" t="s">
        <v>1493</v>
      </c>
      <c r="AM302" t="s">
        <v>1160</v>
      </c>
      <c r="AN302">
        <v>174</v>
      </c>
      <c r="AO302" t="s">
        <v>484</v>
      </c>
      <c r="AP302">
        <v>59</v>
      </c>
      <c r="AQ302" s="12" t="s">
        <v>1493</v>
      </c>
      <c r="AR302" s="12" t="s">
        <v>1493</v>
      </c>
      <c r="AS302" s="12" t="s">
        <v>1493</v>
      </c>
      <c r="AT302" s="12" t="s">
        <v>1493</v>
      </c>
      <c r="AU302">
        <v>1</v>
      </c>
      <c r="AV302">
        <v>1</v>
      </c>
      <c r="AW302">
        <v>1</v>
      </c>
      <c r="AX302" s="12" t="s">
        <v>1493</v>
      </c>
      <c r="AY302" t="s">
        <v>1359</v>
      </c>
      <c r="AZ302">
        <v>270</v>
      </c>
      <c r="BA302" t="s">
        <v>484</v>
      </c>
      <c r="BB302">
        <v>69</v>
      </c>
      <c r="BC302" s="12" t="s">
        <v>1493</v>
      </c>
      <c r="BD302" s="12" t="s">
        <v>1493</v>
      </c>
      <c r="BE302" s="12" t="s">
        <v>1493</v>
      </c>
      <c r="BF302" s="12" t="s">
        <v>1493</v>
      </c>
      <c r="BG302">
        <v>1</v>
      </c>
      <c r="BH302">
        <v>1</v>
      </c>
      <c r="BI302">
        <v>1</v>
      </c>
      <c r="BJ302" s="12" t="s">
        <v>1493</v>
      </c>
      <c r="BK302" s="12" t="s">
        <v>1493</v>
      </c>
      <c r="BL302" s="12" t="s">
        <v>1493</v>
      </c>
      <c r="BM302" s="12" t="s">
        <v>1493</v>
      </c>
      <c r="BN302" s="12" t="s">
        <v>1493</v>
      </c>
      <c r="BO302" s="12" t="s">
        <v>1493</v>
      </c>
      <c r="BP302" s="12" t="s">
        <v>1493</v>
      </c>
      <c r="BQ302" s="12" t="s">
        <v>1493</v>
      </c>
      <c r="BR302" s="12" t="s">
        <v>1493</v>
      </c>
      <c r="BS302" s="12" t="s">
        <v>1493</v>
      </c>
      <c r="BT302" s="12" t="s">
        <v>1493</v>
      </c>
      <c r="BU302" s="12" t="s">
        <v>1493</v>
      </c>
      <c r="BV302" s="12" t="s">
        <v>1493</v>
      </c>
      <c r="BW302" s="12" t="s">
        <v>1493</v>
      </c>
      <c r="BX302" s="12" t="s">
        <v>1493</v>
      </c>
      <c r="BY302" s="12" t="s">
        <v>1493</v>
      </c>
      <c r="BZ302" s="12" t="s">
        <v>1493</v>
      </c>
      <c r="CA302" s="12" t="s">
        <v>1493</v>
      </c>
      <c r="CB302" s="12" t="s">
        <v>1493</v>
      </c>
      <c r="CC302" s="12" t="s">
        <v>1493</v>
      </c>
      <c r="CD302" s="12" t="s">
        <v>1493</v>
      </c>
      <c r="CE302" s="12" t="s">
        <v>1493</v>
      </c>
      <c r="CF302" s="12" t="s">
        <v>1493</v>
      </c>
      <c r="CG302" s="12" t="s">
        <v>1493</v>
      </c>
      <c r="CH302" s="12" t="s">
        <v>1493</v>
      </c>
      <c r="CI302" s="12" t="s">
        <v>1493</v>
      </c>
      <c r="CJ302" s="12" t="s">
        <v>1493</v>
      </c>
      <c r="CK302" s="12" t="s">
        <v>1493</v>
      </c>
      <c r="CL302" s="12" t="s">
        <v>1493</v>
      </c>
      <c r="CM302" s="12" t="s">
        <v>1493</v>
      </c>
      <c r="CN302" s="12" t="s">
        <v>1493</v>
      </c>
      <c r="CO302" s="12" t="s">
        <v>1493</v>
      </c>
      <c r="CP302" s="12" t="s">
        <v>1493</v>
      </c>
      <c r="CQ302" s="12" t="s">
        <v>1493</v>
      </c>
      <c r="CR302" s="12" t="s">
        <v>1493</v>
      </c>
      <c r="CS302" s="12" t="s">
        <v>1493</v>
      </c>
      <c r="CT302" s="12" t="s">
        <v>1493</v>
      </c>
      <c r="CU302" s="12" t="s">
        <v>1493</v>
      </c>
      <c r="CV302" s="12" t="s">
        <v>1493</v>
      </c>
      <c r="CW302" s="12" t="s">
        <v>1493</v>
      </c>
      <c r="CX302" s="12" t="s">
        <v>1493</v>
      </c>
      <c r="CY302" s="12" t="s">
        <v>1493</v>
      </c>
      <c r="CZ302" s="12" t="s">
        <v>1493</v>
      </c>
      <c r="DA302" s="12" t="s">
        <v>1493</v>
      </c>
      <c r="DB302" s="12" t="s">
        <v>1493</v>
      </c>
      <c r="DC302" s="12" t="s">
        <v>1493</v>
      </c>
      <c r="DD302" s="12" t="s">
        <v>1493</v>
      </c>
      <c r="DE302" s="12" t="s">
        <v>1493</v>
      </c>
      <c r="DF302" s="12" t="s">
        <v>1493</v>
      </c>
      <c r="DG302" s="12" t="s">
        <v>1493</v>
      </c>
      <c r="DH302" s="12" t="s">
        <v>1493</v>
      </c>
      <c r="DI302" s="12" t="s">
        <v>1493</v>
      </c>
      <c r="DJ302" s="12" t="s">
        <v>1493</v>
      </c>
      <c r="DK302" s="12" t="s">
        <v>1493</v>
      </c>
      <c r="DL302" s="12" t="s">
        <v>1493</v>
      </c>
      <c r="DM302" s="12" t="s">
        <v>1493</v>
      </c>
      <c r="DN302" s="12" t="s">
        <v>1493</v>
      </c>
      <c r="DO302" s="12" t="s">
        <v>1493</v>
      </c>
      <c r="DP302" s="12" t="s">
        <v>1493</v>
      </c>
      <c r="DQ302" s="12" t="s">
        <v>1493</v>
      </c>
      <c r="DR302" s="12" t="s">
        <v>1493</v>
      </c>
      <c r="DS302" s="12" t="s">
        <v>1493</v>
      </c>
      <c r="DT302" s="12" t="s">
        <v>1493</v>
      </c>
      <c r="DU302" s="12" t="s">
        <v>1493</v>
      </c>
      <c r="DV302" s="12" t="s">
        <v>1493</v>
      </c>
      <c r="DW302" s="12" t="s">
        <v>1493</v>
      </c>
      <c r="DX302" s="12" t="s">
        <v>1493</v>
      </c>
      <c r="DY302" s="12" t="s">
        <v>1493</v>
      </c>
      <c r="DZ302" s="12" t="s">
        <v>1493</v>
      </c>
      <c r="EA302" s="12" t="s">
        <v>1493</v>
      </c>
      <c r="EB302" s="12" t="s">
        <v>1493</v>
      </c>
      <c r="EC302" s="12" t="s">
        <v>1493</v>
      </c>
      <c r="ED302" s="12" t="s">
        <v>1493</v>
      </c>
      <c r="EE302" s="12" t="s">
        <v>1493</v>
      </c>
      <c r="EF302" s="12" t="s">
        <v>1493</v>
      </c>
      <c r="EG302" s="12" t="s">
        <v>1493</v>
      </c>
      <c r="EH302" s="12" t="s">
        <v>1493</v>
      </c>
      <c r="EI302" s="12" t="s">
        <v>1493</v>
      </c>
      <c r="EJ302" s="12" t="s">
        <v>1493</v>
      </c>
      <c r="EK302" s="12" t="s">
        <v>1493</v>
      </c>
      <c r="EL302" s="12" t="s">
        <v>1493</v>
      </c>
      <c r="EM302" s="12" t="s">
        <v>1493</v>
      </c>
      <c r="EN302" s="12" t="s">
        <v>1493</v>
      </c>
      <c r="EO302" s="12" t="s">
        <v>1493</v>
      </c>
      <c r="EP302" s="12" t="s">
        <v>1493</v>
      </c>
      <c r="ER302">
        <v>5</v>
      </c>
      <c r="ES302">
        <v>38.5</v>
      </c>
      <c r="ET302">
        <v>38.5</v>
      </c>
      <c r="EU302">
        <f t="shared" si="12"/>
        <v>38</v>
      </c>
      <c r="EV302">
        <f>Data1!BQ302/7</f>
        <v>41</v>
      </c>
      <c r="EW302">
        <v>5</v>
      </c>
      <c r="EX302">
        <f t="shared" si="13"/>
        <v>2</v>
      </c>
      <c r="EY302" t="str">
        <f t="shared" si="14"/>
        <v>בינוני</v>
      </c>
    </row>
    <row r="303" spans="1:155" x14ac:dyDescent="0.25">
      <c r="A303" s="4">
        <v>1.206</v>
      </c>
      <c r="B303" s="12" t="s">
        <v>1493</v>
      </c>
      <c r="C303" s="12" t="s">
        <v>958</v>
      </c>
      <c r="D303">
        <v>105</v>
      </c>
      <c r="E303" s="12" t="s">
        <v>569</v>
      </c>
      <c r="F303">
        <v>62</v>
      </c>
      <c r="G303" s="12" t="s">
        <v>1493</v>
      </c>
      <c r="H303" s="12" t="s">
        <v>1493</v>
      </c>
      <c r="I303" s="12" t="s">
        <v>1493</v>
      </c>
      <c r="J303" s="12" t="s">
        <v>1493</v>
      </c>
      <c r="K303" s="12" t="s">
        <v>1493</v>
      </c>
      <c r="L303">
        <v>1</v>
      </c>
      <c r="M303">
        <v>1</v>
      </c>
      <c r="N303">
        <v>1</v>
      </c>
      <c r="O303" t="s">
        <v>1188</v>
      </c>
      <c r="P303">
        <v>146</v>
      </c>
      <c r="Q303" t="s">
        <v>484</v>
      </c>
      <c r="R303">
        <v>64</v>
      </c>
      <c r="S303" s="12" t="s">
        <v>1493</v>
      </c>
      <c r="T303" s="12" t="s">
        <v>1493</v>
      </c>
      <c r="U303" s="12" t="s">
        <v>1493</v>
      </c>
      <c r="V303" s="12" t="s">
        <v>1493</v>
      </c>
      <c r="W303">
        <v>1</v>
      </c>
      <c r="X303">
        <v>1</v>
      </c>
      <c r="Y303">
        <v>1</v>
      </c>
      <c r="Z303" s="12" t="s">
        <v>1493</v>
      </c>
      <c r="AA303" t="s">
        <v>1242</v>
      </c>
      <c r="AB303">
        <v>181</v>
      </c>
      <c r="AC303" t="s">
        <v>645</v>
      </c>
      <c r="AD303">
        <v>66</v>
      </c>
      <c r="AE303" s="12" t="s">
        <v>1493</v>
      </c>
      <c r="AF303" s="12" t="s">
        <v>1493</v>
      </c>
      <c r="AG303" s="12" t="s">
        <v>1493</v>
      </c>
      <c r="AH303" s="12" t="s">
        <v>1493</v>
      </c>
      <c r="AI303">
        <v>1</v>
      </c>
      <c r="AJ303">
        <v>1</v>
      </c>
      <c r="AK303">
        <v>1</v>
      </c>
      <c r="AL303" s="12" t="s">
        <v>1493</v>
      </c>
      <c r="AM303" t="s">
        <v>1382</v>
      </c>
      <c r="AN303">
        <v>249</v>
      </c>
      <c r="AO303" t="s">
        <v>613</v>
      </c>
      <c r="AP303">
        <v>70</v>
      </c>
      <c r="AQ303" s="12" t="s">
        <v>1493</v>
      </c>
      <c r="AR303" s="12" t="s">
        <v>1493</v>
      </c>
      <c r="AS303" s="12" t="s">
        <v>1493</v>
      </c>
      <c r="AT303" s="12" t="s">
        <v>1493</v>
      </c>
      <c r="AU303">
        <v>1</v>
      </c>
      <c r="AV303">
        <v>1</v>
      </c>
      <c r="AW303">
        <v>1</v>
      </c>
      <c r="AX303" s="12" t="s">
        <v>1493</v>
      </c>
      <c r="AY303" t="s">
        <v>1383</v>
      </c>
      <c r="AZ303">
        <v>265</v>
      </c>
      <c r="BA303" t="s">
        <v>484</v>
      </c>
      <c r="BB303">
        <v>71</v>
      </c>
      <c r="BC303" s="12" t="s">
        <v>1493</v>
      </c>
      <c r="BD303" s="12" t="s">
        <v>1493</v>
      </c>
      <c r="BE303" s="12" t="s">
        <v>1493</v>
      </c>
      <c r="BF303">
        <v>1</v>
      </c>
      <c r="BG303">
        <v>1</v>
      </c>
      <c r="BH303">
        <v>1</v>
      </c>
      <c r="BI303">
        <v>1</v>
      </c>
      <c r="BJ303" s="12" t="s">
        <v>1493</v>
      </c>
      <c r="BK303" s="12" t="s">
        <v>1493</v>
      </c>
      <c r="BL303" s="12" t="s">
        <v>1493</v>
      </c>
      <c r="BM303" s="12" t="s">
        <v>1493</v>
      </c>
      <c r="BN303" s="12" t="s">
        <v>1493</v>
      </c>
      <c r="BO303" s="12" t="s">
        <v>1493</v>
      </c>
      <c r="BP303" s="12" t="s">
        <v>1493</v>
      </c>
      <c r="BQ303" s="12" t="s">
        <v>1493</v>
      </c>
      <c r="BR303" s="12" t="s">
        <v>1493</v>
      </c>
      <c r="BS303" s="12" t="s">
        <v>1493</v>
      </c>
      <c r="BT303" s="12" t="s">
        <v>1493</v>
      </c>
      <c r="BU303" s="12" t="s">
        <v>1493</v>
      </c>
      <c r="BV303" s="12" t="s">
        <v>1493</v>
      </c>
      <c r="BW303" s="12" t="s">
        <v>1493</v>
      </c>
      <c r="BX303" s="12" t="s">
        <v>1493</v>
      </c>
      <c r="BY303" s="12" t="s">
        <v>1493</v>
      </c>
      <c r="BZ303" s="12" t="s">
        <v>1493</v>
      </c>
      <c r="CA303" s="12" t="s">
        <v>1493</v>
      </c>
      <c r="CB303" s="12" t="s">
        <v>1493</v>
      </c>
      <c r="CC303" s="12" t="s">
        <v>1493</v>
      </c>
      <c r="CD303" s="12" t="s">
        <v>1493</v>
      </c>
      <c r="CE303" s="12" t="s">
        <v>1493</v>
      </c>
      <c r="CF303" s="12" t="s">
        <v>1493</v>
      </c>
      <c r="CG303" s="12" t="s">
        <v>1493</v>
      </c>
      <c r="CH303" s="12" t="s">
        <v>1493</v>
      </c>
      <c r="CI303" s="12" t="s">
        <v>1493</v>
      </c>
      <c r="CJ303" s="12" t="s">
        <v>1493</v>
      </c>
      <c r="CK303" s="12" t="s">
        <v>1493</v>
      </c>
      <c r="CL303" s="12" t="s">
        <v>1493</v>
      </c>
      <c r="CM303" s="12" t="s">
        <v>1493</v>
      </c>
      <c r="CN303" s="12" t="s">
        <v>1493</v>
      </c>
      <c r="CO303" s="12" t="s">
        <v>1493</v>
      </c>
      <c r="CP303" s="12" t="s">
        <v>1493</v>
      </c>
      <c r="CQ303" s="12" t="s">
        <v>1493</v>
      </c>
      <c r="CR303" s="12" t="s">
        <v>1493</v>
      </c>
      <c r="CS303" s="12" t="s">
        <v>1493</v>
      </c>
      <c r="CT303" s="12" t="s">
        <v>1493</v>
      </c>
      <c r="CU303" s="12" t="s">
        <v>1493</v>
      </c>
      <c r="CV303" s="12" t="s">
        <v>1493</v>
      </c>
      <c r="CW303" s="12" t="s">
        <v>1493</v>
      </c>
      <c r="CX303" s="12" t="s">
        <v>1493</v>
      </c>
      <c r="CY303" s="12" t="s">
        <v>1493</v>
      </c>
      <c r="CZ303" s="12" t="s">
        <v>1493</v>
      </c>
      <c r="DA303" s="12" t="s">
        <v>1493</v>
      </c>
      <c r="DB303" s="12" t="s">
        <v>1493</v>
      </c>
      <c r="DC303" s="12" t="s">
        <v>1493</v>
      </c>
      <c r="DD303" s="12" t="s">
        <v>1493</v>
      </c>
      <c r="DE303" s="12" t="s">
        <v>1493</v>
      </c>
      <c r="DF303" s="12" t="s">
        <v>1493</v>
      </c>
      <c r="DG303" s="12" t="s">
        <v>1493</v>
      </c>
      <c r="DH303" s="12" t="s">
        <v>1493</v>
      </c>
      <c r="DI303" s="12" t="s">
        <v>1493</v>
      </c>
      <c r="DJ303" s="12" t="s">
        <v>1493</v>
      </c>
      <c r="DK303" s="12" t="s">
        <v>1493</v>
      </c>
      <c r="DL303" s="12" t="s">
        <v>1493</v>
      </c>
      <c r="DM303" s="12" t="s">
        <v>1493</v>
      </c>
      <c r="DN303" s="12" t="s">
        <v>1493</v>
      </c>
      <c r="DO303" s="12" t="s">
        <v>1493</v>
      </c>
      <c r="DP303" s="12" t="s">
        <v>1493</v>
      </c>
      <c r="DQ303" s="12" t="s">
        <v>1493</v>
      </c>
      <c r="DR303" s="12" t="s">
        <v>1493</v>
      </c>
      <c r="DS303" s="12" t="s">
        <v>1493</v>
      </c>
      <c r="DT303" s="12" t="s">
        <v>1493</v>
      </c>
      <c r="DU303" s="12" t="s">
        <v>1493</v>
      </c>
      <c r="DV303" s="12" t="s">
        <v>1493</v>
      </c>
      <c r="DW303" s="12" t="s">
        <v>1493</v>
      </c>
      <c r="DX303" s="12" t="s">
        <v>1493</v>
      </c>
      <c r="DY303" s="12" t="s">
        <v>1493</v>
      </c>
      <c r="DZ303" s="12" t="s">
        <v>1493</v>
      </c>
      <c r="EA303" s="12" t="s">
        <v>1493</v>
      </c>
      <c r="EB303" s="12" t="s">
        <v>1493</v>
      </c>
      <c r="EC303" s="12" t="s">
        <v>1493</v>
      </c>
      <c r="ED303" s="12" t="s">
        <v>1493</v>
      </c>
      <c r="EE303" s="12" t="s">
        <v>1493</v>
      </c>
      <c r="EF303" s="12" t="s">
        <v>1493</v>
      </c>
      <c r="EG303" s="12" t="s">
        <v>1493</v>
      </c>
      <c r="EH303" s="12" t="s">
        <v>1493</v>
      </c>
      <c r="EI303" s="12" t="s">
        <v>1493</v>
      </c>
      <c r="EJ303" s="12" t="s">
        <v>1493</v>
      </c>
      <c r="EK303" s="12" t="s">
        <v>1493</v>
      </c>
      <c r="EL303" s="12" t="s">
        <v>1493</v>
      </c>
      <c r="EM303" s="12" t="s">
        <v>1493</v>
      </c>
      <c r="EN303" s="12" t="s">
        <v>1493</v>
      </c>
      <c r="EO303" s="12" t="s">
        <v>1493</v>
      </c>
      <c r="EP303" s="12" t="s">
        <v>1493</v>
      </c>
      <c r="ER303">
        <v>5</v>
      </c>
      <c r="ES303">
        <v>37.799999999999997</v>
      </c>
      <c r="ET303">
        <v>37.799999999999997</v>
      </c>
      <c r="EU303">
        <f t="shared" si="12"/>
        <v>37</v>
      </c>
      <c r="EV303">
        <f>Data1!BQ303/7</f>
        <v>37.857142857142854</v>
      </c>
      <c r="EW303">
        <v>5</v>
      </c>
      <c r="EX303">
        <f t="shared" si="13"/>
        <v>2</v>
      </c>
      <c r="EY303" t="str">
        <f t="shared" si="14"/>
        <v>בינוני</v>
      </c>
    </row>
    <row r="304" spans="1:155" x14ac:dyDescent="0.25">
      <c r="A304" s="4">
        <v>1.2070000000000001</v>
      </c>
      <c r="B304" s="12" t="s">
        <v>1493</v>
      </c>
      <c r="C304" s="12" t="s">
        <v>955</v>
      </c>
      <c r="D304">
        <v>133</v>
      </c>
      <c r="E304" s="12" t="s">
        <v>1397</v>
      </c>
      <c r="F304">
        <v>65</v>
      </c>
      <c r="G304" s="12" t="s">
        <v>1493</v>
      </c>
      <c r="H304" s="12" t="s">
        <v>1493</v>
      </c>
      <c r="I304" s="12" t="s">
        <v>1493</v>
      </c>
      <c r="J304" s="12" t="s">
        <v>1493</v>
      </c>
      <c r="K304" s="12" t="s">
        <v>1493</v>
      </c>
      <c r="L304" s="12" t="s">
        <v>1493</v>
      </c>
      <c r="M304" s="12" t="s">
        <v>1493</v>
      </c>
      <c r="N304">
        <v>1</v>
      </c>
      <c r="O304" s="12" t="s">
        <v>1203</v>
      </c>
      <c r="P304">
        <v>173</v>
      </c>
      <c r="Q304" s="12" t="s">
        <v>1398</v>
      </c>
      <c r="R304">
        <v>70</v>
      </c>
      <c r="S304" s="12" t="s">
        <v>1493</v>
      </c>
      <c r="T304" s="12" t="s">
        <v>1493</v>
      </c>
      <c r="U304" s="12" t="s">
        <v>1493</v>
      </c>
      <c r="V304" s="12" t="s">
        <v>1493</v>
      </c>
      <c r="W304">
        <v>1</v>
      </c>
      <c r="X304">
        <v>1</v>
      </c>
      <c r="Y304" s="12" t="s">
        <v>1493</v>
      </c>
      <c r="Z304" s="12" t="s">
        <v>1493</v>
      </c>
      <c r="AA304" s="12" t="s">
        <v>1267</v>
      </c>
      <c r="AB304">
        <v>235</v>
      </c>
      <c r="AC304" s="12" t="s">
        <v>1399</v>
      </c>
      <c r="AD304">
        <v>76</v>
      </c>
      <c r="AE304" s="12" t="s">
        <v>1493</v>
      </c>
      <c r="AF304" s="12" t="s">
        <v>1493</v>
      </c>
      <c r="AG304" s="12" t="s">
        <v>1493</v>
      </c>
      <c r="AH304" s="12" t="s">
        <v>1493</v>
      </c>
      <c r="AI304">
        <v>1</v>
      </c>
      <c r="AJ304">
        <v>1</v>
      </c>
      <c r="AK304" s="12" t="s">
        <v>1493</v>
      </c>
      <c r="AL304" s="12" t="s">
        <v>1493</v>
      </c>
      <c r="AM304" s="12" t="s">
        <v>1493</v>
      </c>
      <c r="AN304" s="12" t="s">
        <v>1493</v>
      </c>
      <c r="AO304" s="12" t="s">
        <v>1493</v>
      </c>
      <c r="AP304" s="12" t="s">
        <v>1493</v>
      </c>
      <c r="AQ304" s="12" t="s">
        <v>1493</v>
      </c>
      <c r="AR304" s="12" t="s">
        <v>1493</v>
      </c>
      <c r="AS304" s="12" t="s">
        <v>1493</v>
      </c>
      <c r="AT304" s="12" t="s">
        <v>1493</v>
      </c>
      <c r="AU304" s="12" t="s">
        <v>1493</v>
      </c>
      <c r="AV304" s="12" t="s">
        <v>1493</v>
      </c>
      <c r="AW304" s="12" t="s">
        <v>1493</v>
      </c>
      <c r="AX304" s="12" t="s">
        <v>1493</v>
      </c>
      <c r="AY304" s="12" t="s">
        <v>1493</v>
      </c>
      <c r="AZ304" s="12" t="s">
        <v>1493</v>
      </c>
      <c r="BA304" s="12" t="s">
        <v>1493</v>
      </c>
      <c r="BB304" s="12" t="s">
        <v>1493</v>
      </c>
      <c r="BC304" s="12" t="s">
        <v>1493</v>
      </c>
      <c r="BD304" s="12" t="s">
        <v>1493</v>
      </c>
      <c r="BE304" s="12" t="s">
        <v>1493</v>
      </c>
      <c r="BF304" s="12" t="s">
        <v>1493</v>
      </c>
      <c r="BG304" s="12" t="s">
        <v>1493</v>
      </c>
      <c r="BH304" s="12" t="s">
        <v>1493</v>
      </c>
      <c r="BI304" s="12" t="s">
        <v>1493</v>
      </c>
      <c r="BJ304" s="12" t="s">
        <v>1493</v>
      </c>
      <c r="BK304" s="12" t="s">
        <v>1493</v>
      </c>
      <c r="BL304" s="12" t="s">
        <v>1493</v>
      </c>
      <c r="BM304" s="12" t="s">
        <v>1493</v>
      </c>
      <c r="BN304" s="12" t="s">
        <v>1493</v>
      </c>
      <c r="BO304" s="12" t="s">
        <v>1493</v>
      </c>
      <c r="BP304" s="12" t="s">
        <v>1493</v>
      </c>
      <c r="BQ304" s="12" t="s">
        <v>1493</v>
      </c>
      <c r="BR304" s="12" t="s">
        <v>1493</v>
      </c>
      <c r="BS304" s="12" t="s">
        <v>1493</v>
      </c>
      <c r="BT304" s="12" t="s">
        <v>1493</v>
      </c>
      <c r="BU304" s="12" t="s">
        <v>1493</v>
      </c>
      <c r="BV304" s="12" t="s">
        <v>1493</v>
      </c>
      <c r="BW304" s="12" t="s">
        <v>1493</v>
      </c>
      <c r="BX304" s="12" t="s">
        <v>1493</v>
      </c>
      <c r="BY304" s="12" t="s">
        <v>1493</v>
      </c>
      <c r="BZ304" s="12" t="s">
        <v>1493</v>
      </c>
      <c r="CA304" s="12" t="s">
        <v>1493</v>
      </c>
      <c r="CB304" s="12" t="s">
        <v>1493</v>
      </c>
      <c r="CC304" s="12" t="s">
        <v>1493</v>
      </c>
      <c r="CD304" s="12" t="s">
        <v>1493</v>
      </c>
      <c r="CE304" s="12" t="s">
        <v>1493</v>
      </c>
      <c r="CF304" s="12" t="s">
        <v>1493</v>
      </c>
      <c r="CG304" s="12" t="s">
        <v>1493</v>
      </c>
      <c r="CH304" s="12" t="s">
        <v>1493</v>
      </c>
      <c r="CI304" s="12" t="s">
        <v>1493</v>
      </c>
      <c r="CJ304" s="12" t="s">
        <v>1493</v>
      </c>
      <c r="CK304" s="12" t="s">
        <v>1493</v>
      </c>
      <c r="CL304" s="12" t="s">
        <v>1493</v>
      </c>
      <c r="CM304" s="12" t="s">
        <v>1493</v>
      </c>
      <c r="CN304" s="12" t="s">
        <v>1493</v>
      </c>
      <c r="CO304" s="12" t="s">
        <v>1493</v>
      </c>
      <c r="CP304" s="12" t="s">
        <v>1493</v>
      </c>
      <c r="CQ304" s="12" t="s">
        <v>1493</v>
      </c>
      <c r="CR304" s="12" t="s">
        <v>1493</v>
      </c>
      <c r="CS304" s="12" t="s">
        <v>1493</v>
      </c>
      <c r="CT304" s="12" t="s">
        <v>1493</v>
      </c>
      <c r="CU304" s="12" t="s">
        <v>1493</v>
      </c>
      <c r="CV304" s="12" t="s">
        <v>1493</v>
      </c>
      <c r="CW304" s="12" t="s">
        <v>1493</v>
      </c>
      <c r="CX304" s="12" t="s">
        <v>1493</v>
      </c>
      <c r="CY304" s="12" t="s">
        <v>1493</v>
      </c>
      <c r="CZ304" s="12" t="s">
        <v>1493</v>
      </c>
      <c r="DA304" s="12" t="s">
        <v>1493</v>
      </c>
      <c r="DB304" s="12" t="s">
        <v>1493</v>
      </c>
      <c r="DC304" s="12" t="s">
        <v>1493</v>
      </c>
      <c r="DD304" s="12" t="s">
        <v>1493</v>
      </c>
      <c r="DE304" s="12" t="s">
        <v>1493</v>
      </c>
      <c r="DF304" s="12" t="s">
        <v>1493</v>
      </c>
      <c r="DG304" s="12" t="s">
        <v>1493</v>
      </c>
      <c r="DH304" s="12" t="s">
        <v>1493</v>
      </c>
      <c r="DI304" s="12" t="s">
        <v>1493</v>
      </c>
      <c r="DJ304" s="12" t="s">
        <v>1493</v>
      </c>
      <c r="DK304" s="12" t="s">
        <v>1493</v>
      </c>
      <c r="DL304" s="12" t="s">
        <v>1493</v>
      </c>
      <c r="DM304" s="12" t="s">
        <v>1493</v>
      </c>
      <c r="DN304" s="12" t="s">
        <v>1493</v>
      </c>
      <c r="DO304" s="12" t="s">
        <v>1493</v>
      </c>
      <c r="DP304" s="12" t="s">
        <v>1493</v>
      </c>
      <c r="DQ304" s="12" t="s">
        <v>1493</v>
      </c>
      <c r="DR304" s="12" t="s">
        <v>1493</v>
      </c>
      <c r="DS304" s="12" t="s">
        <v>1493</v>
      </c>
      <c r="DT304" s="12" t="s">
        <v>1493</v>
      </c>
      <c r="DU304" s="12" t="s">
        <v>1493</v>
      </c>
      <c r="DV304" s="12" t="s">
        <v>1493</v>
      </c>
      <c r="DW304" s="12" t="s">
        <v>1493</v>
      </c>
      <c r="DX304" s="12" t="s">
        <v>1493</v>
      </c>
      <c r="DY304" s="12" t="s">
        <v>1493</v>
      </c>
      <c r="DZ304" s="12" t="s">
        <v>1493</v>
      </c>
      <c r="EA304" s="12" t="s">
        <v>1493</v>
      </c>
      <c r="EB304" s="12" t="s">
        <v>1493</v>
      </c>
      <c r="EC304" s="12" t="s">
        <v>1493</v>
      </c>
      <c r="ED304" s="12" t="s">
        <v>1493</v>
      </c>
      <c r="EE304" s="12" t="s">
        <v>1493</v>
      </c>
      <c r="EF304" s="12" t="s">
        <v>1493</v>
      </c>
      <c r="EG304" s="12" t="s">
        <v>1493</v>
      </c>
      <c r="EH304" s="12" t="s">
        <v>1493</v>
      </c>
      <c r="EI304" s="12" t="s">
        <v>1493</v>
      </c>
      <c r="EJ304" s="12" t="s">
        <v>1493</v>
      </c>
      <c r="EK304" s="12" t="s">
        <v>1493</v>
      </c>
      <c r="EL304" s="12" t="s">
        <v>1493</v>
      </c>
      <c r="EM304" s="12" t="s">
        <v>1493</v>
      </c>
      <c r="EN304" s="12" t="s">
        <v>1493</v>
      </c>
      <c r="EO304" s="12" t="s">
        <v>1493</v>
      </c>
      <c r="EP304" s="12" t="s">
        <v>1493</v>
      </c>
      <c r="ER304">
        <v>3</v>
      </c>
      <c r="ES304">
        <v>33.5</v>
      </c>
      <c r="ET304">
        <v>33.5</v>
      </c>
      <c r="EU304">
        <f t="shared" si="12"/>
        <v>33</v>
      </c>
      <c r="EV304">
        <f>Data1!BQ304/7</f>
        <v>39.428571428571431</v>
      </c>
      <c r="EW304">
        <v>3</v>
      </c>
      <c r="EX304">
        <f t="shared" si="13"/>
        <v>3</v>
      </c>
      <c r="EY304" t="str">
        <f t="shared" si="14"/>
        <v>לא הולם</v>
      </c>
    </row>
    <row r="305" spans="1:155" x14ac:dyDescent="0.25">
      <c r="A305" s="4">
        <v>1.208</v>
      </c>
      <c r="B305" s="12" t="s">
        <v>1493</v>
      </c>
      <c r="C305" s="12" t="s">
        <v>738</v>
      </c>
      <c r="D305">
        <v>124</v>
      </c>
      <c r="E305" s="12" t="s">
        <v>484</v>
      </c>
      <c r="F305">
        <v>71</v>
      </c>
      <c r="G305" s="12" t="s">
        <v>1493</v>
      </c>
      <c r="H305" s="12" t="s">
        <v>1493</v>
      </c>
      <c r="I305" s="12" t="s">
        <v>1493</v>
      </c>
      <c r="J305" s="12" t="s">
        <v>1493</v>
      </c>
      <c r="K305">
        <v>1</v>
      </c>
      <c r="L305">
        <v>1</v>
      </c>
      <c r="M305">
        <v>1</v>
      </c>
      <c r="N305">
        <v>1</v>
      </c>
      <c r="O305" t="s">
        <v>952</v>
      </c>
      <c r="P305">
        <v>147</v>
      </c>
      <c r="Q305" t="s">
        <v>557</v>
      </c>
      <c r="R305">
        <v>72</v>
      </c>
      <c r="S305" s="12" t="s">
        <v>1493</v>
      </c>
      <c r="T305" s="12" t="s">
        <v>1493</v>
      </c>
      <c r="U305" s="12" t="s">
        <v>1493</v>
      </c>
      <c r="V305" s="12" t="s">
        <v>1493</v>
      </c>
      <c r="W305">
        <v>1</v>
      </c>
      <c r="X305">
        <v>1</v>
      </c>
      <c r="Y305">
        <v>1</v>
      </c>
      <c r="Z305" s="12" t="s">
        <v>1493</v>
      </c>
      <c r="AA305" t="s">
        <v>1191</v>
      </c>
      <c r="AB305">
        <v>175</v>
      </c>
      <c r="AC305" t="s">
        <v>702</v>
      </c>
      <c r="AD305">
        <v>75</v>
      </c>
      <c r="AE305" s="12" t="s">
        <v>1493</v>
      </c>
      <c r="AF305" s="12" t="s">
        <v>1493</v>
      </c>
      <c r="AG305" s="12" t="s">
        <v>1493</v>
      </c>
      <c r="AH305" s="12" t="s">
        <v>1493</v>
      </c>
      <c r="AI305">
        <v>1</v>
      </c>
      <c r="AJ305">
        <v>1</v>
      </c>
      <c r="AK305">
        <v>1</v>
      </c>
      <c r="AL305" s="12" t="s">
        <v>1493</v>
      </c>
      <c r="AM305" t="s">
        <v>1240</v>
      </c>
      <c r="AN305">
        <v>222</v>
      </c>
      <c r="AO305" t="s">
        <v>557</v>
      </c>
      <c r="AP305">
        <v>78</v>
      </c>
      <c r="AQ305" s="12" t="s">
        <v>1493</v>
      </c>
      <c r="AR305" s="12" t="s">
        <v>1493</v>
      </c>
      <c r="AS305" s="12" t="s">
        <v>1493</v>
      </c>
      <c r="AT305" s="12" t="s">
        <v>1493</v>
      </c>
      <c r="AU305">
        <v>1</v>
      </c>
      <c r="AV305">
        <v>1</v>
      </c>
      <c r="AW305">
        <v>1</v>
      </c>
      <c r="AX305" s="12" t="s">
        <v>1493</v>
      </c>
      <c r="AY305" t="s">
        <v>1385</v>
      </c>
      <c r="AZ305">
        <v>276</v>
      </c>
      <c r="BA305" t="s">
        <v>702</v>
      </c>
      <c r="BB305">
        <v>81</v>
      </c>
      <c r="BC305" s="12" t="s">
        <v>1493</v>
      </c>
      <c r="BD305" s="12" t="s">
        <v>1493</v>
      </c>
      <c r="BE305" s="12" t="s">
        <v>1493</v>
      </c>
      <c r="BF305" s="12" t="s">
        <v>1493</v>
      </c>
      <c r="BG305">
        <v>1</v>
      </c>
      <c r="BH305">
        <v>1</v>
      </c>
      <c r="BI305">
        <v>1</v>
      </c>
      <c r="BJ305" s="12" t="s">
        <v>1493</v>
      </c>
      <c r="BK305" s="12" t="s">
        <v>1493</v>
      </c>
      <c r="BL305" s="12" t="s">
        <v>1493</v>
      </c>
      <c r="BM305" s="12" t="s">
        <v>1493</v>
      </c>
      <c r="BN305" s="12" t="s">
        <v>1493</v>
      </c>
      <c r="BO305" s="12" t="s">
        <v>1493</v>
      </c>
      <c r="BP305" s="12" t="s">
        <v>1493</v>
      </c>
      <c r="BQ305" s="12" t="s">
        <v>1493</v>
      </c>
      <c r="BR305" s="12" t="s">
        <v>1493</v>
      </c>
      <c r="BS305" s="12" t="s">
        <v>1493</v>
      </c>
      <c r="BT305" s="12" t="s">
        <v>1493</v>
      </c>
      <c r="BU305" s="12" t="s">
        <v>1493</v>
      </c>
      <c r="BV305" s="12" t="s">
        <v>1493</v>
      </c>
      <c r="BW305" s="12" t="s">
        <v>1493</v>
      </c>
      <c r="BX305" s="12" t="s">
        <v>1493</v>
      </c>
      <c r="BY305" s="12" t="s">
        <v>1493</v>
      </c>
      <c r="BZ305" s="12" t="s">
        <v>1493</v>
      </c>
      <c r="CA305" s="12" t="s">
        <v>1493</v>
      </c>
      <c r="CB305" s="12" t="s">
        <v>1493</v>
      </c>
      <c r="CC305" s="12" t="s">
        <v>1493</v>
      </c>
      <c r="CD305" s="12" t="s">
        <v>1493</v>
      </c>
      <c r="CE305" s="12" t="s">
        <v>1493</v>
      </c>
      <c r="CF305" s="12" t="s">
        <v>1493</v>
      </c>
      <c r="CG305" s="12" t="s">
        <v>1493</v>
      </c>
      <c r="CH305" s="12" t="s">
        <v>1493</v>
      </c>
      <c r="CI305" s="12" t="s">
        <v>1493</v>
      </c>
      <c r="CJ305" s="12" t="s">
        <v>1493</v>
      </c>
      <c r="CK305" s="12" t="s">
        <v>1493</v>
      </c>
      <c r="CL305" s="12" t="s">
        <v>1493</v>
      </c>
      <c r="CM305" s="12" t="s">
        <v>1493</v>
      </c>
      <c r="CN305" s="12" t="s">
        <v>1493</v>
      </c>
      <c r="CO305" s="12" t="s">
        <v>1493</v>
      </c>
      <c r="CP305" s="12" t="s">
        <v>1493</v>
      </c>
      <c r="CQ305" s="12" t="s">
        <v>1493</v>
      </c>
      <c r="CR305" s="12" t="s">
        <v>1493</v>
      </c>
      <c r="CS305" s="12" t="s">
        <v>1493</v>
      </c>
      <c r="CT305" s="12" t="s">
        <v>1493</v>
      </c>
      <c r="CU305" s="12" t="s">
        <v>1493</v>
      </c>
      <c r="CV305" s="12" t="s">
        <v>1493</v>
      </c>
      <c r="CW305" s="12" t="s">
        <v>1493</v>
      </c>
      <c r="CX305" s="12" t="s">
        <v>1493</v>
      </c>
      <c r="CY305" s="12" t="s">
        <v>1493</v>
      </c>
      <c r="CZ305" s="12" t="s">
        <v>1493</v>
      </c>
      <c r="DA305" s="12" t="s">
        <v>1493</v>
      </c>
      <c r="DB305" s="12" t="s">
        <v>1493</v>
      </c>
      <c r="DC305" s="12" t="s">
        <v>1493</v>
      </c>
      <c r="DD305" s="12" t="s">
        <v>1493</v>
      </c>
      <c r="DE305" s="12" t="s">
        <v>1493</v>
      </c>
      <c r="DF305" s="12" t="s">
        <v>1493</v>
      </c>
      <c r="DG305" s="12" t="s">
        <v>1493</v>
      </c>
      <c r="DH305" s="12" t="s">
        <v>1493</v>
      </c>
      <c r="DI305" s="12" t="s">
        <v>1493</v>
      </c>
      <c r="DJ305" s="12" t="s">
        <v>1493</v>
      </c>
      <c r="DK305" s="12" t="s">
        <v>1493</v>
      </c>
      <c r="DL305" s="12" t="s">
        <v>1493</v>
      </c>
      <c r="DM305" s="12" t="s">
        <v>1493</v>
      </c>
      <c r="DN305" s="12" t="s">
        <v>1493</v>
      </c>
      <c r="DO305" s="12" t="s">
        <v>1493</v>
      </c>
      <c r="DP305" s="12" t="s">
        <v>1493</v>
      </c>
      <c r="DQ305" s="12" t="s">
        <v>1493</v>
      </c>
      <c r="DR305" s="12" t="s">
        <v>1493</v>
      </c>
      <c r="DS305" s="12" t="s">
        <v>1493</v>
      </c>
      <c r="DT305" s="12" t="s">
        <v>1493</v>
      </c>
      <c r="DU305" s="12" t="s">
        <v>1493</v>
      </c>
      <c r="DV305" s="12" t="s">
        <v>1493</v>
      </c>
      <c r="DW305" s="12" t="s">
        <v>1493</v>
      </c>
      <c r="DX305" s="12" t="s">
        <v>1493</v>
      </c>
      <c r="DY305" s="12" t="s">
        <v>1493</v>
      </c>
      <c r="DZ305" s="12" t="s">
        <v>1493</v>
      </c>
      <c r="EA305" s="12" t="s">
        <v>1493</v>
      </c>
      <c r="EB305" s="12" t="s">
        <v>1493</v>
      </c>
      <c r="EC305" s="12" t="s">
        <v>1493</v>
      </c>
      <c r="ED305" s="12" t="s">
        <v>1493</v>
      </c>
      <c r="EE305" s="12" t="s">
        <v>1493</v>
      </c>
      <c r="EF305" s="12" t="s">
        <v>1493</v>
      </c>
      <c r="EG305" s="12" t="s">
        <v>1493</v>
      </c>
      <c r="EH305" s="12" t="s">
        <v>1493</v>
      </c>
      <c r="EI305" s="12" t="s">
        <v>1493</v>
      </c>
      <c r="EJ305" s="12" t="s">
        <v>1493</v>
      </c>
      <c r="EK305" s="12" t="s">
        <v>1493</v>
      </c>
      <c r="EL305" s="12" t="s">
        <v>1493</v>
      </c>
      <c r="EM305" s="12" t="s">
        <v>1493</v>
      </c>
      <c r="EN305" s="12" t="s">
        <v>1493</v>
      </c>
      <c r="EO305" s="12" t="s">
        <v>1493</v>
      </c>
      <c r="EP305" s="12" t="s">
        <v>1493</v>
      </c>
      <c r="ER305">
        <v>5</v>
      </c>
      <c r="ES305">
        <v>39.4</v>
      </c>
      <c r="ET305">
        <v>39.4</v>
      </c>
      <c r="EU305">
        <f t="shared" si="12"/>
        <v>39</v>
      </c>
      <c r="EV305">
        <f>Data1!BQ305/7</f>
        <v>40.571428571428569</v>
      </c>
      <c r="EW305">
        <v>5</v>
      </c>
      <c r="EX305">
        <f t="shared" si="13"/>
        <v>2</v>
      </c>
      <c r="EY305" t="str">
        <f t="shared" si="14"/>
        <v>בינוני</v>
      </c>
    </row>
    <row r="306" spans="1:155" x14ac:dyDescent="0.25">
      <c r="A306" s="4">
        <v>1.2090000000000001</v>
      </c>
      <c r="B306" s="12" t="s">
        <v>1493</v>
      </c>
      <c r="C306" s="12" t="s">
        <v>1360</v>
      </c>
      <c r="D306">
        <v>256</v>
      </c>
      <c r="E306" s="12" t="s">
        <v>645</v>
      </c>
      <c r="F306">
        <v>70</v>
      </c>
      <c r="G306" s="12" t="s">
        <v>1493</v>
      </c>
      <c r="H306" s="12" t="s">
        <v>1493</v>
      </c>
      <c r="I306" s="12" t="s">
        <v>1493</v>
      </c>
      <c r="J306" s="12" t="s">
        <v>1493</v>
      </c>
      <c r="K306">
        <v>1</v>
      </c>
      <c r="L306">
        <v>1</v>
      </c>
      <c r="M306" s="12" t="s">
        <v>1493</v>
      </c>
      <c r="N306">
        <v>1</v>
      </c>
      <c r="O306" s="12" t="s">
        <v>1493</v>
      </c>
      <c r="P306" s="12" t="s">
        <v>1493</v>
      </c>
      <c r="Q306" s="12" t="s">
        <v>1493</v>
      </c>
      <c r="R306" s="12" t="s">
        <v>1493</v>
      </c>
      <c r="S306" s="12" t="s">
        <v>1493</v>
      </c>
      <c r="T306" s="12" t="s">
        <v>1493</v>
      </c>
      <c r="U306" s="12" t="s">
        <v>1493</v>
      </c>
      <c r="V306" s="12" t="s">
        <v>1493</v>
      </c>
      <c r="W306" s="12" t="s">
        <v>1493</v>
      </c>
      <c r="X306" s="12" t="s">
        <v>1493</v>
      </c>
      <c r="Y306" s="12" t="s">
        <v>1493</v>
      </c>
      <c r="Z306" s="12" t="s">
        <v>1493</v>
      </c>
      <c r="AA306" s="12" t="s">
        <v>1493</v>
      </c>
      <c r="AB306" s="12" t="s">
        <v>1493</v>
      </c>
      <c r="AC306" s="12" t="s">
        <v>1493</v>
      </c>
      <c r="AD306" s="12" t="s">
        <v>1493</v>
      </c>
      <c r="AE306" s="12" t="s">
        <v>1493</v>
      </c>
      <c r="AF306" s="12" t="s">
        <v>1493</v>
      </c>
      <c r="AG306" s="12" t="s">
        <v>1493</v>
      </c>
      <c r="AH306" s="12" t="s">
        <v>1493</v>
      </c>
      <c r="AI306" s="12" t="s">
        <v>1493</v>
      </c>
      <c r="AJ306" s="12" t="s">
        <v>1493</v>
      </c>
      <c r="AK306" s="12" t="s">
        <v>1493</v>
      </c>
      <c r="AL306" s="12" t="s">
        <v>1493</v>
      </c>
      <c r="AM306" s="12" t="s">
        <v>1493</v>
      </c>
      <c r="AN306" s="12" t="s">
        <v>1493</v>
      </c>
      <c r="AO306" s="12" t="s">
        <v>1493</v>
      </c>
      <c r="AP306" s="12" t="s">
        <v>1493</v>
      </c>
      <c r="AQ306" s="12" t="s">
        <v>1493</v>
      </c>
      <c r="AR306" s="12" t="s">
        <v>1493</v>
      </c>
      <c r="AS306" s="12" t="s">
        <v>1493</v>
      </c>
      <c r="AT306" s="12" t="s">
        <v>1493</v>
      </c>
      <c r="AU306" s="12" t="s">
        <v>1493</v>
      </c>
      <c r="AV306" s="12" t="s">
        <v>1493</v>
      </c>
      <c r="AW306" s="12" t="s">
        <v>1493</v>
      </c>
      <c r="AX306" s="12" t="s">
        <v>1493</v>
      </c>
      <c r="AY306" s="12" t="s">
        <v>1493</v>
      </c>
      <c r="AZ306" s="12" t="s">
        <v>1493</v>
      </c>
      <c r="BA306" s="12" t="s">
        <v>1493</v>
      </c>
      <c r="BB306" s="12" t="s">
        <v>1493</v>
      </c>
      <c r="BC306" s="12" t="s">
        <v>1493</v>
      </c>
      <c r="BD306" s="12" t="s">
        <v>1493</v>
      </c>
      <c r="BE306" s="12" t="s">
        <v>1493</v>
      </c>
      <c r="BF306" s="12" t="s">
        <v>1493</v>
      </c>
      <c r="BG306" s="12" t="s">
        <v>1493</v>
      </c>
      <c r="BH306" s="12" t="s">
        <v>1493</v>
      </c>
      <c r="BI306" s="12" t="s">
        <v>1493</v>
      </c>
      <c r="BJ306" s="12" t="s">
        <v>1493</v>
      </c>
      <c r="BK306" s="12" t="s">
        <v>1493</v>
      </c>
      <c r="BL306" s="12" t="s">
        <v>1493</v>
      </c>
      <c r="BM306" s="12" t="s">
        <v>1493</v>
      </c>
      <c r="BN306" s="12" t="s">
        <v>1493</v>
      </c>
      <c r="BO306" s="12" t="s">
        <v>1493</v>
      </c>
      <c r="BP306" s="12" t="s">
        <v>1493</v>
      </c>
      <c r="BQ306" s="12" t="s">
        <v>1493</v>
      </c>
      <c r="BR306" s="12" t="s">
        <v>1493</v>
      </c>
      <c r="BS306" s="12" t="s">
        <v>1493</v>
      </c>
      <c r="BT306" s="12" t="s">
        <v>1493</v>
      </c>
      <c r="BU306" s="12" t="s">
        <v>1493</v>
      </c>
      <c r="BV306" s="12" t="s">
        <v>1493</v>
      </c>
      <c r="BW306" s="12" t="s">
        <v>1493</v>
      </c>
      <c r="BX306" s="12" t="s">
        <v>1493</v>
      </c>
      <c r="BY306" s="12" t="s">
        <v>1493</v>
      </c>
      <c r="BZ306" s="12" t="s">
        <v>1493</v>
      </c>
      <c r="CA306" s="12" t="s">
        <v>1493</v>
      </c>
      <c r="CB306" s="12" t="s">
        <v>1493</v>
      </c>
      <c r="CC306" s="12" t="s">
        <v>1493</v>
      </c>
      <c r="CD306" s="12" t="s">
        <v>1493</v>
      </c>
      <c r="CE306" s="12" t="s">
        <v>1493</v>
      </c>
      <c r="CF306" s="12" t="s">
        <v>1493</v>
      </c>
      <c r="CG306" s="12" t="s">
        <v>1493</v>
      </c>
      <c r="CH306" s="12" t="s">
        <v>1493</v>
      </c>
      <c r="CI306" s="12" t="s">
        <v>1493</v>
      </c>
      <c r="CJ306" s="12" t="s">
        <v>1493</v>
      </c>
      <c r="CK306" s="12" t="s">
        <v>1493</v>
      </c>
      <c r="CL306" s="12" t="s">
        <v>1493</v>
      </c>
      <c r="CM306" s="12" t="s">
        <v>1493</v>
      </c>
      <c r="CN306" s="12" t="s">
        <v>1493</v>
      </c>
      <c r="CO306" s="12" t="s">
        <v>1493</v>
      </c>
      <c r="CP306" s="12" t="s">
        <v>1493</v>
      </c>
      <c r="CQ306" s="12" t="s">
        <v>1493</v>
      </c>
      <c r="CR306" s="12" t="s">
        <v>1493</v>
      </c>
      <c r="CS306" s="12" t="s">
        <v>1493</v>
      </c>
      <c r="CT306" s="12" t="s">
        <v>1493</v>
      </c>
      <c r="CU306" s="12" t="s">
        <v>1493</v>
      </c>
      <c r="CV306" s="12" t="s">
        <v>1493</v>
      </c>
      <c r="CW306" s="12" t="s">
        <v>1493</v>
      </c>
      <c r="CX306" s="12" t="s">
        <v>1493</v>
      </c>
      <c r="CY306" s="12" t="s">
        <v>1493</v>
      </c>
      <c r="CZ306" s="12" t="s">
        <v>1493</v>
      </c>
      <c r="DA306" s="12" t="s">
        <v>1493</v>
      </c>
      <c r="DB306" s="12" t="s">
        <v>1493</v>
      </c>
      <c r="DC306" s="12" t="s">
        <v>1493</v>
      </c>
      <c r="DD306" s="12" t="s">
        <v>1493</v>
      </c>
      <c r="DE306" s="12" t="s">
        <v>1493</v>
      </c>
      <c r="DF306" s="12" t="s">
        <v>1493</v>
      </c>
      <c r="DG306" s="12" t="s">
        <v>1493</v>
      </c>
      <c r="DH306" s="12" t="s">
        <v>1493</v>
      </c>
      <c r="DI306" s="12" t="s">
        <v>1493</v>
      </c>
      <c r="DJ306" s="12" t="s">
        <v>1493</v>
      </c>
      <c r="DK306" s="12" t="s">
        <v>1493</v>
      </c>
      <c r="DL306" s="12" t="s">
        <v>1493</v>
      </c>
      <c r="DM306" s="12" t="s">
        <v>1493</v>
      </c>
      <c r="DN306" s="12" t="s">
        <v>1493</v>
      </c>
      <c r="DO306" s="12" t="s">
        <v>1493</v>
      </c>
      <c r="DP306" s="12" t="s">
        <v>1493</v>
      </c>
      <c r="DQ306" s="12" t="s">
        <v>1493</v>
      </c>
      <c r="DR306" s="12" t="s">
        <v>1493</v>
      </c>
      <c r="DS306" s="12" t="s">
        <v>1493</v>
      </c>
      <c r="DT306" s="12" t="s">
        <v>1493</v>
      </c>
      <c r="DU306" s="12" t="s">
        <v>1493</v>
      </c>
      <c r="DV306" s="12" t="s">
        <v>1493</v>
      </c>
      <c r="DW306" s="12" t="s">
        <v>1493</v>
      </c>
      <c r="DX306" s="12" t="s">
        <v>1493</v>
      </c>
      <c r="DY306" s="12" t="s">
        <v>1493</v>
      </c>
      <c r="DZ306" s="12" t="s">
        <v>1493</v>
      </c>
      <c r="EA306" s="12" t="s">
        <v>1493</v>
      </c>
      <c r="EB306" s="12" t="s">
        <v>1493</v>
      </c>
      <c r="EC306" s="12" t="s">
        <v>1493</v>
      </c>
      <c r="ED306" s="12" t="s">
        <v>1493</v>
      </c>
      <c r="EE306" s="12" t="s">
        <v>1493</v>
      </c>
      <c r="EF306" s="12" t="s">
        <v>1493</v>
      </c>
      <c r="EG306" s="12" t="s">
        <v>1493</v>
      </c>
      <c r="EH306" s="12" t="s">
        <v>1493</v>
      </c>
      <c r="EI306" s="12" t="s">
        <v>1493</v>
      </c>
      <c r="EJ306" s="12" t="s">
        <v>1493</v>
      </c>
      <c r="EK306" s="12" t="s">
        <v>1493</v>
      </c>
      <c r="EL306" s="12" t="s">
        <v>1493</v>
      </c>
      <c r="EM306" s="12" t="s">
        <v>1493</v>
      </c>
      <c r="EN306" s="12" t="s">
        <v>1493</v>
      </c>
      <c r="EO306" s="12" t="s">
        <v>1493</v>
      </c>
      <c r="EP306" s="12" t="s">
        <v>1493</v>
      </c>
      <c r="ER306">
        <v>1</v>
      </c>
      <c r="ES306">
        <v>36.5</v>
      </c>
      <c r="ET306">
        <v>36.5</v>
      </c>
      <c r="EU306">
        <f t="shared" si="12"/>
        <v>36</v>
      </c>
      <c r="EV306">
        <f>Data1!BQ306/7</f>
        <v>40.857142857142854</v>
      </c>
      <c r="EW306">
        <v>1</v>
      </c>
      <c r="EX306">
        <f t="shared" si="13"/>
        <v>3</v>
      </c>
      <c r="EY306" t="str">
        <f t="shared" si="14"/>
        <v>לא הולם</v>
      </c>
    </row>
    <row r="307" spans="1:155" x14ac:dyDescent="0.25">
      <c r="A307" s="4">
        <v>1.21</v>
      </c>
      <c r="B307" s="12" t="s">
        <v>1493</v>
      </c>
      <c r="C307" s="12" t="s">
        <v>574</v>
      </c>
      <c r="D307">
        <v>72</v>
      </c>
      <c r="E307" s="12" t="s">
        <v>513</v>
      </c>
      <c r="F307">
        <v>87</v>
      </c>
      <c r="G307" s="12" t="s">
        <v>1493</v>
      </c>
      <c r="H307" s="12" t="s">
        <v>1493</v>
      </c>
      <c r="I307" s="12" t="s">
        <v>1493</v>
      </c>
      <c r="J307" s="12" t="s">
        <v>1493</v>
      </c>
      <c r="K307" s="12" t="s">
        <v>1493</v>
      </c>
      <c r="L307" s="12" t="s">
        <v>1493</v>
      </c>
      <c r="M307">
        <v>1</v>
      </c>
      <c r="N307">
        <v>1</v>
      </c>
      <c r="O307" t="s">
        <v>1067</v>
      </c>
      <c r="P307">
        <v>114</v>
      </c>
      <c r="Q307" t="s">
        <v>560</v>
      </c>
      <c r="R307">
        <v>91</v>
      </c>
      <c r="S307" s="12" t="s">
        <v>1493</v>
      </c>
      <c r="T307" s="12" t="s">
        <v>1493</v>
      </c>
      <c r="U307" s="12" t="s">
        <v>1493</v>
      </c>
      <c r="V307" s="12" t="s">
        <v>1493</v>
      </c>
      <c r="W307" s="12" t="s">
        <v>1493</v>
      </c>
      <c r="X307" s="12" t="s">
        <v>1493</v>
      </c>
      <c r="Y307">
        <v>1</v>
      </c>
      <c r="Z307" s="12" t="s">
        <v>1493</v>
      </c>
      <c r="AA307" t="s">
        <v>1198</v>
      </c>
      <c r="AB307">
        <v>187</v>
      </c>
      <c r="AC307" t="s">
        <v>613</v>
      </c>
      <c r="AD307">
        <v>96</v>
      </c>
      <c r="AE307" s="12" t="s">
        <v>1493</v>
      </c>
      <c r="AF307" s="12" t="s">
        <v>1493</v>
      </c>
      <c r="AG307" s="12" t="s">
        <v>1493</v>
      </c>
      <c r="AH307" s="12" t="s">
        <v>1493</v>
      </c>
      <c r="AI307">
        <v>1</v>
      </c>
      <c r="AJ307" s="12" t="s">
        <v>1493</v>
      </c>
      <c r="AK307">
        <v>1</v>
      </c>
      <c r="AL307" s="12" t="s">
        <v>1493</v>
      </c>
      <c r="AM307" t="s">
        <v>1235</v>
      </c>
      <c r="AN307">
        <v>211</v>
      </c>
      <c r="AO307" t="s">
        <v>1346</v>
      </c>
      <c r="AP307">
        <v>100</v>
      </c>
      <c r="AQ307" s="12" t="s">
        <v>1493</v>
      </c>
      <c r="AR307" s="12" t="s">
        <v>1493</v>
      </c>
      <c r="AS307" s="12" t="s">
        <v>1493</v>
      </c>
      <c r="AT307">
        <v>1</v>
      </c>
      <c r="AU307">
        <v>1</v>
      </c>
      <c r="AV307" s="12" t="s">
        <v>1493</v>
      </c>
      <c r="AW307">
        <v>1</v>
      </c>
      <c r="AX307" s="12" t="s">
        <v>1493</v>
      </c>
      <c r="AY307" t="s">
        <v>1321</v>
      </c>
      <c r="AZ307">
        <v>253</v>
      </c>
      <c r="BA307" t="s">
        <v>1386</v>
      </c>
      <c r="BB307">
        <v>99</v>
      </c>
      <c r="BC307" s="12" t="s">
        <v>1493</v>
      </c>
      <c r="BD307" s="12" t="s">
        <v>1493</v>
      </c>
      <c r="BE307" s="12" t="s">
        <v>1493</v>
      </c>
      <c r="BF307">
        <v>0</v>
      </c>
      <c r="BG307">
        <v>1</v>
      </c>
      <c r="BH307" s="12" t="s">
        <v>1493</v>
      </c>
      <c r="BI307">
        <v>1</v>
      </c>
      <c r="BJ307" s="12" t="s">
        <v>1493</v>
      </c>
      <c r="BK307" s="12" t="s">
        <v>1493</v>
      </c>
      <c r="BL307" s="12" t="s">
        <v>1493</v>
      </c>
      <c r="BM307" s="12" t="s">
        <v>1493</v>
      </c>
      <c r="BN307" s="12" t="s">
        <v>1493</v>
      </c>
      <c r="BO307" s="12" t="s">
        <v>1493</v>
      </c>
      <c r="BP307" s="12" t="s">
        <v>1493</v>
      </c>
      <c r="BQ307" s="12" t="s">
        <v>1493</v>
      </c>
      <c r="BR307" s="12" t="s">
        <v>1493</v>
      </c>
      <c r="BS307" s="12" t="s">
        <v>1493</v>
      </c>
      <c r="BT307" s="12" t="s">
        <v>1493</v>
      </c>
      <c r="BU307" s="12" t="s">
        <v>1493</v>
      </c>
      <c r="BV307" s="12" t="s">
        <v>1493</v>
      </c>
      <c r="BW307" s="12" t="s">
        <v>1493</v>
      </c>
      <c r="BX307" s="12" t="s">
        <v>1493</v>
      </c>
      <c r="BY307" s="12" t="s">
        <v>1493</v>
      </c>
      <c r="BZ307" s="12" t="s">
        <v>1493</v>
      </c>
      <c r="CA307" s="12" t="s">
        <v>1493</v>
      </c>
      <c r="CB307" s="12" t="s">
        <v>1493</v>
      </c>
      <c r="CC307" s="12" t="s">
        <v>1493</v>
      </c>
      <c r="CD307" s="12" t="s">
        <v>1493</v>
      </c>
      <c r="CE307" s="12" t="s">
        <v>1493</v>
      </c>
      <c r="CF307" s="12" t="s">
        <v>1493</v>
      </c>
      <c r="CG307" s="12" t="s">
        <v>1493</v>
      </c>
      <c r="CH307" s="12" t="s">
        <v>1493</v>
      </c>
      <c r="CI307" s="12" t="s">
        <v>1493</v>
      </c>
      <c r="CJ307" s="12" t="s">
        <v>1493</v>
      </c>
      <c r="CK307" s="12" t="s">
        <v>1493</v>
      </c>
      <c r="CL307" s="12" t="s">
        <v>1493</v>
      </c>
      <c r="CM307" s="12" t="s">
        <v>1493</v>
      </c>
      <c r="CN307" s="12" t="s">
        <v>1493</v>
      </c>
      <c r="CO307" s="12" t="s">
        <v>1493</v>
      </c>
      <c r="CP307" s="12" t="s">
        <v>1493</v>
      </c>
      <c r="CQ307" s="12" t="s">
        <v>1493</v>
      </c>
      <c r="CR307" s="12" t="s">
        <v>1493</v>
      </c>
      <c r="CS307" s="12" t="s">
        <v>1493</v>
      </c>
      <c r="CT307" s="12" t="s">
        <v>1493</v>
      </c>
      <c r="CU307" s="12" t="s">
        <v>1493</v>
      </c>
      <c r="CV307" s="12" t="s">
        <v>1493</v>
      </c>
      <c r="CW307" s="12" t="s">
        <v>1493</v>
      </c>
      <c r="CX307" s="12" t="s">
        <v>1493</v>
      </c>
      <c r="CY307" s="12" t="s">
        <v>1493</v>
      </c>
      <c r="CZ307" s="12" t="s">
        <v>1493</v>
      </c>
      <c r="DA307" s="12" t="s">
        <v>1493</v>
      </c>
      <c r="DB307" s="12" t="s">
        <v>1493</v>
      </c>
      <c r="DC307" s="12" t="s">
        <v>1493</v>
      </c>
      <c r="DD307" s="12" t="s">
        <v>1493</v>
      </c>
      <c r="DE307" s="12" t="s">
        <v>1493</v>
      </c>
      <c r="DF307" s="12" t="s">
        <v>1493</v>
      </c>
      <c r="DG307" s="12" t="s">
        <v>1493</v>
      </c>
      <c r="DH307" s="12" t="s">
        <v>1493</v>
      </c>
      <c r="DI307" s="12" t="s">
        <v>1493</v>
      </c>
      <c r="DJ307" s="12" t="s">
        <v>1493</v>
      </c>
      <c r="DK307" s="12" t="s">
        <v>1493</v>
      </c>
      <c r="DL307" s="12" t="s">
        <v>1493</v>
      </c>
      <c r="DM307" s="12" t="s">
        <v>1493</v>
      </c>
      <c r="DN307" s="12" t="s">
        <v>1493</v>
      </c>
      <c r="DO307" s="12" t="s">
        <v>1493</v>
      </c>
      <c r="DP307" s="12" t="s">
        <v>1493</v>
      </c>
      <c r="DQ307" s="12" t="s">
        <v>1493</v>
      </c>
      <c r="DR307" s="12" t="s">
        <v>1493</v>
      </c>
      <c r="DS307" s="12" t="s">
        <v>1493</v>
      </c>
      <c r="DT307" s="12" t="s">
        <v>1493</v>
      </c>
      <c r="DU307" s="12" t="s">
        <v>1493</v>
      </c>
      <c r="DV307" s="12" t="s">
        <v>1493</v>
      </c>
      <c r="DW307" s="12" t="s">
        <v>1493</v>
      </c>
      <c r="DX307" s="12" t="s">
        <v>1493</v>
      </c>
      <c r="DY307" s="12" t="s">
        <v>1493</v>
      </c>
      <c r="DZ307" s="12" t="s">
        <v>1493</v>
      </c>
      <c r="EA307" s="12" t="s">
        <v>1493</v>
      </c>
      <c r="EB307" s="12" t="s">
        <v>1493</v>
      </c>
      <c r="EC307" s="12" t="s">
        <v>1493</v>
      </c>
      <c r="ED307" s="12" t="s">
        <v>1493</v>
      </c>
      <c r="EE307" s="12" t="s">
        <v>1493</v>
      </c>
      <c r="EF307" s="12" t="s">
        <v>1493</v>
      </c>
      <c r="EG307" s="12" t="s">
        <v>1493</v>
      </c>
      <c r="EH307" s="12" t="s">
        <v>1493</v>
      </c>
      <c r="EI307" s="12" t="s">
        <v>1493</v>
      </c>
      <c r="EJ307" s="12" t="s">
        <v>1493</v>
      </c>
      <c r="EK307" s="12" t="s">
        <v>1493</v>
      </c>
      <c r="EL307" s="12" t="s">
        <v>1493</v>
      </c>
      <c r="EM307" s="12" t="s">
        <v>1493</v>
      </c>
      <c r="EN307" s="12" t="s">
        <v>1493</v>
      </c>
      <c r="EO307" s="12" t="s">
        <v>1493</v>
      </c>
      <c r="EP307" s="12" t="s">
        <v>1493</v>
      </c>
      <c r="ER307">
        <v>5</v>
      </c>
      <c r="ES307">
        <v>36.1</v>
      </c>
      <c r="ET307">
        <v>36.1</v>
      </c>
      <c r="EU307">
        <f t="shared" si="12"/>
        <v>36</v>
      </c>
      <c r="EV307">
        <f>Data1!BQ307/7</f>
        <v>39.857142857142854</v>
      </c>
      <c r="EW307">
        <v>5</v>
      </c>
      <c r="EX307">
        <f t="shared" si="13"/>
        <v>2</v>
      </c>
      <c r="EY307" t="str">
        <f t="shared" si="14"/>
        <v>בינוני</v>
      </c>
    </row>
    <row r="308" spans="1:155" x14ac:dyDescent="0.25">
      <c r="A308" s="4">
        <v>1.2110000000000001</v>
      </c>
      <c r="B308" s="12" t="s">
        <v>1493</v>
      </c>
      <c r="C308" s="12" t="s">
        <v>909</v>
      </c>
      <c r="D308">
        <v>143</v>
      </c>
      <c r="E308" s="12" t="s">
        <v>660</v>
      </c>
      <c r="F308">
        <v>115</v>
      </c>
      <c r="G308" s="12" t="s">
        <v>1493</v>
      </c>
      <c r="H308" s="12" t="s">
        <v>1493</v>
      </c>
      <c r="I308" s="12" t="s">
        <v>1493</v>
      </c>
      <c r="J308" s="12" t="s">
        <v>1493</v>
      </c>
      <c r="K308">
        <v>1</v>
      </c>
      <c r="L308">
        <v>1</v>
      </c>
      <c r="M308">
        <v>1</v>
      </c>
      <c r="N308">
        <v>1</v>
      </c>
      <c r="O308" t="s">
        <v>1165</v>
      </c>
      <c r="P308">
        <v>173</v>
      </c>
      <c r="Q308" t="s">
        <v>495</v>
      </c>
      <c r="R308">
        <v>115</v>
      </c>
      <c r="S308" s="12" t="s">
        <v>1493</v>
      </c>
      <c r="T308" s="12" t="s">
        <v>1493</v>
      </c>
      <c r="U308" s="12" t="s">
        <v>1493</v>
      </c>
      <c r="V308" s="12" t="s">
        <v>1493</v>
      </c>
      <c r="W308">
        <v>1</v>
      </c>
      <c r="X308">
        <v>1</v>
      </c>
      <c r="Y308">
        <v>1</v>
      </c>
      <c r="Z308" s="12" t="s">
        <v>1493</v>
      </c>
      <c r="AA308" t="s">
        <v>1242</v>
      </c>
      <c r="AB308">
        <v>205</v>
      </c>
      <c r="AC308" t="s">
        <v>484</v>
      </c>
      <c r="AD308">
        <v>116</v>
      </c>
      <c r="AE308" s="12" t="s">
        <v>1493</v>
      </c>
      <c r="AF308" s="12" t="s">
        <v>1493</v>
      </c>
      <c r="AG308" s="12" t="s">
        <v>1493</v>
      </c>
      <c r="AH308" s="12" t="s">
        <v>1493</v>
      </c>
      <c r="AI308">
        <v>1</v>
      </c>
      <c r="AJ308">
        <v>1</v>
      </c>
      <c r="AK308">
        <v>1</v>
      </c>
      <c r="AL308" s="12" t="s">
        <v>1493</v>
      </c>
      <c r="AM308" s="12" t="s">
        <v>1493</v>
      </c>
      <c r="AN308" s="12" t="s">
        <v>1493</v>
      </c>
      <c r="AO308" s="12" t="s">
        <v>1493</v>
      </c>
      <c r="AP308" s="12" t="s">
        <v>1493</v>
      </c>
      <c r="AQ308" s="12" t="s">
        <v>1493</v>
      </c>
      <c r="AR308" s="12" t="s">
        <v>1493</v>
      </c>
      <c r="AS308" s="12" t="s">
        <v>1493</v>
      </c>
      <c r="AT308" s="12" t="s">
        <v>1493</v>
      </c>
      <c r="AU308" s="12" t="s">
        <v>1493</v>
      </c>
      <c r="AV308" s="12" t="s">
        <v>1493</v>
      </c>
      <c r="AW308" s="12" t="s">
        <v>1493</v>
      </c>
      <c r="AX308" s="12" t="s">
        <v>1493</v>
      </c>
      <c r="AY308" s="12" t="s">
        <v>1493</v>
      </c>
      <c r="AZ308" s="12" t="s">
        <v>1493</v>
      </c>
      <c r="BA308" s="12" t="s">
        <v>1493</v>
      </c>
      <c r="BB308" s="12" t="s">
        <v>1493</v>
      </c>
      <c r="BC308" s="12" t="s">
        <v>1493</v>
      </c>
      <c r="BD308" s="12" t="s">
        <v>1493</v>
      </c>
      <c r="BE308" s="12" t="s">
        <v>1493</v>
      </c>
      <c r="BF308" s="12" t="s">
        <v>1493</v>
      </c>
      <c r="BG308" s="12" t="s">
        <v>1493</v>
      </c>
      <c r="BH308" s="12" t="s">
        <v>1493</v>
      </c>
      <c r="BI308" s="12" t="s">
        <v>1493</v>
      </c>
      <c r="BJ308" s="12" t="s">
        <v>1493</v>
      </c>
      <c r="BK308" s="12" t="s">
        <v>1493</v>
      </c>
      <c r="BL308" s="12" t="s">
        <v>1493</v>
      </c>
      <c r="BM308" s="12" t="s">
        <v>1493</v>
      </c>
      <c r="BN308" s="12" t="s">
        <v>1493</v>
      </c>
      <c r="BO308" s="12" t="s">
        <v>1493</v>
      </c>
      <c r="BP308" s="12" t="s">
        <v>1493</v>
      </c>
      <c r="BQ308" s="12" t="s">
        <v>1493</v>
      </c>
      <c r="BR308" s="12" t="s">
        <v>1493</v>
      </c>
      <c r="BS308" s="12" t="s">
        <v>1493</v>
      </c>
      <c r="BT308" s="12" t="s">
        <v>1493</v>
      </c>
      <c r="BU308" s="12" t="s">
        <v>1493</v>
      </c>
      <c r="BV308" s="12" t="s">
        <v>1493</v>
      </c>
      <c r="BW308" s="12" t="s">
        <v>1493</v>
      </c>
      <c r="BX308" s="12" t="s">
        <v>1493</v>
      </c>
      <c r="BY308" s="12" t="s">
        <v>1493</v>
      </c>
      <c r="BZ308" s="12" t="s">
        <v>1493</v>
      </c>
      <c r="CA308" s="12" t="s">
        <v>1493</v>
      </c>
      <c r="CB308" s="12" t="s">
        <v>1493</v>
      </c>
      <c r="CC308" s="12" t="s">
        <v>1493</v>
      </c>
      <c r="CD308" s="12" t="s">
        <v>1493</v>
      </c>
      <c r="CE308" s="12" t="s">
        <v>1493</v>
      </c>
      <c r="CF308" s="12" t="s">
        <v>1493</v>
      </c>
      <c r="CG308" s="12" t="s">
        <v>1493</v>
      </c>
      <c r="CH308" s="12" t="s">
        <v>1493</v>
      </c>
      <c r="CI308" s="12" t="s">
        <v>1493</v>
      </c>
      <c r="CJ308" s="12" t="s">
        <v>1493</v>
      </c>
      <c r="CK308" s="12" t="s">
        <v>1493</v>
      </c>
      <c r="CL308" s="12" t="s">
        <v>1493</v>
      </c>
      <c r="CM308" s="12" t="s">
        <v>1493</v>
      </c>
      <c r="CN308" s="12" t="s">
        <v>1493</v>
      </c>
      <c r="CO308" s="12" t="s">
        <v>1493</v>
      </c>
      <c r="CP308" s="12" t="s">
        <v>1493</v>
      </c>
      <c r="CQ308" s="12" t="s">
        <v>1493</v>
      </c>
      <c r="CR308" s="12" t="s">
        <v>1493</v>
      </c>
      <c r="CS308" s="12" t="s">
        <v>1493</v>
      </c>
      <c r="CT308" s="12" t="s">
        <v>1493</v>
      </c>
      <c r="CU308" s="12" t="s">
        <v>1493</v>
      </c>
      <c r="CV308" s="12" t="s">
        <v>1493</v>
      </c>
      <c r="CW308" s="12" t="s">
        <v>1493</v>
      </c>
      <c r="CX308" s="12" t="s">
        <v>1493</v>
      </c>
      <c r="CY308" s="12" t="s">
        <v>1493</v>
      </c>
      <c r="CZ308" s="12" t="s">
        <v>1493</v>
      </c>
      <c r="DA308" s="12" t="s">
        <v>1493</v>
      </c>
      <c r="DB308" s="12" t="s">
        <v>1493</v>
      </c>
      <c r="DC308" s="12" t="s">
        <v>1493</v>
      </c>
      <c r="DD308" s="12" t="s">
        <v>1493</v>
      </c>
      <c r="DE308" s="12" t="s">
        <v>1493</v>
      </c>
      <c r="DF308" s="12" t="s">
        <v>1493</v>
      </c>
      <c r="DG308" s="12" t="s">
        <v>1493</v>
      </c>
      <c r="DH308" s="12" t="s">
        <v>1493</v>
      </c>
      <c r="DI308" s="12" t="s">
        <v>1493</v>
      </c>
      <c r="DJ308" s="12" t="s">
        <v>1493</v>
      </c>
      <c r="DK308" s="12" t="s">
        <v>1493</v>
      </c>
      <c r="DL308" s="12" t="s">
        <v>1493</v>
      </c>
      <c r="DM308" s="12" t="s">
        <v>1493</v>
      </c>
      <c r="DN308" s="12" t="s">
        <v>1493</v>
      </c>
      <c r="DO308" s="12" t="s">
        <v>1493</v>
      </c>
      <c r="DP308" s="12" t="s">
        <v>1493</v>
      </c>
      <c r="DQ308" s="12" t="s">
        <v>1493</v>
      </c>
      <c r="DR308" s="12" t="s">
        <v>1493</v>
      </c>
      <c r="DS308" s="12" t="s">
        <v>1493</v>
      </c>
      <c r="DT308" s="12" t="s">
        <v>1493</v>
      </c>
      <c r="DU308" s="12" t="s">
        <v>1493</v>
      </c>
      <c r="DV308" s="12" t="s">
        <v>1493</v>
      </c>
      <c r="DW308" s="12" t="s">
        <v>1493</v>
      </c>
      <c r="DX308" s="12" t="s">
        <v>1493</v>
      </c>
      <c r="DY308" s="12" t="s">
        <v>1493</v>
      </c>
      <c r="DZ308" s="12" t="s">
        <v>1493</v>
      </c>
      <c r="EA308" s="12" t="s">
        <v>1493</v>
      </c>
      <c r="EB308" s="12" t="s">
        <v>1493</v>
      </c>
      <c r="EC308" s="12" t="s">
        <v>1493</v>
      </c>
      <c r="ED308" s="12" t="s">
        <v>1493</v>
      </c>
      <c r="EE308" s="12" t="s">
        <v>1493</v>
      </c>
      <c r="EF308" s="12" t="s">
        <v>1493</v>
      </c>
      <c r="EG308" s="12" t="s">
        <v>1493</v>
      </c>
      <c r="EH308" s="12" t="s">
        <v>1493</v>
      </c>
      <c r="EI308" s="12" t="s">
        <v>1493</v>
      </c>
      <c r="EJ308" s="12" t="s">
        <v>1493</v>
      </c>
      <c r="EK308" s="12" t="s">
        <v>1493</v>
      </c>
      <c r="EL308" s="12" t="s">
        <v>1493</v>
      </c>
      <c r="EM308" s="12" t="s">
        <v>1493</v>
      </c>
      <c r="EN308" s="12" t="s">
        <v>1493</v>
      </c>
      <c r="EO308" s="12" t="s">
        <v>1493</v>
      </c>
      <c r="EP308" s="12" t="s">
        <v>1493</v>
      </c>
      <c r="ER308">
        <v>3</v>
      </c>
      <c r="ES308">
        <v>29.2</v>
      </c>
      <c r="ET308">
        <v>29.2</v>
      </c>
      <c r="EU308">
        <f t="shared" si="12"/>
        <v>29</v>
      </c>
      <c r="EV308">
        <f>Data1!BQ308/7</f>
        <v>40.142857142857146</v>
      </c>
      <c r="EW308">
        <v>3</v>
      </c>
      <c r="EX308">
        <f t="shared" si="13"/>
        <v>3</v>
      </c>
      <c r="EY308" t="str">
        <f t="shared" si="14"/>
        <v>לא הולם</v>
      </c>
    </row>
    <row r="309" spans="1:155" x14ac:dyDescent="0.25">
      <c r="A309" s="4">
        <v>1.212</v>
      </c>
      <c r="B309" s="12" t="s">
        <v>1493</v>
      </c>
      <c r="C309" s="12" t="s">
        <v>689</v>
      </c>
      <c r="D309">
        <v>133</v>
      </c>
      <c r="E309" s="12" t="s">
        <v>557</v>
      </c>
      <c r="F309">
        <v>70</v>
      </c>
      <c r="G309" s="12" t="s">
        <v>1493</v>
      </c>
      <c r="H309" s="12" t="s">
        <v>1493</v>
      </c>
      <c r="I309" s="12" t="s">
        <v>1493</v>
      </c>
      <c r="J309" s="12" t="s">
        <v>1493</v>
      </c>
      <c r="K309">
        <v>1</v>
      </c>
      <c r="L309">
        <v>1</v>
      </c>
      <c r="M309">
        <v>1</v>
      </c>
      <c r="N309">
        <v>1</v>
      </c>
      <c r="O309" t="s">
        <v>959</v>
      </c>
      <c r="P309">
        <v>165</v>
      </c>
      <c r="Q309" t="s">
        <v>472</v>
      </c>
      <c r="R309">
        <v>73</v>
      </c>
      <c r="S309" s="12" t="s">
        <v>1493</v>
      </c>
      <c r="T309" s="12" t="s">
        <v>1493</v>
      </c>
      <c r="U309" s="12" t="s">
        <v>1493</v>
      </c>
      <c r="V309" s="12" t="s">
        <v>1493</v>
      </c>
      <c r="W309">
        <v>1</v>
      </c>
      <c r="X309">
        <v>1</v>
      </c>
      <c r="Y309">
        <v>1</v>
      </c>
      <c r="Z309" s="12" t="s">
        <v>1493</v>
      </c>
      <c r="AA309" t="s">
        <v>1034</v>
      </c>
      <c r="AB309">
        <v>197</v>
      </c>
      <c r="AC309" t="s">
        <v>484</v>
      </c>
      <c r="AD309">
        <v>77</v>
      </c>
      <c r="AE309" s="12" t="s">
        <v>1493</v>
      </c>
      <c r="AF309" s="12" t="s">
        <v>1493</v>
      </c>
      <c r="AG309" s="12" t="s">
        <v>1493</v>
      </c>
      <c r="AH309" s="12" t="s">
        <v>1493</v>
      </c>
      <c r="AI309">
        <v>1</v>
      </c>
      <c r="AJ309">
        <v>1</v>
      </c>
      <c r="AK309">
        <v>1</v>
      </c>
      <c r="AL309" s="12" t="s">
        <v>1493</v>
      </c>
      <c r="AM309" t="s">
        <v>1326</v>
      </c>
      <c r="AN309">
        <v>225</v>
      </c>
      <c r="AO309" t="s">
        <v>557</v>
      </c>
      <c r="AP309">
        <v>78.3</v>
      </c>
      <c r="AQ309" s="12" t="s">
        <v>1493</v>
      </c>
      <c r="AR309" s="12" t="s">
        <v>1493</v>
      </c>
      <c r="AS309" s="12" t="s">
        <v>1493</v>
      </c>
      <c r="AT309" s="12" t="s">
        <v>1493</v>
      </c>
      <c r="AU309">
        <v>1</v>
      </c>
      <c r="AV309">
        <v>1</v>
      </c>
      <c r="AW309">
        <v>1</v>
      </c>
      <c r="AX309" s="12" t="s">
        <v>1493</v>
      </c>
      <c r="AY309" t="s">
        <v>1342</v>
      </c>
      <c r="AZ309">
        <v>254</v>
      </c>
      <c r="BA309" t="s">
        <v>560</v>
      </c>
      <c r="BB309">
        <v>80</v>
      </c>
      <c r="BC309" s="12" t="s">
        <v>1493</v>
      </c>
      <c r="BD309" s="12" t="s">
        <v>1493</v>
      </c>
      <c r="BE309" s="12" t="s">
        <v>1493</v>
      </c>
      <c r="BF309" s="12" t="s">
        <v>1493</v>
      </c>
      <c r="BG309">
        <v>1</v>
      </c>
      <c r="BH309">
        <v>1</v>
      </c>
      <c r="BI309">
        <v>1</v>
      </c>
      <c r="BJ309" s="12" t="s">
        <v>1493</v>
      </c>
      <c r="BK309" t="s">
        <v>1355</v>
      </c>
      <c r="BL309">
        <v>267</v>
      </c>
      <c r="BM309" t="s">
        <v>484</v>
      </c>
      <c r="BN309">
        <v>81.5</v>
      </c>
      <c r="BO309" s="12" t="s">
        <v>1493</v>
      </c>
      <c r="BP309" s="12" t="s">
        <v>1493</v>
      </c>
      <c r="BQ309" s="12" t="s">
        <v>1493</v>
      </c>
      <c r="BR309" s="12" t="s">
        <v>1493</v>
      </c>
      <c r="BS309">
        <v>1</v>
      </c>
      <c r="BT309">
        <v>1</v>
      </c>
      <c r="BU309">
        <v>1</v>
      </c>
      <c r="BV309" s="12" t="s">
        <v>1493</v>
      </c>
      <c r="BW309" s="12" t="s">
        <v>1493</v>
      </c>
      <c r="BX309" s="12" t="s">
        <v>1493</v>
      </c>
      <c r="BY309" s="12" t="s">
        <v>1493</v>
      </c>
      <c r="BZ309" s="12" t="s">
        <v>1493</v>
      </c>
      <c r="CA309" s="12" t="s">
        <v>1493</v>
      </c>
      <c r="CB309" s="12" t="s">
        <v>1493</v>
      </c>
      <c r="CC309" s="12" t="s">
        <v>1493</v>
      </c>
      <c r="CD309" s="12" t="s">
        <v>1493</v>
      </c>
      <c r="CE309" s="12" t="s">
        <v>1493</v>
      </c>
      <c r="CF309" s="12" t="s">
        <v>1493</v>
      </c>
      <c r="CG309" s="12" t="s">
        <v>1493</v>
      </c>
      <c r="CH309" s="12" t="s">
        <v>1493</v>
      </c>
      <c r="CI309" s="12" t="s">
        <v>1493</v>
      </c>
      <c r="CJ309" s="12" t="s">
        <v>1493</v>
      </c>
      <c r="CK309" s="12" t="s">
        <v>1493</v>
      </c>
      <c r="CL309" s="12" t="s">
        <v>1493</v>
      </c>
      <c r="CM309" s="12" t="s">
        <v>1493</v>
      </c>
      <c r="CN309" s="12" t="s">
        <v>1493</v>
      </c>
      <c r="CO309" s="12" t="s">
        <v>1493</v>
      </c>
      <c r="CP309" s="12" t="s">
        <v>1493</v>
      </c>
      <c r="CQ309" s="12" t="s">
        <v>1493</v>
      </c>
      <c r="CR309" s="12" t="s">
        <v>1493</v>
      </c>
      <c r="CS309" s="12" t="s">
        <v>1493</v>
      </c>
      <c r="CT309" s="12" t="s">
        <v>1493</v>
      </c>
      <c r="CU309" s="12" t="s">
        <v>1493</v>
      </c>
      <c r="CV309" s="12" t="s">
        <v>1493</v>
      </c>
      <c r="CW309" s="12" t="s">
        <v>1493</v>
      </c>
      <c r="CX309" s="12" t="s">
        <v>1493</v>
      </c>
      <c r="CY309" s="12" t="s">
        <v>1493</v>
      </c>
      <c r="CZ309" s="12" t="s">
        <v>1493</v>
      </c>
      <c r="DA309" s="12" t="s">
        <v>1493</v>
      </c>
      <c r="DB309" s="12" t="s">
        <v>1493</v>
      </c>
      <c r="DC309" s="12" t="s">
        <v>1493</v>
      </c>
      <c r="DD309" s="12" t="s">
        <v>1493</v>
      </c>
      <c r="DE309" s="12" t="s">
        <v>1493</v>
      </c>
      <c r="DF309" s="12" t="s">
        <v>1493</v>
      </c>
      <c r="DG309" s="12" t="s">
        <v>1493</v>
      </c>
      <c r="DH309" s="12" t="s">
        <v>1493</v>
      </c>
      <c r="DI309" s="12" t="s">
        <v>1493</v>
      </c>
      <c r="DJ309" s="12" t="s">
        <v>1493</v>
      </c>
      <c r="DK309" s="12" t="s">
        <v>1493</v>
      </c>
      <c r="DL309" s="12" t="s">
        <v>1493</v>
      </c>
      <c r="DM309" s="12" t="s">
        <v>1493</v>
      </c>
      <c r="DN309" s="12" t="s">
        <v>1493</v>
      </c>
      <c r="DO309" s="12" t="s">
        <v>1493</v>
      </c>
      <c r="DP309" s="12" t="s">
        <v>1493</v>
      </c>
      <c r="DQ309" s="12" t="s">
        <v>1493</v>
      </c>
      <c r="DR309" s="12" t="s">
        <v>1493</v>
      </c>
      <c r="DS309" s="12" t="s">
        <v>1493</v>
      </c>
      <c r="DT309" s="12" t="s">
        <v>1493</v>
      </c>
      <c r="DU309" s="12" t="s">
        <v>1493</v>
      </c>
      <c r="DV309" s="12" t="s">
        <v>1493</v>
      </c>
      <c r="DW309" s="12" t="s">
        <v>1493</v>
      </c>
      <c r="DX309" s="12" t="s">
        <v>1493</v>
      </c>
      <c r="DY309" s="12" t="s">
        <v>1493</v>
      </c>
      <c r="DZ309" s="12" t="s">
        <v>1493</v>
      </c>
      <c r="EA309" s="12" t="s">
        <v>1493</v>
      </c>
      <c r="EB309" s="12" t="s">
        <v>1493</v>
      </c>
      <c r="EC309" s="12" t="s">
        <v>1493</v>
      </c>
      <c r="ED309" s="12" t="s">
        <v>1493</v>
      </c>
      <c r="EE309" s="12" t="s">
        <v>1493</v>
      </c>
      <c r="EF309" s="12" t="s">
        <v>1493</v>
      </c>
      <c r="EG309" s="12" t="s">
        <v>1493</v>
      </c>
      <c r="EH309" s="12" t="s">
        <v>1493</v>
      </c>
      <c r="EI309" s="12" t="s">
        <v>1493</v>
      </c>
      <c r="EJ309" s="12" t="s">
        <v>1493</v>
      </c>
      <c r="EK309" s="12" t="s">
        <v>1493</v>
      </c>
      <c r="EL309" s="12" t="s">
        <v>1493</v>
      </c>
      <c r="EM309" s="12" t="s">
        <v>1493</v>
      </c>
      <c r="EN309" s="12" t="s">
        <v>1493</v>
      </c>
      <c r="EO309" s="12" t="s">
        <v>1493</v>
      </c>
      <c r="EP309" s="12" t="s">
        <v>1493</v>
      </c>
      <c r="ER309">
        <v>6</v>
      </c>
      <c r="ES309">
        <v>38.1</v>
      </c>
      <c r="ET309">
        <v>38.1</v>
      </c>
      <c r="EU309">
        <f t="shared" si="12"/>
        <v>38</v>
      </c>
      <c r="EV309">
        <f>Data1!BQ309/7</f>
        <v>39.857142857142854</v>
      </c>
      <c r="EW309">
        <v>6</v>
      </c>
      <c r="EX309">
        <f t="shared" si="13"/>
        <v>2</v>
      </c>
      <c r="EY309" t="str">
        <f t="shared" si="14"/>
        <v>בינוני</v>
      </c>
    </row>
    <row r="310" spans="1:155" x14ac:dyDescent="0.25">
      <c r="A310" s="4">
        <v>1.2130000000000001</v>
      </c>
      <c r="B310" s="12" t="s">
        <v>1493</v>
      </c>
      <c r="C310" s="12" t="s">
        <v>537</v>
      </c>
      <c r="D310">
        <v>38</v>
      </c>
      <c r="E310" s="12" t="s">
        <v>829</v>
      </c>
      <c r="F310">
        <v>83</v>
      </c>
      <c r="G310" s="12" t="s">
        <v>1493</v>
      </c>
      <c r="H310" s="12" t="s">
        <v>1493</v>
      </c>
      <c r="I310" s="12" t="s">
        <v>1493</v>
      </c>
      <c r="J310" s="12" t="s">
        <v>1493</v>
      </c>
      <c r="K310" s="12" t="s">
        <v>1493</v>
      </c>
      <c r="L310">
        <v>1</v>
      </c>
      <c r="M310">
        <v>1</v>
      </c>
      <c r="N310">
        <v>1</v>
      </c>
      <c r="O310" t="s">
        <v>836</v>
      </c>
      <c r="P310">
        <v>110</v>
      </c>
      <c r="Q310" t="s">
        <v>557</v>
      </c>
      <c r="R310">
        <v>81.5</v>
      </c>
      <c r="S310" s="12" t="s">
        <v>1493</v>
      </c>
      <c r="T310" s="12" t="s">
        <v>1493</v>
      </c>
      <c r="U310" s="12" t="s">
        <v>1493</v>
      </c>
      <c r="V310" s="12" t="s">
        <v>1493</v>
      </c>
      <c r="W310" s="12" t="s">
        <v>1493</v>
      </c>
      <c r="X310">
        <v>1</v>
      </c>
      <c r="Y310">
        <v>1</v>
      </c>
      <c r="Z310" s="12" t="s">
        <v>1493</v>
      </c>
      <c r="AA310" t="s">
        <v>920</v>
      </c>
      <c r="AB310">
        <v>151</v>
      </c>
      <c r="AC310" t="s">
        <v>829</v>
      </c>
      <c r="AD310">
        <v>83.6</v>
      </c>
      <c r="AE310" s="12" t="s">
        <v>1493</v>
      </c>
      <c r="AF310" s="12" t="s">
        <v>1493</v>
      </c>
      <c r="AG310" s="12" t="s">
        <v>1493</v>
      </c>
      <c r="AH310" s="12" t="s">
        <v>1493</v>
      </c>
      <c r="AI310">
        <v>1</v>
      </c>
      <c r="AJ310">
        <v>1</v>
      </c>
      <c r="AK310">
        <v>1</v>
      </c>
      <c r="AL310" s="12" t="s">
        <v>1493</v>
      </c>
      <c r="AM310" t="s">
        <v>1358</v>
      </c>
      <c r="AN310">
        <v>185</v>
      </c>
      <c r="AO310" t="s">
        <v>557</v>
      </c>
      <c r="AP310">
        <v>88</v>
      </c>
      <c r="AQ310" s="12" t="s">
        <v>1493</v>
      </c>
      <c r="AR310" s="12" t="s">
        <v>1493</v>
      </c>
      <c r="AS310" s="12" t="s">
        <v>1493</v>
      </c>
      <c r="AT310" s="12" t="s">
        <v>1493</v>
      </c>
      <c r="AU310">
        <v>1</v>
      </c>
      <c r="AV310">
        <v>1</v>
      </c>
      <c r="AW310">
        <v>1</v>
      </c>
      <c r="AX310" s="12" t="s">
        <v>1493</v>
      </c>
      <c r="AY310" t="s">
        <v>1309</v>
      </c>
      <c r="AZ310">
        <v>235</v>
      </c>
      <c r="BA310" t="s">
        <v>557</v>
      </c>
      <c r="BB310">
        <v>93</v>
      </c>
      <c r="BC310" s="12" t="s">
        <v>1493</v>
      </c>
      <c r="BD310" s="12" t="s">
        <v>1493</v>
      </c>
      <c r="BE310" s="12" t="s">
        <v>1493</v>
      </c>
      <c r="BF310" s="12" t="s">
        <v>1493</v>
      </c>
      <c r="BG310">
        <v>1</v>
      </c>
      <c r="BH310">
        <v>1</v>
      </c>
      <c r="BI310">
        <v>1</v>
      </c>
      <c r="BJ310">
        <v>1</v>
      </c>
      <c r="BK310" t="s">
        <v>1374</v>
      </c>
      <c r="BL310">
        <v>261</v>
      </c>
      <c r="BM310" t="s">
        <v>557</v>
      </c>
      <c r="BN310">
        <v>95</v>
      </c>
      <c r="BO310" s="12" t="s">
        <v>1493</v>
      </c>
      <c r="BP310" s="12" t="s">
        <v>1493</v>
      </c>
      <c r="BQ310" s="12" t="s">
        <v>1493</v>
      </c>
      <c r="BR310" s="12" t="s">
        <v>1493</v>
      </c>
      <c r="BS310">
        <v>1</v>
      </c>
      <c r="BT310">
        <v>1</v>
      </c>
      <c r="BU310">
        <v>1</v>
      </c>
      <c r="BV310" s="12" t="s">
        <v>1493</v>
      </c>
      <c r="BW310" s="12" t="s">
        <v>1493</v>
      </c>
      <c r="BX310" s="12" t="s">
        <v>1493</v>
      </c>
      <c r="BY310" s="12" t="s">
        <v>1493</v>
      </c>
      <c r="BZ310" s="12" t="s">
        <v>1493</v>
      </c>
      <c r="CA310" s="12" t="s">
        <v>1493</v>
      </c>
      <c r="CB310" s="12" t="s">
        <v>1493</v>
      </c>
      <c r="CC310" s="12" t="s">
        <v>1493</v>
      </c>
      <c r="CD310" s="12" t="s">
        <v>1493</v>
      </c>
      <c r="CE310" s="12" t="s">
        <v>1493</v>
      </c>
      <c r="CF310" s="12" t="s">
        <v>1493</v>
      </c>
      <c r="CG310" s="12" t="s">
        <v>1493</v>
      </c>
      <c r="CH310" s="12" t="s">
        <v>1493</v>
      </c>
      <c r="CI310" s="12" t="s">
        <v>1493</v>
      </c>
      <c r="CJ310" s="12" t="s">
        <v>1493</v>
      </c>
      <c r="CK310" s="12" t="s">
        <v>1493</v>
      </c>
      <c r="CL310" s="12" t="s">
        <v>1493</v>
      </c>
      <c r="CM310" s="12" t="s">
        <v>1493</v>
      </c>
      <c r="CN310" s="12" t="s">
        <v>1493</v>
      </c>
      <c r="CO310" s="12" t="s">
        <v>1493</v>
      </c>
      <c r="CP310" s="12" t="s">
        <v>1493</v>
      </c>
      <c r="CQ310" s="12" t="s">
        <v>1493</v>
      </c>
      <c r="CR310" s="12" t="s">
        <v>1493</v>
      </c>
      <c r="CS310" s="12" t="s">
        <v>1493</v>
      </c>
      <c r="CT310" s="12" t="s">
        <v>1493</v>
      </c>
      <c r="CU310" s="12" t="s">
        <v>1493</v>
      </c>
      <c r="CV310" s="12" t="s">
        <v>1493</v>
      </c>
      <c r="CW310" s="12" t="s">
        <v>1493</v>
      </c>
      <c r="CX310" s="12" t="s">
        <v>1493</v>
      </c>
      <c r="CY310" s="12" t="s">
        <v>1493</v>
      </c>
      <c r="CZ310" s="12" t="s">
        <v>1493</v>
      </c>
      <c r="DA310" s="12" t="s">
        <v>1493</v>
      </c>
      <c r="DB310" s="12" t="s">
        <v>1493</v>
      </c>
      <c r="DC310" s="12" t="s">
        <v>1493</v>
      </c>
      <c r="DD310" s="12" t="s">
        <v>1493</v>
      </c>
      <c r="DE310" s="12" t="s">
        <v>1493</v>
      </c>
      <c r="DF310" s="12" t="s">
        <v>1493</v>
      </c>
      <c r="DG310" s="12" t="s">
        <v>1493</v>
      </c>
      <c r="DH310" s="12" t="s">
        <v>1493</v>
      </c>
      <c r="DI310" s="12" t="s">
        <v>1493</v>
      </c>
      <c r="DJ310" s="12" t="s">
        <v>1493</v>
      </c>
      <c r="DK310" s="12" t="s">
        <v>1493</v>
      </c>
      <c r="DL310" s="12" t="s">
        <v>1493</v>
      </c>
      <c r="DM310" s="12" t="s">
        <v>1493</v>
      </c>
      <c r="DN310" s="12" t="s">
        <v>1493</v>
      </c>
      <c r="DO310" s="12" t="s">
        <v>1493</v>
      </c>
      <c r="DP310" s="12" t="s">
        <v>1493</v>
      </c>
      <c r="DQ310" s="12" t="s">
        <v>1493</v>
      </c>
      <c r="DR310" s="12" t="s">
        <v>1493</v>
      </c>
      <c r="DS310" s="12" t="s">
        <v>1493</v>
      </c>
      <c r="DT310" s="12" t="s">
        <v>1493</v>
      </c>
      <c r="DU310" s="12" t="s">
        <v>1493</v>
      </c>
      <c r="DV310" s="12" t="s">
        <v>1493</v>
      </c>
      <c r="DW310" s="12" t="s">
        <v>1493</v>
      </c>
      <c r="DX310" s="12" t="s">
        <v>1493</v>
      </c>
      <c r="DY310" s="12" t="s">
        <v>1493</v>
      </c>
      <c r="DZ310" s="12" t="s">
        <v>1493</v>
      </c>
      <c r="EA310" s="12" t="s">
        <v>1493</v>
      </c>
      <c r="EB310" s="12" t="s">
        <v>1493</v>
      </c>
      <c r="EC310" s="12" t="s">
        <v>1493</v>
      </c>
      <c r="ED310" s="12" t="s">
        <v>1493</v>
      </c>
      <c r="EE310" s="12" t="s">
        <v>1493</v>
      </c>
      <c r="EF310" s="12" t="s">
        <v>1493</v>
      </c>
      <c r="EG310" s="12" t="s">
        <v>1493</v>
      </c>
      <c r="EH310" s="12" t="s">
        <v>1493</v>
      </c>
      <c r="EI310" s="12" t="s">
        <v>1493</v>
      </c>
      <c r="EJ310" s="12" t="s">
        <v>1493</v>
      </c>
      <c r="EK310" s="12" t="s">
        <v>1493</v>
      </c>
      <c r="EL310" s="12" t="s">
        <v>1493</v>
      </c>
      <c r="EM310" s="12" t="s">
        <v>1493</v>
      </c>
      <c r="EN310" s="12" t="s">
        <v>1493</v>
      </c>
      <c r="EO310" s="12" t="s">
        <v>1493</v>
      </c>
      <c r="EP310" s="12" t="s">
        <v>1493</v>
      </c>
      <c r="ER310">
        <v>6</v>
      </c>
      <c r="ES310">
        <v>37.200000000000003</v>
      </c>
      <c r="ET310">
        <v>37.200000000000003</v>
      </c>
      <c r="EU310">
        <f t="shared" si="12"/>
        <v>37</v>
      </c>
      <c r="EV310">
        <f>Data1!BQ310/7</f>
        <v>39.142857142857146</v>
      </c>
      <c r="EW310">
        <v>6</v>
      </c>
      <c r="EX310">
        <f t="shared" si="13"/>
        <v>2</v>
      </c>
      <c r="EY310" t="str">
        <f t="shared" si="14"/>
        <v>בינוני</v>
      </c>
    </row>
    <row r="311" spans="1:155" x14ac:dyDescent="0.25">
      <c r="A311" s="4">
        <v>1.214</v>
      </c>
      <c r="B311" s="12" t="s">
        <v>1493</v>
      </c>
      <c r="C311" s="12" t="s">
        <v>802</v>
      </c>
      <c r="D311">
        <v>112</v>
      </c>
      <c r="E311" s="12" t="s">
        <v>495</v>
      </c>
      <c r="F311">
        <v>72</v>
      </c>
      <c r="G311" s="12" t="s">
        <v>1493</v>
      </c>
      <c r="H311" s="12" t="s">
        <v>1493</v>
      </c>
      <c r="I311" s="12" t="s">
        <v>1493</v>
      </c>
      <c r="J311" s="12" t="s">
        <v>1493</v>
      </c>
      <c r="K311" s="12" t="s">
        <v>1493</v>
      </c>
      <c r="L311">
        <v>1</v>
      </c>
      <c r="M311">
        <v>1</v>
      </c>
      <c r="N311">
        <v>1</v>
      </c>
      <c r="O311" t="s">
        <v>955</v>
      </c>
      <c r="P311">
        <v>140</v>
      </c>
      <c r="Q311" t="s">
        <v>557</v>
      </c>
      <c r="R311">
        <v>74</v>
      </c>
      <c r="S311" s="12" t="s">
        <v>1493</v>
      </c>
      <c r="T311" s="12" t="s">
        <v>1493</v>
      </c>
      <c r="U311" s="12" t="s">
        <v>1493</v>
      </c>
      <c r="V311" s="12" t="s">
        <v>1493</v>
      </c>
      <c r="W311">
        <v>1</v>
      </c>
      <c r="X311">
        <v>1</v>
      </c>
      <c r="Y311">
        <v>1</v>
      </c>
      <c r="Z311" s="12" t="s">
        <v>1493</v>
      </c>
      <c r="AA311" t="s">
        <v>1240</v>
      </c>
      <c r="AB311">
        <v>197</v>
      </c>
      <c r="AC311" t="s">
        <v>486</v>
      </c>
      <c r="AD311">
        <v>77</v>
      </c>
      <c r="AE311" s="12" t="s">
        <v>1493</v>
      </c>
      <c r="AF311" s="12" t="s">
        <v>1493</v>
      </c>
      <c r="AG311" s="12" t="s">
        <v>1493</v>
      </c>
      <c r="AH311" s="12" t="s">
        <v>1493</v>
      </c>
      <c r="AI311">
        <v>1</v>
      </c>
      <c r="AJ311">
        <v>1</v>
      </c>
      <c r="AK311">
        <v>1</v>
      </c>
      <c r="AL311" s="12" t="s">
        <v>1493</v>
      </c>
      <c r="AM311" t="s">
        <v>1277</v>
      </c>
      <c r="AN311">
        <v>231</v>
      </c>
      <c r="AO311" t="s">
        <v>569</v>
      </c>
      <c r="AP311">
        <v>81.5</v>
      </c>
      <c r="AQ311" s="12" t="s">
        <v>1493</v>
      </c>
      <c r="AR311" s="12" t="s">
        <v>1493</v>
      </c>
      <c r="AS311" s="12" t="s">
        <v>1493</v>
      </c>
      <c r="AT311" s="12" t="s">
        <v>1493</v>
      </c>
      <c r="AU311">
        <v>1</v>
      </c>
      <c r="AV311">
        <v>1</v>
      </c>
      <c r="AW311">
        <v>1</v>
      </c>
      <c r="AX311" s="12" t="s">
        <v>1493</v>
      </c>
      <c r="AY311" t="s">
        <v>1355</v>
      </c>
      <c r="AZ311">
        <v>259</v>
      </c>
      <c r="BA311" t="s">
        <v>569</v>
      </c>
      <c r="BB311">
        <v>82</v>
      </c>
      <c r="BC311" s="12" t="s">
        <v>1493</v>
      </c>
      <c r="BD311" s="12" t="s">
        <v>1493</v>
      </c>
      <c r="BE311" s="12" t="s">
        <v>1493</v>
      </c>
      <c r="BF311" s="12" t="s">
        <v>1493</v>
      </c>
      <c r="BG311">
        <v>1</v>
      </c>
      <c r="BH311">
        <v>1</v>
      </c>
      <c r="BI311">
        <v>1</v>
      </c>
      <c r="BJ311">
        <v>1</v>
      </c>
      <c r="BK311" s="12" t="s">
        <v>1493</v>
      </c>
      <c r="BL311" s="12" t="s">
        <v>1493</v>
      </c>
      <c r="BM311" s="12" t="s">
        <v>1493</v>
      </c>
      <c r="BN311" s="12" t="s">
        <v>1493</v>
      </c>
      <c r="BO311" s="12" t="s">
        <v>1493</v>
      </c>
      <c r="BP311" s="12" t="s">
        <v>1493</v>
      </c>
      <c r="BQ311" s="12" t="s">
        <v>1493</v>
      </c>
      <c r="BR311" s="12" t="s">
        <v>1493</v>
      </c>
      <c r="BS311" s="12" t="s">
        <v>1493</v>
      </c>
      <c r="BT311" s="12" t="s">
        <v>1493</v>
      </c>
      <c r="BU311" s="12" t="s">
        <v>1493</v>
      </c>
      <c r="BV311" s="12" t="s">
        <v>1493</v>
      </c>
      <c r="BW311" s="12" t="s">
        <v>1493</v>
      </c>
      <c r="BX311" s="12" t="s">
        <v>1493</v>
      </c>
      <c r="BY311" s="12" t="s">
        <v>1493</v>
      </c>
      <c r="BZ311" s="12" t="s">
        <v>1493</v>
      </c>
      <c r="CA311" s="12" t="s">
        <v>1493</v>
      </c>
      <c r="CB311" s="12" t="s">
        <v>1493</v>
      </c>
      <c r="CC311" s="12" t="s">
        <v>1493</v>
      </c>
      <c r="CD311" s="12" t="s">
        <v>1493</v>
      </c>
      <c r="CE311" s="12" t="s">
        <v>1493</v>
      </c>
      <c r="CF311" s="12" t="s">
        <v>1493</v>
      </c>
      <c r="CG311" s="12" t="s">
        <v>1493</v>
      </c>
      <c r="CH311" s="12" t="s">
        <v>1493</v>
      </c>
      <c r="CI311" s="12" t="s">
        <v>1493</v>
      </c>
      <c r="CJ311" s="12" t="s">
        <v>1493</v>
      </c>
      <c r="CK311" s="12" t="s">
        <v>1493</v>
      </c>
      <c r="CL311" s="12" t="s">
        <v>1493</v>
      </c>
      <c r="CM311" s="12" t="s">
        <v>1493</v>
      </c>
      <c r="CN311" s="12" t="s">
        <v>1493</v>
      </c>
      <c r="CO311" s="12" t="s">
        <v>1493</v>
      </c>
      <c r="CP311" s="12" t="s">
        <v>1493</v>
      </c>
      <c r="CQ311" s="12" t="s">
        <v>1493</v>
      </c>
      <c r="CR311" s="12" t="s">
        <v>1493</v>
      </c>
      <c r="CS311" s="12" t="s">
        <v>1493</v>
      </c>
      <c r="CT311" s="12" t="s">
        <v>1493</v>
      </c>
      <c r="CU311" s="12" t="s">
        <v>1493</v>
      </c>
      <c r="CV311" s="12" t="s">
        <v>1493</v>
      </c>
      <c r="CW311" s="12" t="s">
        <v>1493</v>
      </c>
      <c r="CX311" s="12" t="s">
        <v>1493</v>
      </c>
      <c r="CY311" s="12" t="s">
        <v>1493</v>
      </c>
      <c r="CZ311" s="12" t="s">
        <v>1493</v>
      </c>
      <c r="DA311" s="12" t="s">
        <v>1493</v>
      </c>
      <c r="DB311" s="12" t="s">
        <v>1493</v>
      </c>
      <c r="DC311" s="12" t="s">
        <v>1493</v>
      </c>
      <c r="DD311" s="12" t="s">
        <v>1493</v>
      </c>
      <c r="DE311" s="12" t="s">
        <v>1493</v>
      </c>
      <c r="DF311" s="12" t="s">
        <v>1493</v>
      </c>
      <c r="DG311" s="12" t="s">
        <v>1493</v>
      </c>
      <c r="DH311" s="12" t="s">
        <v>1493</v>
      </c>
      <c r="DI311" s="12" t="s">
        <v>1493</v>
      </c>
      <c r="DJ311" s="12" t="s">
        <v>1493</v>
      </c>
      <c r="DK311" s="12" t="s">
        <v>1493</v>
      </c>
      <c r="DL311" s="12" t="s">
        <v>1493</v>
      </c>
      <c r="DM311" s="12" t="s">
        <v>1493</v>
      </c>
      <c r="DN311" s="12" t="s">
        <v>1493</v>
      </c>
      <c r="DO311" s="12" t="s">
        <v>1493</v>
      </c>
      <c r="DP311" s="12" t="s">
        <v>1493</v>
      </c>
      <c r="DQ311" s="12" t="s">
        <v>1493</v>
      </c>
      <c r="DR311" s="12" t="s">
        <v>1493</v>
      </c>
      <c r="DS311" s="12" t="s">
        <v>1493</v>
      </c>
      <c r="DT311" s="12" t="s">
        <v>1493</v>
      </c>
      <c r="DU311" s="12" t="s">
        <v>1493</v>
      </c>
      <c r="DV311" s="12" t="s">
        <v>1493</v>
      </c>
      <c r="DW311" s="12" t="s">
        <v>1493</v>
      </c>
      <c r="DX311" s="12" t="s">
        <v>1493</v>
      </c>
      <c r="DY311" s="12" t="s">
        <v>1493</v>
      </c>
      <c r="DZ311" s="12" t="s">
        <v>1493</v>
      </c>
      <c r="EA311" s="12" t="s">
        <v>1493</v>
      </c>
      <c r="EB311" s="12" t="s">
        <v>1493</v>
      </c>
      <c r="EC311" s="12" t="s">
        <v>1493</v>
      </c>
      <c r="ED311" s="12" t="s">
        <v>1493</v>
      </c>
      <c r="EE311" s="12" t="s">
        <v>1493</v>
      </c>
      <c r="EF311" s="12" t="s">
        <v>1493</v>
      </c>
      <c r="EG311" s="12" t="s">
        <v>1493</v>
      </c>
      <c r="EH311" s="12" t="s">
        <v>1493</v>
      </c>
      <c r="EI311" s="12" t="s">
        <v>1493</v>
      </c>
      <c r="EJ311" s="12" t="s">
        <v>1493</v>
      </c>
      <c r="EK311" s="12" t="s">
        <v>1493</v>
      </c>
      <c r="EL311" s="12" t="s">
        <v>1493</v>
      </c>
      <c r="EM311" s="12" t="s">
        <v>1493</v>
      </c>
      <c r="EN311" s="12" t="s">
        <v>1493</v>
      </c>
      <c r="EO311" s="12" t="s">
        <v>1493</v>
      </c>
      <c r="EP311" s="12" t="s">
        <v>1493</v>
      </c>
      <c r="ER311">
        <v>5</v>
      </c>
      <c r="ES311">
        <v>37</v>
      </c>
      <c r="ET311">
        <v>37</v>
      </c>
      <c r="EU311">
        <f t="shared" si="12"/>
        <v>37</v>
      </c>
      <c r="EV311">
        <f>Data1!BQ311/7</f>
        <v>38.714285714285715</v>
      </c>
      <c r="EW311">
        <v>5</v>
      </c>
      <c r="EX311">
        <f t="shared" si="13"/>
        <v>2</v>
      </c>
      <c r="EY311" t="str">
        <f t="shared" si="14"/>
        <v>בינוני</v>
      </c>
    </row>
    <row r="312" spans="1:155" x14ac:dyDescent="0.25">
      <c r="A312" s="4">
        <v>1.2150000000000001</v>
      </c>
      <c r="B312" s="12" t="s">
        <v>1493</v>
      </c>
      <c r="C312" s="12" t="s">
        <v>1134</v>
      </c>
      <c r="D312">
        <v>143</v>
      </c>
      <c r="E312" s="12" t="s">
        <v>695</v>
      </c>
      <c r="F312">
        <v>43</v>
      </c>
      <c r="G312" s="12" t="s">
        <v>1493</v>
      </c>
      <c r="H312" s="12" t="s">
        <v>1493</v>
      </c>
      <c r="I312" s="12" t="s">
        <v>1493</v>
      </c>
      <c r="J312" s="12" t="s">
        <v>1493</v>
      </c>
      <c r="K312">
        <v>1</v>
      </c>
      <c r="L312">
        <v>1</v>
      </c>
      <c r="M312">
        <v>1</v>
      </c>
      <c r="N312">
        <v>1</v>
      </c>
      <c r="O312" t="s">
        <v>1042</v>
      </c>
      <c r="P312">
        <v>190</v>
      </c>
      <c r="Q312" t="s">
        <v>695</v>
      </c>
      <c r="R312">
        <v>45.5</v>
      </c>
      <c r="S312" s="12" t="s">
        <v>1493</v>
      </c>
      <c r="T312" s="12" t="s">
        <v>1493</v>
      </c>
      <c r="U312" s="12" t="s">
        <v>1493</v>
      </c>
      <c r="V312" s="12" t="s">
        <v>1493</v>
      </c>
      <c r="W312">
        <v>1</v>
      </c>
      <c r="X312">
        <v>1</v>
      </c>
      <c r="Y312">
        <v>1</v>
      </c>
      <c r="Z312" s="12" t="s">
        <v>1493</v>
      </c>
      <c r="AA312" t="s">
        <v>1251</v>
      </c>
      <c r="AB312">
        <v>226</v>
      </c>
      <c r="AC312" t="s">
        <v>495</v>
      </c>
      <c r="AD312">
        <v>45.1</v>
      </c>
      <c r="AE312" s="12" t="s">
        <v>1493</v>
      </c>
      <c r="AF312" s="12" t="s">
        <v>1493</v>
      </c>
      <c r="AG312" s="12" t="s">
        <v>1493</v>
      </c>
      <c r="AH312" s="12" t="s">
        <v>1493</v>
      </c>
      <c r="AI312">
        <v>1</v>
      </c>
      <c r="AJ312">
        <v>1</v>
      </c>
      <c r="AK312">
        <v>1</v>
      </c>
      <c r="AL312" s="12" t="s">
        <v>1493</v>
      </c>
      <c r="AM312" t="s">
        <v>1291</v>
      </c>
      <c r="AN312">
        <v>255</v>
      </c>
      <c r="AO312" t="s">
        <v>495</v>
      </c>
      <c r="AP312">
        <v>46.7</v>
      </c>
      <c r="AQ312" s="12" t="s">
        <v>1493</v>
      </c>
      <c r="AR312" s="12" t="s">
        <v>1493</v>
      </c>
      <c r="AS312" s="12" t="s">
        <v>1493</v>
      </c>
      <c r="AT312" s="12" t="s">
        <v>1493</v>
      </c>
      <c r="AU312">
        <v>1</v>
      </c>
      <c r="AV312">
        <v>1</v>
      </c>
      <c r="AW312">
        <v>1</v>
      </c>
      <c r="AX312" s="12" t="s">
        <v>1493</v>
      </c>
      <c r="AY312" s="12" t="s">
        <v>1493</v>
      </c>
      <c r="AZ312" s="12" t="s">
        <v>1493</v>
      </c>
      <c r="BA312" s="12" t="s">
        <v>1493</v>
      </c>
      <c r="BB312" s="12" t="s">
        <v>1493</v>
      </c>
      <c r="BC312" s="12" t="s">
        <v>1493</v>
      </c>
      <c r="BD312" s="12" t="s">
        <v>1493</v>
      </c>
      <c r="BE312" s="12" t="s">
        <v>1493</v>
      </c>
      <c r="BF312" s="12" t="s">
        <v>1493</v>
      </c>
      <c r="BG312" s="12" t="s">
        <v>1493</v>
      </c>
      <c r="BH312" s="12" t="s">
        <v>1493</v>
      </c>
      <c r="BI312" s="12" t="s">
        <v>1493</v>
      </c>
      <c r="BJ312" s="12" t="s">
        <v>1493</v>
      </c>
      <c r="BK312" s="12" t="s">
        <v>1493</v>
      </c>
      <c r="BL312" s="12" t="s">
        <v>1493</v>
      </c>
      <c r="BM312" s="12" t="s">
        <v>1493</v>
      </c>
      <c r="BN312" s="12" t="s">
        <v>1493</v>
      </c>
      <c r="BO312" s="12" t="s">
        <v>1493</v>
      </c>
      <c r="BP312" s="12" t="s">
        <v>1493</v>
      </c>
      <c r="BQ312" s="12" t="s">
        <v>1493</v>
      </c>
      <c r="BR312" s="12" t="s">
        <v>1493</v>
      </c>
      <c r="BS312" s="12" t="s">
        <v>1493</v>
      </c>
      <c r="BT312" s="12" t="s">
        <v>1493</v>
      </c>
      <c r="BU312" s="12" t="s">
        <v>1493</v>
      </c>
      <c r="BV312" s="12" t="s">
        <v>1493</v>
      </c>
      <c r="BW312" s="12" t="s">
        <v>1493</v>
      </c>
      <c r="BX312" s="12" t="s">
        <v>1493</v>
      </c>
      <c r="BY312" s="12" t="s">
        <v>1493</v>
      </c>
      <c r="BZ312" s="12" t="s">
        <v>1493</v>
      </c>
      <c r="CA312" s="12" t="s">
        <v>1493</v>
      </c>
      <c r="CB312" s="12" t="s">
        <v>1493</v>
      </c>
      <c r="CC312" s="12" t="s">
        <v>1493</v>
      </c>
      <c r="CD312" s="12" t="s">
        <v>1493</v>
      </c>
      <c r="CE312" s="12" t="s">
        <v>1493</v>
      </c>
      <c r="CF312" s="12" t="s">
        <v>1493</v>
      </c>
      <c r="CG312" s="12" t="s">
        <v>1493</v>
      </c>
      <c r="CH312" s="12" t="s">
        <v>1493</v>
      </c>
      <c r="CI312" s="12" t="s">
        <v>1493</v>
      </c>
      <c r="CJ312" s="12" t="s">
        <v>1493</v>
      </c>
      <c r="CK312" s="12" t="s">
        <v>1493</v>
      </c>
      <c r="CL312" s="12" t="s">
        <v>1493</v>
      </c>
      <c r="CM312" s="12" t="s">
        <v>1493</v>
      </c>
      <c r="CN312" s="12" t="s">
        <v>1493</v>
      </c>
      <c r="CO312" s="12" t="s">
        <v>1493</v>
      </c>
      <c r="CP312" s="12" t="s">
        <v>1493</v>
      </c>
      <c r="CQ312" s="12" t="s">
        <v>1493</v>
      </c>
      <c r="CR312" s="12" t="s">
        <v>1493</v>
      </c>
      <c r="CS312" s="12" t="s">
        <v>1493</v>
      </c>
      <c r="CT312" s="12" t="s">
        <v>1493</v>
      </c>
      <c r="CU312" s="12" t="s">
        <v>1493</v>
      </c>
      <c r="CV312" s="12" t="s">
        <v>1493</v>
      </c>
      <c r="CW312" s="12" t="s">
        <v>1493</v>
      </c>
      <c r="CX312" s="12" t="s">
        <v>1493</v>
      </c>
      <c r="CY312" s="12" t="s">
        <v>1493</v>
      </c>
      <c r="CZ312" s="12" t="s">
        <v>1493</v>
      </c>
      <c r="DA312" s="12" t="s">
        <v>1493</v>
      </c>
      <c r="DB312" s="12" t="s">
        <v>1493</v>
      </c>
      <c r="DC312" s="12" t="s">
        <v>1493</v>
      </c>
      <c r="DD312" s="12" t="s">
        <v>1493</v>
      </c>
      <c r="DE312" s="12" t="s">
        <v>1493</v>
      </c>
      <c r="DF312" s="12" t="s">
        <v>1493</v>
      </c>
      <c r="DG312" s="12" t="s">
        <v>1493</v>
      </c>
      <c r="DH312" s="12" t="s">
        <v>1493</v>
      </c>
      <c r="DI312" s="12" t="s">
        <v>1493</v>
      </c>
      <c r="DJ312" s="12" t="s">
        <v>1493</v>
      </c>
      <c r="DK312" s="12" t="s">
        <v>1493</v>
      </c>
      <c r="DL312" s="12" t="s">
        <v>1493</v>
      </c>
      <c r="DM312" s="12" t="s">
        <v>1493</v>
      </c>
      <c r="DN312" s="12" t="s">
        <v>1493</v>
      </c>
      <c r="DO312" s="12" t="s">
        <v>1493</v>
      </c>
      <c r="DP312" s="12" t="s">
        <v>1493</v>
      </c>
      <c r="DQ312" s="12" t="s">
        <v>1493</v>
      </c>
      <c r="DR312" s="12" t="s">
        <v>1493</v>
      </c>
      <c r="DS312" s="12" t="s">
        <v>1493</v>
      </c>
      <c r="DT312" s="12" t="s">
        <v>1493</v>
      </c>
      <c r="DU312" s="12" t="s">
        <v>1493</v>
      </c>
      <c r="DV312" s="12" t="s">
        <v>1493</v>
      </c>
      <c r="DW312" s="12" t="s">
        <v>1493</v>
      </c>
      <c r="DX312" s="12" t="s">
        <v>1493</v>
      </c>
      <c r="DY312" s="12" t="s">
        <v>1493</v>
      </c>
      <c r="DZ312" s="12" t="s">
        <v>1493</v>
      </c>
      <c r="EA312" s="12" t="s">
        <v>1493</v>
      </c>
      <c r="EB312" s="12" t="s">
        <v>1493</v>
      </c>
      <c r="EC312" s="12" t="s">
        <v>1493</v>
      </c>
      <c r="ED312" s="12" t="s">
        <v>1493</v>
      </c>
      <c r="EE312" s="12" t="s">
        <v>1493</v>
      </c>
      <c r="EF312" s="12" t="s">
        <v>1493</v>
      </c>
      <c r="EG312" s="12" t="s">
        <v>1493</v>
      </c>
      <c r="EH312" s="12" t="s">
        <v>1493</v>
      </c>
      <c r="EI312" s="12" t="s">
        <v>1493</v>
      </c>
      <c r="EJ312" s="12" t="s">
        <v>1493</v>
      </c>
      <c r="EK312" s="12" t="s">
        <v>1493</v>
      </c>
      <c r="EL312" s="12" t="s">
        <v>1493</v>
      </c>
      <c r="EM312" s="12" t="s">
        <v>1493</v>
      </c>
      <c r="EN312" s="12" t="s">
        <v>1493</v>
      </c>
      <c r="EO312" s="12" t="s">
        <v>1493</v>
      </c>
      <c r="EP312" s="12" t="s">
        <v>1493</v>
      </c>
      <c r="ER312">
        <v>4</v>
      </c>
      <c r="ES312">
        <v>36.4</v>
      </c>
      <c r="ET312">
        <v>36.4</v>
      </c>
      <c r="EU312">
        <f t="shared" si="12"/>
        <v>36</v>
      </c>
      <c r="EV312">
        <f>Data1!BQ312/7</f>
        <v>38</v>
      </c>
      <c r="EW312">
        <v>4</v>
      </c>
      <c r="EX312">
        <f t="shared" si="13"/>
        <v>3</v>
      </c>
      <c r="EY312" t="str">
        <f t="shared" si="14"/>
        <v>לא הולם</v>
      </c>
    </row>
    <row r="313" spans="1:155" x14ac:dyDescent="0.25">
      <c r="A313" s="4">
        <v>1.216</v>
      </c>
      <c r="B313" s="12" t="s">
        <v>1493</v>
      </c>
      <c r="C313" s="12" t="s">
        <v>1384</v>
      </c>
      <c r="D313">
        <v>210</v>
      </c>
      <c r="E313" s="12" t="s">
        <v>640</v>
      </c>
      <c r="F313">
        <v>66</v>
      </c>
      <c r="G313" s="12" t="s">
        <v>1493</v>
      </c>
      <c r="H313" s="12" t="s">
        <v>1493</v>
      </c>
      <c r="I313" s="12" t="s">
        <v>1493</v>
      </c>
      <c r="J313" s="12" t="s">
        <v>1493</v>
      </c>
      <c r="K313">
        <v>1</v>
      </c>
      <c r="L313" s="12" t="s">
        <v>1493</v>
      </c>
      <c r="M313" s="12" t="s">
        <v>1493</v>
      </c>
      <c r="N313">
        <v>1</v>
      </c>
      <c r="O313" s="12" t="s">
        <v>1493</v>
      </c>
      <c r="P313" s="12" t="s">
        <v>1493</v>
      </c>
      <c r="Q313" s="12" t="s">
        <v>1493</v>
      </c>
      <c r="R313" s="12" t="s">
        <v>1493</v>
      </c>
      <c r="S313" s="12" t="s">
        <v>1493</v>
      </c>
      <c r="T313" s="12" t="s">
        <v>1493</v>
      </c>
      <c r="U313" s="12" t="s">
        <v>1493</v>
      </c>
      <c r="V313" s="12" t="s">
        <v>1493</v>
      </c>
      <c r="W313" s="12" t="s">
        <v>1493</v>
      </c>
      <c r="X313" s="12" t="s">
        <v>1493</v>
      </c>
      <c r="Y313" s="12" t="s">
        <v>1493</v>
      </c>
      <c r="Z313" s="12" t="s">
        <v>1493</v>
      </c>
      <c r="AA313" s="12" t="s">
        <v>1493</v>
      </c>
      <c r="AB313" s="12" t="s">
        <v>1493</v>
      </c>
      <c r="AC313" s="12" t="s">
        <v>1493</v>
      </c>
      <c r="AD313" s="12" t="s">
        <v>1493</v>
      </c>
      <c r="AE313" s="12" t="s">
        <v>1493</v>
      </c>
      <c r="AF313" s="12" t="s">
        <v>1493</v>
      </c>
      <c r="AG313" s="12" t="s">
        <v>1493</v>
      </c>
      <c r="AH313" s="12" t="s">
        <v>1493</v>
      </c>
      <c r="AI313" s="12" t="s">
        <v>1493</v>
      </c>
      <c r="AJ313" s="12" t="s">
        <v>1493</v>
      </c>
      <c r="AK313" s="12" t="s">
        <v>1493</v>
      </c>
      <c r="AL313" s="12" t="s">
        <v>1493</v>
      </c>
      <c r="AM313" s="12" t="s">
        <v>1493</v>
      </c>
      <c r="AN313" s="12" t="s">
        <v>1493</v>
      </c>
      <c r="AO313" s="12" t="s">
        <v>1493</v>
      </c>
      <c r="AP313" s="12" t="s">
        <v>1493</v>
      </c>
      <c r="AQ313" s="12" t="s">
        <v>1493</v>
      </c>
      <c r="AR313" s="12" t="s">
        <v>1493</v>
      </c>
      <c r="AS313" s="12" t="s">
        <v>1493</v>
      </c>
      <c r="AT313" s="12" t="s">
        <v>1493</v>
      </c>
      <c r="AU313" s="12" t="s">
        <v>1493</v>
      </c>
      <c r="AV313" s="12" t="s">
        <v>1493</v>
      </c>
      <c r="AW313" s="12" t="s">
        <v>1493</v>
      </c>
      <c r="AX313" s="12" t="s">
        <v>1493</v>
      </c>
      <c r="AY313" s="12" t="s">
        <v>1493</v>
      </c>
      <c r="AZ313" s="12" t="s">
        <v>1493</v>
      </c>
      <c r="BA313" s="12" t="s">
        <v>1493</v>
      </c>
      <c r="BB313" s="12" t="s">
        <v>1493</v>
      </c>
      <c r="BC313" s="12" t="s">
        <v>1493</v>
      </c>
      <c r="BD313" s="12" t="s">
        <v>1493</v>
      </c>
      <c r="BE313" s="12" t="s">
        <v>1493</v>
      </c>
      <c r="BF313" s="12" t="s">
        <v>1493</v>
      </c>
      <c r="BG313" s="12" t="s">
        <v>1493</v>
      </c>
      <c r="BH313" s="12" t="s">
        <v>1493</v>
      </c>
      <c r="BI313" s="12" t="s">
        <v>1493</v>
      </c>
      <c r="BJ313" s="12" t="s">
        <v>1493</v>
      </c>
      <c r="BK313" s="12" t="s">
        <v>1493</v>
      </c>
      <c r="BL313" s="12" t="s">
        <v>1493</v>
      </c>
      <c r="BM313" s="12" t="s">
        <v>1493</v>
      </c>
      <c r="BN313" s="12" t="s">
        <v>1493</v>
      </c>
      <c r="BO313" s="12" t="s">
        <v>1493</v>
      </c>
      <c r="BP313" s="12" t="s">
        <v>1493</v>
      </c>
      <c r="BQ313" s="12" t="s">
        <v>1493</v>
      </c>
      <c r="BR313" s="12" t="s">
        <v>1493</v>
      </c>
      <c r="BS313" s="12" t="s">
        <v>1493</v>
      </c>
      <c r="BT313" s="12" t="s">
        <v>1493</v>
      </c>
      <c r="BU313" s="12" t="s">
        <v>1493</v>
      </c>
      <c r="BV313" s="12" t="s">
        <v>1493</v>
      </c>
      <c r="BW313" s="12" t="s">
        <v>1493</v>
      </c>
      <c r="BX313" s="12" t="s">
        <v>1493</v>
      </c>
      <c r="BY313" s="12" t="s">
        <v>1493</v>
      </c>
      <c r="BZ313" s="12" t="s">
        <v>1493</v>
      </c>
      <c r="CA313" s="12" t="s">
        <v>1493</v>
      </c>
      <c r="CB313" s="12" t="s">
        <v>1493</v>
      </c>
      <c r="CC313" s="12" t="s">
        <v>1493</v>
      </c>
      <c r="CD313" s="12" t="s">
        <v>1493</v>
      </c>
      <c r="CE313" s="12" t="s">
        <v>1493</v>
      </c>
      <c r="CF313" s="12" t="s">
        <v>1493</v>
      </c>
      <c r="CG313" s="12" t="s">
        <v>1493</v>
      </c>
      <c r="CH313" s="12" t="s">
        <v>1493</v>
      </c>
      <c r="CI313" s="12" t="s">
        <v>1493</v>
      </c>
      <c r="CJ313" s="12" t="s">
        <v>1493</v>
      </c>
      <c r="CK313" s="12" t="s">
        <v>1493</v>
      </c>
      <c r="CL313" s="12" t="s">
        <v>1493</v>
      </c>
      <c r="CM313" s="12" t="s">
        <v>1493</v>
      </c>
      <c r="CN313" s="12" t="s">
        <v>1493</v>
      </c>
      <c r="CO313" s="12" t="s">
        <v>1493</v>
      </c>
      <c r="CP313" s="12" t="s">
        <v>1493</v>
      </c>
      <c r="CQ313" s="12" t="s">
        <v>1493</v>
      </c>
      <c r="CR313" s="12" t="s">
        <v>1493</v>
      </c>
      <c r="CS313" s="12" t="s">
        <v>1493</v>
      </c>
      <c r="CT313" s="12" t="s">
        <v>1493</v>
      </c>
      <c r="CU313" s="12" t="s">
        <v>1493</v>
      </c>
      <c r="CV313" s="12" t="s">
        <v>1493</v>
      </c>
      <c r="CW313" s="12" t="s">
        <v>1493</v>
      </c>
      <c r="CX313" s="12" t="s">
        <v>1493</v>
      </c>
      <c r="CY313" s="12" t="s">
        <v>1493</v>
      </c>
      <c r="CZ313" s="12" t="s">
        <v>1493</v>
      </c>
      <c r="DA313" s="12" t="s">
        <v>1493</v>
      </c>
      <c r="DB313" s="12" t="s">
        <v>1493</v>
      </c>
      <c r="DC313" s="12" t="s">
        <v>1493</v>
      </c>
      <c r="DD313" s="12" t="s">
        <v>1493</v>
      </c>
      <c r="DE313" s="12" t="s">
        <v>1493</v>
      </c>
      <c r="DF313" s="12" t="s">
        <v>1493</v>
      </c>
      <c r="DG313" s="12" t="s">
        <v>1493</v>
      </c>
      <c r="DH313" s="12" t="s">
        <v>1493</v>
      </c>
      <c r="DI313" s="12" t="s">
        <v>1493</v>
      </c>
      <c r="DJ313" s="12" t="s">
        <v>1493</v>
      </c>
      <c r="DK313" s="12" t="s">
        <v>1493</v>
      </c>
      <c r="DL313" s="12" t="s">
        <v>1493</v>
      </c>
      <c r="DM313" s="12" t="s">
        <v>1493</v>
      </c>
      <c r="DN313" s="12" t="s">
        <v>1493</v>
      </c>
      <c r="DO313" s="12" t="s">
        <v>1493</v>
      </c>
      <c r="DP313" s="12" t="s">
        <v>1493</v>
      </c>
      <c r="DQ313" s="12" t="s">
        <v>1493</v>
      </c>
      <c r="DR313" s="12" t="s">
        <v>1493</v>
      </c>
      <c r="DS313" s="12" t="s">
        <v>1493</v>
      </c>
      <c r="DT313" s="12" t="s">
        <v>1493</v>
      </c>
      <c r="DU313" s="12" t="s">
        <v>1493</v>
      </c>
      <c r="DV313" s="12" t="s">
        <v>1493</v>
      </c>
      <c r="DW313" s="12" t="s">
        <v>1493</v>
      </c>
      <c r="DX313" s="12" t="s">
        <v>1493</v>
      </c>
      <c r="DY313" s="12" t="s">
        <v>1493</v>
      </c>
      <c r="DZ313" s="12" t="s">
        <v>1493</v>
      </c>
      <c r="EA313" s="12" t="s">
        <v>1493</v>
      </c>
      <c r="EB313" s="12" t="s">
        <v>1493</v>
      </c>
      <c r="EC313" s="12" t="s">
        <v>1493</v>
      </c>
      <c r="ED313" s="12" t="s">
        <v>1493</v>
      </c>
      <c r="EE313" s="12" t="s">
        <v>1493</v>
      </c>
      <c r="EF313" s="12" t="s">
        <v>1493</v>
      </c>
      <c r="EG313" s="12" t="s">
        <v>1493</v>
      </c>
      <c r="EH313" s="12" t="s">
        <v>1493</v>
      </c>
      <c r="EI313" s="12" t="s">
        <v>1493</v>
      </c>
      <c r="EJ313" s="12" t="s">
        <v>1493</v>
      </c>
      <c r="EK313" s="12" t="s">
        <v>1493</v>
      </c>
      <c r="EL313" s="12" t="s">
        <v>1493</v>
      </c>
      <c r="EM313" s="12" t="s">
        <v>1493</v>
      </c>
      <c r="EN313" s="12" t="s">
        <v>1493</v>
      </c>
      <c r="EO313" s="12" t="s">
        <v>1493</v>
      </c>
      <c r="EP313" s="12" t="s">
        <v>1493</v>
      </c>
      <c r="ER313">
        <v>1</v>
      </c>
      <c r="ES313">
        <v>30</v>
      </c>
      <c r="ET313">
        <v>30</v>
      </c>
      <c r="EU313">
        <f t="shared" si="12"/>
        <v>30</v>
      </c>
      <c r="EV313">
        <f>Data1!BQ313/7</f>
        <v>39.428571428571431</v>
      </c>
      <c r="EW313">
        <v>1</v>
      </c>
      <c r="EX313">
        <f t="shared" si="13"/>
        <v>3</v>
      </c>
      <c r="EY313" t="str">
        <f t="shared" si="14"/>
        <v>לא הולם</v>
      </c>
    </row>
    <row r="314" spans="1:155" x14ac:dyDescent="0.25">
      <c r="A314" s="4">
        <v>1.2170000000000001</v>
      </c>
      <c r="B314" s="12" t="s">
        <v>1493</v>
      </c>
      <c r="C314" s="12" t="s">
        <v>952</v>
      </c>
      <c r="D314">
        <v>67</v>
      </c>
      <c r="E314" s="12" t="s">
        <v>557</v>
      </c>
      <c r="F314">
        <v>48</v>
      </c>
      <c r="G314" s="12" t="s">
        <v>1493</v>
      </c>
      <c r="H314" s="12" t="s">
        <v>1493</v>
      </c>
      <c r="I314" s="12" t="s">
        <v>1493</v>
      </c>
      <c r="J314" s="12" t="s">
        <v>1493</v>
      </c>
      <c r="K314" s="12" t="s">
        <v>1493</v>
      </c>
      <c r="L314" s="12" t="s">
        <v>1493</v>
      </c>
      <c r="M314" s="12" t="s">
        <v>1493</v>
      </c>
      <c r="N314">
        <v>1</v>
      </c>
      <c r="O314" t="s">
        <v>734</v>
      </c>
      <c r="P314">
        <v>91</v>
      </c>
      <c r="Q314" t="s">
        <v>557</v>
      </c>
      <c r="R314">
        <v>48</v>
      </c>
      <c r="S314" s="12" t="s">
        <v>1493</v>
      </c>
      <c r="T314" s="12" t="s">
        <v>1493</v>
      </c>
      <c r="U314" s="12" t="s">
        <v>1493</v>
      </c>
      <c r="V314" s="12" t="s">
        <v>1493</v>
      </c>
      <c r="W314" s="12" t="s">
        <v>1493</v>
      </c>
      <c r="X314" s="12" t="s">
        <v>1493</v>
      </c>
      <c r="Y314" s="12" t="s">
        <v>1493</v>
      </c>
      <c r="Z314" s="12" t="s">
        <v>1493</v>
      </c>
      <c r="AA314" t="s">
        <v>1389</v>
      </c>
      <c r="AB314">
        <v>122</v>
      </c>
      <c r="AC314" t="s">
        <v>557</v>
      </c>
      <c r="AD314">
        <v>50</v>
      </c>
      <c r="AE314" s="12" t="s">
        <v>1493</v>
      </c>
      <c r="AF314" s="12" t="s">
        <v>1493</v>
      </c>
      <c r="AG314" s="12" t="s">
        <v>1493</v>
      </c>
      <c r="AH314" s="12" t="s">
        <v>1493</v>
      </c>
      <c r="AI314" s="12" t="s">
        <v>1493</v>
      </c>
      <c r="AJ314">
        <v>1</v>
      </c>
      <c r="AK314" s="12" t="s">
        <v>1493</v>
      </c>
      <c r="AL314" s="12" t="s">
        <v>1493</v>
      </c>
      <c r="AM314" t="s">
        <v>1184</v>
      </c>
      <c r="AN314">
        <v>161</v>
      </c>
      <c r="AO314" t="s">
        <v>645</v>
      </c>
      <c r="AP314">
        <v>53</v>
      </c>
      <c r="AQ314" s="12" t="s">
        <v>1493</v>
      </c>
      <c r="AR314" s="12" t="s">
        <v>1493</v>
      </c>
      <c r="AS314" s="12" t="s">
        <v>1493</v>
      </c>
      <c r="AT314" s="12" t="s">
        <v>1493</v>
      </c>
      <c r="AU314">
        <v>1</v>
      </c>
      <c r="AV314">
        <v>1</v>
      </c>
      <c r="AW314" s="12" t="s">
        <v>1493</v>
      </c>
      <c r="AX314" s="12" t="s">
        <v>1493</v>
      </c>
      <c r="AY314" t="s">
        <v>1377</v>
      </c>
      <c r="AZ314">
        <v>219</v>
      </c>
      <c r="BA314" t="s">
        <v>645</v>
      </c>
      <c r="BB314">
        <v>59</v>
      </c>
      <c r="BC314" s="12" t="s">
        <v>1493</v>
      </c>
      <c r="BD314" s="12" t="s">
        <v>1493</v>
      </c>
      <c r="BE314" s="12" t="s">
        <v>1493</v>
      </c>
      <c r="BF314" s="12" t="s">
        <v>1493</v>
      </c>
      <c r="BG314">
        <v>1</v>
      </c>
      <c r="BH314">
        <v>1</v>
      </c>
      <c r="BI314" s="12" t="s">
        <v>1493</v>
      </c>
      <c r="BJ314" s="12" t="s">
        <v>1493</v>
      </c>
      <c r="BK314" s="12" t="s">
        <v>1493</v>
      </c>
      <c r="BL314" s="12" t="s">
        <v>1493</v>
      </c>
      <c r="BM314" s="12" t="s">
        <v>1493</v>
      </c>
      <c r="BN314" s="12" t="s">
        <v>1493</v>
      </c>
      <c r="BO314" s="12" t="s">
        <v>1493</v>
      </c>
      <c r="BP314" s="12" t="s">
        <v>1493</v>
      </c>
      <c r="BQ314" s="12" t="s">
        <v>1493</v>
      </c>
      <c r="BR314" s="12" t="s">
        <v>1493</v>
      </c>
      <c r="BS314" s="12" t="s">
        <v>1493</v>
      </c>
      <c r="BT314" s="12" t="s">
        <v>1493</v>
      </c>
      <c r="BU314" s="12" t="s">
        <v>1493</v>
      </c>
      <c r="BV314" s="12" t="s">
        <v>1493</v>
      </c>
      <c r="BW314" s="12" t="s">
        <v>1493</v>
      </c>
      <c r="BX314" s="12" t="s">
        <v>1493</v>
      </c>
      <c r="BY314" s="12" t="s">
        <v>1493</v>
      </c>
      <c r="BZ314" s="12" t="s">
        <v>1493</v>
      </c>
      <c r="CA314" s="12" t="s">
        <v>1493</v>
      </c>
      <c r="CB314" s="12" t="s">
        <v>1493</v>
      </c>
      <c r="CC314" s="12" t="s">
        <v>1493</v>
      </c>
      <c r="CD314" s="12" t="s">
        <v>1493</v>
      </c>
      <c r="CE314" s="12" t="s">
        <v>1493</v>
      </c>
      <c r="CF314" s="12" t="s">
        <v>1493</v>
      </c>
      <c r="CG314" s="12" t="s">
        <v>1493</v>
      </c>
      <c r="CH314" s="12" t="s">
        <v>1493</v>
      </c>
      <c r="CI314" s="12" t="s">
        <v>1493</v>
      </c>
      <c r="CJ314" s="12" t="s">
        <v>1493</v>
      </c>
      <c r="CK314" s="12" t="s">
        <v>1493</v>
      </c>
      <c r="CL314" s="12" t="s">
        <v>1493</v>
      </c>
      <c r="CM314" s="12" t="s">
        <v>1493</v>
      </c>
      <c r="CN314" s="12" t="s">
        <v>1493</v>
      </c>
      <c r="CO314" s="12" t="s">
        <v>1493</v>
      </c>
      <c r="CP314" s="12" t="s">
        <v>1493</v>
      </c>
      <c r="CQ314" s="12" t="s">
        <v>1493</v>
      </c>
      <c r="CR314" s="12" t="s">
        <v>1493</v>
      </c>
      <c r="CS314" s="12" t="s">
        <v>1493</v>
      </c>
      <c r="CT314" s="12" t="s">
        <v>1493</v>
      </c>
      <c r="CU314" s="12" t="s">
        <v>1493</v>
      </c>
      <c r="CV314" s="12" t="s">
        <v>1493</v>
      </c>
      <c r="CW314" s="12" t="s">
        <v>1493</v>
      </c>
      <c r="CX314" s="12" t="s">
        <v>1493</v>
      </c>
      <c r="CY314" s="12" t="s">
        <v>1493</v>
      </c>
      <c r="CZ314" s="12" t="s">
        <v>1493</v>
      </c>
      <c r="DA314" s="12" t="s">
        <v>1493</v>
      </c>
      <c r="DB314" s="12" t="s">
        <v>1493</v>
      </c>
      <c r="DC314" s="12" t="s">
        <v>1493</v>
      </c>
      <c r="DD314" s="12" t="s">
        <v>1493</v>
      </c>
      <c r="DE314" s="12" t="s">
        <v>1493</v>
      </c>
      <c r="DF314" s="12" t="s">
        <v>1493</v>
      </c>
      <c r="DG314" s="12" t="s">
        <v>1493</v>
      </c>
      <c r="DH314" s="12" t="s">
        <v>1493</v>
      </c>
      <c r="DI314" s="12" t="s">
        <v>1493</v>
      </c>
      <c r="DJ314" s="12" t="s">
        <v>1493</v>
      </c>
      <c r="DK314" s="12" t="s">
        <v>1493</v>
      </c>
      <c r="DL314" s="12" t="s">
        <v>1493</v>
      </c>
      <c r="DM314" s="12" t="s">
        <v>1493</v>
      </c>
      <c r="DN314" s="12" t="s">
        <v>1493</v>
      </c>
      <c r="DO314" s="12" t="s">
        <v>1493</v>
      </c>
      <c r="DP314" s="12" t="s">
        <v>1493</v>
      </c>
      <c r="DQ314" s="12" t="s">
        <v>1493</v>
      </c>
      <c r="DR314" s="12" t="s">
        <v>1493</v>
      </c>
      <c r="DS314" s="12" t="s">
        <v>1493</v>
      </c>
      <c r="DT314" s="12" t="s">
        <v>1493</v>
      </c>
      <c r="DU314" s="12" t="s">
        <v>1493</v>
      </c>
      <c r="DV314" s="12" t="s">
        <v>1493</v>
      </c>
      <c r="DW314" s="12" t="s">
        <v>1493</v>
      </c>
      <c r="DX314" s="12" t="s">
        <v>1493</v>
      </c>
      <c r="DY314" s="12" t="s">
        <v>1493</v>
      </c>
      <c r="DZ314" s="12" t="s">
        <v>1493</v>
      </c>
      <c r="EA314" s="12" t="s">
        <v>1493</v>
      </c>
      <c r="EB314" s="12" t="s">
        <v>1493</v>
      </c>
      <c r="EC314" s="12" t="s">
        <v>1493</v>
      </c>
      <c r="ED314" s="12" t="s">
        <v>1493</v>
      </c>
      <c r="EE314" s="12" t="s">
        <v>1493</v>
      </c>
      <c r="EF314" s="12" t="s">
        <v>1493</v>
      </c>
      <c r="EG314" s="12" t="s">
        <v>1493</v>
      </c>
      <c r="EH314" s="12" t="s">
        <v>1493</v>
      </c>
      <c r="EI314" s="12" t="s">
        <v>1493</v>
      </c>
      <c r="EJ314" s="12" t="s">
        <v>1493</v>
      </c>
      <c r="EK314" s="12" t="s">
        <v>1493</v>
      </c>
      <c r="EL314" s="12" t="s">
        <v>1493</v>
      </c>
      <c r="EM314" s="12" t="s">
        <v>1493</v>
      </c>
      <c r="EN314" s="12" t="s">
        <v>1493</v>
      </c>
      <c r="EO314" s="12" t="s">
        <v>1493</v>
      </c>
      <c r="EP314" s="12" t="s">
        <v>1493</v>
      </c>
      <c r="ER314">
        <v>5</v>
      </c>
      <c r="ES314">
        <v>31.2</v>
      </c>
      <c r="ET314">
        <v>31.2</v>
      </c>
      <c r="EU314">
        <f t="shared" si="12"/>
        <v>31</v>
      </c>
      <c r="EV314">
        <f>Data1!BQ314/7</f>
        <v>40.571428571428569</v>
      </c>
      <c r="EW314">
        <v>5</v>
      </c>
      <c r="EX314">
        <f t="shared" si="13"/>
        <v>2</v>
      </c>
      <c r="EY314" t="str">
        <f t="shared" si="14"/>
        <v>בינוני</v>
      </c>
    </row>
    <row r="315" spans="1:155" x14ac:dyDescent="0.25">
      <c r="A315" s="4">
        <v>1.218</v>
      </c>
      <c r="B315" s="12" t="s">
        <v>1493</v>
      </c>
      <c r="C315" s="12" t="s">
        <v>1160</v>
      </c>
      <c r="D315" s="12" t="s">
        <v>1493</v>
      </c>
      <c r="E315" s="12" t="s">
        <v>1390</v>
      </c>
      <c r="F315">
        <v>65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1</v>
      </c>
      <c r="O315" s="12" t="s">
        <v>1493</v>
      </c>
      <c r="P315" s="12" t="s">
        <v>1493</v>
      </c>
      <c r="Q315" s="12" t="s">
        <v>1493</v>
      </c>
      <c r="R315" s="12" t="s">
        <v>1493</v>
      </c>
      <c r="S315" s="12" t="s">
        <v>1493</v>
      </c>
      <c r="T315" s="12" t="s">
        <v>1493</v>
      </c>
      <c r="U315" s="12" t="s">
        <v>1493</v>
      </c>
      <c r="V315" s="12" t="s">
        <v>1493</v>
      </c>
      <c r="W315" s="12" t="s">
        <v>1493</v>
      </c>
      <c r="X315" s="12" t="s">
        <v>1493</v>
      </c>
      <c r="Y315" s="12" t="s">
        <v>1493</v>
      </c>
      <c r="Z315" s="12" t="s">
        <v>1493</v>
      </c>
      <c r="AA315" s="12" t="s">
        <v>1493</v>
      </c>
      <c r="AB315" s="12" t="s">
        <v>1493</v>
      </c>
      <c r="AC315" s="12" t="s">
        <v>1493</v>
      </c>
      <c r="AD315" s="12" t="s">
        <v>1493</v>
      </c>
      <c r="AE315" s="12" t="s">
        <v>1493</v>
      </c>
      <c r="AF315" s="12" t="s">
        <v>1493</v>
      </c>
      <c r="AG315" s="12" t="s">
        <v>1493</v>
      </c>
      <c r="AH315" s="12" t="s">
        <v>1493</v>
      </c>
      <c r="AI315" s="12" t="s">
        <v>1493</v>
      </c>
      <c r="AJ315" s="12" t="s">
        <v>1493</v>
      </c>
      <c r="AK315" s="12" t="s">
        <v>1493</v>
      </c>
      <c r="AL315" s="12" t="s">
        <v>1493</v>
      </c>
      <c r="AM315" s="12" t="s">
        <v>1493</v>
      </c>
      <c r="AN315" s="12" t="s">
        <v>1493</v>
      </c>
      <c r="AO315" s="12" t="s">
        <v>1493</v>
      </c>
      <c r="AP315" s="12" t="s">
        <v>1493</v>
      </c>
      <c r="AQ315" s="12" t="s">
        <v>1493</v>
      </c>
      <c r="AR315" s="12" t="s">
        <v>1493</v>
      </c>
      <c r="AS315" s="12" t="s">
        <v>1493</v>
      </c>
      <c r="AT315" s="12" t="s">
        <v>1493</v>
      </c>
      <c r="AU315" s="12" t="s">
        <v>1493</v>
      </c>
      <c r="AV315" s="12" t="s">
        <v>1493</v>
      </c>
      <c r="AW315" s="12" t="s">
        <v>1493</v>
      </c>
      <c r="AX315" s="12" t="s">
        <v>1493</v>
      </c>
      <c r="AY315" s="12" t="s">
        <v>1493</v>
      </c>
      <c r="AZ315" s="12" t="s">
        <v>1493</v>
      </c>
      <c r="BA315" s="12" t="s">
        <v>1493</v>
      </c>
      <c r="BB315" s="12" t="s">
        <v>1493</v>
      </c>
      <c r="BC315" s="12" t="s">
        <v>1493</v>
      </c>
      <c r="BD315" s="12" t="s">
        <v>1493</v>
      </c>
      <c r="BE315" s="12" t="s">
        <v>1493</v>
      </c>
      <c r="BF315" s="12" t="s">
        <v>1493</v>
      </c>
      <c r="BG315" s="12" t="s">
        <v>1493</v>
      </c>
      <c r="BH315" s="12" t="s">
        <v>1493</v>
      </c>
      <c r="BI315" s="12" t="s">
        <v>1493</v>
      </c>
      <c r="BJ315" s="12" t="s">
        <v>1493</v>
      </c>
      <c r="BK315" s="12" t="s">
        <v>1493</v>
      </c>
      <c r="BL315" s="12" t="s">
        <v>1493</v>
      </c>
      <c r="BM315" s="12" t="s">
        <v>1493</v>
      </c>
      <c r="BN315" s="12" t="s">
        <v>1493</v>
      </c>
      <c r="BO315" s="12" t="s">
        <v>1493</v>
      </c>
      <c r="BP315" s="12" t="s">
        <v>1493</v>
      </c>
      <c r="BQ315" s="12" t="s">
        <v>1493</v>
      </c>
      <c r="BR315" s="12" t="s">
        <v>1493</v>
      </c>
      <c r="BS315" s="12" t="s">
        <v>1493</v>
      </c>
      <c r="BT315" s="12" t="s">
        <v>1493</v>
      </c>
      <c r="BU315" s="12" t="s">
        <v>1493</v>
      </c>
      <c r="BV315" s="12" t="s">
        <v>1493</v>
      </c>
      <c r="BW315" s="12" t="s">
        <v>1493</v>
      </c>
      <c r="BX315" s="12" t="s">
        <v>1493</v>
      </c>
      <c r="BY315" s="12" t="s">
        <v>1493</v>
      </c>
      <c r="BZ315" s="12" t="s">
        <v>1493</v>
      </c>
      <c r="CA315" s="12" t="s">
        <v>1493</v>
      </c>
      <c r="CB315" s="12" t="s">
        <v>1493</v>
      </c>
      <c r="CC315" s="12" t="s">
        <v>1493</v>
      </c>
      <c r="CD315" s="12" t="s">
        <v>1493</v>
      </c>
      <c r="CE315" s="12" t="s">
        <v>1493</v>
      </c>
      <c r="CF315" s="12" t="s">
        <v>1493</v>
      </c>
      <c r="CG315" s="12" t="s">
        <v>1493</v>
      </c>
      <c r="CH315" s="12" t="s">
        <v>1493</v>
      </c>
      <c r="CI315" s="12" t="s">
        <v>1493</v>
      </c>
      <c r="CJ315" s="12" t="s">
        <v>1493</v>
      </c>
      <c r="CK315" s="12" t="s">
        <v>1493</v>
      </c>
      <c r="CL315" s="12" t="s">
        <v>1493</v>
      </c>
      <c r="CM315" s="12" t="s">
        <v>1493</v>
      </c>
      <c r="CN315" s="12" t="s">
        <v>1493</v>
      </c>
      <c r="CO315" s="12" t="s">
        <v>1493</v>
      </c>
      <c r="CP315" s="12" t="s">
        <v>1493</v>
      </c>
      <c r="CQ315" s="12" t="s">
        <v>1493</v>
      </c>
      <c r="CR315" s="12" t="s">
        <v>1493</v>
      </c>
      <c r="CS315" s="12" t="s">
        <v>1493</v>
      </c>
      <c r="CT315" s="12" t="s">
        <v>1493</v>
      </c>
      <c r="CU315" s="12" t="s">
        <v>1493</v>
      </c>
      <c r="CV315" s="12" t="s">
        <v>1493</v>
      </c>
      <c r="CW315" s="12" t="s">
        <v>1493</v>
      </c>
      <c r="CX315" s="12" t="s">
        <v>1493</v>
      </c>
      <c r="CY315" s="12" t="s">
        <v>1493</v>
      </c>
      <c r="CZ315" s="12" t="s">
        <v>1493</v>
      </c>
      <c r="DA315" s="12" t="s">
        <v>1493</v>
      </c>
      <c r="DB315" s="12" t="s">
        <v>1493</v>
      </c>
      <c r="DC315" s="12" t="s">
        <v>1493</v>
      </c>
      <c r="DD315" s="12" t="s">
        <v>1493</v>
      </c>
      <c r="DE315" s="12" t="s">
        <v>1493</v>
      </c>
      <c r="DF315" s="12" t="s">
        <v>1493</v>
      </c>
      <c r="DG315" s="12" t="s">
        <v>1493</v>
      </c>
      <c r="DH315" s="12" t="s">
        <v>1493</v>
      </c>
      <c r="DI315" s="12" t="s">
        <v>1493</v>
      </c>
      <c r="DJ315" s="12" t="s">
        <v>1493</v>
      </c>
      <c r="DK315" s="12" t="s">
        <v>1493</v>
      </c>
      <c r="DL315" s="12" t="s">
        <v>1493</v>
      </c>
      <c r="DM315" s="12" t="s">
        <v>1493</v>
      </c>
      <c r="DN315" s="12" t="s">
        <v>1493</v>
      </c>
      <c r="DO315" s="12" t="s">
        <v>1493</v>
      </c>
      <c r="DP315" s="12" t="s">
        <v>1493</v>
      </c>
      <c r="DQ315" s="12" t="s">
        <v>1493</v>
      </c>
      <c r="DR315" s="12" t="s">
        <v>1493</v>
      </c>
      <c r="DS315" s="12" t="s">
        <v>1493</v>
      </c>
      <c r="DT315" s="12" t="s">
        <v>1493</v>
      </c>
      <c r="DU315" s="12" t="s">
        <v>1493</v>
      </c>
      <c r="DV315" s="12" t="s">
        <v>1493</v>
      </c>
      <c r="DW315" s="12" t="s">
        <v>1493</v>
      </c>
      <c r="DX315" s="12" t="s">
        <v>1493</v>
      </c>
      <c r="DY315" s="12" t="s">
        <v>1493</v>
      </c>
      <c r="DZ315" s="12" t="s">
        <v>1493</v>
      </c>
      <c r="EA315" s="12" t="s">
        <v>1493</v>
      </c>
      <c r="EB315" s="12" t="s">
        <v>1493</v>
      </c>
      <c r="EC315" s="12" t="s">
        <v>1493</v>
      </c>
      <c r="ED315" s="12" t="s">
        <v>1493</v>
      </c>
      <c r="EE315" s="12" t="s">
        <v>1493</v>
      </c>
      <c r="EF315" s="12" t="s">
        <v>1493</v>
      </c>
      <c r="EG315" s="12" t="s">
        <v>1493</v>
      </c>
      <c r="EH315" s="12" t="s">
        <v>1493</v>
      </c>
      <c r="EI315" s="12" t="s">
        <v>1493</v>
      </c>
      <c r="EJ315" s="12" t="s">
        <v>1493</v>
      </c>
      <c r="EK315" s="12" t="s">
        <v>1493</v>
      </c>
      <c r="EL315" s="12" t="s">
        <v>1493</v>
      </c>
      <c r="EM315" s="12" t="s">
        <v>1493</v>
      </c>
      <c r="EN315" s="12" t="s">
        <v>1493</v>
      </c>
      <c r="EO315" s="12" t="s">
        <v>1493</v>
      </c>
      <c r="EP315" s="12" t="s">
        <v>1493</v>
      </c>
      <c r="ER315">
        <v>1</v>
      </c>
      <c r="ES315" t="s">
        <v>1486</v>
      </c>
      <c r="EU315">
        <f t="shared" si="12"/>
        <v>0</v>
      </c>
      <c r="EV315">
        <f>Data1!BQ315/7</f>
        <v>40.428571428571431</v>
      </c>
      <c r="EW315">
        <v>1</v>
      </c>
      <c r="EX315">
        <f t="shared" si="13"/>
        <v>3</v>
      </c>
      <c r="EY315" t="str">
        <f t="shared" si="14"/>
        <v>לא הולם</v>
      </c>
    </row>
    <row r="316" spans="1:155" s="6" customFormat="1" x14ac:dyDescent="0.25">
      <c r="A316" s="13"/>
    </row>
    <row r="317" spans="1:155" x14ac:dyDescent="0.25">
      <c r="EX317">
        <f>COUNTIF(EX4:EX315, 1)</f>
        <v>4</v>
      </c>
    </row>
    <row r="318" spans="1:155" x14ac:dyDescent="0.25">
      <c r="A318" s="53">
        <f>COUNTIF(A4:A315,"null")</f>
        <v>0</v>
      </c>
      <c r="B318" s="53">
        <f t="shared" ref="B318:BM318" si="15">COUNTIF(B4:B315,"null")</f>
        <v>312</v>
      </c>
      <c r="C318" s="53">
        <f t="shared" si="15"/>
        <v>0</v>
      </c>
      <c r="D318" s="53">
        <f t="shared" si="15"/>
        <v>10</v>
      </c>
      <c r="E318" s="53">
        <f t="shared" si="15"/>
        <v>6</v>
      </c>
      <c r="F318" s="53">
        <f t="shared" si="15"/>
        <v>21</v>
      </c>
      <c r="G318" s="53">
        <f t="shared" si="15"/>
        <v>84</v>
      </c>
      <c r="H318" s="53">
        <f t="shared" si="15"/>
        <v>84</v>
      </c>
      <c r="I318" s="53">
        <f t="shared" si="15"/>
        <v>84</v>
      </c>
      <c r="J318" s="53">
        <f t="shared" si="15"/>
        <v>80</v>
      </c>
      <c r="K318" s="53">
        <f t="shared" si="15"/>
        <v>89</v>
      </c>
      <c r="L318" s="53">
        <f t="shared" si="15"/>
        <v>105</v>
      </c>
      <c r="M318" s="53">
        <f t="shared" si="15"/>
        <v>48</v>
      </c>
      <c r="N318" s="53">
        <f t="shared" si="15"/>
        <v>5</v>
      </c>
      <c r="O318" s="53">
        <f t="shared" si="15"/>
        <v>46</v>
      </c>
      <c r="P318" s="53">
        <f t="shared" si="15"/>
        <v>52</v>
      </c>
      <c r="Q318" s="53">
        <f t="shared" si="15"/>
        <v>55</v>
      </c>
      <c r="R318" s="53">
        <f t="shared" si="15"/>
        <v>63</v>
      </c>
      <c r="S318" s="53">
        <f t="shared" si="15"/>
        <v>132</v>
      </c>
      <c r="T318" s="53">
        <f t="shared" si="15"/>
        <v>133</v>
      </c>
      <c r="U318" s="53">
        <f t="shared" si="15"/>
        <v>133</v>
      </c>
      <c r="V318" s="53">
        <f t="shared" si="15"/>
        <v>132</v>
      </c>
      <c r="W318" s="53">
        <f t="shared" si="15"/>
        <v>109</v>
      </c>
      <c r="X318" s="53">
        <f t="shared" si="15"/>
        <v>139</v>
      </c>
      <c r="Y318" s="53">
        <f t="shared" si="15"/>
        <v>103</v>
      </c>
      <c r="Z318" s="53">
        <f t="shared" si="15"/>
        <v>238</v>
      </c>
      <c r="AA318" s="53">
        <f t="shared" si="15"/>
        <v>100</v>
      </c>
      <c r="AB318" s="53">
        <f t="shared" si="15"/>
        <v>106</v>
      </c>
      <c r="AC318" s="53">
        <f t="shared" si="15"/>
        <v>105</v>
      </c>
      <c r="AD318" s="53">
        <f t="shared" si="15"/>
        <v>115</v>
      </c>
      <c r="AE318" s="53">
        <f t="shared" si="15"/>
        <v>163</v>
      </c>
      <c r="AF318" s="53">
        <f t="shared" si="15"/>
        <v>164</v>
      </c>
      <c r="AG318" s="53">
        <f t="shared" si="15"/>
        <v>164</v>
      </c>
      <c r="AH318" s="53">
        <f t="shared" si="15"/>
        <v>164</v>
      </c>
      <c r="AI318" s="53">
        <f t="shared" si="15"/>
        <v>120</v>
      </c>
      <c r="AJ318" s="53">
        <f t="shared" si="15"/>
        <v>167</v>
      </c>
      <c r="AK318" s="53">
        <f t="shared" si="15"/>
        <v>145</v>
      </c>
      <c r="AL318" s="53">
        <f t="shared" si="15"/>
        <v>280</v>
      </c>
      <c r="AM318" s="53">
        <f t="shared" si="15"/>
        <v>144</v>
      </c>
      <c r="AN318" s="53">
        <f t="shared" si="15"/>
        <v>147</v>
      </c>
      <c r="AO318" s="53">
        <f t="shared" si="15"/>
        <v>151</v>
      </c>
      <c r="AP318" s="53">
        <f t="shared" si="15"/>
        <v>156</v>
      </c>
      <c r="AQ318" s="53">
        <f t="shared" si="15"/>
        <v>198</v>
      </c>
      <c r="AR318" s="53">
        <f t="shared" si="15"/>
        <v>198</v>
      </c>
      <c r="AS318" s="53">
        <f t="shared" si="15"/>
        <v>198</v>
      </c>
      <c r="AT318" s="53">
        <f t="shared" si="15"/>
        <v>194</v>
      </c>
      <c r="AU318" s="53">
        <f t="shared" si="15"/>
        <v>147</v>
      </c>
      <c r="AV318" s="53">
        <f t="shared" si="15"/>
        <v>199</v>
      </c>
      <c r="AW318" s="53">
        <f t="shared" si="15"/>
        <v>182</v>
      </c>
      <c r="AX318" s="53">
        <f t="shared" si="15"/>
        <v>278</v>
      </c>
      <c r="AY318" s="53">
        <f t="shared" si="15"/>
        <v>204</v>
      </c>
      <c r="AZ318" s="53">
        <f t="shared" si="15"/>
        <v>205</v>
      </c>
      <c r="BA318" s="53">
        <f t="shared" si="15"/>
        <v>209</v>
      </c>
      <c r="BB318" s="53">
        <f t="shared" si="15"/>
        <v>214</v>
      </c>
      <c r="BC318" s="53">
        <f t="shared" si="15"/>
        <v>242</v>
      </c>
      <c r="BD318" s="53">
        <f t="shared" si="15"/>
        <v>242</v>
      </c>
      <c r="BE318" s="53">
        <f t="shared" si="15"/>
        <v>242</v>
      </c>
      <c r="BF318" s="53">
        <f t="shared" si="15"/>
        <v>237</v>
      </c>
      <c r="BG318" s="53">
        <f t="shared" si="15"/>
        <v>206</v>
      </c>
      <c r="BH318" s="53">
        <f t="shared" si="15"/>
        <v>236</v>
      </c>
      <c r="BI318" s="53">
        <f t="shared" si="15"/>
        <v>227</v>
      </c>
      <c r="BJ318" s="53">
        <f t="shared" si="15"/>
        <v>299</v>
      </c>
      <c r="BK318" s="53">
        <f t="shared" si="15"/>
        <v>257</v>
      </c>
      <c r="BL318" s="53">
        <f t="shared" si="15"/>
        <v>257</v>
      </c>
      <c r="BM318" s="53">
        <f t="shared" si="15"/>
        <v>260</v>
      </c>
      <c r="BN318" s="53">
        <f t="shared" ref="BN318:DY318" si="16">COUNTIF(BN4:BN315,"null")</f>
        <v>262</v>
      </c>
      <c r="BO318" s="53">
        <f t="shared" si="16"/>
        <v>270</v>
      </c>
      <c r="BP318" s="53">
        <f t="shared" si="16"/>
        <v>270</v>
      </c>
      <c r="BQ318" s="53">
        <f t="shared" si="16"/>
        <v>270</v>
      </c>
      <c r="BR318" s="53">
        <f t="shared" si="16"/>
        <v>267</v>
      </c>
      <c r="BS318" s="53">
        <f t="shared" si="16"/>
        <v>258</v>
      </c>
      <c r="BT318" s="53">
        <f t="shared" si="16"/>
        <v>269</v>
      </c>
      <c r="BU318" s="53">
        <f t="shared" si="16"/>
        <v>269</v>
      </c>
      <c r="BV318" s="53">
        <f t="shared" si="16"/>
        <v>312</v>
      </c>
      <c r="BW318" s="53">
        <f t="shared" si="16"/>
        <v>287</v>
      </c>
      <c r="BX318" s="53">
        <f t="shared" si="16"/>
        <v>287</v>
      </c>
      <c r="BY318" s="53">
        <f t="shared" si="16"/>
        <v>289</v>
      </c>
      <c r="BZ318" s="53">
        <f t="shared" si="16"/>
        <v>289</v>
      </c>
      <c r="CA318" s="53">
        <f t="shared" si="16"/>
        <v>288</v>
      </c>
      <c r="CB318" s="53">
        <f t="shared" si="16"/>
        <v>288</v>
      </c>
      <c r="CC318" s="53">
        <f t="shared" si="16"/>
        <v>288</v>
      </c>
      <c r="CD318" s="53">
        <f t="shared" si="16"/>
        <v>288</v>
      </c>
      <c r="CE318" s="53">
        <f t="shared" si="16"/>
        <v>287</v>
      </c>
      <c r="CF318" s="53">
        <f t="shared" si="16"/>
        <v>293</v>
      </c>
      <c r="CG318" s="53">
        <f t="shared" si="16"/>
        <v>294</v>
      </c>
      <c r="CH318" s="53">
        <f t="shared" si="16"/>
        <v>311</v>
      </c>
      <c r="CI318" s="53">
        <f t="shared" si="16"/>
        <v>300</v>
      </c>
      <c r="CJ318" s="53">
        <f t="shared" si="16"/>
        <v>300</v>
      </c>
      <c r="CK318" s="53">
        <f t="shared" si="16"/>
        <v>300</v>
      </c>
      <c r="CL318" s="53">
        <f t="shared" si="16"/>
        <v>300</v>
      </c>
      <c r="CM318" s="53">
        <f t="shared" si="16"/>
        <v>301</v>
      </c>
      <c r="CN318" s="53">
        <f t="shared" si="16"/>
        <v>301</v>
      </c>
      <c r="CO318" s="53">
        <f t="shared" si="16"/>
        <v>301</v>
      </c>
      <c r="CP318" s="53">
        <f t="shared" si="16"/>
        <v>301</v>
      </c>
      <c r="CQ318" s="53">
        <f t="shared" si="16"/>
        <v>300</v>
      </c>
      <c r="CR318" s="53">
        <f t="shared" si="16"/>
        <v>301</v>
      </c>
      <c r="CS318" s="53">
        <f t="shared" si="16"/>
        <v>301</v>
      </c>
      <c r="CT318" s="53">
        <f t="shared" si="16"/>
        <v>312</v>
      </c>
      <c r="CU318" s="53">
        <f t="shared" si="16"/>
        <v>309</v>
      </c>
      <c r="CV318" s="53">
        <f t="shared" si="16"/>
        <v>309</v>
      </c>
      <c r="CW318" s="53">
        <f t="shared" si="16"/>
        <v>310</v>
      </c>
      <c r="CX318" s="53">
        <f t="shared" si="16"/>
        <v>309</v>
      </c>
      <c r="CY318" s="53">
        <f t="shared" si="16"/>
        <v>309</v>
      </c>
      <c r="CZ318" s="53">
        <f t="shared" si="16"/>
        <v>309</v>
      </c>
      <c r="DA318" s="53">
        <f t="shared" si="16"/>
        <v>309</v>
      </c>
      <c r="DB318" s="53">
        <f t="shared" si="16"/>
        <v>309</v>
      </c>
      <c r="DC318" s="53">
        <f t="shared" si="16"/>
        <v>309</v>
      </c>
      <c r="DD318" s="53">
        <f t="shared" si="16"/>
        <v>309</v>
      </c>
      <c r="DE318" s="53">
        <f t="shared" si="16"/>
        <v>309</v>
      </c>
      <c r="DF318" s="53">
        <f t="shared" si="16"/>
        <v>312</v>
      </c>
      <c r="DG318" s="53">
        <f t="shared" si="16"/>
        <v>312</v>
      </c>
      <c r="DH318" s="53">
        <f t="shared" si="16"/>
        <v>312</v>
      </c>
      <c r="DI318" s="53">
        <f t="shared" si="16"/>
        <v>312</v>
      </c>
      <c r="DJ318" s="53">
        <f t="shared" si="16"/>
        <v>312</v>
      </c>
      <c r="DK318" s="53">
        <f t="shared" si="16"/>
        <v>312</v>
      </c>
      <c r="DL318" s="53">
        <f t="shared" si="16"/>
        <v>312</v>
      </c>
      <c r="DM318" s="53">
        <f t="shared" si="16"/>
        <v>312</v>
      </c>
      <c r="DN318" s="53">
        <f t="shared" si="16"/>
        <v>312</v>
      </c>
      <c r="DO318" s="53">
        <f t="shared" si="16"/>
        <v>312</v>
      </c>
      <c r="DP318" s="53">
        <f t="shared" si="16"/>
        <v>312</v>
      </c>
      <c r="DQ318" s="53">
        <f t="shared" si="16"/>
        <v>312</v>
      </c>
      <c r="DR318" s="53">
        <f t="shared" si="16"/>
        <v>312</v>
      </c>
      <c r="DS318" s="53">
        <f t="shared" si="16"/>
        <v>312</v>
      </c>
      <c r="DT318" s="53">
        <f t="shared" si="16"/>
        <v>312</v>
      </c>
      <c r="DU318" s="53">
        <f t="shared" si="16"/>
        <v>312</v>
      </c>
      <c r="DV318" s="53">
        <f t="shared" si="16"/>
        <v>312</v>
      </c>
      <c r="DW318" s="53">
        <f t="shared" si="16"/>
        <v>312</v>
      </c>
      <c r="DX318" s="53">
        <f t="shared" si="16"/>
        <v>312</v>
      </c>
      <c r="DY318" s="53">
        <f t="shared" si="16"/>
        <v>312</v>
      </c>
      <c r="DZ318" s="53">
        <f t="shared" ref="DZ318:EP318" si="17">COUNTIF(DZ4:DZ315,"null")</f>
        <v>312</v>
      </c>
      <c r="EA318" s="53">
        <f t="shared" si="17"/>
        <v>312</v>
      </c>
      <c r="EB318" s="53">
        <f t="shared" si="17"/>
        <v>312</v>
      </c>
      <c r="EC318" s="53">
        <f t="shared" si="17"/>
        <v>312</v>
      </c>
      <c r="ED318" s="53">
        <f t="shared" si="17"/>
        <v>312</v>
      </c>
      <c r="EE318" s="53">
        <f t="shared" si="17"/>
        <v>312</v>
      </c>
      <c r="EF318" s="53">
        <f t="shared" si="17"/>
        <v>312</v>
      </c>
      <c r="EG318" s="53">
        <f t="shared" si="17"/>
        <v>312</v>
      </c>
      <c r="EH318" s="53">
        <f t="shared" si="17"/>
        <v>312</v>
      </c>
      <c r="EI318" s="53">
        <f t="shared" si="17"/>
        <v>312</v>
      </c>
      <c r="EJ318" s="53">
        <f t="shared" si="17"/>
        <v>312</v>
      </c>
      <c r="EK318" s="53">
        <f t="shared" si="17"/>
        <v>312</v>
      </c>
      <c r="EL318" s="53">
        <f t="shared" si="17"/>
        <v>312</v>
      </c>
      <c r="EM318" s="53">
        <f t="shared" si="17"/>
        <v>312</v>
      </c>
      <c r="EN318" s="53">
        <f t="shared" si="17"/>
        <v>312</v>
      </c>
      <c r="EO318" s="53">
        <f t="shared" si="17"/>
        <v>312</v>
      </c>
      <c r="EP318" s="53">
        <f t="shared" si="17"/>
        <v>312</v>
      </c>
      <c r="EQ318" s="50" t="s">
        <v>1562</v>
      </c>
      <c r="EX318">
        <f>COUNTIF(EX4:EX315, 2)</f>
        <v>119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N317"/>
  <sheetViews>
    <sheetView topLeftCell="FZ1" zoomScale="90" zoomScaleNormal="90" workbookViewId="0">
      <selection activeCell="FQ2" sqref="FQ2"/>
    </sheetView>
  </sheetViews>
  <sheetFormatPr defaultRowHeight="13.2" x14ac:dyDescent="0.25"/>
  <cols>
    <col min="1" max="1" width="12.5546875" style="4" bestFit="1" customWidth="1"/>
    <col min="2" max="2" width="12.44140625" bestFit="1" customWidth="1"/>
    <col min="3" max="3" width="13.33203125" bestFit="1" customWidth="1"/>
    <col min="4" max="4" width="17.6640625" bestFit="1" customWidth="1"/>
    <col min="5" max="5" width="16.5546875" bestFit="1" customWidth="1"/>
    <col min="6" max="6" width="18.6640625" bestFit="1" customWidth="1"/>
    <col min="7" max="7" width="21.5546875" bestFit="1" customWidth="1"/>
    <col min="8" max="8" width="22.44140625" bestFit="1" customWidth="1"/>
    <col min="9" max="9" width="20.88671875" bestFit="1" customWidth="1"/>
    <col min="10" max="10" width="12.33203125" bestFit="1" customWidth="1"/>
    <col min="11" max="11" width="18" bestFit="1" customWidth="1"/>
    <col min="12" max="12" width="31" bestFit="1" customWidth="1"/>
    <col min="13" max="13" width="17" bestFit="1" customWidth="1"/>
    <col min="14" max="14" width="22.5546875" bestFit="1" customWidth="1"/>
    <col min="15" max="15" width="23" bestFit="1" customWidth="1"/>
    <col min="16" max="16" width="13.33203125" bestFit="1" customWidth="1"/>
    <col min="17" max="17" width="14" bestFit="1" customWidth="1"/>
    <col min="18" max="18" width="17.6640625" bestFit="1" customWidth="1"/>
    <col min="19" max="19" width="16.5546875" bestFit="1" customWidth="1"/>
    <col min="20" max="20" width="18.6640625" bestFit="1" customWidth="1"/>
    <col min="21" max="21" width="21.5546875" bestFit="1" customWidth="1"/>
    <col min="22" max="22" width="22.44140625" bestFit="1" customWidth="1"/>
    <col min="23" max="23" width="20.88671875" bestFit="1" customWidth="1"/>
    <col min="24" max="24" width="12.33203125" bestFit="1" customWidth="1"/>
    <col min="25" max="25" width="18" bestFit="1" customWidth="1"/>
    <col min="26" max="26" width="31" bestFit="1" customWidth="1"/>
    <col min="27" max="27" width="18.109375" bestFit="1" customWidth="1"/>
    <col min="28" max="28" width="23.33203125" bestFit="1" customWidth="1"/>
    <col min="29" max="29" width="23.88671875" bestFit="1" customWidth="1"/>
    <col min="30" max="30" width="13.33203125" bestFit="1" customWidth="1"/>
    <col min="31" max="31" width="14" bestFit="1" customWidth="1"/>
    <col min="32" max="32" width="17.6640625" bestFit="1" customWidth="1"/>
    <col min="33" max="33" width="16.5546875" bestFit="1" customWidth="1"/>
    <col min="34" max="34" width="18.6640625" bestFit="1" customWidth="1"/>
    <col min="35" max="35" width="21.5546875" bestFit="1" customWidth="1"/>
    <col min="36" max="36" width="22.44140625" bestFit="1" customWidth="1"/>
    <col min="37" max="37" width="20.88671875" bestFit="1" customWidth="1"/>
    <col min="38" max="38" width="12.33203125" bestFit="1" customWidth="1"/>
    <col min="39" max="39" width="18" bestFit="1" customWidth="1"/>
    <col min="40" max="40" width="31" bestFit="1" customWidth="1"/>
    <col min="41" max="41" width="18.109375" bestFit="1" customWidth="1"/>
    <col min="42" max="42" width="22.5546875" bestFit="1" customWidth="1"/>
    <col min="43" max="43" width="23" bestFit="1" customWidth="1"/>
    <col min="44" max="44" width="13.33203125" bestFit="1" customWidth="1"/>
    <col min="45" max="45" width="14" bestFit="1" customWidth="1"/>
    <col min="46" max="46" width="18.6640625" bestFit="1" customWidth="1"/>
    <col min="47" max="47" width="17.6640625" bestFit="1" customWidth="1"/>
    <col min="48" max="48" width="18.6640625" customWidth="1"/>
    <col min="49" max="49" width="21.5546875" bestFit="1" customWidth="1"/>
    <col min="50" max="50" width="22.44140625" bestFit="1" customWidth="1"/>
    <col min="51" max="51" width="20.88671875" bestFit="1" customWidth="1"/>
    <col min="52" max="52" width="12.33203125" bestFit="1" customWidth="1"/>
    <col min="53" max="53" width="18" bestFit="1" customWidth="1"/>
    <col min="54" max="54" width="31" bestFit="1" customWidth="1"/>
    <col min="55" max="55" width="17" bestFit="1" customWidth="1"/>
    <col min="56" max="56" width="22.5546875" bestFit="1" customWidth="1"/>
    <col min="57" max="57" width="23" bestFit="1" customWidth="1"/>
    <col min="58" max="58" width="12.44140625" bestFit="1" customWidth="1"/>
    <col min="59" max="59" width="13.33203125" bestFit="1" customWidth="1"/>
    <col min="60" max="60" width="17.6640625" bestFit="1" customWidth="1"/>
    <col min="61" max="61" width="16.5546875" bestFit="1" customWidth="1"/>
    <col min="62" max="62" width="18.6640625" bestFit="1" customWidth="1"/>
    <col min="63" max="63" width="21.5546875" bestFit="1" customWidth="1"/>
    <col min="64" max="64" width="22.44140625" bestFit="1" customWidth="1"/>
    <col min="65" max="65" width="20.88671875" bestFit="1" customWidth="1"/>
    <col min="66" max="66" width="12.33203125" bestFit="1" customWidth="1"/>
    <col min="67" max="67" width="18" bestFit="1" customWidth="1"/>
    <col min="68" max="68" width="31" bestFit="1" customWidth="1"/>
    <col min="69" max="69" width="17" bestFit="1" customWidth="1"/>
    <col min="70" max="70" width="22.5546875" bestFit="1" customWidth="1"/>
    <col min="71" max="71" width="23" bestFit="1" customWidth="1"/>
    <col min="72" max="72" width="12.44140625" bestFit="1" customWidth="1"/>
    <col min="73" max="73" width="13.33203125" bestFit="1" customWidth="1"/>
    <col min="74" max="74" width="17.6640625" bestFit="1" customWidth="1"/>
    <col min="75" max="75" width="16.5546875" bestFit="1" customWidth="1"/>
    <col min="76" max="76" width="18.6640625" bestFit="1" customWidth="1"/>
    <col min="77" max="77" width="21.5546875" bestFit="1" customWidth="1"/>
    <col min="78" max="78" width="22.44140625" bestFit="1" customWidth="1"/>
    <col min="79" max="79" width="20.88671875" bestFit="1" customWidth="1"/>
    <col min="80" max="80" width="12.33203125" bestFit="1" customWidth="1"/>
    <col min="81" max="81" width="18" bestFit="1" customWidth="1"/>
    <col min="82" max="82" width="31" bestFit="1" customWidth="1"/>
    <col min="83" max="83" width="17" bestFit="1" customWidth="1"/>
    <col min="84" max="84" width="22.5546875" bestFit="1" customWidth="1"/>
    <col min="85" max="85" width="23" bestFit="1" customWidth="1"/>
    <col min="86" max="86" width="12.44140625" bestFit="1" customWidth="1"/>
    <col min="87" max="87" width="13.33203125" bestFit="1" customWidth="1"/>
    <col min="88" max="88" width="17.6640625" bestFit="1" customWidth="1"/>
    <col min="89" max="89" width="16.5546875" bestFit="1" customWidth="1"/>
    <col min="90" max="90" width="18.6640625" bestFit="1" customWidth="1"/>
    <col min="91" max="91" width="21.5546875" bestFit="1" customWidth="1"/>
    <col min="92" max="92" width="22.44140625" bestFit="1" customWidth="1"/>
    <col min="93" max="93" width="20.88671875" bestFit="1" customWidth="1"/>
    <col min="94" max="94" width="12.33203125" bestFit="1" customWidth="1"/>
    <col min="95" max="95" width="18" bestFit="1" customWidth="1"/>
    <col min="96" max="96" width="31" bestFit="1" customWidth="1"/>
    <col min="97" max="97" width="17" bestFit="1" customWidth="1"/>
    <col min="98" max="98" width="22.5546875" bestFit="1" customWidth="1"/>
    <col min="99" max="99" width="23" bestFit="1" customWidth="1"/>
    <col min="100" max="100" width="12.44140625" bestFit="1" customWidth="1"/>
    <col min="101" max="101" width="13.33203125" bestFit="1" customWidth="1"/>
    <col min="102" max="102" width="17.6640625" bestFit="1" customWidth="1"/>
    <col min="103" max="103" width="16.5546875" bestFit="1" customWidth="1"/>
    <col min="104" max="104" width="18.6640625" bestFit="1" customWidth="1"/>
    <col min="105" max="105" width="21.5546875" bestFit="1" customWidth="1"/>
    <col min="106" max="106" width="22.44140625" bestFit="1" customWidth="1"/>
    <col min="107" max="107" width="20.88671875" bestFit="1" customWidth="1"/>
    <col min="108" max="108" width="12.33203125" bestFit="1" customWidth="1"/>
    <col min="109" max="109" width="18" bestFit="1" customWidth="1"/>
    <col min="110" max="110" width="31" bestFit="1" customWidth="1"/>
    <col min="111" max="111" width="17" bestFit="1" customWidth="1"/>
    <col min="112" max="112" width="22.5546875" bestFit="1" customWidth="1"/>
    <col min="113" max="113" width="23" bestFit="1" customWidth="1"/>
    <col min="114" max="114" width="12.44140625" bestFit="1" customWidth="1"/>
    <col min="115" max="115" width="13.33203125" bestFit="1" customWidth="1"/>
    <col min="116" max="116" width="17.6640625" bestFit="1" customWidth="1"/>
    <col min="117" max="117" width="16.5546875" bestFit="1" customWidth="1"/>
    <col min="118" max="118" width="18.6640625" bestFit="1" customWidth="1"/>
    <col min="119" max="119" width="21.5546875" bestFit="1" customWidth="1"/>
    <col min="120" max="120" width="22.44140625" bestFit="1" customWidth="1"/>
    <col min="121" max="121" width="20.88671875" bestFit="1" customWidth="1"/>
    <col min="122" max="122" width="12.33203125" bestFit="1" customWidth="1"/>
    <col min="123" max="123" width="18" bestFit="1" customWidth="1"/>
    <col min="124" max="124" width="31" bestFit="1" customWidth="1"/>
    <col min="125" max="125" width="17" bestFit="1" customWidth="1"/>
    <col min="126" max="126" width="22.5546875" bestFit="1" customWidth="1"/>
    <col min="127" max="127" width="23" bestFit="1" customWidth="1"/>
    <col min="128" max="128" width="13.5546875" bestFit="1" customWidth="1"/>
    <col min="129" max="129" width="14.33203125" bestFit="1" customWidth="1"/>
    <col min="130" max="130" width="18.6640625" bestFit="1" customWidth="1"/>
    <col min="131" max="131" width="17.6640625" bestFit="1" customWidth="1"/>
    <col min="132" max="132" width="19.6640625" bestFit="1" customWidth="1"/>
    <col min="133" max="133" width="22.5546875" bestFit="1" customWidth="1"/>
    <col min="134" max="134" width="23.44140625" bestFit="1" customWidth="1"/>
    <col min="135" max="135" width="22" bestFit="1" customWidth="1"/>
    <col min="136" max="136" width="13.44140625" bestFit="1" customWidth="1"/>
    <col min="137" max="137" width="19" bestFit="1" customWidth="1"/>
    <col min="138" max="138" width="32" bestFit="1" customWidth="1"/>
    <col min="139" max="139" width="18.109375" bestFit="1" customWidth="1"/>
    <col min="140" max="140" width="23.5546875" bestFit="1" customWidth="1"/>
    <col min="141" max="141" width="24" bestFit="1" customWidth="1"/>
    <col min="142" max="142" width="13.5546875" bestFit="1" customWidth="1"/>
    <col min="143" max="143" width="14.33203125" bestFit="1" customWidth="1"/>
    <col min="144" max="144" width="18.6640625" bestFit="1" customWidth="1"/>
    <col min="145" max="145" width="17.6640625" bestFit="1" customWidth="1"/>
    <col min="146" max="146" width="19.6640625" bestFit="1" customWidth="1"/>
    <col min="147" max="147" width="22.5546875" bestFit="1" customWidth="1"/>
    <col min="148" max="148" width="23.44140625" bestFit="1" customWidth="1"/>
    <col min="149" max="149" width="22" bestFit="1" customWidth="1"/>
    <col min="150" max="150" width="13.44140625" bestFit="1" customWidth="1"/>
    <col min="151" max="151" width="19" bestFit="1" customWidth="1"/>
    <col min="152" max="152" width="32" bestFit="1" customWidth="1"/>
    <col min="153" max="153" width="18.109375" bestFit="1" customWidth="1"/>
    <col min="154" max="154" width="23.5546875" bestFit="1" customWidth="1"/>
    <col min="155" max="155" width="24" bestFit="1" customWidth="1"/>
    <col min="156" max="156" width="13.5546875" bestFit="1" customWidth="1"/>
    <col min="157" max="157" width="14.33203125" bestFit="1" customWidth="1"/>
    <col min="158" max="158" width="18.6640625" bestFit="1" customWidth="1"/>
    <col min="159" max="159" width="17.6640625" bestFit="1" customWidth="1"/>
    <col min="160" max="160" width="19.6640625" bestFit="1" customWidth="1"/>
    <col min="161" max="161" width="22.5546875" bestFit="1" customWidth="1"/>
    <col min="162" max="162" width="22.44140625" bestFit="1" customWidth="1"/>
    <col min="163" max="163" width="22" bestFit="1" customWidth="1"/>
    <col min="164" max="164" width="13.44140625" bestFit="1" customWidth="1"/>
    <col min="165" max="165" width="19" bestFit="1" customWidth="1"/>
    <col min="166" max="166" width="32" bestFit="1" customWidth="1"/>
    <col min="167" max="167" width="18.109375" bestFit="1" customWidth="1"/>
    <col min="168" max="168" width="23.5546875" bestFit="1" customWidth="1"/>
    <col min="169" max="169" width="24" bestFit="1" customWidth="1"/>
    <col min="170" max="170" width="13.44140625" bestFit="1" customWidth="1"/>
    <col min="171" max="171" width="16.44140625" bestFit="1" customWidth="1"/>
    <col min="172" max="172" width="16.6640625" bestFit="1" customWidth="1"/>
    <col min="173" max="173" width="13.109375" bestFit="1" customWidth="1"/>
    <col min="174" max="174" width="7.109375" customWidth="1"/>
    <col min="175" max="175" width="12.6640625" bestFit="1" customWidth="1"/>
    <col min="176" max="176" width="17.44140625" bestFit="1" customWidth="1"/>
    <col min="177" max="177" width="23.109375" bestFit="1" customWidth="1"/>
    <col min="178" max="178" width="6" customWidth="1"/>
    <col min="179" max="179" width="11.5546875" bestFit="1" customWidth="1"/>
    <col min="180" max="180" width="11.6640625" bestFit="1" customWidth="1"/>
    <col min="181" max="181" width="17.5546875" bestFit="1" customWidth="1"/>
    <col min="182" max="182" width="11.33203125" bestFit="1" customWidth="1"/>
    <col min="183" max="183" width="17" bestFit="1" customWidth="1"/>
    <col min="184" max="184" width="18.5546875" bestFit="1" customWidth="1"/>
    <col min="185" max="185" width="24.33203125" bestFit="1" customWidth="1"/>
    <col min="186" max="186" width="12.5546875" bestFit="1" customWidth="1"/>
    <col min="187" max="187" width="18.44140625" bestFit="1" customWidth="1"/>
    <col min="188" max="188" width="18" bestFit="1" customWidth="1"/>
    <col min="189" max="189" width="23.6640625" bestFit="1" customWidth="1"/>
    <col min="190" max="190" width="12" bestFit="1" customWidth="1"/>
    <col min="191" max="191" width="18.88671875" bestFit="1" customWidth="1"/>
    <col min="192" max="192" width="15.109375" bestFit="1" customWidth="1"/>
    <col min="193" max="193" width="14.88671875" bestFit="1" customWidth="1"/>
    <col min="194" max="194" width="21" bestFit="1" customWidth="1"/>
    <col min="196" max="196" width="0" hidden="1" customWidth="1"/>
  </cols>
  <sheetData>
    <row r="2" spans="1:196" x14ac:dyDescent="0.25">
      <c r="A2" s="4" t="s">
        <v>118</v>
      </c>
      <c r="B2" s="5" t="s">
        <v>264</v>
      </c>
      <c r="C2" t="s">
        <v>265</v>
      </c>
      <c r="D2" t="s">
        <v>266</v>
      </c>
      <c r="E2" t="s">
        <v>267</v>
      </c>
      <c r="F2" t="s">
        <v>268</v>
      </c>
      <c r="G2" t="s">
        <v>269</v>
      </c>
      <c r="H2" t="s">
        <v>270</v>
      </c>
      <c r="I2" t="s">
        <v>271</v>
      </c>
      <c r="J2" t="s">
        <v>272</v>
      </c>
      <c r="K2" t="s">
        <v>273</v>
      </c>
      <c r="L2" t="s">
        <v>274</v>
      </c>
      <c r="M2" t="s">
        <v>275</v>
      </c>
      <c r="N2" t="s">
        <v>276</v>
      </c>
      <c r="O2" t="s">
        <v>277</v>
      </c>
      <c r="P2" s="5" t="s">
        <v>278</v>
      </c>
      <c r="Q2" t="s">
        <v>279</v>
      </c>
      <c r="R2" t="s">
        <v>280</v>
      </c>
      <c r="S2" t="s">
        <v>281</v>
      </c>
      <c r="T2" t="s">
        <v>282</v>
      </c>
      <c r="U2" t="s">
        <v>283</v>
      </c>
      <c r="V2" t="s">
        <v>284</v>
      </c>
      <c r="W2" t="s">
        <v>285</v>
      </c>
      <c r="X2" t="s">
        <v>286</v>
      </c>
      <c r="Y2" t="s">
        <v>287</v>
      </c>
      <c r="Z2" t="s">
        <v>288</v>
      </c>
      <c r="AA2" t="s">
        <v>289</v>
      </c>
      <c r="AB2" t="s">
        <v>290</v>
      </c>
      <c r="AC2" t="s">
        <v>291</v>
      </c>
      <c r="AD2" s="5" t="s">
        <v>292</v>
      </c>
      <c r="AE2" t="s">
        <v>293</v>
      </c>
      <c r="AF2" t="s">
        <v>294</v>
      </c>
      <c r="AG2" t="s">
        <v>295</v>
      </c>
      <c r="AH2" t="s">
        <v>296</v>
      </c>
      <c r="AI2" t="s">
        <v>297</v>
      </c>
      <c r="AJ2" t="s">
        <v>298</v>
      </c>
      <c r="AK2" t="s">
        <v>299</v>
      </c>
      <c r="AL2" t="s">
        <v>300</v>
      </c>
      <c r="AM2" t="s">
        <v>301</v>
      </c>
      <c r="AN2" t="s">
        <v>302</v>
      </c>
      <c r="AO2" t="s">
        <v>303</v>
      </c>
      <c r="AP2" t="s">
        <v>304</v>
      </c>
      <c r="AQ2" t="s">
        <v>305</v>
      </c>
      <c r="AR2" s="5" t="s">
        <v>306</v>
      </c>
      <c r="AS2" t="s">
        <v>307</v>
      </c>
      <c r="AT2" t="s">
        <v>308</v>
      </c>
      <c r="AU2" t="s">
        <v>309</v>
      </c>
      <c r="AV2" t="s">
        <v>310</v>
      </c>
      <c r="AW2" t="s">
        <v>311</v>
      </c>
      <c r="AX2" t="s">
        <v>312</v>
      </c>
      <c r="AY2" t="s">
        <v>313</v>
      </c>
      <c r="AZ2" t="s">
        <v>314</v>
      </c>
      <c r="BA2" t="s">
        <v>315</v>
      </c>
      <c r="BB2" t="s">
        <v>316</v>
      </c>
      <c r="BC2" t="s">
        <v>317</v>
      </c>
      <c r="BD2" t="s">
        <v>318</v>
      </c>
      <c r="BE2" t="s">
        <v>319</v>
      </c>
      <c r="BF2" s="5" t="s">
        <v>320</v>
      </c>
      <c r="BG2" t="s">
        <v>321</v>
      </c>
      <c r="BH2" t="s">
        <v>322</v>
      </c>
      <c r="BI2" t="s">
        <v>323</v>
      </c>
      <c r="BJ2" t="s">
        <v>324</v>
      </c>
      <c r="BK2" t="s">
        <v>325</v>
      </c>
      <c r="BL2" t="s">
        <v>326</v>
      </c>
      <c r="BM2" t="s">
        <v>327</v>
      </c>
      <c r="BN2" t="s">
        <v>328</v>
      </c>
      <c r="BO2" t="s">
        <v>329</v>
      </c>
      <c r="BP2" t="s">
        <v>330</v>
      </c>
      <c r="BQ2" t="s">
        <v>331</v>
      </c>
      <c r="BR2" t="s">
        <v>332</v>
      </c>
      <c r="BS2" t="s">
        <v>333</v>
      </c>
      <c r="BT2" s="5" t="s">
        <v>334</v>
      </c>
      <c r="BU2" t="s">
        <v>335</v>
      </c>
      <c r="BV2" t="s">
        <v>336</v>
      </c>
      <c r="BW2" t="s">
        <v>337</v>
      </c>
      <c r="BX2" t="s">
        <v>338</v>
      </c>
      <c r="BY2" t="s">
        <v>297</v>
      </c>
      <c r="BZ2" t="s">
        <v>339</v>
      </c>
      <c r="CA2" t="s">
        <v>340</v>
      </c>
      <c r="CB2" t="s">
        <v>341</v>
      </c>
      <c r="CC2" t="s">
        <v>342</v>
      </c>
      <c r="CD2" t="s">
        <v>343</v>
      </c>
      <c r="CE2" t="s">
        <v>344</v>
      </c>
      <c r="CF2" t="s">
        <v>345</v>
      </c>
      <c r="CG2" t="s">
        <v>346</v>
      </c>
      <c r="CH2" s="5" t="s">
        <v>347</v>
      </c>
      <c r="CI2" t="s">
        <v>348</v>
      </c>
      <c r="CJ2" t="s">
        <v>349</v>
      </c>
      <c r="CK2" t="s">
        <v>350</v>
      </c>
      <c r="CL2" t="s">
        <v>351</v>
      </c>
      <c r="CM2" t="s">
        <v>352</v>
      </c>
      <c r="CN2" t="s">
        <v>353</v>
      </c>
      <c r="CO2" t="s">
        <v>354</v>
      </c>
      <c r="CP2" t="s">
        <v>355</v>
      </c>
      <c r="CQ2" t="s">
        <v>356</v>
      </c>
      <c r="CR2" t="s">
        <v>357</v>
      </c>
      <c r="CS2" t="s">
        <v>358</v>
      </c>
      <c r="CT2" t="s">
        <v>359</v>
      </c>
      <c r="CU2" t="s">
        <v>360</v>
      </c>
      <c r="CV2" s="5" t="s">
        <v>361</v>
      </c>
      <c r="CW2" t="s">
        <v>362</v>
      </c>
      <c r="CX2" t="s">
        <v>363</v>
      </c>
      <c r="CY2" t="s">
        <v>364</v>
      </c>
      <c r="CZ2" t="s">
        <v>365</v>
      </c>
      <c r="DA2" t="s">
        <v>366</v>
      </c>
      <c r="DB2" t="s">
        <v>367</v>
      </c>
      <c r="DC2" t="s">
        <v>368</v>
      </c>
      <c r="DD2" t="s">
        <v>369</v>
      </c>
      <c r="DE2" t="s">
        <v>370</v>
      </c>
      <c r="DF2" t="s">
        <v>371</v>
      </c>
      <c r="DG2" t="s">
        <v>372</v>
      </c>
      <c r="DH2" t="s">
        <v>373</v>
      </c>
      <c r="DI2" t="s">
        <v>374</v>
      </c>
      <c r="DJ2" s="5" t="s">
        <v>375</v>
      </c>
      <c r="DK2" t="s">
        <v>376</v>
      </c>
      <c r="DL2" t="s">
        <v>377</v>
      </c>
      <c r="DM2" t="s">
        <v>378</v>
      </c>
      <c r="DN2" t="s">
        <v>379</v>
      </c>
      <c r="DO2" t="s">
        <v>380</v>
      </c>
      <c r="DP2" t="s">
        <v>381</v>
      </c>
      <c r="DQ2" t="s">
        <v>382</v>
      </c>
      <c r="DR2" t="s">
        <v>383</v>
      </c>
      <c r="DS2" t="s">
        <v>384</v>
      </c>
      <c r="DT2" t="s">
        <v>385</v>
      </c>
      <c r="DU2" t="s">
        <v>386</v>
      </c>
      <c r="DV2" t="s">
        <v>387</v>
      </c>
      <c r="DW2" t="s">
        <v>388</v>
      </c>
      <c r="DX2" s="5" t="s">
        <v>389</v>
      </c>
      <c r="DY2" t="s">
        <v>390</v>
      </c>
      <c r="DZ2" t="s">
        <v>391</v>
      </c>
      <c r="EA2" t="s">
        <v>392</v>
      </c>
      <c r="EB2" t="s">
        <v>393</v>
      </c>
      <c r="EC2" t="s">
        <v>394</v>
      </c>
      <c r="ED2" t="s">
        <v>395</v>
      </c>
      <c r="EE2" t="s">
        <v>396</v>
      </c>
      <c r="EF2" t="s">
        <v>397</v>
      </c>
      <c r="EG2" t="s">
        <v>398</v>
      </c>
      <c r="EH2" t="s">
        <v>399</v>
      </c>
      <c r="EI2" t="s">
        <v>400</v>
      </c>
      <c r="EJ2" t="s">
        <v>401</v>
      </c>
      <c r="EK2" t="s">
        <v>402</v>
      </c>
      <c r="EL2" s="5" t="s">
        <v>403</v>
      </c>
      <c r="EM2" t="s">
        <v>404</v>
      </c>
      <c r="EN2" t="s">
        <v>405</v>
      </c>
      <c r="EO2" t="s">
        <v>406</v>
      </c>
      <c r="EP2" t="s">
        <v>407</v>
      </c>
      <c r="EQ2" t="s">
        <v>408</v>
      </c>
      <c r="ER2" t="s">
        <v>409</v>
      </c>
      <c r="ES2" t="s">
        <v>410</v>
      </c>
      <c r="ET2" t="s">
        <v>411</v>
      </c>
      <c r="EU2" t="s">
        <v>412</v>
      </c>
      <c r="EV2" t="s">
        <v>413</v>
      </c>
      <c r="EW2" t="s">
        <v>414</v>
      </c>
      <c r="EX2" t="s">
        <v>415</v>
      </c>
      <c r="EY2" t="s">
        <v>416</v>
      </c>
      <c r="EZ2" s="5" t="s">
        <v>417</v>
      </c>
      <c r="FA2" t="s">
        <v>418</v>
      </c>
      <c r="FB2" t="s">
        <v>419</v>
      </c>
      <c r="FC2" t="s">
        <v>420</v>
      </c>
      <c r="FD2" t="s">
        <v>421</v>
      </c>
      <c r="FE2" t="s">
        <v>422</v>
      </c>
      <c r="FF2" t="s">
        <v>339</v>
      </c>
      <c r="FG2" t="s">
        <v>423</v>
      </c>
      <c r="FH2" t="s">
        <v>424</v>
      </c>
      <c r="FI2" t="s">
        <v>425</v>
      </c>
      <c r="FJ2" t="s">
        <v>426</v>
      </c>
      <c r="FK2" t="s">
        <v>427</v>
      </c>
      <c r="FL2" t="s">
        <v>428</v>
      </c>
      <c r="FM2" t="s">
        <v>429</v>
      </c>
      <c r="FN2" s="14" t="s">
        <v>430</v>
      </c>
      <c r="FO2" t="s">
        <v>431</v>
      </c>
      <c r="FP2" t="s">
        <v>432</v>
      </c>
      <c r="FQ2" s="50" t="s">
        <v>433</v>
      </c>
      <c r="FR2" t="s">
        <v>434</v>
      </c>
      <c r="FS2" t="s">
        <v>435</v>
      </c>
      <c r="FT2" t="s">
        <v>436</v>
      </c>
      <c r="FU2" t="s">
        <v>437</v>
      </c>
      <c r="FV2" t="s">
        <v>438</v>
      </c>
      <c r="FW2" t="s">
        <v>439</v>
      </c>
      <c r="FX2" t="s">
        <v>440</v>
      </c>
      <c r="FY2" t="s">
        <v>441</v>
      </c>
      <c r="FZ2" t="s">
        <v>442</v>
      </c>
      <c r="GA2" t="s">
        <v>443</v>
      </c>
      <c r="GB2" t="s">
        <v>444</v>
      </c>
      <c r="GC2" t="s">
        <v>445</v>
      </c>
      <c r="GD2" t="s">
        <v>446</v>
      </c>
      <c r="GE2" t="s">
        <v>447</v>
      </c>
      <c r="GF2" t="s">
        <v>448</v>
      </c>
      <c r="GG2" t="s">
        <v>449</v>
      </c>
      <c r="GH2" t="s">
        <v>450</v>
      </c>
      <c r="GI2" t="s">
        <v>451</v>
      </c>
      <c r="GJ2" s="5" t="s">
        <v>452</v>
      </c>
      <c r="GK2" t="s">
        <v>453</v>
      </c>
      <c r="GL2" t="s">
        <v>454</v>
      </c>
      <c r="GN2" s="14" t="s">
        <v>430</v>
      </c>
    </row>
    <row r="3" spans="1:196" x14ac:dyDescent="0.25">
      <c r="A3" s="4">
        <v>2.0009999999999999</v>
      </c>
      <c r="B3" t="s">
        <v>813</v>
      </c>
      <c r="C3" s="12" t="s">
        <v>1493</v>
      </c>
      <c r="D3">
        <v>1</v>
      </c>
      <c r="E3" s="12" t="s">
        <v>1493</v>
      </c>
      <c r="F3" s="12" t="s">
        <v>1493</v>
      </c>
      <c r="G3" s="12" t="s">
        <v>1493</v>
      </c>
      <c r="H3" s="12" t="s">
        <v>1493</v>
      </c>
      <c r="I3" s="12" t="s">
        <v>1493</v>
      </c>
      <c r="J3" s="12" t="s">
        <v>1493</v>
      </c>
      <c r="K3" s="12" t="s">
        <v>1493</v>
      </c>
      <c r="L3" s="12" t="s">
        <v>1493</v>
      </c>
      <c r="M3" s="12" t="s">
        <v>1493</v>
      </c>
      <c r="N3" s="12" t="s">
        <v>1493</v>
      </c>
      <c r="O3">
        <v>1</v>
      </c>
      <c r="P3" t="s">
        <v>473</v>
      </c>
      <c r="Q3" s="12" t="s">
        <v>1493</v>
      </c>
      <c r="R3">
        <v>1</v>
      </c>
      <c r="S3" s="12" t="s">
        <v>1493</v>
      </c>
      <c r="T3" s="12" t="s">
        <v>1493</v>
      </c>
      <c r="U3" s="12" t="s">
        <v>1493</v>
      </c>
      <c r="V3" s="12" t="s">
        <v>1493</v>
      </c>
      <c r="W3" s="12" t="s">
        <v>1493</v>
      </c>
      <c r="X3" s="12" t="s">
        <v>1493</v>
      </c>
      <c r="Y3" s="12" t="s">
        <v>1493</v>
      </c>
      <c r="Z3" s="12" t="s">
        <v>1493</v>
      </c>
      <c r="AA3" s="12" t="s">
        <v>1493</v>
      </c>
      <c r="AB3" s="12" t="s">
        <v>1493</v>
      </c>
      <c r="AC3" s="12" t="s">
        <v>1493</v>
      </c>
      <c r="AD3" t="s">
        <v>682</v>
      </c>
      <c r="AE3" s="12" t="s">
        <v>1493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 s="12" t="s">
        <v>1493</v>
      </c>
      <c r="AO3" s="12" t="s">
        <v>1493</v>
      </c>
      <c r="AP3" s="12" t="s">
        <v>1493</v>
      </c>
      <c r="AQ3" s="12" t="s">
        <v>1493</v>
      </c>
      <c r="AR3" t="s">
        <v>641</v>
      </c>
      <c r="AS3" s="12" t="s">
        <v>1493</v>
      </c>
      <c r="AT3">
        <v>1</v>
      </c>
      <c r="AU3" s="12" t="s">
        <v>1493</v>
      </c>
      <c r="AV3" s="12" t="s">
        <v>1493</v>
      </c>
      <c r="AW3" s="12" t="s">
        <v>1493</v>
      </c>
      <c r="AX3" s="12" t="s">
        <v>1493</v>
      </c>
      <c r="AY3" s="12" t="s">
        <v>1493</v>
      </c>
      <c r="AZ3" s="12" t="s">
        <v>1493</v>
      </c>
      <c r="BA3" s="12" t="s">
        <v>1493</v>
      </c>
      <c r="BB3">
        <v>1</v>
      </c>
      <c r="BC3" s="12" t="s">
        <v>1493</v>
      </c>
      <c r="BD3" s="12" t="s">
        <v>1493</v>
      </c>
      <c r="BE3" s="12" t="s">
        <v>1493</v>
      </c>
      <c r="BF3" s="12" t="s">
        <v>1493</v>
      </c>
      <c r="BG3" s="12" t="s">
        <v>1493</v>
      </c>
      <c r="BH3" s="12" t="s">
        <v>1493</v>
      </c>
      <c r="BI3" s="12" t="s">
        <v>1493</v>
      </c>
      <c r="BJ3" s="12" t="s">
        <v>1493</v>
      </c>
      <c r="BK3" s="12" t="s">
        <v>1493</v>
      </c>
      <c r="BL3" s="12" t="s">
        <v>1493</v>
      </c>
      <c r="BM3" s="12" t="s">
        <v>1493</v>
      </c>
      <c r="BN3" s="12" t="s">
        <v>1493</v>
      </c>
      <c r="BO3" s="12" t="s">
        <v>1493</v>
      </c>
      <c r="BP3" s="12" t="s">
        <v>1493</v>
      </c>
      <c r="BQ3" s="12" t="s">
        <v>1493</v>
      </c>
      <c r="BR3" s="12" t="s">
        <v>1493</v>
      </c>
      <c r="BS3" s="12" t="s">
        <v>1493</v>
      </c>
      <c r="BT3" s="12" t="s">
        <v>1493</v>
      </c>
      <c r="BU3" s="12" t="s">
        <v>1493</v>
      </c>
      <c r="BV3" s="12" t="s">
        <v>1493</v>
      </c>
      <c r="BW3" s="12" t="s">
        <v>1493</v>
      </c>
      <c r="BX3" s="12" t="s">
        <v>1493</v>
      </c>
      <c r="BY3" s="12" t="s">
        <v>1493</v>
      </c>
      <c r="BZ3" s="12" t="s">
        <v>1493</v>
      </c>
      <c r="CA3" s="12" t="s">
        <v>1493</v>
      </c>
      <c r="CB3" s="12" t="s">
        <v>1493</v>
      </c>
      <c r="CC3" s="12" t="s">
        <v>1493</v>
      </c>
      <c r="CD3" s="12" t="s">
        <v>1493</v>
      </c>
      <c r="CE3" s="12" t="s">
        <v>1493</v>
      </c>
      <c r="CF3" s="12" t="s">
        <v>1493</v>
      </c>
      <c r="CG3" s="12" t="s">
        <v>1493</v>
      </c>
      <c r="CH3" s="12" t="s">
        <v>1493</v>
      </c>
      <c r="CI3" s="12" t="s">
        <v>1493</v>
      </c>
      <c r="CJ3" s="12" t="s">
        <v>1493</v>
      </c>
      <c r="CK3" s="12" t="s">
        <v>1493</v>
      </c>
      <c r="CL3" s="12" t="s">
        <v>1493</v>
      </c>
      <c r="CM3" s="12" t="s">
        <v>1493</v>
      </c>
      <c r="CN3" s="12" t="s">
        <v>1493</v>
      </c>
      <c r="CO3" s="12" t="s">
        <v>1493</v>
      </c>
      <c r="CP3" s="12" t="s">
        <v>1493</v>
      </c>
      <c r="CQ3" s="12" t="s">
        <v>1493</v>
      </c>
      <c r="CR3" s="12" t="s">
        <v>1493</v>
      </c>
      <c r="CS3" s="12" t="s">
        <v>1493</v>
      </c>
      <c r="CT3" s="12" t="s">
        <v>1493</v>
      </c>
      <c r="CU3" s="12" t="s">
        <v>1493</v>
      </c>
      <c r="CV3" s="12" t="s">
        <v>1493</v>
      </c>
      <c r="CW3" s="12" t="s">
        <v>1493</v>
      </c>
      <c r="CX3" s="12" t="s">
        <v>1493</v>
      </c>
      <c r="CY3" s="12" t="s">
        <v>1493</v>
      </c>
      <c r="CZ3" s="12" t="s">
        <v>1493</v>
      </c>
      <c r="DA3" s="12" t="s">
        <v>1493</v>
      </c>
      <c r="DB3" s="12" t="s">
        <v>1493</v>
      </c>
      <c r="DC3" s="12" t="s">
        <v>1493</v>
      </c>
      <c r="DD3" s="12" t="s">
        <v>1493</v>
      </c>
      <c r="DE3" s="12" t="s">
        <v>1493</v>
      </c>
      <c r="DF3" s="12" t="s">
        <v>1493</v>
      </c>
      <c r="DG3" s="12" t="s">
        <v>1493</v>
      </c>
      <c r="DH3" s="12" t="s">
        <v>1493</v>
      </c>
      <c r="DI3" s="12" t="s">
        <v>1493</v>
      </c>
      <c r="DJ3" s="12" t="s">
        <v>1493</v>
      </c>
      <c r="DK3" s="12" t="s">
        <v>1493</v>
      </c>
      <c r="DL3" s="12" t="s">
        <v>1493</v>
      </c>
      <c r="DM3" s="12" t="s">
        <v>1493</v>
      </c>
      <c r="DN3" s="12" t="s">
        <v>1493</v>
      </c>
      <c r="DO3" s="12" t="s">
        <v>1493</v>
      </c>
      <c r="DP3" s="12" t="s">
        <v>1493</v>
      </c>
      <c r="DQ3" s="12" t="s">
        <v>1493</v>
      </c>
      <c r="DR3" s="12" t="s">
        <v>1493</v>
      </c>
      <c r="DS3" s="12" t="s">
        <v>1493</v>
      </c>
      <c r="DT3" s="12" t="s">
        <v>1493</v>
      </c>
      <c r="DU3" s="12" t="s">
        <v>1493</v>
      </c>
      <c r="DV3" s="12" t="s">
        <v>1493</v>
      </c>
      <c r="DW3" s="12" t="s">
        <v>1493</v>
      </c>
      <c r="DX3" s="12" t="s">
        <v>1493</v>
      </c>
      <c r="DY3" s="12" t="s">
        <v>1493</v>
      </c>
      <c r="DZ3" s="12" t="s">
        <v>1493</v>
      </c>
      <c r="EA3" s="12" t="s">
        <v>1493</v>
      </c>
      <c r="EB3" s="12" t="s">
        <v>1493</v>
      </c>
      <c r="EC3" s="12" t="s">
        <v>1493</v>
      </c>
      <c r="ED3" s="12" t="s">
        <v>1493</v>
      </c>
      <c r="EE3" s="12" t="s">
        <v>1493</v>
      </c>
      <c r="EF3" s="12" t="s">
        <v>1493</v>
      </c>
      <c r="EG3" s="12" t="s">
        <v>1493</v>
      </c>
      <c r="EH3" s="12" t="s">
        <v>1493</v>
      </c>
      <c r="EI3" s="12" t="s">
        <v>1493</v>
      </c>
      <c r="EJ3" s="12" t="s">
        <v>1493</v>
      </c>
      <c r="EK3" s="12" t="s">
        <v>1493</v>
      </c>
      <c r="EL3" s="12" t="s">
        <v>1493</v>
      </c>
      <c r="EM3" s="12" t="s">
        <v>1493</v>
      </c>
      <c r="EN3" s="12" t="s">
        <v>1493</v>
      </c>
      <c r="EO3" s="12" t="s">
        <v>1493</v>
      </c>
      <c r="EP3" s="12" t="s">
        <v>1493</v>
      </c>
      <c r="EQ3" s="12" t="s">
        <v>1493</v>
      </c>
      <c r="ER3" s="12" t="s">
        <v>1493</v>
      </c>
      <c r="ES3" s="12" t="s">
        <v>1493</v>
      </c>
      <c r="ET3" s="12" t="s">
        <v>1493</v>
      </c>
      <c r="EU3" s="12" t="s">
        <v>1493</v>
      </c>
      <c r="EV3" s="12" t="s">
        <v>1493</v>
      </c>
      <c r="EW3" s="12" t="s">
        <v>1493</v>
      </c>
      <c r="EX3" s="12" t="s">
        <v>1493</v>
      </c>
      <c r="EY3" s="12" t="s">
        <v>1493</v>
      </c>
      <c r="EZ3" s="12" t="s">
        <v>1493</v>
      </c>
      <c r="FA3" s="12" t="s">
        <v>1493</v>
      </c>
      <c r="FB3" s="12" t="s">
        <v>1493</v>
      </c>
      <c r="FC3" s="12" t="s">
        <v>1493</v>
      </c>
      <c r="FD3" s="12" t="s">
        <v>1493</v>
      </c>
      <c r="FE3" s="12" t="s">
        <v>1493</v>
      </c>
      <c r="FF3" s="12" t="s">
        <v>1493</v>
      </c>
      <c r="FG3" s="12" t="s">
        <v>1493</v>
      </c>
      <c r="FH3" s="12" t="s">
        <v>1493</v>
      </c>
      <c r="FI3" s="12" t="s">
        <v>1493</v>
      </c>
      <c r="FJ3" s="12" t="s">
        <v>1493</v>
      </c>
      <c r="FK3" s="12" t="s">
        <v>1493</v>
      </c>
      <c r="FL3" s="12" t="s">
        <v>1493</v>
      </c>
      <c r="FM3" s="12" t="s">
        <v>1493</v>
      </c>
      <c r="FN3">
        <v>1</v>
      </c>
      <c r="FO3" s="12" t="s">
        <v>1493</v>
      </c>
      <c r="FP3" s="12" t="s">
        <v>1493</v>
      </c>
      <c r="FQ3">
        <v>0</v>
      </c>
      <c r="FR3" s="12" t="s">
        <v>1493</v>
      </c>
      <c r="FS3" s="12" t="s">
        <v>1493</v>
      </c>
      <c r="FT3" s="12" t="s">
        <v>1493</v>
      </c>
      <c r="FU3" s="12" t="s">
        <v>1493</v>
      </c>
      <c r="FV3" s="12" t="s">
        <v>1493</v>
      </c>
      <c r="FW3" s="12" t="s">
        <v>1493</v>
      </c>
      <c r="FX3" s="12" t="s">
        <v>1493</v>
      </c>
      <c r="FY3" s="12" t="s">
        <v>1493</v>
      </c>
      <c r="FZ3" s="12" t="s">
        <v>1493</v>
      </c>
      <c r="GA3" s="12" t="s">
        <v>1493</v>
      </c>
      <c r="GB3" s="12" t="s">
        <v>1493</v>
      </c>
      <c r="GC3" s="12" t="s">
        <v>1493</v>
      </c>
      <c r="GD3" s="12" t="s">
        <v>1493</v>
      </c>
      <c r="GE3" s="12" t="s">
        <v>1493</v>
      </c>
      <c r="GF3" s="12" t="s">
        <v>1493</v>
      </c>
      <c r="GG3" s="12" t="s">
        <v>1493</v>
      </c>
      <c r="GH3" s="12" t="s">
        <v>1493</v>
      </c>
      <c r="GI3" s="12" t="s">
        <v>1493</v>
      </c>
      <c r="GJ3">
        <v>0</v>
      </c>
      <c r="GK3">
        <v>0</v>
      </c>
      <c r="GL3">
        <v>1</v>
      </c>
      <c r="GN3">
        <v>1</v>
      </c>
    </row>
    <row r="4" spans="1:196" x14ac:dyDescent="0.25">
      <c r="A4" s="4">
        <v>2.0019999999999998</v>
      </c>
      <c r="B4" t="s">
        <v>565</v>
      </c>
      <c r="C4" s="12" t="s">
        <v>1493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 s="12" t="s">
        <v>1493</v>
      </c>
      <c r="M4" s="12" t="s">
        <v>1493</v>
      </c>
      <c r="N4" s="12" t="s">
        <v>1493</v>
      </c>
      <c r="O4" s="12" t="s">
        <v>1493</v>
      </c>
      <c r="P4" t="s">
        <v>762</v>
      </c>
      <c r="Q4" s="12" t="s">
        <v>1493</v>
      </c>
      <c r="R4">
        <v>1</v>
      </c>
      <c r="S4" s="12" t="s">
        <v>1493</v>
      </c>
      <c r="T4" s="12" t="s">
        <v>1493</v>
      </c>
      <c r="U4" s="12" t="s">
        <v>1493</v>
      </c>
      <c r="V4" s="12" t="s">
        <v>1493</v>
      </c>
      <c r="W4" s="12" t="s">
        <v>1493</v>
      </c>
      <c r="X4" s="12" t="s">
        <v>1493</v>
      </c>
      <c r="Y4" s="12" t="s">
        <v>1493</v>
      </c>
      <c r="Z4" s="12" t="s">
        <v>1493</v>
      </c>
      <c r="AA4" s="12" t="s">
        <v>1493</v>
      </c>
      <c r="AB4" s="12" t="s">
        <v>1493</v>
      </c>
      <c r="AC4">
        <v>1</v>
      </c>
      <c r="AD4" t="s">
        <v>485</v>
      </c>
      <c r="AE4">
        <v>80</v>
      </c>
      <c r="AF4" s="12" t="s">
        <v>1493</v>
      </c>
      <c r="AG4" s="12" t="s">
        <v>1493</v>
      </c>
      <c r="AH4" s="12" t="s">
        <v>1493</v>
      </c>
      <c r="AI4" s="12" t="s">
        <v>1493</v>
      </c>
      <c r="AJ4" s="12" t="s">
        <v>1493</v>
      </c>
      <c r="AK4" s="12" t="s">
        <v>1493</v>
      </c>
      <c r="AL4" s="12" t="s">
        <v>1493</v>
      </c>
      <c r="AM4" s="12" t="s">
        <v>1493</v>
      </c>
      <c r="AN4">
        <v>1</v>
      </c>
      <c r="AO4" s="12" t="s">
        <v>1493</v>
      </c>
      <c r="AP4" s="12" t="s">
        <v>1493</v>
      </c>
      <c r="AQ4" s="12" t="s">
        <v>1493</v>
      </c>
      <c r="AR4" t="s">
        <v>731</v>
      </c>
      <c r="AS4" s="12" t="s">
        <v>1493</v>
      </c>
      <c r="AT4" s="12" t="s">
        <v>1493</v>
      </c>
      <c r="AU4" s="12" t="s">
        <v>1493</v>
      </c>
      <c r="AV4" s="12" t="s">
        <v>1493</v>
      </c>
      <c r="AW4" s="12" t="s">
        <v>1493</v>
      </c>
      <c r="AX4" s="12" t="s">
        <v>1493</v>
      </c>
      <c r="AY4" s="12" t="s">
        <v>1493</v>
      </c>
      <c r="AZ4" s="12" t="s">
        <v>1493</v>
      </c>
      <c r="BA4" s="12" t="s">
        <v>1493</v>
      </c>
      <c r="BB4">
        <v>1</v>
      </c>
      <c r="BC4" s="12" t="s">
        <v>1493</v>
      </c>
      <c r="BD4" s="12" t="s">
        <v>1493</v>
      </c>
      <c r="BE4" s="12" t="s">
        <v>1493</v>
      </c>
      <c r="BF4" s="12" t="s">
        <v>1493</v>
      </c>
      <c r="BG4" s="12" t="s">
        <v>1493</v>
      </c>
      <c r="BH4" s="12" t="s">
        <v>1493</v>
      </c>
      <c r="BI4" s="12" t="s">
        <v>1493</v>
      </c>
      <c r="BJ4" s="12" t="s">
        <v>1493</v>
      </c>
      <c r="BK4" s="12" t="s">
        <v>1493</v>
      </c>
      <c r="BL4" s="12" t="s">
        <v>1493</v>
      </c>
      <c r="BM4" s="12" t="s">
        <v>1493</v>
      </c>
      <c r="BN4" s="12" t="s">
        <v>1493</v>
      </c>
      <c r="BO4" s="12" t="s">
        <v>1493</v>
      </c>
      <c r="BP4" s="12" t="s">
        <v>1493</v>
      </c>
      <c r="BQ4" s="12" t="s">
        <v>1493</v>
      </c>
      <c r="BR4" s="12" t="s">
        <v>1493</v>
      </c>
      <c r="BS4">
        <v>1</v>
      </c>
      <c r="BT4" s="12" t="s">
        <v>1493</v>
      </c>
      <c r="BU4" s="12" t="s">
        <v>1493</v>
      </c>
      <c r="BV4" s="12" t="s">
        <v>1493</v>
      </c>
      <c r="BW4" s="12" t="s">
        <v>1493</v>
      </c>
      <c r="BX4" s="12" t="s">
        <v>1493</v>
      </c>
      <c r="BY4" s="12" t="s">
        <v>1493</v>
      </c>
      <c r="BZ4" s="12" t="s">
        <v>1493</v>
      </c>
      <c r="CA4" s="12" t="s">
        <v>1493</v>
      </c>
      <c r="CB4" s="12" t="s">
        <v>1493</v>
      </c>
      <c r="CC4" s="12" t="s">
        <v>1493</v>
      </c>
      <c r="CD4" s="12" t="s">
        <v>1493</v>
      </c>
      <c r="CE4" s="12" t="s">
        <v>1493</v>
      </c>
      <c r="CF4" s="12" t="s">
        <v>1493</v>
      </c>
      <c r="CG4" s="12" t="s">
        <v>1493</v>
      </c>
      <c r="CH4" s="12" t="s">
        <v>1493</v>
      </c>
      <c r="CI4" s="12" t="s">
        <v>1493</v>
      </c>
      <c r="CJ4" s="12" t="s">
        <v>1493</v>
      </c>
      <c r="CK4" s="12" t="s">
        <v>1493</v>
      </c>
      <c r="CL4" s="12" t="s">
        <v>1493</v>
      </c>
      <c r="CM4" s="12" t="s">
        <v>1493</v>
      </c>
      <c r="CN4" s="12" t="s">
        <v>1493</v>
      </c>
      <c r="CO4" s="12" t="s">
        <v>1493</v>
      </c>
      <c r="CP4" s="12" t="s">
        <v>1493</v>
      </c>
      <c r="CQ4" s="12" t="s">
        <v>1493</v>
      </c>
      <c r="CR4" s="12" t="s">
        <v>1493</v>
      </c>
      <c r="CS4" s="12" t="s">
        <v>1493</v>
      </c>
      <c r="CT4" s="12" t="s">
        <v>1493</v>
      </c>
      <c r="CU4" s="12" t="s">
        <v>1493</v>
      </c>
      <c r="CV4" s="12" t="s">
        <v>1493</v>
      </c>
      <c r="CW4" s="12" t="s">
        <v>1493</v>
      </c>
      <c r="CX4" s="12" t="s">
        <v>1493</v>
      </c>
      <c r="CY4" s="12" t="s">
        <v>1493</v>
      </c>
      <c r="CZ4" s="12" t="s">
        <v>1493</v>
      </c>
      <c r="DA4" s="12" t="s">
        <v>1493</v>
      </c>
      <c r="DB4" s="12" t="s">
        <v>1493</v>
      </c>
      <c r="DC4" s="12" t="s">
        <v>1493</v>
      </c>
      <c r="DD4" s="12" t="s">
        <v>1493</v>
      </c>
      <c r="DE4" s="12" t="s">
        <v>1493</v>
      </c>
      <c r="DF4" s="12" t="s">
        <v>1493</v>
      </c>
      <c r="DG4" s="12" t="s">
        <v>1493</v>
      </c>
      <c r="DH4" s="12" t="s">
        <v>1493</v>
      </c>
      <c r="DI4" s="12" t="s">
        <v>1493</v>
      </c>
      <c r="DJ4" s="12" t="s">
        <v>1493</v>
      </c>
      <c r="DK4" s="12" t="s">
        <v>1493</v>
      </c>
      <c r="DL4" s="12" t="s">
        <v>1493</v>
      </c>
      <c r="DM4" s="12" t="s">
        <v>1493</v>
      </c>
      <c r="DN4" s="12" t="s">
        <v>1493</v>
      </c>
      <c r="DO4" s="12" t="s">
        <v>1493</v>
      </c>
      <c r="DP4" s="12" t="s">
        <v>1493</v>
      </c>
      <c r="DQ4" s="12" t="s">
        <v>1493</v>
      </c>
      <c r="DR4" s="12" t="s">
        <v>1493</v>
      </c>
      <c r="DS4" s="12" t="s">
        <v>1493</v>
      </c>
      <c r="DT4" s="12" t="s">
        <v>1493</v>
      </c>
      <c r="DU4" s="12" t="s">
        <v>1493</v>
      </c>
      <c r="DV4" s="12" t="s">
        <v>1493</v>
      </c>
      <c r="DW4" s="12" t="s">
        <v>1493</v>
      </c>
      <c r="DX4" s="12" t="s">
        <v>1493</v>
      </c>
      <c r="DY4" s="12" t="s">
        <v>1493</v>
      </c>
      <c r="DZ4" s="12" t="s">
        <v>1493</v>
      </c>
      <c r="EA4" s="12" t="s">
        <v>1493</v>
      </c>
      <c r="EB4" s="12" t="s">
        <v>1493</v>
      </c>
      <c r="EC4" s="12" t="s">
        <v>1493</v>
      </c>
      <c r="ED4" s="12" t="s">
        <v>1493</v>
      </c>
      <c r="EE4" s="12" t="s">
        <v>1493</v>
      </c>
      <c r="EF4" s="12" t="s">
        <v>1493</v>
      </c>
      <c r="EG4" s="12" t="s">
        <v>1493</v>
      </c>
      <c r="EH4" s="12" t="s">
        <v>1493</v>
      </c>
      <c r="EI4" s="12" t="s">
        <v>1493</v>
      </c>
      <c r="EJ4" s="12" t="s">
        <v>1493</v>
      </c>
      <c r="EK4" s="12" t="s">
        <v>1493</v>
      </c>
      <c r="EL4" s="12" t="s">
        <v>1493</v>
      </c>
      <c r="EM4" s="12" t="s">
        <v>1493</v>
      </c>
      <c r="EN4" s="12" t="s">
        <v>1493</v>
      </c>
      <c r="EO4" s="12" t="s">
        <v>1493</v>
      </c>
      <c r="EP4" s="12" t="s">
        <v>1493</v>
      </c>
      <c r="EQ4" s="12" t="s">
        <v>1493</v>
      </c>
      <c r="ER4" s="12" t="s">
        <v>1493</v>
      </c>
      <c r="ES4" s="12" t="s">
        <v>1493</v>
      </c>
      <c r="ET4" s="12" t="s">
        <v>1493</v>
      </c>
      <c r="EU4" s="12" t="s">
        <v>1493</v>
      </c>
      <c r="EV4" s="12" t="s">
        <v>1493</v>
      </c>
      <c r="EW4" s="12" t="s">
        <v>1493</v>
      </c>
      <c r="EX4" s="12" t="s">
        <v>1493</v>
      </c>
      <c r="EY4" s="12" t="s">
        <v>1493</v>
      </c>
      <c r="EZ4" s="12" t="s">
        <v>1493</v>
      </c>
      <c r="FA4" s="12" t="s">
        <v>1493</v>
      </c>
      <c r="FB4" s="12" t="s">
        <v>1493</v>
      </c>
      <c r="FC4" s="12" t="s">
        <v>1493</v>
      </c>
      <c r="FD4" s="12" t="s">
        <v>1493</v>
      </c>
      <c r="FE4" s="12" t="s">
        <v>1493</v>
      </c>
      <c r="FF4" s="12" t="s">
        <v>1493</v>
      </c>
      <c r="FG4" s="12" t="s">
        <v>1493</v>
      </c>
      <c r="FH4" s="12" t="s">
        <v>1493</v>
      </c>
      <c r="FI4" s="12" t="s">
        <v>1493</v>
      </c>
      <c r="FJ4" s="12" t="s">
        <v>1493</v>
      </c>
      <c r="FK4" s="12" t="s">
        <v>1493</v>
      </c>
      <c r="FL4" s="12" t="s">
        <v>1493</v>
      </c>
      <c r="FM4" s="12" t="s">
        <v>1493</v>
      </c>
      <c r="FN4">
        <v>1</v>
      </c>
      <c r="FO4" s="12" t="s">
        <v>1493</v>
      </c>
      <c r="FP4" s="12" t="s">
        <v>1493</v>
      </c>
      <c r="FQ4">
        <v>0</v>
      </c>
      <c r="FR4" s="12" t="s">
        <v>1493</v>
      </c>
      <c r="FS4" s="12" t="s">
        <v>1493</v>
      </c>
      <c r="FT4" s="12" t="s">
        <v>1493</v>
      </c>
      <c r="FU4" s="12" t="s">
        <v>1493</v>
      </c>
      <c r="FV4" s="12" t="s">
        <v>1493</v>
      </c>
      <c r="FW4" s="12" t="s">
        <v>1493</v>
      </c>
      <c r="FX4" s="12" t="s">
        <v>1493</v>
      </c>
      <c r="FY4" s="12" t="s">
        <v>1493</v>
      </c>
      <c r="FZ4" s="12" t="s">
        <v>1493</v>
      </c>
      <c r="GA4" s="12" t="s">
        <v>1493</v>
      </c>
      <c r="GB4" s="12" t="s">
        <v>1493</v>
      </c>
      <c r="GC4" s="12" t="s">
        <v>1493</v>
      </c>
      <c r="GD4" s="12" t="s">
        <v>1493</v>
      </c>
      <c r="GE4" s="12" t="s">
        <v>1493</v>
      </c>
      <c r="GF4" s="12" t="s">
        <v>1493</v>
      </c>
      <c r="GG4" s="12" t="s">
        <v>1493</v>
      </c>
      <c r="GH4" s="12" t="s">
        <v>1493</v>
      </c>
      <c r="GI4" s="12" t="s">
        <v>1493</v>
      </c>
      <c r="GJ4">
        <v>0</v>
      </c>
      <c r="GK4">
        <v>0</v>
      </c>
      <c r="GL4">
        <v>1</v>
      </c>
      <c r="GN4">
        <v>1</v>
      </c>
    </row>
    <row r="5" spans="1:196" x14ac:dyDescent="0.25">
      <c r="A5" s="4">
        <v>2.0030000000000001</v>
      </c>
      <c r="B5" t="s">
        <v>463</v>
      </c>
      <c r="C5">
        <v>49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 s="12" t="s">
        <v>1493</v>
      </c>
      <c r="M5" s="12" t="s">
        <v>1493</v>
      </c>
      <c r="N5">
        <v>1</v>
      </c>
      <c r="O5">
        <v>1</v>
      </c>
      <c r="P5" t="s">
        <v>607</v>
      </c>
      <c r="Q5" s="12" t="s">
        <v>1493</v>
      </c>
      <c r="R5">
        <v>1</v>
      </c>
      <c r="S5" s="12" t="s">
        <v>1493</v>
      </c>
      <c r="T5" s="12" t="s">
        <v>1493</v>
      </c>
      <c r="U5" s="12" t="s">
        <v>1493</v>
      </c>
      <c r="V5" s="12" t="s">
        <v>1493</v>
      </c>
      <c r="W5" s="12" t="s">
        <v>1493</v>
      </c>
      <c r="X5" s="12" t="s">
        <v>1493</v>
      </c>
      <c r="Y5" s="12" t="s">
        <v>1493</v>
      </c>
      <c r="Z5" s="12" t="s">
        <v>1493</v>
      </c>
      <c r="AA5" s="12" t="s">
        <v>1493</v>
      </c>
      <c r="AB5">
        <v>1</v>
      </c>
      <c r="AC5">
        <v>1</v>
      </c>
      <c r="AD5" s="12" t="s">
        <v>1493</v>
      </c>
      <c r="AE5" s="12" t="s">
        <v>1493</v>
      </c>
      <c r="AF5" s="12" t="s">
        <v>1493</v>
      </c>
      <c r="AG5" s="12" t="s">
        <v>1493</v>
      </c>
      <c r="AH5" s="12" t="s">
        <v>1493</v>
      </c>
      <c r="AI5" s="12" t="s">
        <v>1493</v>
      </c>
      <c r="AJ5" s="12" t="s">
        <v>1493</v>
      </c>
      <c r="AK5" s="12" t="s">
        <v>1493</v>
      </c>
      <c r="AL5" s="12" t="s">
        <v>1493</v>
      </c>
      <c r="AM5" s="12" t="s">
        <v>1493</v>
      </c>
      <c r="AN5" s="12" t="s">
        <v>1493</v>
      </c>
      <c r="AO5" s="12" t="s">
        <v>1493</v>
      </c>
      <c r="AP5" s="12" t="s">
        <v>1493</v>
      </c>
      <c r="AQ5" s="12" t="s">
        <v>1493</v>
      </c>
      <c r="AR5" s="12" t="s">
        <v>1493</v>
      </c>
      <c r="AS5" s="12" t="s">
        <v>1493</v>
      </c>
      <c r="AT5" s="12" t="s">
        <v>1493</v>
      </c>
      <c r="AU5" s="12" t="s">
        <v>1493</v>
      </c>
      <c r="AV5" s="12" t="s">
        <v>1493</v>
      </c>
      <c r="AW5" s="12" t="s">
        <v>1493</v>
      </c>
      <c r="AX5" s="12" t="s">
        <v>1493</v>
      </c>
      <c r="AY5" s="12" t="s">
        <v>1493</v>
      </c>
      <c r="AZ5" s="12" t="s">
        <v>1493</v>
      </c>
      <c r="BA5" s="12" t="s">
        <v>1493</v>
      </c>
      <c r="BB5" s="12" t="s">
        <v>1493</v>
      </c>
      <c r="BC5" s="12" t="s">
        <v>1493</v>
      </c>
      <c r="BD5" s="12" t="s">
        <v>1493</v>
      </c>
      <c r="BE5" s="12" t="s">
        <v>1493</v>
      </c>
      <c r="BF5" s="12" t="s">
        <v>1493</v>
      </c>
      <c r="BG5" s="12" t="s">
        <v>1493</v>
      </c>
      <c r="BH5" s="12" t="s">
        <v>1493</v>
      </c>
      <c r="BI5" s="12" t="s">
        <v>1493</v>
      </c>
      <c r="BJ5" s="12" t="s">
        <v>1493</v>
      </c>
      <c r="BK5" s="12" t="s">
        <v>1493</v>
      </c>
      <c r="BL5" s="12" t="s">
        <v>1493</v>
      </c>
      <c r="BM5" s="12" t="s">
        <v>1493</v>
      </c>
      <c r="BN5" s="12" t="s">
        <v>1493</v>
      </c>
      <c r="BO5" s="12" t="s">
        <v>1493</v>
      </c>
      <c r="BP5" s="12" t="s">
        <v>1493</v>
      </c>
      <c r="BQ5" s="12" t="s">
        <v>1493</v>
      </c>
      <c r="BR5" s="12" t="s">
        <v>1493</v>
      </c>
      <c r="BS5" s="12" t="s">
        <v>1493</v>
      </c>
      <c r="BT5" s="12" t="s">
        <v>1493</v>
      </c>
      <c r="BU5" s="12" t="s">
        <v>1493</v>
      </c>
      <c r="BV5" s="12" t="s">
        <v>1493</v>
      </c>
      <c r="BW5" s="12" t="s">
        <v>1493</v>
      </c>
      <c r="BX5" s="12" t="s">
        <v>1493</v>
      </c>
      <c r="BY5" s="12" t="s">
        <v>1493</v>
      </c>
      <c r="BZ5" s="12" t="s">
        <v>1493</v>
      </c>
      <c r="CA5" s="12" t="s">
        <v>1493</v>
      </c>
      <c r="CB5" s="12" t="s">
        <v>1493</v>
      </c>
      <c r="CC5" s="12" t="s">
        <v>1493</v>
      </c>
      <c r="CD5" s="12" t="s">
        <v>1493</v>
      </c>
      <c r="CE5" s="12" t="s">
        <v>1493</v>
      </c>
      <c r="CF5" s="12" t="s">
        <v>1493</v>
      </c>
      <c r="CG5" s="12" t="s">
        <v>1493</v>
      </c>
      <c r="CH5" s="12" t="s">
        <v>1493</v>
      </c>
      <c r="CI5" s="12" t="s">
        <v>1493</v>
      </c>
      <c r="CJ5" s="12" t="s">
        <v>1493</v>
      </c>
      <c r="CK5" s="12" t="s">
        <v>1493</v>
      </c>
      <c r="CL5" s="12" t="s">
        <v>1493</v>
      </c>
      <c r="CM5" s="12" t="s">
        <v>1493</v>
      </c>
      <c r="CN5" s="12" t="s">
        <v>1493</v>
      </c>
      <c r="CO5" s="12" t="s">
        <v>1493</v>
      </c>
      <c r="CP5" s="12" t="s">
        <v>1493</v>
      </c>
      <c r="CQ5" s="12" t="s">
        <v>1493</v>
      </c>
      <c r="CR5" s="12" t="s">
        <v>1493</v>
      </c>
      <c r="CS5" s="12" t="s">
        <v>1493</v>
      </c>
      <c r="CT5" s="12" t="s">
        <v>1493</v>
      </c>
      <c r="CU5" s="12" t="s">
        <v>1493</v>
      </c>
      <c r="CV5" s="12" t="s">
        <v>1493</v>
      </c>
      <c r="CW5" s="12" t="s">
        <v>1493</v>
      </c>
      <c r="CX5" s="12" t="s">
        <v>1493</v>
      </c>
      <c r="CY5" s="12" t="s">
        <v>1493</v>
      </c>
      <c r="CZ5" s="12" t="s">
        <v>1493</v>
      </c>
      <c r="DA5" s="12" t="s">
        <v>1493</v>
      </c>
      <c r="DB5" s="12" t="s">
        <v>1493</v>
      </c>
      <c r="DC5" s="12" t="s">
        <v>1493</v>
      </c>
      <c r="DD5" s="12" t="s">
        <v>1493</v>
      </c>
      <c r="DE5" s="12" t="s">
        <v>1493</v>
      </c>
      <c r="DF5" s="12" t="s">
        <v>1493</v>
      </c>
      <c r="DG5" s="12" t="s">
        <v>1493</v>
      </c>
      <c r="DH5" s="12" t="s">
        <v>1493</v>
      </c>
      <c r="DI5" s="12" t="s">
        <v>1493</v>
      </c>
      <c r="DJ5" s="12" t="s">
        <v>1493</v>
      </c>
      <c r="DK5" s="12" t="s">
        <v>1493</v>
      </c>
      <c r="DL5" s="12" t="s">
        <v>1493</v>
      </c>
      <c r="DM5" s="12" t="s">
        <v>1493</v>
      </c>
      <c r="DN5" s="12" t="s">
        <v>1493</v>
      </c>
      <c r="DO5" s="12" t="s">
        <v>1493</v>
      </c>
      <c r="DP5" s="12" t="s">
        <v>1493</v>
      </c>
      <c r="DQ5" s="12" t="s">
        <v>1493</v>
      </c>
      <c r="DR5" s="12" t="s">
        <v>1493</v>
      </c>
      <c r="DS5" s="12" t="s">
        <v>1493</v>
      </c>
      <c r="DT5" s="12" t="s">
        <v>1493</v>
      </c>
      <c r="DU5" s="12" t="s">
        <v>1493</v>
      </c>
      <c r="DV5" s="12" t="s">
        <v>1493</v>
      </c>
      <c r="DW5" s="12" t="s">
        <v>1493</v>
      </c>
      <c r="DX5" s="12" t="s">
        <v>1493</v>
      </c>
      <c r="DY5" s="12" t="s">
        <v>1493</v>
      </c>
      <c r="DZ5" s="12" t="s">
        <v>1493</v>
      </c>
      <c r="EA5" s="12" t="s">
        <v>1493</v>
      </c>
      <c r="EB5" s="12" t="s">
        <v>1493</v>
      </c>
      <c r="EC5" s="12" t="s">
        <v>1493</v>
      </c>
      <c r="ED5" s="12" t="s">
        <v>1493</v>
      </c>
      <c r="EE5" s="12" t="s">
        <v>1493</v>
      </c>
      <c r="EF5" s="12" t="s">
        <v>1493</v>
      </c>
      <c r="EG5" s="12" t="s">
        <v>1493</v>
      </c>
      <c r="EH5" s="12" t="s">
        <v>1493</v>
      </c>
      <c r="EI5" s="12" t="s">
        <v>1493</v>
      </c>
      <c r="EJ5" s="12" t="s">
        <v>1493</v>
      </c>
      <c r="EK5" s="12" t="s">
        <v>1493</v>
      </c>
      <c r="EL5" s="12" t="s">
        <v>1493</v>
      </c>
      <c r="EM5" s="12" t="s">
        <v>1493</v>
      </c>
      <c r="EN5" s="12" t="s">
        <v>1493</v>
      </c>
      <c r="EO5" s="12" t="s">
        <v>1493</v>
      </c>
      <c r="EP5" s="12" t="s">
        <v>1493</v>
      </c>
      <c r="EQ5" s="12" t="s">
        <v>1493</v>
      </c>
      <c r="ER5" s="12" t="s">
        <v>1493</v>
      </c>
      <c r="ES5" s="12" t="s">
        <v>1493</v>
      </c>
      <c r="ET5" s="12" t="s">
        <v>1493</v>
      </c>
      <c r="EU5" s="12" t="s">
        <v>1493</v>
      </c>
      <c r="EV5" s="12" t="s">
        <v>1493</v>
      </c>
      <c r="EW5" s="12" t="s">
        <v>1493</v>
      </c>
      <c r="EX5" s="12" t="s">
        <v>1493</v>
      </c>
      <c r="EY5" s="12" t="s">
        <v>1493</v>
      </c>
      <c r="EZ5" s="12" t="s">
        <v>1493</v>
      </c>
      <c r="FA5" s="12" t="s">
        <v>1493</v>
      </c>
      <c r="FB5" s="12" t="s">
        <v>1493</v>
      </c>
      <c r="FC5" s="12" t="s">
        <v>1493</v>
      </c>
      <c r="FD5" s="12" t="s">
        <v>1493</v>
      </c>
      <c r="FE5" s="12" t="s">
        <v>1493</v>
      </c>
      <c r="FF5" s="12" t="s">
        <v>1493</v>
      </c>
      <c r="FG5" s="12" t="s">
        <v>1493</v>
      </c>
      <c r="FH5" s="12" t="s">
        <v>1493</v>
      </c>
      <c r="FI5" s="12" t="s">
        <v>1493</v>
      </c>
      <c r="FJ5" s="12" t="s">
        <v>1493</v>
      </c>
      <c r="FK5" s="12" t="s">
        <v>1493</v>
      </c>
      <c r="FL5" s="12" t="s">
        <v>1493</v>
      </c>
      <c r="FM5" s="12" t="s">
        <v>1493</v>
      </c>
      <c r="FN5">
        <v>1</v>
      </c>
      <c r="FO5" s="12" t="s">
        <v>1493</v>
      </c>
      <c r="FP5" s="12" t="s">
        <v>1493</v>
      </c>
      <c r="FQ5">
        <v>0</v>
      </c>
      <c r="FR5" s="12" t="s">
        <v>1493</v>
      </c>
      <c r="FS5" s="12" t="s">
        <v>1493</v>
      </c>
      <c r="FT5" s="12" t="s">
        <v>1493</v>
      </c>
      <c r="FU5" s="12" t="s">
        <v>1493</v>
      </c>
      <c r="FV5" s="12" t="s">
        <v>1493</v>
      </c>
      <c r="FW5" s="12" t="s">
        <v>1493</v>
      </c>
      <c r="FX5" s="12" t="s">
        <v>1493</v>
      </c>
      <c r="FY5" s="12" t="s">
        <v>1493</v>
      </c>
      <c r="FZ5" s="12" t="s">
        <v>1493</v>
      </c>
      <c r="GA5" s="12" t="s">
        <v>1493</v>
      </c>
      <c r="GB5" s="12" t="s">
        <v>1493</v>
      </c>
      <c r="GC5" s="12" t="s">
        <v>1493</v>
      </c>
      <c r="GD5" s="12" t="s">
        <v>1493</v>
      </c>
      <c r="GE5" s="12" t="s">
        <v>1493</v>
      </c>
      <c r="GF5" s="12" t="s">
        <v>1493</v>
      </c>
      <c r="GG5" s="12" t="s">
        <v>1493</v>
      </c>
      <c r="GH5" s="12" t="s">
        <v>1493</v>
      </c>
      <c r="GI5" s="12" t="s">
        <v>1493</v>
      </c>
      <c r="GJ5">
        <v>1</v>
      </c>
      <c r="GK5">
        <v>1</v>
      </c>
      <c r="GL5">
        <v>1</v>
      </c>
      <c r="GN5">
        <v>1</v>
      </c>
    </row>
    <row r="6" spans="1:196" x14ac:dyDescent="0.25">
      <c r="A6" s="4">
        <v>2.004</v>
      </c>
      <c r="B6" t="s">
        <v>1415</v>
      </c>
      <c r="C6">
        <v>184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 s="12" t="s">
        <v>1493</v>
      </c>
      <c r="M6" s="12" t="s">
        <v>1493</v>
      </c>
      <c r="N6">
        <v>1</v>
      </c>
      <c r="O6">
        <v>1</v>
      </c>
      <c r="P6" s="12" t="s">
        <v>1493</v>
      </c>
      <c r="Q6" s="12" t="s">
        <v>1493</v>
      </c>
      <c r="R6" s="12" t="s">
        <v>1493</v>
      </c>
      <c r="S6" s="12" t="s">
        <v>1493</v>
      </c>
      <c r="T6" s="12" t="s">
        <v>1493</v>
      </c>
      <c r="U6" s="12" t="s">
        <v>1493</v>
      </c>
      <c r="V6" s="12" t="s">
        <v>1493</v>
      </c>
      <c r="W6" s="12" t="s">
        <v>1493</v>
      </c>
      <c r="X6" s="12" t="s">
        <v>1493</v>
      </c>
      <c r="Y6" s="12" t="s">
        <v>1493</v>
      </c>
      <c r="Z6" s="12" t="s">
        <v>1493</v>
      </c>
      <c r="AA6" s="12" t="s">
        <v>1493</v>
      </c>
      <c r="AB6" s="12" t="s">
        <v>1493</v>
      </c>
      <c r="AC6" s="12" t="s">
        <v>1493</v>
      </c>
      <c r="AD6" s="12" t="s">
        <v>1493</v>
      </c>
      <c r="AE6" s="12" t="s">
        <v>1493</v>
      </c>
      <c r="AF6" s="12" t="s">
        <v>1493</v>
      </c>
      <c r="AG6" s="12" t="s">
        <v>1493</v>
      </c>
      <c r="AH6" s="12" t="s">
        <v>1493</v>
      </c>
      <c r="AI6" s="12" t="s">
        <v>1493</v>
      </c>
      <c r="AJ6" s="12" t="s">
        <v>1493</v>
      </c>
      <c r="AK6" s="12" t="s">
        <v>1493</v>
      </c>
      <c r="AL6" s="12" t="s">
        <v>1493</v>
      </c>
      <c r="AM6" s="12" t="s">
        <v>1493</v>
      </c>
      <c r="AN6" s="12" t="s">
        <v>1493</v>
      </c>
      <c r="AO6" s="12" t="s">
        <v>1493</v>
      </c>
      <c r="AP6" s="12" t="s">
        <v>1493</v>
      </c>
      <c r="AQ6" s="12" t="s">
        <v>1493</v>
      </c>
      <c r="AR6" s="12" t="s">
        <v>1493</v>
      </c>
      <c r="AS6" s="12" t="s">
        <v>1493</v>
      </c>
      <c r="AT6" s="12" t="s">
        <v>1493</v>
      </c>
      <c r="AU6" s="12" t="s">
        <v>1493</v>
      </c>
      <c r="AV6" s="12" t="s">
        <v>1493</v>
      </c>
      <c r="AW6" s="12" t="s">
        <v>1493</v>
      </c>
      <c r="AX6" s="12" t="s">
        <v>1493</v>
      </c>
      <c r="AY6" s="12" t="s">
        <v>1493</v>
      </c>
      <c r="AZ6" s="12" t="s">
        <v>1493</v>
      </c>
      <c r="BA6" s="12" t="s">
        <v>1493</v>
      </c>
      <c r="BB6" s="12" t="s">
        <v>1493</v>
      </c>
      <c r="BC6" s="12" t="s">
        <v>1493</v>
      </c>
      <c r="BD6" s="12" t="s">
        <v>1493</v>
      </c>
      <c r="BE6" s="12" t="s">
        <v>1493</v>
      </c>
      <c r="BF6" s="12" t="s">
        <v>1493</v>
      </c>
      <c r="BG6" s="12" t="s">
        <v>1493</v>
      </c>
      <c r="BH6" s="12" t="s">
        <v>1493</v>
      </c>
      <c r="BI6" s="12" t="s">
        <v>1493</v>
      </c>
      <c r="BJ6" s="12" t="s">
        <v>1493</v>
      </c>
      <c r="BK6" s="12" t="s">
        <v>1493</v>
      </c>
      <c r="BL6" s="12" t="s">
        <v>1493</v>
      </c>
      <c r="BM6" s="12" t="s">
        <v>1493</v>
      </c>
      <c r="BN6" s="12" t="s">
        <v>1493</v>
      </c>
      <c r="BO6" s="12" t="s">
        <v>1493</v>
      </c>
      <c r="BP6" s="12" t="s">
        <v>1493</v>
      </c>
      <c r="BQ6" s="12" t="s">
        <v>1493</v>
      </c>
      <c r="BR6" s="12" t="s">
        <v>1493</v>
      </c>
      <c r="BS6" s="12" t="s">
        <v>1493</v>
      </c>
      <c r="BT6" s="12" t="s">
        <v>1493</v>
      </c>
      <c r="BU6" s="12" t="s">
        <v>1493</v>
      </c>
      <c r="BV6" s="12" t="s">
        <v>1493</v>
      </c>
      <c r="BW6" s="12" t="s">
        <v>1493</v>
      </c>
      <c r="BX6" s="12" t="s">
        <v>1493</v>
      </c>
      <c r="BY6" s="12" t="s">
        <v>1493</v>
      </c>
      <c r="BZ6" s="12" t="s">
        <v>1493</v>
      </c>
      <c r="CA6" s="12" t="s">
        <v>1493</v>
      </c>
      <c r="CB6" s="12" t="s">
        <v>1493</v>
      </c>
      <c r="CC6" s="12" t="s">
        <v>1493</v>
      </c>
      <c r="CD6" s="12" t="s">
        <v>1493</v>
      </c>
      <c r="CE6" s="12" t="s">
        <v>1493</v>
      </c>
      <c r="CF6" s="12" t="s">
        <v>1493</v>
      </c>
      <c r="CG6" s="12" t="s">
        <v>1493</v>
      </c>
      <c r="CH6" s="12" t="s">
        <v>1493</v>
      </c>
      <c r="CI6" s="12" t="s">
        <v>1493</v>
      </c>
      <c r="CJ6" s="12" t="s">
        <v>1493</v>
      </c>
      <c r="CK6" s="12" t="s">
        <v>1493</v>
      </c>
      <c r="CL6" s="12" t="s">
        <v>1493</v>
      </c>
      <c r="CM6" s="12" t="s">
        <v>1493</v>
      </c>
      <c r="CN6" s="12" t="s">
        <v>1493</v>
      </c>
      <c r="CO6" s="12" t="s">
        <v>1493</v>
      </c>
      <c r="CP6" s="12" t="s">
        <v>1493</v>
      </c>
      <c r="CQ6" s="12" t="s">
        <v>1493</v>
      </c>
      <c r="CR6" s="12" t="s">
        <v>1493</v>
      </c>
      <c r="CS6" s="12" t="s">
        <v>1493</v>
      </c>
      <c r="CT6" s="12" t="s">
        <v>1493</v>
      </c>
      <c r="CU6" s="12" t="s">
        <v>1493</v>
      </c>
      <c r="CV6" s="12" t="s">
        <v>1493</v>
      </c>
      <c r="CW6" s="12" t="s">
        <v>1493</v>
      </c>
      <c r="CX6" s="12" t="s">
        <v>1493</v>
      </c>
      <c r="CY6" s="12" t="s">
        <v>1493</v>
      </c>
      <c r="CZ6" s="12" t="s">
        <v>1493</v>
      </c>
      <c r="DA6" s="12" t="s">
        <v>1493</v>
      </c>
      <c r="DB6" s="12" t="s">
        <v>1493</v>
      </c>
      <c r="DC6" s="12" t="s">
        <v>1493</v>
      </c>
      <c r="DD6" s="12" t="s">
        <v>1493</v>
      </c>
      <c r="DE6" s="12" t="s">
        <v>1493</v>
      </c>
      <c r="DF6" s="12" t="s">
        <v>1493</v>
      </c>
      <c r="DG6" s="12" t="s">
        <v>1493</v>
      </c>
      <c r="DH6" s="12" t="s">
        <v>1493</v>
      </c>
      <c r="DI6" s="12" t="s">
        <v>1493</v>
      </c>
      <c r="DJ6" s="12" t="s">
        <v>1493</v>
      </c>
      <c r="DK6" s="12" t="s">
        <v>1493</v>
      </c>
      <c r="DL6" s="12" t="s">
        <v>1493</v>
      </c>
      <c r="DM6" s="12" t="s">
        <v>1493</v>
      </c>
      <c r="DN6" s="12" t="s">
        <v>1493</v>
      </c>
      <c r="DO6" s="12" t="s">
        <v>1493</v>
      </c>
      <c r="DP6" s="12" t="s">
        <v>1493</v>
      </c>
      <c r="DQ6" s="12" t="s">
        <v>1493</v>
      </c>
      <c r="DR6" s="12" t="s">
        <v>1493</v>
      </c>
      <c r="DS6" s="12" t="s">
        <v>1493</v>
      </c>
      <c r="DT6" s="12" t="s">
        <v>1493</v>
      </c>
      <c r="DU6" s="12" t="s">
        <v>1493</v>
      </c>
      <c r="DV6" s="12" t="s">
        <v>1493</v>
      </c>
      <c r="DW6" s="12" t="s">
        <v>1493</v>
      </c>
      <c r="DX6" s="12" t="s">
        <v>1493</v>
      </c>
      <c r="DY6" s="12" t="s">
        <v>1493</v>
      </c>
      <c r="DZ6" s="12" t="s">
        <v>1493</v>
      </c>
      <c r="EA6" s="12" t="s">
        <v>1493</v>
      </c>
      <c r="EB6" s="12" t="s">
        <v>1493</v>
      </c>
      <c r="EC6" s="12" t="s">
        <v>1493</v>
      </c>
      <c r="ED6" s="12" t="s">
        <v>1493</v>
      </c>
      <c r="EE6" s="12" t="s">
        <v>1493</v>
      </c>
      <c r="EF6" s="12" t="s">
        <v>1493</v>
      </c>
      <c r="EG6" s="12" t="s">
        <v>1493</v>
      </c>
      <c r="EH6" s="12" t="s">
        <v>1493</v>
      </c>
      <c r="EI6" s="12" t="s">
        <v>1493</v>
      </c>
      <c r="EJ6" s="12" t="s">
        <v>1493</v>
      </c>
      <c r="EK6" s="12" t="s">
        <v>1493</v>
      </c>
      <c r="EL6" s="12" t="s">
        <v>1493</v>
      </c>
      <c r="EM6" s="12" t="s">
        <v>1493</v>
      </c>
      <c r="EN6" s="12" t="s">
        <v>1493</v>
      </c>
      <c r="EO6" s="12" t="s">
        <v>1493</v>
      </c>
      <c r="EP6" s="12" t="s">
        <v>1493</v>
      </c>
      <c r="EQ6" s="12" t="s">
        <v>1493</v>
      </c>
      <c r="ER6" s="12" t="s">
        <v>1493</v>
      </c>
      <c r="ES6" s="12" t="s">
        <v>1493</v>
      </c>
      <c r="ET6" s="12" t="s">
        <v>1493</v>
      </c>
      <c r="EU6" s="12" t="s">
        <v>1493</v>
      </c>
      <c r="EV6" s="12" t="s">
        <v>1493</v>
      </c>
      <c r="EW6" s="12" t="s">
        <v>1493</v>
      </c>
      <c r="EX6" s="12" t="s">
        <v>1493</v>
      </c>
      <c r="EY6" s="12" t="s">
        <v>1493</v>
      </c>
      <c r="EZ6" s="12" t="s">
        <v>1493</v>
      </c>
      <c r="FA6" s="12" t="s">
        <v>1493</v>
      </c>
      <c r="FB6" s="12" t="s">
        <v>1493</v>
      </c>
      <c r="FC6" s="12" t="s">
        <v>1493</v>
      </c>
      <c r="FD6" s="12" t="s">
        <v>1493</v>
      </c>
      <c r="FE6" s="12" t="s">
        <v>1493</v>
      </c>
      <c r="FF6" s="12" t="s">
        <v>1493</v>
      </c>
      <c r="FG6" s="12" t="s">
        <v>1493</v>
      </c>
      <c r="FH6" s="12" t="s">
        <v>1493</v>
      </c>
      <c r="FI6" s="12" t="s">
        <v>1493</v>
      </c>
      <c r="FJ6" s="12" t="s">
        <v>1493</v>
      </c>
      <c r="FK6" s="12" t="s">
        <v>1493</v>
      </c>
      <c r="FL6" s="12" t="s">
        <v>1493</v>
      </c>
      <c r="FM6" s="12" t="s">
        <v>1493</v>
      </c>
      <c r="FN6">
        <v>1</v>
      </c>
      <c r="FO6" s="12" t="s">
        <v>1493</v>
      </c>
      <c r="FP6" s="12" t="s">
        <v>1493</v>
      </c>
      <c r="FQ6">
        <v>0</v>
      </c>
      <c r="FR6" s="12" t="s">
        <v>1493</v>
      </c>
      <c r="FS6" s="12" t="s">
        <v>1493</v>
      </c>
      <c r="FT6" s="12" t="s">
        <v>1493</v>
      </c>
      <c r="FU6" s="12" t="s">
        <v>1493</v>
      </c>
      <c r="FV6" s="12" t="s">
        <v>1493</v>
      </c>
      <c r="FW6" s="12" t="s">
        <v>1493</v>
      </c>
      <c r="FX6" s="12" t="s">
        <v>1493</v>
      </c>
      <c r="FY6" s="12" t="s">
        <v>1493</v>
      </c>
      <c r="FZ6" s="12" t="s">
        <v>1493</v>
      </c>
      <c r="GA6" s="12" t="s">
        <v>1493</v>
      </c>
      <c r="GB6" s="12" t="s">
        <v>1493</v>
      </c>
      <c r="GC6" s="12" t="s">
        <v>1493</v>
      </c>
      <c r="GD6" s="12" t="s">
        <v>1493</v>
      </c>
      <c r="GE6" s="12" t="s">
        <v>1493</v>
      </c>
      <c r="GF6" s="12" t="s">
        <v>1493</v>
      </c>
      <c r="GG6" s="12" t="s">
        <v>1493</v>
      </c>
      <c r="GH6" s="12" t="s">
        <v>1493</v>
      </c>
      <c r="GI6" s="12" t="s">
        <v>1493</v>
      </c>
      <c r="GJ6">
        <v>0</v>
      </c>
      <c r="GK6">
        <v>0</v>
      </c>
      <c r="GL6">
        <v>0</v>
      </c>
      <c r="GN6">
        <v>1</v>
      </c>
    </row>
    <row r="7" spans="1:196" x14ac:dyDescent="0.25">
      <c r="A7" s="4">
        <v>2.0049999999999999</v>
      </c>
      <c r="B7" t="s">
        <v>483</v>
      </c>
      <c r="C7">
        <v>44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 s="12" t="s">
        <v>1493</v>
      </c>
      <c r="P7" s="12" t="s">
        <v>1493</v>
      </c>
      <c r="Q7" s="12" t="s">
        <v>1493</v>
      </c>
      <c r="R7" s="12" t="s">
        <v>1493</v>
      </c>
      <c r="S7" s="12" t="s">
        <v>1493</v>
      </c>
      <c r="T7" s="12" t="s">
        <v>1493</v>
      </c>
      <c r="U7" s="12" t="s">
        <v>1493</v>
      </c>
      <c r="V7" s="12" t="s">
        <v>1493</v>
      </c>
      <c r="W7" s="12" t="s">
        <v>1493</v>
      </c>
      <c r="X7" s="12" t="s">
        <v>1493</v>
      </c>
      <c r="Y7" s="12" t="s">
        <v>1493</v>
      </c>
      <c r="Z7" s="12" t="s">
        <v>1493</v>
      </c>
      <c r="AA7" s="12" t="s">
        <v>1493</v>
      </c>
      <c r="AB7" s="12" t="s">
        <v>1493</v>
      </c>
      <c r="AC7" s="12" t="s">
        <v>1493</v>
      </c>
      <c r="AD7" s="12" t="s">
        <v>1493</v>
      </c>
      <c r="AE7" s="12" t="s">
        <v>1493</v>
      </c>
      <c r="AF7" s="12" t="s">
        <v>1493</v>
      </c>
      <c r="AG7" s="12" t="s">
        <v>1493</v>
      </c>
      <c r="AH7" s="12" t="s">
        <v>1493</v>
      </c>
      <c r="AI7" s="12" t="s">
        <v>1493</v>
      </c>
      <c r="AJ7" s="12" t="s">
        <v>1493</v>
      </c>
      <c r="AK7" s="12" t="s">
        <v>1493</v>
      </c>
      <c r="AL7" s="12" t="s">
        <v>1493</v>
      </c>
      <c r="AM7" s="12" t="s">
        <v>1493</v>
      </c>
      <c r="AN7" s="12" t="s">
        <v>1493</v>
      </c>
      <c r="AO7" s="12" t="s">
        <v>1493</v>
      </c>
      <c r="AP7" s="12" t="s">
        <v>1493</v>
      </c>
      <c r="AQ7" s="12" t="s">
        <v>1493</v>
      </c>
      <c r="AR7" s="12" t="s">
        <v>1493</v>
      </c>
      <c r="AS7" s="12" t="s">
        <v>1493</v>
      </c>
      <c r="AT7" s="12" t="s">
        <v>1493</v>
      </c>
      <c r="AU7" s="12" t="s">
        <v>1493</v>
      </c>
      <c r="AV7" s="12" t="s">
        <v>1493</v>
      </c>
      <c r="AW7" s="12" t="s">
        <v>1493</v>
      </c>
      <c r="AX7" s="12" t="s">
        <v>1493</v>
      </c>
      <c r="AY7" s="12" t="s">
        <v>1493</v>
      </c>
      <c r="AZ7" s="12" t="s">
        <v>1493</v>
      </c>
      <c r="BA7" s="12" t="s">
        <v>1493</v>
      </c>
      <c r="BB7" s="12" t="s">
        <v>1493</v>
      </c>
      <c r="BC7" s="12" t="s">
        <v>1493</v>
      </c>
      <c r="BD7" s="12" t="s">
        <v>1493</v>
      </c>
      <c r="BE7" s="12" t="s">
        <v>1493</v>
      </c>
      <c r="BF7" s="12" t="s">
        <v>1493</v>
      </c>
      <c r="BG7" s="12" t="s">
        <v>1493</v>
      </c>
      <c r="BH7" s="12" t="s">
        <v>1493</v>
      </c>
      <c r="BI7" s="12" t="s">
        <v>1493</v>
      </c>
      <c r="BJ7" s="12" t="s">
        <v>1493</v>
      </c>
      <c r="BK7" s="12" t="s">
        <v>1493</v>
      </c>
      <c r="BL7" s="12" t="s">
        <v>1493</v>
      </c>
      <c r="BM7" s="12" t="s">
        <v>1493</v>
      </c>
      <c r="BN7" s="12" t="s">
        <v>1493</v>
      </c>
      <c r="BO7" s="12" t="s">
        <v>1493</v>
      </c>
      <c r="BP7" s="12" t="s">
        <v>1493</v>
      </c>
      <c r="BQ7" s="12" t="s">
        <v>1493</v>
      </c>
      <c r="BR7" s="12" t="s">
        <v>1493</v>
      </c>
      <c r="BS7" s="12" t="s">
        <v>1493</v>
      </c>
      <c r="BT7" s="12" t="s">
        <v>1493</v>
      </c>
      <c r="BU7" s="12" t="s">
        <v>1493</v>
      </c>
      <c r="BV7" s="12" t="s">
        <v>1493</v>
      </c>
      <c r="BW7" s="12" t="s">
        <v>1493</v>
      </c>
      <c r="BX7" s="12" t="s">
        <v>1493</v>
      </c>
      <c r="BY7" s="12" t="s">
        <v>1493</v>
      </c>
      <c r="BZ7" s="12" t="s">
        <v>1493</v>
      </c>
      <c r="CA7" s="12" t="s">
        <v>1493</v>
      </c>
      <c r="CB7" s="12" t="s">
        <v>1493</v>
      </c>
      <c r="CC7" s="12" t="s">
        <v>1493</v>
      </c>
      <c r="CD7" s="12" t="s">
        <v>1493</v>
      </c>
      <c r="CE7" s="12" t="s">
        <v>1493</v>
      </c>
      <c r="CF7" s="12" t="s">
        <v>1493</v>
      </c>
      <c r="CG7" s="12" t="s">
        <v>1493</v>
      </c>
      <c r="CH7" s="12" t="s">
        <v>1493</v>
      </c>
      <c r="CI7" s="12" t="s">
        <v>1493</v>
      </c>
      <c r="CJ7" s="12" t="s">
        <v>1493</v>
      </c>
      <c r="CK7" s="12" t="s">
        <v>1493</v>
      </c>
      <c r="CL7" s="12" t="s">
        <v>1493</v>
      </c>
      <c r="CM7" s="12" t="s">
        <v>1493</v>
      </c>
      <c r="CN7" s="12" t="s">
        <v>1493</v>
      </c>
      <c r="CO7" s="12" t="s">
        <v>1493</v>
      </c>
      <c r="CP7" s="12" t="s">
        <v>1493</v>
      </c>
      <c r="CQ7" s="12" t="s">
        <v>1493</v>
      </c>
      <c r="CR7" s="12" t="s">
        <v>1493</v>
      </c>
      <c r="CS7" s="12" t="s">
        <v>1493</v>
      </c>
      <c r="CT7" s="12" t="s">
        <v>1493</v>
      </c>
      <c r="CU7" s="12" t="s">
        <v>1493</v>
      </c>
      <c r="CV7" s="12" t="s">
        <v>1493</v>
      </c>
      <c r="CW7" s="12" t="s">
        <v>1493</v>
      </c>
      <c r="CX7" s="12" t="s">
        <v>1493</v>
      </c>
      <c r="CY7" s="12" t="s">
        <v>1493</v>
      </c>
      <c r="CZ7" s="12" t="s">
        <v>1493</v>
      </c>
      <c r="DA7" s="12" t="s">
        <v>1493</v>
      </c>
      <c r="DB7" s="12" t="s">
        <v>1493</v>
      </c>
      <c r="DC7" s="12" t="s">
        <v>1493</v>
      </c>
      <c r="DD7" s="12" t="s">
        <v>1493</v>
      </c>
      <c r="DE7" s="12" t="s">
        <v>1493</v>
      </c>
      <c r="DF7" s="12" t="s">
        <v>1493</v>
      </c>
      <c r="DG7" s="12" t="s">
        <v>1493</v>
      </c>
      <c r="DH7" s="12" t="s">
        <v>1493</v>
      </c>
      <c r="DI7" s="12" t="s">
        <v>1493</v>
      </c>
      <c r="DJ7" s="12" t="s">
        <v>1493</v>
      </c>
      <c r="DK7" s="12" t="s">
        <v>1493</v>
      </c>
      <c r="DL7" s="12" t="s">
        <v>1493</v>
      </c>
      <c r="DM7" s="12" t="s">
        <v>1493</v>
      </c>
      <c r="DN7" s="12" t="s">
        <v>1493</v>
      </c>
      <c r="DO7" s="12" t="s">
        <v>1493</v>
      </c>
      <c r="DP7" s="12" t="s">
        <v>1493</v>
      </c>
      <c r="DQ7" s="12" t="s">
        <v>1493</v>
      </c>
      <c r="DR7" s="12" t="s">
        <v>1493</v>
      </c>
      <c r="DS7" s="12" t="s">
        <v>1493</v>
      </c>
      <c r="DT7" s="12" t="s">
        <v>1493</v>
      </c>
      <c r="DU7" s="12" t="s">
        <v>1493</v>
      </c>
      <c r="DV7" s="12" t="s">
        <v>1493</v>
      </c>
      <c r="DW7" s="12" t="s">
        <v>1493</v>
      </c>
      <c r="DX7" s="12" t="s">
        <v>1493</v>
      </c>
      <c r="DY7" s="12" t="s">
        <v>1493</v>
      </c>
      <c r="DZ7" s="12" t="s">
        <v>1493</v>
      </c>
      <c r="EA7" s="12" t="s">
        <v>1493</v>
      </c>
      <c r="EB7" s="12" t="s">
        <v>1493</v>
      </c>
      <c r="EC7" s="12" t="s">
        <v>1493</v>
      </c>
      <c r="ED7" s="12" t="s">
        <v>1493</v>
      </c>
      <c r="EE7" s="12" t="s">
        <v>1493</v>
      </c>
      <c r="EF7" s="12" t="s">
        <v>1493</v>
      </c>
      <c r="EG7" s="12" t="s">
        <v>1493</v>
      </c>
      <c r="EH7" s="12" t="s">
        <v>1493</v>
      </c>
      <c r="EI7" s="12" t="s">
        <v>1493</v>
      </c>
      <c r="EJ7" s="12" t="s">
        <v>1493</v>
      </c>
      <c r="EK7" s="12" t="s">
        <v>1493</v>
      </c>
      <c r="EL7" s="12" t="s">
        <v>1493</v>
      </c>
      <c r="EM7" s="12" t="s">
        <v>1493</v>
      </c>
      <c r="EN7" s="12" t="s">
        <v>1493</v>
      </c>
      <c r="EO7" s="12" t="s">
        <v>1493</v>
      </c>
      <c r="EP7" s="12" t="s">
        <v>1493</v>
      </c>
      <c r="EQ7" s="12" t="s">
        <v>1493</v>
      </c>
      <c r="ER7" s="12" t="s">
        <v>1493</v>
      </c>
      <c r="ES7" s="12" t="s">
        <v>1493</v>
      </c>
      <c r="ET7" s="12" t="s">
        <v>1493</v>
      </c>
      <c r="EU7" s="12" t="s">
        <v>1493</v>
      </c>
      <c r="EV7" s="12" t="s">
        <v>1493</v>
      </c>
      <c r="EW7" s="12" t="s">
        <v>1493</v>
      </c>
      <c r="EX7" s="12" t="s">
        <v>1493</v>
      </c>
      <c r="EY7" s="12" t="s">
        <v>1493</v>
      </c>
      <c r="EZ7" s="12" t="s">
        <v>1493</v>
      </c>
      <c r="FA7" s="12" t="s">
        <v>1493</v>
      </c>
      <c r="FB7" s="12" t="s">
        <v>1493</v>
      </c>
      <c r="FC7" s="12" t="s">
        <v>1493</v>
      </c>
      <c r="FD7" s="12" t="s">
        <v>1493</v>
      </c>
      <c r="FE7" s="12" t="s">
        <v>1493</v>
      </c>
      <c r="FF7" s="12" t="s">
        <v>1493</v>
      </c>
      <c r="FG7" s="12" t="s">
        <v>1493</v>
      </c>
      <c r="FH7" s="12" t="s">
        <v>1493</v>
      </c>
      <c r="FI7" s="12" t="s">
        <v>1493</v>
      </c>
      <c r="FJ7" s="12" t="s">
        <v>1493</v>
      </c>
      <c r="FK7" s="12" t="s">
        <v>1493</v>
      </c>
      <c r="FL7" s="12" t="s">
        <v>1493</v>
      </c>
      <c r="FM7" s="12" t="s">
        <v>1493</v>
      </c>
      <c r="FN7">
        <v>1</v>
      </c>
      <c r="FO7" s="12" t="s">
        <v>1493</v>
      </c>
      <c r="FP7" s="12" t="s">
        <v>1493</v>
      </c>
      <c r="FQ7">
        <v>0</v>
      </c>
      <c r="FR7" s="12" t="s">
        <v>1493</v>
      </c>
      <c r="FS7" s="12" t="s">
        <v>1493</v>
      </c>
      <c r="FT7" s="12" t="s">
        <v>1493</v>
      </c>
      <c r="FU7" s="12" t="s">
        <v>1493</v>
      </c>
      <c r="FV7" s="12" t="s">
        <v>1493</v>
      </c>
      <c r="FW7" s="12" t="s">
        <v>1493</v>
      </c>
      <c r="FX7" s="12" t="s">
        <v>1493</v>
      </c>
      <c r="FY7" s="12" t="s">
        <v>1493</v>
      </c>
      <c r="FZ7" s="12" t="s">
        <v>1493</v>
      </c>
      <c r="GA7" s="12" t="s">
        <v>1493</v>
      </c>
      <c r="GB7" s="12" t="s">
        <v>1493</v>
      </c>
      <c r="GC7" s="12" t="s">
        <v>1493</v>
      </c>
      <c r="GD7" s="12" t="s">
        <v>1493</v>
      </c>
      <c r="GE7" s="12" t="s">
        <v>1493</v>
      </c>
      <c r="GF7" s="12" t="s">
        <v>1493</v>
      </c>
      <c r="GG7" s="12" t="s">
        <v>1493</v>
      </c>
      <c r="GH7" s="12" t="s">
        <v>1493</v>
      </c>
      <c r="GI7" s="12" t="s">
        <v>1493</v>
      </c>
      <c r="GJ7">
        <v>0</v>
      </c>
      <c r="GK7">
        <v>0</v>
      </c>
      <c r="GL7">
        <v>0</v>
      </c>
      <c r="GN7">
        <v>1</v>
      </c>
    </row>
    <row r="8" spans="1:196" x14ac:dyDescent="0.25">
      <c r="A8" s="4">
        <v>2.0059999999999998</v>
      </c>
      <c r="B8" t="s">
        <v>796</v>
      </c>
      <c r="C8" s="12" t="s">
        <v>1493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 s="12" t="s">
        <v>1493</v>
      </c>
      <c r="M8" s="12" t="s">
        <v>1493</v>
      </c>
      <c r="N8" s="12" t="s">
        <v>1493</v>
      </c>
      <c r="O8" s="12" t="s">
        <v>1493</v>
      </c>
      <c r="P8" t="s">
        <v>568</v>
      </c>
      <c r="Q8" s="12" t="s">
        <v>1493</v>
      </c>
      <c r="R8">
        <v>1</v>
      </c>
      <c r="S8" s="12" t="s">
        <v>1493</v>
      </c>
      <c r="T8" s="12" t="s">
        <v>1493</v>
      </c>
      <c r="U8" s="12" t="s">
        <v>1493</v>
      </c>
      <c r="V8" s="12" t="s">
        <v>1493</v>
      </c>
      <c r="W8" s="12" t="s">
        <v>1493</v>
      </c>
      <c r="X8" s="12" t="s">
        <v>1493</v>
      </c>
      <c r="Y8" s="12" t="s">
        <v>1493</v>
      </c>
      <c r="Z8" s="12" t="s">
        <v>1493</v>
      </c>
      <c r="AA8" s="12" t="s">
        <v>1493</v>
      </c>
      <c r="AB8">
        <v>1</v>
      </c>
      <c r="AC8">
        <v>1</v>
      </c>
      <c r="AD8" s="12" t="s">
        <v>1493</v>
      </c>
      <c r="AE8" s="12" t="s">
        <v>1493</v>
      </c>
      <c r="AF8" s="12" t="s">
        <v>1493</v>
      </c>
      <c r="AG8" s="12" t="s">
        <v>1493</v>
      </c>
      <c r="AH8" s="12" t="s">
        <v>1493</v>
      </c>
      <c r="AI8" s="12" t="s">
        <v>1493</v>
      </c>
      <c r="AJ8" s="12" t="s">
        <v>1493</v>
      </c>
      <c r="AK8" s="12" t="s">
        <v>1493</v>
      </c>
      <c r="AL8" s="12" t="s">
        <v>1493</v>
      </c>
      <c r="AM8" s="12" t="s">
        <v>1493</v>
      </c>
      <c r="AN8" s="12" t="s">
        <v>1493</v>
      </c>
      <c r="AO8" s="12" t="s">
        <v>1493</v>
      </c>
      <c r="AP8" s="12" t="s">
        <v>1493</v>
      </c>
      <c r="AQ8" s="12" t="s">
        <v>1493</v>
      </c>
      <c r="AR8" s="12" t="s">
        <v>1493</v>
      </c>
      <c r="AS8" s="12" t="s">
        <v>1493</v>
      </c>
      <c r="AT8" s="12" t="s">
        <v>1493</v>
      </c>
      <c r="AU8" s="12" t="s">
        <v>1493</v>
      </c>
      <c r="AV8" s="12" t="s">
        <v>1493</v>
      </c>
      <c r="AW8" s="12" t="s">
        <v>1493</v>
      </c>
      <c r="AX8" s="12" t="s">
        <v>1493</v>
      </c>
      <c r="AY8" s="12" t="s">
        <v>1493</v>
      </c>
      <c r="AZ8" s="12" t="s">
        <v>1493</v>
      </c>
      <c r="BA8" s="12" t="s">
        <v>1493</v>
      </c>
      <c r="BB8" s="12" t="s">
        <v>1493</v>
      </c>
      <c r="BC8" s="12" t="s">
        <v>1493</v>
      </c>
      <c r="BD8" s="12" t="s">
        <v>1493</v>
      </c>
      <c r="BE8" s="12" t="s">
        <v>1493</v>
      </c>
      <c r="BF8" s="12" t="s">
        <v>1493</v>
      </c>
      <c r="BG8" s="12" t="s">
        <v>1493</v>
      </c>
      <c r="BH8" s="12" t="s">
        <v>1493</v>
      </c>
      <c r="BI8" s="12" t="s">
        <v>1493</v>
      </c>
      <c r="BJ8" s="12" t="s">
        <v>1493</v>
      </c>
      <c r="BK8" s="12" t="s">
        <v>1493</v>
      </c>
      <c r="BL8" s="12" t="s">
        <v>1493</v>
      </c>
      <c r="BM8" s="12" t="s">
        <v>1493</v>
      </c>
      <c r="BN8" s="12" t="s">
        <v>1493</v>
      </c>
      <c r="BO8" s="12" t="s">
        <v>1493</v>
      </c>
      <c r="BP8" s="12" t="s">
        <v>1493</v>
      </c>
      <c r="BQ8" s="12" t="s">
        <v>1493</v>
      </c>
      <c r="BR8" s="12" t="s">
        <v>1493</v>
      </c>
      <c r="BS8" s="12" t="s">
        <v>1493</v>
      </c>
      <c r="BT8" s="12" t="s">
        <v>1493</v>
      </c>
      <c r="BU8" s="12" t="s">
        <v>1493</v>
      </c>
      <c r="BV8" s="12" t="s">
        <v>1493</v>
      </c>
      <c r="BW8" s="12" t="s">
        <v>1493</v>
      </c>
      <c r="BX8" s="12" t="s">
        <v>1493</v>
      </c>
      <c r="BY8" s="12" t="s">
        <v>1493</v>
      </c>
      <c r="BZ8" s="12" t="s">
        <v>1493</v>
      </c>
      <c r="CA8" s="12" t="s">
        <v>1493</v>
      </c>
      <c r="CB8" s="12" t="s">
        <v>1493</v>
      </c>
      <c r="CC8" s="12" t="s">
        <v>1493</v>
      </c>
      <c r="CD8" s="12" t="s">
        <v>1493</v>
      </c>
      <c r="CE8" s="12" t="s">
        <v>1493</v>
      </c>
      <c r="CF8" s="12" t="s">
        <v>1493</v>
      </c>
      <c r="CG8" s="12" t="s">
        <v>1493</v>
      </c>
      <c r="CH8" s="12" t="s">
        <v>1493</v>
      </c>
      <c r="CI8" s="12" t="s">
        <v>1493</v>
      </c>
      <c r="CJ8" s="12" t="s">
        <v>1493</v>
      </c>
      <c r="CK8" s="12" t="s">
        <v>1493</v>
      </c>
      <c r="CL8" s="12" t="s">
        <v>1493</v>
      </c>
      <c r="CM8" s="12" t="s">
        <v>1493</v>
      </c>
      <c r="CN8" s="12" t="s">
        <v>1493</v>
      </c>
      <c r="CO8" s="12" t="s">
        <v>1493</v>
      </c>
      <c r="CP8" s="12" t="s">
        <v>1493</v>
      </c>
      <c r="CQ8" s="12" t="s">
        <v>1493</v>
      </c>
      <c r="CR8" s="12" t="s">
        <v>1493</v>
      </c>
      <c r="CS8" s="12" t="s">
        <v>1493</v>
      </c>
      <c r="CT8" s="12" t="s">
        <v>1493</v>
      </c>
      <c r="CU8" s="12" t="s">
        <v>1493</v>
      </c>
      <c r="CV8" s="12" t="s">
        <v>1493</v>
      </c>
      <c r="CW8" s="12" t="s">
        <v>1493</v>
      </c>
      <c r="CX8" s="12" t="s">
        <v>1493</v>
      </c>
      <c r="CY8" s="12" t="s">
        <v>1493</v>
      </c>
      <c r="CZ8" s="12" t="s">
        <v>1493</v>
      </c>
      <c r="DA8" s="12" t="s">
        <v>1493</v>
      </c>
      <c r="DB8" s="12" t="s">
        <v>1493</v>
      </c>
      <c r="DC8" s="12" t="s">
        <v>1493</v>
      </c>
      <c r="DD8" s="12" t="s">
        <v>1493</v>
      </c>
      <c r="DE8" s="12" t="s">
        <v>1493</v>
      </c>
      <c r="DF8" s="12" t="s">
        <v>1493</v>
      </c>
      <c r="DG8" s="12" t="s">
        <v>1493</v>
      </c>
      <c r="DH8" s="12" t="s">
        <v>1493</v>
      </c>
      <c r="DI8" s="12" t="s">
        <v>1493</v>
      </c>
      <c r="DJ8" s="12" t="s">
        <v>1493</v>
      </c>
      <c r="DK8" s="12" t="s">
        <v>1493</v>
      </c>
      <c r="DL8" s="12" t="s">
        <v>1493</v>
      </c>
      <c r="DM8" s="12" t="s">
        <v>1493</v>
      </c>
      <c r="DN8" s="12" t="s">
        <v>1493</v>
      </c>
      <c r="DO8" s="12" t="s">
        <v>1493</v>
      </c>
      <c r="DP8" s="12" t="s">
        <v>1493</v>
      </c>
      <c r="DQ8" s="12" t="s">
        <v>1493</v>
      </c>
      <c r="DR8" s="12" t="s">
        <v>1493</v>
      </c>
      <c r="DS8" s="12" t="s">
        <v>1493</v>
      </c>
      <c r="DT8" s="12" t="s">
        <v>1493</v>
      </c>
      <c r="DU8" s="12" t="s">
        <v>1493</v>
      </c>
      <c r="DV8" s="12" t="s">
        <v>1493</v>
      </c>
      <c r="DW8" s="12" t="s">
        <v>1493</v>
      </c>
      <c r="DX8" s="12" t="s">
        <v>1493</v>
      </c>
      <c r="DY8" s="12" t="s">
        <v>1493</v>
      </c>
      <c r="DZ8" s="12" t="s">
        <v>1493</v>
      </c>
      <c r="EA8" s="12" t="s">
        <v>1493</v>
      </c>
      <c r="EB8" s="12" t="s">
        <v>1493</v>
      </c>
      <c r="EC8" s="12" t="s">
        <v>1493</v>
      </c>
      <c r="ED8" s="12" t="s">
        <v>1493</v>
      </c>
      <c r="EE8" s="12" t="s">
        <v>1493</v>
      </c>
      <c r="EF8" s="12" t="s">
        <v>1493</v>
      </c>
      <c r="EG8" s="12" t="s">
        <v>1493</v>
      </c>
      <c r="EH8" s="12" t="s">
        <v>1493</v>
      </c>
      <c r="EI8" s="12" t="s">
        <v>1493</v>
      </c>
      <c r="EJ8" s="12" t="s">
        <v>1493</v>
      </c>
      <c r="EK8" s="12" t="s">
        <v>1493</v>
      </c>
      <c r="EL8" s="12" t="s">
        <v>1493</v>
      </c>
      <c r="EM8" s="12" t="s">
        <v>1493</v>
      </c>
      <c r="EN8" s="12" t="s">
        <v>1493</v>
      </c>
      <c r="EO8" s="12" t="s">
        <v>1493</v>
      </c>
      <c r="EP8" s="12" t="s">
        <v>1493</v>
      </c>
      <c r="EQ8" s="12" t="s">
        <v>1493</v>
      </c>
      <c r="ER8" s="12" t="s">
        <v>1493</v>
      </c>
      <c r="ES8" s="12" t="s">
        <v>1493</v>
      </c>
      <c r="ET8" s="12" t="s">
        <v>1493</v>
      </c>
      <c r="EU8" s="12" t="s">
        <v>1493</v>
      </c>
      <c r="EV8" s="12" t="s">
        <v>1493</v>
      </c>
      <c r="EW8" s="12" t="s">
        <v>1493</v>
      </c>
      <c r="EX8" s="12" t="s">
        <v>1493</v>
      </c>
      <c r="EY8" s="12" t="s">
        <v>1493</v>
      </c>
      <c r="EZ8" s="12" t="s">
        <v>1493</v>
      </c>
      <c r="FA8" s="12" t="s">
        <v>1493</v>
      </c>
      <c r="FB8" s="12" t="s">
        <v>1493</v>
      </c>
      <c r="FC8" s="12" t="s">
        <v>1493</v>
      </c>
      <c r="FD8" s="12" t="s">
        <v>1493</v>
      </c>
      <c r="FE8" s="12" t="s">
        <v>1493</v>
      </c>
      <c r="FF8" s="12" t="s">
        <v>1493</v>
      </c>
      <c r="FG8" s="12" t="s">
        <v>1493</v>
      </c>
      <c r="FH8" s="12" t="s">
        <v>1493</v>
      </c>
      <c r="FI8" s="12" t="s">
        <v>1493</v>
      </c>
      <c r="FJ8" s="12" t="s">
        <v>1493</v>
      </c>
      <c r="FK8" s="12" t="s">
        <v>1493</v>
      </c>
      <c r="FL8" s="12" t="s">
        <v>1493</v>
      </c>
      <c r="FM8" s="12" t="s">
        <v>1493</v>
      </c>
      <c r="FN8">
        <v>1</v>
      </c>
      <c r="FO8" s="12" t="s">
        <v>1493</v>
      </c>
      <c r="FP8" s="12" t="s">
        <v>1493</v>
      </c>
      <c r="FQ8">
        <v>0</v>
      </c>
      <c r="FR8" s="12" t="s">
        <v>1493</v>
      </c>
      <c r="FS8" s="12" t="s">
        <v>1493</v>
      </c>
      <c r="FT8" s="12" t="s">
        <v>1493</v>
      </c>
      <c r="FU8" s="12" t="s">
        <v>1493</v>
      </c>
      <c r="FV8" s="12" t="s">
        <v>1493</v>
      </c>
      <c r="FW8" s="12" t="s">
        <v>1493</v>
      </c>
      <c r="FX8" s="12" t="s">
        <v>1493</v>
      </c>
      <c r="FY8" s="12" t="s">
        <v>1493</v>
      </c>
      <c r="FZ8" s="12" t="s">
        <v>1493</v>
      </c>
      <c r="GA8" s="12" t="s">
        <v>1493</v>
      </c>
      <c r="GB8" s="12" t="s">
        <v>1493</v>
      </c>
      <c r="GC8" s="12" t="s">
        <v>1493</v>
      </c>
      <c r="GD8" s="12" t="s">
        <v>1493</v>
      </c>
      <c r="GE8" s="12" t="s">
        <v>1493</v>
      </c>
      <c r="GF8" s="12" t="s">
        <v>1493</v>
      </c>
      <c r="GG8" s="12" t="s">
        <v>1493</v>
      </c>
      <c r="GH8" s="12" t="s">
        <v>1493</v>
      </c>
      <c r="GI8" s="12" t="s">
        <v>1493</v>
      </c>
      <c r="GJ8">
        <v>0</v>
      </c>
      <c r="GK8">
        <v>0</v>
      </c>
      <c r="GL8">
        <v>0</v>
      </c>
      <c r="GN8">
        <v>1</v>
      </c>
    </row>
    <row r="9" spans="1:196" x14ac:dyDescent="0.25">
      <c r="A9" s="4">
        <v>2.0070000000000001</v>
      </c>
      <c r="B9" t="s">
        <v>701</v>
      </c>
      <c r="C9" s="12" t="s">
        <v>1493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 s="12" t="s">
        <v>1493</v>
      </c>
      <c r="M9" s="12" t="s">
        <v>1493</v>
      </c>
      <c r="N9">
        <v>1</v>
      </c>
      <c r="O9" s="12" t="s">
        <v>1493</v>
      </c>
      <c r="P9" t="s">
        <v>836</v>
      </c>
      <c r="Q9" s="12" t="s">
        <v>1493</v>
      </c>
      <c r="R9">
        <v>1</v>
      </c>
      <c r="S9" s="12" t="s">
        <v>1493</v>
      </c>
      <c r="T9" s="12" t="s">
        <v>1493</v>
      </c>
      <c r="U9" s="12" t="s">
        <v>1493</v>
      </c>
      <c r="V9" s="12" t="s">
        <v>1493</v>
      </c>
      <c r="W9" s="12" t="s">
        <v>1493</v>
      </c>
      <c r="X9" s="12" t="s">
        <v>1493</v>
      </c>
      <c r="Y9" s="12" t="s">
        <v>1493</v>
      </c>
      <c r="Z9" s="12" t="s">
        <v>1493</v>
      </c>
      <c r="AA9" s="12" t="s">
        <v>1493</v>
      </c>
      <c r="AB9">
        <v>1</v>
      </c>
      <c r="AC9" s="12" t="s">
        <v>1493</v>
      </c>
      <c r="AD9" s="12" t="s">
        <v>1493</v>
      </c>
      <c r="AE9" s="12" t="s">
        <v>1493</v>
      </c>
      <c r="AF9" s="12" t="s">
        <v>1493</v>
      </c>
      <c r="AG9" s="12" t="s">
        <v>1493</v>
      </c>
      <c r="AH9" s="12" t="s">
        <v>1493</v>
      </c>
      <c r="AI9" s="12" t="s">
        <v>1493</v>
      </c>
      <c r="AJ9" s="12" t="s">
        <v>1493</v>
      </c>
      <c r="AK9" s="12" t="s">
        <v>1493</v>
      </c>
      <c r="AL9" s="12" t="s">
        <v>1493</v>
      </c>
      <c r="AM9" s="12" t="s">
        <v>1493</v>
      </c>
      <c r="AN9" s="12" t="s">
        <v>1493</v>
      </c>
      <c r="AO9" s="12" t="s">
        <v>1493</v>
      </c>
      <c r="AP9" s="12" t="s">
        <v>1493</v>
      </c>
      <c r="AQ9" s="12" t="s">
        <v>1493</v>
      </c>
      <c r="AR9" s="12" t="s">
        <v>1493</v>
      </c>
      <c r="AS9" s="12" t="s">
        <v>1493</v>
      </c>
      <c r="AT9" s="12" t="s">
        <v>1493</v>
      </c>
      <c r="AU9" s="12" t="s">
        <v>1493</v>
      </c>
      <c r="AV9" s="12" t="s">
        <v>1493</v>
      </c>
      <c r="AW9" s="12" t="s">
        <v>1493</v>
      </c>
      <c r="AX9" s="12" t="s">
        <v>1493</v>
      </c>
      <c r="AY9" s="12" t="s">
        <v>1493</v>
      </c>
      <c r="AZ9" s="12" t="s">
        <v>1493</v>
      </c>
      <c r="BA9" s="12" t="s">
        <v>1493</v>
      </c>
      <c r="BB9" s="12" t="s">
        <v>1493</v>
      </c>
      <c r="BC9" s="12" t="s">
        <v>1493</v>
      </c>
      <c r="BD9" s="12" t="s">
        <v>1493</v>
      </c>
      <c r="BE9" s="12" t="s">
        <v>1493</v>
      </c>
      <c r="BF9" s="12" t="s">
        <v>1493</v>
      </c>
      <c r="BG9" s="12" t="s">
        <v>1493</v>
      </c>
      <c r="BH9" s="12" t="s">
        <v>1493</v>
      </c>
      <c r="BI9" s="12" t="s">
        <v>1493</v>
      </c>
      <c r="BJ9" s="12" t="s">
        <v>1493</v>
      </c>
      <c r="BK9" s="12" t="s">
        <v>1493</v>
      </c>
      <c r="BL9" s="12" t="s">
        <v>1493</v>
      </c>
      <c r="BM9" s="12" t="s">
        <v>1493</v>
      </c>
      <c r="BN9" s="12" t="s">
        <v>1493</v>
      </c>
      <c r="BO9" s="12" t="s">
        <v>1493</v>
      </c>
      <c r="BP9" s="12" t="s">
        <v>1493</v>
      </c>
      <c r="BQ9" s="12" t="s">
        <v>1493</v>
      </c>
      <c r="BR9" s="12" t="s">
        <v>1493</v>
      </c>
      <c r="BS9" s="12" t="s">
        <v>1493</v>
      </c>
      <c r="BT9" s="12" t="s">
        <v>1493</v>
      </c>
      <c r="BU9" s="12" t="s">
        <v>1493</v>
      </c>
      <c r="BV9" s="12" t="s">
        <v>1493</v>
      </c>
      <c r="BW9" s="12" t="s">
        <v>1493</v>
      </c>
      <c r="BX9" s="12" t="s">
        <v>1493</v>
      </c>
      <c r="BY9" s="12" t="s">
        <v>1493</v>
      </c>
      <c r="BZ9" s="12" t="s">
        <v>1493</v>
      </c>
      <c r="CA9" s="12" t="s">
        <v>1493</v>
      </c>
      <c r="CB9" s="12" t="s">
        <v>1493</v>
      </c>
      <c r="CC9" s="12" t="s">
        <v>1493</v>
      </c>
      <c r="CD9" s="12" t="s">
        <v>1493</v>
      </c>
      <c r="CE9" s="12" t="s">
        <v>1493</v>
      </c>
      <c r="CF9" s="12" t="s">
        <v>1493</v>
      </c>
      <c r="CG9" s="12" t="s">
        <v>1493</v>
      </c>
      <c r="CH9" s="12" t="s">
        <v>1493</v>
      </c>
      <c r="CI9" s="12" t="s">
        <v>1493</v>
      </c>
      <c r="CJ9" s="12" t="s">
        <v>1493</v>
      </c>
      <c r="CK9" s="12" t="s">
        <v>1493</v>
      </c>
      <c r="CL9" s="12" t="s">
        <v>1493</v>
      </c>
      <c r="CM9" s="12" t="s">
        <v>1493</v>
      </c>
      <c r="CN9" s="12" t="s">
        <v>1493</v>
      </c>
      <c r="CO9" s="12" t="s">
        <v>1493</v>
      </c>
      <c r="CP9" s="12" t="s">
        <v>1493</v>
      </c>
      <c r="CQ9" s="12" t="s">
        <v>1493</v>
      </c>
      <c r="CR9" s="12" t="s">
        <v>1493</v>
      </c>
      <c r="CS9" s="12" t="s">
        <v>1493</v>
      </c>
      <c r="CT9" s="12" t="s">
        <v>1493</v>
      </c>
      <c r="CU9" s="12" t="s">
        <v>1493</v>
      </c>
      <c r="CV9" s="12" t="s">
        <v>1493</v>
      </c>
      <c r="CW9" s="12" t="s">
        <v>1493</v>
      </c>
      <c r="CX9" s="12" t="s">
        <v>1493</v>
      </c>
      <c r="CY9" s="12" t="s">
        <v>1493</v>
      </c>
      <c r="CZ9" s="12" t="s">
        <v>1493</v>
      </c>
      <c r="DA9" s="12" t="s">
        <v>1493</v>
      </c>
      <c r="DB9" s="12" t="s">
        <v>1493</v>
      </c>
      <c r="DC9" s="12" t="s">
        <v>1493</v>
      </c>
      <c r="DD9" s="12" t="s">
        <v>1493</v>
      </c>
      <c r="DE9" s="12" t="s">
        <v>1493</v>
      </c>
      <c r="DF9" s="12" t="s">
        <v>1493</v>
      </c>
      <c r="DG9" s="12" t="s">
        <v>1493</v>
      </c>
      <c r="DH9" s="12" t="s">
        <v>1493</v>
      </c>
      <c r="DI9" s="12" t="s">
        <v>1493</v>
      </c>
      <c r="DJ9" s="12" t="s">
        <v>1493</v>
      </c>
      <c r="DK9" s="12" t="s">
        <v>1493</v>
      </c>
      <c r="DL9" s="12" t="s">
        <v>1493</v>
      </c>
      <c r="DM9" s="12" t="s">
        <v>1493</v>
      </c>
      <c r="DN9" s="12" t="s">
        <v>1493</v>
      </c>
      <c r="DO9" s="12" t="s">
        <v>1493</v>
      </c>
      <c r="DP9" s="12" t="s">
        <v>1493</v>
      </c>
      <c r="DQ9" s="12" t="s">
        <v>1493</v>
      </c>
      <c r="DR9" s="12" t="s">
        <v>1493</v>
      </c>
      <c r="DS9" s="12" t="s">
        <v>1493</v>
      </c>
      <c r="DT9" s="12" t="s">
        <v>1493</v>
      </c>
      <c r="DU9" s="12" t="s">
        <v>1493</v>
      </c>
      <c r="DV9" s="12" t="s">
        <v>1493</v>
      </c>
      <c r="DW9" s="12" t="s">
        <v>1493</v>
      </c>
      <c r="DX9" s="12" t="s">
        <v>1493</v>
      </c>
      <c r="DY9" s="12" t="s">
        <v>1493</v>
      </c>
      <c r="DZ9" s="12" t="s">
        <v>1493</v>
      </c>
      <c r="EA9" s="12" t="s">
        <v>1493</v>
      </c>
      <c r="EB9" s="12" t="s">
        <v>1493</v>
      </c>
      <c r="EC9" s="12" t="s">
        <v>1493</v>
      </c>
      <c r="ED9" s="12" t="s">
        <v>1493</v>
      </c>
      <c r="EE9" s="12" t="s">
        <v>1493</v>
      </c>
      <c r="EF9" s="12" t="s">
        <v>1493</v>
      </c>
      <c r="EG9" s="12" t="s">
        <v>1493</v>
      </c>
      <c r="EH9" s="12" t="s">
        <v>1493</v>
      </c>
      <c r="EI9" s="12" t="s">
        <v>1493</v>
      </c>
      <c r="EJ9" s="12" t="s">
        <v>1493</v>
      </c>
      <c r="EK9" s="12" t="s">
        <v>1493</v>
      </c>
      <c r="EL9" s="12" t="s">
        <v>1493</v>
      </c>
      <c r="EM9" s="12" t="s">
        <v>1493</v>
      </c>
      <c r="EN9" s="12" t="s">
        <v>1493</v>
      </c>
      <c r="EO9" s="12" t="s">
        <v>1493</v>
      </c>
      <c r="EP9" s="12" t="s">
        <v>1493</v>
      </c>
      <c r="EQ9" s="12" t="s">
        <v>1493</v>
      </c>
      <c r="ER9" s="12" t="s">
        <v>1493</v>
      </c>
      <c r="ES9" s="12" t="s">
        <v>1493</v>
      </c>
      <c r="ET9" s="12" t="s">
        <v>1493</v>
      </c>
      <c r="EU9" s="12" t="s">
        <v>1493</v>
      </c>
      <c r="EV9" s="12" t="s">
        <v>1493</v>
      </c>
      <c r="EW9" s="12" t="s">
        <v>1493</v>
      </c>
      <c r="EX9" s="12" t="s">
        <v>1493</v>
      </c>
      <c r="EY9" s="12" t="s">
        <v>1493</v>
      </c>
      <c r="EZ9" s="12" t="s">
        <v>1493</v>
      </c>
      <c r="FA9" s="12" t="s">
        <v>1493</v>
      </c>
      <c r="FB9" s="12" t="s">
        <v>1493</v>
      </c>
      <c r="FC9" s="12" t="s">
        <v>1493</v>
      </c>
      <c r="FD9" s="12" t="s">
        <v>1493</v>
      </c>
      <c r="FE9" s="12" t="s">
        <v>1493</v>
      </c>
      <c r="FF9" s="12" t="s">
        <v>1493</v>
      </c>
      <c r="FG9" s="12" t="s">
        <v>1493</v>
      </c>
      <c r="FH9" s="12" t="s">
        <v>1493</v>
      </c>
      <c r="FI9" s="12" t="s">
        <v>1493</v>
      </c>
      <c r="FJ9" s="12" t="s">
        <v>1493</v>
      </c>
      <c r="FK9" s="12" t="s">
        <v>1493</v>
      </c>
      <c r="FL9" s="12" t="s">
        <v>1493</v>
      </c>
      <c r="FM9" s="12" t="s">
        <v>1493</v>
      </c>
      <c r="FN9">
        <v>1</v>
      </c>
      <c r="FO9" s="12" t="s">
        <v>1493</v>
      </c>
      <c r="FP9" s="12" t="s">
        <v>1493</v>
      </c>
      <c r="FQ9">
        <v>0</v>
      </c>
      <c r="FR9" s="12" t="s">
        <v>1493</v>
      </c>
      <c r="FS9" s="12" t="s">
        <v>1493</v>
      </c>
      <c r="FT9" s="12" t="s">
        <v>1493</v>
      </c>
      <c r="FU9" s="12" t="s">
        <v>1493</v>
      </c>
      <c r="FV9" s="12" t="s">
        <v>1493</v>
      </c>
      <c r="FW9" s="12" t="s">
        <v>1493</v>
      </c>
      <c r="FX9" s="12" t="s">
        <v>1493</v>
      </c>
      <c r="FY9" s="12" t="s">
        <v>1493</v>
      </c>
      <c r="FZ9" s="12" t="s">
        <v>1493</v>
      </c>
      <c r="GA9" s="12" t="s">
        <v>1493</v>
      </c>
      <c r="GB9" s="12" t="s">
        <v>1493</v>
      </c>
      <c r="GC9" s="12" t="s">
        <v>1493</v>
      </c>
      <c r="GD9" s="12" t="s">
        <v>1493</v>
      </c>
      <c r="GE9" s="12" t="s">
        <v>1493</v>
      </c>
      <c r="GF9">
        <v>1</v>
      </c>
      <c r="GG9" s="12" t="s">
        <v>1493</v>
      </c>
      <c r="GH9" t="s">
        <v>837</v>
      </c>
      <c r="GI9" s="12" t="s">
        <v>1493</v>
      </c>
      <c r="GJ9">
        <v>0</v>
      </c>
      <c r="GK9">
        <v>0</v>
      </c>
      <c r="GL9">
        <v>0</v>
      </c>
      <c r="GN9">
        <v>1</v>
      </c>
    </row>
    <row r="10" spans="1:196" x14ac:dyDescent="0.25">
      <c r="A10" s="4">
        <v>2.008</v>
      </c>
      <c r="B10" t="s">
        <v>847</v>
      </c>
      <c r="C10" s="12" t="s">
        <v>1493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 s="12" t="s">
        <v>1493</v>
      </c>
      <c r="M10" s="12" t="s">
        <v>1493</v>
      </c>
      <c r="N10" s="12" t="s">
        <v>1493</v>
      </c>
      <c r="O10">
        <v>1</v>
      </c>
      <c r="P10" t="s">
        <v>595</v>
      </c>
      <c r="Q10" s="12" t="s">
        <v>1493</v>
      </c>
      <c r="R10">
        <v>1</v>
      </c>
      <c r="S10" s="12" t="s">
        <v>1493</v>
      </c>
      <c r="T10" s="12" t="s">
        <v>1493</v>
      </c>
      <c r="U10" s="12" t="s">
        <v>1493</v>
      </c>
      <c r="V10" s="12" t="s">
        <v>1493</v>
      </c>
      <c r="W10" s="12" t="s">
        <v>1493</v>
      </c>
      <c r="X10" s="12" t="s">
        <v>1493</v>
      </c>
      <c r="Y10" s="12" t="s">
        <v>1493</v>
      </c>
      <c r="Z10" s="12" t="s">
        <v>1493</v>
      </c>
      <c r="AA10" s="12" t="s">
        <v>1493</v>
      </c>
      <c r="AB10" s="12" t="s">
        <v>1493</v>
      </c>
      <c r="AC10">
        <v>1</v>
      </c>
      <c r="AD10" t="s">
        <v>848</v>
      </c>
      <c r="AE10" s="12" t="s">
        <v>1493</v>
      </c>
      <c r="AF10" s="12" t="s">
        <v>1493</v>
      </c>
      <c r="AG10" s="12" t="s">
        <v>1493</v>
      </c>
      <c r="AH10" s="12" t="s">
        <v>1493</v>
      </c>
      <c r="AI10" s="12" t="s">
        <v>1493</v>
      </c>
      <c r="AJ10" s="12" t="s">
        <v>1493</v>
      </c>
      <c r="AK10" s="12" t="s">
        <v>1493</v>
      </c>
      <c r="AL10" s="12" t="s">
        <v>1493</v>
      </c>
      <c r="AM10" s="12" t="s">
        <v>1493</v>
      </c>
      <c r="AN10" s="12" t="s">
        <v>1493</v>
      </c>
      <c r="AO10" s="12" t="s">
        <v>1493</v>
      </c>
      <c r="AP10">
        <v>1</v>
      </c>
      <c r="AQ10" s="12" t="s">
        <v>1493</v>
      </c>
      <c r="AR10" t="s">
        <v>731</v>
      </c>
      <c r="AS10" s="12" t="s">
        <v>1493</v>
      </c>
      <c r="AT10" s="12" t="s">
        <v>1493</v>
      </c>
      <c r="AU10" s="12" t="s">
        <v>1493</v>
      </c>
      <c r="AV10" s="12" t="s">
        <v>1493</v>
      </c>
      <c r="AW10" s="12" t="s">
        <v>1493</v>
      </c>
      <c r="AX10" s="12" t="s">
        <v>1493</v>
      </c>
      <c r="AY10" s="12" t="s">
        <v>1493</v>
      </c>
      <c r="AZ10" s="12" t="s">
        <v>1493</v>
      </c>
      <c r="BA10" s="12" t="s">
        <v>1493</v>
      </c>
      <c r="BB10" s="12" t="s">
        <v>1493</v>
      </c>
      <c r="BC10" s="12" t="s">
        <v>1493</v>
      </c>
      <c r="BD10">
        <v>1</v>
      </c>
      <c r="BE10" s="12" t="s">
        <v>1493</v>
      </c>
      <c r="BF10" t="s">
        <v>571</v>
      </c>
      <c r="BG10" s="12" t="s">
        <v>1493</v>
      </c>
      <c r="BH10" s="12" t="s">
        <v>1493</v>
      </c>
      <c r="BI10" s="12" t="s">
        <v>1493</v>
      </c>
      <c r="BJ10" s="12" t="s">
        <v>1493</v>
      </c>
      <c r="BK10" s="12" t="s">
        <v>1493</v>
      </c>
      <c r="BL10" s="12" t="s">
        <v>1493</v>
      </c>
      <c r="BM10" s="12" t="s">
        <v>1493</v>
      </c>
      <c r="BN10" s="12" t="s">
        <v>1493</v>
      </c>
      <c r="BO10" s="12" t="s">
        <v>1493</v>
      </c>
      <c r="BP10" s="12" t="s">
        <v>1493</v>
      </c>
      <c r="BQ10" s="12" t="s">
        <v>1493</v>
      </c>
      <c r="BR10">
        <v>1</v>
      </c>
      <c r="BS10" s="12" t="s">
        <v>1493</v>
      </c>
      <c r="BT10" s="12" t="s">
        <v>1493</v>
      </c>
      <c r="BU10" s="12" t="s">
        <v>1493</v>
      </c>
      <c r="BV10" s="12" t="s">
        <v>1493</v>
      </c>
      <c r="BW10" s="12" t="s">
        <v>1493</v>
      </c>
      <c r="BX10" s="12" t="s">
        <v>1493</v>
      </c>
      <c r="BY10" s="12" t="s">
        <v>1493</v>
      </c>
      <c r="BZ10" s="12" t="s">
        <v>1493</v>
      </c>
      <c r="CA10" s="12" t="s">
        <v>1493</v>
      </c>
      <c r="CB10" s="12" t="s">
        <v>1493</v>
      </c>
      <c r="CC10" s="12" t="s">
        <v>1493</v>
      </c>
      <c r="CD10" s="12" t="s">
        <v>1493</v>
      </c>
      <c r="CE10" s="12" t="s">
        <v>1493</v>
      </c>
      <c r="CF10" s="12" t="s">
        <v>1493</v>
      </c>
      <c r="CG10" s="12" t="s">
        <v>1493</v>
      </c>
      <c r="CH10" s="12" t="s">
        <v>1493</v>
      </c>
      <c r="CI10" s="12" t="s">
        <v>1493</v>
      </c>
      <c r="CJ10" s="12" t="s">
        <v>1493</v>
      </c>
      <c r="CK10" s="12" t="s">
        <v>1493</v>
      </c>
      <c r="CL10" s="12" t="s">
        <v>1493</v>
      </c>
      <c r="CM10" s="12" t="s">
        <v>1493</v>
      </c>
      <c r="CN10" s="12" t="s">
        <v>1493</v>
      </c>
      <c r="CO10" s="12" t="s">
        <v>1493</v>
      </c>
      <c r="CP10" s="12" t="s">
        <v>1493</v>
      </c>
      <c r="CQ10" s="12" t="s">
        <v>1493</v>
      </c>
      <c r="CR10" s="12" t="s">
        <v>1493</v>
      </c>
      <c r="CS10" s="12" t="s">
        <v>1493</v>
      </c>
      <c r="CT10" s="12" t="s">
        <v>1493</v>
      </c>
      <c r="CU10" s="12" t="s">
        <v>1493</v>
      </c>
      <c r="CV10" s="12" t="s">
        <v>1493</v>
      </c>
      <c r="CW10" s="12" t="s">
        <v>1493</v>
      </c>
      <c r="CX10" s="12" t="s">
        <v>1493</v>
      </c>
      <c r="CY10" s="12" t="s">
        <v>1493</v>
      </c>
      <c r="CZ10" s="12" t="s">
        <v>1493</v>
      </c>
      <c r="DA10" s="12" t="s">
        <v>1493</v>
      </c>
      <c r="DB10" s="12" t="s">
        <v>1493</v>
      </c>
      <c r="DC10" s="12" t="s">
        <v>1493</v>
      </c>
      <c r="DD10" s="12" t="s">
        <v>1493</v>
      </c>
      <c r="DE10" s="12" t="s">
        <v>1493</v>
      </c>
      <c r="DF10" s="12" t="s">
        <v>1493</v>
      </c>
      <c r="DG10" s="12" t="s">
        <v>1493</v>
      </c>
      <c r="DH10" s="12" t="s">
        <v>1493</v>
      </c>
      <c r="DI10" s="12" t="s">
        <v>1493</v>
      </c>
      <c r="DJ10" s="12" t="s">
        <v>1493</v>
      </c>
      <c r="DK10" s="12" t="s">
        <v>1493</v>
      </c>
      <c r="DL10" s="12" t="s">
        <v>1493</v>
      </c>
      <c r="DM10" s="12" t="s">
        <v>1493</v>
      </c>
      <c r="DN10" s="12" t="s">
        <v>1493</v>
      </c>
      <c r="DO10" s="12" t="s">
        <v>1493</v>
      </c>
      <c r="DP10" s="12" t="s">
        <v>1493</v>
      </c>
      <c r="DQ10" s="12" t="s">
        <v>1493</v>
      </c>
      <c r="DR10" s="12" t="s">
        <v>1493</v>
      </c>
      <c r="DS10" s="12" t="s">
        <v>1493</v>
      </c>
      <c r="DT10" s="12" t="s">
        <v>1493</v>
      </c>
      <c r="DU10" s="12" t="s">
        <v>1493</v>
      </c>
      <c r="DV10" s="12" t="s">
        <v>1493</v>
      </c>
      <c r="DW10" s="12" t="s">
        <v>1493</v>
      </c>
      <c r="DX10" s="12" t="s">
        <v>1493</v>
      </c>
      <c r="DY10" s="12" t="s">
        <v>1493</v>
      </c>
      <c r="DZ10" s="12" t="s">
        <v>1493</v>
      </c>
      <c r="EA10" s="12" t="s">
        <v>1493</v>
      </c>
      <c r="EB10" s="12" t="s">
        <v>1493</v>
      </c>
      <c r="EC10" s="12" t="s">
        <v>1493</v>
      </c>
      <c r="ED10" s="12" t="s">
        <v>1493</v>
      </c>
      <c r="EE10" s="12" t="s">
        <v>1493</v>
      </c>
      <c r="EF10" s="12" t="s">
        <v>1493</v>
      </c>
      <c r="EG10" s="12" t="s">
        <v>1493</v>
      </c>
      <c r="EH10" s="12" t="s">
        <v>1493</v>
      </c>
      <c r="EI10" s="12" t="s">
        <v>1493</v>
      </c>
      <c r="EJ10" s="12" t="s">
        <v>1493</v>
      </c>
      <c r="EK10" s="12" t="s">
        <v>1493</v>
      </c>
      <c r="EL10" s="12" t="s">
        <v>1493</v>
      </c>
      <c r="EM10" s="12" t="s">
        <v>1493</v>
      </c>
      <c r="EN10" s="12" t="s">
        <v>1493</v>
      </c>
      <c r="EO10" s="12" t="s">
        <v>1493</v>
      </c>
      <c r="EP10" s="12" t="s">
        <v>1493</v>
      </c>
      <c r="EQ10" s="12" t="s">
        <v>1493</v>
      </c>
      <c r="ER10" s="12" t="s">
        <v>1493</v>
      </c>
      <c r="ES10" s="12" t="s">
        <v>1493</v>
      </c>
      <c r="ET10" s="12" t="s">
        <v>1493</v>
      </c>
      <c r="EU10" s="12" t="s">
        <v>1493</v>
      </c>
      <c r="EV10" s="12" t="s">
        <v>1493</v>
      </c>
      <c r="EW10" s="12" t="s">
        <v>1493</v>
      </c>
      <c r="EX10" s="12" t="s">
        <v>1493</v>
      </c>
      <c r="EY10" s="12" t="s">
        <v>1493</v>
      </c>
      <c r="EZ10" s="12" t="s">
        <v>1493</v>
      </c>
      <c r="FA10" s="12" t="s">
        <v>1493</v>
      </c>
      <c r="FB10" s="12" t="s">
        <v>1493</v>
      </c>
      <c r="FC10" s="12" t="s">
        <v>1493</v>
      </c>
      <c r="FD10" s="12" t="s">
        <v>1493</v>
      </c>
      <c r="FE10" s="12" t="s">
        <v>1493</v>
      </c>
      <c r="FF10" s="12" t="s">
        <v>1493</v>
      </c>
      <c r="FG10" s="12" t="s">
        <v>1493</v>
      </c>
      <c r="FH10" s="12" t="s">
        <v>1493</v>
      </c>
      <c r="FI10" s="12" t="s">
        <v>1493</v>
      </c>
      <c r="FJ10" s="12" t="s">
        <v>1493</v>
      </c>
      <c r="FK10" s="12" t="s">
        <v>1493</v>
      </c>
      <c r="FL10" s="12" t="s">
        <v>1493</v>
      </c>
      <c r="FM10" s="12" t="s">
        <v>1493</v>
      </c>
      <c r="FN10">
        <v>1</v>
      </c>
      <c r="FO10" s="12" t="s">
        <v>1493</v>
      </c>
      <c r="FP10" s="12" t="s">
        <v>1493</v>
      </c>
      <c r="FQ10">
        <v>1</v>
      </c>
      <c r="FR10" s="12" t="s">
        <v>1493</v>
      </c>
      <c r="FS10" s="12" t="s">
        <v>1493</v>
      </c>
      <c r="FT10" s="12" t="s">
        <v>1493</v>
      </c>
      <c r="FU10" s="12" t="s">
        <v>1493</v>
      </c>
      <c r="FV10" s="12" t="s">
        <v>1493</v>
      </c>
      <c r="FW10" s="12" t="s">
        <v>1493</v>
      </c>
      <c r="FX10" s="12" t="s">
        <v>1493</v>
      </c>
      <c r="FY10" s="12" t="s">
        <v>1493</v>
      </c>
      <c r="FZ10" s="12" t="s">
        <v>1493</v>
      </c>
      <c r="GA10" s="12" t="s">
        <v>1493</v>
      </c>
      <c r="GB10" s="12" t="s">
        <v>1493</v>
      </c>
      <c r="GC10" s="12" t="s">
        <v>1493</v>
      </c>
      <c r="GD10" s="12" t="s">
        <v>1493</v>
      </c>
      <c r="GE10" s="12" t="s">
        <v>1493</v>
      </c>
      <c r="GF10" s="12" t="s">
        <v>1493</v>
      </c>
      <c r="GG10" s="12" t="s">
        <v>1493</v>
      </c>
      <c r="GH10" s="12" t="s">
        <v>1493</v>
      </c>
      <c r="GI10" s="12" t="s">
        <v>1493</v>
      </c>
      <c r="GJ10">
        <v>0</v>
      </c>
      <c r="GK10">
        <v>0</v>
      </c>
      <c r="GL10">
        <v>0</v>
      </c>
      <c r="GN10">
        <v>1</v>
      </c>
    </row>
    <row r="11" spans="1:196" x14ac:dyDescent="0.25">
      <c r="A11" s="4">
        <v>2.0089999999999999</v>
      </c>
      <c r="B11" t="s">
        <v>627</v>
      </c>
      <c r="C11" s="12" t="s">
        <v>1493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 s="12" t="s">
        <v>1493</v>
      </c>
      <c r="M11" s="12" t="s">
        <v>1493</v>
      </c>
      <c r="N11">
        <v>1</v>
      </c>
      <c r="O11">
        <v>1</v>
      </c>
      <c r="P11" t="s">
        <v>754</v>
      </c>
      <c r="Q11" s="12" t="s">
        <v>1493</v>
      </c>
      <c r="R11">
        <v>1</v>
      </c>
      <c r="S11" s="12" t="s">
        <v>1493</v>
      </c>
      <c r="T11" s="12" t="s">
        <v>1493</v>
      </c>
      <c r="U11" s="12" t="s">
        <v>1493</v>
      </c>
      <c r="V11" s="12" t="s">
        <v>1493</v>
      </c>
      <c r="W11" s="12" t="s">
        <v>1493</v>
      </c>
      <c r="X11" s="12" t="s">
        <v>1493</v>
      </c>
      <c r="Y11" s="12" t="s">
        <v>1493</v>
      </c>
      <c r="Z11" s="12" t="s">
        <v>1493</v>
      </c>
      <c r="AA11" s="12" t="s">
        <v>1493</v>
      </c>
      <c r="AB11" s="12" t="s">
        <v>1493</v>
      </c>
      <c r="AC11">
        <v>1</v>
      </c>
      <c r="AD11" t="s">
        <v>646</v>
      </c>
      <c r="AE11" s="12" t="s">
        <v>1493</v>
      </c>
      <c r="AF11">
        <v>1</v>
      </c>
      <c r="AG11" s="12" t="s">
        <v>1493</v>
      </c>
      <c r="AH11" s="12" t="s">
        <v>1493</v>
      </c>
      <c r="AI11" s="12" t="s">
        <v>1493</v>
      </c>
      <c r="AJ11" s="12" t="s">
        <v>1493</v>
      </c>
      <c r="AK11" s="12" t="s">
        <v>1493</v>
      </c>
      <c r="AL11" s="12" t="s">
        <v>1493</v>
      </c>
      <c r="AM11" s="12" t="s">
        <v>1493</v>
      </c>
      <c r="AN11" s="12" t="s">
        <v>1493</v>
      </c>
      <c r="AO11" s="12" t="s">
        <v>1493</v>
      </c>
      <c r="AP11">
        <v>1</v>
      </c>
      <c r="AQ11" s="12" t="s">
        <v>1493</v>
      </c>
      <c r="AR11" s="12" t="s">
        <v>1493</v>
      </c>
      <c r="AS11" s="12" t="s">
        <v>1493</v>
      </c>
      <c r="AT11" s="12" t="s">
        <v>1493</v>
      </c>
      <c r="AU11" s="12" t="s">
        <v>1493</v>
      </c>
      <c r="AV11" s="12" t="s">
        <v>1493</v>
      </c>
      <c r="AW11" s="12" t="s">
        <v>1493</v>
      </c>
      <c r="AX11" s="12" t="s">
        <v>1493</v>
      </c>
      <c r="AY11" s="12" t="s">
        <v>1493</v>
      </c>
      <c r="AZ11" s="12" t="s">
        <v>1493</v>
      </c>
      <c r="BA11" s="12" t="s">
        <v>1493</v>
      </c>
      <c r="BB11" s="12" t="s">
        <v>1493</v>
      </c>
      <c r="BC11" s="12" t="s">
        <v>1493</v>
      </c>
      <c r="BD11" s="12" t="s">
        <v>1493</v>
      </c>
      <c r="BE11" s="12" t="s">
        <v>1493</v>
      </c>
      <c r="BF11" s="12" t="s">
        <v>1493</v>
      </c>
      <c r="BG11" s="12" t="s">
        <v>1493</v>
      </c>
      <c r="BH11" s="12" t="s">
        <v>1493</v>
      </c>
      <c r="BI11" s="12" t="s">
        <v>1493</v>
      </c>
      <c r="BJ11" s="12" t="s">
        <v>1493</v>
      </c>
      <c r="BK11" s="12" t="s">
        <v>1493</v>
      </c>
      <c r="BL11" s="12" t="s">
        <v>1493</v>
      </c>
      <c r="BM11" s="12" t="s">
        <v>1493</v>
      </c>
      <c r="BN11" s="12" t="s">
        <v>1493</v>
      </c>
      <c r="BO11" s="12" t="s">
        <v>1493</v>
      </c>
      <c r="BP11" s="12" t="s">
        <v>1493</v>
      </c>
      <c r="BQ11" s="12" t="s">
        <v>1493</v>
      </c>
      <c r="BR11" s="12" t="s">
        <v>1493</v>
      </c>
      <c r="BS11" s="12" t="s">
        <v>1493</v>
      </c>
      <c r="BT11" s="12" t="s">
        <v>1493</v>
      </c>
      <c r="BU11" s="12" t="s">
        <v>1493</v>
      </c>
      <c r="BV11" s="12" t="s">
        <v>1493</v>
      </c>
      <c r="BW11" s="12" t="s">
        <v>1493</v>
      </c>
      <c r="BX11" s="12" t="s">
        <v>1493</v>
      </c>
      <c r="BY11" s="12" t="s">
        <v>1493</v>
      </c>
      <c r="BZ11" s="12" t="s">
        <v>1493</v>
      </c>
      <c r="CA11" s="12" t="s">
        <v>1493</v>
      </c>
      <c r="CB11" s="12" t="s">
        <v>1493</v>
      </c>
      <c r="CC11" s="12" t="s">
        <v>1493</v>
      </c>
      <c r="CD11" s="12" t="s">
        <v>1493</v>
      </c>
      <c r="CE11" s="12" t="s">
        <v>1493</v>
      </c>
      <c r="CF11" s="12" t="s">
        <v>1493</v>
      </c>
      <c r="CG11" s="12" t="s">
        <v>1493</v>
      </c>
      <c r="CH11" s="12" t="s">
        <v>1493</v>
      </c>
      <c r="CI11" s="12" t="s">
        <v>1493</v>
      </c>
      <c r="CJ11" s="12" t="s">
        <v>1493</v>
      </c>
      <c r="CK11" s="12" t="s">
        <v>1493</v>
      </c>
      <c r="CL11" s="12" t="s">
        <v>1493</v>
      </c>
      <c r="CM11" s="12" t="s">
        <v>1493</v>
      </c>
      <c r="CN11" s="12" t="s">
        <v>1493</v>
      </c>
      <c r="CO11" s="12" t="s">
        <v>1493</v>
      </c>
      <c r="CP11" s="12" t="s">
        <v>1493</v>
      </c>
      <c r="CQ11" s="12" t="s">
        <v>1493</v>
      </c>
      <c r="CR11" s="12" t="s">
        <v>1493</v>
      </c>
      <c r="CS11" s="12" t="s">
        <v>1493</v>
      </c>
      <c r="CT11" s="12" t="s">
        <v>1493</v>
      </c>
      <c r="CU11" s="12" t="s">
        <v>1493</v>
      </c>
      <c r="CV11" s="12" t="s">
        <v>1493</v>
      </c>
      <c r="CW11" s="12" t="s">
        <v>1493</v>
      </c>
      <c r="CX11" s="12" t="s">
        <v>1493</v>
      </c>
      <c r="CY11" s="12" t="s">
        <v>1493</v>
      </c>
      <c r="CZ11" s="12" t="s">
        <v>1493</v>
      </c>
      <c r="DA11" s="12" t="s">
        <v>1493</v>
      </c>
      <c r="DB11" s="12" t="s">
        <v>1493</v>
      </c>
      <c r="DC11" s="12" t="s">
        <v>1493</v>
      </c>
      <c r="DD11" s="12" t="s">
        <v>1493</v>
      </c>
      <c r="DE11" s="12" t="s">
        <v>1493</v>
      </c>
      <c r="DF11" s="12" t="s">
        <v>1493</v>
      </c>
      <c r="DG11" s="12" t="s">
        <v>1493</v>
      </c>
      <c r="DH11" s="12" t="s">
        <v>1493</v>
      </c>
      <c r="DI11" s="12" t="s">
        <v>1493</v>
      </c>
      <c r="DJ11" s="12" t="s">
        <v>1493</v>
      </c>
      <c r="DK11" s="12" t="s">
        <v>1493</v>
      </c>
      <c r="DL11" s="12" t="s">
        <v>1493</v>
      </c>
      <c r="DM11" s="12" t="s">
        <v>1493</v>
      </c>
      <c r="DN11" s="12" t="s">
        <v>1493</v>
      </c>
      <c r="DO11" s="12" t="s">
        <v>1493</v>
      </c>
      <c r="DP11" s="12" t="s">
        <v>1493</v>
      </c>
      <c r="DQ11" s="12" t="s">
        <v>1493</v>
      </c>
      <c r="DR11" s="12" t="s">
        <v>1493</v>
      </c>
      <c r="DS11" s="12" t="s">
        <v>1493</v>
      </c>
      <c r="DT11" s="12" t="s">
        <v>1493</v>
      </c>
      <c r="DU11" s="12" t="s">
        <v>1493</v>
      </c>
      <c r="DV11" s="12" t="s">
        <v>1493</v>
      </c>
      <c r="DW11" s="12" t="s">
        <v>1493</v>
      </c>
      <c r="DX11" s="12" t="s">
        <v>1493</v>
      </c>
      <c r="DY11" s="12" t="s">
        <v>1493</v>
      </c>
      <c r="DZ11" s="12" t="s">
        <v>1493</v>
      </c>
      <c r="EA11" s="12" t="s">
        <v>1493</v>
      </c>
      <c r="EB11" s="12" t="s">
        <v>1493</v>
      </c>
      <c r="EC11" s="12" t="s">
        <v>1493</v>
      </c>
      <c r="ED11" s="12" t="s">
        <v>1493</v>
      </c>
      <c r="EE11" s="12" t="s">
        <v>1493</v>
      </c>
      <c r="EF11" s="12" t="s">
        <v>1493</v>
      </c>
      <c r="EG11" s="12" t="s">
        <v>1493</v>
      </c>
      <c r="EH11" s="12" t="s">
        <v>1493</v>
      </c>
      <c r="EI11" s="12" t="s">
        <v>1493</v>
      </c>
      <c r="EJ11" s="12" t="s">
        <v>1493</v>
      </c>
      <c r="EK11" s="12" t="s">
        <v>1493</v>
      </c>
      <c r="EL11" s="12" t="s">
        <v>1493</v>
      </c>
      <c r="EM11" s="12" t="s">
        <v>1493</v>
      </c>
      <c r="EN11" s="12" t="s">
        <v>1493</v>
      </c>
      <c r="EO11" s="12" t="s">
        <v>1493</v>
      </c>
      <c r="EP11" s="12" t="s">
        <v>1493</v>
      </c>
      <c r="EQ11" s="12" t="s">
        <v>1493</v>
      </c>
      <c r="ER11" s="12" t="s">
        <v>1493</v>
      </c>
      <c r="ES11" s="12" t="s">
        <v>1493</v>
      </c>
      <c r="ET11" s="12" t="s">
        <v>1493</v>
      </c>
      <c r="EU11" s="12" t="s">
        <v>1493</v>
      </c>
      <c r="EV11" s="12" t="s">
        <v>1493</v>
      </c>
      <c r="EW11" s="12" t="s">
        <v>1493</v>
      </c>
      <c r="EX11" s="12" t="s">
        <v>1493</v>
      </c>
      <c r="EY11" s="12" t="s">
        <v>1493</v>
      </c>
      <c r="EZ11" s="12" t="s">
        <v>1493</v>
      </c>
      <c r="FA11" s="12" t="s">
        <v>1493</v>
      </c>
      <c r="FB11" s="12" t="s">
        <v>1493</v>
      </c>
      <c r="FC11" s="12" t="s">
        <v>1493</v>
      </c>
      <c r="FD11" s="12" t="s">
        <v>1493</v>
      </c>
      <c r="FE11" s="12" t="s">
        <v>1493</v>
      </c>
      <c r="FF11" s="12" t="s">
        <v>1493</v>
      </c>
      <c r="FG11" s="12" t="s">
        <v>1493</v>
      </c>
      <c r="FH11" s="12" t="s">
        <v>1493</v>
      </c>
      <c r="FI11" s="12" t="s">
        <v>1493</v>
      </c>
      <c r="FJ11" s="12" t="s">
        <v>1493</v>
      </c>
      <c r="FK11" s="12" t="s">
        <v>1493</v>
      </c>
      <c r="FL11" s="12" t="s">
        <v>1493</v>
      </c>
      <c r="FM11" s="12" t="s">
        <v>1493</v>
      </c>
      <c r="FN11">
        <v>1</v>
      </c>
      <c r="FO11" s="12" t="s">
        <v>1493</v>
      </c>
      <c r="FP11" s="12" t="s">
        <v>1493</v>
      </c>
      <c r="FQ11">
        <v>0</v>
      </c>
      <c r="FR11" s="12" t="s">
        <v>1493</v>
      </c>
      <c r="FS11" s="12" t="s">
        <v>1493</v>
      </c>
      <c r="FT11" s="12" t="s">
        <v>1493</v>
      </c>
      <c r="FU11" s="12" t="s">
        <v>1493</v>
      </c>
      <c r="FV11" s="12" t="s">
        <v>1493</v>
      </c>
      <c r="FW11" s="12" t="s">
        <v>1493</v>
      </c>
      <c r="FX11" s="12" t="s">
        <v>1493</v>
      </c>
      <c r="FY11" s="12" t="s">
        <v>1493</v>
      </c>
      <c r="FZ11" s="12" t="s">
        <v>1493</v>
      </c>
      <c r="GA11" s="12" t="s">
        <v>1493</v>
      </c>
      <c r="GB11" s="12" t="s">
        <v>1493</v>
      </c>
      <c r="GC11" s="12" t="s">
        <v>1493</v>
      </c>
      <c r="GD11" s="12" t="s">
        <v>1493</v>
      </c>
      <c r="GE11" s="12" t="s">
        <v>1493</v>
      </c>
      <c r="GF11" s="12" t="s">
        <v>1493</v>
      </c>
      <c r="GG11" s="12" t="s">
        <v>1493</v>
      </c>
      <c r="GH11" s="12" t="s">
        <v>1493</v>
      </c>
      <c r="GI11" s="12" t="s">
        <v>1493</v>
      </c>
      <c r="GJ11">
        <v>0</v>
      </c>
      <c r="GK11">
        <v>0</v>
      </c>
      <c r="GL11">
        <v>0</v>
      </c>
      <c r="GN11">
        <v>1</v>
      </c>
    </row>
    <row r="12" spans="1:196" x14ac:dyDescent="0.25">
      <c r="A12" s="4">
        <v>2.0099999999999998</v>
      </c>
      <c r="B12" t="s">
        <v>762</v>
      </c>
      <c r="C12" s="12" t="s">
        <v>1493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 s="12" t="s">
        <v>1493</v>
      </c>
      <c r="M12" s="12" t="s">
        <v>1493</v>
      </c>
      <c r="N12" s="12" t="s">
        <v>1493</v>
      </c>
      <c r="O12" s="12" t="s">
        <v>1493</v>
      </c>
      <c r="P12" t="s">
        <v>549</v>
      </c>
      <c r="Q12" s="12" t="s">
        <v>1493</v>
      </c>
      <c r="R12">
        <v>1</v>
      </c>
      <c r="S12" s="12" t="s">
        <v>1493</v>
      </c>
      <c r="T12" s="12" t="s">
        <v>1493</v>
      </c>
      <c r="U12" s="12" t="s">
        <v>1493</v>
      </c>
      <c r="V12" s="12" t="s">
        <v>1493</v>
      </c>
      <c r="W12" s="12" t="s">
        <v>1493</v>
      </c>
      <c r="X12" s="12" t="s">
        <v>1493</v>
      </c>
      <c r="Y12" s="12" t="s">
        <v>1493</v>
      </c>
      <c r="Z12" s="12" t="s">
        <v>1493</v>
      </c>
      <c r="AA12" s="12" t="s">
        <v>1493</v>
      </c>
      <c r="AB12" s="12" t="s">
        <v>1493</v>
      </c>
      <c r="AC12">
        <v>1</v>
      </c>
      <c r="AD12" t="s">
        <v>691</v>
      </c>
      <c r="AE12" s="12" t="s">
        <v>1493</v>
      </c>
      <c r="AF12">
        <v>1</v>
      </c>
      <c r="AG12" s="12" t="s">
        <v>1493</v>
      </c>
      <c r="AH12" s="12" t="s">
        <v>1493</v>
      </c>
      <c r="AI12" s="12" t="s">
        <v>1493</v>
      </c>
      <c r="AJ12" s="12" t="s">
        <v>1493</v>
      </c>
      <c r="AK12" s="12" t="s">
        <v>1493</v>
      </c>
      <c r="AL12" s="12" t="s">
        <v>1493</v>
      </c>
      <c r="AM12" s="12" t="s">
        <v>1493</v>
      </c>
      <c r="AN12" s="12" t="s">
        <v>1493</v>
      </c>
      <c r="AO12" s="12" t="s">
        <v>1493</v>
      </c>
      <c r="AP12">
        <v>1</v>
      </c>
      <c r="AQ12">
        <v>1</v>
      </c>
      <c r="AR12" s="12" t="s">
        <v>1493</v>
      </c>
      <c r="AS12" s="12" t="s">
        <v>1493</v>
      </c>
      <c r="AT12" s="12" t="s">
        <v>1493</v>
      </c>
      <c r="AU12" s="12" t="s">
        <v>1493</v>
      </c>
      <c r="AV12" s="12" t="s">
        <v>1493</v>
      </c>
      <c r="AW12" s="12" t="s">
        <v>1493</v>
      </c>
      <c r="AX12" s="12" t="s">
        <v>1493</v>
      </c>
      <c r="AY12" s="12" t="s">
        <v>1493</v>
      </c>
      <c r="AZ12" s="12" t="s">
        <v>1493</v>
      </c>
      <c r="BA12" s="12" t="s">
        <v>1493</v>
      </c>
      <c r="BB12" s="12" t="s">
        <v>1493</v>
      </c>
      <c r="BC12" s="12" t="s">
        <v>1493</v>
      </c>
      <c r="BD12" s="12" t="s">
        <v>1493</v>
      </c>
      <c r="BE12" s="12" t="s">
        <v>1493</v>
      </c>
      <c r="BF12" s="12" t="s">
        <v>1493</v>
      </c>
      <c r="BG12" s="12" t="s">
        <v>1493</v>
      </c>
      <c r="BH12" s="12" t="s">
        <v>1493</v>
      </c>
      <c r="BI12" s="12" t="s">
        <v>1493</v>
      </c>
      <c r="BJ12" s="12" t="s">
        <v>1493</v>
      </c>
      <c r="BK12" s="12" t="s">
        <v>1493</v>
      </c>
      <c r="BL12" s="12" t="s">
        <v>1493</v>
      </c>
      <c r="BM12" s="12" t="s">
        <v>1493</v>
      </c>
      <c r="BN12" s="12" t="s">
        <v>1493</v>
      </c>
      <c r="BO12" s="12" t="s">
        <v>1493</v>
      </c>
      <c r="BP12" s="12" t="s">
        <v>1493</v>
      </c>
      <c r="BQ12" s="12" t="s">
        <v>1493</v>
      </c>
      <c r="BR12" s="12" t="s">
        <v>1493</v>
      </c>
      <c r="BS12" s="12" t="s">
        <v>1493</v>
      </c>
      <c r="BT12" s="12" t="s">
        <v>1493</v>
      </c>
      <c r="BU12" s="12" t="s">
        <v>1493</v>
      </c>
      <c r="BV12" s="12" t="s">
        <v>1493</v>
      </c>
      <c r="BW12" s="12" t="s">
        <v>1493</v>
      </c>
      <c r="BX12" s="12" t="s">
        <v>1493</v>
      </c>
      <c r="BY12" s="12" t="s">
        <v>1493</v>
      </c>
      <c r="BZ12" s="12" t="s">
        <v>1493</v>
      </c>
      <c r="CA12" s="12" t="s">
        <v>1493</v>
      </c>
      <c r="CB12" s="12" t="s">
        <v>1493</v>
      </c>
      <c r="CC12" s="12" t="s">
        <v>1493</v>
      </c>
      <c r="CD12" s="12" t="s">
        <v>1493</v>
      </c>
      <c r="CE12" s="12" t="s">
        <v>1493</v>
      </c>
      <c r="CF12" s="12" t="s">
        <v>1493</v>
      </c>
      <c r="CG12" s="12" t="s">
        <v>1493</v>
      </c>
      <c r="CH12" s="12" t="s">
        <v>1493</v>
      </c>
      <c r="CI12" s="12" t="s">
        <v>1493</v>
      </c>
      <c r="CJ12" s="12" t="s">
        <v>1493</v>
      </c>
      <c r="CK12" s="12" t="s">
        <v>1493</v>
      </c>
      <c r="CL12" s="12" t="s">
        <v>1493</v>
      </c>
      <c r="CM12" s="12" t="s">
        <v>1493</v>
      </c>
      <c r="CN12" s="12" t="s">
        <v>1493</v>
      </c>
      <c r="CO12" s="12" t="s">
        <v>1493</v>
      </c>
      <c r="CP12" s="12" t="s">
        <v>1493</v>
      </c>
      <c r="CQ12" s="12" t="s">
        <v>1493</v>
      </c>
      <c r="CR12" s="12" t="s">
        <v>1493</v>
      </c>
      <c r="CS12" s="12" t="s">
        <v>1493</v>
      </c>
      <c r="CT12" s="12" t="s">
        <v>1493</v>
      </c>
      <c r="CU12" s="12" t="s">
        <v>1493</v>
      </c>
      <c r="CV12" s="12" t="s">
        <v>1493</v>
      </c>
      <c r="CW12" s="12" t="s">
        <v>1493</v>
      </c>
      <c r="CX12" s="12" t="s">
        <v>1493</v>
      </c>
      <c r="CY12" s="12" t="s">
        <v>1493</v>
      </c>
      <c r="CZ12" s="12" t="s">
        <v>1493</v>
      </c>
      <c r="DA12" s="12" t="s">
        <v>1493</v>
      </c>
      <c r="DB12" s="12" t="s">
        <v>1493</v>
      </c>
      <c r="DC12" s="12" t="s">
        <v>1493</v>
      </c>
      <c r="DD12" s="12" t="s">
        <v>1493</v>
      </c>
      <c r="DE12" s="12" t="s">
        <v>1493</v>
      </c>
      <c r="DF12" s="12" t="s">
        <v>1493</v>
      </c>
      <c r="DG12" s="12" t="s">
        <v>1493</v>
      </c>
      <c r="DH12" s="12" t="s">
        <v>1493</v>
      </c>
      <c r="DI12" s="12" t="s">
        <v>1493</v>
      </c>
      <c r="DJ12" s="12" t="s">
        <v>1493</v>
      </c>
      <c r="DK12" s="12" t="s">
        <v>1493</v>
      </c>
      <c r="DL12" s="12" t="s">
        <v>1493</v>
      </c>
      <c r="DM12" s="12" t="s">
        <v>1493</v>
      </c>
      <c r="DN12" s="12" t="s">
        <v>1493</v>
      </c>
      <c r="DO12" s="12" t="s">
        <v>1493</v>
      </c>
      <c r="DP12" s="12" t="s">
        <v>1493</v>
      </c>
      <c r="DQ12" s="12" t="s">
        <v>1493</v>
      </c>
      <c r="DR12" s="12" t="s">
        <v>1493</v>
      </c>
      <c r="DS12" s="12" t="s">
        <v>1493</v>
      </c>
      <c r="DT12" s="12" t="s">
        <v>1493</v>
      </c>
      <c r="DU12" s="12" t="s">
        <v>1493</v>
      </c>
      <c r="DV12" s="12" t="s">
        <v>1493</v>
      </c>
      <c r="DW12" s="12" t="s">
        <v>1493</v>
      </c>
      <c r="DX12" s="12" t="s">
        <v>1493</v>
      </c>
      <c r="DY12" s="12" t="s">
        <v>1493</v>
      </c>
      <c r="DZ12" s="12" t="s">
        <v>1493</v>
      </c>
      <c r="EA12" s="12" t="s">
        <v>1493</v>
      </c>
      <c r="EB12" s="12" t="s">
        <v>1493</v>
      </c>
      <c r="EC12" s="12" t="s">
        <v>1493</v>
      </c>
      <c r="ED12" s="12" t="s">
        <v>1493</v>
      </c>
      <c r="EE12" s="12" t="s">
        <v>1493</v>
      </c>
      <c r="EF12" s="12" t="s">
        <v>1493</v>
      </c>
      <c r="EG12" s="12" t="s">
        <v>1493</v>
      </c>
      <c r="EH12" s="12" t="s">
        <v>1493</v>
      </c>
      <c r="EI12" s="12" t="s">
        <v>1493</v>
      </c>
      <c r="EJ12" s="12" t="s">
        <v>1493</v>
      </c>
      <c r="EK12" s="12" t="s">
        <v>1493</v>
      </c>
      <c r="EL12" s="12" t="s">
        <v>1493</v>
      </c>
      <c r="EM12" s="12" t="s">
        <v>1493</v>
      </c>
      <c r="EN12" s="12" t="s">
        <v>1493</v>
      </c>
      <c r="EO12" s="12" t="s">
        <v>1493</v>
      </c>
      <c r="EP12" s="12" t="s">
        <v>1493</v>
      </c>
      <c r="EQ12" s="12" t="s">
        <v>1493</v>
      </c>
      <c r="ER12" s="12" t="s">
        <v>1493</v>
      </c>
      <c r="ES12" s="12" t="s">
        <v>1493</v>
      </c>
      <c r="ET12" s="12" t="s">
        <v>1493</v>
      </c>
      <c r="EU12" s="12" t="s">
        <v>1493</v>
      </c>
      <c r="EV12" s="12" t="s">
        <v>1493</v>
      </c>
      <c r="EW12" s="12" t="s">
        <v>1493</v>
      </c>
      <c r="EX12" s="12" t="s">
        <v>1493</v>
      </c>
      <c r="EY12" s="12" t="s">
        <v>1493</v>
      </c>
      <c r="EZ12" s="12" t="s">
        <v>1493</v>
      </c>
      <c r="FA12" s="12" t="s">
        <v>1493</v>
      </c>
      <c r="FB12" s="12" t="s">
        <v>1493</v>
      </c>
      <c r="FC12" s="12" t="s">
        <v>1493</v>
      </c>
      <c r="FD12" s="12" t="s">
        <v>1493</v>
      </c>
      <c r="FE12" s="12" t="s">
        <v>1493</v>
      </c>
      <c r="FF12" s="12" t="s">
        <v>1493</v>
      </c>
      <c r="FG12" s="12" t="s">
        <v>1493</v>
      </c>
      <c r="FH12" s="12" t="s">
        <v>1493</v>
      </c>
      <c r="FI12" s="12" t="s">
        <v>1493</v>
      </c>
      <c r="FJ12" s="12" t="s">
        <v>1493</v>
      </c>
      <c r="FK12" s="12" t="s">
        <v>1493</v>
      </c>
      <c r="FL12" s="12" t="s">
        <v>1493</v>
      </c>
      <c r="FM12" s="12" t="s">
        <v>1493</v>
      </c>
      <c r="FN12">
        <v>1</v>
      </c>
      <c r="FO12" s="12" t="s">
        <v>1493</v>
      </c>
      <c r="FP12" s="12" t="s">
        <v>1493</v>
      </c>
      <c r="FQ12" s="12" t="s">
        <v>1493</v>
      </c>
      <c r="FR12" s="12" t="s">
        <v>1493</v>
      </c>
      <c r="FS12" s="12" t="s">
        <v>1493</v>
      </c>
      <c r="FT12" s="12" t="s">
        <v>1493</v>
      </c>
      <c r="FU12" s="12" t="s">
        <v>1493</v>
      </c>
      <c r="FV12" s="12" t="s">
        <v>1493</v>
      </c>
      <c r="FW12" s="12" t="s">
        <v>1493</v>
      </c>
      <c r="FX12" s="12" t="s">
        <v>1493</v>
      </c>
      <c r="FY12" s="12" t="s">
        <v>1493</v>
      </c>
      <c r="FZ12" s="12" t="s">
        <v>1493</v>
      </c>
      <c r="GA12" s="12" t="s">
        <v>1493</v>
      </c>
      <c r="GB12" s="12" t="s">
        <v>1493</v>
      </c>
      <c r="GC12" s="12" t="s">
        <v>1493</v>
      </c>
      <c r="GD12" s="12" t="s">
        <v>1493</v>
      </c>
      <c r="GE12" s="12" t="s">
        <v>1493</v>
      </c>
      <c r="GF12" s="12" t="s">
        <v>1493</v>
      </c>
      <c r="GG12" s="12" t="s">
        <v>1493</v>
      </c>
      <c r="GH12" s="12" t="s">
        <v>1493</v>
      </c>
      <c r="GI12" s="12" t="s">
        <v>1493</v>
      </c>
      <c r="GJ12">
        <v>0</v>
      </c>
      <c r="GK12">
        <v>0</v>
      </c>
      <c r="GL12">
        <v>0</v>
      </c>
      <c r="GN12">
        <v>1</v>
      </c>
    </row>
    <row r="13" spans="1:196" x14ac:dyDescent="0.25">
      <c r="A13" s="4">
        <v>2.0110000000000001</v>
      </c>
      <c r="B13" t="s">
        <v>549</v>
      </c>
      <c r="C13" s="12" t="s">
        <v>1493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 s="12" t="s">
        <v>1493</v>
      </c>
      <c r="M13" s="12" t="s">
        <v>1493</v>
      </c>
      <c r="N13">
        <v>1</v>
      </c>
      <c r="O13">
        <v>1</v>
      </c>
      <c r="P13" t="s">
        <v>731</v>
      </c>
      <c r="Q13">
        <v>87</v>
      </c>
      <c r="R13" s="12" t="s">
        <v>1493</v>
      </c>
      <c r="S13" s="12" t="s">
        <v>1493</v>
      </c>
      <c r="T13" s="12" t="s">
        <v>1493</v>
      </c>
      <c r="U13" s="12" t="s">
        <v>1493</v>
      </c>
      <c r="V13" s="12" t="s">
        <v>1493</v>
      </c>
      <c r="W13" s="12" t="s">
        <v>1493</v>
      </c>
      <c r="X13" s="12" t="s">
        <v>1493</v>
      </c>
      <c r="Y13" s="12" t="s">
        <v>1493</v>
      </c>
      <c r="Z13" s="12" t="s">
        <v>1493</v>
      </c>
      <c r="AA13" s="12" t="s">
        <v>1493</v>
      </c>
      <c r="AB13" s="12" t="s">
        <v>1493</v>
      </c>
      <c r="AC13">
        <v>1</v>
      </c>
      <c r="AD13" t="s">
        <v>589</v>
      </c>
      <c r="AE13">
        <v>120</v>
      </c>
      <c r="AF13" s="12" t="s">
        <v>1493</v>
      </c>
      <c r="AG13" s="12" t="s">
        <v>1493</v>
      </c>
      <c r="AH13" s="12" t="s">
        <v>1493</v>
      </c>
      <c r="AI13" s="12" t="s">
        <v>1493</v>
      </c>
      <c r="AJ13" s="12" t="s">
        <v>1493</v>
      </c>
      <c r="AK13" s="12" t="s">
        <v>1493</v>
      </c>
      <c r="AL13" s="12" t="s">
        <v>1493</v>
      </c>
      <c r="AM13" s="12" t="s">
        <v>1493</v>
      </c>
      <c r="AN13">
        <v>1</v>
      </c>
      <c r="AO13" s="12" t="s">
        <v>1493</v>
      </c>
      <c r="AP13">
        <v>1</v>
      </c>
      <c r="AQ13" s="12" t="s">
        <v>1493</v>
      </c>
      <c r="AR13" s="12" t="s">
        <v>1493</v>
      </c>
      <c r="AS13" s="12" t="s">
        <v>1493</v>
      </c>
      <c r="AT13" s="12" t="s">
        <v>1493</v>
      </c>
      <c r="AU13" s="12" t="s">
        <v>1493</v>
      </c>
      <c r="AV13" s="12" t="s">
        <v>1493</v>
      </c>
      <c r="AW13" s="12" t="s">
        <v>1493</v>
      </c>
      <c r="AX13" s="12" t="s">
        <v>1493</v>
      </c>
      <c r="AY13" s="12" t="s">
        <v>1493</v>
      </c>
      <c r="AZ13" s="12" t="s">
        <v>1493</v>
      </c>
      <c r="BA13" s="12" t="s">
        <v>1493</v>
      </c>
      <c r="BB13" s="12" t="s">
        <v>1493</v>
      </c>
      <c r="BC13" s="12" t="s">
        <v>1493</v>
      </c>
      <c r="BD13" s="12" t="s">
        <v>1493</v>
      </c>
      <c r="BE13" s="12" t="s">
        <v>1493</v>
      </c>
      <c r="BF13" s="12" t="s">
        <v>1493</v>
      </c>
      <c r="BG13" s="12" t="s">
        <v>1493</v>
      </c>
      <c r="BH13" s="12" t="s">
        <v>1493</v>
      </c>
      <c r="BI13" s="12" t="s">
        <v>1493</v>
      </c>
      <c r="BJ13" s="12" t="s">
        <v>1493</v>
      </c>
      <c r="BK13" s="12" t="s">
        <v>1493</v>
      </c>
      <c r="BL13" s="12" t="s">
        <v>1493</v>
      </c>
      <c r="BM13" s="12" t="s">
        <v>1493</v>
      </c>
      <c r="BN13" s="12" t="s">
        <v>1493</v>
      </c>
      <c r="BO13" s="12" t="s">
        <v>1493</v>
      </c>
      <c r="BP13" s="12" t="s">
        <v>1493</v>
      </c>
      <c r="BQ13" s="12" t="s">
        <v>1493</v>
      </c>
      <c r="BR13" s="12" t="s">
        <v>1493</v>
      </c>
      <c r="BS13" s="12" t="s">
        <v>1493</v>
      </c>
      <c r="BT13" s="12" t="s">
        <v>1493</v>
      </c>
      <c r="BU13" s="12" t="s">
        <v>1493</v>
      </c>
      <c r="BV13" s="12" t="s">
        <v>1493</v>
      </c>
      <c r="BW13" s="12" t="s">
        <v>1493</v>
      </c>
      <c r="BX13" s="12" t="s">
        <v>1493</v>
      </c>
      <c r="BY13" s="12" t="s">
        <v>1493</v>
      </c>
      <c r="BZ13" s="12" t="s">
        <v>1493</v>
      </c>
      <c r="CA13" s="12" t="s">
        <v>1493</v>
      </c>
      <c r="CB13" s="12" t="s">
        <v>1493</v>
      </c>
      <c r="CC13" s="12" t="s">
        <v>1493</v>
      </c>
      <c r="CD13" s="12" t="s">
        <v>1493</v>
      </c>
      <c r="CE13" s="12" t="s">
        <v>1493</v>
      </c>
      <c r="CF13" s="12" t="s">
        <v>1493</v>
      </c>
      <c r="CG13" s="12" t="s">
        <v>1493</v>
      </c>
      <c r="CH13" s="12" t="s">
        <v>1493</v>
      </c>
      <c r="CI13" s="12" t="s">
        <v>1493</v>
      </c>
      <c r="CJ13" s="12" t="s">
        <v>1493</v>
      </c>
      <c r="CK13" s="12" t="s">
        <v>1493</v>
      </c>
      <c r="CL13" s="12" t="s">
        <v>1493</v>
      </c>
      <c r="CM13" s="12" t="s">
        <v>1493</v>
      </c>
      <c r="CN13" s="12" t="s">
        <v>1493</v>
      </c>
      <c r="CO13" s="12" t="s">
        <v>1493</v>
      </c>
      <c r="CP13" s="12" t="s">
        <v>1493</v>
      </c>
      <c r="CQ13" s="12" t="s">
        <v>1493</v>
      </c>
      <c r="CR13" s="12" t="s">
        <v>1493</v>
      </c>
      <c r="CS13" s="12" t="s">
        <v>1493</v>
      </c>
      <c r="CT13" s="12" t="s">
        <v>1493</v>
      </c>
      <c r="CU13" s="12" t="s">
        <v>1493</v>
      </c>
      <c r="CV13" s="12" t="s">
        <v>1493</v>
      </c>
      <c r="CW13" s="12" t="s">
        <v>1493</v>
      </c>
      <c r="CX13" s="12" t="s">
        <v>1493</v>
      </c>
      <c r="CY13" s="12" t="s">
        <v>1493</v>
      </c>
      <c r="CZ13" s="12" t="s">
        <v>1493</v>
      </c>
      <c r="DA13" s="12" t="s">
        <v>1493</v>
      </c>
      <c r="DB13" s="12" t="s">
        <v>1493</v>
      </c>
      <c r="DC13" s="12" t="s">
        <v>1493</v>
      </c>
      <c r="DD13" s="12" t="s">
        <v>1493</v>
      </c>
      <c r="DE13" s="12" t="s">
        <v>1493</v>
      </c>
      <c r="DF13" s="12" t="s">
        <v>1493</v>
      </c>
      <c r="DG13" s="12" t="s">
        <v>1493</v>
      </c>
      <c r="DH13" s="12" t="s">
        <v>1493</v>
      </c>
      <c r="DI13" s="12" t="s">
        <v>1493</v>
      </c>
      <c r="DJ13" s="12" t="s">
        <v>1493</v>
      </c>
      <c r="DK13" s="12" t="s">
        <v>1493</v>
      </c>
      <c r="DL13" s="12" t="s">
        <v>1493</v>
      </c>
      <c r="DM13" s="12" t="s">
        <v>1493</v>
      </c>
      <c r="DN13" s="12" t="s">
        <v>1493</v>
      </c>
      <c r="DO13" s="12" t="s">
        <v>1493</v>
      </c>
      <c r="DP13" s="12" t="s">
        <v>1493</v>
      </c>
      <c r="DQ13" s="12" t="s">
        <v>1493</v>
      </c>
      <c r="DR13" s="12" t="s">
        <v>1493</v>
      </c>
      <c r="DS13" s="12" t="s">
        <v>1493</v>
      </c>
      <c r="DT13" s="12" t="s">
        <v>1493</v>
      </c>
      <c r="DU13" s="12" t="s">
        <v>1493</v>
      </c>
      <c r="DV13" s="12" t="s">
        <v>1493</v>
      </c>
      <c r="DW13" s="12" t="s">
        <v>1493</v>
      </c>
      <c r="DX13" s="12" t="s">
        <v>1493</v>
      </c>
      <c r="DY13" s="12" t="s">
        <v>1493</v>
      </c>
      <c r="DZ13" s="12" t="s">
        <v>1493</v>
      </c>
      <c r="EA13" s="12" t="s">
        <v>1493</v>
      </c>
      <c r="EB13" s="12" t="s">
        <v>1493</v>
      </c>
      <c r="EC13" s="12" t="s">
        <v>1493</v>
      </c>
      <c r="ED13" s="12" t="s">
        <v>1493</v>
      </c>
      <c r="EE13" s="12" t="s">
        <v>1493</v>
      </c>
      <c r="EF13" s="12" t="s">
        <v>1493</v>
      </c>
      <c r="EG13" s="12" t="s">
        <v>1493</v>
      </c>
      <c r="EH13" s="12" t="s">
        <v>1493</v>
      </c>
      <c r="EI13" s="12" t="s">
        <v>1493</v>
      </c>
      <c r="EJ13" s="12" t="s">
        <v>1493</v>
      </c>
      <c r="EK13" s="12" t="s">
        <v>1493</v>
      </c>
      <c r="EL13" s="12" t="s">
        <v>1493</v>
      </c>
      <c r="EM13" s="12" t="s">
        <v>1493</v>
      </c>
      <c r="EN13" s="12" t="s">
        <v>1493</v>
      </c>
      <c r="EO13" s="12" t="s">
        <v>1493</v>
      </c>
      <c r="EP13" s="12" t="s">
        <v>1493</v>
      </c>
      <c r="EQ13" s="12" t="s">
        <v>1493</v>
      </c>
      <c r="ER13" s="12" t="s">
        <v>1493</v>
      </c>
      <c r="ES13" s="12" t="s">
        <v>1493</v>
      </c>
      <c r="ET13" s="12" t="s">
        <v>1493</v>
      </c>
      <c r="EU13" s="12" t="s">
        <v>1493</v>
      </c>
      <c r="EV13" s="12" t="s">
        <v>1493</v>
      </c>
      <c r="EW13" s="12" t="s">
        <v>1493</v>
      </c>
      <c r="EX13" s="12" t="s">
        <v>1493</v>
      </c>
      <c r="EY13" s="12" t="s">
        <v>1493</v>
      </c>
      <c r="EZ13" s="12" t="s">
        <v>1493</v>
      </c>
      <c r="FA13" s="12" t="s">
        <v>1493</v>
      </c>
      <c r="FB13" s="12" t="s">
        <v>1493</v>
      </c>
      <c r="FC13" s="12" t="s">
        <v>1493</v>
      </c>
      <c r="FD13" s="12" t="s">
        <v>1493</v>
      </c>
      <c r="FE13" s="12" t="s">
        <v>1493</v>
      </c>
      <c r="FF13" s="12" t="s">
        <v>1493</v>
      </c>
      <c r="FG13" s="12" t="s">
        <v>1493</v>
      </c>
      <c r="FH13" s="12" t="s">
        <v>1493</v>
      </c>
      <c r="FI13" s="12" t="s">
        <v>1493</v>
      </c>
      <c r="FJ13" s="12" t="s">
        <v>1493</v>
      </c>
      <c r="FK13" s="12" t="s">
        <v>1493</v>
      </c>
      <c r="FL13" s="12" t="s">
        <v>1493</v>
      </c>
      <c r="FM13" s="12" t="s">
        <v>1493</v>
      </c>
      <c r="FN13">
        <v>1</v>
      </c>
      <c r="FO13" s="12" t="s">
        <v>1493</v>
      </c>
      <c r="FP13" s="12" t="s">
        <v>1493</v>
      </c>
      <c r="FQ13">
        <v>0</v>
      </c>
      <c r="FR13" s="12" t="s">
        <v>1493</v>
      </c>
      <c r="FS13" s="12" t="s">
        <v>1493</v>
      </c>
      <c r="FT13" s="12" t="s">
        <v>1493</v>
      </c>
      <c r="FU13" s="12" t="s">
        <v>1493</v>
      </c>
      <c r="FV13" s="12" t="s">
        <v>1493</v>
      </c>
      <c r="FW13" s="12" t="s">
        <v>1493</v>
      </c>
      <c r="FX13" s="12" t="s">
        <v>1493</v>
      </c>
      <c r="FY13" s="12" t="s">
        <v>1493</v>
      </c>
      <c r="FZ13" s="12" t="s">
        <v>1493</v>
      </c>
      <c r="GA13" s="12" t="s">
        <v>1493</v>
      </c>
      <c r="GB13" s="12" t="s">
        <v>1493</v>
      </c>
      <c r="GC13" s="12" t="s">
        <v>1493</v>
      </c>
      <c r="GD13" s="12" t="s">
        <v>1493</v>
      </c>
      <c r="GE13" s="12" t="s">
        <v>1493</v>
      </c>
      <c r="GF13" s="12" t="s">
        <v>1493</v>
      </c>
      <c r="GG13" s="12" t="s">
        <v>1493</v>
      </c>
      <c r="GH13" s="12" t="s">
        <v>1493</v>
      </c>
      <c r="GI13" s="12" t="s">
        <v>1493</v>
      </c>
      <c r="GJ13">
        <v>0</v>
      </c>
      <c r="GK13">
        <v>0</v>
      </c>
      <c r="GL13">
        <v>0</v>
      </c>
      <c r="GN13">
        <v>1</v>
      </c>
    </row>
    <row r="14" spans="1:196" x14ac:dyDescent="0.25">
      <c r="A14" s="4">
        <v>2.012</v>
      </c>
      <c r="B14" t="s">
        <v>1252</v>
      </c>
      <c r="C14" s="12" t="s">
        <v>1493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 s="12" t="s">
        <v>1493</v>
      </c>
      <c r="M14" s="12" t="s">
        <v>1493</v>
      </c>
      <c r="N14">
        <v>1</v>
      </c>
      <c r="O14">
        <v>1</v>
      </c>
      <c r="P14" s="12" t="s">
        <v>1493</v>
      </c>
      <c r="Q14" s="12" t="s">
        <v>1493</v>
      </c>
      <c r="R14" s="12" t="s">
        <v>1493</v>
      </c>
      <c r="S14" s="12" t="s">
        <v>1493</v>
      </c>
      <c r="T14" s="12" t="s">
        <v>1493</v>
      </c>
      <c r="U14" s="12" t="s">
        <v>1493</v>
      </c>
      <c r="V14" s="12" t="s">
        <v>1493</v>
      </c>
      <c r="W14" s="12" t="s">
        <v>1493</v>
      </c>
      <c r="X14" s="12" t="s">
        <v>1493</v>
      </c>
      <c r="Y14" s="12" t="s">
        <v>1493</v>
      </c>
      <c r="Z14" s="12" t="s">
        <v>1493</v>
      </c>
      <c r="AA14" s="12" t="s">
        <v>1493</v>
      </c>
      <c r="AB14" s="12" t="s">
        <v>1493</v>
      </c>
      <c r="AC14" s="12" t="s">
        <v>1493</v>
      </c>
      <c r="AD14" s="12" t="s">
        <v>1493</v>
      </c>
      <c r="AE14" s="12" t="s">
        <v>1493</v>
      </c>
      <c r="AF14" s="12" t="s">
        <v>1493</v>
      </c>
      <c r="AG14" s="12" t="s">
        <v>1493</v>
      </c>
      <c r="AH14" s="12" t="s">
        <v>1493</v>
      </c>
      <c r="AI14" s="12" t="s">
        <v>1493</v>
      </c>
      <c r="AJ14" s="12" t="s">
        <v>1493</v>
      </c>
      <c r="AK14" s="12" t="s">
        <v>1493</v>
      </c>
      <c r="AL14" s="12" t="s">
        <v>1493</v>
      </c>
      <c r="AM14" s="12" t="s">
        <v>1493</v>
      </c>
      <c r="AN14" s="12" t="s">
        <v>1493</v>
      </c>
      <c r="AO14" s="12" t="s">
        <v>1493</v>
      </c>
      <c r="AP14" s="12" t="s">
        <v>1493</v>
      </c>
      <c r="AQ14" s="12" t="s">
        <v>1493</v>
      </c>
      <c r="AR14" s="12" t="s">
        <v>1493</v>
      </c>
      <c r="AS14" s="12" t="s">
        <v>1493</v>
      </c>
      <c r="AT14" s="12" t="s">
        <v>1493</v>
      </c>
      <c r="AU14" s="12" t="s">
        <v>1493</v>
      </c>
      <c r="AV14" s="12" t="s">
        <v>1493</v>
      </c>
      <c r="AW14" s="12" t="s">
        <v>1493</v>
      </c>
      <c r="AX14" s="12" t="s">
        <v>1493</v>
      </c>
      <c r="AY14" s="12" t="s">
        <v>1493</v>
      </c>
      <c r="AZ14" s="12" t="s">
        <v>1493</v>
      </c>
      <c r="BA14" s="12" t="s">
        <v>1493</v>
      </c>
      <c r="BB14" s="12" t="s">
        <v>1493</v>
      </c>
      <c r="BC14" s="12" t="s">
        <v>1493</v>
      </c>
      <c r="BD14" s="12" t="s">
        <v>1493</v>
      </c>
      <c r="BE14" s="12" t="s">
        <v>1493</v>
      </c>
      <c r="BF14" s="12" t="s">
        <v>1493</v>
      </c>
      <c r="BG14" s="12" t="s">
        <v>1493</v>
      </c>
      <c r="BH14" s="12" t="s">
        <v>1493</v>
      </c>
      <c r="BI14" s="12" t="s">
        <v>1493</v>
      </c>
      <c r="BJ14" s="12" t="s">
        <v>1493</v>
      </c>
      <c r="BK14" s="12" t="s">
        <v>1493</v>
      </c>
      <c r="BL14" s="12" t="s">
        <v>1493</v>
      </c>
      <c r="BM14" s="12" t="s">
        <v>1493</v>
      </c>
      <c r="BN14" s="12" t="s">
        <v>1493</v>
      </c>
      <c r="BO14" s="12" t="s">
        <v>1493</v>
      </c>
      <c r="BP14" s="12" t="s">
        <v>1493</v>
      </c>
      <c r="BQ14" s="12" t="s">
        <v>1493</v>
      </c>
      <c r="BR14" s="12" t="s">
        <v>1493</v>
      </c>
      <c r="BS14" s="12" t="s">
        <v>1493</v>
      </c>
      <c r="BT14" s="12" t="s">
        <v>1493</v>
      </c>
      <c r="BU14" s="12" t="s">
        <v>1493</v>
      </c>
      <c r="BV14" s="12" t="s">
        <v>1493</v>
      </c>
      <c r="BW14" s="12" t="s">
        <v>1493</v>
      </c>
      <c r="BX14" s="12" t="s">
        <v>1493</v>
      </c>
      <c r="BY14" s="12" t="s">
        <v>1493</v>
      </c>
      <c r="BZ14" s="12" t="s">
        <v>1493</v>
      </c>
      <c r="CA14" s="12" t="s">
        <v>1493</v>
      </c>
      <c r="CB14" s="12" t="s">
        <v>1493</v>
      </c>
      <c r="CC14" s="12" t="s">
        <v>1493</v>
      </c>
      <c r="CD14" s="12" t="s">
        <v>1493</v>
      </c>
      <c r="CE14" s="12" t="s">
        <v>1493</v>
      </c>
      <c r="CF14" s="12" t="s">
        <v>1493</v>
      </c>
      <c r="CG14" s="12" t="s">
        <v>1493</v>
      </c>
      <c r="CH14" s="12" t="s">
        <v>1493</v>
      </c>
      <c r="CI14" s="12" t="s">
        <v>1493</v>
      </c>
      <c r="CJ14" s="12" t="s">
        <v>1493</v>
      </c>
      <c r="CK14" s="12" t="s">
        <v>1493</v>
      </c>
      <c r="CL14" s="12" t="s">
        <v>1493</v>
      </c>
      <c r="CM14" s="12" t="s">
        <v>1493</v>
      </c>
      <c r="CN14" s="12" t="s">
        <v>1493</v>
      </c>
      <c r="CO14" s="12" t="s">
        <v>1493</v>
      </c>
      <c r="CP14" s="12" t="s">
        <v>1493</v>
      </c>
      <c r="CQ14" s="12" t="s">
        <v>1493</v>
      </c>
      <c r="CR14" s="12" t="s">
        <v>1493</v>
      </c>
      <c r="CS14" s="12" t="s">
        <v>1493</v>
      </c>
      <c r="CT14" s="12" t="s">
        <v>1493</v>
      </c>
      <c r="CU14" s="12" t="s">
        <v>1493</v>
      </c>
      <c r="CV14" s="12" t="s">
        <v>1493</v>
      </c>
      <c r="CW14" s="12" t="s">
        <v>1493</v>
      </c>
      <c r="CX14" s="12" t="s">
        <v>1493</v>
      </c>
      <c r="CY14" s="12" t="s">
        <v>1493</v>
      </c>
      <c r="CZ14" s="12" t="s">
        <v>1493</v>
      </c>
      <c r="DA14" s="12" t="s">
        <v>1493</v>
      </c>
      <c r="DB14" s="12" t="s">
        <v>1493</v>
      </c>
      <c r="DC14" s="12" t="s">
        <v>1493</v>
      </c>
      <c r="DD14" s="12" t="s">
        <v>1493</v>
      </c>
      <c r="DE14" s="12" t="s">
        <v>1493</v>
      </c>
      <c r="DF14" s="12" t="s">
        <v>1493</v>
      </c>
      <c r="DG14" s="12" t="s">
        <v>1493</v>
      </c>
      <c r="DH14" s="12" t="s">
        <v>1493</v>
      </c>
      <c r="DI14" s="12" t="s">
        <v>1493</v>
      </c>
      <c r="DJ14" s="12" t="s">
        <v>1493</v>
      </c>
      <c r="DK14" s="12" t="s">
        <v>1493</v>
      </c>
      <c r="DL14" s="12" t="s">
        <v>1493</v>
      </c>
      <c r="DM14" s="12" t="s">
        <v>1493</v>
      </c>
      <c r="DN14" s="12" t="s">
        <v>1493</v>
      </c>
      <c r="DO14" s="12" t="s">
        <v>1493</v>
      </c>
      <c r="DP14" s="12" t="s">
        <v>1493</v>
      </c>
      <c r="DQ14" s="12" t="s">
        <v>1493</v>
      </c>
      <c r="DR14" s="12" t="s">
        <v>1493</v>
      </c>
      <c r="DS14" s="12" t="s">
        <v>1493</v>
      </c>
      <c r="DT14" s="12" t="s">
        <v>1493</v>
      </c>
      <c r="DU14" s="12" t="s">
        <v>1493</v>
      </c>
      <c r="DV14" s="12" t="s">
        <v>1493</v>
      </c>
      <c r="DW14" s="12" t="s">
        <v>1493</v>
      </c>
      <c r="DX14" s="12" t="s">
        <v>1493</v>
      </c>
      <c r="DY14" s="12" t="s">
        <v>1493</v>
      </c>
      <c r="DZ14" s="12" t="s">
        <v>1493</v>
      </c>
      <c r="EA14" s="12" t="s">
        <v>1493</v>
      </c>
      <c r="EB14" s="12" t="s">
        <v>1493</v>
      </c>
      <c r="EC14" s="12" t="s">
        <v>1493</v>
      </c>
      <c r="ED14" s="12" t="s">
        <v>1493</v>
      </c>
      <c r="EE14" s="12" t="s">
        <v>1493</v>
      </c>
      <c r="EF14" s="12" t="s">
        <v>1493</v>
      </c>
      <c r="EG14" s="12" t="s">
        <v>1493</v>
      </c>
      <c r="EH14" s="12" t="s">
        <v>1493</v>
      </c>
      <c r="EI14" s="12" t="s">
        <v>1493</v>
      </c>
      <c r="EJ14" s="12" t="s">
        <v>1493</v>
      </c>
      <c r="EK14" s="12" t="s">
        <v>1493</v>
      </c>
      <c r="EL14" s="12" t="s">
        <v>1493</v>
      </c>
      <c r="EM14" s="12" t="s">
        <v>1493</v>
      </c>
      <c r="EN14" s="12" t="s">
        <v>1493</v>
      </c>
      <c r="EO14" s="12" t="s">
        <v>1493</v>
      </c>
      <c r="EP14" s="12" t="s">
        <v>1493</v>
      </c>
      <c r="EQ14" s="12" t="s">
        <v>1493</v>
      </c>
      <c r="ER14" s="12" t="s">
        <v>1493</v>
      </c>
      <c r="ES14" s="12" t="s">
        <v>1493</v>
      </c>
      <c r="ET14" s="12" t="s">
        <v>1493</v>
      </c>
      <c r="EU14" s="12" t="s">
        <v>1493</v>
      </c>
      <c r="EV14" s="12" t="s">
        <v>1493</v>
      </c>
      <c r="EW14" s="12" t="s">
        <v>1493</v>
      </c>
      <c r="EX14" s="12" t="s">
        <v>1493</v>
      </c>
      <c r="EY14" s="12" t="s">
        <v>1493</v>
      </c>
      <c r="EZ14" s="12" t="s">
        <v>1493</v>
      </c>
      <c r="FA14" s="12" t="s">
        <v>1493</v>
      </c>
      <c r="FB14" s="12" t="s">
        <v>1493</v>
      </c>
      <c r="FC14" s="12" t="s">
        <v>1493</v>
      </c>
      <c r="FD14" s="12" t="s">
        <v>1493</v>
      </c>
      <c r="FE14" s="12" t="s">
        <v>1493</v>
      </c>
      <c r="FF14" s="12" t="s">
        <v>1493</v>
      </c>
      <c r="FG14" s="12" t="s">
        <v>1493</v>
      </c>
      <c r="FH14" s="12" t="s">
        <v>1493</v>
      </c>
      <c r="FI14" s="12" t="s">
        <v>1493</v>
      </c>
      <c r="FJ14" s="12" t="s">
        <v>1493</v>
      </c>
      <c r="FK14" s="12" t="s">
        <v>1493</v>
      </c>
      <c r="FL14" s="12" t="s">
        <v>1493</v>
      </c>
      <c r="FM14" s="12" t="s">
        <v>1493</v>
      </c>
      <c r="FN14">
        <v>1</v>
      </c>
      <c r="FO14" s="12" t="s">
        <v>1493</v>
      </c>
      <c r="FP14" s="12" t="s">
        <v>1493</v>
      </c>
      <c r="FQ14">
        <v>0</v>
      </c>
      <c r="FR14" s="12" t="s">
        <v>1493</v>
      </c>
      <c r="FS14" s="12" t="s">
        <v>1493</v>
      </c>
      <c r="FT14" s="12" t="s">
        <v>1493</v>
      </c>
      <c r="FU14" s="12" t="s">
        <v>1493</v>
      </c>
      <c r="FV14" s="12" t="s">
        <v>1493</v>
      </c>
      <c r="FW14" s="12" t="s">
        <v>1493</v>
      </c>
      <c r="FX14" s="12" t="s">
        <v>1493</v>
      </c>
      <c r="FY14" s="12" t="s">
        <v>1493</v>
      </c>
      <c r="FZ14" s="12" t="s">
        <v>1493</v>
      </c>
      <c r="GA14" s="12" t="s">
        <v>1493</v>
      </c>
      <c r="GB14" s="12" t="s">
        <v>1493</v>
      </c>
      <c r="GC14" s="12" t="s">
        <v>1493</v>
      </c>
      <c r="GD14" s="12" t="s">
        <v>1493</v>
      </c>
      <c r="GE14" s="12" t="s">
        <v>1493</v>
      </c>
      <c r="GF14" s="12" t="s">
        <v>1493</v>
      </c>
      <c r="GG14" s="12" t="s">
        <v>1493</v>
      </c>
      <c r="GH14" s="12" t="s">
        <v>1493</v>
      </c>
      <c r="GI14" s="12" t="s">
        <v>1493</v>
      </c>
      <c r="GJ14">
        <v>0</v>
      </c>
      <c r="GK14">
        <v>0</v>
      </c>
      <c r="GL14">
        <v>0</v>
      </c>
      <c r="GN14">
        <v>1</v>
      </c>
    </row>
    <row r="15" spans="1:196" x14ac:dyDescent="0.25">
      <c r="A15" s="4">
        <v>2.0129999999999999</v>
      </c>
      <c r="B15" t="s">
        <v>649</v>
      </c>
      <c r="C15" s="12" t="s">
        <v>1493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 s="12" t="s">
        <v>1493</v>
      </c>
      <c r="M15" s="12" t="s">
        <v>1493</v>
      </c>
      <c r="N15" s="12" t="s">
        <v>1493</v>
      </c>
      <c r="O15" s="12" t="s">
        <v>1493</v>
      </c>
      <c r="P15" t="s">
        <v>568</v>
      </c>
      <c r="Q15" s="12" t="s">
        <v>1493</v>
      </c>
      <c r="R15">
        <v>1</v>
      </c>
      <c r="S15" s="12" t="s">
        <v>1493</v>
      </c>
      <c r="T15" s="12" t="s">
        <v>1493</v>
      </c>
      <c r="U15" s="12" t="s">
        <v>1493</v>
      </c>
      <c r="V15" s="12" t="s">
        <v>1493</v>
      </c>
      <c r="W15" s="12" t="s">
        <v>1493</v>
      </c>
      <c r="X15" s="12" t="s">
        <v>1493</v>
      </c>
      <c r="Y15" s="12" t="s">
        <v>1493</v>
      </c>
      <c r="Z15" s="12" t="s">
        <v>1493</v>
      </c>
      <c r="AA15" s="12" t="s">
        <v>1493</v>
      </c>
      <c r="AB15">
        <v>1</v>
      </c>
      <c r="AC15">
        <v>1</v>
      </c>
      <c r="AD15" t="s">
        <v>872</v>
      </c>
      <c r="AE15" s="12" t="s">
        <v>1493</v>
      </c>
      <c r="AF15">
        <v>1</v>
      </c>
      <c r="AG15" s="12" t="s">
        <v>1493</v>
      </c>
      <c r="AH15" s="12" t="s">
        <v>1493</v>
      </c>
      <c r="AI15" s="12" t="s">
        <v>1493</v>
      </c>
      <c r="AJ15" s="12" t="s">
        <v>1493</v>
      </c>
      <c r="AK15" s="12" t="s">
        <v>1493</v>
      </c>
      <c r="AL15" s="12" t="s">
        <v>1493</v>
      </c>
      <c r="AM15" s="12" t="s">
        <v>1493</v>
      </c>
      <c r="AN15" s="12" t="s">
        <v>1493</v>
      </c>
      <c r="AO15" s="12" t="s">
        <v>1493</v>
      </c>
      <c r="AP15">
        <v>1</v>
      </c>
      <c r="AQ15">
        <v>1</v>
      </c>
      <c r="AR15" s="12" t="s">
        <v>1493</v>
      </c>
      <c r="AS15" s="12" t="s">
        <v>1493</v>
      </c>
      <c r="AT15" s="12" t="s">
        <v>1493</v>
      </c>
      <c r="AU15" s="12" t="s">
        <v>1493</v>
      </c>
      <c r="AV15" s="12" t="s">
        <v>1493</v>
      </c>
      <c r="AW15" s="12" t="s">
        <v>1493</v>
      </c>
      <c r="AX15" s="12" t="s">
        <v>1493</v>
      </c>
      <c r="AY15" s="12" t="s">
        <v>1493</v>
      </c>
      <c r="AZ15" s="12" t="s">
        <v>1493</v>
      </c>
      <c r="BA15" s="12" t="s">
        <v>1493</v>
      </c>
      <c r="BB15" s="12" t="s">
        <v>1493</v>
      </c>
      <c r="BC15" s="12" t="s">
        <v>1493</v>
      </c>
      <c r="BD15" s="12" t="s">
        <v>1493</v>
      </c>
      <c r="BE15" s="12" t="s">
        <v>1493</v>
      </c>
      <c r="BF15" s="12" t="s">
        <v>1493</v>
      </c>
      <c r="BG15" s="12" t="s">
        <v>1493</v>
      </c>
      <c r="BH15" s="12" t="s">
        <v>1493</v>
      </c>
      <c r="BI15" s="12" t="s">
        <v>1493</v>
      </c>
      <c r="BJ15" s="12" t="s">
        <v>1493</v>
      </c>
      <c r="BK15" s="12" t="s">
        <v>1493</v>
      </c>
      <c r="BL15" s="12" t="s">
        <v>1493</v>
      </c>
      <c r="BM15" s="12" t="s">
        <v>1493</v>
      </c>
      <c r="BN15" s="12" t="s">
        <v>1493</v>
      </c>
      <c r="BO15" s="12" t="s">
        <v>1493</v>
      </c>
      <c r="BP15" s="12" t="s">
        <v>1493</v>
      </c>
      <c r="BQ15" s="12" t="s">
        <v>1493</v>
      </c>
      <c r="BR15" s="12" t="s">
        <v>1493</v>
      </c>
      <c r="BS15" s="12" t="s">
        <v>1493</v>
      </c>
      <c r="BT15" s="12" t="s">
        <v>1493</v>
      </c>
      <c r="BU15" s="12" t="s">
        <v>1493</v>
      </c>
      <c r="BV15" s="12" t="s">
        <v>1493</v>
      </c>
      <c r="BW15" s="12" t="s">
        <v>1493</v>
      </c>
      <c r="BX15" s="12" t="s">
        <v>1493</v>
      </c>
      <c r="BY15" s="12" t="s">
        <v>1493</v>
      </c>
      <c r="BZ15" s="12" t="s">
        <v>1493</v>
      </c>
      <c r="CA15" s="12" t="s">
        <v>1493</v>
      </c>
      <c r="CB15" s="12" t="s">
        <v>1493</v>
      </c>
      <c r="CC15" s="12" t="s">
        <v>1493</v>
      </c>
      <c r="CD15" s="12" t="s">
        <v>1493</v>
      </c>
      <c r="CE15" s="12" t="s">
        <v>1493</v>
      </c>
      <c r="CF15" s="12" t="s">
        <v>1493</v>
      </c>
      <c r="CG15" s="12" t="s">
        <v>1493</v>
      </c>
      <c r="CH15" s="12" t="s">
        <v>1493</v>
      </c>
      <c r="CI15" s="12" t="s">
        <v>1493</v>
      </c>
      <c r="CJ15" s="12" t="s">
        <v>1493</v>
      </c>
      <c r="CK15" s="12" t="s">
        <v>1493</v>
      </c>
      <c r="CL15" s="12" t="s">
        <v>1493</v>
      </c>
      <c r="CM15" s="12" t="s">
        <v>1493</v>
      </c>
      <c r="CN15" s="12" t="s">
        <v>1493</v>
      </c>
      <c r="CO15" s="12" t="s">
        <v>1493</v>
      </c>
      <c r="CP15" s="12" t="s">
        <v>1493</v>
      </c>
      <c r="CQ15" s="12" t="s">
        <v>1493</v>
      </c>
      <c r="CR15" s="12" t="s">
        <v>1493</v>
      </c>
      <c r="CS15" s="12" t="s">
        <v>1493</v>
      </c>
      <c r="CT15" s="12" t="s">
        <v>1493</v>
      </c>
      <c r="CU15" s="12" t="s">
        <v>1493</v>
      </c>
      <c r="CV15" s="12" t="s">
        <v>1493</v>
      </c>
      <c r="CW15" s="12" t="s">
        <v>1493</v>
      </c>
      <c r="CX15" s="12" t="s">
        <v>1493</v>
      </c>
      <c r="CY15" s="12" t="s">
        <v>1493</v>
      </c>
      <c r="CZ15" s="12" t="s">
        <v>1493</v>
      </c>
      <c r="DA15" s="12" t="s">
        <v>1493</v>
      </c>
      <c r="DB15" s="12" t="s">
        <v>1493</v>
      </c>
      <c r="DC15" s="12" t="s">
        <v>1493</v>
      </c>
      <c r="DD15" s="12" t="s">
        <v>1493</v>
      </c>
      <c r="DE15" s="12" t="s">
        <v>1493</v>
      </c>
      <c r="DF15" s="12" t="s">
        <v>1493</v>
      </c>
      <c r="DG15" s="12" t="s">
        <v>1493</v>
      </c>
      <c r="DH15" s="12" t="s">
        <v>1493</v>
      </c>
      <c r="DI15" s="12" t="s">
        <v>1493</v>
      </c>
      <c r="DJ15" s="12" t="s">
        <v>1493</v>
      </c>
      <c r="DK15" s="12" t="s">
        <v>1493</v>
      </c>
      <c r="DL15" s="12" t="s">
        <v>1493</v>
      </c>
      <c r="DM15" s="12" t="s">
        <v>1493</v>
      </c>
      <c r="DN15" s="12" t="s">
        <v>1493</v>
      </c>
      <c r="DO15" s="12" t="s">
        <v>1493</v>
      </c>
      <c r="DP15" s="12" t="s">
        <v>1493</v>
      </c>
      <c r="DQ15" s="12" t="s">
        <v>1493</v>
      </c>
      <c r="DR15" s="12" t="s">
        <v>1493</v>
      </c>
      <c r="DS15" s="12" t="s">
        <v>1493</v>
      </c>
      <c r="DT15" s="12" t="s">
        <v>1493</v>
      </c>
      <c r="DU15" s="12" t="s">
        <v>1493</v>
      </c>
      <c r="DV15" s="12" t="s">
        <v>1493</v>
      </c>
      <c r="DW15" s="12" t="s">
        <v>1493</v>
      </c>
      <c r="DX15" s="12" t="s">
        <v>1493</v>
      </c>
      <c r="DY15" s="12" t="s">
        <v>1493</v>
      </c>
      <c r="DZ15" s="12" t="s">
        <v>1493</v>
      </c>
      <c r="EA15" s="12" t="s">
        <v>1493</v>
      </c>
      <c r="EB15" s="12" t="s">
        <v>1493</v>
      </c>
      <c r="EC15" s="12" t="s">
        <v>1493</v>
      </c>
      <c r="ED15" s="12" t="s">
        <v>1493</v>
      </c>
      <c r="EE15" s="12" t="s">
        <v>1493</v>
      </c>
      <c r="EF15" s="12" t="s">
        <v>1493</v>
      </c>
      <c r="EG15" s="12" t="s">
        <v>1493</v>
      </c>
      <c r="EH15" s="12" t="s">
        <v>1493</v>
      </c>
      <c r="EI15" s="12" t="s">
        <v>1493</v>
      </c>
      <c r="EJ15" s="12" t="s">
        <v>1493</v>
      </c>
      <c r="EK15" s="12" t="s">
        <v>1493</v>
      </c>
      <c r="EL15" s="12" t="s">
        <v>1493</v>
      </c>
      <c r="EM15" s="12" t="s">
        <v>1493</v>
      </c>
      <c r="EN15" s="12" t="s">
        <v>1493</v>
      </c>
      <c r="EO15" s="12" t="s">
        <v>1493</v>
      </c>
      <c r="EP15" s="12" t="s">
        <v>1493</v>
      </c>
      <c r="EQ15" s="12" t="s">
        <v>1493</v>
      </c>
      <c r="ER15" s="12" t="s">
        <v>1493</v>
      </c>
      <c r="ES15" s="12" t="s">
        <v>1493</v>
      </c>
      <c r="ET15" s="12" t="s">
        <v>1493</v>
      </c>
      <c r="EU15" s="12" t="s">
        <v>1493</v>
      </c>
      <c r="EV15" s="12" t="s">
        <v>1493</v>
      </c>
      <c r="EW15" s="12" t="s">
        <v>1493</v>
      </c>
      <c r="EX15" s="12" t="s">
        <v>1493</v>
      </c>
      <c r="EY15" s="12" t="s">
        <v>1493</v>
      </c>
      <c r="EZ15" s="12" t="s">
        <v>1493</v>
      </c>
      <c r="FA15" s="12" t="s">
        <v>1493</v>
      </c>
      <c r="FB15" s="12" t="s">
        <v>1493</v>
      </c>
      <c r="FC15" s="12" t="s">
        <v>1493</v>
      </c>
      <c r="FD15" s="12" t="s">
        <v>1493</v>
      </c>
      <c r="FE15" s="12" t="s">
        <v>1493</v>
      </c>
      <c r="FF15" s="12" t="s">
        <v>1493</v>
      </c>
      <c r="FG15" s="12" t="s">
        <v>1493</v>
      </c>
      <c r="FH15" s="12" t="s">
        <v>1493</v>
      </c>
      <c r="FI15" s="12" t="s">
        <v>1493</v>
      </c>
      <c r="FJ15" s="12" t="s">
        <v>1493</v>
      </c>
      <c r="FK15" s="12" t="s">
        <v>1493</v>
      </c>
      <c r="FL15" s="12" t="s">
        <v>1493</v>
      </c>
      <c r="FM15" s="12" t="s">
        <v>1493</v>
      </c>
      <c r="FN15" t="s">
        <v>1201</v>
      </c>
      <c r="FO15" s="12" t="s">
        <v>1493</v>
      </c>
      <c r="FP15">
        <v>5</v>
      </c>
      <c r="FQ15">
        <v>1</v>
      </c>
      <c r="FR15" s="12" t="s">
        <v>1493</v>
      </c>
      <c r="FS15" s="12" t="s">
        <v>1493</v>
      </c>
      <c r="FT15" s="12" t="s">
        <v>1493</v>
      </c>
      <c r="FU15" s="12" t="s">
        <v>1493</v>
      </c>
      <c r="FV15" s="12" t="s">
        <v>1493</v>
      </c>
      <c r="FW15" s="12" t="s">
        <v>1493</v>
      </c>
      <c r="FX15" s="12" t="s">
        <v>1493</v>
      </c>
      <c r="FY15" s="12" t="s">
        <v>1493</v>
      </c>
      <c r="FZ15" s="12" t="s">
        <v>1493</v>
      </c>
      <c r="GA15" s="12" t="s">
        <v>1493</v>
      </c>
      <c r="GB15" s="12" t="s">
        <v>1493</v>
      </c>
      <c r="GC15" s="12" t="s">
        <v>1493</v>
      </c>
      <c r="GD15" s="12" t="s">
        <v>1493</v>
      </c>
      <c r="GE15" s="12" t="s">
        <v>1493</v>
      </c>
      <c r="GF15" s="12" t="s">
        <v>1493</v>
      </c>
      <c r="GG15" s="12" t="s">
        <v>1493</v>
      </c>
      <c r="GH15" s="12" t="s">
        <v>1493</v>
      </c>
      <c r="GI15" s="12" t="s">
        <v>1493</v>
      </c>
      <c r="GJ15">
        <v>0</v>
      </c>
      <c r="GK15">
        <v>0</v>
      </c>
      <c r="GL15">
        <v>0</v>
      </c>
      <c r="GN15">
        <v>3</v>
      </c>
    </row>
    <row r="16" spans="1:196" x14ac:dyDescent="0.25">
      <c r="A16" s="4">
        <v>2.0139999999999998</v>
      </c>
      <c r="B16" t="s">
        <v>506</v>
      </c>
      <c r="C16" s="12" t="s">
        <v>1493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 s="12" t="s">
        <v>1493</v>
      </c>
      <c r="M16" s="12" t="s">
        <v>1493</v>
      </c>
      <c r="N16" s="12" t="s">
        <v>1493</v>
      </c>
      <c r="O16" s="12" t="s">
        <v>1493</v>
      </c>
      <c r="P16" t="s">
        <v>676</v>
      </c>
      <c r="Q16" s="12" t="s">
        <v>1493</v>
      </c>
      <c r="R16">
        <v>1</v>
      </c>
      <c r="S16" s="12" t="s">
        <v>1493</v>
      </c>
      <c r="T16" s="12" t="s">
        <v>1493</v>
      </c>
      <c r="U16" s="12" t="s">
        <v>1493</v>
      </c>
      <c r="V16" s="12" t="s">
        <v>1493</v>
      </c>
      <c r="W16" s="12" t="s">
        <v>1493</v>
      </c>
      <c r="X16" s="12" t="s">
        <v>1493</v>
      </c>
      <c r="Y16" s="12" t="s">
        <v>1493</v>
      </c>
      <c r="Z16" s="12" t="s">
        <v>1493</v>
      </c>
      <c r="AA16" s="12" t="s">
        <v>1493</v>
      </c>
      <c r="AB16" s="12" t="s">
        <v>1493</v>
      </c>
      <c r="AC16">
        <v>1</v>
      </c>
      <c r="AD16" s="12" t="s">
        <v>1493</v>
      </c>
      <c r="AE16" s="12" t="s">
        <v>1493</v>
      </c>
      <c r="AF16" s="12" t="s">
        <v>1493</v>
      </c>
      <c r="AG16" s="12" t="s">
        <v>1493</v>
      </c>
      <c r="AH16" s="12" t="s">
        <v>1493</v>
      </c>
      <c r="AI16" s="12" t="s">
        <v>1493</v>
      </c>
      <c r="AJ16" s="12" t="s">
        <v>1493</v>
      </c>
      <c r="AK16" s="12" t="s">
        <v>1493</v>
      </c>
      <c r="AL16" s="12" t="s">
        <v>1493</v>
      </c>
      <c r="AM16" s="12" t="s">
        <v>1493</v>
      </c>
      <c r="AN16" s="12" t="s">
        <v>1493</v>
      </c>
      <c r="AO16" s="12" t="s">
        <v>1493</v>
      </c>
      <c r="AP16" s="12" t="s">
        <v>1493</v>
      </c>
      <c r="AQ16" s="12" t="s">
        <v>1493</v>
      </c>
      <c r="AR16" s="12" t="s">
        <v>1493</v>
      </c>
      <c r="AS16" s="12" t="s">
        <v>1493</v>
      </c>
      <c r="AT16" s="12" t="s">
        <v>1493</v>
      </c>
      <c r="AU16" s="12" t="s">
        <v>1493</v>
      </c>
      <c r="AV16" s="12" t="s">
        <v>1493</v>
      </c>
      <c r="AW16" s="12" t="s">
        <v>1493</v>
      </c>
      <c r="AX16" s="12" t="s">
        <v>1493</v>
      </c>
      <c r="AY16" s="12" t="s">
        <v>1493</v>
      </c>
      <c r="AZ16" s="12" t="s">
        <v>1493</v>
      </c>
      <c r="BA16" s="12" t="s">
        <v>1493</v>
      </c>
      <c r="BB16" s="12" t="s">
        <v>1493</v>
      </c>
      <c r="BC16" s="12" t="s">
        <v>1493</v>
      </c>
      <c r="BD16" s="12" t="s">
        <v>1493</v>
      </c>
      <c r="BE16" s="12" t="s">
        <v>1493</v>
      </c>
      <c r="BF16" s="12" t="s">
        <v>1493</v>
      </c>
      <c r="BG16" s="12" t="s">
        <v>1493</v>
      </c>
      <c r="BH16" s="12" t="s">
        <v>1493</v>
      </c>
      <c r="BI16" s="12" t="s">
        <v>1493</v>
      </c>
      <c r="BJ16" s="12" t="s">
        <v>1493</v>
      </c>
      <c r="BK16" s="12" t="s">
        <v>1493</v>
      </c>
      <c r="BL16" s="12" t="s">
        <v>1493</v>
      </c>
      <c r="BM16" s="12" t="s">
        <v>1493</v>
      </c>
      <c r="BN16" s="12" t="s">
        <v>1493</v>
      </c>
      <c r="BO16" s="12" t="s">
        <v>1493</v>
      </c>
      <c r="BP16" s="12" t="s">
        <v>1493</v>
      </c>
      <c r="BQ16" s="12" t="s">
        <v>1493</v>
      </c>
      <c r="BR16" s="12" t="s">
        <v>1493</v>
      </c>
      <c r="BS16" s="12" t="s">
        <v>1493</v>
      </c>
      <c r="BT16" s="12" t="s">
        <v>1493</v>
      </c>
      <c r="BU16" s="12" t="s">
        <v>1493</v>
      </c>
      <c r="BV16" s="12" t="s">
        <v>1493</v>
      </c>
      <c r="BW16" s="12" t="s">
        <v>1493</v>
      </c>
      <c r="BX16" s="12" t="s">
        <v>1493</v>
      </c>
      <c r="BY16" s="12" t="s">
        <v>1493</v>
      </c>
      <c r="BZ16" s="12" t="s">
        <v>1493</v>
      </c>
      <c r="CA16" s="12" t="s">
        <v>1493</v>
      </c>
      <c r="CB16" s="12" t="s">
        <v>1493</v>
      </c>
      <c r="CC16" s="12" t="s">
        <v>1493</v>
      </c>
      <c r="CD16" s="12" t="s">
        <v>1493</v>
      </c>
      <c r="CE16" s="12" t="s">
        <v>1493</v>
      </c>
      <c r="CF16" s="12" t="s">
        <v>1493</v>
      </c>
      <c r="CG16" s="12" t="s">
        <v>1493</v>
      </c>
      <c r="CH16" s="12" t="s">
        <v>1493</v>
      </c>
      <c r="CI16" s="12" t="s">
        <v>1493</v>
      </c>
      <c r="CJ16" s="12" t="s">
        <v>1493</v>
      </c>
      <c r="CK16" s="12" t="s">
        <v>1493</v>
      </c>
      <c r="CL16" s="12" t="s">
        <v>1493</v>
      </c>
      <c r="CM16" s="12" t="s">
        <v>1493</v>
      </c>
      <c r="CN16" s="12" t="s">
        <v>1493</v>
      </c>
      <c r="CO16" s="12" t="s">
        <v>1493</v>
      </c>
      <c r="CP16" s="12" t="s">
        <v>1493</v>
      </c>
      <c r="CQ16" s="12" t="s">
        <v>1493</v>
      </c>
      <c r="CR16" s="12" t="s">
        <v>1493</v>
      </c>
      <c r="CS16" s="12" t="s">
        <v>1493</v>
      </c>
      <c r="CT16" s="12" t="s">
        <v>1493</v>
      </c>
      <c r="CU16" s="12" t="s">
        <v>1493</v>
      </c>
      <c r="CV16" s="12" t="s">
        <v>1493</v>
      </c>
      <c r="CW16" s="12" t="s">
        <v>1493</v>
      </c>
      <c r="CX16" s="12" t="s">
        <v>1493</v>
      </c>
      <c r="CY16" s="12" t="s">
        <v>1493</v>
      </c>
      <c r="CZ16" s="12" t="s">
        <v>1493</v>
      </c>
      <c r="DA16" s="12" t="s">
        <v>1493</v>
      </c>
      <c r="DB16" s="12" t="s">
        <v>1493</v>
      </c>
      <c r="DC16" s="12" t="s">
        <v>1493</v>
      </c>
      <c r="DD16" s="12" t="s">
        <v>1493</v>
      </c>
      <c r="DE16" s="12" t="s">
        <v>1493</v>
      </c>
      <c r="DF16" s="12" t="s">
        <v>1493</v>
      </c>
      <c r="DG16" s="12" t="s">
        <v>1493</v>
      </c>
      <c r="DH16" s="12" t="s">
        <v>1493</v>
      </c>
      <c r="DI16" s="12" t="s">
        <v>1493</v>
      </c>
      <c r="DJ16" s="12" t="s">
        <v>1493</v>
      </c>
      <c r="DK16" s="12" t="s">
        <v>1493</v>
      </c>
      <c r="DL16" s="12" t="s">
        <v>1493</v>
      </c>
      <c r="DM16" s="12" t="s">
        <v>1493</v>
      </c>
      <c r="DN16" s="12" t="s">
        <v>1493</v>
      </c>
      <c r="DO16" s="12" t="s">
        <v>1493</v>
      </c>
      <c r="DP16" s="12" t="s">
        <v>1493</v>
      </c>
      <c r="DQ16" s="12" t="s">
        <v>1493</v>
      </c>
      <c r="DR16" s="12" t="s">
        <v>1493</v>
      </c>
      <c r="DS16" s="12" t="s">
        <v>1493</v>
      </c>
      <c r="DT16" s="12" t="s">
        <v>1493</v>
      </c>
      <c r="DU16" s="12" t="s">
        <v>1493</v>
      </c>
      <c r="DV16" s="12" t="s">
        <v>1493</v>
      </c>
      <c r="DW16" s="12" t="s">
        <v>1493</v>
      </c>
      <c r="DX16" s="12" t="s">
        <v>1493</v>
      </c>
      <c r="DY16" s="12" t="s">
        <v>1493</v>
      </c>
      <c r="DZ16" s="12" t="s">
        <v>1493</v>
      </c>
      <c r="EA16" s="12" t="s">
        <v>1493</v>
      </c>
      <c r="EB16" s="12" t="s">
        <v>1493</v>
      </c>
      <c r="EC16" s="12" t="s">
        <v>1493</v>
      </c>
      <c r="ED16" s="12" t="s">
        <v>1493</v>
      </c>
      <c r="EE16" s="12" t="s">
        <v>1493</v>
      </c>
      <c r="EF16" s="12" t="s">
        <v>1493</v>
      </c>
      <c r="EG16" s="12" t="s">
        <v>1493</v>
      </c>
      <c r="EH16" s="12" t="s">
        <v>1493</v>
      </c>
      <c r="EI16" s="12" t="s">
        <v>1493</v>
      </c>
      <c r="EJ16" s="12" t="s">
        <v>1493</v>
      </c>
      <c r="EK16" s="12" t="s">
        <v>1493</v>
      </c>
      <c r="EL16" s="12" t="s">
        <v>1493</v>
      </c>
      <c r="EM16" s="12" t="s">
        <v>1493</v>
      </c>
      <c r="EN16" s="12" t="s">
        <v>1493</v>
      </c>
      <c r="EO16" s="12" t="s">
        <v>1493</v>
      </c>
      <c r="EP16" s="12" t="s">
        <v>1493</v>
      </c>
      <c r="EQ16" s="12" t="s">
        <v>1493</v>
      </c>
      <c r="ER16" s="12" t="s">
        <v>1493</v>
      </c>
      <c r="ES16" s="12" t="s">
        <v>1493</v>
      </c>
      <c r="ET16" s="12" t="s">
        <v>1493</v>
      </c>
      <c r="EU16" s="12" t="s">
        <v>1493</v>
      </c>
      <c r="EV16" s="12" t="s">
        <v>1493</v>
      </c>
      <c r="EW16" s="12" t="s">
        <v>1493</v>
      </c>
      <c r="EX16" s="12" t="s">
        <v>1493</v>
      </c>
      <c r="EY16" s="12" t="s">
        <v>1493</v>
      </c>
      <c r="EZ16" s="12" t="s">
        <v>1493</v>
      </c>
      <c r="FA16" s="12" t="s">
        <v>1493</v>
      </c>
      <c r="FB16" s="12" t="s">
        <v>1493</v>
      </c>
      <c r="FC16" s="12" t="s">
        <v>1493</v>
      </c>
      <c r="FD16" s="12" t="s">
        <v>1493</v>
      </c>
      <c r="FE16" s="12" t="s">
        <v>1493</v>
      </c>
      <c r="FF16" s="12" t="s">
        <v>1493</v>
      </c>
      <c r="FG16" s="12" t="s">
        <v>1493</v>
      </c>
      <c r="FH16" s="12" t="s">
        <v>1493</v>
      </c>
      <c r="FI16" s="12" t="s">
        <v>1493</v>
      </c>
      <c r="FJ16" s="12" t="s">
        <v>1493</v>
      </c>
      <c r="FK16" s="12" t="s">
        <v>1493</v>
      </c>
      <c r="FL16" s="12" t="s">
        <v>1493</v>
      </c>
      <c r="FM16" s="12" t="s">
        <v>1493</v>
      </c>
      <c r="FN16">
        <v>1</v>
      </c>
      <c r="FO16" s="12" t="s">
        <v>1493</v>
      </c>
      <c r="FP16" s="12" t="s">
        <v>1493</v>
      </c>
      <c r="FQ16">
        <v>0</v>
      </c>
      <c r="FR16" s="12" t="s">
        <v>1493</v>
      </c>
      <c r="FS16" s="12" t="s">
        <v>1493</v>
      </c>
      <c r="FT16" s="12" t="s">
        <v>1493</v>
      </c>
      <c r="FU16" s="12" t="s">
        <v>1493</v>
      </c>
      <c r="FV16" s="12" t="s">
        <v>1493</v>
      </c>
      <c r="FW16" s="12" t="s">
        <v>1493</v>
      </c>
      <c r="FX16" s="12" t="s">
        <v>1493</v>
      </c>
      <c r="FY16" s="12" t="s">
        <v>1493</v>
      </c>
      <c r="FZ16" s="12" t="s">
        <v>1493</v>
      </c>
      <c r="GA16" s="12" t="s">
        <v>1493</v>
      </c>
      <c r="GB16" s="12" t="s">
        <v>1493</v>
      </c>
      <c r="GC16" s="12" t="s">
        <v>1493</v>
      </c>
      <c r="GD16" s="12" t="s">
        <v>1493</v>
      </c>
      <c r="GE16" s="12" t="s">
        <v>1493</v>
      </c>
      <c r="GF16" s="12" t="s">
        <v>1493</v>
      </c>
      <c r="GG16" s="12" t="s">
        <v>1493</v>
      </c>
      <c r="GH16" s="12" t="s">
        <v>1493</v>
      </c>
      <c r="GI16" s="12" t="s">
        <v>1493</v>
      </c>
      <c r="GJ16">
        <v>0</v>
      </c>
      <c r="GK16">
        <v>0</v>
      </c>
      <c r="GL16">
        <v>0</v>
      </c>
      <c r="GN16">
        <v>1</v>
      </c>
    </row>
    <row r="17" spans="1:196" x14ac:dyDescent="0.25">
      <c r="A17" s="4">
        <v>2.0150000000000001</v>
      </c>
      <c r="B17" t="s">
        <v>1251</v>
      </c>
      <c r="C17">
        <v>98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 s="12" t="s">
        <v>1493</v>
      </c>
      <c r="M17" s="12" t="s">
        <v>1493</v>
      </c>
      <c r="N17" s="12" t="s">
        <v>1493</v>
      </c>
      <c r="O17">
        <v>1</v>
      </c>
      <c r="P17" t="s">
        <v>1400</v>
      </c>
      <c r="Q17" s="12" t="s">
        <v>1493</v>
      </c>
      <c r="R17" s="12" t="s">
        <v>1493</v>
      </c>
      <c r="S17" s="12" t="s">
        <v>1493</v>
      </c>
      <c r="T17" s="12" t="s">
        <v>1493</v>
      </c>
      <c r="U17" s="12" t="s">
        <v>1493</v>
      </c>
      <c r="V17" s="12" t="s">
        <v>1493</v>
      </c>
      <c r="W17" s="12" t="s">
        <v>1493</v>
      </c>
      <c r="X17" s="12" t="s">
        <v>1493</v>
      </c>
      <c r="Y17" s="12" t="s">
        <v>1493</v>
      </c>
      <c r="Z17" s="12" t="s">
        <v>1493</v>
      </c>
      <c r="AA17" s="12" t="s">
        <v>1493</v>
      </c>
      <c r="AB17">
        <v>1</v>
      </c>
      <c r="AC17">
        <v>1</v>
      </c>
      <c r="AD17" s="12" t="s">
        <v>1493</v>
      </c>
      <c r="AE17" s="12" t="s">
        <v>1493</v>
      </c>
      <c r="AF17" s="12" t="s">
        <v>1493</v>
      </c>
      <c r="AG17" s="12" t="s">
        <v>1493</v>
      </c>
      <c r="AH17" s="12" t="s">
        <v>1493</v>
      </c>
      <c r="AI17" s="12" t="s">
        <v>1493</v>
      </c>
      <c r="AJ17" s="12" t="s">
        <v>1493</v>
      </c>
      <c r="AK17" s="12" t="s">
        <v>1493</v>
      </c>
      <c r="AL17" s="12" t="s">
        <v>1493</v>
      </c>
      <c r="AM17" s="12" t="s">
        <v>1493</v>
      </c>
      <c r="AN17" s="12" t="s">
        <v>1493</v>
      </c>
      <c r="AO17" s="12" t="s">
        <v>1493</v>
      </c>
      <c r="AP17" s="12" t="s">
        <v>1493</v>
      </c>
      <c r="AQ17" s="12" t="s">
        <v>1493</v>
      </c>
      <c r="AR17" s="12" t="s">
        <v>1493</v>
      </c>
      <c r="AS17" s="12" t="s">
        <v>1493</v>
      </c>
      <c r="AT17" s="12" t="s">
        <v>1493</v>
      </c>
      <c r="AU17" s="12" t="s">
        <v>1493</v>
      </c>
      <c r="AV17" s="12" t="s">
        <v>1493</v>
      </c>
      <c r="AW17" s="12" t="s">
        <v>1493</v>
      </c>
      <c r="AX17" s="12" t="s">
        <v>1493</v>
      </c>
      <c r="AY17" s="12" t="s">
        <v>1493</v>
      </c>
      <c r="AZ17" s="12" t="s">
        <v>1493</v>
      </c>
      <c r="BA17" s="12" t="s">
        <v>1493</v>
      </c>
      <c r="BB17" s="12" t="s">
        <v>1493</v>
      </c>
      <c r="BC17" s="12" t="s">
        <v>1493</v>
      </c>
      <c r="BD17" s="12" t="s">
        <v>1493</v>
      </c>
      <c r="BE17" s="12" t="s">
        <v>1493</v>
      </c>
      <c r="BF17" s="12" t="s">
        <v>1493</v>
      </c>
      <c r="BG17" s="12" t="s">
        <v>1493</v>
      </c>
      <c r="BH17" s="12" t="s">
        <v>1493</v>
      </c>
      <c r="BI17" s="12" t="s">
        <v>1493</v>
      </c>
      <c r="BJ17" s="12" t="s">
        <v>1493</v>
      </c>
      <c r="BK17" s="12" t="s">
        <v>1493</v>
      </c>
      <c r="BL17" s="12" t="s">
        <v>1493</v>
      </c>
      <c r="BM17" s="12" t="s">
        <v>1493</v>
      </c>
      <c r="BN17" s="12" t="s">
        <v>1493</v>
      </c>
      <c r="BO17" s="12" t="s">
        <v>1493</v>
      </c>
      <c r="BP17" s="12" t="s">
        <v>1493</v>
      </c>
      <c r="BQ17" s="12" t="s">
        <v>1493</v>
      </c>
      <c r="BR17" s="12" t="s">
        <v>1493</v>
      </c>
      <c r="BS17" s="12" t="s">
        <v>1493</v>
      </c>
      <c r="BT17" s="12" t="s">
        <v>1493</v>
      </c>
      <c r="BU17" s="12" t="s">
        <v>1493</v>
      </c>
      <c r="BV17" s="12" t="s">
        <v>1493</v>
      </c>
      <c r="BW17" s="12" t="s">
        <v>1493</v>
      </c>
      <c r="BX17" s="12" t="s">
        <v>1493</v>
      </c>
      <c r="BY17" s="12" t="s">
        <v>1493</v>
      </c>
      <c r="BZ17" s="12" t="s">
        <v>1493</v>
      </c>
      <c r="CA17" s="12" t="s">
        <v>1493</v>
      </c>
      <c r="CB17" s="12" t="s">
        <v>1493</v>
      </c>
      <c r="CC17" s="12" t="s">
        <v>1493</v>
      </c>
      <c r="CD17" s="12" t="s">
        <v>1493</v>
      </c>
      <c r="CE17" s="12" t="s">
        <v>1493</v>
      </c>
      <c r="CF17" s="12" t="s">
        <v>1493</v>
      </c>
      <c r="CG17" s="12" t="s">
        <v>1493</v>
      </c>
      <c r="CH17" s="12" t="s">
        <v>1493</v>
      </c>
      <c r="CI17" s="12" t="s">
        <v>1493</v>
      </c>
      <c r="CJ17" s="12" t="s">
        <v>1493</v>
      </c>
      <c r="CK17" s="12" t="s">
        <v>1493</v>
      </c>
      <c r="CL17" s="12" t="s">
        <v>1493</v>
      </c>
      <c r="CM17" s="12" t="s">
        <v>1493</v>
      </c>
      <c r="CN17" s="12" t="s">
        <v>1493</v>
      </c>
      <c r="CO17" s="12" t="s">
        <v>1493</v>
      </c>
      <c r="CP17" s="12" t="s">
        <v>1493</v>
      </c>
      <c r="CQ17" s="12" t="s">
        <v>1493</v>
      </c>
      <c r="CR17" s="12" t="s">
        <v>1493</v>
      </c>
      <c r="CS17" s="12" t="s">
        <v>1493</v>
      </c>
      <c r="CT17" s="12" t="s">
        <v>1493</v>
      </c>
      <c r="CU17" s="12" t="s">
        <v>1493</v>
      </c>
      <c r="CV17" s="12" t="s">
        <v>1493</v>
      </c>
      <c r="CW17" s="12" t="s">
        <v>1493</v>
      </c>
      <c r="CX17" s="12" t="s">
        <v>1493</v>
      </c>
      <c r="CY17" s="12" t="s">
        <v>1493</v>
      </c>
      <c r="CZ17" s="12" t="s">
        <v>1493</v>
      </c>
      <c r="DA17" s="12" t="s">
        <v>1493</v>
      </c>
      <c r="DB17" s="12" t="s">
        <v>1493</v>
      </c>
      <c r="DC17" s="12" t="s">
        <v>1493</v>
      </c>
      <c r="DD17" s="12" t="s">
        <v>1493</v>
      </c>
      <c r="DE17" s="12" t="s">
        <v>1493</v>
      </c>
      <c r="DF17" s="12" t="s">
        <v>1493</v>
      </c>
      <c r="DG17" s="12" t="s">
        <v>1493</v>
      </c>
      <c r="DH17" s="12" t="s">
        <v>1493</v>
      </c>
      <c r="DI17" s="12" t="s">
        <v>1493</v>
      </c>
      <c r="DJ17" s="12" t="s">
        <v>1493</v>
      </c>
      <c r="DK17" s="12" t="s">
        <v>1493</v>
      </c>
      <c r="DL17" s="12" t="s">
        <v>1493</v>
      </c>
      <c r="DM17" s="12" t="s">
        <v>1493</v>
      </c>
      <c r="DN17" s="12" t="s">
        <v>1493</v>
      </c>
      <c r="DO17" s="12" t="s">
        <v>1493</v>
      </c>
      <c r="DP17" s="12" t="s">
        <v>1493</v>
      </c>
      <c r="DQ17" s="12" t="s">
        <v>1493</v>
      </c>
      <c r="DR17" s="12" t="s">
        <v>1493</v>
      </c>
      <c r="DS17" s="12" t="s">
        <v>1493</v>
      </c>
      <c r="DT17" s="12" t="s">
        <v>1493</v>
      </c>
      <c r="DU17" s="12" t="s">
        <v>1493</v>
      </c>
      <c r="DV17" s="12" t="s">
        <v>1493</v>
      </c>
      <c r="DW17" s="12" t="s">
        <v>1493</v>
      </c>
      <c r="DX17" s="12" t="s">
        <v>1493</v>
      </c>
      <c r="DY17" s="12" t="s">
        <v>1493</v>
      </c>
      <c r="DZ17" s="12" t="s">
        <v>1493</v>
      </c>
      <c r="EA17" s="12" t="s">
        <v>1493</v>
      </c>
      <c r="EB17" s="12" t="s">
        <v>1493</v>
      </c>
      <c r="EC17" s="12" t="s">
        <v>1493</v>
      </c>
      <c r="ED17" s="12" t="s">
        <v>1493</v>
      </c>
      <c r="EE17" s="12" t="s">
        <v>1493</v>
      </c>
      <c r="EF17" s="12" t="s">
        <v>1493</v>
      </c>
      <c r="EG17" s="12" t="s">
        <v>1493</v>
      </c>
      <c r="EH17" s="12" t="s">
        <v>1493</v>
      </c>
      <c r="EI17" s="12" t="s">
        <v>1493</v>
      </c>
      <c r="EJ17" s="12" t="s">
        <v>1493</v>
      </c>
      <c r="EK17" s="12" t="s">
        <v>1493</v>
      </c>
      <c r="EL17" s="12" t="s">
        <v>1493</v>
      </c>
      <c r="EM17" s="12" t="s">
        <v>1493</v>
      </c>
      <c r="EN17" s="12" t="s">
        <v>1493</v>
      </c>
      <c r="EO17" s="12" t="s">
        <v>1493</v>
      </c>
      <c r="EP17" s="12" t="s">
        <v>1493</v>
      </c>
      <c r="EQ17" s="12" t="s">
        <v>1493</v>
      </c>
      <c r="ER17" s="12" t="s">
        <v>1493</v>
      </c>
      <c r="ES17" s="12" t="s">
        <v>1493</v>
      </c>
      <c r="ET17" s="12" t="s">
        <v>1493</v>
      </c>
      <c r="EU17" s="12" t="s">
        <v>1493</v>
      </c>
      <c r="EV17" s="12" t="s">
        <v>1493</v>
      </c>
      <c r="EW17" s="12" t="s">
        <v>1493</v>
      </c>
      <c r="EX17" s="12" t="s">
        <v>1493</v>
      </c>
      <c r="EY17" s="12" t="s">
        <v>1493</v>
      </c>
      <c r="EZ17" s="12" t="s">
        <v>1493</v>
      </c>
      <c r="FA17" s="12" t="s">
        <v>1493</v>
      </c>
      <c r="FB17" s="12" t="s">
        <v>1493</v>
      </c>
      <c r="FC17" s="12" t="s">
        <v>1493</v>
      </c>
      <c r="FD17" s="12" t="s">
        <v>1493</v>
      </c>
      <c r="FE17" s="12" t="s">
        <v>1493</v>
      </c>
      <c r="FF17" s="12" t="s">
        <v>1493</v>
      </c>
      <c r="FG17" s="12" t="s">
        <v>1493</v>
      </c>
      <c r="FH17" s="12" t="s">
        <v>1493</v>
      </c>
      <c r="FI17" s="12" t="s">
        <v>1493</v>
      </c>
      <c r="FJ17" s="12" t="s">
        <v>1493</v>
      </c>
      <c r="FK17" s="12" t="s">
        <v>1493</v>
      </c>
      <c r="FL17" s="12" t="s">
        <v>1493</v>
      </c>
      <c r="FM17" s="12" t="s">
        <v>1493</v>
      </c>
      <c r="FN17">
        <v>1</v>
      </c>
      <c r="FO17" s="12" t="s">
        <v>1493</v>
      </c>
      <c r="FP17" s="12" t="s">
        <v>1493</v>
      </c>
      <c r="FQ17">
        <v>1</v>
      </c>
      <c r="FR17" s="12" t="s">
        <v>1493</v>
      </c>
      <c r="FS17" s="12" t="s">
        <v>1493</v>
      </c>
      <c r="FT17" s="12" t="s">
        <v>1493</v>
      </c>
      <c r="FU17" s="12" t="s">
        <v>1493</v>
      </c>
      <c r="FV17" s="12" t="s">
        <v>1493</v>
      </c>
      <c r="FW17" s="12" t="s">
        <v>1493</v>
      </c>
      <c r="FX17" s="12" t="s">
        <v>1493</v>
      </c>
      <c r="FY17" s="12" t="s">
        <v>1493</v>
      </c>
      <c r="FZ17" s="12" t="s">
        <v>1493</v>
      </c>
      <c r="GA17" s="12" t="s">
        <v>1493</v>
      </c>
      <c r="GB17" s="12" t="s">
        <v>1493</v>
      </c>
      <c r="GC17" s="12" t="s">
        <v>1493</v>
      </c>
      <c r="GD17" s="12" t="s">
        <v>1493</v>
      </c>
      <c r="GE17" s="12" t="s">
        <v>1493</v>
      </c>
      <c r="GF17" s="12" t="s">
        <v>1493</v>
      </c>
      <c r="GG17" s="12" t="s">
        <v>1493</v>
      </c>
      <c r="GH17" s="12" t="s">
        <v>1493</v>
      </c>
      <c r="GI17" s="12" t="s">
        <v>1493</v>
      </c>
      <c r="GJ17">
        <v>0</v>
      </c>
      <c r="GK17">
        <v>0</v>
      </c>
      <c r="GL17">
        <v>0</v>
      </c>
      <c r="GN17">
        <v>1</v>
      </c>
    </row>
    <row r="18" spans="1:196" x14ac:dyDescent="0.25">
      <c r="A18" s="4">
        <v>2.016</v>
      </c>
      <c r="B18" t="s">
        <v>882</v>
      </c>
      <c r="C18" s="12" t="s">
        <v>1493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 s="12" t="s">
        <v>1493</v>
      </c>
      <c r="M18" s="12" t="s">
        <v>1493</v>
      </c>
      <c r="N18">
        <v>1</v>
      </c>
      <c r="O18">
        <v>1</v>
      </c>
      <c r="P18" t="s">
        <v>697</v>
      </c>
      <c r="Q18" s="12" t="s">
        <v>1493</v>
      </c>
      <c r="R18">
        <v>1</v>
      </c>
      <c r="S18" s="12" t="s">
        <v>1493</v>
      </c>
      <c r="T18" s="12" t="s">
        <v>1493</v>
      </c>
      <c r="U18" s="12" t="s">
        <v>1493</v>
      </c>
      <c r="V18" s="12" t="s">
        <v>1493</v>
      </c>
      <c r="W18" s="12" t="s">
        <v>1493</v>
      </c>
      <c r="X18" s="12" t="s">
        <v>1493</v>
      </c>
      <c r="Y18" s="12" t="s">
        <v>1493</v>
      </c>
      <c r="Z18" s="12" t="s">
        <v>1493</v>
      </c>
      <c r="AA18" s="12" t="s">
        <v>1493</v>
      </c>
      <c r="AB18" s="12" t="s">
        <v>1493</v>
      </c>
      <c r="AC18">
        <v>1</v>
      </c>
      <c r="AD18" t="s">
        <v>883</v>
      </c>
      <c r="AE18" s="12" t="s">
        <v>1493</v>
      </c>
      <c r="AF18">
        <v>1</v>
      </c>
      <c r="AG18" s="12" t="s">
        <v>1493</v>
      </c>
      <c r="AH18" s="12" t="s">
        <v>1493</v>
      </c>
      <c r="AI18" s="12" t="s">
        <v>1493</v>
      </c>
      <c r="AJ18" s="12" t="s">
        <v>1493</v>
      </c>
      <c r="AK18" s="12" t="s">
        <v>1493</v>
      </c>
      <c r="AL18" s="12" t="s">
        <v>1493</v>
      </c>
      <c r="AM18" s="12" t="s">
        <v>1493</v>
      </c>
      <c r="AN18" s="12" t="s">
        <v>1493</v>
      </c>
      <c r="AO18" s="12" t="s">
        <v>1493</v>
      </c>
      <c r="AP18" s="12" t="s">
        <v>1493</v>
      </c>
      <c r="AQ18" s="12" t="s">
        <v>1493</v>
      </c>
      <c r="AR18" s="12" t="s">
        <v>1493</v>
      </c>
      <c r="AS18" s="12" t="s">
        <v>1493</v>
      </c>
      <c r="AT18" s="12" t="s">
        <v>1493</v>
      </c>
      <c r="AU18" s="12" t="s">
        <v>1493</v>
      </c>
      <c r="AV18" s="12" t="s">
        <v>1493</v>
      </c>
      <c r="AW18" s="12" t="s">
        <v>1493</v>
      </c>
      <c r="AX18" s="12" t="s">
        <v>1493</v>
      </c>
      <c r="AY18" s="12" t="s">
        <v>1493</v>
      </c>
      <c r="AZ18" s="12" t="s">
        <v>1493</v>
      </c>
      <c r="BA18" s="12" t="s">
        <v>1493</v>
      </c>
      <c r="BB18" s="12" t="s">
        <v>1493</v>
      </c>
      <c r="BC18" s="12" t="s">
        <v>1493</v>
      </c>
      <c r="BD18" s="12" t="s">
        <v>1493</v>
      </c>
      <c r="BE18" s="12" t="s">
        <v>1493</v>
      </c>
      <c r="BF18" s="12" t="s">
        <v>1493</v>
      </c>
      <c r="BG18" s="12" t="s">
        <v>1493</v>
      </c>
      <c r="BH18" s="12" t="s">
        <v>1493</v>
      </c>
      <c r="BI18" s="12" t="s">
        <v>1493</v>
      </c>
      <c r="BJ18" s="12" t="s">
        <v>1493</v>
      </c>
      <c r="BK18" s="12" t="s">
        <v>1493</v>
      </c>
      <c r="BL18" s="12" t="s">
        <v>1493</v>
      </c>
      <c r="BM18" s="12" t="s">
        <v>1493</v>
      </c>
      <c r="BN18" s="12" t="s">
        <v>1493</v>
      </c>
      <c r="BO18" s="12" t="s">
        <v>1493</v>
      </c>
      <c r="BP18" s="12" t="s">
        <v>1493</v>
      </c>
      <c r="BQ18" s="12" t="s">
        <v>1493</v>
      </c>
      <c r="BR18" s="12" t="s">
        <v>1493</v>
      </c>
      <c r="BS18" s="12" t="s">
        <v>1493</v>
      </c>
      <c r="BT18" s="12" t="s">
        <v>1493</v>
      </c>
      <c r="BU18" s="12" t="s">
        <v>1493</v>
      </c>
      <c r="BV18" s="12" t="s">
        <v>1493</v>
      </c>
      <c r="BW18" s="12" t="s">
        <v>1493</v>
      </c>
      <c r="BX18" s="12" t="s">
        <v>1493</v>
      </c>
      <c r="BY18" s="12" t="s">
        <v>1493</v>
      </c>
      <c r="BZ18" s="12" t="s">
        <v>1493</v>
      </c>
      <c r="CA18" s="12" t="s">
        <v>1493</v>
      </c>
      <c r="CB18" s="12" t="s">
        <v>1493</v>
      </c>
      <c r="CC18" s="12" t="s">
        <v>1493</v>
      </c>
      <c r="CD18" s="12" t="s">
        <v>1493</v>
      </c>
      <c r="CE18" s="12" t="s">
        <v>1493</v>
      </c>
      <c r="CF18" s="12" t="s">
        <v>1493</v>
      </c>
      <c r="CG18" s="12" t="s">
        <v>1493</v>
      </c>
      <c r="CH18" s="12" t="s">
        <v>1493</v>
      </c>
      <c r="CI18" s="12" t="s">
        <v>1493</v>
      </c>
      <c r="CJ18" s="12" t="s">
        <v>1493</v>
      </c>
      <c r="CK18" s="12" t="s">
        <v>1493</v>
      </c>
      <c r="CL18" s="12" t="s">
        <v>1493</v>
      </c>
      <c r="CM18" s="12" t="s">
        <v>1493</v>
      </c>
      <c r="CN18" s="12" t="s">
        <v>1493</v>
      </c>
      <c r="CO18" s="12" t="s">
        <v>1493</v>
      </c>
      <c r="CP18" s="12" t="s">
        <v>1493</v>
      </c>
      <c r="CQ18" s="12" t="s">
        <v>1493</v>
      </c>
      <c r="CR18" s="12" t="s">
        <v>1493</v>
      </c>
      <c r="CS18" s="12" t="s">
        <v>1493</v>
      </c>
      <c r="CT18" s="12" t="s">
        <v>1493</v>
      </c>
      <c r="CU18" s="12" t="s">
        <v>1493</v>
      </c>
      <c r="CV18" s="12" t="s">
        <v>1493</v>
      </c>
      <c r="CW18" s="12" t="s">
        <v>1493</v>
      </c>
      <c r="CX18" s="12" t="s">
        <v>1493</v>
      </c>
      <c r="CY18" s="12" t="s">
        <v>1493</v>
      </c>
      <c r="CZ18" s="12" t="s">
        <v>1493</v>
      </c>
      <c r="DA18" s="12" t="s">
        <v>1493</v>
      </c>
      <c r="DB18" s="12" t="s">
        <v>1493</v>
      </c>
      <c r="DC18" s="12" t="s">
        <v>1493</v>
      </c>
      <c r="DD18" s="12" t="s">
        <v>1493</v>
      </c>
      <c r="DE18" s="12" t="s">
        <v>1493</v>
      </c>
      <c r="DF18" s="12" t="s">
        <v>1493</v>
      </c>
      <c r="DG18" s="12" t="s">
        <v>1493</v>
      </c>
      <c r="DH18" s="12" t="s">
        <v>1493</v>
      </c>
      <c r="DI18" s="12" t="s">
        <v>1493</v>
      </c>
      <c r="DJ18" s="12" t="s">
        <v>1493</v>
      </c>
      <c r="DK18" s="12" t="s">
        <v>1493</v>
      </c>
      <c r="DL18" s="12" t="s">
        <v>1493</v>
      </c>
      <c r="DM18" s="12" t="s">
        <v>1493</v>
      </c>
      <c r="DN18" s="12" t="s">
        <v>1493</v>
      </c>
      <c r="DO18" s="12" t="s">
        <v>1493</v>
      </c>
      <c r="DP18" s="12" t="s">
        <v>1493</v>
      </c>
      <c r="DQ18" s="12" t="s">
        <v>1493</v>
      </c>
      <c r="DR18" s="12" t="s">
        <v>1493</v>
      </c>
      <c r="DS18" s="12" t="s">
        <v>1493</v>
      </c>
      <c r="DT18" s="12" t="s">
        <v>1493</v>
      </c>
      <c r="DU18" s="12" t="s">
        <v>1493</v>
      </c>
      <c r="DV18" s="12" t="s">
        <v>1493</v>
      </c>
      <c r="DW18" s="12" t="s">
        <v>1493</v>
      </c>
      <c r="DX18" s="12" t="s">
        <v>1493</v>
      </c>
      <c r="DY18" s="12" t="s">
        <v>1493</v>
      </c>
      <c r="DZ18" s="12" t="s">
        <v>1493</v>
      </c>
      <c r="EA18" s="12" t="s">
        <v>1493</v>
      </c>
      <c r="EB18" s="12" t="s">
        <v>1493</v>
      </c>
      <c r="EC18" s="12" t="s">
        <v>1493</v>
      </c>
      <c r="ED18" s="12" t="s">
        <v>1493</v>
      </c>
      <c r="EE18" s="12" t="s">
        <v>1493</v>
      </c>
      <c r="EF18" s="12" t="s">
        <v>1493</v>
      </c>
      <c r="EG18" s="12" t="s">
        <v>1493</v>
      </c>
      <c r="EH18" s="12" t="s">
        <v>1493</v>
      </c>
      <c r="EI18" s="12" t="s">
        <v>1493</v>
      </c>
      <c r="EJ18" s="12" t="s">
        <v>1493</v>
      </c>
      <c r="EK18" s="12" t="s">
        <v>1493</v>
      </c>
      <c r="EL18" s="12" t="s">
        <v>1493</v>
      </c>
      <c r="EM18" s="12" t="s">
        <v>1493</v>
      </c>
      <c r="EN18" s="12" t="s">
        <v>1493</v>
      </c>
      <c r="EO18" s="12" t="s">
        <v>1493</v>
      </c>
      <c r="EP18" s="12" t="s">
        <v>1493</v>
      </c>
      <c r="EQ18" s="12" t="s">
        <v>1493</v>
      </c>
      <c r="ER18" s="12" t="s">
        <v>1493</v>
      </c>
      <c r="ES18" s="12" t="s">
        <v>1493</v>
      </c>
      <c r="ET18" s="12" t="s">
        <v>1493</v>
      </c>
      <c r="EU18" s="12" t="s">
        <v>1493</v>
      </c>
      <c r="EV18" s="12" t="s">
        <v>1493</v>
      </c>
      <c r="EW18" s="12" t="s">
        <v>1493</v>
      </c>
      <c r="EX18" s="12" t="s">
        <v>1493</v>
      </c>
      <c r="EY18" s="12" t="s">
        <v>1493</v>
      </c>
      <c r="EZ18" s="12" t="s">
        <v>1493</v>
      </c>
      <c r="FA18" s="12" t="s">
        <v>1493</v>
      </c>
      <c r="FB18" s="12" t="s">
        <v>1493</v>
      </c>
      <c r="FC18" s="12" t="s">
        <v>1493</v>
      </c>
      <c r="FD18" s="12" t="s">
        <v>1493</v>
      </c>
      <c r="FE18" s="12" t="s">
        <v>1493</v>
      </c>
      <c r="FF18" s="12" t="s">
        <v>1493</v>
      </c>
      <c r="FG18" s="12" t="s">
        <v>1493</v>
      </c>
      <c r="FH18" s="12" t="s">
        <v>1493</v>
      </c>
      <c r="FI18" s="12" t="s">
        <v>1493</v>
      </c>
      <c r="FJ18" s="12" t="s">
        <v>1493</v>
      </c>
      <c r="FK18" s="12" t="s">
        <v>1493</v>
      </c>
      <c r="FL18" s="12" t="s">
        <v>1493</v>
      </c>
      <c r="FM18" s="12" t="s">
        <v>1493</v>
      </c>
      <c r="FN18">
        <v>1</v>
      </c>
      <c r="FO18" s="12" t="s">
        <v>1493</v>
      </c>
      <c r="FP18" s="12" t="s">
        <v>1493</v>
      </c>
      <c r="FQ18">
        <v>0</v>
      </c>
      <c r="FR18" s="12" t="s">
        <v>1493</v>
      </c>
      <c r="FS18" s="12" t="s">
        <v>1493</v>
      </c>
      <c r="FT18" s="12" t="s">
        <v>1493</v>
      </c>
      <c r="FU18" s="12" t="s">
        <v>1493</v>
      </c>
      <c r="FV18" s="12" t="s">
        <v>1493</v>
      </c>
      <c r="FW18" s="12" t="s">
        <v>1493</v>
      </c>
      <c r="FX18" s="12" t="s">
        <v>1493</v>
      </c>
      <c r="FY18" s="12" t="s">
        <v>1493</v>
      </c>
      <c r="FZ18" s="12" t="s">
        <v>1493</v>
      </c>
      <c r="GA18" s="12" t="s">
        <v>1493</v>
      </c>
      <c r="GB18" s="12" t="s">
        <v>1493</v>
      </c>
      <c r="GC18" s="12" t="s">
        <v>1493</v>
      </c>
      <c r="GD18" s="12" t="s">
        <v>1493</v>
      </c>
      <c r="GE18" s="12" t="s">
        <v>1493</v>
      </c>
      <c r="GF18" s="12" t="s">
        <v>1493</v>
      </c>
      <c r="GG18" s="12" t="s">
        <v>1493</v>
      </c>
      <c r="GH18" s="12" t="s">
        <v>1493</v>
      </c>
      <c r="GI18" s="12" t="s">
        <v>1493</v>
      </c>
      <c r="GJ18">
        <v>0</v>
      </c>
      <c r="GK18">
        <v>0</v>
      </c>
      <c r="GL18">
        <v>0</v>
      </c>
      <c r="GN18">
        <v>1</v>
      </c>
    </row>
    <row r="19" spans="1:196" x14ac:dyDescent="0.25">
      <c r="A19" s="4">
        <v>2.0169999999999999</v>
      </c>
      <c r="B19" t="s">
        <v>872</v>
      </c>
      <c r="C19" s="12" t="s">
        <v>1493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 s="12" t="s">
        <v>1493</v>
      </c>
      <c r="M19" s="12" t="s">
        <v>1493</v>
      </c>
      <c r="N19">
        <v>1</v>
      </c>
      <c r="O19">
        <v>1</v>
      </c>
      <c r="P19" t="s">
        <v>887</v>
      </c>
      <c r="Q19" s="12" t="s">
        <v>1493</v>
      </c>
      <c r="R19">
        <v>1</v>
      </c>
      <c r="S19" s="12" t="s">
        <v>1493</v>
      </c>
      <c r="T19" s="12" t="s">
        <v>1493</v>
      </c>
      <c r="U19" s="12" t="s">
        <v>1493</v>
      </c>
      <c r="V19" s="12" t="s">
        <v>1493</v>
      </c>
      <c r="W19" s="12" t="s">
        <v>1493</v>
      </c>
      <c r="X19" s="12" t="s">
        <v>1493</v>
      </c>
      <c r="Y19" s="12" t="s">
        <v>1493</v>
      </c>
      <c r="Z19" s="12" t="s">
        <v>1493</v>
      </c>
      <c r="AA19" s="12" t="s">
        <v>1493</v>
      </c>
      <c r="AB19" s="12" t="s">
        <v>1493</v>
      </c>
      <c r="AC19" s="12" t="s">
        <v>1493</v>
      </c>
      <c r="AD19" t="s">
        <v>888</v>
      </c>
      <c r="AE19" s="12" t="s">
        <v>1493</v>
      </c>
      <c r="AF19" s="12" t="s">
        <v>1493</v>
      </c>
      <c r="AG19" s="12" t="s">
        <v>1493</v>
      </c>
      <c r="AH19" s="12" t="s">
        <v>1493</v>
      </c>
      <c r="AI19" s="12" t="s">
        <v>1493</v>
      </c>
      <c r="AJ19" s="12" t="s">
        <v>1493</v>
      </c>
      <c r="AK19" s="12" t="s">
        <v>1493</v>
      </c>
      <c r="AL19" s="12" t="s">
        <v>1493</v>
      </c>
      <c r="AM19" s="12" t="s">
        <v>1493</v>
      </c>
      <c r="AN19">
        <v>1</v>
      </c>
      <c r="AO19" s="12" t="s">
        <v>1493</v>
      </c>
      <c r="AP19" s="12" t="s">
        <v>1493</v>
      </c>
      <c r="AQ19" s="12" t="s">
        <v>1493</v>
      </c>
      <c r="AR19" s="12" t="s">
        <v>1493</v>
      </c>
      <c r="AS19" s="12" t="s">
        <v>1493</v>
      </c>
      <c r="AT19" s="12" t="s">
        <v>1493</v>
      </c>
      <c r="AU19" s="12" t="s">
        <v>1493</v>
      </c>
      <c r="AV19" s="12" t="s">
        <v>1493</v>
      </c>
      <c r="AW19" s="12" t="s">
        <v>1493</v>
      </c>
      <c r="AX19" s="12" t="s">
        <v>1493</v>
      </c>
      <c r="AY19" s="12" t="s">
        <v>1493</v>
      </c>
      <c r="AZ19" s="12" t="s">
        <v>1493</v>
      </c>
      <c r="BA19" s="12" t="s">
        <v>1493</v>
      </c>
      <c r="BB19" s="12" t="s">
        <v>1493</v>
      </c>
      <c r="BC19" s="12" t="s">
        <v>1493</v>
      </c>
      <c r="BD19" s="12" t="s">
        <v>1493</v>
      </c>
      <c r="BE19" s="12" t="s">
        <v>1493</v>
      </c>
      <c r="BF19" s="12" t="s">
        <v>1493</v>
      </c>
      <c r="BG19" s="12" t="s">
        <v>1493</v>
      </c>
      <c r="BH19" s="12" t="s">
        <v>1493</v>
      </c>
      <c r="BI19" s="12" t="s">
        <v>1493</v>
      </c>
      <c r="BJ19" s="12" t="s">
        <v>1493</v>
      </c>
      <c r="BK19" s="12" t="s">
        <v>1493</v>
      </c>
      <c r="BL19" s="12" t="s">
        <v>1493</v>
      </c>
      <c r="BM19" s="12" t="s">
        <v>1493</v>
      </c>
      <c r="BN19" s="12" t="s">
        <v>1493</v>
      </c>
      <c r="BO19" s="12" t="s">
        <v>1493</v>
      </c>
      <c r="BP19" s="12" t="s">
        <v>1493</v>
      </c>
      <c r="BQ19" s="12" t="s">
        <v>1493</v>
      </c>
      <c r="BR19" s="12" t="s">
        <v>1493</v>
      </c>
      <c r="BS19" s="12" t="s">
        <v>1493</v>
      </c>
      <c r="BT19" s="12" t="s">
        <v>1493</v>
      </c>
      <c r="BU19" s="12" t="s">
        <v>1493</v>
      </c>
      <c r="BV19" s="12" t="s">
        <v>1493</v>
      </c>
      <c r="BW19" s="12" t="s">
        <v>1493</v>
      </c>
      <c r="BX19" s="12" t="s">
        <v>1493</v>
      </c>
      <c r="BY19" s="12" t="s">
        <v>1493</v>
      </c>
      <c r="BZ19" s="12" t="s">
        <v>1493</v>
      </c>
      <c r="CA19" s="12" t="s">
        <v>1493</v>
      </c>
      <c r="CB19" s="12" t="s">
        <v>1493</v>
      </c>
      <c r="CC19" s="12" t="s">
        <v>1493</v>
      </c>
      <c r="CD19" s="12" t="s">
        <v>1493</v>
      </c>
      <c r="CE19" s="12" t="s">
        <v>1493</v>
      </c>
      <c r="CF19" s="12" t="s">
        <v>1493</v>
      </c>
      <c r="CG19" s="12" t="s">
        <v>1493</v>
      </c>
      <c r="CH19" s="12" t="s">
        <v>1493</v>
      </c>
      <c r="CI19" s="12" t="s">
        <v>1493</v>
      </c>
      <c r="CJ19" s="12" t="s">
        <v>1493</v>
      </c>
      <c r="CK19" s="12" t="s">
        <v>1493</v>
      </c>
      <c r="CL19" s="12" t="s">
        <v>1493</v>
      </c>
      <c r="CM19" s="12" t="s">
        <v>1493</v>
      </c>
      <c r="CN19" s="12" t="s">
        <v>1493</v>
      </c>
      <c r="CO19" s="12" t="s">
        <v>1493</v>
      </c>
      <c r="CP19" s="12" t="s">
        <v>1493</v>
      </c>
      <c r="CQ19" s="12" t="s">
        <v>1493</v>
      </c>
      <c r="CR19" s="12" t="s">
        <v>1493</v>
      </c>
      <c r="CS19" s="12" t="s">
        <v>1493</v>
      </c>
      <c r="CT19" s="12" t="s">
        <v>1493</v>
      </c>
      <c r="CU19" s="12" t="s">
        <v>1493</v>
      </c>
      <c r="CV19" s="12" t="s">
        <v>1493</v>
      </c>
      <c r="CW19" s="12" t="s">
        <v>1493</v>
      </c>
      <c r="CX19" s="12" t="s">
        <v>1493</v>
      </c>
      <c r="CY19" s="12" t="s">
        <v>1493</v>
      </c>
      <c r="CZ19" s="12" t="s">
        <v>1493</v>
      </c>
      <c r="DA19" s="12" t="s">
        <v>1493</v>
      </c>
      <c r="DB19" s="12" t="s">
        <v>1493</v>
      </c>
      <c r="DC19" s="12" t="s">
        <v>1493</v>
      </c>
      <c r="DD19" s="12" t="s">
        <v>1493</v>
      </c>
      <c r="DE19" s="12" t="s">
        <v>1493</v>
      </c>
      <c r="DF19" s="12" t="s">
        <v>1493</v>
      </c>
      <c r="DG19" s="12" t="s">
        <v>1493</v>
      </c>
      <c r="DH19" s="12" t="s">
        <v>1493</v>
      </c>
      <c r="DI19" s="12" t="s">
        <v>1493</v>
      </c>
      <c r="DJ19" s="12" t="s">
        <v>1493</v>
      </c>
      <c r="DK19" s="12" t="s">
        <v>1493</v>
      </c>
      <c r="DL19" s="12" t="s">
        <v>1493</v>
      </c>
      <c r="DM19" s="12" t="s">
        <v>1493</v>
      </c>
      <c r="DN19" s="12" t="s">
        <v>1493</v>
      </c>
      <c r="DO19" s="12" t="s">
        <v>1493</v>
      </c>
      <c r="DP19" s="12" t="s">
        <v>1493</v>
      </c>
      <c r="DQ19" s="12" t="s">
        <v>1493</v>
      </c>
      <c r="DR19" s="12" t="s">
        <v>1493</v>
      </c>
      <c r="DS19" s="12" t="s">
        <v>1493</v>
      </c>
      <c r="DT19" s="12" t="s">
        <v>1493</v>
      </c>
      <c r="DU19" s="12" t="s">
        <v>1493</v>
      </c>
      <c r="DV19" s="12" t="s">
        <v>1493</v>
      </c>
      <c r="DW19" s="12" t="s">
        <v>1493</v>
      </c>
      <c r="DX19" s="12" t="s">
        <v>1493</v>
      </c>
      <c r="DY19" s="12" t="s">
        <v>1493</v>
      </c>
      <c r="DZ19" s="12" t="s">
        <v>1493</v>
      </c>
      <c r="EA19" s="12" t="s">
        <v>1493</v>
      </c>
      <c r="EB19" s="12" t="s">
        <v>1493</v>
      </c>
      <c r="EC19" s="12" t="s">
        <v>1493</v>
      </c>
      <c r="ED19" s="12" t="s">
        <v>1493</v>
      </c>
      <c r="EE19" s="12" t="s">
        <v>1493</v>
      </c>
      <c r="EF19" s="12" t="s">
        <v>1493</v>
      </c>
      <c r="EG19" s="12" t="s">
        <v>1493</v>
      </c>
      <c r="EH19" s="12" t="s">
        <v>1493</v>
      </c>
      <c r="EI19" s="12" t="s">
        <v>1493</v>
      </c>
      <c r="EJ19" s="12" t="s">
        <v>1493</v>
      </c>
      <c r="EK19" s="12" t="s">
        <v>1493</v>
      </c>
      <c r="EL19" s="12" t="s">
        <v>1493</v>
      </c>
      <c r="EM19" s="12" t="s">
        <v>1493</v>
      </c>
      <c r="EN19" s="12" t="s">
        <v>1493</v>
      </c>
      <c r="EO19" s="12" t="s">
        <v>1493</v>
      </c>
      <c r="EP19" s="12" t="s">
        <v>1493</v>
      </c>
      <c r="EQ19" s="12" t="s">
        <v>1493</v>
      </c>
      <c r="ER19" s="12" t="s">
        <v>1493</v>
      </c>
      <c r="ES19" s="12" t="s">
        <v>1493</v>
      </c>
      <c r="ET19" s="12" t="s">
        <v>1493</v>
      </c>
      <c r="EU19" s="12" t="s">
        <v>1493</v>
      </c>
      <c r="EV19" s="12" t="s">
        <v>1493</v>
      </c>
      <c r="EW19" s="12" t="s">
        <v>1493</v>
      </c>
      <c r="EX19" s="12" t="s">
        <v>1493</v>
      </c>
      <c r="EY19" s="12" t="s">
        <v>1493</v>
      </c>
      <c r="EZ19" s="12" t="s">
        <v>1493</v>
      </c>
      <c r="FA19" s="12" t="s">
        <v>1493</v>
      </c>
      <c r="FB19" s="12" t="s">
        <v>1493</v>
      </c>
      <c r="FC19" s="12" t="s">
        <v>1493</v>
      </c>
      <c r="FD19" s="12" t="s">
        <v>1493</v>
      </c>
      <c r="FE19" s="12" t="s">
        <v>1493</v>
      </c>
      <c r="FF19" s="12" t="s">
        <v>1493</v>
      </c>
      <c r="FG19" s="12" t="s">
        <v>1493</v>
      </c>
      <c r="FH19" s="12" t="s">
        <v>1493</v>
      </c>
      <c r="FI19" s="12" t="s">
        <v>1493</v>
      </c>
      <c r="FJ19" s="12" t="s">
        <v>1493</v>
      </c>
      <c r="FK19" s="12" t="s">
        <v>1493</v>
      </c>
      <c r="FL19" s="12" t="s">
        <v>1493</v>
      </c>
      <c r="FM19" s="12" t="s">
        <v>1493</v>
      </c>
      <c r="FN19">
        <v>1</v>
      </c>
      <c r="FO19" s="12" t="s">
        <v>1493</v>
      </c>
      <c r="FP19" s="12" t="s">
        <v>1493</v>
      </c>
      <c r="FQ19">
        <v>0</v>
      </c>
      <c r="FR19" s="12" t="s">
        <v>1493</v>
      </c>
      <c r="FS19" s="12" t="s">
        <v>1493</v>
      </c>
      <c r="FT19" s="12" t="s">
        <v>1493</v>
      </c>
      <c r="FU19" s="12" t="s">
        <v>1493</v>
      </c>
      <c r="FV19" s="12" t="s">
        <v>1493</v>
      </c>
      <c r="FW19" s="12" t="s">
        <v>1493</v>
      </c>
      <c r="FX19" s="12" t="s">
        <v>1493</v>
      </c>
      <c r="FY19" s="12" t="s">
        <v>1493</v>
      </c>
      <c r="FZ19" s="12" t="s">
        <v>1493</v>
      </c>
      <c r="GA19" s="12" t="s">
        <v>1493</v>
      </c>
      <c r="GB19" s="12" t="s">
        <v>1493</v>
      </c>
      <c r="GC19" s="12" t="s">
        <v>1493</v>
      </c>
      <c r="GD19" s="12" t="s">
        <v>1493</v>
      </c>
      <c r="GE19" s="12" t="s">
        <v>1493</v>
      </c>
      <c r="GF19" s="12" t="s">
        <v>1493</v>
      </c>
      <c r="GG19" s="12" t="s">
        <v>1493</v>
      </c>
      <c r="GH19" s="12" t="s">
        <v>1493</v>
      </c>
      <c r="GI19" s="12" t="s">
        <v>1493</v>
      </c>
      <c r="GJ19">
        <v>0</v>
      </c>
      <c r="GK19">
        <v>0</v>
      </c>
      <c r="GL19">
        <v>0</v>
      </c>
      <c r="GN19">
        <v>1</v>
      </c>
    </row>
    <row r="20" spans="1:196" x14ac:dyDescent="0.25">
      <c r="A20" s="4">
        <v>2.0179999999999998</v>
      </c>
      <c r="B20" t="s">
        <v>467</v>
      </c>
      <c r="C20" s="12" t="s">
        <v>1493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 s="12" t="s">
        <v>1493</v>
      </c>
      <c r="M20" s="12" t="s">
        <v>1493</v>
      </c>
      <c r="N20" s="12" t="s">
        <v>1493</v>
      </c>
      <c r="O20">
        <v>1</v>
      </c>
      <c r="P20" t="s">
        <v>844</v>
      </c>
      <c r="Q20" s="12" t="s">
        <v>1493</v>
      </c>
      <c r="R20">
        <v>1</v>
      </c>
      <c r="S20" s="12" t="s">
        <v>1493</v>
      </c>
      <c r="T20" s="12" t="s">
        <v>1493</v>
      </c>
      <c r="U20" s="12" t="s">
        <v>1493</v>
      </c>
      <c r="V20" s="12" t="s">
        <v>1493</v>
      </c>
      <c r="W20" s="12" t="s">
        <v>1493</v>
      </c>
      <c r="X20" s="12" t="s">
        <v>1493</v>
      </c>
      <c r="Y20" s="12" t="s">
        <v>1493</v>
      </c>
      <c r="Z20" s="12" t="s">
        <v>1493</v>
      </c>
      <c r="AA20" s="12" t="s">
        <v>1493</v>
      </c>
      <c r="AB20">
        <v>1</v>
      </c>
      <c r="AC20">
        <v>1</v>
      </c>
      <c r="AD20" t="s">
        <v>872</v>
      </c>
      <c r="AE20" s="12" t="s">
        <v>1493</v>
      </c>
      <c r="AF20">
        <v>1</v>
      </c>
      <c r="AG20" s="12" t="s">
        <v>1493</v>
      </c>
      <c r="AH20" s="12" t="s">
        <v>1493</v>
      </c>
      <c r="AI20" s="12" t="s">
        <v>1493</v>
      </c>
      <c r="AJ20" s="12" t="s">
        <v>1493</v>
      </c>
      <c r="AK20" s="12" t="s">
        <v>1493</v>
      </c>
      <c r="AL20" s="12" t="s">
        <v>1493</v>
      </c>
      <c r="AM20" s="12" t="s">
        <v>1493</v>
      </c>
      <c r="AN20" s="12" t="s">
        <v>1493</v>
      </c>
      <c r="AO20" s="12" t="s">
        <v>1493</v>
      </c>
      <c r="AP20" s="12" t="s">
        <v>1493</v>
      </c>
      <c r="AQ20" s="12" t="s">
        <v>1493</v>
      </c>
      <c r="AR20" t="s">
        <v>897</v>
      </c>
      <c r="AS20" s="12" t="s">
        <v>1493</v>
      </c>
      <c r="AT20">
        <v>1</v>
      </c>
      <c r="AU20" s="12" t="s">
        <v>1493</v>
      </c>
      <c r="AV20" s="12" t="s">
        <v>1493</v>
      </c>
      <c r="AW20" s="12" t="s">
        <v>1493</v>
      </c>
      <c r="AX20" s="12" t="s">
        <v>1493</v>
      </c>
      <c r="AY20" s="12" t="s">
        <v>1493</v>
      </c>
      <c r="AZ20" s="12" t="s">
        <v>1493</v>
      </c>
      <c r="BA20" s="12" t="s">
        <v>1493</v>
      </c>
      <c r="BB20" s="12" t="s">
        <v>1493</v>
      </c>
      <c r="BC20" s="12" t="s">
        <v>1493</v>
      </c>
      <c r="BD20" s="12" t="s">
        <v>1493</v>
      </c>
      <c r="BE20">
        <v>1</v>
      </c>
      <c r="BF20" s="12" t="s">
        <v>1493</v>
      </c>
      <c r="BG20" s="12" t="s">
        <v>1493</v>
      </c>
      <c r="BH20" s="12" t="s">
        <v>1493</v>
      </c>
      <c r="BI20" s="12" t="s">
        <v>1493</v>
      </c>
      <c r="BJ20" s="12" t="s">
        <v>1493</v>
      </c>
      <c r="BK20" s="12" t="s">
        <v>1493</v>
      </c>
      <c r="BL20" s="12" t="s">
        <v>1493</v>
      </c>
      <c r="BM20" s="12" t="s">
        <v>1493</v>
      </c>
      <c r="BN20" s="12" t="s">
        <v>1493</v>
      </c>
      <c r="BO20" s="12" t="s">
        <v>1493</v>
      </c>
      <c r="BP20" s="12" t="s">
        <v>1493</v>
      </c>
      <c r="BQ20" s="12" t="s">
        <v>1493</v>
      </c>
      <c r="BR20" s="12" t="s">
        <v>1493</v>
      </c>
      <c r="BS20" s="12" t="s">
        <v>1493</v>
      </c>
      <c r="BT20" s="12" t="s">
        <v>1493</v>
      </c>
      <c r="BU20" s="12" t="s">
        <v>1493</v>
      </c>
      <c r="BV20" s="12" t="s">
        <v>1493</v>
      </c>
      <c r="BW20" s="12" t="s">
        <v>1493</v>
      </c>
      <c r="BX20" s="12" t="s">
        <v>1493</v>
      </c>
      <c r="BY20" s="12" t="s">
        <v>1493</v>
      </c>
      <c r="BZ20" s="12" t="s">
        <v>1493</v>
      </c>
      <c r="CA20" s="12" t="s">
        <v>1493</v>
      </c>
      <c r="CB20" s="12" t="s">
        <v>1493</v>
      </c>
      <c r="CC20" s="12" t="s">
        <v>1493</v>
      </c>
      <c r="CD20" s="12" t="s">
        <v>1493</v>
      </c>
      <c r="CE20" s="12" t="s">
        <v>1493</v>
      </c>
      <c r="CF20" s="12" t="s">
        <v>1493</v>
      </c>
      <c r="CG20" s="12" t="s">
        <v>1493</v>
      </c>
      <c r="CH20" s="12" t="s">
        <v>1493</v>
      </c>
      <c r="CI20" s="12" t="s">
        <v>1493</v>
      </c>
      <c r="CJ20" s="12" t="s">
        <v>1493</v>
      </c>
      <c r="CK20" s="12" t="s">
        <v>1493</v>
      </c>
      <c r="CL20" s="12" t="s">
        <v>1493</v>
      </c>
      <c r="CM20" s="12" t="s">
        <v>1493</v>
      </c>
      <c r="CN20" s="12" t="s">
        <v>1493</v>
      </c>
      <c r="CO20" s="12" t="s">
        <v>1493</v>
      </c>
      <c r="CP20" s="12" t="s">
        <v>1493</v>
      </c>
      <c r="CQ20" s="12" t="s">
        <v>1493</v>
      </c>
      <c r="CR20" s="12" t="s">
        <v>1493</v>
      </c>
      <c r="CS20" s="12" t="s">
        <v>1493</v>
      </c>
      <c r="CT20" s="12" t="s">
        <v>1493</v>
      </c>
      <c r="CU20" s="12" t="s">
        <v>1493</v>
      </c>
      <c r="CV20" s="12" t="s">
        <v>1493</v>
      </c>
      <c r="CW20" s="12" t="s">
        <v>1493</v>
      </c>
      <c r="CX20" s="12" t="s">
        <v>1493</v>
      </c>
      <c r="CY20" s="12" t="s">
        <v>1493</v>
      </c>
      <c r="CZ20" s="12" t="s">
        <v>1493</v>
      </c>
      <c r="DA20" s="12" t="s">
        <v>1493</v>
      </c>
      <c r="DB20" s="12" t="s">
        <v>1493</v>
      </c>
      <c r="DC20" s="12" t="s">
        <v>1493</v>
      </c>
      <c r="DD20" s="12" t="s">
        <v>1493</v>
      </c>
      <c r="DE20" s="12" t="s">
        <v>1493</v>
      </c>
      <c r="DF20" s="12" t="s">
        <v>1493</v>
      </c>
      <c r="DG20" s="12" t="s">
        <v>1493</v>
      </c>
      <c r="DH20" s="12" t="s">
        <v>1493</v>
      </c>
      <c r="DI20" s="12" t="s">
        <v>1493</v>
      </c>
      <c r="DJ20" s="12" t="s">
        <v>1493</v>
      </c>
      <c r="DK20" s="12" t="s">
        <v>1493</v>
      </c>
      <c r="DL20" s="12" t="s">
        <v>1493</v>
      </c>
      <c r="DM20" s="12" t="s">
        <v>1493</v>
      </c>
      <c r="DN20" s="12" t="s">
        <v>1493</v>
      </c>
      <c r="DO20" s="12" t="s">
        <v>1493</v>
      </c>
      <c r="DP20" s="12" t="s">
        <v>1493</v>
      </c>
      <c r="DQ20" s="12" t="s">
        <v>1493</v>
      </c>
      <c r="DR20" s="12" t="s">
        <v>1493</v>
      </c>
      <c r="DS20" s="12" t="s">
        <v>1493</v>
      </c>
      <c r="DT20" s="12" t="s">
        <v>1493</v>
      </c>
      <c r="DU20" s="12" t="s">
        <v>1493</v>
      </c>
      <c r="DV20" s="12" t="s">
        <v>1493</v>
      </c>
      <c r="DW20" s="12" t="s">
        <v>1493</v>
      </c>
      <c r="DX20" s="12" t="s">
        <v>1493</v>
      </c>
      <c r="DY20" s="12" t="s">
        <v>1493</v>
      </c>
      <c r="DZ20" s="12" t="s">
        <v>1493</v>
      </c>
      <c r="EA20" s="12" t="s">
        <v>1493</v>
      </c>
      <c r="EB20" s="12" t="s">
        <v>1493</v>
      </c>
      <c r="EC20" s="12" t="s">
        <v>1493</v>
      </c>
      <c r="ED20" s="12" t="s">
        <v>1493</v>
      </c>
      <c r="EE20" s="12" t="s">
        <v>1493</v>
      </c>
      <c r="EF20" s="12" t="s">
        <v>1493</v>
      </c>
      <c r="EG20" s="12" t="s">
        <v>1493</v>
      </c>
      <c r="EH20" s="12" t="s">
        <v>1493</v>
      </c>
      <c r="EI20" s="12" t="s">
        <v>1493</v>
      </c>
      <c r="EJ20" s="12" t="s">
        <v>1493</v>
      </c>
      <c r="EK20" s="12" t="s">
        <v>1493</v>
      </c>
      <c r="EL20" s="12" t="s">
        <v>1493</v>
      </c>
      <c r="EM20" s="12" t="s">
        <v>1493</v>
      </c>
      <c r="EN20" s="12" t="s">
        <v>1493</v>
      </c>
      <c r="EO20" s="12" t="s">
        <v>1493</v>
      </c>
      <c r="EP20" s="12" t="s">
        <v>1493</v>
      </c>
      <c r="EQ20" s="12" t="s">
        <v>1493</v>
      </c>
      <c r="ER20" s="12" t="s">
        <v>1493</v>
      </c>
      <c r="ES20" s="12" t="s">
        <v>1493</v>
      </c>
      <c r="ET20" s="12" t="s">
        <v>1493</v>
      </c>
      <c r="EU20" s="12" t="s">
        <v>1493</v>
      </c>
      <c r="EV20" s="12" t="s">
        <v>1493</v>
      </c>
      <c r="EW20" s="12" t="s">
        <v>1493</v>
      </c>
      <c r="EX20" s="12" t="s">
        <v>1493</v>
      </c>
      <c r="EY20" s="12" t="s">
        <v>1493</v>
      </c>
      <c r="EZ20" s="12" t="s">
        <v>1493</v>
      </c>
      <c r="FA20" s="12" t="s">
        <v>1493</v>
      </c>
      <c r="FB20" s="12" t="s">
        <v>1493</v>
      </c>
      <c r="FC20" s="12" t="s">
        <v>1493</v>
      </c>
      <c r="FD20" s="12" t="s">
        <v>1493</v>
      </c>
      <c r="FE20" s="12" t="s">
        <v>1493</v>
      </c>
      <c r="FF20" s="12" t="s">
        <v>1493</v>
      </c>
      <c r="FG20" s="12" t="s">
        <v>1493</v>
      </c>
      <c r="FH20" s="12" t="s">
        <v>1493</v>
      </c>
      <c r="FI20" s="12" t="s">
        <v>1493</v>
      </c>
      <c r="FJ20" s="12" t="s">
        <v>1493</v>
      </c>
      <c r="FK20" s="12" t="s">
        <v>1493</v>
      </c>
      <c r="FL20" s="12" t="s">
        <v>1493</v>
      </c>
      <c r="FM20" s="12" t="s">
        <v>1493</v>
      </c>
      <c r="FN20" s="12" t="s">
        <v>1493</v>
      </c>
      <c r="FO20" s="12" t="s">
        <v>1493</v>
      </c>
      <c r="FP20" s="12" t="s">
        <v>1493</v>
      </c>
      <c r="FQ20" s="12" t="s">
        <v>1493</v>
      </c>
      <c r="FR20" s="12" t="s">
        <v>1493</v>
      </c>
      <c r="FS20" s="12" t="s">
        <v>1493</v>
      </c>
      <c r="FT20" s="12" t="s">
        <v>1493</v>
      </c>
      <c r="FU20" s="12" t="s">
        <v>1493</v>
      </c>
      <c r="FV20" s="12" t="s">
        <v>1493</v>
      </c>
      <c r="FW20" s="12" t="s">
        <v>1493</v>
      </c>
      <c r="FX20" s="12" t="s">
        <v>1493</v>
      </c>
      <c r="FY20" s="12" t="s">
        <v>1493</v>
      </c>
      <c r="FZ20" s="12" t="s">
        <v>1493</v>
      </c>
      <c r="GA20" s="12" t="s">
        <v>1493</v>
      </c>
      <c r="GB20" s="12" t="s">
        <v>1493</v>
      </c>
      <c r="GC20" s="12" t="s">
        <v>1493</v>
      </c>
      <c r="GD20" s="12" t="s">
        <v>1493</v>
      </c>
      <c r="GE20" s="12" t="s">
        <v>1493</v>
      </c>
      <c r="GF20">
        <v>1</v>
      </c>
      <c r="GG20" s="12" t="s">
        <v>1493</v>
      </c>
      <c r="GH20" t="s">
        <v>898</v>
      </c>
      <c r="GI20" s="12" t="s">
        <v>1493</v>
      </c>
      <c r="GJ20">
        <v>0</v>
      </c>
      <c r="GK20">
        <v>0</v>
      </c>
      <c r="GL20">
        <v>0</v>
      </c>
      <c r="GN20" s="12" t="s">
        <v>1493</v>
      </c>
    </row>
    <row r="21" spans="1:196" x14ac:dyDescent="0.25">
      <c r="A21" s="4">
        <v>2.0190000000000001</v>
      </c>
      <c r="B21" s="12" t="s">
        <v>469</v>
      </c>
      <c r="C21" s="12" t="s">
        <v>1493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 s="12" t="s">
        <v>1493</v>
      </c>
      <c r="M21" s="12" t="s">
        <v>1493</v>
      </c>
      <c r="N21">
        <v>1</v>
      </c>
      <c r="O21">
        <v>1</v>
      </c>
      <c r="P21" s="12" t="s">
        <v>538</v>
      </c>
      <c r="Q21" s="12" t="s">
        <v>1493</v>
      </c>
      <c r="R21">
        <v>1</v>
      </c>
      <c r="S21" s="12" t="s">
        <v>1493</v>
      </c>
      <c r="T21" s="12" t="s">
        <v>1493</v>
      </c>
      <c r="U21" s="12" t="s">
        <v>1493</v>
      </c>
      <c r="V21" s="12" t="s">
        <v>1493</v>
      </c>
      <c r="W21" s="12" t="s">
        <v>1493</v>
      </c>
      <c r="X21" s="12" t="s">
        <v>1493</v>
      </c>
      <c r="Y21" s="12" t="s">
        <v>1493</v>
      </c>
      <c r="Z21" s="12" t="s">
        <v>1493</v>
      </c>
      <c r="AA21" s="12" t="s">
        <v>1493</v>
      </c>
      <c r="AB21" s="12" t="s">
        <v>1493</v>
      </c>
      <c r="AC21">
        <v>1</v>
      </c>
      <c r="AD21" s="12" t="s">
        <v>1493</v>
      </c>
      <c r="AE21" s="12" t="s">
        <v>1493</v>
      </c>
      <c r="AF21" s="12" t="s">
        <v>1493</v>
      </c>
      <c r="AG21" s="12" t="s">
        <v>1493</v>
      </c>
      <c r="AH21" s="12" t="s">
        <v>1493</v>
      </c>
      <c r="AI21" s="12" t="s">
        <v>1493</v>
      </c>
      <c r="AJ21" s="12" t="s">
        <v>1493</v>
      </c>
      <c r="AK21" s="12" t="s">
        <v>1493</v>
      </c>
      <c r="AL21" s="12" t="s">
        <v>1493</v>
      </c>
      <c r="AM21" s="12" t="s">
        <v>1493</v>
      </c>
      <c r="AN21" s="12" t="s">
        <v>1493</v>
      </c>
      <c r="AO21" s="12" t="s">
        <v>1493</v>
      </c>
      <c r="AP21" s="12" t="s">
        <v>1493</v>
      </c>
      <c r="AQ21" s="12" t="s">
        <v>1493</v>
      </c>
      <c r="AR21" s="12" t="s">
        <v>1493</v>
      </c>
      <c r="AS21" s="12" t="s">
        <v>1493</v>
      </c>
      <c r="AT21" s="12" t="s">
        <v>1493</v>
      </c>
      <c r="AU21" s="12" t="s">
        <v>1493</v>
      </c>
      <c r="AV21" s="12" t="s">
        <v>1493</v>
      </c>
      <c r="AW21" s="12" t="s">
        <v>1493</v>
      </c>
      <c r="AX21" s="12" t="s">
        <v>1493</v>
      </c>
      <c r="AY21" s="12" t="s">
        <v>1493</v>
      </c>
      <c r="AZ21" s="12" t="s">
        <v>1493</v>
      </c>
      <c r="BA21" s="12" t="s">
        <v>1493</v>
      </c>
      <c r="BB21" s="12" t="s">
        <v>1493</v>
      </c>
      <c r="BC21" s="12" t="s">
        <v>1493</v>
      </c>
      <c r="BD21" s="12" t="s">
        <v>1493</v>
      </c>
      <c r="BE21" s="12" t="s">
        <v>1493</v>
      </c>
      <c r="BF21" s="12" t="s">
        <v>1493</v>
      </c>
      <c r="BG21" s="12" t="s">
        <v>1493</v>
      </c>
      <c r="BH21" s="12" t="s">
        <v>1493</v>
      </c>
      <c r="BI21" s="12" t="s">
        <v>1493</v>
      </c>
      <c r="BJ21" s="12" t="s">
        <v>1493</v>
      </c>
      <c r="BK21" s="12" t="s">
        <v>1493</v>
      </c>
      <c r="BL21" s="12" t="s">
        <v>1493</v>
      </c>
      <c r="BM21" s="12" t="s">
        <v>1493</v>
      </c>
      <c r="BN21" s="12" t="s">
        <v>1493</v>
      </c>
      <c r="BO21" s="12" t="s">
        <v>1493</v>
      </c>
      <c r="BP21" s="12" t="s">
        <v>1493</v>
      </c>
      <c r="BQ21" s="12" t="s">
        <v>1493</v>
      </c>
      <c r="BR21" s="12" t="s">
        <v>1493</v>
      </c>
      <c r="BS21" s="12" t="s">
        <v>1493</v>
      </c>
      <c r="BT21" s="12" t="s">
        <v>1493</v>
      </c>
      <c r="BU21" s="12" t="s">
        <v>1493</v>
      </c>
      <c r="BV21" s="12" t="s">
        <v>1493</v>
      </c>
      <c r="BW21" s="12" t="s">
        <v>1493</v>
      </c>
      <c r="BX21" s="12" t="s">
        <v>1493</v>
      </c>
      <c r="BY21" s="12" t="s">
        <v>1493</v>
      </c>
      <c r="BZ21" s="12" t="s">
        <v>1493</v>
      </c>
      <c r="CA21" s="12" t="s">
        <v>1493</v>
      </c>
      <c r="CB21" s="12" t="s">
        <v>1493</v>
      </c>
      <c r="CC21" s="12" t="s">
        <v>1493</v>
      </c>
      <c r="CD21" s="12" t="s">
        <v>1493</v>
      </c>
      <c r="CE21" s="12" t="s">
        <v>1493</v>
      </c>
      <c r="CF21" s="12" t="s">
        <v>1493</v>
      </c>
      <c r="CG21" s="12" t="s">
        <v>1493</v>
      </c>
      <c r="CH21" s="12" t="s">
        <v>1493</v>
      </c>
      <c r="CI21" s="12" t="s">
        <v>1493</v>
      </c>
      <c r="CJ21" s="12" t="s">
        <v>1493</v>
      </c>
      <c r="CK21" s="12" t="s">
        <v>1493</v>
      </c>
      <c r="CL21" s="12" t="s">
        <v>1493</v>
      </c>
      <c r="CM21" s="12" t="s">
        <v>1493</v>
      </c>
      <c r="CN21" s="12" t="s">
        <v>1493</v>
      </c>
      <c r="CO21" s="12" t="s">
        <v>1493</v>
      </c>
      <c r="CP21" s="12" t="s">
        <v>1493</v>
      </c>
      <c r="CQ21" s="12" t="s">
        <v>1493</v>
      </c>
      <c r="CR21" s="12" t="s">
        <v>1493</v>
      </c>
      <c r="CS21" s="12" t="s">
        <v>1493</v>
      </c>
      <c r="CT21" s="12" t="s">
        <v>1493</v>
      </c>
      <c r="CU21" s="12" t="s">
        <v>1493</v>
      </c>
      <c r="CV21" s="12" t="s">
        <v>1493</v>
      </c>
      <c r="CW21" s="12" t="s">
        <v>1493</v>
      </c>
      <c r="CX21" s="12" t="s">
        <v>1493</v>
      </c>
      <c r="CY21" s="12" t="s">
        <v>1493</v>
      </c>
      <c r="CZ21" s="12" t="s">
        <v>1493</v>
      </c>
      <c r="DA21" s="12" t="s">
        <v>1493</v>
      </c>
      <c r="DB21" s="12" t="s">
        <v>1493</v>
      </c>
      <c r="DC21" s="12" t="s">
        <v>1493</v>
      </c>
      <c r="DD21" s="12" t="s">
        <v>1493</v>
      </c>
      <c r="DE21" s="12" t="s">
        <v>1493</v>
      </c>
      <c r="DF21" s="12" t="s">
        <v>1493</v>
      </c>
      <c r="DG21" s="12" t="s">
        <v>1493</v>
      </c>
      <c r="DH21" s="12" t="s">
        <v>1493</v>
      </c>
      <c r="DI21" s="12" t="s">
        <v>1493</v>
      </c>
      <c r="DJ21" s="12" t="s">
        <v>1493</v>
      </c>
      <c r="DK21" s="12" t="s">
        <v>1493</v>
      </c>
      <c r="DL21" s="12" t="s">
        <v>1493</v>
      </c>
      <c r="DM21" s="12" t="s">
        <v>1493</v>
      </c>
      <c r="DN21" s="12" t="s">
        <v>1493</v>
      </c>
      <c r="DO21" s="12" t="s">
        <v>1493</v>
      </c>
      <c r="DP21" s="12" t="s">
        <v>1493</v>
      </c>
      <c r="DQ21" s="12" t="s">
        <v>1493</v>
      </c>
      <c r="DR21" s="12" t="s">
        <v>1493</v>
      </c>
      <c r="DS21" s="12" t="s">
        <v>1493</v>
      </c>
      <c r="DT21" s="12" t="s">
        <v>1493</v>
      </c>
      <c r="DU21" s="12" t="s">
        <v>1493</v>
      </c>
      <c r="DV21" s="12" t="s">
        <v>1493</v>
      </c>
      <c r="DW21" s="12" t="s">
        <v>1493</v>
      </c>
      <c r="DX21" s="12" t="s">
        <v>1493</v>
      </c>
      <c r="DY21" s="12" t="s">
        <v>1493</v>
      </c>
      <c r="DZ21" s="12" t="s">
        <v>1493</v>
      </c>
      <c r="EA21" s="12" t="s">
        <v>1493</v>
      </c>
      <c r="EB21" s="12" t="s">
        <v>1493</v>
      </c>
      <c r="EC21" s="12" t="s">
        <v>1493</v>
      </c>
      <c r="ED21" s="12" t="s">
        <v>1493</v>
      </c>
      <c r="EE21" s="12" t="s">
        <v>1493</v>
      </c>
      <c r="EF21" s="12" t="s">
        <v>1493</v>
      </c>
      <c r="EG21" s="12" t="s">
        <v>1493</v>
      </c>
      <c r="EH21" s="12" t="s">
        <v>1493</v>
      </c>
      <c r="EI21" s="12" t="s">
        <v>1493</v>
      </c>
      <c r="EJ21" s="12" t="s">
        <v>1493</v>
      </c>
      <c r="EK21" s="12" t="s">
        <v>1493</v>
      </c>
      <c r="EL21" s="12" t="s">
        <v>1493</v>
      </c>
      <c r="EM21" s="12" t="s">
        <v>1493</v>
      </c>
      <c r="EN21" s="12" t="s">
        <v>1493</v>
      </c>
      <c r="EO21" s="12" t="s">
        <v>1493</v>
      </c>
      <c r="EP21" s="12" t="s">
        <v>1493</v>
      </c>
      <c r="EQ21" s="12" t="s">
        <v>1493</v>
      </c>
      <c r="ER21" s="12" t="s">
        <v>1493</v>
      </c>
      <c r="ES21" s="12" t="s">
        <v>1493</v>
      </c>
      <c r="ET21" s="12" t="s">
        <v>1493</v>
      </c>
      <c r="EU21" s="12" t="s">
        <v>1493</v>
      </c>
      <c r="EV21" s="12" t="s">
        <v>1493</v>
      </c>
      <c r="EW21" s="12" t="s">
        <v>1493</v>
      </c>
      <c r="EX21" s="12" t="s">
        <v>1493</v>
      </c>
      <c r="EY21" s="12" t="s">
        <v>1493</v>
      </c>
      <c r="EZ21" s="12" t="s">
        <v>1493</v>
      </c>
      <c r="FA21" s="12" t="s">
        <v>1493</v>
      </c>
      <c r="FB21" s="12" t="s">
        <v>1493</v>
      </c>
      <c r="FC21" s="12" t="s">
        <v>1493</v>
      </c>
      <c r="FD21" s="12" t="s">
        <v>1493</v>
      </c>
      <c r="FE21" s="12" t="s">
        <v>1493</v>
      </c>
      <c r="FF21" s="12" t="s">
        <v>1493</v>
      </c>
      <c r="FG21" s="12" t="s">
        <v>1493</v>
      </c>
      <c r="FH21" s="12" t="s">
        <v>1493</v>
      </c>
      <c r="FI21" s="12" t="s">
        <v>1493</v>
      </c>
      <c r="FJ21" s="12" t="s">
        <v>1493</v>
      </c>
      <c r="FK21" s="12" t="s">
        <v>1493</v>
      </c>
      <c r="FL21" s="12" t="s">
        <v>1493</v>
      </c>
      <c r="FM21" s="12" t="s">
        <v>1493</v>
      </c>
      <c r="FN21">
        <v>1</v>
      </c>
      <c r="FO21" s="12" t="s">
        <v>1493</v>
      </c>
      <c r="FP21" s="12" t="s">
        <v>1493</v>
      </c>
      <c r="FQ21">
        <v>1</v>
      </c>
      <c r="FR21" s="12" t="s">
        <v>1493</v>
      </c>
      <c r="FS21" s="12" t="s">
        <v>1493</v>
      </c>
      <c r="FT21" s="12" t="s">
        <v>1493</v>
      </c>
      <c r="FU21" s="12" t="s">
        <v>1493</v>
      </c>
      <c r="FV21" s="12" t="s">
        <v>1493</v>
      </c>
      <c r="FW21" s="12" t="s">
        <v>1493</v>
      </c>
      <c r="FX21" s="12" t="s">
        <v>1493</v>
      </c>
      <c r="FY21" s="12" t="s">
        <v>1493</v>
      </c>
      <c r="FZ21" s="12" t="s">
        <v>1493</v>
      </c>
      <c r="GA21" s="12" t="s">
        <v>1493</v>
      </c>
      <c r="GB21" s="12" t="s">
        <v>1493</v>
      </c>
      <c r="GC21" s="12" t="s">
        <v>1493</v>
      </c>
      <c r="GD21" s="12" t="s">
        <v>1493</v>
      </c>
      <c r="GE21" s="12" t="s">
        <v>1493</v>
      </c>
      <c r="GF21" s="12" t="s">
        <v>1493</v>
      </c>
      <c r="GG21" s="12" t="s">
        <v>1493</v>
      </c>
      <c r="GH21" s="12" t="s">
        <v>1493</v>
      </c>
      <c r="GI21" s="12" t="s">
        <v>1493</v>
      </c>
      <c r="GJ21">
        <v>0</v>
      </c>
      <c r="GK21">
        <v>0</v>
      </c>
      <c r="GL21">
        <v>0</v>
      </c>
      <c r="GN21">
        <v>1</v>
      </c>
    </row>
    <row r="22" spans="1:196" x14ac:dyDescent="0.25">
      <c r="A22" s="4">
        <v>2.02</v>
      </c>
      <c r="B22" t="s">
        <v>882</v>
      </c>
      <c r="C22" s="12" t="s">
        <v>1493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 s="12" t="s">
        <v>1493</v>
      </c>
      <c r="M22" s="12" t="s">
        <v>1493</v>
      </c>
      <c r="N22">
        <v>1</v>
      </c>
      <c r="O22">
        <v>1</v>
      </c>
      <c r="P22" t="s">
        <v>883</v>
      </c>
      <c r="Q22" s="12" t="s">
        <v>1493</v>
      </c>
      <c r="R22">
        <v>1</v>
      </c>
      <c r="S22" s="12" t="s">
        <v>1493</v>
      </c>
      <c r="T22" s="12" t="s">
        <v>1493</v>
      </c>
      <c r="U22" s="12" t="s">
        <v>1493</v>
      </c>
      <c r="V22" s="12" t="s">
        <v>1493</v>
      </c>
      <c r="W22" s="12" t="s">
        <v>1493</v>
      </c>
      <c r="X22" s="12" t="s">
        <v>1493</v>
      </c>
      <c r="Y22" s="12" t="s">
        <v>1493</v>
      </c>
      <c r="Z22" s="12" t="s">
        <v>1493</v>
      </c>
      <c r="AA22" s="12" t="s">
        <v>1493</v>
      </c>
      <c r="AB22">
        <v>1</v>
      </c>
      <c r="AC22">
        <v>1</v>
      </c>
      <c r="AD22" s="12" t="s">
        <v>1493</v>
      </c>
      <c r="AE22" s="12" t="s">
        <v>1493</v>
      </c>
      <c r="AF22" s="12" t="s">
        <v>1493</v>
      </c>
      <c r="AG22" s="12" t="s">
        <v>1493</v>
      </c>
      <c r="AH22" s="12" t="s">
        <v>1493</v>
      </c>
      <c r="AI22" s="12" t="s">
        <v>1493</v>
      </c>
      <c r="AJ22" s="12" t="s">
        <v>1493</v>
      </c>
      <c r="AK22" s="12" t="s">
        <v>1493</v>
      </c>
      <c r="AL22" s="12" t="s">
        <v>1493</v>
      </c>
      <c r="AM22" s="12" t="s">
        <v>1493</v>
      </c>
      <c r="AN22" s="12" t="s">
        <v>1493</v>
      </c>
      <c r="AO22" s="12" t="s">
        <v>1493</v>
      </c>
      <c r="AP22" s="12" t="s">
        <v>1493</v>
      </c>
      <c r="AQ22" s="12" t="s">
        <v>1493</v>
      </c>
      <c r="AR22" s="12" t="s">
        <v>1493</v>
      </c>
      <c r="AS22" s="12" t="s">
        <v>1493</v>
      </c>
      <c r="AT22" s="12" t="s">
        <v>1493</v>
      </c>
      <c r="AU22" s="12" t="s">
        <v>1493</v>
      </c>
      <c r="AV22" s="12" t="s">
        <v>1493</v>
      </c>
      <c r="AW22" s="12" t="s">
        <v>1493</v>
      </c>
      <c r="AX22" s="12" t="s">
        <v>1493</v>
      </c>
      <c r="AY22" s="12" t="s">
        <v>1493</v>
      </c>
      <c r="AZ22" s="12" t="s">
        <v>1493</v>
      </c>
      <c r="BA22" s="12" t="s">
        <v>1493</v>
      </c>
      <c r="BB22" s="12" t="s">
        <v>1493</v>
      </c>
      <c r="BC22" s="12" t="s">
        <v>1493</v>
      </c>
      <c r="BD22" s="12" t="s">
        <v>1493</v>
      </c>
      <c r="BE22" s="12" t="s">
        <v>1493</v>
      </c>
      <c r="BF22" s="12" t="s">
        <v>1493</v>
      </c>
      <c r="BG22" s="12" t="s">
        <v>1493</v>
      </c>
      <c r="BH22" s="12" t="s">
        <v>1493</v>
      </c>
      <c r="BI22" s="12" t="s">
        <v>1493</v>
      </c>
      <c r="BJ22" s="12" t="s">
        <v>1493</v>
      </c>
      <c r="BK22" s="12" t="s">
        <v>1493</v>
      </c>
      <c r="BL22" s="12" t="s">
        <v>1493</v>
      </c>
      <c r="BM22" s="12" t="s">
        <v>1493</v>
      </c>
      <c r="BN22" s="12" t="s">
        <v>1493</v>
      </c>
      <c r="BO22" s="12" t="s">
        <v>1493</v>
      </c>
      <c r="BP22" s="12" t="s">
        <v>1493</v>
      </c>
      <c r="BQ22" s="12" t="s">
        <v>1493</v>
      </c>
      <c r="BR22" s="12" t="s">
        <v>1493</v>
      </c>
      <c r="BS22" s="12" t="s">
        <v>1493</v>
      </c>
      <c r="BT22" s="12" t="s">
        <v>1493</v>
      </c>
      <c r="BU22" s="12" t="s">
        <v>1493</v>
      </c>
      <c r="BV22" s="12" t="s">
        <v>1493</v>
      </c>
      <c r="BW22" s="12" t="s">
        <v>1493</v>
      </c>
      <c r="BX22" s="12" t="s">
        <v>1493</v>
      </c>
      <c r="BY22" s="12" t="s">
        <v>1493</v>
      </c>
      <c r="BZ22" s="12" t="s">
        <v>1493</v>
      </c>
      <c r="CA22" s="12" t="s">
        <v>1493</v>
      </c>
      <c r="CB22" s="12" t="s">
        <v>1493</v>
      </c>
      <c r="CC22" s="12" t="s">
        <v>1493</v>
      </c>
      <c r="CD22" s="12" t="s">
        <v>1493</v>
      </c>
      <c r="CE22" s="12" t="s">
        <v>1493</v>
      </c>
      <c r="CF22" s="12" t="s">
        <v>1493</v>
      </c>
      <c r="CG22" s="12" t="s">
        <v>1493</v>
      </c>
      <c r="CH22" s="12" t="s">
        <v>1493</v>
      </c>
      <c r="CI22" s="12" t="s">
        <v>1493</v>
      </c>
      <c r="CJ22" s="12" t="s">
        <v>1493</v>
      </c>
      <c r="CK22" s="12" t="s">
        <v>1493</v>
      </c>
      <c r="CL22" s="12" t="s">
        <v>1493</v>
      </c>
      <c r="CM22" s="12" t="s">
        <v>1493</v>
      </c>
      <c r="CN22" s="12" t="s">
        <v>1493</v>
      </c>
      <c r="CO22" s="12" t="s">
        <v>1493</v>
      </c>
      <c r="CP22" s="12" t="s">
        <v>1493</v>
      </c>
      <c r="CQ22" s="12" t="s">
        <v>1493</v>
      </c>
      <c r="CR22" s="12" t="s">
        <v>1493</v>
      </c>
      <c r="CS22" s="12" t="s">
        <v>1493</v>
      </c>
      <c r="CT22" s="12" t="s">
        <v>1493</v>
      </c>
      <c r="CU22" s="12" t="s">
        <v>1493</v>
      </c>
      <c r="CV22" s="12" t="s">
        <v>1493</v>
      </c>
      <c r="CW22" s="12" t="s">
        <v>1493</v>
      </c>
      <c r="CX22" s="12" t="s">
        <v>1493</v>
      </c>
      <c r="CY22" s="12" t="s">
        <v>1493</v>
      </c>
      <c r="CZ22" s="12" t="s">
        <v>1493</v>
      </c>
      <c r="DA22" s="12" t="s">
        <v>1493</v>
      </c>
      <c r="DB22" s="12" t="s">
        <v>1493</v>
      </c>
      <c r="DC22" s="12" t="s">
        <v>1493</v>
      </c>
      <c r="DD22" s="12" t="s">
        <v>1493</v>
      </c>
      <c r="DE22" s="12" t="s">
        <v>1493</v>
      </c>
      <c r="DF22" s="12" t="s">
        <v>1493</v>
      </c>
      <c r="DG22" s="12" t="s">
        <v>1493</v>
      </c>
      <c r="DH22" s="12" t="s">
        <v>1493</v>
      </c>
      <c r="DI22" s="12" t="s">
        <v>1493</v>
      </c>
      <c r="DJ22" s="12" t="s">
        <v>1493</v>
      </c>
      <c r="DK22" s="12" t="s">
        <v>1493</v>
      </c>
      <c r="DL22" s="12" t="s">
        <v>1493</v>
      </c>
      <c r="DM22" s="12" t="s">
        <v>1493</v>
      </c>
      <c r="DN22" s="12" t="s">
        <v>1493</v>
      </c>
      <c r="DO22" s="12" t="s">
        <v>1493</v>
      </c>
      <c r="DP22" s="12" t="s">
        <v>1493</v>
      </c>
      <c r="DQ22" s="12" t="s">
        <v>1493</v>
      </c>
      <c r="DR22" s="12" t="s">
        <v>1493</v>
      </c>
      <c r="DS22" s="12" t="s">
        <v>1493</v>
      </c>
      <c r="DT22" s="12" t="s">
        <v>1493</v>
      </c>
      <c r="DU22" s="12" t="s">
        <v>1493</v>
      </c>
      <c r="DV22" s="12" t="s">
        <v>1493</v>
      </c>
      <c r="DW22" s="12" t="s">
        <v>1493</v>
      </c>
      <c r="DX22" s="12" t="s">
        <v>1493</v>
      </c>
      <c r="DY22" s="12" t="s">
        <v>1493</v>
      </c>
      <c r="DZ22" s="12" t="s">
        <v>1493</v>
      </c>
      <c r="EA22" s="12" t="s">
        <v>1493</v>
      </c>
      <c r="EB22" s="12" t="s">
        <v>1493</v>
      </c>
      <c r="EC22" s="12" t="s">
        <v>1493</v>
      </c>
      <c r="ED22" s="12" t="s">
        <v>1493</v>
      </c>
      <c r="EE22" s="12" t="s">
        <v>1493</v>
      </c>
      <c r="EF22" s="12" t="s">
        <v>1493</v>
      </c>
      <c r="EG22" s="12" t="s">
        <v>1493</v>
      </c>
      <c r="EH22" s="12" t="s">
        <v>1493</v>
      </c>
      <c r="EI22" s="12" t="s">
        <v>1493</v>
      </c>
      <c r="EJ22" s="12" t="s">
        <v>1493</v>
      </c>
      <c r="EK22" s="12" t="s">
        <v>1493</v>
      </c>
      <c r="EL22" s="12" t="s">
        <v>1493</v>
      </c>
      <c r="EM22" s="12" t="s">
        <v>1493</v>
      </c>
      <c r="EN22" s="12" t="s">
        <v>1493</v>
      </c>
      <c r="EO22" s="12" t="s">
        <v>1493</v>
      </c>
      <c r="EP22" s="12" t="s">
        <v>1493</v>
      </c>
      <c r="EQ22" s="12" t="s">
        <v>1493</v>
      </c>
      <c r="ER22" s="12" t="s">
        <v>1493</v>
      </c>
      <c r="ES22" s="12" t="s">
        <v>1493</v>
      </c>
      <c r="ET22" s="12" t="s">
        <v>1493</v>
      </c>
      <c r="EU22" s="12" t="s">
        <v>1493</v>
      </c>
      <c r="EV22" s="12" t="s">
        <v>1493</v>
      </c>
      <c r="EW22" s="12" t="s">
        <v>1493</v>
      </c>
      <c r="EX22" s="12" t="s">
        <v>1493</v>
      </c>
      <c r="EY22" s="12" t="s">
        <v>1493</v>
      </c>
      <c r="EZ22" s="12" t="s">
        <v>1493</v>
      </c>
      <c r="FA22" s="12" t="s">
        <v>1493</v>
      </c>
      <c r="FB22" s="12" t="s">
        <v>1493</v>
      </c>
      <c r="FC22" s="12" t="s">
        <v>1493</v>
      </c>
      <c r="FD22" s="12" t="s">
        <v>1493</v>
      </c>
      <c r="FE22" s="12" t="s">
        <v>1493</v>
      </c>
      <c r="FF22" s="12" t="s">
        <v>1493</v>
      </c>
      <c r="FG22" s="12" t="s">
        <v>1493</v>
      </c>
      <c r="FH22" s="12" t="s">
        <v>1493</v>
      </c>
      <c r="FI22" s="12" t="s">
        <v>1493</v>
      </c>
      <c r="FJ22" s="12" t="s">
        <v>1493</v>
      </c>
      <c r="FK22" s="12" t="s">
        <v>1493</v>
      </c>
      <c r="FL22" s="12" t="s">
        <v>1493</v>
      </c>
      <c r="FM22" s="12" t="s">
        <v>1493</v>
      </c>
      <c r="FN22">
        <v>1</v>
      </c>
      <c r="FO22" s="12" t="s">
        <v>1493</v>
      </c>
      <c r="FP22" s="12" t="s">
        <v>1493</v>
      </c>
      <c r="FQ22">
        <v>1</v>
      </c>
      <c r="FR22" s="12" t="s">
        <v>1493</v>
      </c>
      <c r="FS22" s="12" t="s">
        <v>1493</v>
      </c>
      <c r="FT22" s="12" t="s">
        <v>1493</v>
      </c>
      <c r="FU22" s="12" t="s">
        <v>1493</v>
      </c>
      <c r="FV22" s="12" t="s">
        <v>1493</v>
      </c>
      <c r="FW22" s="12" t="s">
        <v>1493</v>
      </c>
      <c r="FX22" s="12" t="s">
        <v>1493</v>
      </c>
      <c r="FY22" s="12" t="s">
        <v>1493</v>
      </c>
      <c r="FZ22" s="12" t="s">
        <v>1493</v>
      </c>
      <c r="GA22" s="12" t="s">
        <v>1493</v>
      </c>
      <c r="GB22" s="12" t="s">
        <v>1493</v>
      </c>
      <c r="GC22" s="12" t="s">
        <v>1493</v>
      </c>
      <c r="GD22" s="12" t="s">
        <v>1493</v>
      </c>
      <c r="GE22" s="12" t="s">
        <v>1493</v>
      </c>
      <c r="GF22" s="12" t="s">
        <v>1493</v>
      </c>
      <c r="GG22" s="12" t="s">
        <v>1493</v>
      </c>
      <c r="GH22" s="12" t="s">
        <v>1493</v>
      </c>
      <c r="GI22" s="12" t="s">
        <v>1493</v>
      </c>
      <c r="GJ22">
        <v>0</v>
      </c>
      <c r="GK22">
        <v>0</v>
      </c>
      <c r="GL22">
        <v>0</v>
      </c>
      <c r="GN22">
        <v>1</v>
      </c>
    </row>
    <row r="23" spans="1:196" x14ac:dyDescent="0.25">
      <c r="A23" s="4">
        <v>2.0209999999999999</v>
      </c>
      <c r="B23" t="s">
        <v>902</v>
      </c>
      <c r="C23" s="12" t="s">
        <v>1493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 s="12" t="s">
        <v>1493</v>
      </c>
      <c r="M23" s="12" t="s">
        <v>1493</v>
      </c>
      <c r="N23">
        <v>1</v>
      </c>
      <c r="O23">
        <v>1</v>
      </c>
      <c r="P23" t="s">
        <v>887</v>
      </c>
      <c r="Q23" s="12" t="s">
        <v>1493</v>
      </c>
      <c r="R23">
        <v>1</v>
      </c>
      <c r="S23" s="12" t="s">
        <v>1493</v>
      </c>
      <c r="T23" s="12" t="s">
        <v>1493</v>
      </c>
      <c r="U23" s="12" t="s">
        <v>1493</v>
      </c>
      <c r="V23" s="12" t="s">
        <v>1493</v>
      </c>
      <c r="W23" s="12" t="s">
        <v>1493</v>
      </c>
      <c r="X23" s="12" t="s">
        <v>1493</v>
      </c>
      <c r="Y23" s="12" t="s">
        <v>1493</v>
      </c>
      <c r="Z23" s="12" t="s">
        <v>1493</v>
      </c>
      <c r="AA23" s="12" t="s">
        <v>1493</v>
      </c>
      <c r="AB23">
        <v>1</v>
      </c>
      <c r="AC23">
        <v>1</v>
      </c>
      <c r="AD23" s="12" t="s">
        <v>1493</v>
      </c>
      <c r="AE23" s="12" t="s">
        <v>1493</v>
      </c>
      <c r="AF23" s="12" t="s">
        <v>1493</v>
      </c>
      <c r="AG23" s="12" t="s">
        <v>1493</v>
      </c>
      <c r="AH23" s="12" t="s">
        <v>1493</v>
      </c>
      <c r="AI23" s="12" t="s">
        <v>1493</v>
      </c>
      <c r="AJ23" s="12" t="s">
        <v>1493</v>
      </c>
      <c r="AK23" s="12" t="s">
        <v>1493</v>
      </c>
      <c r="AL23" s="12" t="s">
        <v>1493</v>
      </c>
      <c r="AM23" s="12" t="s">
        <v>1493</v>
      </c>
      <c r="AN23" s="12" t="s">
        <v>1493</v>
      </c>
      <c r="AO23" s="12" t="s">
        <v>1493</v>
      </c>
      <c r="AP23" s="12" t="s">
        <v>1493</v>
      </c>
      <c r="AQ23" s="12" t="s">
        <v>1493</v>
      </c>
      <c r="AR23" s="12" t="s">
        <v>1493</v>
      </c>
      <c r="AS23" s="12" t="s">
        <v>1493</v>
      </c>
      <c r="AT23" s="12" t="s">
        <v>1493</v>
      </c>
      <c r="AU23" s="12" t="s">
        <v>1493</v>
      </c>
      <c r="AV23" s="12" t="s">
        <v>1493</v>
      </c>
      <c r="AW23" s="12" t="s">
        <v>1493</v>
      </c>
      <c r="AX23" s="12" t="s">
        <v>1493</v>
      </c>
      <c r="AY23" s="12" t="s">
        <v>1493</v>
      </c>
      <c r="AZ23" s="12" t="s">
        <v>1493</v>
      </c>
      <c r="BA23" s="12" t="s">
        <v>1493</v>
      </c>
      <c r="BB23" s="12" t="s">
        <v>1493</v>
      </c>
      <c r="BC23" s="12" t="s">
        <v>1493</v>
      </c>
      <c r="BD23" s="12" t="s">
        <v>1493</v>
      </c>
      <c r="BE23" s="12" t="s">
        <v>1493</v>
      </c>
      <c r="BF23" s="12" t="s">
        <v>1493</v>
      </c>
      <c r="BG23" s="12" t="s">
        <v>1493</v>
      </c>
      <c r="BH23" s="12" t="s">
        <v>1493</v>
      </c>
      <c r="BI23" s="12" t="s">
        <v>1493</v>
      </c>
      <c r="BJ23" s="12" t="s">
        <v>1493</v>
      </c>
      <c r="BK23" s="12" t="s">
        <v>1493</v>
      </c>
      <c r="BL23" s="12" t="s">
        <v>1493</v>
      </c>
      <c r="BM23" s="12" t="s">
        <v>1493</v>
      </c>
      <c r="BN23" s="12" t="s">
        <v>1493</v>
      </c>
      <c r="BO23" s="12" t="s">
        <v>1493</v>
      </c>
      <c r="BP23" s="12" t="s">
        <v>1493</v>
      </c>
      <c r="BQ23" s="12" t="s">
        <v>1493</v>
      </c>
      <c r="BR23" s="12" t="s">
        <v>1493</v>
      </c>
      <c r="BS23" s="12" t="s">
        <v>1493</v>
      </c>
      <c r="BT23" s="12" t="s">
        <v>1493</v>
      </c>
      <c r="BU23" s="12" t="s">
        <v>1493</v>
      </c>
      <c r="BV23" s="12" t="s">
        <v>1493</v>
      </c>
      <c r="BW23" s="12" t="s">
        <v>1493</v>
      </c>
      <c r="BX23" s="12" t="s">
        <v>1493</v>
      </c>
      <c r="BY23" s="12" t="s">
        <v>1493</v>
      </c>
      <c r="BZ23" s="12" t="s">
        <v>1493</v>
      </c>
      <c r="CA23" s="12" t="s">
        <v>1493</v>
      </c>
      <c r="CB23" s="12" t="s">
        <v>1493</v>
      </c>
      <c r="CC23" s="12" t="s">
        <v>1493</v>
      </c>
      <c r="CD23" s="12" t="s">
        <v>1493</v>
      </c>
      <c r="CE23" s="12" t="s">
        <v>1493</v>
      </c>
      <c r="CF23" s="12" t="s">
        <v>1493</v>
      </c>
      <c r="CG23" s="12" t="s">
        <v>1493</v>
      </c>
      <c r="CH23" s="12" t="s">
        <v>1493</v>
      </c>
      <c r="CI23" s="12" t="s">
        <v>1493</v>
      </c>
      <c r="CJ23" s="12" t="s">
        <v>1493</v>
      </c>
      <c r="CK23" s="12" t="s">
        <v>1493</v>
      </c>
      <c r="CL23" s="12" t="s">
        <v>1493</v>
      </c>
      <c r="CM23" s="12" t="s">
        <v>1493</v>
      </c>
      <c r="CN23" s="12" t="s">
        <v>1493</v>
      </c>
      <c r="CO23" s="12" t="s">
        <v>1493</v>
      </c>
      <c r="CP23" s="12" t="s">
        <v>1493</v>
      </c>
      <c r="CQ23" s="12" t="s">
        <v>1493</v>
      </c>
      <c r="CR23" s="12" t="s">
        <v>1493</v>
      </c>
      <c r="CS23" s="12" t="s">
        <v>1493</v>
      </c>
      <c r="CT23" s="12" t="s">
        <v>1493</v>
      </c>
      <c r="CU23" s="12" t="s">
        <v>1493</v>
      </c>
      <c r="CV23" s="12" t="s">
        <v>1493</v>
      </c>
      <c r="CW23" s="12" t="s">
        <v>1493</v>
      </c>
      <c r="CX23" s="12" t="s">
        <v>1493</v>
      </c>
      <c r="CY23" s="12" t="s">
        <v>1493</v>
      </c>
      <c r="CZ23" s="12" t="s">
        <v>1493</v>
      </c>
      <c r="DA23" s="12" t="s">
        <v>1493</v>
      </c>
      <c r="DB23" s="12" t="s">
        <v>1493</v>
      </c>
      <c r="DC23" s="12" t="s">
        <v>1493</v>
      </c>
      <c r="DD23" s="12" t="s">
        <v>1493</v>
      </c>
      <c r="DE23" s="12" t="s">
        <v>1493</v>
      </c>
      <c r="DF23" s="12" t="s">
        <v>1493</v>
      </c>
      <c r="DG23" s="12" t="s">
        <v>1493</v>
      </c>
      <c r="DH23" s="12" t="s">
        <v>1493</v>
      </c>
      <c r="DI23" s="12" t="s">
        <v>1493</v>
      </c>
      <c r="DJ23" s="12" t="s">
        <v>1493</v>
      </c>
      <c r="DK23" s="12" t="s">
        <v>1493</v>
      </c>
      <c r="DL23" s="12" t="s">
        <v>1493</v>
      </c>
      <c r="DM23" s="12" t="s">
        <v>1493</v>
      </c>
      <c r="DN23" s="12" t="s">
        <v>1493</v>
      </c>
      <c r="DO23" s="12" t="s">
        <v>1493</v>
      </c>
      <c r="DP23" s="12" t="s">
        <v>1493</v>
      </c>
      <c r="DQ23" s="12" t="s">
        <v>1493</v>
      </c>
      <c r="DR23" s="12" t="s">
        <v>1493</v>
      </c>
      <c r="DS23" s="12" t="s">
        <v>1493</v>
      </c>
      <c r="DT23" s="12" t="s">
        <v>1493</v>
      </c>
      <c r="DU23" s="12" t="s">
        <v>1493</v>
      </c>
      <c r="DV23" s="12" t="s">
        <v>1493</v>
      </c>
      <c r="DW23" s="12" t="s">
        <v>1493</v>
      </c>
      <c r="DX23" s="12" t="s">
        <v>1493</v>
      </c>
      <c r="DY23" s="12" t="s">
        <v>1493</v>
      </c>
      <c r="DZ23" s="12" t="s">
        <v>1493</v>
      </c>
      <c r="EA23" s="12" t="s">
        <v>1493</v>
      </c>
      <c r="EB23" s="12" t="s">
        <v>1493</v>
      </c>
      <c r="EC23" s="12" t="s">
        <v>1493</v>
      </c>
      <c r="ED23" s="12" t="s">
        <v>1493</v>
      </c>
      <c r="EE23" s="12" t="s">
        <v>1493</v>
      </c>
      <c r="EF23" s="12" t="s">
        <v>1493</v>
      </c>
      <c r="EG23" s="12" t="s">
        <v>1493</v>
      </c>
      <c r="EH23" s="12" t="s">
        <v>1493</v>
      </c>
      <c r="EI23" s="12" t="s">
        <v>1493</v>
      </c>
      <c r="EJ23" s="12" t="s">
        <v>1493</v>
      </c>
      <c r="EK23" s="12" t="s">
        <v>1493</v>
      </c>
      <c r="EL23" s="12" t="s">
        <v>1493</v>
      </c>
      <c r="EM23" s="12" t="s">
        <v>1493</v>
      </c>
      <c r="EN23" s="12" t="s">
        <v>1493</v>
      </c>
      <c r="EO23" s="12" t="s">
        <v>1493</v>
      </c>
      <c r="EP23" s="12" t="s">
        <v>1493</v>
      </c>
      <c r="EQ23" s="12" t="s">
        <v>1493</v>
      </c>
      <c r="ER23" s="12" t="s">
        <v>1493</v>
      </c>
      <c r="ES23" s="12" t="s">
        <v>1493</v>
      </c>
      <c r="ET23" s="12" t="s">
        <v>1493</v>
      </c>
      <c r="EU23" s="12" t="s">
        <v>1493</v>
      </c>
      <c r="EV23" s="12" t="s">
        <v>1493</v>
      </c>
      <c r="EW23" s="12" t="s">
        <v>1493</v>
      </c>
      <c r="EX23" s="12" t="s">
        <v>1493</v>
      </c>
      <c r="EY23" s="12" t="s">
        <v>1493</v>
      </c>
      <c r="EZ23" s="12" t="s">
        <v>1493</v>
      </c>
      <c r="FA23" s="12" t="s">
        <v>1493</v>
      </c>
      <c r="FB23" s="12" t="s">
        <v>1493</v>
      </c>
      <c r="FC23" s="12" t="s">
        <v>1493</v>
      </c>
      <c r="FD23" s="12" t="s">
        <v>1493</v>
      </c>
      <c r="FE23" s="12" t="s">
        <v>1493</v>
      </c>
      <c r="FF23" s="12" t="s">
        <v>1493</v>
      </c>
      <c r="FG23" s="12" t="s">
        <v>1493</v>
      </c>
      <c r="FH23" s="12" t="s">
        <v>1493</v>
      </c>
      <c r="FI23" s="12" t="s">
        <v>1493</v>
      </c>
      <c r="FJ23" s="12" t="s">
        <v>1493</v>
      </c>
      <c r="FK23" s="12" t="s">
        <v>1493</v>
      </c>
      <c r="FL23" s="12" t="s">
        <v>1493</v>
      </c>
      <c r="FM23" s="12" t="s">
        <v>1493</v>
      </c>
      <c r="FN23">
        <v>1</v>
      </c>
      <c r="FO23" s="12" t="s">
        <v>1493</v>
      </c>
      <c r="FP23" s="12" t="s">
        <v>1493</v>
      </c>
      <c r="FQ23">
        <v>0</v>
      </c>
      <c r="FR23" s="12" t="s">
        <v>1493</v>
      </c>
      <c r="FS23" s="12" t="s">
        <v>1493</v>
      </c>
      <c r="FT23" s="12" t="s">
        <v>1493</v>
      </c>
      <c r="FU23" s="12" t="s">
        <v>1493</v>
      </c>
      <c r="FV23" s="12" t="s">
        <v>1493</v>
      </c>
      <c r="FW23" s="12" t="s">
        <v>1493</v>
      </c>
      <c r="FX23" s="12" t="s">
        <v>1493</v>
      </c>
      <c r="FY23" s="12" t="s">
        <v>1493</v>
      </c>
      <c r="FZ23" s="12" t="s">
        <v>1493</v>
      </c>
      <c r="GA23" s="12" t="s">
        <v>1493</v>
      </c>
      <c r="GB23" s="12" t="s">
        <v>1493</v>
      </c>
      <c r="GC23" s="12" t="s">
        <v>1493</v>
      </c>
      <c r="GD23" s="12" t="s">
        <v>1493</v>
      </c>
      <c r="GE23" s="12" t="s">
        <v>1493</v>
      </c>
      <c r="GF23" s="12" t="s">
        <v>1493</v>
      </c>
      <c r="GG23" s="12" t="s">
        <v>1493</v>
      </c>
      <c r="GH23" s="12" t="s">
        <v>1493</v>
      </c>
      <c r="GI23" s="12" t="s">
        <v>1493</v>
      </c>
      <c r="GJ23">
        <v>0</v>
      </c>
      <c r="GK23">
        <v>0</v>
      </c>
      <c r="GL23">
        <v>0</v>
      </c>
      <c r="GN23">
        <v>1</v>
      </c>
    </row>
    <row r="24" spans="1:196" x14ac:dyDescent="0.25">
      <c r="A24" s="4">
        <v>2.0219999999999998</v>
      </c>
      <c r="B24" s="12" t="s">
        <v>568</v>
      </c>
      <c r="C24">
        <v>47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 s="12" t="s">
        <v>1493</v>
      </c>
      <c r="M24" s="12" t="s">
        <v>1493</v>
      </c>
      <c r="N24" s="12" t="s">
        <v>1493</v>
      </c>
      <c r="O24">
        <v>1</v>
      </c>
      <c r="P24" s="12" t="s">
        <v>956</v>
      </c>
      <c r="Q24" s="12" t="s">
        <v>1493</v>
      </c>
      <c r="R24">
        <v>1</v>
      </c>
      <c r="S24" s="12" t="s">
        <v>1493</v>
      </c>
      <c r="T24" s="12" t="s">
        <v>1493</v>
      </c>
      <c r="U24" s="12" t="s">
        <v>1493</v>
      </c>
      <c r="V24" s="12" t="s">
        <v>1493</v>
      </c>
      <c r="W24" s="12" t="s">
        <v>1493</v>
      </c>
      <c r="X24" s="12" t="s">
        <v>1493</v>
      </c>
      <c r="Y24" s="12" t="s">
        <v>1493</v>
      </c>
      <c r="Z24" s="12" t="s">
        <v>1493</v>
      </c>
      <c r="AA24" s="12" t="s">
        <v>1493</v>
      </c>
      <c r="AB24">
        <v>1</v>
      </c>
      <c r="AC24">
        <v>1</v>
      </c>
      <c r="AD24" s="12" t="s">
        <v>1493</v>
      </c>
      <c r="AE24" s="12" t="s">
        <v>1493</v>
      </c>
      <c r="AF24" s="12" t="s">
        <v>1493</v>
      </c>
      <c r="AG24" s="12" t="s">
        <v>1493</v>
      </c>
      <c r="AH24" s="12" t="s">
        <v>1493</v>
      </c>
      <c r="AI24" s="12" t="s">
        <v>1493</v>
      </c>
      <c r="AJ24" s="12" t="s">
        <v>1493</v>
      </c>
      <c r="AK24" s="12" t="s">
        <v>1493</v>
      </c>
      <c r="AL24" s="12" t="s">
        <v>1493</v>
      </c>
      <c r="AM24" s="12" t="s">
        <v>1493</v>
      </c>
      <c r="AN24" s="12" t="s">
        <v>1493</v>
      </c>
      <c r="AO24" s="12" t="s">
        <v>1493</v>
      </c>
      <c r="AP24" s="12" t="s">
        <v>1493</v>
      </c>
      <c r="AQ24" s="12" t="s">
        <v>1493</v>
      </c>
      <c r="AR24" s="12" t="s">
        <v>1493</v>
      </c>
      <c r="AS24" s="12" t="s">
        <v>1493</v>
      </c>
      <c r="AT24" s="12" t="s">
        <v>1493</v>
      </c>
      <c r="AU24" s="12" t="s">
        <v>1493</v>
      </c>
      <c r="AV24" s="12" t="s">
        <v>1493</v>
      </c>
      <c r="AW24" s="12" t="s">
        <v>1493</v>
      </c>
      <c r="AX24" s="12" t="s">
        <v>1493</v>
      </c>
      <c r="AY24" s="12" t="s">
        <v>1493</v>
      </c>
      <c r="AZ24" s="12" t="s">
        <v>1493</v>
      </c>
      <c r="BA24" s="12" t="s">
        <v>1493</v>
      </c>
      <c r="BB24" s="12" t="s">
        <v>1493</v>
      </c>
      <c r="BC24" s="12" t="s">
        <v>1493</v>
      </c>
      <c r="BD24" s="12" t="s">
        <v>1493</v>
      </c>
      <c r="BE24" s="12" t="s">
        <v>1493</v>
      </c>
      <c r="BF24" s="12" t="s">
        <v>1493</v>
      </c>
      <c r="BG24" s="12" t="s">
        <v>1493</v>
      </c>
      <c r="BH24" s="12" t="s">
        <v>1493</v>
      </c>
      <c r="BI24" s="12" t="s">
        <v>1493</v>
      </c>
      <c r="BJ24" s="12" t="s">
        <v>1493</v>
      </c>
      <c r="BK24" s="12" t="s">
        <v>1493</v>
      </c>
      <c r="BL24" s="12" t="s">
        <v>1493</v>
      </c>
      <c r="BM24" s="12" t="s">
        <v>1493</v>
      </c>
      <c r="BN24" s="12" t="s">
        <v>1493</v>
      </c>
      <c r="BO24" s="12" t="s">
        <v>1493</v>
      </c>
      <c r="BP24" s="12" t="s">
        <v>1493</v>
      </c>
      <c r="BQ24" s="12" t="s">
        <v>1493</v>
      </c>
      <c r="BR24" s="12" t="s">
        <v>1493</v>
      </c>
      <c r="BS24" s="12" t="s">
        <v>1493</v>
      </c>
      <c r="BT24" s="12" t="s">
        <v>1493</v>
      </c>
      <c r="BU24" s="12" t="s">
        <v>1493</v>
      </c>
      <c r="BV24" s="12" t="s">
        <v>1493</v>
      </c>
      <c r="BW24" s="12" t="s">
        <v>1493</v>
      </c>
      <c r="BX24" s="12" t="s">
        <v>1493</v>
      </c>
      <c r="BY24" s="12" t="s">
        <v>1493</v>
      </c>
      <c r="BZ24" s="12" t="s">
        <v>1493</v>
      </c>
      <c r="CA24" s="12" t="s">
        <v>1493</v>
      </c>
      <c r="CB24" s="12" t="s">
        <v>1493</v>
      </c>
      <c r="CC24" s="12" t="s">
        <v>1493</v>
      </c>
      <c r="CD24" s="12" t="s">
        <v>1493</v>
      </c>
      <c r="CE24" s="12" t="s">
        <v>1493</v>
      </c>
      <c r="CF24" s="12" t="s">
        <v>1493</v>
      </c>
      <c r="CG24" s="12" t="s">
        <v>1493</v>
      </c>
      <c r="CH24" s="12" t="s">
        <v>1493</v>
      </c>
      <c r="CI24" s="12" t="s">
        <v>1493</v>
      </c>
      <c r="CJ24" s="12" t="s">
        <v>1493</v>
      </c>
      <c r="CK24" s="12" t="s">
        <v>1493</v>
      </c>
      <c r="CL24" s="12" t="s">
        <v>1493</v>
      </c>
      <c r="CM24" s="12" t="s">
        <v>1493</v>
      </c>
      <c r="CN24" s="12" t="s">
        <v>1493</v>
      </c>
      <c r="CO24" s="12" t="s">
        <v>1493</v>
      </c>
      <c r="CP24" s="12" t="s">
        <v>1493</v>
      </c>
      <c r="CQ24" s="12" t="s">
        <v>1493</v>
      </c>
      <c r="CR24" s="12" t="s">
        <v>1493</v>
      </c>
      <c r="CS24" s="12" t="s">
        <v>1493</v>
      </c>
      <c r="CT24" s="12" t="s">
        <v>1493</v>
      </c>
      <c r="CU24" s="12" t="s">
        <v>1493</v>
      </c>
      <c r="CV24" s="12" t="s">
        <v>1493</v>
      </c>
      <c r="CW24" s="12" t="s">
        <v>1493</v>
      </c>
      <c r="CX24" s="12" t="s">
        <v>1493</v>
      </c>
      <c r="CY24" s="12" t="s">
        <v>1493</v>
      </c>
      <c r="CZ24" s="12" t="s">
        <v>1493</v>
      </c>
      <c r="DA24" s="12" t="s">
        <v>1493</v>
      </c>
      <c r="DB24" s="12" t="s">
        <v>1493</v>
      </c>
      <c r="DC24" s="12" t="s">
        <v>1493</v>
      </c>
      <c r="DD24" s="12" t="s">
        <v>1493</v>
      </c>
      <c r="DE24" s="12" t="s">
        <v>1493</v>
      </c>
      <c r="DF24" s="12" t="s">
        <v>1493</v>
      </c>
      <c r="DG24" s="12" t="s">
        <v>1493</v>
      </c>
      <c r="DH24" s="12" t="s">
        <v>1493</v>
      </c>
      <c r="DI24" s="12" t="s">
        <v>1493</v>
      </c>
      <c r="DJ24" s="12" t="s">
        <v>1493</v>
      </c>
      <c r="DK24" s="12" t="s">
        <v>1493</v>
      </c>
      <c r="DL24" s="12" t="s">
        <v>1493</v>
      </c>
      <c r="DM24" s="12" t="s">
        <v>1493</v>
      </c>
      <c r="DN24" s="12" t="s">
        <v>1493</v>
      </c>
      <c r="DO24" s="12" t="s">
        <v>1493</v>
      </c>
      <c r="DP24" s="12" t="s">
        <v>1493</v>
      </c>
      <c r="DQ24" s="12" t="s">
        <v>1493</v>
      </c>
      <c r="DR24" s="12" t="s">
        <v>1493</v>
      </c>
      <c r="DS24" s="12" t="s">
        <v>1493</v>
      </c>
      <c r="DT24" s="12" t="s">
        <v>1493</v>
      </c>
      <c r="DU24" s="12" t="s">
        <v>1493</v>
      </c>
      <c r="DV24" s="12" t="s">
        <v>1493</v>
      </c>
      <c r="DW24" s="12" t="s">
        <v>1493</v>
      </c>
      <c r="DX24" s="12" t="s">
        <v>1493</v>
      </c>
      <c r="DY24" s="12" t="s">
        <v>1493</v>
      </c>
      <c r="DZ24" s="12" t="s">
        <v>1493</v>
      </c>
      <c r="EA24" s="12" t="s">
        <v>1493</v>
      </c>
      <c r="EB24" s="12" t="s">
        <v>1493</v>
      </c>
      <c r="EC24" s="12" t="s">
        <v>1493</v>
      </c>
      <c r="ED24" s="12" t="s">
        <v>1493</v>
      </c>
      <c r="EE24" s="12" t="s">
        <v>1493</v>
      </c>
      <c r="EF24" s="12" t="s">
        <v>1493</v>
      </c>
      <c r="EG24" s="12" t="s">
        <v>1493</v>
      </c>
      <c r="EH24" s="12" t="s">
        <v>1493</v>
      </c>
      <c r="EI24" s="12" t="s">
        <v>1493</v>
      </c>
      <c r="EJ24" s="12" t="s">
        <v>1493</v>
      </c>
      <c r="EK24" s="12" t="s">
        <v>1493</v>
      </c>
      <c r="EL24" s="12" t="s">
        <v>1493</v>
      </c>
      <c r="EM24" s="12" t="s">
        <v>1493</v>
      </c>
      <c r="EN24" s="12" t="s">
        <v>1493</v>
      </c>
      <c r="EO24" s="12" t="s">
        <v>1493</v>
      </c>
      <c r="EP24" s="12" t="s">
        <v>1493</v>
      </c>
      <c r="EQ24" s="12" t="s">
        <v>1493</v>
      </c>
      <c r="ER24" s="12" t="s">
        <v>1493</v>
      </c>
      <c r="ES24" s="12" t="s">
        <v>1493</v>
      </c>
      <c r="ET24" s="12" t="s">
        <v>1493</v>
      </c>
      <c r="EU24" s="12" t="s">
        <v>1493</v>
      </c>
      <c r="EV24" s="12" t="s">
        <v>1493</v>
      </c>
      <c r="EW24" s="12" t="s">
        <v>1493</v>
      </c>
      <c r="EX24" s="12" t="s">
        <v>1493</v>
      </c>
      <c r="EY24" s="12" t="s">
        <v>1493</v>
      </c>
      <c r="EZ24" s="12" t="s">
        <v>1493</v>
      </c>
      <c r="FA24" s="12" t="s">
        <v>1493</v>
      </c>
      <c r="FB24" s="12" t="s">
        <v>1493</v>
      </c>
      <c r="FC24" s="12" t="s">
        <v>1493</v>
      </c>
      <c r="FD24" s="12" t="s">
        <v>1493</v>
      </c>
      <c r="FE24" s="12" t="s">
        <v>1493</v>
      </c>
      <c r="FF24" s="12" t="s">
        <v>1493</v>
      </c>
      <c r="FG24" s="12" t="s">
        <v>1493</v>
      </c>
      <c r="FH24" s="12" t="s">
        <v>1493</v>
      </c>
      <c r="FI24" s="12" t="s">
        <v>1493</v>
      </c>
      <c r="FJ24" s="12" t="s">
        <v>1493</v>
      </c>
      <c r="FK24" s="12" t="s">
        <v>1493</v>
      </c>
      <c r="FL24" s="12" t="s">
        <v>1493</v>
      </c>
      <c r="FM24" s="12" t="s">
        <v>1493</v>
      </c>
      <c r="FN24">
        <v>1</v>
      </c>
      <c r="FO24" s="12" t="s">
        <v>1493</v>
      </c>
      <c r="FP24" s="12" t="s">
        <v>1493</v>
      </c>
      <c r="FQ24">
        <v>1</v>
      </c>
      <c r="FR24" s="12" t="s">
        <v>1493</v>
      </c>
      <c r="FS24" s="12" t="s">
        <v>1493</v>
      </c>
      <c r="FT24" s="12" t="s">
        <v>1493</v>
      </c>
      <c r="FU24" s="12" t="s">
        <v>1493</v>
      </c>
      <c r="FV24" s="12" t="s">
        <v>1493</v>
      </c>
      <c r="FW24" s="12" t="s">
        <v>1493</v>
      </c>
      <c r="FX24" s="12" t="s">
        <v>1493</v>
      </c>
      <c r="FY24" s="12" t="s">
        <v>1493</v>
      </c>
      <c r="FZ24" s="12" t="s">
        <v>1493</v>
      </c>
      <c r="GA24" s="12" t="s">
        <v>1493</v>
      </c>
      <c r="GB24" s="12" t="s">
        <v>1493</v>
      </c>
      <c r="GC24" s="12" t="s">
        <v>1493</v>
      </c>
      <c r="GD24" s="12" t="s">
        <v>1493</v>
      </c>
      <c r="GE24" s="12" t="s">
        <v>1493</v>
      </c>
      <c r="GF24" s="12" t="s">
        <v>1493</v>
      </c>
      <c r="GG24" s="12" t="s">
        <v>1493</v>
      </c>
      <c r="GH24" s="12" t="s">
        <v>1493</v>
      </c>
      <c r="GI24" s="12" t="s">
        <v>1493</v>
      </c>
      <c r="GJ24">
        <v>0</v>
      </c>
      <c r="GK24">
        <v>0</v>
      </c>
      <c r="GL24">
        <v>0</v>
      </c>
      <c r="GN24">
        <v>1</v>
      </c>
    </row>
    <row r="25" spans="1:196" x14ac:dyDescent="0.25">
      <c r="A25" s="4">
        <v>2.0230000000000001</v>
      </c>
      <c r="B25" s="12" t="s">
        <v>986</v>
      </c>
      <c r="C25">
        <v>47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 s="12" t="s">
        <v>1493</v>
      </c>
      <c r="M25" s="12" t="s">
        <v>1493</v>
      </c>
      <c r="N25" s="12" t="s">
        <v>1493</v>
      </c>
      <c r="O25">
        <v>1</v>
      </c>
      <c r="P25" s="12" t="s">
        <v>1493</v>
      </c>
      <c r="Q25" s="12" t="s">
        <v>1493</v>
      </c>
      <c r="R25" s="12" t="s">
        <v>1493</v>
      </c>
      <c r="S25" s="12" t="s">
        <v>1493</v>
      </c>
      <c r="T25" s="12" t="s">
        <v>1493</v>
      </c>
      <c r="U25" s="12" t="s">
        <v>1493</v>
      </c>
      <c r="V25" s="12" t="s">
        <v>1493</v>
      </c>
      <c r="W25" s="12" t="s">
        <v>1493</v>
      </c>
      <c r="X25" s="12" t="s">
        <v>1493</v>
      </c>
      <c r="Y25" s="12" t="s">
        <v>1493</v>
      </c>
      <c r="Z25" s="12" t="s">
        <v>1493</v>
      </c>
      <c r="AA25" s="12" t="s">
        <v>1493</v>
      </c>
      <c r="AB25" s="12" t="s">
        <v>1493</v>
      </c>
      <c r="AC25" s="12" t="s">
        <v>1493</v>
      </c>
      <c r="AD25" s="12" t="s">
        <v>1493</v>
      </c>
      <c r="AE25" s="12" t="s">
        <v>1493</v>
      </c>
      <c r="AF25" s="12" t="s">
        <v>1493</v>
      </c>
      <c r="AG25" s="12" t="s">
        <v>1493</v>
      </c>
      <c r="AH25" s="12" t="s">
        <v>1493</v>
      </c>
      <c r="AI25" s="12" t="s">
        <v>1493</v>
      </c>
      <c r="AJ25" s="12" t="s">
        <v>1493</v>
      </c>
      <c r="AK25" s="12" t="s">
        <v>1493</v>
      </c>
      <c r="AL25" s="12" t="s">
        <v>1493</v>
      </c>
      <c r="AM25" s="12" t="s">
        <v>1493</v>
      </c>
      <c r="AN25" s="12" t="s">
        <v>1493</v>
      </c>
      <c r="AO25" s="12" t="s">
        <v>1493</v>
      </c>
      <c r="AP25" s="12" t="s">
        <v>1493</v>
      </c>
      <c r="AQ25" s="12" t="s">
        <v>1493</v>
      </c>
      <c r="AR25" s="12" t="s">
        <v>1493</v>
      </c>
      <c r="AS25" s="12" t="s">
        <v>1493</v>
      </c>
      <c r="AT25" s="12" t="s">
        <v>1493</v>
      </c>
      <c r="AU25" s="12" t="s">
        <v>1493</v>
      </c>
      <c r="AV25" s="12" t="s">
        <v>1493</v>
      </c>
      <c r="AW25" s="12" t="s">
        <v>1493</v>
      </c>
      <c r="AX25" s="12" t="s">
        <v>1493</v>
      </c>
      <c r="AY25" s="12" t="s">
        <v>1493</v>
      </c>
      <c r="AZ25" s="12" t="s">
        <v>1493</v>
      </c>
      <c r="BA25" s="12" t="s">
        <v>1493</v>
      </c>
      <c r="BB25" s="12" t="s">
        <v>1493</v>
      </c>
      <c r="BC25" s="12" t="s">
        <v>1493</v>
      </c>
      <c r="BD25" s="12" t="s">
        <v>1493</v>
      </c>
      <c r="BE25" s="12" t="s">
        <v>1493</v>
      </c>
      <c r="BF25" s="12" t="s">
        <v>1493</v>
      </c>
      <c r="BG25" s="12" t="s">
        <v>1493</v>
      </c>
      <c r="BH25" s="12" t="s">
        <v>1493</v>
      </c>
      <c r="BI25" s="12" t="s">
        <v>1493</v>
      </c>
      <c r="BJ25" s="12" t="s">
        <v>1493</v>
      </c>
      <c r="BK25" s="12" t="s">
        <v>1493</v>
      </c>
      <c r="BL25" s="12" t="s">
        <v>1493</v>
      </c>
      <c r="BM25" s="12" t="s">
        <v>1493</v>
      </c>
      <c r="BN25" s="12" t="s">
        <v>1493</v>
      </c>
      <c r="BO25" s="12" t="s">
        <v>1493</v>
      </c>
      <c r="BP25" s="12" t="s">
        <v>1493</v>
      </c>
      <c r="BQ25" s="12" t="s">
        <v>1493</v>
      </c>
      <c r="BR25" s="12" t="s">
        <v>1493</v>
      </c>
      <c r="BS25" s="12" t="s">
        <v>1493</v>
      </c>
      <c r="BT25" s="12" t="s">
        <v>1493</v>
      </c>
      <c r="BU25" s="12" t="s">
        <v>1493</v>
      </c>
      <c r="BV25" s="12" t="s">
        <v>1493</v>
      </c>
      <c r="BW25" s="12" t="s">
        <v>1493</v>
      </c>
      <c r="BX25" s="12" t="s">
        <v>1493</v>
      </c>
      <c r="BY25" s="12" t="s">
        <v>1493</v>
      </c>
      <c r="BZ25" s="12" t="s">
        <v>1493</v>
      </c>
      <c r="CA25" s="12" t="s">
        <v>1493</v>
      </c>
      <c r="CB25" s="12" t="s">
        <v>1493</v>
      </c>
      <c r="CC25" s="12" t="s">
        <v>1493</v>
      </c>
      <c r="CD25" s="12" t="s">
        <v>1493</v>
      </c>
      <c r="CE25" s="12" t="s">
        <v>1493</v>
      </c>
      <c r="CF25" s="12" t="s">
        <v>1493</v>
      </c>
      <c r="CG25" s="12" t="s">
        <v>1493</v>
      </c>
      <c r="CH25" s="12" t="s">
        <v>1493</v>
      </c>
      <c r="CI25" s="12" t="s">
        <v>1493</v>
      </c>
      <c r="CJ25" s="12" t="s">
        <v>1493</v>
      </c>
      <c r="CK25" s="12" t="s">
        <v>1493</v>
      </c>
      <c r="CL25" s="12" t="s">
        <v>1493</v>
      </c>
      <c r="CM25" s="12" t="s">
        <v>1493</v>
      </c>
      <c r="CN25" s="12" t="s">
        <v>1493</v>
      </c>
      <c r="CO25" s="12" t="s">
        <v>1493</v>
      </c>
      <c r="CP25" s="12" t="s">
        <v>1493</v>
      </c>
      <c r="CQ25" s="12" t="s">
        <v>1493</v>
      </c>
      <c r="CR25" s="12" t="s">
        <v>1493</v>
      </c>
      <c r="CS25" s="12" t="s">
        <v>1493</v>
      </c>
      <c r="CT25" s="12" t="s">
        <v>1493</v>
      </c>
      <c r="CU25" s="12" t="s">
        <v>1493</v>
      </c>
      <c r="CV25" s="12" t="s">
        <v>1493</v>
      </c>
      <c r="CW25" s="12" t="s">
        <v>1493</v>
      </c>
      <c r="CX25" s="12" t="s">
        <v>1493</v>
      </c>
      <c r="CY25" s="12" t="s">
        <v>1493</v>
      </c>
      <c r="CZ25" s="12" t="s">
        <v>1493</v>
      </c>
      <c r="DA25" s="12" t="s">
        <v>1493</v>
      </c>
      <c r="DB25" s="12" t="s">
        <v>1493</v>
      </c>
      <c r="DC25" s="12" t="s">
        <v>1493</v>
      </c>
      <c r="DD25" s="12" t="s">
        <v>1493</v>
      </c>
      <c r="DE25" s="12" t="s">
        <v>1493</v>
      </c>
      <c r="DF25" s="12" t="s">
        <v>1493</v>
      </c>
      <c r="DG25" s="12" t="s">
        <v>1493</v>
      </c>
      <c r="DH25" s="12" t="s">
        <v>1493</v>
      </c>
      <c r="DI25" s="12" t="s">
        <v>1493</v>
      </c>
      <c r="DJ25" s="12" t="s">
        <v>1493</v>
      </c>
      <c r="DK25" s="12" t="s">
        <v>1493</v>
      </c>
      <c r="DL25" s="12" t="s">
        <v>1493</v>
      </c>
      <c r="DM25" s="12" t="s">
        <v>1493</v>
      </c>
      <c r="DN25" s="12" t="s">
        <v>1493</v>
      </c>
      <c r="DO25" s="12" t="s">
        <v>1493</v>
      </c>
      <c r="DP25" s="12" t="s">
        <v>1493</v>
      </c>
      <c r="DQ25" s="12" t="s">
        <v>1493</v>
      </c>
      <c r="DR25" s="12" t="s">
        <v>1493</v>
      </c>
      <c r="DS25" s="12" t="s">
        <v>1493</v>
      </c>
      <c r="DT25" s="12" t="s">
        <v>1493</v>
      </c>
      <c r="DU25" s="12" t="s">
        <v>1493</v>
      </c>
      <c r="DV25" s="12" t="s">
        <v>1493</v>
      </c>
      <c r="DW25" s="12" t="s">
        <v>1493</v>
      </c>
      <c r="DX25" s="12" t="s">
        <v>1493</v>
      </c>
      <c r="DY25" s="12" t="s">
        <v>1493</v>
      </c>
      <c r="DZ25" s="12" t="s">
        <v>1493</v>
      </c>
      <c r="EA25" s="12" t="s">
        <v>1493</v>
      </c>
      <c r="EB25" s="12" t="s">
        <v>1493</v>
      </c>
      <c r="EC25" s="12" t="s">
        <v>1493</v>
      </c>
      <c r="ED25" s="12" t="s">
        <v>1493</v>
      </c>
      <c r="EE25" s="12" t="s">
        <v>1493</v>
      </c>
      <c r="EF25" s="12" t="s">
        <v>1493</v>
      </c>
      <c r="EG25" s="12" t="s">
        <v>1493</v>
      </c>
      <c r="EH25" s="12" t="s">
        <v>1493</v>
      </c>
      <c r="EI25" s="12" t="s">
        <v>1493</v>
      </c>
      <c r="EJ25" s="12" t="s">
        <v>1493</v>
      </c>
      <c r="EK25" s="12" t="s">
        <v>1493</v>
      </c>
      <c r="EL25" s="12" t="s">
        <v>1493</v>
      </c>
      <c r="EM25" s="12" t="s">
        <v>1493</v>
      </c>
      <c r="EN25" s="12" t="s">
        <v>1493</v>
      </c>
      <c r="EO25" s="12" t="s">
        <v>1493</v>
      </c>
      <c r="EP25" s="12" t="s">
        <v>1493</v>
      </c>
      <c r="EQ25" s="12" t="s">
        <v>1493</v>
      </c>
      <c r="ER25" s="12" t="s">
        <v>1493</v>
      </c>
      <c r="ES25" s="12" t="s">
        <v>1493</v>
      </c>
      <c r="ET25" s="12" t="s">
        <v>1493</v>
      </c>
      <c r="EU25" s="12" t="s">
        <v>1493</v>
      </c>
      <c r="EV25" s="12" t="s">
        <v>1493</v>
      </c>
      <c r="EW25" s="12" t="s">
        <v>1493</v>
      </c>
      <c r="EX25" s="12" t="s">
        <v>1493</v>
      </c>
      <c r="EY25" s="12" t="s">
        <v>1493</v>
      </c>
      <c r="EZ25" s="12" t="s">
        <v>1493</v>
      </c>
      <c r="FA25" s="12" t="s">
        <v>1493</v>
      </c>
      <c r="FB25" s="12" t="s">
        <v>1493</v>
      </c>
      <c r="FC25" s="12" t="s">
        <v>1493</v>
      </c>
      <c r="FD25" s="12" t="s">
        <v>1493</v>
      </c>
      <c r="FE25" s="12" t="s">
        <v>1493</v>
      </c>
      <c r="FF25" s="12" t="s">
        <v>1493</v>
      </c>
      <c r="FG25" s="12" t="s">
        <v>1493</v>
      </c>
      <c r="FH25" s="12" t="s">
        <v>1493</v>
      </c>
      <c r="FI25" s="12" t="s">
        <v>1493</v>
      </c>
      <c r="FJ25" s="12" t="s">
        <v>1493</v>
      </c>
      <c r="FK25" s="12" t="s">
        <v>1493</v>
      </c>
      <c r="FL25" s="12" t="s">
        <v>1493</v>
      </c>
      <c r="FM25" s="12" t="s">
        <v>1493</v>
      </c>
      <c r="FN25">
        <v>1</v>
      </c>
      <c r="FO25" s="12" t="s">
        <v>1493</v>
      </c>
      <c r="FP25" s="12" t="s">
        <v>1493</v>
      </c>
      <c r="FQ25">
        <v>1</v>
      </c>
      <c r="FR25" s="12" t="s">
        <v>1493</v>
      </c>
      <c r="FS25" s="12" t="s">
        <v>1493</v>
      </c>
      <c r="FT25" s="12" t="s">
        <v>1493</v>
      </c>
      <c r="FU25" s="12" t="s">
        <v>1493</v>
      </c>
      <c r="FV25" s="12" t="s">
        <v>1493</v>
      </c>
      <c r="FW25" s="12" t="s">
        <v>1493</v>
      </c>
      <c r="FX25" s="12" t="s">
        <v>1493</v>
      </c>
      <c r="FY25" s="12" t="s">
        <v>1493</v>
      </c>
      <c r="FZ25" s="12" t="s">
        <v>1493</v>
      </c>
      <c r="GA25" s="12" t="s">
        <v>1493</v>
      </c>
      <c r="GB25" s="12" t="s">
        <v>1493</v>
      </c>
      <c r="GC25" s="12" t="s">
        <v>1493</v>
      </c>
      <c r="GD25" s="12" t="s">
        <v>1493</v>
      </c>
      <c r="GE25" s="12" t="s">
        <v>1493</v>
      </c>
      <c r="GF25" s="12" t="s">
        <v>1493</v>
      </c>
      <c r="GG25" s="12" t="s">
        <v>1493</v>
      </c>
      <c r="GH25" s="12" t="s">
        <v>1493</v>
      </c>
      <c r="GI25" s="12" t="s">
        <v>1493</v>
      </c>
      <c r="GJ25">
        <v>0</v>
      </c>
      <c r="GK25">
        <v>0</v>
      </c>
      <c r="GL25">
        <v>0</v>
      </c>
      <c r="GN25">
        <v>1</v>
      </c>
    </row>
    <row r="26" spans="1:196" x14ac:dyDescent="0.25">
      <c r="A26" s="4">
        <v>2.024</v>
      </c>
      <c r="B26" s="12" t="s">
        <v>1175</v>
      </c>
      <c r="C26">
        <v>70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 s="12" t="s">
        <v>1493</v>
      </c>
      <c r="M26" s="12" t="s">
        <v>1493</v>
      </c>
      <c r="N26" s="12" t="s">
        <v>1493</v>
      </c>
      <c r="O26" s="12" t="s">
        <v>1493</v>
      </c>
      <c r="P26" s="12" t="s">
        <v>1216</v>
      </c>
      <c r="Q26">
        <v>112</v>
      </c>
      <c r="R26" s="12" t="s">
        <v>1493</v>
      </c>
      <c r="S26" s="12" t="s">
        <v>1493</v>
      </c>
      <c r="T26" s="12" t="s">
        <v>1493</v>
      </c>
      <c r="U26" s="12" t="s">
        <v>1493</v>
      </c>
      <c r="V26" s="12" t="s">
        <v>1493</v>
      </c>
      <c r="W26" s="12" t="s">
        <v>1493</v>
      </c>
      <c r="X26" s="12" t="s">
        <v>1493</v>
      </c>
      <c r="Y26" s="12" t="s">
        <v>1493</v>
      </c>
      <c r="Z26" s="12" t="s">
        <v>1493</v>
      </c>
      <c r="AA26" s="12" t="s">
        <v>1493</v>
      </c>
      <c r="AB26">
        <v>1</v>
      </c>
      <c r="AC26">
        <v>1</v>
      </c>
      <c r="AD26" s="12" t="s">
        <v>1493</v>
      </c>
      <c r="AE26" s="12" t="s">
        <v>1493</v>
      </c>
      <c r="AF26" s="12" t="s">
        <v>1493</v>
      </c>
      <c r="AG26" s="12" t="s">
        <v>1493</v>
      </c>
      <c r="AH26" s="12" t="s">
        <v>1493</v>
      </c>
      <c r="AI26" s="12" t="s">
        <v>1493</v>
      </c>
      <c r="AJ26" s="12" t="s">
        <v>1493</v>
      </c>
      <c r="AK26" s="12" t="s">
        <v>1493</v>
      </c>
      <c r="AL26" s="12" t="s">
        <v>1493</v>
      </c>
      <c r="AM26" s="12" t="s">
        <v>1493</v>
      </c>
      <c r="AN26" s="12" t="s">
        <v>1493</v>
      </c>
      <c r="AO26" s="12" t="s">
        <v>1493</v>
      </c>
      <c r="AP26" s="12" t="s">
        <v>1493</v>
      </c>
      <c r="AQ26" s="12" t="s">
        <v>1493</v>
      </c>
      <c r="AR26" s="12" t="s">
        <v>1493</v>
      </c>
      <c r="AS26" s="12" t="s">
        <v>1493</v>
      </c>
      <c r="AT26" s="12" t="s">
        <v>1493</v>
      </c>
      <c r="AU26" s="12" t="s">
        <v>1493</v>
      </c>
      <c r="AV26" s="12" t="s">
        <v>1493</v>
      </c>
      <c r="AW26" s="12" t="s">
        <v>1493</v>
      </c>
      <c r="AX26" s="12" t="s">
        <v>1493</v>
      </c>
      <c r="AY26" s="12" t="s">
        <v>1493</v>
      </c>
      <c r="AZ26" s="12" t="s">
        <v>1493</v>
      </c>
      <c r="BA26" s="12" t="s">
        <v>1493</v>
      </c>
      <c r="BB26" s="12" t="s">
        <v>1493</v>
      </c>
      <c r="BC26" s="12" t="s">
        <v>1493</v>
      </c>
      <c r="BD26" s="12" t="s">
        <v>1493</v>
      </c>
      <c r="BE26" s="12" t="s">
        <v>1493</v>
      </c>
      <c r="BF26" s="12" t="s">
        <v>1493</v>
      </c>
      <c r="BG26" s="12" t="s">
        <v>1493</v>
      </c>
      <c r="BH26" s="12" t="s">
        <v>1493</v>
      </c>
      <c r="BI26" s="12" t="s">
        <v>1493</v>
      </c>
      <c r="BJ26" s="12" t="s">
        <v>1493</v>
      </c>
      <c r="BK26" s="12" t="s">
        <v>1493</v>
      </c>
      <c r="BL26" s="12" t="s">
        <v>1493</v>
      </c>
      <c r="BM26" s="12" t="s">
        <v>1493</v>
      </c>
      <c r="BN26" s="12" t="s">
        <v>1493</v>
      </c>
      <c r="BO26" s="12" t="s">
        <v>1493</v>
      </c>
      <c r="BP26" s="12" t="s">
        <v>1493</v>
      </c>
      <c r="BQ26" s="12" t="s">
        <v>1493</v>
      </c>
      <c r="BR26" s="12" t="s">
        <v>1493</v>
      </c>
      <c r="BS26" s="12" t="s">
        <v>1493</v>
      </c>
      <c r="BT26" s="12" t="s">
        <v>1493</v>
      </c>
      <c r="BU26" s="12" t="s">
        <v>1493</v>
      </c>
      <c r="BV26" s="12" t="s">
        <v>1493</v>
      </c>
      <c r="BW26" s="12" t="s">
        <v>1493</v>
      </c>
      <c r="BX26" s="12" t="s">
        <v>1493</v>
      </c>
      <c r="BY26" s="12" t="s">
        <v>1493</v>
      </c>
      <c r="BZ26" s="12" t="s">
        <v>1493</v>
      </c>
      <c r="CA26" s="12" t="s">
        <v>1493</v>
      </c>
      <c r="CB26" s="12" t="s">
        <v>1493</v>
      </c>
      <c r="CC26" s="12" t="s">
        <v>1493</v>
      </c>
      <c r="CD26" s="12" t="s">
        <v>1493</v>
      </c>
      <c r="CE26" s="12" t="s">
        <v>1493</v>
      </c>
      <c r="CF26" s="12" t="s">
        <v>1493</v>
      </c>
      <c r="CG26" s="12" t="s">
        <v>1493</v>
      </c>
      <c r="CH26" s="12" t="s">
        <v>1493</v>
      </c>
      <c r="CI26" s="12" t="s">
        <v>1493</v>
      </c>
      <c r="CJ26" s="12" t="s">
        <v>1493</v>
      </c>
      <c r="CK26" s="12" t="s">
        <v>1493</v>
      </c>
      <c r="CL26" s="12" t="s">
        <v>1493</v>
      </c>
      <c r="CM26" s="12" t="s">
        <v>1493</v>
      </c>
      <c r="CN26" s="12" t="s">
        <v>1493</v>
      </c>
      <c r="CO26" s="12" t="s">
        <v>1493</v>
      </c>
      <c r="CP26" s="12" t="s">
        <v>1493</v>
      </c>
      <c r="CQ26" s="12" t="s">
        <v>1493</v>
      </c>
      <c r="CR26" s="12" t="s">
        <v>1493</v>
      </c>
      <c r="CS26" s="12" t="s">
        <v>1493</v>
      </c>
      <c r="CT26" s="12" t="s">
        <v>1493</v>
      </c>
      <c r="CU26" s="12" t="s">
        <v>1493</v>
      </c>
      <c r="CV26" s="12" t="s">
        <v>1493</v>
      </c>
      <c r="CW26" s="12" t="s">
        <v>1493</v>
      </c>
      <c r="CX26" s="12" t="s">
        <v>1493</v>
      </c>
      <c r="CY26" s="12" t="s">
        <v>1493</v>
      </c>
      <c r="CZ26" s="12" t="s">
        <v>1493</v>
      </c>
      <c r="DA26" s="12" t="s">
        <v>1493</v>
      </c>
      <c r="DB26" s="12" t="s">
        <v>1493</v>
      </c>
      <c r="DC26" s="12" t="s">
        <v>1493</v>
      </c>
      <c r="DD26" s="12" t="s">
        <v>1493</v>
      </c>
      <c r="DE26" s="12" t="s">
        <v>1493</v>
      </c>
      <c r="DF26" s="12" t="s">
        <v>1493</v>
      </c>
      <c r="DG26" s="12" t="s">
        <v>1493</v>
      </c>
      <c r="DH26" s="12" t="s">
        <v>1493</v>
      </c>
      <c r="DI26" s="12" t="s">
        <v>1493</v>
      </c>
      <c r="DJ26" s="12" t="s">
        <v>1493</v>
      </c>
      <c r="DK26" s="12" t="s">
        <v>1493</v>
      </c>
      <c r="DL26" s="12" t="s">
        <v>1493</v>
      </c>
      <c r="DM26" s="12" t="s">
        <v>1493</v>
      </c>
      <c r="DN26" s="12" t="s">
        <v>1493</v>
      </c>
      <c r="DO26" s="12" t="s">
        <v>1493</v>
      </c>
      <c r="DP26" s="12" t="s">
        <v>1493</v>
      </c>
      <c r="DQ26" s="12" t="s">
        <v>1493</v>
      </c>
      <c r="DR26" s="12" t="s">
        <v>1493</v>
      </c>
      <c r="DS26" s="12" t="s">
        <v>1493</v>
      </c>
      <c r="DT26" s="12" t="s">
        <v>1493</v>
      </c>
      <c r="DU26" s="12" t="s">
        <v>1493</v>
      </c>
      <c r="DV26" s="12" t="s">
        <v>1493</v>
      </c>
      <c r="DW26" s="12" t="s">
        <v>1493</v>
      </c>
      <c r="DX26" s="12" t="s">
        <v>1493</v>
      </c>
      <c r="DY26" s="12" t="s">
        <v>1493</v>
      </c>
      <c r="DZ26" s="12" t="s">
        <v>1493</v>
      </c>
      <c r="EA26" s="12" t="s">
        <v>1493</v>
      </c>
      <c r="EB26" s="12" t="s">
        <v>1493</v>
      </c>
      <c r="EC26" s="12" t="s">
        <v>1493</v>
      </c>
      <c r="ED26" s="12" t="s">
        <v>1493</v>
      </c>
      <c r="EE26" s="12" t="s">
        <v>1493</v>
      </c>
      <c r="EF26" s="12" t="s">
        <v>1493</v>
      </c>
      <c r="EG26" s="12" t="s">
        <v>1493</v>
      </c>
      <c r="EH26" s="12" t="s">
        <v>1493</v>
      </c>
      <c r="EI26" s="12" t="s">
        <v>1493</v>
      </c>
      <c r="EJ26" s="12" t="s">
        <v>1493</v>
      </c>
      <c r="EK26" s="12" t="s">
        <v>1493</v>
      </c>
      <c r="EL26" s="12" t="s">
        <v>1493</v>
      </c>
      <c r="EM26" s="12" t="s">
        <v>1493</v>
      </c>
      <c r="EN26" s="12" t="s">
        <v>1493</v>
      </c>
      <c r="EO26" s="12" t="s">
        <v>1493</v>
      </c>
      <c r="EP26" s="12" t="s">
        <v>1493</v>
      </c>
      <c r="EQ26" s="12" t="s">
        <v>1493</v>
      </c>
      <c r="ER26" s="12" t="s">
        <v>1493</v>
      </c>
      <c r="ES26" s="12" t="s">
        <v>1493</v>
      </c>
      <c r="ET26" s="12" t="s">
        <v>1493</v>
      </c>
      <c r="EU26" s="12" t="s">
        <v>1493</v>
      </c>
      <c r="EV26" s="12" t="s">
        <v>1493</v>
      </c>
      <c r="EW26" s="12" t="s">
        <v>1493</v>
      </c>
      <c r="EX26" s="12" t="s">
        <v>1493</v>
      </c>
      <c r="EY26" s="12" t="s">
        <v>1493</v>
      </c>
      <c r="EZ26" s="12" t="s">
        <v>1493</v>
      </c>
      <c r="FA26" s="12" t="s">
        <v>1493</v>
      </c>
      <c r="FB26" s="12" t="s">
        <v>1493</v>
      </c>
      <c r="FC26" s="12" t="s">
        <v>1493</v>
      </c>
      <c r="FD26" s="12" t="s">
        <v>1493</v>
      </c>
      <c r="FE26" s="12" t="s">
        <v>1493</v>
      </c>
      <c r="FF26" s="12" t="s">
        <v>1493</v>
      </c>
      <c r="FG26" s="12" t="s">
        <v>1493</v>
      </c>
      <c r="FH26" s="12" t="s">
        <v>1493</v>
      </c>
      <c r="FI26" s="12" t="s">
        <v>1493</v>
      </c>
      <c r="FJ26" s="12" t="s">
        <v>1493</v>
      </c>
      <c r="FK26" s="12" t="s">
        <v>1493</v>
      </c>
      <c r="FL26" s="12" t="s">
        <v>1493</v>
      </c>
      <c r="FM26" s="12" t="s">
        <v>1493</v>
      </c>
      <c r="FN26" s="12">
        <v>1</v>
      </c>
      <c r="FO26" s="12" t="s">
        <v>1493</v>
      </c>
      <c r="FP26" s="12" t="s">
        <v>1493</v>
      </c>
      <c r="FQ26">
        <v>0</v>
      </c>
      <c r="FR26" s="12" t="s">
        <v>1493</v>
      </c>
      <c r="FS26" s="12" t="s">
        <v>1493</v>
      </c>
      <c r="FT26" s="12" t="s">
        <v>1493</v>
      </c>
      <c r="FU26" s="12" t="s">
        <v>1493</v>
      </c>
      <c r="FV26" s="12" t="s">
        <v>1493</v>
      </c>
      <c r="FW26" s="12" t="s">
        <v>1493</v>
      </c>
      <c r="FX26" s="12" t="s">
        <v>1493</v>
      </c>
      <c r="FY26" s="12" t="s">
        <v>1493</v>
      </c>
      <c r="FZ26" s="12" t="s">
        <v>1493</v>
      </c>
      <c r="GA26" s="12" t="s">
        <v>1493</v>
      </c>
      <c r="GB26" s="12" t="s">
        <v>1493</v>
      </c>
      <c r="GC26" s="12" t="s">
        <v>1493</v>
      </c>
      <c r="GD26" s="12" t="s">
        <v>1493</v>
      </c>
      <c r="GE26" s="12" t="s">
        <v>1493</v>
      </c>
      <c r="GF26" s="12" t="s">
        <v>1493</v>
      </c>
      <c r="GG26" s="12" t="s">
        <v>1493</v>
      </c>
      <c r="GH26" s="12" t="s">
        <v>1493</v>
      </c>
      <c r="GI26" s="12" t="s">
        <v>1493</v>
      </c>
      <c r="GJ26">
        <v>0</v>
      </c>
      <c r="GK26">
        <v>0</v>
      </c>
      <c r="GL26">
        <v>0</v>
      </c>
      <c r="GN26" s="12">
        <v>1</v>
      </c>
    </row>
    <row r="27" spans="1:196" x14ac:dyDescent="0.25">
      <c r="A27" s="4">
        <v>2.0249999999999999</v>
      </c>
      <c r="B27" s="12" t="s">
        <v>816</v>
      </c>
      <c r="C27" s="12" t="s">
        <v>1493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 s="12" t="s">
        <v>1493</v>
      </c>
      <c r="M27" s="12" t="s">
        <v>1493</v>
      </c>
      <c r="N27" s="12" t="s">
        <v>1493</v>
      </c>
      <c r="O27">
        <v>1</v>
      </c>
      <c r="P27" s="12" t="s">
        <v>1493</v>
      </c>
      <c r="Q27" s="12" t="s">
        <v>1493</v>
      </c>
      <c r="R27" s="12" t="s">
        <v>1493</v>
      </c>
      <c r="S27" s="12" t="s">
        <v>1493</v>
      </c>
      <c r="T27" s="12" t="s">
        <v>1493</v>
      </c>
      <c r="U27" s="12" t="s">
        <v>1493</v>
      </c>
      <c r="V27" s="12" t="s">
        <v>1493</v>
      </c>
      <c r="W27" s="12" t="s">
        <v>1493</v>
      </c>
      <c r="X27" s="12" t="s">
        <v>1493</v>
      </c>
      <c r="Y27" s="12" t="s">
        <v>1493</v>
      </c>
      <c r="Z27" s="12" t="s">
        <v>1493</v>
      </c>
      <c r="AA27" s="12" t="s">
        <v>1493</v>
      </c>
      <c r="AB27" s="12" t="s">
        <v>1493</v>
      </c>
      <c r="AC27" s="12" t="s">
        <v>1493</v>
      </c>
      <c r="AD27" s="12" t="s">
        <v>1493</v>
      </c>
      <c r="AE27" s="12" t="s">
        <v>1493</v>
      </c>
      <c r="AF27" s="12" t="s">
        <v>1493</v>
      </c>
      <c r="AG27" s="12" t="s">
        <v>1493</v>
      </c>
      <c r="AH27" s="12" t="s">
        <v>1493</v>
      </c>
      <c r="AI27" s="12" t="s">
        <v>1493</v>
      </c>
      <c r="AJ27" s="12" t="s">
        <v>1493</v>
      </c>
      <c r="AK27" s="12" t="s">
        <v>1493</v>
      </c>
      <c r="AL27" s="12" t="s">
        <v>1493</v>
      </c>
      <c r="AM27" s="12" t="s">
        <v>1493</v>
      </c>
      <c r="AN27" s="12" t="s">
        <v>1493</v>
      </c>
      <c r="AO27" s="12" t="s">
        <v>1493</v>
      </c>
      <c r="AP27" s="12" t="s">
        <v>1493</v>
      </c>
      <c r="AQ27" s="12" t="s">
        <v>1493</v>
      </c>
      <c r="AR27" s="12" t="s">
        <v>1493</v>
      </c>
      <c r="AS27" s="12" t="s">
        <v>1493</v>
      </c>
      <c r="AT27" s="12" t="s">
        <v>1493</v>
      </c>
      <c r="AU27" s="12" t="s">
        <v>1493</v>
      </c>
      <c r="AV27" s="12" t="s">
        <v>1493</v>
      </c>
      <c r="AW27" s="12" t="s">
        <v>1493</v>
      </c>
      <c r="AX27" s="12" t="s">
        <v>1493</v>
      </c>
      <c r="AY27" s="12" t="s">
        <v>1493</v>
      </c>
      <c r="AZ27" s="12" t="s">
        <v>1493</v>
      </c>
      <c r="BA27" s="12" t="s">
        <v>1493</v>
      </c>
      <c r="BB27" s="12" t="s">
        <v>1493</v>
      </c>
      <c r="BC27" s="12" t="s">
        <v>1493</v>
      </c>
      <c r="BD27" s="12" t="s">
        <v>1493</v>
      </c>
      <c r="BE27" s="12" t="s">
        <v>1493</v>
      </c>
      <c r="BF27" s="12" t="s">
        <v>1493</v>
      </c>
      <c r="BG27" s="12" t="s">
        <v>1493</v>
      </c>
      <c r="BH27" s="12" t="s">
        <v>1493</v>
      </c>
      <c r="BI27" s="12" t="s">
        <v>1493</v>
      </c>
      <c r="BJ27" s="12" t="s">
        <v>1493</v>
      </c>
      <c r="BK27" s="12" t="s">
        <v>1493</v>
      </c>
      <c r="BL27" s="12" t="s">
        <v>1493</v>
      </c>
      <c r="BM27" s="12" t="s">
        <v>1493</v>
      </c>
      <c r="BN27" s="12" t="s">
        <v>1493</v>
      </c>
      <c r="BO27" s="12" t="s">
        <v>1493</v>
      </c>
      <c r="BP27" s="12" t="s">
        <v>1493</v>
      </c>
      <c r="BQ27" s="12" t="s">
        <v>1493</v>
      </c>
      <c r="BR27" s="12" t="s">
        <v>1493</v>
      </c>
      <c r="BS27" s="12" t="s">
        <v>1493</v>
      </c>
      <c r="BT27" s="12" t="s">
        <v>1493</v>
      </c>
      <c r="BU27" s="12" t="s">
        <v>1493</v>
      </c>
      <c r="BV27" s="12" t="s">
        <v>1493</v>
      </c>
      <c r="BW27" s="12" t="s">
        <v>1493</v>
      </c>
      <c r="BX27" s="12" t="s">
        <v>1493</v>
      </c>
      <c r="BY27" s="12" t="s">
        <v>1493</v>
      </c>
      <c r="BZ27" s="12" t="s">
        <v>1493</v>
      </c>
      <c r="CA27" s="12" t="s">
        <v>1493</v>
      </c>
      <c r="CB27" s="12" t="s">
        <v>1493</v>
      </c>
      <c r="CC27" s="12" t="s">
        <v>1493</v>
      </c>
      <c r="CD27" s="12" t="s">
        <v>1493</v>
      </c>
      <c r="CE27" s="12" t="s">
        <v>1493</v>
      </c>
      <c r="CF27" s="12" t="s">
        <v>1493</v>
      </c>
      <c r="CG27" s="12" t="s">
        <v>1493</v>
      </c>
      <c r="CH27" s="12" t="s">
        <v>1493</v>
      </c>
      <c r="CI27" s="12" t="s">
        <v>1493</v>
      </c>
      <c r="CJ27" s="12" t="s">
        <v>1493</v>
      </c>
      <c r="CK27" s="12" t="s">
        <v>1493</v>
      </c>
      <c r="CL27" s="12" t="s">
        <v>1493</v>
      </c>
      <c r="CM27" s="12" t="s">
        <v>1493</v>
      </c>
      <c r="CN27" s="12" t="s">
        <v>1493</v>
      </c>
      <c r="CO27" s="12" t="s">
        <v>1493</v>
      </c>
      <c r="CP27" s="12" t="s">
        <v>1493</v>
      </c>
      <c r="CQ27" s="12" t="s">
        <v>1493</v>
      </c>
      <c r="CR27" s="12" t="s">
        <v>1493</v>
      </c>
      <c r="CS27" s="12" t="s">
        <v>1493</v>
      </c>
      <c r="CT27" s="12" t="s">
        <v>1493</v>
      </c>
      <c r="CU27" s="12" t="s">
        <v>1493</v>
      </c>
      <c r="CV27" s="12" t="s">
        <v>1493</v>
      </c>
      <c r="CW27" s="12" t="s">
        <v>1493</v>
      </c>
      <c r="CX27" s="12" t="s">
        <v>1493</v>
      </c>
      <c r="CY27" s="12" t="s">
        <v>1493</v>
      </c>
      <c r="CZ27" s="12" t="s">
        <v>1493</v>
      </c>
      <c r="DA27" s="12" t="s">
        <v>1493</v>
      </c>
      <c r="DB27" s="12" t="s">
        <v>1493</v>
      </c>
      <c r="DC27" s="12" t="s">
        <v>1493</v>
      </c>
      <c r="DD27" s="12" t="s">
        <v>1493</v>
      </c>
      <c r="DE27" s="12" t="s">
        <v>1493</v>
      </c>
      <c r="DF27" s="12" t="s">
        <v>1493</v>
      </c>
      <c r="DG27" s="12" t="s">
        <v>1493</v>
      </c>
      <c r="DH27" s="12" t="s">
        <v>1493</v>
      </c>
      <c r="DI27" s="12" t="s">
        <v>1493</v>
      </c>
      <c r="DJ27" s="12" t="s">
        <v>1493</v>
      </c>
      <c r="DK27" s="12" t="s">
        <v>1493</v>
      </c>
      <c r="DL27" s="12" t="s">
        <v>1493</v>
      </c>
      <c r="DM27" s="12" t="s">
        <v>1493</v>
      </c>
      <c r="DN27" s="12" t="s">
        <v>1493</v>
      </c>
      <c r="DO27" s="12" t="s">
        <v>1493</v>
      </c>
      <c r="DP27" s="12" t="s">
        <v>1493</v>
      </c>
      <c r="DQ27" s="12" t="s">
        <v>1493</v>
      </c>
      <c r="DR27" s="12" t="s">
        <v>1493</v>
      </c>
      <c r="DS27" s="12" t="s">
        <v>1493</v>
      </c>
      <c r="DT27" s="12" t="s">
        <v>1493</v>
      </c>
      <c r="DU27" s="12" t="s">
        <v>1493</v>
      </c>
      <c r="DV27" s="12" t="s">
        <v>1493</v>
      </c>
      <c r="DW27" s="12" t="s">
        <v>1493</v>
      </c>
      <c r="DX27" s="12" t="s">
        <v>1493</v>
      </c>
      <c r="DY27" s="12" t="s">
        <v>1493</v>
      </c>
      <c r="DZ27" s="12" t="s">
        <v>1493</v>
      </c>
      <c r="EA27" s="12" t="s">
        <v>1493</v>
      </c>
      <c r="EB27" s="12" t="s">
        <v>1493</v>
      </c>
      <c r="EC27" s="12" t="s">
        <v>1493</v>
      </c>
      <c r="ED27" s="12" t="s">
        <v>1493</v>
      </c>
      <c r="EE27" s="12" t="s">
        <v>1493</v>
      </c>
      <c r="EF27" s="12" t="s">
        <v>1493</v>
      </c>
      <c r="EG27" s="12" t="s">
        <v>1493</v>
      </c>
      <c r="EH27" s="12" t="s">
        <v>1493</v>
      </c>
      <c r="EI27" s="12" t="s">
        <v>1493</v>
      </c>
      <c r="EJ27" s="12" t="s">
        <v>1493</v>
      </c>
      <c r="EK27" s="12" t="s">
        <v>1493</v>
      </c>
      <c r="EL27" s="12" t="s">
        <v>1493</v>
      </c>
      <c r="EM27" s="12" t="s">
        <v>1493</v>
      </c>
      <c r="EN27" s="12" t="s">
        <v>1493</v>
      </c>
      <c r="EO27" s="12" t="s">
        <v>1493</v>
      </c>
      <c r="EP27" s="12" t="s">
        <v>1493</v>
      </c>
      <c r="EQ27" s="12" t="s">
        <v>1493</v>
      </c>
      <c r="ER27" s="12" t="s">
        <v>1493</v>
      </c>
      <c r="ES27" s="12" t="s">
        <v>1493</v>
      </c>
      <c r="ET27" s="12" t="s">
        <v>1493</v>
      </c>
      <c r="EU27" s="12" t="s">
        <v>1493</v>
      </c>
      <c r="EV27" s="12" t="s">
        <v>1493</v>
      </c>
      <c r="EW27" s="12" t="s">
        <v>1493</v>
      </c>
      <c r="EX27" s="12" t="s">
        <v>1493</v>
      </c>
      <c r="EY27" s="12" t="s">
        <v>1493</v>
      </c>
      <c r="EZ27" s="12" t="s">
        <v>1493</v>
      </c>
      <c r="FA27" s="12" t="s">
        <v>1493</v>
      </c>
      <c r="FB27" s="12" t="s">
        <v>1493</v>
      </c>
      <c r="FC27" s="12" t="s">
        <v>1493</v>
      </c>
      <c r="FD27" s="12" t="s">
        <v>1493</v>
      </c>
      <c r="FE27" s="12" t="s">
        <v>1493</v>
      </c>
      <c r="FF27" s="12" t="s">
        <v>1493</v>
      </c>
      <c r="FG27" s="12" t="s">
        <v>1493</v>
      </c>
      <c r="FH27" s="12" t="s">
        <v>1493</v>
      </c>
      <c r="FI27" s="12" t="s">
        <v>1493</v>
      </c>
      <c r="FJ27" s="12" t="s">
        <v>1493</v>
      </c>
      <c r="FK27" s="12" t="s">
        <v>1493</v>
      </c>
      <c r="FL27" s="12" t="s">
        <v>1493</v>
      </c>
      <c r="FM27" s="12" t="s">
        <v>1493</v>
      </c>
      <c r="FN27">
        <v>1</v>
      </c>
      <c r="FO27" s="12" t="s">
        <v>1493</v>
      </c>
      <c r="FP27" s="12" t="s">
        <v>1493</v>
      </c>
      <c r="FQ27">
        <v>1</v>
      </c>
      <c r="FR27" s="12" t="s">
        <v>1493</v>
      </c>
      <c r="FS27" s="12" t="s">
        <v>1493</v>
      </c>
      <c r="FT27" s="12" t="s">
        <v>1493</v>
      </c>
      <c r="FU27" s="12" t="s">
        <v>1493</v>
      </c>
      <c r="FV27" s="12" t="s">
        <v>1493</v>
      </c>
      <c r="FW27" s="12" t="s">
        <v>1493</v>
      </c>
      <c r="FX27" s="12" t="s">
        <v>1493</v>
      </c>
      <c r="FY27" s="12" t="s">
        <v>1493</v>
      </c>
      <c r="FZ27" s="12" t="s">
        <v>1493</v>
      </c>
      <c r="GA27" s="12" t="s">
        <v>1493</v>
      </c>
      <c r="GB27" s="12" t="s">
        <v>1493</v>
      </c>
      <c r="GC27" s="12" t="s">
        <v>1493</v>
      </c>
      <c r="GD27" s="12" t="s">
        <v>1493</v>
      </c>
      <c r="GE27" s="12" t="s">
        <v>1493</v>
      </c>
      <c r="GF27" s="12" t="s">
        <v>1493</v>
      </c>
      <c r="GG27" s="12" t="s">
        <v>1493</v>
      </c>
      <c r="GH27" s="12" t="s">
        <v>1493</v>
      </c>
      <c r="GI27" s="12" t="s">
        <v>1493</v>
      </c>
      <c r="GJ27">
        <v>0</v>
      </c>
      <c r="GK27">
        <v>0</v>
      </c>
      <c r="GL27">
        <v>0</v>
      </c>
      <c r="GN27">
        <v>1</v>
      </c>
    </row>
    <row r="28" spans="1:196" x14ac:dyDescent="0.25">
      <c r="A28" s="4">
        <v>2.0259999999999998</v>
      </c>
      <c r="B28" s="12" t="s">
        <v>676</v>
      </c>
      <c r="C28">
        <v>44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 s="12" t="s">
        <v>1493</v>
      </c>
      <c r="M28" s="12" t="s">
        <v>1493</v>
      </c>
      <c r="N28" s="12" t="s">
        <v>1493</v>
      </c>
      <c r="O28">
        <v>1</v>
      </c>
      <c r="P28" s="12" t="s">
        <v>597</v>
      </c>
      <c r="Q28" s="12" t="s">
        <v>1493</v>
      </c>
      <c r="R28">
        <v>1</v>
      </c>
      <c r="S28" s="12" t="s">
        <v>1493</v>
      </c>
      <c r="T28" s="12" t="s">
        <v>1493</v>
      </c>
      <c r="U28" s="12" t="s">
        <v>1493</v>
      </c>
      <c r="V28" s="12" t="s">
        <v>1493</v>
      </c>
      <c r="W28" s="12" t="s">
        <v>1493</v>
      </c>
      <c r="X28" s="12" t="s">
        <v>1493</v>
      </c>
      <c r="Y28" s="12" t="s">
        <v>1493</v>
      </c>
      <c r="Z28" s="12" t="s">
        <v>1493</v>
      </c>
      <c r="AA28" s="12" t="s">
        <v>1493</v>
      </c>
      <c r="AB28">
        <v>1</v>
      </c>
      <c r="AC28">
        <v>1</v>
      </c>
      <c r="AD28" s="12" t="s">
        <v>1493</v>
      </c>
      <c r="AE28" s="12" t="s">
        <v>1493</v>
      </c>
      <c r="AF28" s="12" t="s">
        <v>1493</v>
      </c>
      <c r="AG28" s="12" t="s">
        <v>1493</v>
      </c>
      <c r="AH28" s="12" t="s">
        <v>1493</v>
      </c>
      <c r="AI28" s="12" t="s">
        <v>1493</v>
      </c>
      <c r="AJ28" s="12" t="s">
        <v>1493</v>
      </c>
      <c r="AK28" s="12" t="s">
        <v>1493</v>
      </c>
      <c r="AL28" s="12" t="s">
        <v>1493</v>
      </c>
      <c r="AM28" s="12" t="s">
        <v>1493</v>
      </c>
      <c r="AN28" s="12" t="s">
        <v>1493</v>
      </c>
      <c r="AO28" s="12" t="s">
        <v>1493</v>
      </c>
      <c r="AP28" s="12" t="s">
        <v>1493</v>
      </c>
      <c r="AQ28" s="12" t="s">
        <v>1493</v>
      </c>
      <c r="AR28" s="12" t="s">
        <v>1493</v>
      </c>
      <c r="AS28" s="12" t="s">
        <v>1493</v>
      </c>
      <c r="AT28" s="12" t="s">
        <v>1493</v>
      </c>
      <c r="AU28" s="12" t="s">
        <v>1493</v>
      </c>
      <c r="AV28" s="12" t="s">
        <v>1493</v>
      </c>
      <c r="AW28" s="12" t="s">
        <v>1493</v>
      </c>
      <c r="AX28" s="12" t="s">
        <v>1493</v>
      </c>
      <c r="AY28" s="12" t="s">
        <v>1493</v>
      </c>
      <c r="AZ28" s="12" t="s">
        <v>1493</v>
      </c>
      <c r="BA28" s="12" t="s">
        <v>1493</v>
      </c>
      <c r="BB28" s="12" t="s">
        <v>1493</v>
      </c>
      <c r="BC28" s="12" t="s">
        <v>1493</v>
      </c>
      <c r="BD28" s="12" t="s">
        <v>1493</v>
      </c>
      <c r="BE28" s="12" t="s">
        <v>1493</v>
      </c>
      <c r="BF28" s="12" t="s">
        <v>1493</v>
      </c>
      <c r="BG28" s="12" t="s">
        <v>1493</v>
      </c>
      <c r="BH28" s="12" t="s">
        <v>1493</v>
      </c>
      <c r="BI28" s="12" t="s">
        <v>1493</v>
      </c>
      <c r="BJ28" s="12" t="s">
        <v>1493</v>
      </c>
      <c r="BK28" s="12" t="s">
        <v>1493</v>
      </c>
      <c r="BL28" s="12" t="s">
        <v>1493</v>
      </c>
      <c r="BM28" s="12" t="s">
        <v>1493</v>
      </c>
      <c r="BN28" s="12" t="s">
        <v>1493</v>
      </c>
      <c r="BO28" s="12" t="s">
        <v>1493</v>
      </c>
      <c r="BP28" s="12" t="s">
        <v>1493</v>
      </c>
      <c r="BQ28" s="12" t="s">
        <v>1493</v>
      </c>
      <c r="BR28" s="12" t="s">
        <v>1493</v>
      </c>
      <c r="BS28" s="12" t="s">
        <v>1493</v>
      </c>
      <c r="BT28" s="12" t="s">
        <v>1493</v>
      </c>
      <c r="BU28" s="12" t="s">
        <v>1493</v>
      </c>
      <c r="BV28" s="12" t="s">
        <v>1493</v>
      </c>
      <c r="BW28" s="12" t="s">
        <v>1493</v>
      </c>
      <c r="BX28" s="12" t="s">
        <v>1493</v>
      </c>
      <c r="BY28" s="12" t="s">
        <v>1493</v>
      </c>
      <c r="BZ28" s="12" t="s">
        <v>1493</v>
      </c>
      <c r="CA28" s="12" t="s">
        <v>1493</v>
      </c>
      <c r="CB28" s="12" t="s">
        <v>1493</v>
      </c>
      <c r="CC28" s="12" t="s">
        <v>1493</v>
      </c>
      <c r="CD28" s="12" t="s">
        <v>1493</v>
      </c>
      <c r="CE28" s="12" t="s">
        <v>1493</v>
      </c>
      <c r="CF28" s="12" t="s">
        <v>1493</v>
      </c>
      <c r="CG28" s="12" t="s">
        <v>1493</v>
      </c>
      <c r="CH28" s="12" t="s">
        <v>1493</v>
      </c>
      <c r="CI28" s="12" t="s">
        <v>1493</v>
      </c>
      <c r="CJ28" s="12" t="s">
        <v>1493</v>
      </c>
      <c r="CK28" s="12" t="s">
        <v>1493</v>
      </c>
      <c r="CL28" s="12" t="s">
        <v>1493</v>
      </c>
      <c r="CM28" s="12" t="s">
        <v>1493</v>
      </c>
      <c r="CN28" s="12" t="s">
        <v>1493</v>
      </c>
      <c r="CO28" s="12" t="s">
        <v>1493</v>
      </c>
      <c r="CP28" s="12" t="s">
        <v>1493</v>
      </c>
      <c r="CQ28" s="12" t="s">
        <v>1493</v>
      </c>
      <c r="CR28" s="12" t="s">
        <v>1493</v>
      </c>
      <c r="CS28" s="12" t="s">
        <v>1493</v>
      </c>
      <c r="CT28" s="12" t="s">
        <v>1493</v>
      </c>
      <c r="CU28" s="12" t="s">
        <v>1493</v>
      </c>
      <c r="CV28" s="12" t="s">
        <v>1493</v>
      </c>
      <c r="CW28" s="12" t="s">
        <v>1493</v>
      </c>
      <c r="CX28" s="12" t="s">
        <v>1493</v>
      </c>
      <c r="CY28" s="12" t="s">
        <v>1493</v>
      </c>
      <c r="CZ28" s="12" t="s">
        <v>1493</v>
      </c>
      <c r="DA28" s="12" t="s">
        <v>1493</v>
      </c>
      <c r="DB28" s="12" t="s">
        <v>1493</v>
      </c>
      <c r="DC28" s="12" t="s">
        <v>1493</v>
      </c>
      <c r="DD28" s="12" t="s">
        <v>1493</v>
      </c>
      <c r="DE28" s="12" t="s">
        <v>1493</v>
      </c>
      <c r="DF28" s="12" t="s">
        <v>1493</v>
      </c>
      <c r="DG28" s="12" t="s">
        <v>1493</v>
      </c>
      <c r="DH28" s="12" t="s">
        <v>1493</v>
      </c>
      <c r="DI28" s="12" t="s">
        <v>1493</v>
      </c>
      <c r="DJ28" s="12" t="s">
        <v>1493</v>
      </c>
      <c r="DK28" s="12" t="s">
        <v>1493</v>
      </c>
      <c r="DL28" s="12" t="s">
        <v>1493</v>
      </c>
      <c r="DM28" s="12" t="s">
        <v>1493</v>
      </c>
      <c r="DN28" s="12" t="s">
        <v>1493</v>
      </c>
      <c r="DO28" s="12" t="s">
        <v>1493</v>
      </c>
      <c r="DP28" s="12" t="s">
        <v>1493</v>
      </c>
      <c r="DQ28" s="12" t="s">
        <v>1493</v>
      </c>
      <c r="DR28" s="12" t="s">
        <v>1493</v>
      </c>
      <c r="DS28" s="12" t="s">
        <v>1493</v>
      </c>
      <c r="DT28" s="12" t="s">
        <v>1493</v>
      </c>
      <c r="DU28" s="12" t="s">
        <v>1493</v>
      </c>
      <c r="DV28" s="12" t="s">
        <v>1493</v>
      </c>
      <c r="DW28" s="12" t="s">
        <v>1493</v>
      </c>
      <c r="DX28" s="12" t="s">
        <v>1493</v>
      </c>
      <c r="DY28" s="12" t="s">
        <v>1493</v>
      </c>
      <c r="DZ28" s="12" t="s">
        <v>1493</v>
      </c>
      <c r="EA28" s="12" t="s">
        <v>1493</v>
      </c>
      <c r="EB28" s="12" t="s">
        <v>1493</v>
      </c>
      <c r="EC28" s="12" t="s">
        <v>1493</v>
      </c>
      <c r="ED28" s="12" t="s">
        <v>1493</v>
      </c>
      <c r="EE28" s="12" t="s">
        <v>1493</v>
      </c>
      <c r="EF28" s="12" t="s">
        <v>1493</v>
      </c>
      <c r="EG28" s="12" t="s">
        <v>1493</v>
      </c>
      <c r="EH28" s="12" t="s">
        <v>1493</v>
      </c>
      <c r="EI28" s="12" t="s">
        <v>1493</v>
      </c>
      <c r="EJ28" s="12" t="s">
        <v>1493</v>
      </c>
      <c r="EK28" s="12" t="s">
        <v>1493</v>
      </c>
      <c r="EL28" s="12" t="s">
        <v>1493</v>
      </c>
      <c r="EM28" s="12" t="s">
        <v>1493</v>
      </c>
      <c r="EN28" s="12" t="s">
        <v>1493</v>
      </c>
      <c r="EO28" s="12" t="s">
        <v>1493</v>
      </c>
      <c r="EP28" s="12" t="s">
        <v>1493</v>
      </c>
      <c r="EQ28" s="12" t="s">
        <v>1493</v>
      </c>
      <c r="ER28" s="12" t="s">
        <v>1493</v>
      </c>
      <c r="ES28" s="12" t="s">
        <v>1493</v>
      </c>
      <c r="ET28" s="12" t="s">
        <v>1493</v>
      </c>
      <c r="EU28" s="12" t="s">
        <v>1493</v>
      </c>
      <c r="EV28" s="12" t="s">
        <v>1493</v>
      </c>
      <c r="EW28" s="12" t="s">
        <v>1493</v>
      </c>
      <c r="EX28" s="12" t="s">
        <v>1493</v>
      </c>
      <c r="EY28" s="12" t="s">
        <v>1493</v>
      </c>
      <c r="EZ28" s="12" t="s">
        <v>1493</v>
      </c>
      <c r="FA28" s="12" t="s">
        <v>1493</v>
      </c>
      <c r="FB28" s="12" t="s">
        <v>1493</v>
      </c>
      <c r="FC28" s="12" t="s">
        <v>1493</v>
      </c>
      <c r="FD28" s="12" t="s">
        <v>1493</v>
      </c>
      <c r="FE28" s="12" t="s">
        <v>1493</v>
      </c>
      <c r="FF28" s="12" t="s">
        <v>1493</v>
      </c>
      <c r="FG28" s="12" t="s">
        <v>1493</v>
      </c>
      <c r="FH28" s="12" t="s">
        <v>1493</v>
      </c>
      <c r="FI28" s="12" t="s">
        <v>1493</v>
      </c>
      <c r="FJ28" s="12" t="s">
        <v>1493</v>
      </c>
      <c r="FK28" s="12" t="s">
        <v>1493</v>
      </c>
      <c r="FL28" s="12" t="s">
        <v>1493</v>
      </c>
      <c r="FM28" s="12" t="s">
        <v>1493</v>
      </c>
      <c r="FN28">
        <v>1</v>
      </c>
      <c r="FO28" s="12" t="s">
        <v>1493</v>
      </c>
      <c r="FP28" s="12" t="s">
        <v>1493</v>
      </c>
      <c r="FQ28">
        <v>0</v>
      </c>
      <c r="FR28" s="12" t="s">
        <v>1493</v>
      </c>
      <c r="FS28" s="12" t="s">
        <v>1493</v>
      </c>
      <c r="FT28" s="12" t="s">
        <v>1493</v>
      </c>
      <c r="FU28" s="12" t="s">
        <v>1493</v>
      </c>
      <c r="FV28" s="12" t="s">
        <v>1493</v>
      </c>
      <c r="FW28" s="12" t="s">
        <v>1493</v>
      </c>
      <c r="FX28" s="12" t="s">
        <v>1493</v>
      </c>
      <c r="FY28" s="12" t="s">
        <v>1493</v>
      </c>
      <c r="FZ28" s="12" t="s">
        <v>1493</v>
      </c>
      <c r="GA28" s="12" t="s">
        <v>1493</v>
      </c>
      <c r="GB28" s="12" t="s">
        <v>1493</v>
      </c>
      <c r="GC28" s="12" t="s">
        <v>1493</v>
      </c>
      <c r="GD28" s="12" t="s">
        <v>1493</v>
      </c>
      <c r="GE28" s="12" t="s">
        <v>1493</v>
      </c>
      <c r="GF28" s="12" t="s">
        <v>1493</v>
      </c>
      <c r="GG28" s="12" t="s">
        <v>1493</v>
      </c>
      <c r="GH28" s="12" t="s">
        <v>1493</v>
      </c>
      <c r="GI28" s="12" t="s">
        <v>1493</v>
      </c>
      <c r="GJ28">
        <v>0</v>
      </c>
      <c r="GK28">
        <v>0</v>
      </c>
      <c r="GL28">
        <v>0</v>
      </c>
      <c r="GN28">
        <v>1</v>
      </c>
    </row>
    <row r="29" spans="1:196" x14ac:dyDescent="0.25">
      <c r="A29" s="4">
        <v>2.0270000000000001</v>
      </c>
      <c r="B29" s="12" t="s">
        <v>648</v>
      </c>
      <c r="C29" s="12" t="s">
        <v>1493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 s="12" t="s">
        <v>1493</v>
      </c>
      <c r="M29" s="12" t="s">
        <v>1493</v>
      </c>
      <c r="N29">
        <v>1</v>
      </c>
      <c r="O29">
        <v>1</v>
      </c>
      <c r="P29" s="12" t="s">
        <v>1493</v>
      </c>
      <c r="Q29" s="12" t="s">
        <v>1493</v>
      </c>
      <c r="R29" s="12" t="s">
        <v>1493</v>
      </c>
      <c r="S29" s="12" t="s">
        <v>1493</v>
      </c>
      <c r="T29" s="12" t="s">
        <v>1493</v>
      </c>
      <c r="U29" s="12" t="s">
        <v>1493</v>
      </c>
      <c r="V29" s="12" t="s">
        <v>1493</v>
      </c>
      <c r="W29" s="12" t="s">
        <v>1493</v>
      </c>
      <c r="X29" s="12" t="s">
        <v>1493</v>
      </c>
      <c r="Y29" s="12" t="s">
        <v>1493</v>
      </c>
      <c r="Z29" s="12" t="s">
        <v>1493</v>
      </c>
      <c r="AA29" s="12" t="s">
        <v>1493</v>
      </c>
      <c r="AB29" s="12" t="s">
        <v>1493</v>
      </c>
      <c r="AC29" s="12" t="s">
        <v>1493</v>
      </c>
      <c r="AD29" s="12" t="s">
        <v>1493</v>
      </c>
      <c r="AE29" s="12" t="s">
        <v>1493</v>
      </c>
      <c r="AF29" s="12" t="s">
        <v>1493</v>
      </c>
      <c r="AG29" s="12" t="s">
        <v>1493</v>
      </c>
      <c r="AH29" s="12" t="s">
        <v>1493</v>
      </c>
      <c r="AI29" s="12" t="s">
        <v>1493</v>
      </c>
      <c r="AJ29" s="12" t="s">
        <v>1493</v>
      </c>
      <c r="AK29" s="12" t="s">
        <v>1493</v>
      </c>
      <c r="AL29" s="12" t="s">
        <v>1493</v>
      </c>
      <c r="AM29" s="12" t="s">
        <v>1493</v>
      </c>
      <c r="AN29" s="12" t="s">
        <v>1493</v>
      </c>
      <c r="AO29" s="12" t="s">
        <v>1493</v>
      </c>
      <c r="AP29" s="12" t="s">
        <v>1493</v>
      </c>
      <c r="AQ29" s="12" t="s">
        <v>1493</v>
      </c>
      <c r="AR29" s="12" t="s">
        <v>1493</v>
      </c>
      <c r="AS29" s="12" t="s">
        <v>1493</v>
      </c>
      <c r="AT29" s="12" t="s">
        <v>1493</v>
      </c>
      <c r="AU29" s="12" t="s">
        <v>1493</v>
      </c>
      <c r="AV29" s="12" t="s">
        <v>1493</v>
      </c>
      <c r="AW29" s="12" t="s">
        <v>1493</v>
      </c>
      <c r="AX29" s="12" t="s">
        <v>1493</v>
      </c>
      <c r="AY29" s="12" t="s">
        <v>1493</v>
      </c>
      <c r="AZ29" s="12" t="s">
        <v>1493</v>
      </c>
      <c r="BA29" s="12" t="s">
        <v>1493</v>
      </c>
      <c r="BB29" s="12" t="s">
        <v>1493</v>
      </c>
      <c r="BC29" s="12" t="s">
        <v>1493</v>
      </c>
      <c r="BD29" s="12" t="s">
        <v>1493</v>
      </c>
      <c r="BE29" s="12" t="s">
        <v>1493</v>
      </c>
      <c r="BF29" s="12" t="s">
        <v>1493</v>
      </c>
      <c r="BG29" s="12" t="s">
        <v>1493</v>
      </c>
      <c r="BH29" s="12" t="s">
        <v>1493</v>
      </c>
      <c r="BI29" s="12" t="s">
        <v>1493</v>
      </c>
      <c r="BJ29" s="12" t="s">
        <v>1493</v>
      </c>
      <c r="BK29" s="12" t="s">
        <v>1493</v>
      </c>
      <c r="BL29" s="12" t="s">
        <v>1493</v>
      </c>
      <c r="BM29" s="12" t="s">
        <v>1493</v>
      </c>
      <c r="BN29" s="12" t="s">
        <v>1493</v>
      </c>
      <c r="BO29" s="12" t="s">
        <v>1493</v>
      </c>
      <c r="BP29" s="12" t="s">
        <v>1493</v>
      </c>
      <c r="BQ29" s="12" t="s">
        <v>1493</v>
      </c>
      <c r="BR29" s="12" t="s">
        <v>1493</v>
      </c>
      <c r="BS29" s="12" t="s">
        <v>1493</v>
      </c>
      <c r="BT29" s="12" t="s">
        <v>1493</v>
      </c>
      <c r="BU29" s="12" t="s">
        <v>1493</v>
      </c>
      <c r="BV29" s="12" t="s">
        <v>1493</v>
      </c>
      <c r="BW29" s="12" t="s">
        <v>1493</v>
      </c>
      <c r="BX29" s="12" t="s">
        <v>1493</v>
      </c>
      <c r="BY29" s="12" t="s">
        <v>1493</v>
      </c>
      <c r="BZ29" s="12" t="s">
        <v>1493</v>
      </c>
      <c r="CA29" s="12" t="s">
        <v>1493</v>
      </c>
      <c r="CB29" s="12" t="s">
        <v>1493</v>
      </c>
      <c r="CC29" s="12" t="s">
        <v>1493</v>
      </c>
      <c r="CD29" s="12" t="s">
        <v>1493</v>
      </c>
      <c r="CE29" s="12" t="s">
        <v>1493</v>
      </c>
      <c r="CF29" s="12" t="s">
        <v>1493</v>
      </c>
      <c r="CG29" s="12" t="s">
        <v>1493</v>
      </c>
      <c r="CH29" s="12" t="s">
        <v>1493</v>
      </c>
      <c r="CI29" s="12" t="s">
        <v>1493</v>
      </c>
      <c r="CJ29" s="12" t="s">
        <v>1493</v>
      </c>
      <c r="CK29" s="12" t="s">
        <v>1493</v>
      </c>
      <c r="CL29" s="12" t="s">
        <v>1493</v>
      </c>
      <c r="CM29" s="12" t="s">
        <v>1493</v>
      </c>
      <c r="CN29" s="12" t="s">
        <v>1493</v>
      </c>
      <c r="CO29" s="12" t="s">
        <v>1493</v>
      </c>
      <c r="CP29" s="12" t="s">
        <v>1493</v>
      </c>
      <c r="CQ29" s="12" t="s">
        <v>1493</v>
      </c>
      <c r="CR29" s="12" t="s">
        <v>1493</v>
      </c>
      <c r="CS29" s="12" t="s">
        <v>1493</v>
      </c>
      <c r="CT29" s="12" t="s">
        <v>1493</v>
      </c>
      <c r="CU29" s="12" t="s">
        <v>1493</v>
      </c>
      <c r="CV29" s="12" t="s">
        <v>1493</v>
      </c>
      <c r="CW29" s="12" t="s">
        <v>1493</v>
      </c>
      <c r="CX29" s="12" t="s">
        <v>1493</v>
      </c>
      <c r="CY29" s="12" t="s">
        <v>1493</v>
      </c>
      <c r="CZ29" s="12" t="s">
        <v>1493</v>
      </c>
      <c r="DA29" s="12" t="s">
        <v>1493</v>
      </c>
      <c r="DB29" s="12" t="s">
        <v>1493</v>
      </c>
      <c r="DC29" s="12" t="s">
        <v>1493</v>
      </c>
      <c r="DD29" s="12" t="s">
        <v>1493</v>
      </c>
      <c r="DE29" s="12" t="s">
        <v>1493</v>
      </c>
      <c r="DF29" s="12" t="s">
        <v>1493</v>
      </c>
      <c r="DG29" s="12" t="s">
        <v>1493</v>
      </c>
      <c r="DH29" s="12" t="s">
        <v>1493</v>
      </c>
      <c r="DI29" s="12" t="s">
        <v>1493</v>
      </c>
      <c r="DJ29" s="12" t="s">
        <v>1493</v>
      </c>
      <c r="DK29" s="12" t="s">
        <v>1493</v>
      </c>
      <c r="DL29" s="12" t="s">
        <v>1493</v>
      </c>
      <c r="DM29" s="12" t="s">
        <v>1493</v>
      </c>
      <c r="DN29" s="12" t="s">
        <v>1493</v>
      </c>
      <c r="DO29" s="12" t="s">
        <v>1493</v>
      </c>
      <c r="DP29" s="12" t="s">
        <v>1493</v>
      </c>
      <c r="DQ29" s="12" t="s">
        <v>1493</v>
      </c>
      <c r="DR29" s="12" t="s">
        <v>1493</v>
      </c>
      <c r="DS29" s="12" t="s">
        <v>1493</v>
      </c>
      <c r="DT29" s="12" t="s">
        <v>1493</v>
      </c>
      <c r="DU29" s="12" t="s">
        <v>1493</v>
      </c>
      <c r="DV29" s="12" t="s">
        <v>1493</v>
      </c>
      <c r="DW29" s="12" t="s">
        <v>1493</v>
      </c>
      <c r="DX29" s="12" t="s">
        <v>1493</v>
      </c>
      <c r="DY29" s="12" t="s">
        <v>1493</v>
      </c>
      <c r="DZ29" s="12" t="s">
        <v>1493</v>
      </c>
      <c r="EA29" s="12" t="s">
        <v>1493</v>
      </c>
      <c r="EB29" s="12" t="s">
        <v>1493</v>
      </c>
      <c r="EC29" s="12" t="s">
        <v>1493</v>
      </c>
      <c r="ED29" s="12" t="s">
        <v>1493</v>
      </c>
      <c r="EE29" s="12" t="s">
        <v>1493</v>
      </c>
      <c r="EF29" s="12" t="s">
        <v>1493</v>
      </c>
      <c r="EG29" s="12" t="s">
        <v>1493</v>
      </c>
      <c r="EH29" s="12" t="s">
        <v>1493</v>
      </c>
      <c r="EI29" s="12" t="s">
        <v>1493</v>
      </c>
      <c r="EJ29" s="12" t="s">
        <v>1493</v>
      </c>
      <c r="EK29" s="12" t="s">
        <v>1493</v>
      </c>
      <c r="EL29" s="12" t="s">
        <v>1493</v>
      </c>
      <c r="EM29" s="12" t="s">
        <v>1493</v>
      </c>
      <c r="EN29" s="12" t="s">
        <v>1493</v>
      </c>
      <c r="EO29" s="12" t="s">
        <v>1493</v>
      </c>
      <c r="EP29" s="12" t="s">
        <v>1493</v>
      </c>
      <c r="EQ29" s="12" t="s">
        <v>1493</v>
      </c>
      <c r="ER29" s="12" t="s">
        <v>1493</v>
      </c>
      <c r="ES29" s="12" t="s">
        <v>1493</v>
      </c>
      <c r="ET29" s="12" t="s">
        <v>1493</v>
      </c>
      <c r="EU29" s="12" t="s">
        <v>1493</v>
      </c>
      <c r="EV29" s="12" t="s">
        <v>1493</v>
      </c>
      <c r="EW29" s="12" t="s">
        <v>1493</v>
      </c>
      <c r="EX29" s="12" t="s">
        <v>1493</v>
      </c>
      <c r="EY29" s="12" t="s">
        <v>1493</v>
      </c>
      <c r="EZ29" s="12" t="s">
        <v>1493</v>
      </c>
      <c r="FA29" s="12" t="s">
        <v>1493</v>
      </c>
      <c r="FB29" s="12" t="s">
        <v>1493</v>
      </c>
      <c r="FC29" s="12" t="s">
        <v>1493</v>
      </c>
      <c r="FD29" s="12" t="s">
        <v>1493</v>
      </c>
      <c r="FE29" s="12" t="s">
        <v>1493</v>
      </c>
      <c r="FF29" s="12" t="s">
        <v>1493</v>
      </c>
      <c r="FG29" s="12" t="s">
        <v>1493</v>
      </c>
      <c r="FH29" s="12" t="s">
        <v>1493</v>
      </c>
      <c r="FI29" s="12" t="s">
        <v>1493</v>
      </c>
      <c r="FJ29" s="12" t="s">
        <v>1493</v>
      </c>
      <c r="FK29" s="12" t="s">
        <v>1493</v>
      </c>
      <c r="FL29" s="12" t="s">
        <v>1493</v>
      </c>
      <c r="FM29" s="12" t="s">
        <v>1493</v>
      </c>
      <c r="FN29" s="12" t="s">
        <v>603</v>
      </c>
      <c r="FO29" s="12" t="s">
        <v>1493</v>
      </c>
      <c r="FP29" s="12" t="s">
        <v>1493</v>
      </c>
      <c r="FQ29">
        <v>1</v>
      </c>
      <c r="FR29" s="12" t="s">
        <v>1493</v>
      </c>
      <c r="FS29" s="12" t="s">
        <v>1493</v>
      </c>
      <c r="FT29" s="12" t="s">
        <v>1493</v>
      </c>
      <c r="FU29" s="12" t="s">
        <v>1493</v>
      </c>
      <c r="FV29" s="12" t="s">
        <v>1493</v>
      </c>
      <c r="FW29" s="12" t="s">
        <v>1493</v>
      </c>
      <c r="FX29" s="12" t="s">
        <v>1493</v>
      </c>
      <c r="FY29" s="12" t="s">
        <v>1493</v>
      </c>
      <c r="FZ29" s="12" t="s">
        <v>1493</v>
      </c>
      <c r="GA29" s="12" t="s">
        <v>1493</v>
      </c>
      <c r="GB29" s="12" t="s">
        <v>1493</v>
      </c>
      <c r="GC29" s="12" t="s">
        <v>1493</v>
      </c>
      <c r="GD29" s="12" t="s">
        <v>1493</v>
      </c>
      <c r="GE29" s="12" t="s">
        <v>1493</v>
      </c>
      <c r="GF29" s="12" t="s">
        <v>1493</v>
      </c>
      <c r="GG29" s="12" t="s">
        <v>1493</v>
      </c>
      <c r="GH29" s="12" t="s">
        <v>1493</v>
      </c>
      <c r="GI29" s="12" t="s">
        <v>1493</v>
      </c>
      <c r="GJ29">
        <v>0</v>
      </c>
      <c r="GK29">
        <v>0</v>
      </c>
      <c r="GL29">
        <v>0</v>
      </c>
      <c r="GN29" s="12">
        <v>4</v>
      </c>
    </row>
    <row r="30" spans="1:196" x14ac:dyDescent="0.25">
      <c r="A30" s="4">
        <v>2.028</v>
      </c>
      <c r="B30" s="12" t="s">
        <v>649</v>
      </c>
      <c r="C30">
        <v>42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 s="12" t="s">
        <v>1493</v>
      </c>
      <c r="M30" s="12" t="s">
        <v>1493</v>
      </c>
      <c r="N30" s="12" t="s">
        <v>1493</v>
      </c>
      <c r="O30" s="12" t="s">
        <v>1493</v>
      </c>
      <c r="P30" s="12" t="s">
        <v>930</v>
      </c>
      <c r="Q30">
        <v>147</v>
      </c>
      <c r="R30">
        <v>1</v>
      </c>
      <c r="S30" s="12" t="s">
        <v>1493</v>
      </c>
      <c r="T30" s="12" t="s">
        <v>1493</v>
      </c>
      <c r="U30" s="12" t="s">
        <v>1493</v>
      </c>
      <c r="V30" s="12" t="s">
        <v>1493</v>
      </c>
      <c r="W30" s="12" t="s">
        <v>1493</v>
      </c>
      <c r="X30" s="12" t="s">
        <v>1493</v>
      </c>
      <c r="Y30" s="12" t="s">
        <v>1493</v>
      </c>
      <c r="Z30" s="12" t="s">
        <v>1493</v>
      </c>
      <c r="AA30" s="12" t="s">
        <v>1493</v>
      </c>
      <c r="AB30">
        <v>1</v>
      </c>
      <c r="AC30">
        <v>1</v>
      </c>
      <c r="AD30" s="12" t="s">
        <v>1493</v>
      </c>
      <c r="AE30" s="12" t="s">
        <v>1493</v>
      </c>
      <c r="AF30" s="12" t="s">
        <v>1493</v>
      </c>
      <c r="AG30" s="12" t="s">
        <v>1493</v>
      </c>
      <c r="AH30" s="12" t="s">
        <v>1493</v>
      </c>
      <c r="AI30" s="12" t="s">
        <v>1493</v>
      </c>
      <c r="AJ30" s="12" t="s">
        <v>1493</v>
      </c>
      <c r="AK30" s="12" t="s">
        <v>1493</v>
      </c>
      <c r="AL30" s="12" t="s">
        <v>1493</v>
      </c>
      <c r="AM30" s="12" t="s">
        <v>1493</v>
      </c>
      <c r="AN30" s="12" t="s">
        <v>1493</v>
      </c>
      <c r="AO30" s="12" t="s">
        <v>1493</v>
      </c>
      <c r="AP30" s="12" t="s">
        <v>1493</v>
      </c>
      <c r="AQ30" s="12" t="s">
        <v>1493</v>
      </c>
      <c r="AR30" s="12" t="s">
        <v>1493</v>
      </c>
      <c r="AS30" s="12" t="s">
        <v>1493</v>
      </c>
      <c r="AT30" s="12" t="s">
        <v>1493</v>
      </c>
      <c r="AU30" s="12" t="s">
        <v>1493</v>
      </c>
      <c r="AV30" s="12" t="s">
        <v>1493</v>
      </c>
      <c r="AW30" s="12" t="s">
        <v>1493</v>
      </c>
      <c r="AX30" s="12" t="s">
        <v>1493</v>
      </c>
      <c r="AY30" s="12" t="s">
        <v>1493</v>
      </c>
      <c r="AZ30" s="12" t="s">
        <v>1493</v>
      </c>
      <c r="BA30" s="12" t="s">
        <v>1493</v>
      </c>
      <c r="BB30" s="12" t="s">
        <v>1493</v>
      </c>
      <c r="BC30" s="12" t="s">
        <v>1493</v>
      </c>
      <c r="BD30" s="12" t="s">
        <v>1493</v>
      </c>
      <c r="BE30" s="12" t="s">
        <v>1493</v>
      </c>
      <c r="BF30" s="12" t="s">
        <v>1493</v>
      </c>
      <c r="BG30" s="12" t="s">
        <v>1493</v>
      </c>
      <c r="BH30" s="12" t="s">
        <v>1493</v>
      </c>
      <c r="BI30" s="12" t="s">
        <v>1493</v>
      </c>
      <c r="BJ30" s="12" t="s">
        <v>1493</v>
      </c>
      <c r="BK30" s="12" t="s">
        <v>1493</v>
      </c>
      <c r="BL30" s="12" t="s">
        <v>1493</v>
      </c>
      <c r="BM30" s="12" t="s">
        <v>1493</v>
      </c>
      <c r="BN30" s="12" t="s">
        <v>1493</v>
      </c>
      <c r="BO30" s="12" t="s">
        <v>1493</v>
      </c>
      <c r="BP30" s="12" t="s">
        <v>1493</v>
      </c>
      <c r="BQ30" s="12" t="s">
        <v>1493</v>
      </c>
      <c r="BR30" s="12" t="s">
        <v>1493</v>
      </c>
      <c r="BS30" s="12" t="s">
        <v>1493</v>
      </c>
      <c r="BT30" s="12" t="s">
        <v>1493</v>
      </c>
      <c r="BU30" s="12" t="s">
        <v>1493</v>
      </c>
      <c r="BV30" s="12" t="s">
        <v>1493</v>
      </c>
      <c r="BW30" s="12" t="s">
        <v>1493</v>
      </c>
      <c r="BX30" s="12" t="s">
        <v>1493</v>
      </c>
      <c r="BY30" s="12" t="s">
        <v>1493</v>
      </c>
      <c r="BZ30" s="12" t="s">
        <v>1493</v>
      </c>
      <c r="CA30" s="12" t="s">
        <v>1493</v>
      </c>
      <c r="CB30" s="12" t="s">
        <v>1493</v>
      </c>
      <c r="CC30" s="12" t="s">
        <v>1493</v>
      </c>
      <c r="CD30" s="12" t="s">
        <v>1493</v>
      </c>
      <c r="CE30" s="12" t="s">
        <v>1493</v>
      </c>
      <c r="CF30" s="12" t="s">
        <v>1493</v>
      </c>
      <c r="CG30" s="12" t="s">
        <v>1493</v>
      </c>
      <c r="CH30" s="12" t="s">
        <v>1493</v>
      </c>
      <c r="CI30" s="12" t="s">
        <v>1493</v>
      </c>
      <c r="CJ30" s="12" t="s">
        <v>1493</v>
      </c>
      <c r="CK30" s="12" t="s">
        <v>1493</v>
      </c>
      <c r="CL30" s="12" t="s">
        <v>1493</v>
      </c>
      <c r="CM30" s="12" t="s">
        <v>1493</v>
      </c>
      <c r="CN30" s="12" t="s">
        <v>1493</v>
      </c>
      <c r="CO30" s="12" t="s">
        <v>1493</v>
      </c>
      <c r="CP30" s="12" t="s">
        <v>1493</v>
      </c>
      <c r="CQ30" s="12" t="s">
        <v>1493</v>
      </c>
      <c r="CR30" s="12" t="s">
        <v>1493</v>
      </c>
      <c r="CS30" s="12" t="s">
        <v>1493</v>
      </c>
      <c r="CT30" s="12" t="s">
        <v>1493</v>
      </c>
      <c r="CU30" s="12" t="s">
        <v>1493</v>
      </c>
      <c r="CV30" s="12" t="s">
        <v>1493</v>
      </c>
      <c r="CW30" s="12" t="s">
        <v>1493</v>
      </c>
      <c r="CX30" s="12" t="s">
        <v>1493</v>
      </c>
      <c r="CY30" s="12" t="s">
        <v>1493</v>
      </c>
      <c r="CZ30" s="12" t="s">
        <v>1493</v>
      </c>
      <c r="DA30" s="12" t="s">
        <v>1493</v>
      </c>
      <c r="DB30" s="12" t="s">
        <v>1493</v>
      </c>
      <c r="DC30" s="12" t="s">
        <v>1493</v>
      </c>
      <c r="DD30" s="12" t="s">
        <v>1493</v>
      </c>
      <c r="DE30" s="12" t="s">
        <v>1493</v>
      </c>
      <c r="DF30" s="12" t="s">
        <v>1493</v>
      </c>
      <c r="DG30" s="12" t="s">
        <v>1493</v>
      </c>
      <c r="DH30" s="12" t="s">
        <v>1493</v>
      </c>
      <c r="DI30" s="12" t="s">
        <v>1493</v>
      </c>
      <c r="DJ30" s="12" t="s">
        <v>1493</v>
      </c>
      <c r="DK30" s="12" t="s">
        <v>1493</v>
      </c>
      <c r="DL30" s="12" t="s">
        <v>1493</v>
      </c>
      <c r="DM30" s="12" t="s">
        <v>1493</v>
      </c>
      <c r="DN30" s="12" t="s">
        <v>1493</v>
      </c>
      <c r="DO30" s="12" t="s">
        <v>1493</v>
      </c>
      <c r="DP30" s="12" t="s">
        <v>1493</v>
      </c>
      <c r="DQ30" s="12" t="s">
        <v>1493</v>
      </c>
      <c r="DR30" s="12" t="s">
        <v>1493</v>
      </c>
      <c r="DS30" s="12" t="s">
        <v>1493</v>
      </c>
      <c r="DT30" s="12" t="s">
        <v>1493</v>
      </c>
      <c r="DU30" s="12" t="s">
        <v>1493</v>
      </c>
      <c r="DV30" s="12" t="s">
        <v>1493</v>
      </c>
      <c r="DW30" s="12" t="s">
        <v>1493</v>
      </c>
      <c r="DX30" s="12" t="s">
        <v>1493</v>
      </c>
      <c r="DY30" s="12" t="s">
        <v>1493</v>
      </c>
      <c r="DZ30" s="12" t="s">
        <v>1493</v>
      </c>
      <c r="EA30" s="12" t="s">
        <v>1493</v>
      </c>
      <c r="EB30" s="12" t="s">
        <v>1493</v>
      </c>
      <c r="EC30" s="12" t="s">
        <v>1493</v>
      </c>
      <c r="ED30" s="12" t="s">
        <v>1493</v>
      </c>
      <c r="EE30" s="12" t="s">
        <v>1493</v>
      </c>
      <c r="EF30" s="12" t="s">
        <v>1493</v>
      </c>
      <c r="EG30" s="12" t="s">
        <v>1493</v>
      </c>
      <c r="EH30" s="12" t="s">
        <v>1493</v>
      </c>
      <c r="EI30" s="12" t="s">
        <v>1493</v>
      </c>
      <c r="EJ30" s="12" t="s">
        <v>1493</v>
      </c>
      <c r="EK30" s="12" t="s">
        <v>1493</v>
      </c>
      <c r="EL30" s="12" t="s">
        <v>1493</v>
      </c>
      <c r="EM30" s="12" t="s">
        <v>1493</v>
      </c>
      <c r="EN30" s="12" t="s">
        <v>1493</v>
      </c>
      <c r="EO30" s="12" t="s">
        <v>1493</v>
      </c>
      <c r="EP30" s="12" t="s">
        <v>1493</v>
      </c>
      <c r="EQ30" s="12" t="s">
        <v>1493</v>
      </c>
      <c r="ER30" s="12" t="s">
        <v>1493</v>
      </c>
      <c r="ES30" s="12" t="s">
        <v>1493</v>
      </c>
      <c r="ET30" s="12" t="s">
        <v>1493</v>
      </c>
      <c r="EU30" s="12" t="s">
        <v>1493</v>
      </c>
      <c r="EV30" s="12" t="s">
        <v>1493</v>
      </c>
      <c r="EW30" s="12" t="s">
        <v>1493</v>
      </c>
      <c r="EX30" s="12" t="s">
        <v>1493</v>
      </c>
      <c r="EY30" s="12" t="s">
        <v>1493</v>
      </c>
      <c r="EZ30" s="12" t="s">
        <v>1493</v>
      </c>
      <c r="FA30" s="12" t="s">
        <v>1493</v>
      </c>
      <c r="FB30" s="12" t="s">
        <v>1493</v>
      </c>
      <c r="FC30" s="12" t="s">
        <v>1493</v>
      </c>
      <c r="FD30" s="12" t="s">
        <v>1493</v>
      </c>
      <c r="FE30" s="12" t="s">
        <v>1493</v>
      </c>
      <c r="FF30" s="12" t="s">
        <v>1493</v>
      </c>
      <c r="FG30" s="12" t="s">
        <v>1493</v>
      </c>
      <c r="FH30" s="12" t="s">
        <v>1493</v>
      </c>
      <c r="FI30" s="12" t="s">
        <v>1493</v>
      </c>
      <c r="FJ30" s="12" t="s">
        <v>1493</v>
      </c>
      <c r="FK30" s="12" t="s">
        <v>1493</v>
      </c>
      <c r="FL30" s="12" t="s">
        <v>1493</v>
      </c>
      <c r="FM30" s="12" t="s">
        <v>1493</v>
      </c>
      <c r="FN30">
        <v>1</v>
      </c>
      <c r="FO30" s="12" t="s">
        <v>1493</v>
      </c>
      <c r="FP30" s="12" t="s">
        <v>1493</v>
      </c>
      <c r="FQ30">
        <v>1</v>
      </c>
      <c r="FR30" s="12" t="s">
        <v>1493</v>
      </c>
      <c r="FS30" s="12" t="s">
        <v>1493</v>
      </c>
      <c r="FT30" s="12" t="s">
        <v>1493</v>
      </c>
      <c r="FU30" s="12" t="s">
        <v>1493</v>
      </c>
      <c r="FV30" s="12" t="s">
        <v>1493</v>
      </c>
      <c r="FW30" s="12" t="s">
        <v>1493</v>
      </c>
      <c r="FX30" s="12" t="s">
        <v>1493</v>
      </c>
      <c r="FY30" s="12" t="s">
        <v>1493</v>
      </c>
      <c r="FZ30" s="12" t="s">
        <v>1493</v>
      </c>
      <c r="GA30" s="12" t="s">
        <v>1493</v>
      </c>
      <c r="GB30" s="12" t="s">
        <v>1493</v>
      </c>
      <c r="GC30" s="12" t="s">
        <v>1493</v>
      </c>
      <c r="GD30" s="12" t="s">
        <v>1493</v>
      </c>
      <c r="GE30" s="12" t="s">
        <v>1493</v>
      </c>
      <c r="GF30" s="12" t="s">
        <v>1493</v>
      </c>
      <c r="GG30" s="12" t="s">
        <v>1493</v>
      </c>
      <c r="GH30" s="12" t="s">
        <v>1493</v>
      </c>
      <c r="GI30" s="12" t="s">
        <v>1493</v>
      </c>
      <c r="GJ30">
        <v>0</v>
      </c>
      <c r="GK30">
        <v>0</v>
      </c>
      <c r="GL30">
        <v>0</v>
      </c>
      <c r="GN30">
        <v>1</v>
      </c>
    </row>
    <row r="31" spans="1:196" x14ac:dyDescent="0.25">
      <c r="A31" s="4">
        <v>2.0289999999999999</v>
      </c>
      <c r="B31" s="12" t="s">
        <v>609</v>
      </c>
      <c r="C31" s="12" t="s">
        <v>1493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 s="12" t="s">
        <v>1493</v>
      </c>
      <c r="M31" s="12" t="s">
        <v>1493</v>
      </c>
      <c r="N31" s="12" t="s">
        <v>1493</v>
      </c>
      <c r="O31">
        <v>1</v>
      </c>
      <c r="P31" s="12" t="s">
        <v>1493</v>
      </c>
      <c r="Q31" s="12" t="s">
        <v>1493</v>
      </c>
      <c r="R31" s="12" t="s">
        <v>1493</v>
      </c>
      <c r="S31" s="12" t="s">
        <v>1493</v>
      </c>
      <c r="T31" s="12" t="s">
        <v>1493</v>
      </c>
      <c r="U31" s="12" t="s">
        <v>1493</v>
      </c>
      <c r="V31" s="12" t="s">
        <v>1493</v>
      </c>
      <c r="W31" s="12" t="s">
        <v>1493</v>
      </c>
      <c r="X31" s="12" t="s">
        <v>1493</v>
      </c>
      <c r="Y31" s="12" t="s">
        <v>1493</v>
      </c>
      <c r="Z31" s="12" t="s">
        <v>1493</v>
      </c>
      <c r="AA31" s="12" t="s">
        <v>1493</v>
      </c>
      <c r="AB31" s="12" t="s">
        <v>1493</v>
      </c>
      <c r="AC31" s="12" t="s">
        <v>1493</v>
      </c>
      <c r="AD31" s="12" t="s">
        <v>1493</v>
      </c>
      <c r="AE31" s="12" t="s">
        <v>1493</v>
      </c>
      <c r="AF31" s="12" t="s">
        <v>1493</v>
      </c>
      <c r="AG31" s="12" t="s">
        <v>1493</v>
      </c>
      <c r="AH31" s="12" t="s">
        <v>1493</v>
      </c>
      <c r="AI31" s="12" t="s">
        <v>1493</v>
      </c>
      <c r="AJ31" s="12" t="s">
        <v>1493</v>
      </c>
      <c r="AK31" s="12" t="s">
        <v>1493</v>
      </c>
      <c r="AL31" s="12" t="s">
        <v>1493</v>
      </c>
      <c r="AM31" s="12" t="s">
        <v>1493</v>
      </c>
      <c r="AN31" s="12" t="s">
        <v>1493</v>
      </c>
      <c r="AO31" s="12" t="s">
        <v>1493</v>
      </c>
      <c r="AP31" s="12" t="s">
        <v>1493</v>
      </c>
      <c r="AQ31" s="12" t="s">
        <v>1493</v>
      </c>
      <c r="AR31" s="12" t="s">
        <v>1493</v>
      </c>
      <c r="AS31" s="12" t="s">
        <v>1493</v>
      </c>
      <c r="AT31" s="12" t="s">
        <v>1493</v>
      </c>
      <c r="AU31" s="12" t="s">
        <v>1493</v>
      </c>
      <c r="AV31" s="12" t="s">
        <v>1493</v>
      </c>
      <c r="AW31" s="12" t="s">
        <v>1493</v>
      </c>
      <c r="AX31" s="12" t="s">
        <v>1493</v>
      </c>
      <c r="AY31" s="12" t="s">
        <v>1493</v>
      </c>
      <c r="AZ31" s="12" t="s">
        <v>1493</v>
      </c>
      <c r="BA31" s="12" t="s">
        <v>1493</v>
      </c>
      <c r="BB31" s="12" t="s">
        <v>1493</v>
      </c>
      <c r="BC31" s="12" t="s">
        <v>1493</v>
      </c>
      <c r="BD31" s="12" t="s">
        <v>1493</v>
      </c>
      <c r="BE31" s="12" t="s">
        <v>1493</v>
      </c>
      <c r="BF31" s="12" t="s">
        <v>1493</v>
      </c>
      <c r="BG31" s="12" t="s">
        <v>1493</v>
      </c>
      <c r="BH31" s="12" t="s">
        <v>1493</v>
      </c>
      <c r="BI31" s="12" t="s">
        <v>1493</v>
      </c>
      <c r="BJ31" s="12" t="s">
        <v>1493</v>
      </c>
      <c r="BK31" s="12" t="s">
        <v>1493</v>
      </c>
      <c r="BL31" s="12" t="s">
        <v>1493</v>
      </c>
      <c r="BM31" s="12" t="s">
        <v>1493</v>
      </c>
      <c r="BN31" s="12" t="s">
        <v>1493</v>
      </c>
      <c r="BO31" s="12" t="s">
        <v>1493</v>
      </c>
      <c r="BP31" s="12" t="s">
        <v>1493</v>
      </c>
      <c r="BQ31" s="12" t="s">
        <v>1493</v>
      </c>
      <c r="BR31" s="12" t="s">
        <v>1493</v>
      </c>
      <c r="BS31" s="12" t="s">
        <v>1493</v>
      </c>
      <c r="BT31" s="12" t="s">
        <v>1493</v>
      </c>
      <c r="BU31" s="12" t="s">
        <v>1493</v>
      </c>
      <c r="BV31" s="12" t="s">
        <v>1493</v>
      </c>
      <c r="BW31" s="12" t="s">
        <v>1493</v>
      </c>
      <c r="BX31" s="12" t="s">
        <v>1493</v>
      </c>
      <c r="BY31" s="12" t="s">
        <v>1493</v>
      </c>
      <c r="BZ31" s="12" t="s">
        <v>1493</v>
      </c>
      <c r="CA31" s="12" t="s">
        <v>1493</v>
      </c>
      <c r="CB31" s="12" t="s">
        <v>1493</v>
      </c>
      <c r="CC31" s="12" t="s">
        <v>1493</v>
      </c>
      <c r="CD31" s="12" t="s">
        <v>1493</v>
      </c>
      <c r="CE31" s="12" t="s">
        <v>1493</v>
      </c>
      <c r="CF31" s="12" t="s">
        <v>1493</v>
      </c>
      <c r="CG31" s="12" t="s">
        <v>1493</v>
      </c>
      <c r="CH31" s="12" t="s">
        <v>1493</v>
      </c>
      <c r="CI31" s="12" t="s">
        <v>1493</v>
      </c>
      <c r="CJ31" s="12" t="s">
        <v>1493</v>
      </c>
      <c r="CK31" s="12" t="s">
        <v>1493</v>
      </c>
      <c r="CL31" s="12" t="s">
        <v>1493</v>
      </c>
      <c r="CM31" s="12" t="s">
        <v>1493</v>
      </c>
      <c r="CN31" s="12" t="s">
        <v>1493</v>
      </c>
      <c r="CO31" s="12" t="s">
        <v>1493</v>
      </c>
      <c r="CP31" s="12" t="s">
        <v>1493</v>
      </c>
      <c r="CQ31" s="12" t="s">
        <v>1493</v>
      </c>
      <c r="CR31" s="12" t="s">
        <v>1493</v>
      </c>
      <c r="CS31" s="12" t="s">
        <v>1493</v>
      </c>
      <c r="CT31" s="12" t="s">
        <v>1493</v>
      </c>
      <c r="CU31" s="12" t="s">
        <v>1493</v>
      </c>
      <c r="CV31" s="12" t="s">
        <v>1493</v>
      </c>
      <c r="CW31" s="12" t="s">
        <v>1493</v>
      </c>
      <c r="CX31" s="12" t="s">
        <v>1493</v>
      </c>
      <c r="CY31" s="12" t="s">
        <v>1493</v>
      </c>
      <c r="CZ31" s="12" t="s">
        <v>1493</v>
      </c>
      <c r="DA31" s="12" t="s">
        <v>1493</v>
      </c>
      <c r="DB31" s="12" t="s">
        <v>1493</v>
      </c>
      <c r="DC31" s="12" t="s">
        <v>1493</v>
      </c>
      <c r="DD31" s="12" t="s">
        <v>1493</v>
      </c>
      <c r="DE31" s="12" t="s">
        <v>1493</v>
      </c>
      <c r="DF31" s="12" t="s">
        <v>1493</v>
      </c>
      <c r="DG31" s="12" t="s">
        <v>1493</v>
      </c>
      <c r="DH31" s="12" t="s">
        <v>1493</v>
      </c>
      <c r="DI31" s="12" t="s">
        <v>1493</v>
      </c>
      <c r="DJ31" s="12" t="s">
        <v>1493</v>
      </c>
      <c r="DK31" s="12" t="s">
        <v>1493</v>
      </c>
      <c r="DL31" s="12" t="s">
        <v>1493</v>
      </c>
      <c r="DM31" s="12" t="s">
        <v>1493</v>
      </c>
      <c r="DN31" s="12" t="s">
        <v>1493</v>
      </c>
      <c r="DO31" s="12" t="s">
        <v>1493</v>
      </c>
      <c r="DP31" s="12" t="s">
        <v>1493</v>
      </c>
      <c r="DQ31" s="12" t="s">
        <v>1493</v>
      </c>
      <c r="DR31" s="12" t="s">
        <v>1493</v>
      </c>
      <c r="DS31" s="12" t="s">
        <v>1493</v>
      </c>
      <c r="DT31" s="12" t="s">
        <v>1493</v>
      </c>
      <c r="DU31" s="12" t="s">
        <v>1493</v>
      </c>
      <c r="DV31" s="12" t="s">
        <v>1493</v>
      </c>
      <c r="DW31" s="12" t="s">
        <v>1493</v>
      </c>
      <c r="DX31" s="12" t="s">
        <v>1493</v>
      </c>
      <c r="DY31" s="12" t="s">
        <v>1493</v>
      </c>
      <c r="DZ31" s="12" t="s">
        <v>1493</v>
      </c>
      <c r="EA31" s="12" t="s">
        <v>1493</v>
      </c>
      <c r="EB31" s="12" t="s">
        <v>1493</v>
      </c>
      <c r="EC31" s="12" t="s">
        <v>1493</v>
      </c>
      <c r="ED31" s="12" t="s">
        <v>1493</v>
      </c>
      <c r="EE31" s="12" t="s">
        <v>1493</v>
      </c>
      <c r="EF31" s="12" t="s">
        <v>1493</v>
      </c>
      <c r="EG31" s="12" t="s">
        <v>1493</v>
      </c>
      <c r="EH31" s="12" t="s">
        <v>1493</v>
      </c>
      <c r="EI31" s="12" t="s">
        <v>1493</v>
      </c>
      <c r="EJ31" s="12" t="s">
        <v>1493</v>
      </c>
      <c r="EK31" s="12" t="s">
        <v>1493</v>
      </c>
      <c r="EL31" s="12" t="s">
        <v>1493</v>
      </c>
      <c r="EM31" s="12" t="s">
        <v>1493</v>
      </c>
      <c r="EN31" s="12" t="s">
        <v>1493</v>
      </c>
      <c r="EO31" s="12" t="s">
        <v>1493</v>
      </c>
      <c r="EP31" s="12" t="s">
        <v>1493</v>
      </c>
      <c r="EQ31" s="12" t="s">
        <v>1493</v>
      </c>
      <c r="ER31" s="12" t="s">
        <v>1493</v>
      </c>
      <c r="ES31" s="12" t="s">
        <v>1493</v>
      </c>
      <c r="ET31" s="12" t="s">
        <v>1493</v>
      </c>
      <c r="EU31" s="12" t="s">
        <v>1493</v>
      </c>
      <c r="EV31" s="12" t="s">
        <v>1493</v>
      </c>
      <c r="EW31" s="12" t="s">
        <v>1493</v>
      </c>
      <c r="EX31" s="12" t="s">
        <v>1493</v>
      </c>
      <c r="EY31" s="12" t="s">
        <v>1493</v>
      </c>
      <c r="EZ31" s="12" t="s">
        <v>1493</v>
      </c>
      <c r="FA31" s="12" t="s">
        <v>1493</v>
      </c>
      <c r="FB31" s="12" t="s">
        <v>1493</v>
      </c>
      <c r="FC31" s="12" t="s">
        <v>1493</v>
      </c>
      <c r="FD31" s="12" t="s">
        <v>1493</v>
      </c>
      <c r="FE31" s="12" t="s">
        <v>1493</v>
      </c>
      <c r="FF31" s="12" t="s">
        <v>1493</v>
      </c>
      <c r="FG31" s="12" t="s">
        <v>1493</v>
      </c>
      <c r="FH31" s="12" t="s">
        <v>1493</v>
      </c>
      <c r="FI31" s="12" t="s">
        <v>1493</v>
      </c>
      <c r="FJ31" s="12" t="s">
        <v>1493</v>
      </c>
      <c r="FK31" s="12" t="s">
        <v>1493</v>
      </c>
      <c r="FL31" s="12" t="s">
        <v>1493</v>
      </c>
      <c r="FM31" s="12" t="s">
        <v>1493</v>
      </c>
      <c r="FN31">
        <v>1</v>
      </c>
      <c r="FO31" s="12" t="s">
        <v>1493</v>
      </c>
      <c r="FP31" s="12" t="s">
        <v>1493</v>
      </c>
      <c r="FQ31">
        <v>0</v>
      </c>
      <c r="FR31" s="12" t="s">
        <v>1493</v>
      </c>
      <c r="FS31" s="12" t="s">
        <v>1493</v>
      </c>
      <c r="FT31" s="12" t="s">
        <v>1493</v>
      </c>
      <c r="FU31" s="12" t="s">
        <v>1493</v>
      </c>
      <c r="FV31" s="12" t="s">
        <v>1493</v>
      </c>
      <c r="FW31" s="12" t="s">
        <v>1493</v>
      </c>
      <c r="FX31" s="12" t="s">
        <v>1493</v>
      </c>
      <c r="FY31" s="12" t="s">
        <v>1493</v>
      </c>
      <c r="FZ31" s="12" t="s">
        <v>1493</v>
      </c>
      <c r="GA31" s="12" t="s">
        <v>1493</v>
      </c>
      <c r="GB31" s="12" t="s">
        <v>1493</v>
      </c>
      <c r="GC31" s="12" t="s">
        <v>1493</v>
      </c>
      <c r="GD31" s="12" t="s">
        <v>1493</v>
      </c>
      <c r="GE31" s="12" t="s">
        <v>1493</v>
      </c>
      <c r="GF31" s="12" t="s">
        <v>1493</v>
      </c>
      <c r="GG31" s="12" t="s">
        <v>1493</v>
      </c>
      <c r="GH31" s="12" t="s">
        <v>1493</v>
      </c>
      <c r="GI31" s="12" t="s">
        <v>1493</v>
      </c>
      <c r="GJ31">
        <v>0</v>
      </c>
      <c r="GK31">
        <v>0</v>
      </c>
      <c r="GL31">
        <v>0</v>
      </c>
      <c r="GN31">
        <v>1</v>
      </c>
    </row>
    <row r="32" spans="1:196" x14ac:dyDescent="0.25">
      <c r="A32" s="4">
        <v>2.0299999999999998</v>
      </c>
      <c r="B32" s="12" t="s">
        <v>543</v>
      </c>
      <c r="C32" s="12" t="s">
        <v>1493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 s="12" t="s">
        <v>1493</v>
      </c>
      <c r="M32" s="12" t="s">
        <v>1493</v>
      </c>
      <c r="N32">
        <v>1</v>
      </c>
      <c r="O32">
        <v>1</v>
      </c>
      <c r="P32" s="12" t="s">
        <v>1493</v>
      </c>
      <c r="Q32" s="12" t="s">
        <v>1493</v>
      </c>
      <c r="R32" s="12" t="s">
        <v>1493</v>
      </c>
      <c r="S32" s="12" t="s">
        <v>1493</v>
      </c>
      <c r="T32" s="12" t="s">
        <v>1493</v>
      </c>
      <c r="U32" s="12" t="s">
        <v>1493</v>
      </c>
      <c r="V32" s="12" t="s">
        <v>1493</v>
      </c>
      <c r="W32" s="12" t="s">
        <v>1493</v>
      </c>
      <c r="X32" s="12" t="s">
        <v>1493</v>
      </c>
      <c r="Y32" s="12" t="s">
        <v>1493</v>
      </c>
      <c r="Z32" s="12" t="s">
        <v>1493</v>
      </c>
      <c r="AA32" s="12" t="s">
        <v>1493</v>
      </c>
      <c r="AB32" s="12" t="s">
        <v>1493</v>
      </c>
      <c r="AC32" s="12" t="s">
        <v>1493</v>
      </c>
      <c r="AD32" s="12" t="s">
        <v>1493</v>
      </c>
      <c r="AE32" s="12" t="s">
        <v>1493</v>
      </c>
      <c r="AF32" s="12" t="s">
        <v>1493</v>
      </c>
      <c r="AG32" s="12" t="s">
        <v>1493</v>
      </c>
      <c r="AH32" s="12" t="s">
        <v>1493</v>
      </c>
      <c r="AI32" s="12" t="s">
        <v>1493</v>
      </c>
      <c r="AJ32" s="12" t="s">
        <v>1493</v>
      </c>
      <c r="AK32" s="12" t="s">
        <v>1493</v>
      </c>
      <c r="AL32" s="12" t="s">
        <v>1493</v>
      </c>
      <c r="AM32" s="12" t="s">
        <v>1493</v>
      </c>
      <c r="AN32" s="12" t="s">
        <v>1493</v>
      </c>
      <c r="AO32" s="12" t="s">
        <v>1493</v>
      </c>
      <c r="AP32" s="12" t="s">
        <v>1493</v>
      </c>
      <c r="AQ32" s="12" t="s">
        <v>1493</v>
      </c>
      <c r="AR32" s="12" t="s">
        <v>1493</v>
      </c>
      <c r="AS32" s="12" t="s">
        <v>1493</v>
      </c>
      <c r="AT32" s="12" t="s">
        <v>1493</v>
      </c>
      <c r="AU32" s="12" t="s">
        <v>1493</v>
      </c>
      <c r="AV32" s="12" t="s">
        <v>1493</v>
      </c>
      <c r="AW32" s="12" t="s">
        <v>1493</v>
      </c>
      <c r="AX32" s="12" t="s">
        <v>1493</v>
      </c>
      <c r="AY32" s="12" t="s">
        <v>1493</v>
      </c>
      <c r="AZ32" s="12" t="s">
        <v>1493</v>
      </c>
      <c r="BA32" s="12" t="s">
        <v>1493</v>
      </c>
      <c r="BB32" s="12" t="s">
        <v>1493</v>
      </c>
      <c r="BC32" s="12" t="s">
        <v>1493</v>
      </c>
      <c r="BD32" s="12" t="s">
        <v>1493</v>
      </c>
      <c r="BE32" s="12" t="s">
        <v>1493</v>
      </c>
      <c r="BF32" s="12" t="s">
        <v>1493</v>
      </c>
      <c r="BG32" s="12" t="s">
        <v>1493</v>
      </c>
      <c r="BH32" s="12" t="s">
        <v>1493</v>
      </c>
      <c r="BI32" s="12" t="s">
        <v>1493</v>
      </c>
      <c r="BJ32" s="12" t="s">
        <v>1493</v>
      </c>
      <c r="BK32" s="12" t="s">
        <v>1493</v>
      </c>
      <c r="BL32" s="12" t="s">
        <v>1493</v>
      </c>
      <c r="BM32" s="12" t="s">
        <v>1493</v>
      </c>
      <c r="BN32" s="12" t="s">
        <v>1493</v>
      </c>
      <c r="BO32" s="12" t="s">
        <v>1493</v>
      </c>
      <c r="BP32" s="12" t="s">
        <v>1493</v>
      </c>
      <c r="BQ32" s="12" t="s">
        <v>1493</v>
      </c>
      <c r="BR32" s="12" t="s">
        <v>1493</v>
      </c>
      <c r="BS32" s="12" t="s">
        <v>1493</v>
      </c>
      <c r="BT32" s="12" t="s">
        <v>1493</v>
      </c>
      <c r="BU32" s="12" t="s">
        <v>1493</v>
      </c>
      <c r="BV32" s="12" t="s">
        <v>1493</v>
      </c>
      <c r="BW32" s="12" t="s">
        <v>1493</v>
      </c>
      <c r="BX32" s="12" t="s">
        <v>1493</v>
      </c>
      <c r="BY32" s="12" t="s">
        <v>1493</v>
      </c>
      <c r="BZ32" s="12" t="s">
        <v>1493</v>
      </c>
      <c r="CA32" s="12" t="s">
        <v>1493</v>
      </c>
      <c r="CB32" s="12" t="s">
        <v>1493</v>
      </c>
      <c r="CC32" s="12" t="s">
        <v>1493</v>
      </c>
      <c r="CD32" s="12" t="s">
        <v>1493</v>
      </c>
      <c r="CE32" s="12" t="s">
        <v>1493</v>
      </c>
      <c r="CF32" s="12" t="s">
        <v>1493</v>
      </c>
      <c r="CG32" s="12" t="s">
        <v>1493</v>
      </c>
      <c r="CH32" s="12" t="s">
        <v>1493</v>
      </c>
      <c r="CI32" s="12" t="s">
        <v>1493</v>
      </c>
      <c r="CJ32" s="12" t="s">
        <v>1493</v>
      </c>
      <c r="CK32" s="12" t="s">
        <v>1493</v>
      </c>
      <c r="CL32" s="12" t="s">
        <v>1493</v>
      </c>
      <c r="CM32" s="12" t="s">
        <v>1493</v>
      </c>
      <c r="CN32" s="12" t="s">
        <v>1493</v>
      </c>
      <c r="CO32" s="12" t="s">
        <v>1493</v>
      </c>
      <c r="CP32" s="12" t="s">
        <v>1493</v>
      </c>
      <c r="CQ32" s="12" t="s">
        <v>1493</v>
      </c>
      <c r="CR32" s="12" t="s">
        <v>1493</v>
      </c>
      <c r="CS32" s="12" t="s">
        <v>1493</v>
      </c>
      <c r="CT32" s="12" t="s">
        <v>1493</v>
      </c>
      <c r="CU32" s="12" t="s">
        <v>1493</v>
      </c>
      <c r="CV32" s="12" t="s">
        <v>1493</v>
      </c>
      <c r="CW32" s="12" t="s">
        <v>1493</v>
      </c>
      <c r="CX32" s="12" t="s">
        <v>1493</v>
      </c>
      <c r="CY32" s="12" t="s">
        <v>1493</v>
      </c>
      <c r="CZ32" s="12" t="s">
        <v>1493</v>
      </c>
      <c r="DA32" s="12" t="s">
        <v>1493</v>
      </c>
      <c r="DB32" s="12" t="s">
        <v>1493</v>
      </c>
      <c r="DC32" s="12" t="s">
        <v>1493</v>
      </c>
      <c r="DD32" s="12" t="s">
        <v>1493</v>
      </c>
      <c r="DE32" s="12" t="s">
        <v>1493</v>
      </c>
      <c r="DF32" s="12" t="s">
        <v>1493</v>
      </c>
      <c r="DG32" s="12" t="s">
        <v>1493</v>
      </c>
      <c r="DH32" s="12" t="s">
        <v>1493</v>
      </c>
      <c r="DI32" s="12" t="s">
        <v>1493</v>
      </c>
      <c r="DJ32" s="12" t="s">
        <v>1493</v>
      </c>
      <c r="DK32" s="12" t="s">
        <v>1493</v>
      </c>
      <c r="DL32" s="12" t="s">
        <v>1493</v>
      </c>
      <c r="DM32" s="12" t="s">
        <v>1493</v>
      </c>
      <c r="DN32" s="12" t="s">
        <v>1493</v>
      </c>
      <c r="DO32" s="12" t="s">
        <v>1493</v>
      </c>
      <c r="DP32" s="12" t="s">
        <v>1493</v>
      </c>
      <c r="DQ32" s="12" t="s">
        <v>1493</v>
      </c>
      <c r="DR32" s="12" t="s">
        <v>1493</v>
      </c>
      <c r="DS32" s="12" t="s">
        <v>1493</v>
      </c>
      <c r="DT32" s="12" t="s">
        <v>1493</v>
      </c>
      <c r="DU32" s="12" t="s">
        <v>1493</v>
      </c>
      <c r="DV32" s="12" t="s">
        <v>1493</v>
      </c>
      <c r="DW32" s="12" t="s">
        <v>1493</v>
      </c>
      <c r="DX32" s="12" t="s">
        <v>1493</v>
      </c>
      <c r="DY32" s="12" t="s">
        <v>1493</v>
      </c>
      <c r="DZ32" s="12" t="s">
        <v>1493</v>
      </c>
      <c r="EA32" s="12" t="s">
        <v>1493</v>
      </c>
      <c r="EB32" s="12" t="s">
        <v>1493</v>
      </c>
      <c r="EC32" s="12" t="s">
        <v>1493</v>
      </c>
      <c r="ED32" s="12" t="s">
        <v>1493</v>
      </c>
      <c r="EE32" s="12" t="s">
        <v>1493</v>
      </c>
      <c r="EF32" s="12" t="s">
        <v>1493</v>
      </c>
      <c r="EG32" s="12" t="s">
        <v>1493</v>
      </c>
      <c r="EH32" s="12" t="s">
        <v>1493</v>
      </c>
      <c r="EI32" s="12" t="s">
        <v>1493</v>
      </c>
      <c r="EJ32" s="12" t="s">
        <v>1493</v>
      </c>
      <c r="EK32" s="12" t="s">
        <v>1493</v>
      </c>
      <c r="EL32" s="12" t="s">
        <v>1493</v>
      </c>
      <c r="EM32" s="12" t="s">
        <v>1493</v>
      </c>
      <c r="EN32" s="12" t="s">
        <v>1493</v>
      </c>
      <c r="EO32" s="12" t="s">
        <v>1493</v>
      </c>
      <c r="EP32" s="12" t="s">
        <v>1493</v>
      </c>
      <c r="EQ32" s="12" t="s">
        <v>1493</v>
      </c>
      <c r="ER32" s="12" t="s">
        <v>1493</v>
      </c>
      <c r="ES32" s="12" t="s">
        <v>1493</v>
      </c>
      <c r="ET32" s="12" t="s">
        <v>1493</v>
      </c>
      <c r="EU32" s="12" t="s">
        <v>1493</v>
      </c>
      <c r="EV32" s="12" t="s">
        <v>1493</v>
      </c>
      <c r="EW32" s="12" t="s">
        <v>1493</v>
      </c>
      <c r="EX32" s="12" t="s">
        <v>1493</v>
      </c>
      <c r="EY32" s="12" t="s">
        <v>1493</v>
      </c>
      <c r="EZ32" s="12" t="s">
        <v>1493</v>
      </c>
      <c r="FA32" s="12" t="s">
        <v>1493</v>
      </c>
      <c r="FB32" s="12" t="s">
        <v>1493</v>
      </c>
      <c r="FC32" s="12" t="s">
        <v>1493</v>
      </c>
      <c r="FD32" s="12" t="s">
        <v>1493</v>
      </c>
      <c r="FE32" s="12" t="s">
        <v>1493</v>
      </c>
      <c r="FF32" s="12" t="s">
        <v>1493</v>
      </c>
      <c r="FG32" s="12" t="s">
        <v>1493</v>
      </c>
      <c r="FH32" s="12" t="s">
        <v>1493</v>
      </c>
      <c r="FI32" s="12" t="s">
        <v>1493</v>
      </c>
      <c r="FJ32" s="12" t="s">
        <v>1493</v>
      </c>
      <c r="FK32" s="12" t="s">
        <v>1493</v>
      </c>
      <c r="FL32" s="12" t="s">
        <v>1493</v>
      </c>
      <c r="FM32" s="12" t="s">
        <v>1493</v>
      </c>
      <c r="FN32">
        <v>1</v>
      </c>
      <c r="FO32" s="12" t="s">
        <v>1493</v>
      </c>
      <c r="FP32" s="12" t="s">
        <v>1493</v>
      </c>
      <c r="FQ32">
        <v>1</v>
      </c>
      <c r="FR32">
        <v>0</v>
      </c>
      <c r="FS32" s="12" t="s">
        <v>1493</v>
      </c>
      <c r="FT32">
        <v>1</v>
      </c>
      <c r="FU32" s="12" t="s">
        <v>1493</v>
      </c>
      <c r="FV32">
        <v>0</v>
      </c>
      <c r="FW32" s="12" t="s">
        <v>1493</v>
      </c>
      <c r="FX32">
        <v>0</v>
      </c>
      <c r="FY32" s="12" t="s">
        <v>1493</v>
      </c>
      <c r="FZ32">
        <v>1</v>
      </c>
      <c r="GA32" s="12" t="s">
        <v>1012</v>
      </c>
      <c r="GB32">
        <v>0</v>
      </c>
      <c r="GC32" s="12" t="s">
        <v>1493</v>
      </c>
      <c r="GD32">
        <v>0</v>
      </c>
      <c r="GE32" s="12" t="s">
        <v>1493</v>
      </c>
      <c r="GF32">
        <v>0</v>
      </c>
      <c r="GG32" s="12" t="s">
        <v>1493</v>
      </c>
      <c r="GH32">
        <v>0</v>
      </c>
      <c r="GI32" s="12" t="s">
        <v>1493</v>
      </c>
      <c r="GJ32">
        <v>0</v>
      </c>
      <c r="GK32">
        <v>0</v>
      </c>
      <c r="GL32">
        <v>0</v>
      </c>
      <c r="GN32">
        <v>1</v>
      </c>
    </row>
    <row r="33" spans="1:196" x14ac:dyDescent="0.25">
      <c r="A33" s="4">
        <v>2.0310000000000001</v>
      </c>
      <c r="B33" s="12" t="s">
        <v>811</v>
      </c>
      <c r="C33" s="12" t="s">
        <v>1493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 s="12" t="s">
        <v>1493</v>
      </c>
      <c r="M33" s="12" t="s">
        <v>1493</v>
      </c>
      <c r="N33">
        <v>1</v>
      </c>
      <c r="O33">
        <v>1</v>
      </c>
      <c r="P33" s="12" t="s">
        <v>543</v>
      </c>
      <c r="Q33" s="12" t="s">
        <v>1493</v>
      </c>
      <c r="R33">
        <v>1</v>
      </c>
      <c r="S33" s="12" t="s">
        <v>1493</v>
      </c>
      <c r="T33" s="12" t="s">
        <v>1493</v>
      </c>
      <c r="U33" s="12" t="s">
        <v>1493</v>
      </c>
      <c r="V33" s="12" t="s">
        <v>1493</v>
      </c>
      <c r="W33" s="12" t="s">
        <v>1493</v>
      </c>
      <c r="X33" s="12" t="s">
        <v>1493</v>
      </c>
      <c r="Y33" s="12" t="s">
        <v>1493</v>
      </c>
      <c r="Z33" s="12" t="s">
        <v>1493</v>
      </c>
      <c r="AA33" s="12" t="s">
        <v>1493</v>
      </c>
      <c r="AB33">
        <v>1</v>
      </c>
      <c r="AC33">
        <v>1</v>
      </c>
      <c r="AD33" s="12" t="s">
        <v>1493</v>
      </c>
      <c r="AE33" s="12" t="s">
        <v>1493</v>
      </c>
      <c r="AF33" s="12" t="s">
        <v>1493</v>
      </c>
      <c r="AG33" s="12" t="s">
        <v>1493</v>
      </c>
      <c r="AH33" s="12" t="s">
        <v>1493</v>
      </c>
      <c r="AI33" s="12" t="s">
        <v>1493</v>
      </c>
      <c r="AJ33" s="12" t="s">
        <v>1493</v>
      </c>
      <c r="AK33" s="12" t="s">
        <v>1493</v>
      </c>
      <c r="AL33" s="12" t="s">
        <v>1493</v>
      </c>
      <c r="AM33" s="12" t="s">
        <v>1493</v>
      </c>
      <c r="AN33" s="12" t="s">
        <v>1493</v>
      </c>
      <c r="AO33" s="12" t="s">
        <v>1493</v>
      </c>
      <c r="AP33" s="12" t="s">
        <v>1493</v>
      </c>
      <c r="AQ33" s="12" t="s">
        <v>1493</v>
      </c>
      <c r="AR33" s="12" t="s">
        <v>1493</v>
      </c>
      <c r="AS33" s="12" t="s">
        <v>1493</v>
      </c>
      <c r="AT33" s="12" t="s">
        <v>1493</v>
      </c>
      <c r="AU33" s="12" t="s">
        <v>1493</v>
      </c>
      <c r="AV33" s="12" t="s">
        <v>1493</v>
      </c>
      <c r="AW33" s="12" t="s">
        <v>1493</v>
      </c>
      <c r="AX33" s="12" t="s">
        <v>1493</v>
      </c>
      <c r="AY33" s="12" t="s">
        <v>1493</v>
      </c>
      <c r="AZ33" s="12" t="s">
        <v>1493</v>
      </c>
      <c r="BA33" s="12" t="s">
        <v>1493</v>
      </c>
      <c r="BB33" s="12" t="s">
        <v>1493</v>
      </c>
      <c r="BC33" s="12" t="s">
        <v>1493</v>
      </c>
      <c r="BD33" s="12" t="s">
        <v>1493</v>
      </c>
      <c r="BE33" s="12" t="s">
        <v>1493</v>
      </c>
      <c r="BF33" s="12" t="s">
        <v>1493</v>
      </c>
      <c r="BG33" s="12" t="s">
        <v>1493</v>
      </c>
      <c r="BH33" s="12" t="s">
        <v>1493</v>
      </c>
      <c r="BI33" s="12" t="s">
        <v>1493</v>
      </c>
      <c r="BJ33" s="12" t="s">
        <v>1493</v>
      </c>
      <c r="BK33" s="12" t="s">
        <v>1493</v>
      </c>
      <c r="BL33" s="12" t="s">
        <v>1493</v>
      </c>
      <c r="BM33" s="12" t="s">
        <v>1493</v>
      </c>
      <c r="BN33" s="12" t="s">
        <v>1493</v>
      </c>
      <c r="BO33" s="12" t="s">
        <v>1493</v>
      </c>
      <c r="BP33" s="12" t="s">
        <v>1493</v>
      </c>
      <c r="BQ33" s="12" t="s">
        <v>1493</v>
      </c>
      <c r="BR33" s="12" t="s">
        <v>1493</v>
      </c>
      <c r="BS33" s="12" t="s">
        <v>1493</v>
      </c>
      <c r="BT33" s="12" t="s">
        <v>1493</v>
      </c>
      <c r="BU33" s="12" t="s">
        <v>1493</v>
      </c>
      <c r="BV33" s="12" t="s">
        <v>1493</v>
      </c>
      <c r="BW33" s="12" t="s">
        <v>1493</v>
      </c>
      <c r="BX33" s="12" t="s">
        <v>1493</v>
      </c>
      <c r="BY33" s="12" t="s">
        <v>1493</v>
      </c>
      <c r="BZ33" s="12" t="s">
        <v>1493</v>
      </c>
      <c r="CA33" s="12" t="s">
        <v>1493</v>
      </c>
      <c r="CB33" s="12" t="s">
        <v>1493</v>
      </c>
      <c r="CC33" s="12" t="s">
        <v>1493</v>
      </c>
      <c r="CD33" s="12" t="s">
        <v>1493</v>
      </c>
      <c r="CE33" s="12" t="s">
        <v>1493</v>
      </c>
      <c r="CF33" s="12" t="s">
        <v>1493</v>
      </c>
      <c r="CG33" s="12" t="s">
        <v>1493</v>
      </c>
      <c r="CH33" s="12" t="s">
        <v>1493</v>
      </c>
      <c r="CI33" s="12" t="s">
        <v>1493</v>
      </c>
      <c r="CJ33" s="12" t="s">
        <v>1493</v>
      </c>
      <c r="CK33" s="12" t="s">
        <v>1493</v>
      </c>
      <c r="CL33" s="12" t="s">
        <v>1493</v>
      </c>
      <c r="CM33" s="12" t="s">
        <v>1493</v>
      </c>
      <c r="CN33" s="12" t="s">
        <v>1493</v>
      </c>
      <c r="CO33" s="12" t="s">
        <v>1493</v>
      </c>
      <c r="CP33" s="12" t="s">
        <v>1493</v>
      </c>
      <c r="CQ33" s="12" t="s">
        <v>1493</v>
      </c>
      <c r="CR33" s="12" t="s">
        <v>1493</v>
      </c>
      <c r="CS33" s="12" t="s">
        <v>1493</v>
      </c>
      <c r="CT33" s="12" t="s">
        <v>1493</v>
      </c>
      <c r="CU33" s="12" t="s">
        <v>1493</v>
      </c>
      <c r="CV33" s="12" t="s">
        <v>1493</v>
      </c>
      <c r="CW33" s="12" t="s">
        <v>1493</v>
      </c>
      <c r="CX33" s="12" t="s">
        <v>1493</v>
      </c>
      <c r="CY33" s="12" t="s">
        <v>1493</v>
      </c>
      <c r="CZ33" s="12" t="s">
        <v>1493</v>
      </c>
      <c r="DA33" s="12" t="s">
        <v>1493</v>
      </c>
      <c r="DB33" s="12" t="s">
        <v>1493</v>
      </c>
      <c r="DC33" s="12" t="s">
        <v>1493</v>
      </c>
      <c r="DD33" s="12" t="s">
        <v>1493</v>
      </c>
      <c r="DE33" s="12" t="s">
        <v>1493</v>
      </c>
      <c r="DF33" s="12" t="s">
        <v>1493</v>
      </c>
      <c r="DG33" s="12" t="s">
        <v>1493</v>
      </c>
      <c r="DH33" s="12" t="s">
        <v>1493</v>
      </c>
      <c r="DI33" s="12" t="s">
        <v>1493</v>
      </c>
      <c r="DJ33" s="12" t="s">
        <v>1493</v>
      </c>
      <c r="DK33" s="12" t="s">
        <v>1493</v>
      </c>
      <c r="DL33" s="12" t="s">
        <v>1493</v>
      </c>
      <c r="DM33" s="12" t="s">
        <v>1493</v>
      </c>
      <c r="DN33" s="12" t="s">
        <v>1493</v>
      </c>
      <c r="DO33" s="12" t="s">
        <v>1493</v>
      </c>
      <c r="DP33" s="12" t="s">
        <v>1493</v>
      </c>
      <c r="DQ33" s="12" t="s">
        <v>1493</v>
      </c>
      <c r="DR33" s="12" t="s">
        <v>1493</v>
      </c>
      <c r="DS33" s="12" t="s">
        <v>1493</v>
      </c>
      <c r="DT33" s="12" t="s">
        <v>1493</v>
      </c>
      <c r="DU33" s="12" t="s">
        <v>1493</v>
      </c>
      <c r="DV33" s="12" t="s">
        <v>1493</v>
      </c>
      <c r="DW33" s="12" t="s">
        <v>1493</v>
      </c>
      <c r="DX33" s="12" t="s">
        <v>1493</v>
      </c>
      <c r="DY33" s="12" t="s">
        <v>1493</v>
      </c>
      <c r="DZ33" s="12" t="s">
        <v>1493</v>
      </c>
      <c r="EA33" s="12" t="s">
        <v>1493</v>
      </c>
      <c r="EB33" s="12" t="s">
        <v>1493</v>
      </c>
      <c r="EC33" s="12" t="s">
        <v>1493</v>
      </c>
      <c r="ED33" s="12" t="s">
        <v>1493</v>
      </c>
      <c r="EE33" s="12" t="s">
        <v>1493</v>
      </c>
      <c r="EF33" s="12" t="s">
        <v>1493</v>
      </c>
      <c r="EG33" s="12" t="s">
        <v>1493</v>
      </c>
      <c r="EH33" s="12" t="s">
        <v>1493</v>
      </c>
      <c r="EI33" s="12" t="s">
        <v>1493</v>
      </c>
      <c r="EJ33" s="12" t="s">
        <v>1493</v>
      </c>
      <c r="EK33" s="12" t="s">
        <v>1493</v>
      </c>
      <c r="EL33" s="12" t="s">
        <v>1493</v>
      </c>
      <c r="EM33" s="12" t="s">
        <v>1493</v>
      </c>
      <c r="EN33" s="12" t="s">
        <v>1493</v>
      </c>
      <c r="EO33" s="12" t="s">
        <v>1493</v>
      </c>
      <c r="EP33" s="12" t="s">
        <v>1493</v>
      </c>
      <c r="EQ33" s="12" t="s">
        <v>1493</v>
      </c>
      <c r="ER33" s="12" t="s">
        <v>1493</v>
      </c>
      <c r="ES33" s="12" t="s">
        <v>1493</v>
      </c>
      <c r="ET33" s="12" t="s">
        <v>1493</v>
      </c>
      <c r="EU33" s="12" t="s">
        <v>1493</v>
      </c>
      <c r="EV33" s="12" t="s">
        <v>1493</v>
      </c>
      <c r="EW33" s="12" t="s">
        <v>1493</v>
      </c>
      <c r="EX33" s="12" t="s">
        <v>1493</v>
      </c>
      <c r="EY33" s="12" t="s">
        <v>1493</v>
      </c>
      <c r="EZ33" s="12" t="s">
        <v>1493</v>
      </c>
      <c r="FA33" s="12" t="s">
        <v>1493</v>
      </c>
      <c r="FB33" s="12" t="s">
        <v>1493</v>
      </c>
      <c r="FC33" s="12" t="s">
        <v>1493</v>
      </c>
      <c r="FD33" s="12" t="s">
        <v>1493</v>
      </c>
      <c r="FE33" s="12" t="s">
        <v>1493</v>
      </c>
      <c r="FF33" s="12" t="s">
        <v>1493</v>
      </c>
      <c r="FG33" s="12" t="s">
        <v>1493</v>
      </c>
      <c r="FH33" s="12" t="s">
        <v>1493</v>
      </c>
      <c r="FI33" s="12" t="s">
        <v>1493</v>
      </c>
      <c r="FJ33" s="12" t="s">
        <v>1493</v>
      </c>
      <c r="FK33" s="12" t="s">
        <v>1493</v>
      </c>
      <c r="FL33" s="12" t="s">
        <v>1493</v>
      </c>
      <c r="FM33" s="12" t="s">
        <v>1493</v>
      </c>
      <c r="FN33">
        <v>1</v>
      </c>
      <c r="FO33" s="12" t="s">
        <v>1493</v>
      </c>
      <c r="FP33" s="12" t="s">
        <v>1493</v>
      </c>
      <c r="FQ33">
        <v>0</v>
      </c>
      <c r="FR33" s="12" t="s">
        <v>1493</v>
      </c>
      <c r="FS33" s="12" t="s">
        <v>1493</v>
      </c>
      <c r="FT33" s="12" t="s">
        <v>1493</v>
      </c>
      <c r="FU33" s="12" t="s">
        <v>1493</v>
      </c>
      <c r="FV33" s="12" t="s">
        <v>1493</v>
      </c>
      <c r="FW33" s="12" t="s">
        <v>1493</v>
      </c>
      <c r="FX33" s="12" t="s">
        <v>1493</v>
      </c>
      <c r="FY33" s="12" t="s">
        <v>1493</v>
      </c>
      <c r="FZ33" s="12" t="s">
        <v>1493</v>
      </c>
      <c r="GA33" s="12" t="s">
        <v>1493</v>
      </c>
      <c r="GB33" s="12" t="s">
        <v>1493</v>
      </c>
      <c r="GC33" s="12" t="s">
        <v>1493</v>
      </c>
      <c r="GD33" s="12" t="s">
        <v>1493</v>
      </c>
      <c r="GE33" s="12" t="s">
        <v>1493</v>
      </c>
      <c r="GF33" s="12" t="s">
        <v>1493</v>
      </c>
      <c r="GG33" s="12" t="s">
        <v>1493</v>
      </c>
      <c r="GH33" s="12" t="s">
        <v>1493</v>
      </c>
      <c r="GI33" s="12" t="s">
        <v>1493</v>
      </c>
      <c r="GJ33">
        <v>0</v>
      </c>
      <c r="GK33">
        <v>0</v>
      </c>
      <c r="GL33">
        <v>0</v>
      </c>
      <c r="GN33">
        <v>1</v>
      </c>
    </row>
    <row r="34" spans="1:196" x14ac:dyDescent="0.25">
      <c r="A34" s="4">
        <v>2.032</v>
      </c>
      <c r="B34" s="12" t="s">
        <v>1373</v>
      </c>
      <c r="C34" s="12" t="s">
        <v>1493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 s="12" t="s">
        <v>1493</v>
      </c>
      <c r="M34" s="12" t="s">
        <v>1493</v>
      </c>
      <c r="N34">
        <v>1</v>
      </c>
      <c r="O34">
        <v>1</v>
      </c>
      <c r="P34" s="12" t="s">
        <v>1493</v>
      </c>
      <c r="Q34" s="12" t="s">
        <v>1493</v>
      </c>
      <c r="R34" s="12" t="s">
        <v>1493</v>
      </c>
      <c r="S34" s="12" t="s">
        <v>1493</v>
      </c>
      <c r="T34" s="12" t="s">
        <v>1493</v>
      </c>
      <c r="U34" s="12" t="s">
        <v>1493</v>
      </c>
      <c r="V34" s="12" t="s">
        <v>1493</v>
      </c>
      <c r="W34" s="12" t="s">
        <v>1493</v>
      </c>
      <c r="X34" s="12" t="s">
        <v>1493</v>
      </c>
      <c r="Y34" s="12" t="s">
        <v>1493</v>
      </c>
      <c r="Z34" s="12" t="s">
        <v>1493</v>
      </c>
      <c r="AA34" s="12" t="s">
        <v>1493</v>
      </c>
      <c r="AB34" s="12" t="s">
        <v>1493</v>
      </c>
      <c r="AC34" s="12" t="s">
        <v>1493</v>
      </c>
      <c r="AD34" s="12" t="s">
        <v>1493</v>
      </c>
      <c r="AE34" s="12" t="s">
        <v>1493</v>
      </c>
      <c r="AF34" s="12" t="s">
        <v>1493</v>
      </c>
      <c r="AG34" s="12" t="s">
        <v>1493</v>
      </c>
      <c r="AH34" s="12" t="s">
        <v>1493</v>
      </c>
      <c r="AI34" s="12" t="s">
        <v>1493</v>
      </c>
      <c r="AJ34" s="12" t="s">
        <v>1493</v>
      </c>
      <c r="AK34" s="12" t="s">
        <v>1493</v>
      </c>
      <c r="AL34" s="12" t="s">
        <v>1493</v>
      </c>
      <c r="AM34" s="12" t="s">
        <v>1493</v>
      </c>
      <c r="AN34" s="12" t="s">
        <v>1493</v>
      </c>
      <c r="AO34" s="12" t="s">
        <v>1493</v>
      </c>
      <c r="AP34" s="12" t="s">
        <v>1493</v>
      </c>
      <c r="AQ34" s="12" t="s">
        <v>1493</v>
      </c>
      <c r="AR34" s="12" t="s">
        <v>1493</v>
      </c>
      <c r="AS34" s="12" t="s">
        <v>1493</v>
      </c>
      <c r="AT34" s="12" t="s">
        <v>1493</v>
      </c>
      <c r="AU34" s="12" t="s">
        <v>1493</v>
      </c>
      <c r="AV34" s="12" t="s">
        <v>1493</v>
      </c>
      <c r="AW34" s="12" t="s">
        <v>1493</v>
      </c>
      <c r="AX34" s="12" t="s">
        <v>1493</v>
      </c>
      <c r="AY34" s="12" t="s">
        <v>1493</v>
      </c>
      <c r="AZ34" s="12" t="s">
        <v>1493</v>
      </c>
      <c r="BA34" s="12" t="s">
        <v>1493</v>
      </c>
      <c r="BB34" s="12" t="s">
        <v>1493</v>
      </c>
      <c r="BC34" s="12" t="s">
        <v>1493</v>
      </c>
      <c r="BD34" s="12" t="s">
        <v>1493</v>
      </c>
      <c r="BE34" s="12" t="s">
        <v>1493</v>
      </c>
      <c r="BF34" s="12" t="s">
        <v>1493</v>
      </c>
      <c r="BG34" s="12" t="s">
        <v>1493</v>
      </c>
      <c r="BH34" s="12" t="s">
        <v>1493</v>
      </c>
      <c r="BI34" s="12" t="s">
        <v>1493</v>
      </c>
      <c r="BJ34" s="12" t="s">
        <v>1493</v>
      </c>
      <c r="BK34" s="12" t="s">
        <v>1493</v>
      </c>
      <c r="BL34" s="12" t="s">
        <v>1493</v>
      </c>
      <c r="BM34" s="12" t="s">
        <v>1493</v>
      </c>
      <c r="BN34" s="12" t="s">
        <v>1493</v>
      </c>
      <c r="BO34" s="12" t="s">
        <v>1493</v>
      </c>
      <c r="BP34" s="12" t="s">
        <v>1493</v>
      </c>
      <c r="BQ34" s="12" t="s">
        <v>1493</v>
      </c>
      <c r="BR34" s="12" t="s">
        <v>1493</v>
      </c>
      <c r="BS34" s="12" t="s">
        <v>1493</v>
      </c>
      <c r="BT34" s="12" t="s">
        <v>1493</v>
      </c>
      <c r="BU34" s="12" t="s">
        <v>1493</v>
      </c>
      <c r="BV34" s="12" t="s">
        <v>1493</v>
      </c>
      <c r="BW34" s="12" t="s">
        <v>1493</v>
      </c>
      <c r="BX34" s="12" t="s">
        <v>1493</v>
      </c>
      <c r="BY34" s="12" t="s">
        <v>1493</v>
      </c>
      <c r="BZ34" s="12" t="s">
        <v>1493</v>
      </c>
      <c r="CA34" s="12" t="s">
        <v>1493</v>
      </c>
      <c r="CB34" s="12" t="s">
        <v>1493</v>
      </c>
      <c r="CC34" s="12" t="s">
        <v>1493</v>
      </c>
      <c r="CD34" s="12" t="s">
        <v>1493</v>
      </c>
      <c r="CE34" s="12" t="s">
        <v>1493</v>
      </c>
      <c r="CF34" s="12" t="s">
        <v>1493</v>
      </c>
      <c r="CG34" s="12" t="s">
        <v>1493</v>
      </c>
      <c r="CH34" s="12" t="s">
        <v>1493</v>
      </c>
      <c r="CI34" s="12" t="s">
        <v>1493</v>
      </c>
      <c r="CJ34" s="12" t="s">
        <v>1493</v>
      </c>
      <c r="CK34" s="12" t="s">
        <v>1493</v>
      </c>
      <c r="CL34" s="12" t="s">
        <v>1493</v>
      </c>
      <c r="CM34" s="12" t="s">
        <v>1493</v>
      </c>
      <c r="CN34" s="12" t="s">
        <v>1493</v>
      </c>
      <c r="CO34" s="12" t="s">
        <v>1493</v>
      </c>
      <c r="CP34" s="12" t="s">
        <v>1493</v>
      </c>
      <c r="CQ34" s="12" t="s">
        <v>1493</v>
      </c>
      <c r="CR34" s="12" t="s">
        <v>1493</v>
      </c>
      <c r="CS34" s="12" t="s">
        <v>1493</v>
      </c>
      <c r="CT34" s="12" t="s">
        <v>1493</v>
      </c>
      <c r="CU34" s="12" t="s">
        <v>1493</v>
      </c>
      <c r="CV34" s="12" t="s">
        <v>1493</v>
      </c>
      <c r="CW34" s="12" t="s">
        <v>1493</v>
      </c>
      <c r="CX34" s="12" t="s">
        <v>1493</v>
      </c>
      <c r="CY34" s="12" t="s">
        <v>1493</v>
      </c>
      <c r="CZ34" s="12" t="s">
        <v>1493</v>
      </c>
      <c r="DA34" s="12" t="s">
        <v>1493</v>
      </c>
      <c r="DB34" s="12" t="s">
        <v>1493</v>
      </c>
      <c r="DC34" s="12" t="s">
        <v>1493</v>
      </c>
      <c r="DD34" s="12" t="s">
        <v>1493</v>
      </c>
      <c r="DE34" s="12" t="s">
        <v>1493</v>
      </c>
      <c r="DF34" s="12" t="s">
        <v>1493</v>
      </c>
      <c r="DG34" s="12" t="s">
        <v>1493</v>
      </c>
      <c r="DH34" s="12" t="s">
        <v>1493</v>
      </c>
      <c r="DI34" s="12" t="s">
        <v>1493</v>
      </c>
      <c r="DJ34" s="12" t="s">
        <v>1493</v>
      </c>
      <c r="DK34" s="12" t="s">
        <v>1493</v>
      </c>
      <c r="DL34" s="12" t="s">
        <v>1493</v>
      </c>
      <c r="DM34" s="12" t="s">
        <v>1493</v>
      </c>
      <c r="DN34" s="12" t="s">
        <v>1493</v>
      </c>
      <c r="DO34" s="12" t="s">
        <v>1493</v>
      </c>
      <c r="DP34" s="12" t="s">
        <v>1493</v>
      </c>
      <c r="DQ34" s="12" t="s">
        <v>1493</v>
      </c>
      <c r="DR34" s="12" t="s">
        <v>1493</v>
      </c>
      <c r="DS34" s="12" t="s">
        <v>1493</v>
      </c>
      <c r="DT34" s="12" t="s">
        <v>1493</v>
      </c>
      <c r="DU34" s="12" t="s">
        <v>1493</v>
      </c>
      <c r="DV34" s="12" t="s">
        <v>1493</v>
      </c>
      <c r="DW34" s="12" t="s">
        <v>1493</v>
      </c>
      <c r="DX34" s="12" t="s">
        <v>1493</v>
      </c>
      <c r="DY34" s="12" t="s">
        <v>1493</v>
      </c>
      <c r="DZ34" s="12" t="s">
        <v>1493</v>
      </c>
      <c r="EA34" s="12" t="s">
        <v>1493</v>
      </c>
      <c r="EB34" s="12" t="s">
        <v>1493</v>
      </c>
      <c r="EC34" s="12" t="s">
        <v>1493</v>
      </c>
      <c r="ED34" s="12" t="s">
        <v>1493</v>
      </c>
      <c r="EE34" s="12" t="s">
        <v>1493</v>
      </c>
      <c r="EF34" s="12" t="s">
        <v>1493</v>
      </c>
      <c r="EG34" s="12" t="s">
        <v>1493</v>
      </c>
      <c r="EH34" s="12" t="s">
        <v>1493</v>
      </c>
      <c r="EI34" s="12" t="s">
        <v>1493</v>
      </c>
      <c r="EJ34" s="12" t="s">
        <v>1493</v>
      </c>
      <c r="EK34" s="12" t="s">
        <v>1493</v>
      </c>
      <c r="EL34" s="12" t="s">
        <v>1493</v>
      </c>
      <c r="EM34" s="12" t="s">
        <v>1493</v>
      </c>
      <c r="EN34" s="12" t="s">
        <v>1493</v>
      </c>
      <c r="EO34" s="12" t="s">
        <v>1493</v>
      </c>
      <c r="EP34" s="12" t="s">
        <v>1493</v>
      </c>
      <c r="EQ34" s="12" t="s">
        <v>1493</v>
      </c>
      <c r="ER34" s="12" t="s">
        <v>1493</v>
      </c>
      <c r="ES34" s="12" t="s">
        <v>1493</v>
      </c>
      <c r="ET34" s="12" t="s">
        <v>1493</v>
      </c>
      <c r="EU34" s="12" t="s">
        <v>1493</v>
      </c>
      <c r="EV34" s="12" t="s">
        <v>1493</v>
      </c>
      <c r="EW34" s="12" t="s">
        <v>1493</v>
      </c>
      <c r="EX34" s="12" t="s">
        <v>1493</v>
      </c>
      <c r="EY34" s="12" t="s">
        <v>1493</v>
      </c>
      <c r="EZ34" s="12" t="s">
        <v>1493</v>
      </c>
      <c r="FA34" s="12" t="s">
        <v>1493</v>
      </c>
      <c r="FB34" s="12" t="s">
        <v>1493</v>
      </c>
      <c r="FC34" s="12" t="s">
        <v>1493</v>
      </c>
      <c r="FD34" s="12" t="s">
        <v>1493</v>
      </c>
      <c r="FE34" s="12" t="s">
        <v>1493</v>
      </c>
      <c r="FF34" s="12" t="s">
        <v>1493</v>
      </c>
      <c r="FG34" s="12" t="s">
        <v>1493</v>
      </c>
      <c r="FH34" s="12" t="s">
        <v>1493</v>
      </c>
      <c r="FI34" s="12" t="s">
        <v>1493</v>
      </c>
      <c r="FJ34" s="12" t="s">
        <v>1493</v>
      </c>
      <c r="FK34" s="12" t="s">
        <v>1493</v>
      </c>
      <c r="FL34" s="12" t="s">
        <v>1493</v>
      </c>
      <c r="FM34" s="12" t="s">
        <v>1493</v>
      </c>
      <c r="FN34">
        <v>1</v>
      </c>
      <c r="FO34" s="12" t="s">
        <v>1493</v>
      </c>
      <c r="FP34" s="12" t="s">
        <v>1493</v>
      </c>
      <c r="FQ34">
        <v>0</v>
      </c>
      <c r="FR34" s="12" t="s">
        <v>1493</v>
      </c>
      <c r="FS34" s="12" t="s">
        <v>1493</v>
      </c>
      <c r="FT34" s="12" t="s">
        <v>1493</v>
      </c>
      <c r="FU34" s="12" t="s">
        <v>1493</v>
      </c>
      <c r="FV34" s="12" t="s">
        <v>1493</v>
      </c>
      <c r="FW34" s="12" t="s">
        <v>1493</v>
      </c>
      <c r="FX34" s="12" t="s">
        <v>1493</v>
      </c>
      <c r="FY34" s="12" t="s">
        <v>1493</v>
      </c>
      <c r="FZ34" s="12" t="s">
        <v>1493</v>
      </c>
      <c r="GA34" s="12" t="s">
        <v>1493</v>
      </c>
      <c r="GB34" s="12" t="s">
        <v>1493</v>
      </c>
      <c r="GC34" s="12" t="s">
        <v>1493</v>
      </c>
      <c r="GD34" s="12" t="s">
        <v>1493</v>
      </c>
      <c r="GE34" s="12" t="s">
        <v>1493</v>
      </c>
      <c r="GF34" s="12" t="s">
        <v>1493</v>
      </c>
      <c r="GG34" s="12" t="s">
        <v>1493</v>
      </c>
      <c r="GH34" s="12" t="s">
        <v>1493</v>
      </c>
      <c r="GI34" s="12" t="s">
        <v>1493</v>
      </c>
      <c r="GJ34">
        <v>0</v>
      </c>
      <c r="GK34">
        <v>0</v>
      </c>
      <c r="GL34">
        <v>0</v>
      </c>
      <c r="GN34">
        <v>1</v>
      </c>
    </row>
    <row r="35" spans="1:196" x14ac:dyDescent="0.25">
      <c r="A35" s="4">
        <v>2.0329999999999999</v>
      </c>
      <c r="B35" s="12" t="s">
        <v>697</v>
      </c>
      <c r="C35" s="12" t="s">
        <v>1493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 s="12" t="s">
        <v>1493</v>
      </c>
      <c r="M35" s="12" t="s">
        <v>1493</v>
      </c>
      <c r="N35">
        <v>1</v>
      </c>
      <c r="O35">
        <v>1</v>
      </c>
      <c r="P35" s="12" t="s">
        <v>1493</v>
      </c>
      <c r="Q35" s="12" t="s">
        <v>1493</v>
      </c>
      <c r="R35" s="12" t="s">
        <v>1493</v>
      </c>
      <c r="S35" s="12" t="s">
        <v>1493</v>
      </c>
      <c r="T35" s="12" t="s">
        <v>1493</v>
      </c>
      <c r="U35" s="12" t="s">
        <v>1493</v>
      </c>
      <c r="V35" s="12" t="s">
        <v>1493</v>
      </c>
      <c r="W35" s="12" t="s">
        <v>1493</v>
      </c>
      <c r="X35" s="12" t="s">
        <v>1493</v>
      </c>
      <c r="Y35" s="12" t="s">
        <v>1493</v>
      </c>
      <c r="Z35" s="12" t="s">
        <v>1493</v>
      </c>
      <c r="AA35" s="12" t="s">
        <v>1493</v>
      </c>
      <c r="AB35" s="12" t="s">
        <v>1493</v>
      </c>
      <c r="AC35" s="12" t="s">
        <v>1493</v>
      </c>
      <c r="AD35" s="12" t="s">
        <v>1493</v>
      </c>
      <c r="AE35" s="12" t="s">
        <v>1493</v>
      </c>
      <c r="AF35" s="12" t="s">
        <v>1493</v>
      </c>
      <c r="AG35" s="12" t="s">
        <v>1493</v>
      </c>
      <c r="AH35" s="12" t="s">
        <v>1493</v>
      </c>
      <c r="AI35" s="12" t="s">
        <v>1493</v>
      </c>
      <c r="AJ35" s="12" t="s">
        <v>1493</v>
      </c>
      <c r="AK35" s="12" t="s">
        <v>1493</v>
      </c>
      <c r="AL35" s="12" t="s">
        <v>1493</v>
      </c>
      <c r="AM35" s="12" t="s">
        <v>1493</v>
      </c>
      <c r="AN35" s="12" t="s">
        <v>1493</v>
      </c>
      <c r="AO35" s="12" t="s">
        <v>1493</v>
      </c>
      <c r="AP35" s="12" t="s">
        <v>1493</v>
      </c>
      <c r="AQ35" s="12" t="s">
        <v>1493</v>
      </c>
      <c r="AR35" s="12" t="s">
        <v>1493</v>
      </c>
      <c r="AS35" s="12" t="s">
        <v>1493</v>
      </c>
      <c r="AT35" s="12" t="s">
        <v>1493</v>
      </c>
      <c r="AU35" s="12" t="s">
        <v>1493</v>
      </c>
      <c r="AV35" s="12" t="s">
        <v>1493</v>
      </c>
      <c r="AW35" s="12" t="s">
        <v>1493</v>
      </c>
      <c r="AX35" s="12" t="s">
        <v>1493</v>
      </c>
      <c r="AY35" s="12" t="s">
        <v>1493</v>
      </c>
      <c r="AZ35" s="12" t="s">
        <v>1493</v>
      </c>
      <c r="BA35" s="12" t="s">
        <v>1493</v>
      </c>
      <c r="BB35" s="12" t="s">
        <v>1493</v>
      </c>
      <c r="BC35" s="12" t="s">
        <v>1493</v>
      </c>
      <c r="BD35" s="12" t="s">
        <v>1493</v>
      </c>
      <c r="BE35" s="12" t="s">
        <v>1493</v>
      </c>
      <c r="BF35" s="12" t="s">
        <v>1493</v>
      </c>
      <c r="BG35" s="12" t="s">
        <v>1493</v>
      </c>
      <c r="BH35" s="12" t="s">
        <v>1493</v>
      </c>
      <c r="BI35" s="12" t="s">
        <v>1493</v>
      </c>
      <c r="BJ35" s="12" t="s">
        <v>1493</v>
      </c>
      <c r="BK35" s="12" t="s">
        <v>1493</v>
      </c>
      <c r="BL35" s="12" t="s">
        <v>1493</v>
      </c>
      <c r="BM35" s="12" t="s">
        <v>1493</v>
      </c>
      <c r="BN35" s="12" t="s">
        <v>1493</v>
      </c>
      <c r="BO35" s="12" t="s">
        <v>1493</v>
      </c>
      <c r="BP35" s="12" t="s">
        <v>1493</v>
      </c>
      <c r="BQ35" s="12" t="s">
        <v>1493</v>
      </c>
      <c r="BR35" s="12" t="s">
        <v>1493</v>
      </c>
      <c r="BS35" s="12" t="s">
        <v>1493</v>
      </c>
      <c r="BT35" s="12" t="s">
        <v>1493</v>
      </c>
      <c r="BU35" s="12" t="s">
        <v>1493</v>
      </c>
      <c r="BV35" s="12" t="s">
        <v>1493</v>
      </c>
      <c r="BW35" s="12" t="s">
        <v>1493</v>
      </c>
      <c r="BX35" s="12" t="s">
        <v>1493</v>
      </c>
      <c r="BY35" s="12" t="s">
        <v>1493</v>
      </c>
      <c r="BZ35" s="12" t="s">
        <v>1493</v>
      </c>
      <c r="CA35" s="12" t="s">
        <v>1493</v>
      </c>
      <c r="CB35" s="12" t="s">
        <v>1493</v>
      </c>
      <c r="CC35" s="12" t="s">
        <v>1493</v>
      </c>
      <c r="CD35" s="12" t="s">
        <v>1493</v>
      </c>
      <c r="CE35" s="12" t="s">
        <v>1493</v>
      </c>
      <c r="CF35" s="12" t="s">
        <v>1493</v>
      </c>
      <c r="CG35" s="12" t="s">
        <v>1493</v>
      </c>
      <c r="CH35" s="12" t="s">
        <v>1493</v>
      </c>
      <c r="CI35" s="12" t="s">
        <v>1493</v>
      </c>
      <c r="CJ35" s="12" t="s">
        <v>1493</v>
      </c>
      <c r="CK35" s="12" t="s">
        <v>1493</v>
      </c>
      <c r="CL35" s="12" t="s">
        <v>1493</v>
      </c>
      <c r="CM35" s="12" t="s">
        <v>1493</v>
      </c>
      <c r="CN35" s="12" t="s">
        <v>1493</v>
      </c>
      <c r="CO35" s="12" t="s">
        <v>1493</v>
      </c>
      <c r="CP35" s="12" t="s">
        <v>1493</v>
      </c>
      <c r="CQ35" s="12" t="s">
        <v>1493</v>
      </c>
      <c r="CR35" s="12" t="s">
        <v>1493</v>
      </c>
      <c r="CS35" s="12" t="s">
        <v>1493</v>
      </c>
      <c r="CT35" s="12" t="s">
        <v>1493</v>
      </c>
      <c r="CU35" s="12" t="s">
        <v>1493</v>
      </c>
      <c r="CV35" s="12" t="s">
        <v>1493</v>
      </c>
      <c r="CW35" s="12" t="s">
        <v>1493</v>
      </c>
      <c r="CX35" s="12" t="s">
        <v>1493</v>
      </c>
      <c r="CY35" s="12" t="s">
        <v>1493</v>
      </c>
      <c r="CZ35" s="12" t="s">
        <v>1493</v>
      </c>
      <c r="DA35" s="12" t="s">
        <v>1493</v>
      </c>
      <c r="DB35" s="12" t="s">
        <v>1493</v>
      </c>
      <c r="DC35" s="12" t="s">
        <v>1493</v>
      </c>
      <c r="DD35" s="12" t="s">
        <v>1493</v>
      </c>
      <c r="DE35" s="12" t="s">
        <v>1493</v>
      </c>
      <c r="DF35" s="12" t="s">
        <v>1493</v>
      </c>
      <c r="DG35" s="12" t="s">
        <v>1493</v>
      </c>
      <c r="DH35" s="12" t="s">
        <v>1493</v>
      </c>
      <c r="DI35" s="12" t="s">
        <v>1493</v>
      </c>
      <c r="DJ35" s="12" t="s">
        <v>1493</v>
      </c>
      <c r="DK35" s="12" t="s">
        <v>1493</v>
      </c>
      <c r="DL35" s="12" t="s">
        <v>1493</v>
      </c>
      <c r="DM35" s="12" t="s">
        <v>1493</v>
      </c>
      <c r="DN35" s="12" t="s">
        <v>1493</v>
      </c>
      <c r="DO35" s="12" t="s">
        <v>1493</v>
      </c>
      <c r="DP35" s="12" t="s">
        <v>1493</v>
      </c>
      <c r="DQ35" s="12" t="s">
        <v>1493</v>
      </c>
      <c r="DR35" s="12" t="s">
        <v>1493</v>
      </c>
      <c r="DS35" s="12" t="s">
        <v>1493</v>
      </c>
      <c r="DT35" s="12" t="s">
        <v>1493</v>
      </c>
      <c r="DU35" s="12" t="s">
        <v>1493</v>
      </c>
      <c r="DV35" s="12" t="s">
        <v>1493</v>
      </c>
      <c r="DW35" s="12" t="s">
        <v>1493</v>
      </c>
      <c r="DX35" s="12" t="s">
        <v>1493</v>
      </c>
      <c r="DY35" s="12" t="s">
        <v>1493</v>
      </c>
      <c r="DZ35" s="12" t="s">
        <v>1493</v>
      </c>
      <c r="EA35" s="12" t="s">
        <v>1493</v>
      </c>
      <c r="EB35" s="12" t="s">
        <v>1493</v>
      </c>
      <c r="EC35" s="12" t="s">
        <v>1493</v>
      </c>
      <c r="ED35" s="12" t="s">
        <v>1493</v>
      </c>
      <c r="EE35" s="12" t="s">
        <v>1493</v>
      </c>
      <c r="EF35" s="12" t="s">
        <v>1493</v>
      </c>
      <c r="EG35" s="12" t="s">
        <v>1493</v>
      </c>
      <c r="EH35" s="12" t="s">
        <v>1493</v>
      </c>
      <c r="EI35" s="12" t="s">
        <v>1493</v>
      </c>
      <c r="EJ35" s="12" t="s">
        <v>1493</v>
      </c>
      <c r="EK35" s="12" t="s">
        <v>1493</v>
      </c>
      <c r="EL35" s="12" t="s">
        <v>1493</v>
      </c>
      <c r="EM35" s="12" t="s">
        <v>1493</v>
      </c>
      <c r="EN35" s="12" t="s">
        <v>1493</v>
      </c>
      <c r="EO35" s="12" t="s">
        <v>1493</v>
      </c>
      <c r="EP35" s="12" t="s">
        <v>1493</v>
      </c>
      <c r="EQ35" s="12" t="s">
        <v>1493</v>
      </c>
      <c r="ER35" s="12" t="s">
        <v>1493</v>
      </c>
      <c r="ES35" s="12" t="s">
        <v>1493</v>
      </c>
      <c r="ET35" s="12" t="s">
        <v>1493</v>
      </c>
      <c r="EU35" s="12" t="s">
        <v>1493</v>
      </c>
      <c r="EV35" s="12" t="s">
        <v>1493</v>
      </c>
      <c r="EW35" s="12" t="s">
        <v>1493</v>
      </c>
      <c r="EX35" s="12" t="s">
        <v>1493</v>
      </c>
      <c r="EY35" s="12" t="s">
        <v>1493</v>
      </c>
      <c r="EZ35" s="12" t="s">
        <v>1493</v>
      </c>
      <c r="FA35" s="12" t="s">
        <v>1493</v>
      </c>
      <c r="FB35" s="12" t="s">
        <v>1493</v>
      </c>
      <c r="FC35" s="12" t="s">
        <v>1493</v>
      </c>
      <c r="FD35" s="12" t="s">
        <v>1493</v>
      </c>
      <c r="FE35" s="12" t="s">
        <v>1493</v>
      </c>
      <c r="FF35" s="12" t="s">
        <v>1493</v>
      </c>
      <c r="FG35" s="12" t="s">
        <v>1493</v>
      </c>
      <c r="FH35" s="12" t="s">
        <v>1493</v>
      </c>
      <c r="FI35" s="12" t="s">
        <v>1493</v>
      </c>
      <c r="FJ35" s="12" t="s">
        <v>1493</v>
      </c>
      <c r="FK35" s="12" t="s">
        <v>1493</v>
      </c>
      <c r="FL35" s="12" t="s">
        <v>1493</v>
      </c>
      <c r="FM35" s="12" t="s">
        <v>1493</v>
      </c>
      <c r="FN35">
        <v>1</v>
      </c>
      <c r="FO35" s="12" t="s">
        <v>1493</v>
      </c>
      <c r="FP35" s="12" t="s">
        <v>1493</v>
      </c>
      <c r="FQ35">
        <v>0</v>
      </c>
      <c r="FR35" s="12" t="s">
        <v>1493</v>
      </c>
      <c r="FS35" s="12" t="s">
        <v>1493</v>
      </c>
      <c r="FT35" s="12" t="s">
        <v>1493</v>
      </c>
      <c r="FU35" s="12" t="s">
        <v>1493</v>
      </c>
      <c r="FV35" s="12" t="s">
        <v>1493</v>
      </c>
      <c r="FW35" s="12" t="s">
        <v>1493</v>
      </c>
      <c r="FX35" s="12" t="s">
        <v>1493</v>
      </c>
      <c r="FY35" s="12" t="s">
        <v>1493</v>
      </c>
      <c r="FZ35" s="12" t="s">
        <v>1493</v>
      </c>
      <c r="GA35" s="12" t="s">
        <v>1493</v>
      </c>
      <c r="GB35" s="12" t="s">
        <v>1493</v>
      </c>
      <c r="GC35" s="12" t="s">
        <v>1493</v>
      </c>
      <c r="GD35" s="12" t="s">
        <v>1493</v>
      </c>
      <c r="GE35" s="12" t="s">
        <v>1493</v>
      </c>
      <c r="GF35" s="12" t="s">
        <v>1493</v>
      </c>
      <c r="GG35" s="12" t="s">
        <v>1493</v>
      </c>
      <c r="GH35" s="12" t="s">
        <v>1493</v>
      </c>
      <c r="GI35" s="12" t="s">
        <v>1493</v>
      </c>
      <c r="GJ35">
        <v>0</v>
      </c>
      <c r="GK35">
        <v>0</v>
      </c>
      <c r="GL35">
        <v>0</v>
      </c>
      <c r="GN35">
        <v>1</v>
      </c>
    </row>
    <row r="36" spans="1:196" x14ac:dyDescent="0.25">
      <c r="A36" s="4">
        <v>2.0339999999999998</v>
      </c>
      <c r="B36" s="12" t="s">
        <v>585</v>
      </c>
      <c r="C36" s="12" t="s">
        <v>1493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 s="12" t="s">
        <v>1493</v>
      </c>
      <c r="M36" s="12" t="s">
        <v>1493</v>
      </c>
      <c r="N36">
        <v>1</v>
      </c>
      <c r="O36">
        <v>1</v>
      </c>
      <c r="P36" s="12" t="s">
        <v>1493</v>
      </c>
      <c r="Q36" s="12" t="s">
        <v>1493</v>
      </c>
      <c r="R36" s="12" t="s">
        <v>1493</v>
      </c>
      <c r="S36" s="12" t="s">
        <v>1493</v>
      </c>
      <c r="T36" s="12" t="s">
        <v>1493</v>
      </c>
      <c r="U36" s="12" t="s">
        <v>1493</v>
      </c>
      <c r="V36" s="12" t="s">
        <v>1493</v>
      </c>
      <c r="W36" s="12" t="s">
        <v>1493</v>
      </c>
      <c r="X36" s="12" t="s">
        <v>1493</v>
      </c>
      <c r="Y36" s="12" t="s">
        <v>1493</v>
      </c>
      <c r="Z36" s="12" t="s">
        <v>1493</v>
      </c>
      <c r="AA36" s="12" t="s">
        <v>1493</v>
      </c>
      <c r="AB36" s="12" t="s">
        <v>1493</v>
      </c>
      <c r="AC36" s="12" t="s">
        <v>1493</v>
      </c>
      <c r="AD36" s="12" t="s">
        <v>1493</v>
      </c>
      <c r="AE36" s="12" t="s">
        <v>1493</v>
      </c>
      <c r="AF36" s="12" t="s">
        <v>1493</v>
      </c>
      <c r="AG36" s="12" t="s">
        <v>1493</v>
      </c>
      <c r="AH36" s="12" t="s">
        <v>1493</v>
      </c>
      <c r="AI36" s="12" t="s">
        <v>1493</v>
      </c>
      <c r="AJ36" s="12" t="s">
        <v>1493</v>
      </c>
      <c r="AK36" s="12" t="s">
        <v>1493</v>
      </c>
      <c r="AL36" s="12" t="s">
        <v>1493</v>
      </c>
      <c r="AM36" s="12" t="s">
        <v>1493</v>
      </c>
      <c r="AN36" s="12" t="s">
        <v>1493</v>
      </c>
      <c r="AO36" s="12" t="s">
        <v>1493</v>
      </c>
      <c r="AP36" s="12" t="s">
        <v>1493</v>
      </c>
      <c r="AQ36" s="12" t="s">
        <v>1493</v>
      </c>
      <c r="AR36" s="12" t="s">
        <v>1493</v>
      </c>
      <c r="AS36" s="12" t="s">
        <v>1493</v>
      </c>
      <c r="AT36" s="12" t="s">
        <v>1493</v>
      </c>
      <c r="AU36" s="12" t="s">
        <v>1493</v>
      </c>
      <c r="AV36" s="12" t="s">
        <v>1493</v>
      </c>
      <c r="AW36" s="12" t="s">
        <v>1493</v>
      </c>
      <c r="AX36" s="12" t="s">
        <v>1493</v>
      </c>
      <c r="AY36" s="12" t="s">
        <v>1493</v>
      </c>
      <c r="AZ36" s="12" t="s">
        <v>1493</v>
      </c>
      <c r="BA36" s="12" t="s">
        <v>1493</v>
      </c>
      <c r="BB36" s="12" t="s">
        <v>1493</v>
      </c>
      <c r="BC36" s="12" t="s">
        <v>1493</v>
      </c>
      <c r="BD36" s="12" t="s">
        <v>1493</v>
      </c>
      <c r="BE36" s="12" t="s">
        <v>1493</v>
      </c>
      <c r="BF36" s="12" t="s">
        <v>1493</v>
      </c>
      <c r="BG36" s="12" t="s">
        <v>1493</v>
      </c>
      <c r="BH36" s="12" t="s">
        <v>1493</v>
      </c>
      <c r="BI36" s="12" t="s">
        <v>1493</v>
      </c>
      <c r="BJ36" s="12" t="s">
        <v>1493</v>
      </c>
      <c r="BK36" s="12" t="s">
        <v>1493</v>
      </c>
      <c r="BL36" s="12" t="s">
        <v>1493</v>
      </c>
      <c r="BM36" s="12" t="s">
        <v>1493</v>
      </c>
      <c r="BN36" s="12" t="s">
        <v>1493</v>
      </c>
      <c r="BO36" s="12" t="s">
        <v>1493</v>
      </c>
      <c r="BP36" s="12" t="s">
        <v>1493</v>
      </c>
      <c r="BQ36" s="12" t="s">
        <v>1493</v>
      </c>
      <c r="BR36" s="12" t="s">
        <v>1493</v>
      </c>
      <c r="BS36" s="12" t="s">
        <v>1493</v>
      </c>
      <c r="BT36" s="12" t="s">
        <v>1493</v>
      </c>
      <c r="BU36" s="12" t="s">
        <v>1493</v>
      </c>
      <c r="BV36" s="12" t="s">
        <v>1493</v>
      </c>
      <c r="BW36" s="12" t="s">
        <v>1493</v>
      </c>
      <c r="BX36" s="12" t="s">
        <v>1493</v>
      </c>
      <c r="BY36" s="12" t="s">
        <v>1493</v>
      </c>
      <c r="BZ36" s="12" t="s">
        <v>1493</v>
      </c>
      <c r="CA36" s="12" t="s">
        <v>1493</v>
      </c>
      <c r="CB36" s="12" t="s">
        <v>1493</v>
      </c>
      <c r="CC36" s="12" t="s">
        <v>1493</v>
      </c>
      <c r="CD36" s="12" t="s">
        <v>1493</v>
      </c>
      <c r="CE36" s="12" t="s">
        <v>1493</v>
      </c>
      <c r="CF36" s="12" t="s">
        <v>1493</v>
      </c>
      <c r="CG36" s="12" t="s">
        <v>1493</v>
      </c>
      <c r="CH36" s="12" t="s">
        <v>1493</v>
      </c>
      <c r="CI36" s="12" t="s">
        <v>1493</v>
      </c>
      <c r="CJ36" s="12" t="s">
        <v>1493</v>
      </c>
      <c r="CK36" s="12" t="s">
        <v>1493</v>
      </c>
      <c r="CL36" s="12" t="s">
        <v>1493</v>
      </c>
      <c r="CM36" s="12" t="s">
        <v>1493</v>
      </c>
      <c r="CN36" s="12" t="s">
        <v>1493</v>
      </c>
      <c r="CO36" s="12" t="s">
        <v>1493</v>
      </c>
      <c r="CP36" s="12" t="s">
        <v>1493</v>
      </c>
      <c r="CQ36" s="12" t="s">
        <v>1493</v>
      </c>
      <c r="CR36" s="12" t="s">
        <v>1493</v>
      </c>
      <c r="CS36" s="12" t="s">
        <v>1493</v>
      </c>
      <c r="CT36" s="12" t="s">
        <v>1493</v>
      </c>
      <c r="CU36" s="12" t="s">
        <v>1493</v>
      </c>
      <c r="CV36" s="12" t="s">
        <v>1493</v>
      </c>
      <c r="CW36" s="12" t="s">
        <v>1493</v>
      </c>
      <c r="CX36" s="12" t="s">
        <v>1493</v>
      </c>
      <c r="CY36" s="12" t="s">
        <v>1493</v>
      </c>
      <c r="CZ36" s="12" t="s">
        <v>1493</v>
      </c>
      <c r="DA36" s="12" t="s">
        <v>1493</v>
      </c>
      <c r="DB36" s="12" t="s">
        <v>1493</v>
      </c>
      <c r="DC36" s="12" t="s">
        <v>1493</v>
      </c>
      <c r="DD36" s="12" t="s">
        <v>1493</v>
      </c>
      <c r="DE36" s="12" t="s">
        <v>1493</v>
      </c>
      <c r="DF36" s="12" t="s">
        <v>1493</v>
      </c>
      <c r="DG36" s="12" t="s">
        <v>1493</v>
      </c>
      <c r="DH36" s="12" t="s">
        <v>1493</v>
      </c>
      <c r="DI36" s="12" t="s">
        <v>1493</v>
      </c>
      <c r="DJ36" s="12" t="s">
        <v>1493</v>
      </c>
      <c r="DK36" s="12" t="s">
        <v>1493</v>
      </c>
      <c r="DL36" s="12" t="s">
        <v>1493</v>
      </c>
      <c r="DM36" s="12" t="s">
        <v>1493</v>
      </c>
      <c r="DN36" s="12" t="s">
        <v>1493</v>
      </c>
      <c r="DO36" s="12" t="s">
        <v>1493</v>
      </c>
      <c r="DP36" s="12" t="s">
        <v>1493</v>
      </c>
      <c r="DQ36" s="12" t="s">
        <v>1493</v>
      </c>
      <c r="DR36" s="12" t="s">
        <v>1493</v>
      </c>
      <c r="DS36" s="12" t="s">
        <v>1493</v>
      </c>
      <c r="DT36" s="12" t="s">
        <v>1493</v>
      </c>
      <c r="DU36" s="12" t="s">
        <v>1493</v>
      </c>
      <c r="DV36" s="12" t="s">
        <v>1493</v>
      </c>
      <c r="DW36" s="12" t="s">
        <v>1493</v>
      </c>
      <c r="DX36" s="12" t="s">
        <v>1493</v>
      </c>
      <c r="DY36" s="12" t="s">
        <v>1493</v>
      </c>
      <c r="DZ36" s="12" t="s">
        <v>1493</v>
      </c>
      <c r="EA36" s="12" t="s">
        <v>1493</v>
      </c>
      <c r="EB36" s="12" t="s">
        <v>1493</v>
      </c>
      <c r="EC36" s="12" t="s">
        <v>1493</v>
      </c>
      <c r="ED36" s="12" t="s">
        <v>1493</v>
      </c>
      <c r="EE36" s="12" t="s">
        <v>1493</v>
      </c>
      <c r="EF36" s="12" t="s">
        <v>1493</v>
      </c>
      <c r="EG36" s="12" t="s">
        <v>1493</v>
      </c>
      <c r="EH36" s="12" t="s">
        <v>1493</v>
      </c>
      <c r="EI36" s="12" t="s">
        <v>1493</v>
      </c>
      <c r="EJ36" s="12" t="s">
        <v>1493</v>
      </c>
      <c r="EK36" s="12" t="s">
        <v>1493</v>
      </c>
      <c r="EL36" s="12" t="s">
        <v>1493</v>
      </c>
      <c r="EM36" s="12" t="s">
        <v>1493</v>
      </c>
      <c r="EN36" s="12" t="s">
        <v>1493</v>
      </c>
      <c r="EO36" s="12" t="s">
        <v>1493</v>
      </c>
      <c r="EP36" s="12" t="s">
        <v>1493</v>
      </c>
      <c r="EQ36" s="12" t="s">
        <v>1493</v>
      </c>
      <c r="ER36" s="12" t="s">
        <v>1493</v>
      </c>
      <c r="ES36" s="12" t="s">
        <v>1493</v>
      </c>
      <c r="ET36" s="12" t="s">
        <v>1493</v>
      </c>
      <c r="EU36" s="12" t="s">
        <v>1493</v>
      </c>
      <c r="EV36" s="12" t="s">
        <v>1493</v>
      </c>
      <c r="EW36" s="12" t="s">
        <v>1493</v>
      </c>
      <c r="EX36" s="12" t="s">
        <v>1493</v>
      </c>
      <c r="EY36" s="12" t="s">
        <v>1493</v>
      </c>
      <c r="EZ36" s="12" t="s">
        <v>1493</v>
      </c>
      <c r="FA36" s="12" t="s">
        <v>1493</v>
      </c>
      <c r="FB36" s="12" t="s">
        <v>1493</v>
      </c>
      <c r="FC36" s="12" t="s">
        <v>1493</v>
      </c>
      <c r="FD36" s="12" t="s">
        <v>1493</v>
      </c>
      <c r="FE36" s="12" t="s">
        <v>1493</v>
      </c>
      <c r="FF36" s="12" t="s">
        <v>1493</v>
      </c>
      <c r="FG36" s="12" t="s">
        <v>1493</v>
      </c>
      <c r="FH36" s="12" t="s">
        <v>1493</v>
      </c>
      <c r="FI36" s="12" t="s">
        <v>1493</v>
      </c>
      <c r="FJ36" s="12" t="s">
        <v>1493</v>
      </c>
      <c r="FK36" s="12" t="s">
        <v>1493</v>
      </c>
      <c r="FL36" s="12" t="s">
        <v>1493</v>
      </c>
      <c r="FM36" s="12" t="s">
        <v>1493</v>
      </c>
      <c r="FN36">
        <v>1</v>
      </c>
      <c r="FO36" s="12" t="s">
        <v>1493</v>
      </c>
      <c r="FP36" s="12" t="s">
        <v>1493</v>
      </c>
      <c r="FQ36">
        <v>1</v>
      </c>
      <c r="FR36" s="12" t="s">
        <v>1493</v>
      </c>
      <c r="FS36" s="12" t="s">
        <v>1493</v>
      </c>
      <c r="FT36" s="12" t="s">
        <v>1493</v>
      </c>
      <c r="FU36" s="12" t="s">
        <v>1493</v>
      </c>
      <c r="FV36" s="12" t="s">
        <v>1493</v>
      </c>
      <c r="FW36" s="12" t="s">
        <v>1493</v>
      </c>
      <c r="FX36" s="12" t="s">
        <v>1493</v>
      </c>
      <c r="FY36" s="12" t="s">
        <v>1493</v>
      </c>
      <c r="FZ36" s="12" t="s">
        <v>1493</v>
      </c>
      <c r="GA36" s="12" t="s">
        <v>1493</v>
      </c>
      <c r="GB36" s="12" t="s">
        <v>1493</v>
      </c>
      <c r="GC36" s="12" t="s">
        <v>1493</v>
      </c>
      <c r="GD36" s="12" t="s">
        <v>1493</v>
      </c>
      <c r="GE36" s="12" t="s">
        <v>1493</v>
      </c>
      <c r="GF36" s="12" t="s">
        <v>1493</v>
      </c>
      <c r="GG36" s="12" t="s">
        <v>1493</v>
      </c>
      <c r="GH36" s="12" t="s">
        <v>1493</v>
      </c>
      <c r="GI36" s="12" t="s">
        <v>1493</v>
      </c>
      <c r="GJ36">
        <v>0</v>
      </c>
      <c r="GK36">
        <v>0</v>
      </c>
      <c r="GL36">
        <v>0</v>
      </c>
      <c r="GN36">
        <v>1</v>
      </c>
    </row>
    <row r="37" spans="1:196" x14ac:dyDescent="0.25">
      <c r="A37" s="4">
        <v>2.0350000000000001</v>
      </c>
      <c r="B37" s="12" t="s">
        <v>559</v>
      </c>
      <c r="C37">
        <v>63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 s="12" t="s">
        <v>1493</v>
      </c>
      <c r="M37" s="12" t="s">
        <v>1493</v>
      </c>
      <c r="N37" s="12" t="s">
        <v>1493</v>
      </c>
      <c r="O37">
        <v>1</v>
      </c>
      <c r="P37" s="12" t="s">
        <v>1493</v>
      </c>
      <c r="Q37" s="12" t="s">
        <v>1493</v>
      </c>
      <c r="R37" s="12" t="s">
        <v>1493</v>
      </c>
      <c r="S37" s="12" t="s">
        <v>1493</v>
      </c>
      <c r="T37" s="12" t="s">
        <v>1493</v>
      </c>
      <c r="U37" s="12" t="s">
        <v>1493</v>
      </c>
      <c r="V37" s="12" t="s">
        <v>1493</v>
      </c>
      <c r="W37" s="12" t="s">
        <v>1493</v>
      </c>
      <c r="X37" s="12" t="s">
        <v>1493</v>
      </c>
      <c r="Y37" s="12" t="s">
        <v>1493</v>
      </c>
      <c r="Z37" s="12" t="s">
        <v>1493</v>
      </c>
      <c r="AA37" s="12" t="s">
        <v>1493</v>
      </c>
      <c r="AB37" s="12" t="s">
        <v>1493</v>
      </c>
      <c r="AC37" s="12" t="s">
        <v>1493</v>
      </c>
      <c r="AD37" s="12" t="s">
        <v>1493</v>
      </c>
      <c r="AE37" s="12" t="s">
        <v>1493</v>
      </c>
      <c r="AF37" s="12" t="s">
        <v>1493</v>
      </c>
      <c r="AG37" s="12" t="s">
        <v>1493</v>
      </c>
      <c r="AH37" s="12" t="s">
        <v>1493</v>
      </c>
      <c r="AI37" s="12" t="s">
        <v>1493</v>
      </c>
      <c r="AJ37" s="12" t="s">
        <v>1493</v>
      </c>
      <c r="AK37" s="12" t="s">
        <v>1493</v>
      </c>
      <c r="AL37" s="12" t="s">
        <v>1493</v>
      </c>
      <c r="AM37" s="12" t="s">
        <v>1493</v>
      </c>
      <c r="AN37" s="12" t="s">
        <v>1493</v>
      </c>
      <c r="AO37" s="12" t="s">
        <v>1493</v>
      </c>
      <c r="AP37" s="12" t="s">
        <v>1493</v>
      </c>
      <c r="AQ37" s="12" t="s">
        <v>1493</v>
      </c>
      <c r="AR37" s="12" t="s">
        <v>1493</v>
      </c>
      <c r="AS37" s="12" t="s">
        <v>1493</v>
      </c>
      <c r="AT37" s="12" t="s">
        <v>1493</v>
      </c>
      <c r="AU37" s="12" t="s">
        <v>1493</v>
      </c>
      <c r="AV37" s="12" t="s">
        <v>1493</v>
      </c>
      <c r="AW37" s="12" t="s">
        <v>1493</v>
      </c>
      <c r="AX37" s="12" t="s">
        <v>1493</v>
      </c>
      <c r="AY37" s="12" t="s">
        <v>1493</v>
      </c>
      <c r="AZ37" s="12" t="s">
        <v>1493</v>
      </c>
      <c r="BA37" s="12" t="s">
        <v>1493</v>
      </c>
      <c r="BB37" s="12" t="s">
        <v>1493</v>
      </c>
      <c r="BC37" s="12" t="s">
        <v>1493</v>
      </c>
      <c r="BD37" s="12" t="s">
        <v>1493</v>
      </c>
      <c r="BE37" s="12" t="s">
        <v>1493</v>
      </c>
      <c r="BF37" s="12" t="s">
        <v>1493</v>
      </c>
      <c r="BG37" s="12" t="s">
        <v>1493</v>
      </c>
      <c r="BH37" s="12" t="s">
        <v>1493</v>
      </c>
      <c r="BI37" s="12" t="s">
        <v>1493</v>
      </c>
      <c r="BJ37" s="12" t="s">
        <v>1493</v>
      </c>
      <c r="BK37" s="12" t="s">
        <v>1493</v>
      </c>
      <c r="BL37" s="12" t="s">
        <v>1493</v>
      </c>
      <c r="BM37" s="12" t="s">
        <v>1493</v>
      </c>
      <c r="BN37" s="12" t="s">
        <v>1493</v>
      </c>
      <c r="BO37" s="12" t="s">
        <v>1493</v>
      </c>
      <c r="BP37" s="12" t="s">
        <v>1493</v>
      </c>
      <c r="BQ37" s="12" t="s">
        <v>1493</v>
      </c>
      <c r="BR37" s="12" t="s">
        <v>1493</v>
      </c>
      <c r="BS37" s="12" t="s">
        <v>1493</v>
      </c>
      <c r="BT37" s="12" t="s">
        <v>1493</v>
      </c>
      <c r="BU37" s="12" t="s">
        <v>1493</v>
      </c>
      <c r="BV37" s="12" t="s">
        <v>1493</v>
      </c>
      <c r="BW37" s="12" t="s">
        <v>1493</v>
      </c>
      <c r="BX37" s="12" t="s">
        <v>1493</v>
      </c>
      <c r="BY37" s="12" t="s">
        <v>1493</v>
      </c>
      <c r="BZ37" s="12" t="s">
        <v>1493</v>
      </c>
      <c r="CA37" s="12" t="s">
        <v>1493</v>
      </c>
      <c r="CB37" s="12" t="s">
        <v>1493</v>
      </c>
      <c r="CC37" s="12" t="s">
        <v>1493</v>
      </c>
      <c r="CD37" s="12" t="s">
        <v>1493</v>
      </c>
      <c r="CE37" s="12" t="s">
        <v>1493</v>
      </c>
      <c r="CF37" s="12" t="s">
        <v>1493</v>
      </c>
      <c r="CG37" s="12" t="s">
        <v>1493</v>
      </c>
      <c r="CH37" s="12" t="s">
        <v>1493</v>
      </c>
      <c r="CI37" s="12" t="s">
        <v>1493</v>
      </c>
      <c r="CJ37" s="12" t="s">
        <v>1493</v>
      </c>
      <c r="CK37" s="12" t="s">
        <v>1493</v>
      </c>
      <c r="CL37" s="12" t="s">
        <v>1493</v>
      </c>
      <c r="CM37" s="12" t="s">
        <v>1493</v>
      </c>
      <c r="CN37" s="12" t="s">
        <v>1493</v>
      </c>
      <c r="CO37" s="12" t="s">
        <v>1493</v>
      </c>
      <c r="CP37" s="12" t="s">
        <v>1493</v>
      </c>
      <c r="CQ37" s="12" t="s">
        <v>1493</v>
      </c>
      <c r="CR37" s="12" t="s">
        <v>1493</v>
      </c>
      <c r="CS37" s="12" t="s">
        <v>1493</v>
      </c>
      <c r="CT37" s="12" t="s">
        <v>1493</v>
      </c>
      <c r="CU37" s="12" t="s">
        <v>1493</v>
      </c>
      <c r="CV37" s="12" t="s">
        <v>1493</v>
      </c>
      <c r="CW37" s="12" t="s">
        <v>1493</v>
      </c>
      <c r="CX37" s="12" t="s">
        <v>1493</v>
      </c>
      <c r="CY37" s="12" t="s">
        <v>1493</v>
      </c>
      <c r="CZ37" s="12" t="s">
        <v>1493</v>
      </c>
      <c r="DA37" s="12" t="s">
        <v>1493</v>
      </c>
      <c r="DB37" s="12" t="s">
        <v>1493</v>
      </c>
      <c r="DC37" s="12" t="s">
        <v>1493</v>
      </c>
      <c r="DD37" s="12" t="s">
        <v>1493</v>
      </c>
      <c r="DE37" s="12" t="s">
        <v>1493</v>
      </c>
      <c r="DF37" s="12" t="s">
        <v>1493</v>
      </c>
      <c r="DG37" s="12" t="s">
        <v>1493</v>
      </c>
      <c r="DH37" s="12" t="s">
        <v>1493</v>
      </c>
      <c r="DI37" s="12" t="s">
        <v>1493</v>
      </c>
      <c r="DJ37" s="12" t="s">
        <v>1493</v>
      </c>
      <c r="DK37" s="12" t="s">
        <v>1493</v>
      </c>
      <c r="DL37" s="12" t="s">
        <v>1493</v>
      </c>
      <c r="DM37" s="12" t="s">
        <v>1493</v>
      </c>
      <c r="DN37" s="12" t="s">
        <v>1493</v>
      </c>
      <c r="DO37" s="12" t="s">
        <v>1493</v>
      </c>
      <c r="DP37" s="12" t="s">
        <v>1493</v>
      </c>
      <c r="DQ37" s="12" t="s">
        <v>1493</v>
      </c>
      <c r="DR37" s="12" t="s">
        <v>1493</v>
      </c>
      <c r="DS37" s="12" t="s">
        <v>1493</v>
      </c>
      <c r="DT37" s="12" t="s">
        <v>1493</v>
      </c>
      <c r="DU37" s="12" t="s">
        <v>1493</v>
      </c>
      <c r="DV37" s="12" t="s">
        <v>1493</v>
      </c>
      <c r="DW37" s="12" t="s">
        <v>1493</v>
      </c>
      <c r="DX37" s="12" t="s">
        <v>1493</v>
      </c>
      <c r="DY37" s="12" t="s">
        <v>1493</v>
      </c>
      <c r="DZ37" s="12" t="s">
        <v>1493</v>
      </c>
      <c r="EA37" s="12" t="s">
        <v>1493</v>
      </c>
      <c r="EB37" s="12" t="s">
        <v>1493</v>
      </c>
      <c r="EC37" s="12" t="s">
        <v>1493</v>
      </c>
      <c r="ED37" s="12" t="s">
        <v>1493</v>
      </c>
      <c r="EE37" s="12" t="s">
        <v>1493</v>
      </c>
      <c r="EF37" s="12" t="s">
        <v>1493</v>
      </c>
      <c r="EG37" s="12" t="s">
        <v>1493</v>
      </c>
      <c r="EH37" s="12" t="s">
        <v>1493</v>
      </c>
      <c r="EI37" s="12" t="s">
        <v>1493</v>
      </c>
      <c r="EJ37" s="12" t="s">
        <v>1493</v>
      </c>
      <c r="EK37" s="12" t="s">
        <v>1493</v>
      </c>
      <c r="EL37" s="12" t="s">
        <v>1493</v>
      </c>
      <c r="EM37" s="12" t="s">
        <v>1493</v>
      </c>
      <c r="EN37" s="12" t="s">
        <v>1493</v>
      </c>
      <c r="EO37" s="12" t="s">
        <v>1493</v>
      </c>
      <c r="EP37" s="12" t="s">
        <v>1493</v>
      </c>
      <c r="EQ37" s="12" t="s">
        <v>1493</v>
      </c>
      <c r="ER37" s="12" t="s">
        <v>1493</v>
      </c>
      <c r="ES37" s="12" t="s">
        <v>1493</v>
      </c>
      <c r="ET37" s="12" t="s">
        <v>1493</v>
      </c>
      <c r="EU37" s="12" t="s">
        <v>1493</v>
      </c>
      <c r="EV37" s="12" t="s">
        <v>1493</v>
      </c>
      <c r="EW37" s="12" t="s">
        <v>1493</v>
      </c>
      <c r="EX37" s="12" t="s">
        <v>1493</v>
      </c>
      <c r="EY37" s="12" t="s">
        <v>1493</v>
      </c>
      <c r="EZ37" s="12" t="s">
        <v>1493</v>
      </c>
      <c r="FA37" s="12" t="s">
        <v>1493</v>
      </c>
      <c r="FB37" s="12" t="s">
        <v>1493</v>
      </c>
      <c r="FC37" s="12" t="s">
        <v>1493</v>
      </c>
      <c r="FD37" s="12" t="s">
        <v>1493</v>
      </c>
      <c r="FE37" s="12" t="s">
        <v>1493</v>
      </c>
      <c r="FF37" s="12" t="s">
        <v>1493</v>
      </c>
      <c r="FG37" s="12" t="s">
        <v>1493</v>
      </c>
      <c r="FH37" s="12" t="s">
        <v>1493</v>
      </c>
      <c r="FI37" s="12" t="s">
        <v>1493</v>
      </c>
      <c r="FJ37" s="12" t="s">
        <v>1493</v>
      </c>
      <c r="FK37" s="12" t="s">
        <v>1493</v>
      </c>
      <c r="FL37" s="12" t="s">
        <v>1493</v>
      </c>
      <c r="FM37" s="12" t="s">
        <v>1493</v>
      </c>
      <c r="FN37">
        <v>1</v>
      </c>
      <c r="FO37" s="12" t="s">
        <v>1493</v>
      </c>
      <c r="FP37" s="12" t="s">
        <v>1493</v>
      </c>
      <c r="FQ37">
        <v>1</v>
      </c>
      <c r="FR37" s="12" t="s">
        <v>1493</v>
      </c>
      <c r="FS37" s="12" t="s">
        <v>1493</v>
      </c>
      <c r="FT37" s="12" t="s">
        <v>1493</v>
      </c>
      <c r="FU37" s="12" t="s">
        <v>1493</v>
      </c>
      <c r="FV37" s="12" t="s">
        <v>1493</v>
      </c>
      <c r="FW37" s="12" t="s">
        <v>1493</v>
      </c>
      <c r="FX37" s="12" t="s">
        <v>1493</v>
      </c>
      <c r="FY37" s="12" t="s">
        <v>1493</v>
      </c>
      <c r="FZ37" s="12" t="s">
        <v>1493</v>
      </c>
      <c r="GA37" s="12" t="s">
        <v>1493</v>
      </c>
      <c r="GB37" s="12" t="s">
        <v>1493</v>
      </c>
      <c r="GC37" s="12" t="s">
        <v>1493</v>
      </c>
      <c r="GD37" s="12" t="s">
        <v>1493</v>
      </c>
      <c r="GE37" s="12" t="s">
        <v>1493</v>
      </c>
      <c r="GF37" s="12" t="s">
        <v>1493</v>
      </c>
      <c r="GG37" s="12" t="s">
        <v>1493</v>
      </c>
      <c r="GH37" s="12" t="s">
        <v>1493</v>
      </c>
      <c r="GI37" s="12" t="s">
        <v>1493</v>
      </c>
      <c r="GJ37">
        <v>0</v>
      </c>
      <c r="GK37">
        <v>0</v>
      </c>
      <c r="GL37">
        <v>0</v>
      </c>
      <c r="GN37">
        <v>1</v>
      </c>
    </row>
    <row r="38" spans="1:196" x14ac:dyDescent="0.25">
      <c r="A38" s="4">
        <v>2.036</v>
      </c>
      <c r="B38" s="12" t="s">
        <v>581</v>
      </c>
      <c r="C38">
        <v>63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 s="12" t="s">
        <v>1493</v>
      </c>
      <c r="M38" s="12" t="s">
        <v>1493</v>
      </c>
      <c r="N38">
        <v>1</v>
      </c>
      <c r="O38">
        <v>1</v>
      </c>
      <c r="P38" s="12" t="s">
        <v>1493</v>
      </c>
      <c r="Q38" s="12" t="s">
        <v>1493</v>
      </c>
      <c r="R38" s="12" t="s">
        <v>1493</v>
      </c>
      <c r="S38" s="12" t="s">
        <v>1493</v>
      </c>
      <c r="T38" s="12" t="s">
        <v>1493</v>
      </c>
      <c r="U38" s="12" t="s">
        <v>1493</v>
      </c>
      <c r="V38" s="12" t="s">
        <v>1493</v>
      </c>
      <c r="W38" s="12" t="s">
        <v>1493</v>
      </c>
      <c r="X38" s="12" t="s">
        <v>1493</v>
      </c>
      <c r="Y38" s="12" t="s">
        <v>1493</v>
      </c>
      <c r="Z38" s="12" t="s">
        <v>1493</v>
      </c>
      <c r="AA38" s="12" t="s">
        <v>1493</v>
      </c>
      <c r="AB38" s="12" t="s">
        <v>1493</v>
      </c>
      <c r="AC38" s="12" t="s">
        <v>1493</v>
      </c>
      <c r="AD38" s="12" t="s">
        <v>1493</v>
      </c>
      <c r="AE38" s="12" t="s">
        <v>1493</v>
      </c>
      <c r="AF38" s="12" t="s">
        <v>1493</v>
      </c>
      <c r="AG38" s="12" t="s">
        <v>1493</v>
      </c>
      <c r="AH38" s="12" t="s">
        <v>1493</v>
      </c>
      <c r="AI38" s="12" t="s">
        <v>1493</v>
      </c>
      <c r="AJ38" s="12" t="s">
        <v>1493</v>
      </c>
      <c r="AK38" s="12" t="s">
        <v>1493</v>
      </c>
      <c r="AL38" s="12" t="s">
        <v>1493</v>
      </c>
      <c r="AM38" s="12" t="s">
        <v>1493</v>
      </c>
      <c r="AN38" s="12" t="s">
        <v>1493</v>
      </c>
      <c r="AO38" s="12" t="s">
        <v>1493</v>
      </c>
      <c r="AP38" s="12" t="s">
        <v>1493</v>
      </c>
      <c r="AQ38" s="12" t="s">
        <v>1493</v>
      </c>
      <c r="AR38" s="12" t="s">
        <v>1493</v>
      </c>
      <c r="AS38" s="12" t="s">
        <v>1493</v>
      </c>
      <c r="AT38" s="12" t="s">
        <v>1493</v>
      </c>
      <c r="AU38" s="12" t="s">
        <v>1493</v>
      </c>
      <c r="AV38" s="12" t="s">
        <v>1493</v>
      </c>
      <c r="AW38" s="12" t="s">
        <v>1493</v>
      </c>
      <c r="AX38" s="12" t="s">
        <v>1493</v>
      </c>
      <c r="AY38" s="12" t="s">
        <v>1493</v>
      </c>
      <c r="AZ38" s="12" t="s">
        <v>1493</v>
      </c>
      <c r="BA38" s="12" t="s">
        <v>1493</v>
      </c>
      <c r="BB38" s="12" t="s">
        <v>1493</v>
      </c>
      <c r="BC38" s="12" t="s">
        <v>1493</v>
      </c>
      <c r="BD38" s="12" t="s">
        <v>1493</v>
      </c>
      <c r="BE38" s="12" t="s">
        <v>1493</v>
      </c>
      <c r="BF38" s="12" t="s">
        <v>1493</v>
      </c>
      <c r="BG38" s="12" t="s">
        <v>1493</v>
      </c>
      <c r="BH38" s="12" t="s">
        <v>1493</v>
      </c>
      <c r="BI38" s="12" t="s">
        <v>1493</v>
      </c>
      <c r="BJ38" s="12" t="s">
        <v>1493</v>
      </c>
      <c r="BK38" s="12" t="s">
        <v>1493</v>
      </c>
      <c r="BL38" s="12" t="s">
        <v>1493</v>
      </c>
      <c r="BM38" s="12" t="s">
        <v>1493</v>
      </c>
      <c r="BN38" s="12" t="s">
        <v>1493</v>
      </c>
      <c r="BO38" s="12" t="s">
        <v>1493</v>
      </c>
      <c r="BP38" s="12" t="s">
        <v>1493</v>
      </c>
      <c r="BQ38" s="12" t="s">
        <v>1493</v>
      </c>
      <c r="BR38" s="12" t="s">
        <v>1493</v>
      </c>
      <c r="BS38" s="12" t="s">
        <v>1493</v>
      </c>
      <c r="BT38" s="12" t="s">
        <v>1493</v>
      </c>
      <c r="BU38" s="12" t="s">
        <v>1493</v>
      </c>
      <c r="BV38" s="12" t="s">
        <v>1493</v>
      </c>
      <c r="BW38" s="12" t="s">
        <v>1493</v>
      </c>
      <c r="BX38" s="12" t="s">
        <v>1493</v>
      </c>
      <c r="BY38" s="12" t="s">
        <v>1493</v>
      </c>
      <c r="BZ38" s="12" t="s">
        <v>1493</v>
      </c>
      <c r="CA38" s="12" t="s">
        <v>1493</v>
      </c>
      <c r="CB38" s="12" t="s">
        <v>1493</v>
      </c>
      <c r="CC38" s="12" t="s">
        <v>1493</v>
      </c>
      <c r="CD38" s="12" t="s">
        <v>1493</v>
      </c>
      <c r="CE38" s="12" t="s">
        <v>1493</v>
      </c>
      <c r="CF38" s="12" t="s">
        <v>1493</v>
      </c>
      <c r="CG38" s="12" t="s">
        <v>1493</v>
      </c>
      <c r="CH38" s="12" t="s">
        <v>1493</v>
      </c>
      <c r="CI38" s="12" t="s">
        <v>1493</v>
      </c>
      <c r="CJ38" s="12" t="s">
        <v>1493</v>
      </c>
      <c r="CK38" s="12" t="s">
        <v>1493</v>
      </c>
      <c r="CL38" s="12" t="s">
        <v>1493</v>
      </c>
      <c r="CM38" s="12" t="s">
        <v>1493</v>
      </c>
      <c r="CN38" s="12" t="s">
        <v>1493</v>
      </c>
      <c r="CO38" s="12" t="s">
        <v>1493</v>
      </c>
      <c r="CP38" s="12" t="s">
        <v>1493</v>
      </c>
      <c r="CQ38" s="12" t="s">
        <v>1493</v>
      </c>
      <c r="CR38" s="12" t="s">
        <v>1493</v>
      </c>
      <c r="CS38" s="12" t="s">
        <v>1493</v>
      </c>
      <c r="CT38" s="12" t="s">
        <v>1493</v>
      </c>
      <c r="CU38" s="12" t="s">
        <v>1493</v>
      </c>
      <c r="CV38" s="12" t="s">
        <v>1493</v>
      </c>
      <c r="CW38" s="12" t="s">
        <v>1493</v>
      </c>
      <c r="CX38" s="12" t="s">
        <v>1493</v>
      </c>
      <c r="CY38" s="12" t="s">
        <v>1493</v>
      </c>
      <c r="CZ38" s="12" t="s">
        <v>1493</v>
      </c>
      <c r="DA38" s="12" t="s">
        <v>1493</v>
      </c>
      <c r="DB38" s="12" t="s">
        <v>1493</v>
      </c>
      <c r="DC38" s="12" t="s">
        <v>1493</v>
      </c>
      <c r="DD38" s="12" t="s">
        <v>1493</v>
      </c>
      <c r="DE38" s="12" t="s">
        <v>1493</v>
      </c>
      <c r="DF38" s="12" t="s">
        <v>1493</v>
      </c>
      <c r="DG38" s="12" t="s">
        <v>1493</v>
      </c>
      <c r="DH38" s="12" t="s">
        <v>1493</v>
      </c>
      <c r="DI38" s="12" t="s">
        <v>1493</v>
      </c>
      <c r="DJ38" s="12" t="s">
        <v>1493</v>
      </c>
      <c r="DK38" s="12" t="s">
        <v>1493</v>
      </c>
      <c r="DL38" s="12" t="s">
        <v>1493</v>
      </c>
      <c r="DM38" s="12" t="s">
        <v>1493</v>
      </c>
      <c r="DN38" s="12" t="s">
        <v>1493</v>
      </c>
      <c r="DO38" s="12" t="s">
        <v>1493</v>
      </c>
      <c r="DP38" s="12" t="s">
        <v>1493</v>
      </c>
      <c r="DQ38" s="12" t="s">
        <v>1493</v>
      </c>
      <c r="DR38" s="12" t="s">
        <v>1493</v>
      </c>
      <c r="DS38" s="12" t="s">
        <v>1493</v>
      </c>
      <c r="DT38" s="12" t="s">
        <v>1493</v>
      </c>
      <c r="DU38" s="12" t="s">
        <v>1493</v>
      </c>
      <c r="DV38" s="12" t="s">
        <v>1493</v>
      </c>
      <c r="DW38" s="12" t="s">
        <v>1493</v>
      </c>
      <c r="DX38" s="12" t="s">
        <v>1493</v>
      </c>
      <c r="DY38" s="12" t="s">
        <v>1493</v>
      </c>
      <c r="DZ38" s="12" t="s">
        <v>1493</v>
      </c>
      <c r="EA38" s="12" t="s">
        <v>1493</v>
      </c>
      <c r="EB38" s="12" t="s">
        <v>1493</v>
      </c>
      <c r="EC38" s="12" t="s">
        <v>1493</v>
      </c>
      <c r="ED38" s="12" t="s">
        <v>1493</v>
      </c>
      <c r="EE38" s="12" t="s">
        <v>1493</v>
      </c>
      <c r="EF38" s="12" t="s">
        <v>1493</v>
      </c>
      <c r="EG38" s="12" t="s">
        <v>1493</v>
      </c>
      <c r="EH38" s="12" t="s">
        <v>1493</v>
      </c>
      <c r="EI38" s="12" t="s">
        <v>1493</v>
      </c>
      <c r="EJ38" s="12" t="s">
        <v>1493</v>
      </c>
      <c r="EK38" s="12" t="s">
        <v>1493</v>
      </c>
      <c r="EL38" s="12" t="s">
        <v>1493</v>
      </c>
      <c r="EM38" s="12" t="s">
        <v>1493</v>
      </c>
      <c r="EN38" s="12" t="s">
        <v>1493</v>
      </c>
      <c r="EO38" s="12" t="s">
        <v>1493</v>
      </c>
      <c r="EP38" s="12" t="s">
        <v>1493</v>
      </c>
      <c r="EQ38" s="12" t="s">
        <v>1493</v>
      </c>
      <c r="ER38" s="12" t="s">
        <v>1493</v>
      </c>
      <c r="ES38" s="12" t="s">
        <v>1493</v>
      </c>
      <c r="ET38" s="12" t="s">
        <v>1493</v>
      </c>
      <c r="EU38" s="12" t="s">
        <v>1493</v>
      </c>
      <c r="EV38" s="12" t="s">
        <v>1493</v>
      </c>
      <c r="EW38" s="12" t="s">
        <v>1493</v>
      </c>
      <c r="EX38" s="12" t="s">
        <v>1493</v>
      </c>
      <c r="EY38" s="12" t="s">
        <v>1493</v>
      </c>
      <c r="EZ38" s="12" t="s">
        <v>1493</v>
      </c>
      <c r="FA38" s="12" t="s">
        <v>1493</v>
      </c>
      <c r="FB38" s="12" t="s">
        <v>1493</v>
      </c>
      <c r="FC38" s="12" t="s">
        <v>1493</v>
      </c>
      <c r="FD38" s="12" t="s">
        <v>1493</v>
      </c>
      <c r="FE38" s="12" t="s">
        <v>1493</v>
      </c>
      <c r="FF38" s="12" t="s">
        <v>1493</v>
      </c>
      <c r="FG38" s="12" t="s">
        <v>1493</v>
      </c>
      <c r="FH38" s="12" t="s">
        <v>1493</v>
      </c>
      <c r="FI38" s="12" t="s">
        <v>1493</v>
      </c>
      <c r="FJ38" s="12" t="s">
        <v>1493</v>
      </c>
      <c r="FK38" s="12" t="s">
        <v>1493</v>
      </c>
      <c r="FL38" s="12" t="s">
        <v>1493</v>
      </c>
      <c r="FM38" s="12" t="s">
        <v>1493</v>
      </c>
      <c r="FN38">
        <v>1</v>
      </c>
      <c r="FO38" s="12" t="s">
        <v>1493</v>
      </c>
      <c r="FP38" s="12" t="s">
        <v>1493</v>
      </c>
      <c r="FQ38">
        <v>0</v>
      </c>
      <c r="FR38" s="12" t="s">
        <v>1493</v>
      </c>
      <c r="FS38" s="12" t="s">
        <v>1493</v>
      </c>
      <c r="FT38" s="12" t="s">
        <v>1493</v>
      </c>
      <c r="FU38" s="12" t="s">
        <v>1493</v>
      </c>
      <c r="FV38" s="12" t="s">
        <v>1493</v>
      </c>
      <c r="FW38" s="12" t="s">
        <v>1493</v>
      </c>
      <c r="FX38" s="12" t="s">
        <v>1493</v>
      </c>
      <c r="FY38" s="12" t="s">
        <v>1493</v>
      </c>
      <c r="FZ38" s="12" t="s">
        <v>1493</v>
      </c>
      <c r="GA38" s="12" t="s">
        <v>1493</v>
      </c>
      <c r="GB38" s="12" t="s">
        <v>1493</v>
      </c>
      <c r="GC38" s="12" t="s">
        <v>1493</v>
      </c>
      <c r="GD38" s="12" t="s">
        <v>1493</v>
      </c>
      <c r="GE38" s="12" t="s">
        <v>1493</v>
      </c>
      <c r="GF38" s="12" t="s">
        <v>1493</v>
      </c>
      <c r="GG38" s="12" t="s">
        <v>1493</v>
      </c>
      <c r="GH38" s="12" t="s">
        <v>1493</v>
      </c>
      <c r="GI38" s="12" t="s">
        <v>1493</v>
      </c>
      <c r="GJ38">
        <v>0</v>
      </c>
      <c r="GK38">
        <v>0</v>
      </c>
      <c r="GL38">
        <v>0</v>
      </c>
      <c r="GN38">
        <v>1</v>
      </c>
    </row>
    <row r="39" spans="1:196" x14ac:dyDescent="0.25">
      <c r="A39" s="4">
        <v>2.0369999999999999</v>
      </c>
      <c r="B39" s="12" t="s">
        <v>690</v>
      </c>
      <c r="C39">
        <v>140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 s="12" t="s">
        <v>1493</v>
      </c>
      <c r="M39" s="12" t="s">
        <v>1493</v>
      </c>
      <c r="N39">
        <v>1</v>
      </c>
      <c r="O39">
        <v>1</v>
      </c>
      <c r="P39" s="12" t="s">
        <v>1493</v>
      </c>
      <c r="Q39" s="12" t="s">
        <v>1493</v>
      </c>
      <c r="R39" s="12" t="s">
        <v>1493</v>
      </c>
      <c r="S39" s="12" t="s">
        <v>1493</v>
      </c>
      <c r="T39" s="12" t="s">
        <v>1493</v>
      </c>
      <c r="U39" s="12" t="s">
        <v>1493</v>
      </c>
      <c r="V39" s="12" t="s">
        <v>1493</v>
      </c>
      <c r="W39" s="12" t="s">
        <v>1493</v>
      </c>
      <c r="X39" s="12" t="s">
        <v>1493</v>
      </c>
      <c r="Y39" s="12" t="s">
        <v>1493</v>
      </c>
      <c r="Z39" s="12" t="s">
        <v>1493</v>
      </c>
      <c r="AA39" s="12" t="s">
        <v>1493</v>
      </c>
      <c r="AB39" s="12" t="s">
        <v>1493</v>
      </c>
      <c r="AC39" s="12" t="s">
        <v>1493</v>
      </c>
      <c r="AD39" s="12" t="s">
        <v>1493</v>
      </c>
      <c r="AE39" s="12" t="s">
        <v>1493</v>
      </c>
      <c r="AF39" s="12" t="s">
        <v>1493</v>
      </c>
      <c r="AG39" s="12" t="s">
        <v>1493</v>
      </c>
      <c r="AH39" s="12" t="s">
        <v>1493</v>
      </c>
      <c r="AI39" s="12" t="s">
        <v>1493</v>
      </c>
      <c r="AJ39" s="12" t="s">
        <v>1493</v>
      </c>
      <c r="AK39" s="12" t="s">
        <v>1493</v>
      </c>
      <c r="AL39" s="12" t="s">
        <v>1493</v>
      </c>
      <c r="AM39" s="12" t="s">
        <v>1493</v>
      </c>
      <c r="AN39" s="12" t="s">
        <v>1493</v>
      </c>
      <c r="AO39" s="12" t="s">
        <v>1493</v>
      </c>
      <c r="AP39" s="12" t="s">
        <v>1493</v>
      </c>
      <c r="AQ39" s="12" t="s">
        <v>1493</v>
      </c>
      <c r="AR39" s="12" t="s">
        <v>1493</v>
      </c>
      <c r="AS39" s="12" t="s">
        <v>1493</v>
      </c>
      <c r="AT39" s="12" t="s">
        <v>1493</v>
      </c>
      <c r="AU39" s="12" t="s">
        <v>1493</v>
      </c>
      <c r="AV39" s="12" t="s">
        <v>1493</v>
      </c>
      <c r="AW39" s="12" t="s">
        <v>1493</v>
      </c>
      <c r="AX39" s="12" t="s">
        <v>1493</v>
      </c>
      <c r="AY39" s="12" t="s">
        <v>1493</v>
      </c>
      <c r="AZ39" s="12" t="s">
        <v>1493</v>
      </c>
      <c r="BA39" s="12" t="s">
        <v>1493</v>
      </c>
      <c r="BB39" s="12" t="s">
        <v>1493</v>
      </c>
      <c r="BC39" s="12" t="s">
        <v>1493</v>
      </c>
      <c r="BD39" s="12" t="s">
        <v>1493</v>
      </c>
      <c r="BE39" s="12" t="s">
        <v>1493</v>
      </c>
      <c r="BF39" s="12" t="s">
        <v>1493</v>
      </c>
      <c r="BG39" s="12" t="s">
        <v>1493</v>
      </c>
      <c r="BH39" s="12" t="s">
        <v>1493</v>
      </c>
      <c r="BI39" s="12" t="s">
        <v>1493</v>
      </c>
      <c r="BJ39" s="12" t="s">
        <v>1493</v>
      </c>
      <c r="BK39" s="12" t="s">
        <v>1493</v>
      </c>
      <c r="BL39" s="12" t="s">
        <v>1493</v>
      </c>
      <c r="BM39" s="12" t="s">
        <v>1493</v>
      </c>
      <c r="BN39" s="12" t="s">
        <v>1493</v>
      </c>
      <c r="BO39" s="12" t="s">
        <v>1493</v>
      </c>
      <c r="BP39" s="12" t="s">
        <v>1493</v>
      </c>
      <c r="BQ39" s="12" t="s">
        <v>1493</v>
      </c>
      <c r="BR39" s="12" t="s">
        <v>1493</v>
      </c>
      <c r="BS39" s="12" t="s">
        <v>1493</v>
      </c>
      <c r="BT39" s="12" t="s">
        <v>1493</v>
      </c>
      <c r="BU39" s="12" t="s">
        <v>1493</v>
      </c>
      <c r="BV39" s="12" t="s">
        <v>1493</v>
      </c>
      <c r="BW39" s="12" t="s">
        <v>1493</v>
      </c>
      <c r="BX39" s="12" t="s">
        <v>1493</v>
      </c>
      <c r="BY39" s="12" t="s">
        <v>1493</v>
      </c>
      <c r="BZ39" s="12" t="s">
        <v>1493</v>
      </c>
      <c r="CA39" s="12" t="s">
        <v>1493</v>
      </c>
      <c r="CB39" s="12" t="s">
        <v>1493</v>
      </c>
      <c r="CC39" s="12" t="s">
        <v>1493</v>
      </c>
      <c r="CD39" s="12" t="s">
        <v>1493</v>
      </c>
      <c r="CE39" s="12" t="s">
        <v>1493</v>
      </c>
      <c r="CF39" s="12" t="s">
        <v>1493</v>
      </c>
      <c r="CG39" s="12" t="s">
        <v>1493</v>
      </c>
      <c r="CH39" s="12" t="s">
        <v>1493</v>
      </c>
      <c r="CI39" s="12" t="s">
        <v>1493</v>
      </c>
      <c r="CJ39" s="12" t="s">
        <v>1493</v>
      </c>
      <c r="CK39" s="12" t="s">
        <v>1493</v>
      </c>
      <c r="CL39" s="12" t="s">
        <v>1493</v>
      </c>
      <c r="CM39" s="12" t="s">
        <v>1493</v>
      </c>
      <c r="CN39" s="12" t="s">
        <v>1493</v>
      </c>
      <c r="CO39" s="12" t="s">
        <v>1493</v>
      </c>
      <c r="CP39" s="12" t="s">
        <v>1493</v>
      </c>
      <c r="CQ39" s="12" t="s">
        <v>1493</v>
      </c>
      <c r="CR39" s="12" t="s">
        <v>1493</v>
      </c>
      <c r="CS39" s="12" t="s">
        <v>1493</v>
      </c>
      <c r="CT39" s="12" t="s">
        <v>1493</v>
      </c>
      <c r="CU39" s="12" t="s">
        <v>1493</v>
      </c>
      <c r="CV39" s="12" t="s">
        <v>1493</v>
      </c>
      <c r="CW39" s="12" t="s">
        <v>1493</v>
      </c>
      <c r="CX39" s="12" t="s">
        <v>1493</v>
      </c>
      <c r="CY39" s="12" t="s">
        <v>1493</v>
      </c>
      <c r="CZ39" s="12" t="s">
        <v>1493</v>
      </c>
      <c r="DA39" s="12" t="s">
        <v>1493</v>
      </c>
      <c r="DB39" s="12" t="s">
        <v>1493</v>
      </c>
      <c r="DC39" s="12" t="s">
        <v>1493</v>
      </c>
      <c r="DD39" s="12" t="s">
        <v>1493</v>
      </c>
      <c r="DE39" s="12" t="s">
        <v>1493</v>
      </c>
      <c r="DF39" s="12" t="s">
        <v>1493</v>
      </c>
      <c r="DG39" s="12" t="s">
        <v>1493</v>
      </c>
      <c r="DH39" s="12" t="s">
        <v>1493</v>
      </c>
      <c r="DI39" s="12" t="s">
        <v>1493</v>
      </c>
      <c r="DJ39" s="12" t="s">
        <v>1493</v>
      </c>
      <c r="DK39" s="12" t="s">
        <v>1493</v>
      </c>
      <c r="DL39" s="12" t="s">
        <v>1493</v>
      </c>
      <c r="DM39" s="12" t="s">
        <v>1493</v>
      </c>
      <c r="DN39" s="12" t="s">
        <v>1493</v>
      </c>
      <c r="DO39" s="12" t="s">
        <v>1493</v>
      </c>
      <c r="DP39" s="12" t="s">
        <v>1493</v>
      </c>
      <c r="DQ39" s="12" t="s">
        <v>1493</v>
      </c>
      <c r="DR39" s="12" t="s">
        <v>1493</v>
      </c>
      <c r="DS39" s="12" t="s">
        <v>1493</v>
      </c>
      <c r="DT39" s="12" t="s">
        <v>1493</v>
      </c>
      <c r="DU39" s="12" t="s">
        <v>1493</v>
      </c>
      <c r="DV39" s="12" t="s">
        <v>1493</v>
      </c>
      <c r="DW39" s="12" t="s">
        <v>1493</v>
      </c>
      <c r="DX39" s="12" t="s">
        <v>1493</v>
      </c>
      <c r="DY39" s="12" t="s">
        <v>1493</v>
      </c>
      <c r="DZ39" s="12" t="s">
        <v>1493</v>
      </c>
      <c r="EA39" s="12" t="s">
        <v>1493</v>
      </c>
      <c r="EB39" s="12" t="s">
        <v>1493</v>
      </c>
      <c r="EC39" s="12" t="s">
        <v>1493</v>
      </c>
      <c r="ED39" s="12" t="s">
        <v>1493</v>
      </c>
      <c r="EE39" s="12" t="s">
        <v>1493</v>
      </c>
      <c r="EF39" s="12" t="s">
        <v>1493</v>
      </c>
      <c r="EG39" s="12" t="s">
        <v>1493</v>
      </c>
      <c r="EH39" s="12" t="s">
        <v>1493</v>
      </c>
      <c r="EI39" s="12" t="s">
        <v>1493</v>
      </c>
      <c r="EJ39" s="12" t="s">
        <v>1493</v>
      </c>
      <c r="EK39" s="12" t="s">
        <v>1493</v>
      </c>
      <c r="EL39" s="12" t="s">
        <v>1493</v>
      </c>
      <c r="EM39" s="12" t="s">
        <v>1493</v>
      </c>
      <c r="EN39" s="12" t="s">
        <v>1493</v>
      </c>
      <c r="EO39" s="12" t="s">
        <v>1493</v>
      </c>
      <c r="EP39" s="12" t="s">
        <v>1493</v>
      </c>
      <c r="EQ39" s="12" t="s">
        <v>1493</v>
      </c>
      <c r="ER39" s="12" t="s">
        <v>1493</v>
      </c>
      <c r="ES39" s="12" t="s">
        <v>1493</v>
      </c>
      <c r="ET39" s="12" t="s">
        <v>1493</v>
      </c>
      <c r="EU39" s="12" t="s">
        <v>1493</v>
      </c>
      <c r="EV39" s="12" t="s">
        <v>1493</v>
      </c>
      <c r="EW39" s="12" t="s">
        <v>1493</v>
      </c>
      <c r="EX39" s="12" t="s">
        <v>1493</v>
      </c>
      <c r="EY39" s="12" t="s">
        <v>1493</v>
      </c>
      <c r="EZ39" s="12" t="s">
        <v>1493</v>
      </c>
      <c r="FA39" s="12" t="s">
        <v>1493</v>
      </c>
      <c r="FB39" s="12" t="s">
        <v>1493</v>
      </c>
      <c r="FC39" s="12" t="s">
        <v>1493</v>
      </c>
      <c r="FD39" s="12" t="s">
        <v>1493</v>
      </c>
      <c r="FE39" s="12" t="s">
        <v>1493</v>
      </c>
      <c r="FF39" s="12" t="s">
        <v>1493</v>
      </c>
      <c r="FG39" s="12" t="s">
        <v>1493</v>
      </c>
      <c r="FH39" s="12" t="s">
        <v>1493</v>
      </c>
      <c r="FI39" s="12" t="s">
        <v>1493</v>
      </c>
      <c r="FJ39" s="12" t="s">
        <v>1493</v>
      </c>
      <c r="FK39" s="12" t="s">
        <v>1493</v>
      </c>
      <c r="FL39" s="12" t="s">
        <v>1493</v>
      </c>
      <c r="FM39" s="12" t="s">
        <v>1493</v>
      </c>
      <c r="FN39">
        <v>1</v>
      </c>
      <c r="FO39" s="12" t="s">
        <v>1493</v>
      </c>
      <c r="FP39" s="12" t="s">
        <v>1493</v>
      </c>
      <c r="FQ39" s="12" t="s">
        <v>1493</v>
      </c>
      <c r="FR39" s="12" t="s">
        <v>1493</v>
      </c>
      <c r="FS39" s="12" t="s">
        <v>1493</v>
      </c>
      <c r="FT39" s="12" t="s">
        <v>1493</v>
      </c>
      <c r="FU39" s="12" t="s">
        <v>1493</v>
      </c>
      <c r="FV39" s="12" t="s">
        <v>1493</v>
      </c>
      <c r="FW39" s="12" t="s">
        <v>1493</v>
      </c>
      <c r="FX39" s="12" t="s">
        <v>1493</v>
      </c>
      <c r="FY39" s="12" t="s">
        <v>1493</v>
      </c>
      <c r="FZ39" s="12" t="s">
        <v>1493</v>
      </c>
      <c r="GA39" s="12" t="s">
        <v>1493</v>
      </c>
      <c r="GB39" s="12" t="s">
        <v>1493</v>
      </c>
      <c r="GC39" s="12" t="s">
        <v>1493</v>
      </c>
      <c r="GD39" s="12" t="s">
        <v>1493</v>
      </c>
      <c r="GE39" s="12" t="s">
        <v>1493</v>
      </c>
      <c r="GF39" s="12" t="s">
        <v>1493</v>
      </c>
      <c r="GG39" s="12" t="s">
        <v>1493</v>
      </c>
      <c r="GH39" s="12" t="s">
        <v>1493</v>
      </c>
      <c r="GI39" s="12" t="s">
        <v>1493</v>
      </c>
      <c r="GJ39">
        <v>0</v>
      </c>
      <c r="GK39">
        <v>0</v>
      </c>
      <c r="GL39">
        <v>0</v>
      </c>
      <c r="GN39">
        <v>1</v>
      </c>
    </row>
    <row r="40" spans="1:196" x14ac:dyDescent="0.25">
      <c r="A40" s="4">
        <v>2.0379999999999998</v>
      </c>
      <c r="B40" s="12" t="s">
        <v>777</v>
      </c>
      <c r="C40" s="12" t="s">
        <v>1493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 s="12" t="s">
        <v>1493</v>
      </c>
      <c r="M40" s="12" t="s">
        <v>1493</v>
      </c>
      <c r="N40">
        <v>1</v>
      </c>
      <c r="O40">
        <v>1</v>
      </c>
      <c r="P40" s="12" t="s">
        <v>836</v>
      </c>
      <c r="Q40" s="12" t="s">
        <v>1493</v>
      </c>
      <c r="R40" s="12" t="s">
        <v>1493</v>
      </c>
      <c r="S40" s="12" t="s">
        <v>1493</v>
      </c>
      <c r="T40" s="12" t="s">
        <v>1493</v>
      </c>
      <c r="U40" s="12" t="s">
        <v>1493</v>
      </c>
      <c r="V40" s="12" t="s">
        <v>1493</v>
      </c>
      <c r="W40" s="12" t="s">
        <v>1493</v>
      </c>
      <c r="X40" s="12" t="s">
        <v>1493</v>
      </c>
      <c r="Y40" s="12" t="s">
        <v>1493</v>
      </c>
      <c r="Z40" s="12" t="s">
        <v>1493</v>
      </c>
      <c r="AA40" s="12" t="s">
        <v>1493</v>
      </c>
      <c r="AB40">
        <v>1</v>
      </c>
      <c r="AC40">
        <v>1</v>
      </c>
      <c r="AD40" s="12" t="s">
        <v>1493</v>
      </c>
      <c r="AE40" s="12" t="s">
        <v>1493</v>
      </c>
      <c r="AF40" s="12" t="s">
        <v>1493</v>
      </c>
      <c r="AG40" s="12" t="s">
        <v>1493</v>
      </c>
      <c r="AH40" s="12" t="s">
        <v>1493</v>
      </c>
      <c r="AI40" s="12" t="s">
        <v>1493</v>
      </c>
      <c r="AJ40" s="12" t="s">
        <v>1493</v>
      </c>
      <c r="AK40" s="12" t="s">
        <v>1493</v>
      </c>
      <c r="AL40" s="12" t="s">
        <v>1493</v>
      </c>
      <c r="AM40" s="12" t="s">
        <v>1493</v>
      </c>
      <c r="AN40" s="12" t="s">
        <v>1493</v>
      </c>
      <c r="AO40" s="12" t="s">
        <v>1493</v>
      </c>
      <c r="AP40" s="12" t="s">
        <v>1493</v>
      </c>
      <c r="AQ40" s="12" t="s">
        <v>1493</v>
      </c>
      <c r="AR40" s="12" t="s">
        <v>1493</v>
      </c>
      <c r="AS40" s="12" t="s">
        <v>1493</v>
      </c>
      <c r="AT40" s="12" t="s">
        <v>1493</v>
      </c>
      <c r="AU40" s="12" t="s">
        <v>1493</v>
      </c>
      <c r="AV40" s="12" t="s">
        <v>1493</v>
      </c>
      <c r="AW40" s="12" t="s">
        <v>1493</v>
      </c>
      <c r="AX40" s="12" t="s">
        <v>1493</v>
      </c>
      <c r="AY40" s="12" t="s">
        <v>1493</v>
      </c>
      <c r="AZ40" s="12" t="s">
        <v>1493</v>
      </c>
      <c r="BA40" s="12" t="s">
        <v>1493</v>
      </c>
      <c r="BB40" s="12" t="s">
        <v>1493</v>
      </c>
      <c r="BC40" s="12" t="s">
        <v>1493</v>
      </c>
      <c r="BD40" s="12" t="s">
        <v>1493</v>
      </c>
      <c r="BE40" s="12" t="s">
        <v>1493</v>
      </c>
      <c r="BF40" s="12" t="s">
        <v>1493</v>
      </c>
      <c r="BG40" s="12" t="s">
        <v>1493</v>
      </c>
      <c r="BH40" s="12" t="s">
        <v>1493</v>
      </c>
      <c r="BI40" s="12" t="s">
        <v>1493</v>
      </c>
      <c r="BJ40" s="12" t="s">
        <v>1493</v>
      </c>
      <c r="BK40" s="12" t="s">
        <v>1493</v>
      </c>
      <c r="BL40" s="12" t="s">
        <v>1493</v>
      </c>
      <c r="BM40" s="12" t="s">
        <v>1493</v>
      </c>
      <c r="BN40" s="12" t="s">
        <v>1493</v>
      </c>
      <c r="BO40" s="12" t="s">
        <v>1493</v>
      </c>
      <c r="BP40" s="12" t="s">
        <v>1493</v>
      </c>
      <c r="BQ40" s="12" t="s">
        <v>1493</v>
      </c>
      <c r="BR40" s="12" t="s">
        <v>1493</v>
      </c>
      <c r="BS40" s="12" t="s">
        <v>1493</v>
      </c>
      <c r="BT40" s="12" t="s">
        <v>1493</v>
      </c>
      <c r="BU40" s="12" t="s">
        <v>1493</v>
      </c>
      <c r="BV40" s="12" t="s">
        <v>1493</v>
      </c>
      <c r="BW40" s="12" t="s">
        <v>1493</v>
      </c>
      <c r="BX40" s="12" t="s">
        <v>1493</v>
      </c>
      <c r="BY40" s="12" t="s">
        <v>1493</v>
      </c>
      <c r="BZ40" s="12" t="s">
        <v>1493</v>
      </c>
      <c r="CA40" s="12" t="s">
        <v>1493</v>
      </c>
      <c r="CB40" s="12" t="s">
        <v>1493</v>
      </c>
      <c r="CC40" s="12" t="s">
        <v>1493</v>
      </c>
      <c r="CD40" s="12" t="s">
        <v>1493</v>
      </c>
      <c r="CE40" s="12" t="s">
        <v>1493</v>
      </c>
      <c r="CF40" s="12" t="s">
        <v>1493</v>
      </c>
      <c r="CG40" s="12" t="s">
        <v>1493</v>
      </c>
      <c r="CH40" s="12" t="s">
        <v>1493</v>
      </c>
      <c r="CI40" s="12" t="s">
        <v>1493</v>
      </c>
      <c r="CJ40" s="12" t="s">
        <v>1493</v>
      </c>
      <c r="CK40" s="12" t="s">
        <v>1493</v>
      </c>
      <c r="CL40" s="12" t="s">
        <v>1493</v>
      </c>
      <c r="CM40" s="12" t="s">
        <v>1493</v>
      </c>
      <c r="CN40" s="12" t="s">
        <v>1493</v>
      </c>
      <c r="CO40" s="12" t="s">
        <v>1493</v>
      </c>
      <c r="CP40" s="12" t="s">
        <v>1493</v>
      </c>
      <c r="CQ40" s="12" t="s">
        <v>1493</v>
      </c>
      <c r="CR40" s="12" t="s">
        <v>1493</v>
      </c>
      <c r="CS40" s="12" t="s">
        <v>1493</v>
      </c>
      <c r="CT40" s="12" t="s">
        <v>1493</v>
      </c>
      <c r="CU40" s="12" t="s">
        <v>1493</v>
      </c>
      <c r="CV40" s="12" t="s">
        <v>1493</v>
      </c>
      <c r="CW40" s="12" t="s">
        <v>1493</v>
      </c>
      <c r="CX40" s="12" t="s">
        <v>1493</v>
      </c>
      <c r="CY40" s="12" t="s">
        <v>1493</v>
      </c>
      <c r="CZ40" s="12" t="s">
        <v>1493</v>
      </c>
      <c r="DA40" s="12" t="s">
        <v>1493</v>
      </c>
      <c r="DB40" s="12" t="s">
        <v>1493</v>
      </c>
      <c r="DC40" s="12" t="s">
        <v>1493</v>
      </c>
      <c r="DD40" s="12" t="s">
        <v>1493</v>
      </c>
      <c r="DE40" s="12" t="s">
        <v>1493</v>
      </c>
      <c r="DF40" s="12" t="s">
        <v>1493</v>
      </c>
      <c r="DG40" s="12" t="s">
        <v>1493</v>
      </c>
      <c r="DH40" s="12" t="s">
        <v>1493</v>
      </c>
      <c r="DI40" s="12" t="s">
        <v>1493</v>
      </c>
      <c r="DJ40" s="12" t="s">
        <v>1493</v>
      </c>
      <c r="DK40" s="12" t="s">
        <v>1493</v>
      </c>
      <c r="DL40" s="12" t="s">
        <v>1493</v>
      </c>
      <c r="DM40" s="12" t="s">
        <v>1493</v>
      </c>
      <c r="DN40" s="12" t="s">
        <v>1493</v>
      </c>
      <c r="DO40" s="12" t="s">
        <v>1493</v>
      </c>
      <c r="DP40" s="12" t="s">
        <v>1493</v>
      </c>
      <c r="DQ40" s="12" t="s">
        <v>1493</v>
      </c>
      <c r="DR40" s="12" t="s">
        <v>1493</v>
      </c>
      <c r="DS40" s="12" t="s">
        <v>1493</v>
      </c>
      <c r="DT40" s="12" t="s">
        <v>1493</v>
      </c>
      <c r="DU40" s="12" t="s">
        <v>1493</v>
      </c>
      <c r="DV40" s="12" t="s">
        <v>1493</v>
      </c>
      <c r="DW40" s="12" t="s">
        <v>1493</v>
      </c>
      <c r="DX40" s="12" t="s">
        <v>1493</v>
      </c>
      <c r="DY40" s="12" t="s">
        <v>1493</v>
      </c>
      <c r="DZ40" s="12" t="s">
        <v>1493</v>
      </c>
      <c r="EA40" s="12" t="s">
        <v>1493</v>
      </c>
      <c r="EB40" s="12" t="s">
        <v>1493</v>
      </c>
      <c r="EC40" s="12" t="s">
        <v>1493</v>
      </c>
      <c r="ED40" s="12" t="s">
        <v>1493</v>
      </c>
      <c r="EE40" s="12" t="s">
        <v>1493</v>
      </c>
      <c r="EF40" s="12" t="s">
        <v>1493</v>
      </c>
      <c r="EG40" s="12" t="s">
        <v>1493</v>
      </c>
      <c r="EH40" s="12" t="s">
        <v>1493</v>
      </c>
      <c r="EI40" s="12" t="s">
        <v>1493</v>
      </c>
      <c r="EJ40" s="12" t="s">
        <v>1493</v>
      </c>
      <c r="EK40" s="12" t="s">
        <v>1493</v>
      </c>
      <c r="EL40" s="12" t="s">
        <v>1493</v>
      </c>
      <c r="EM40" s="12" t="s">
        <v>1493</v>
      </c>
      <c r="EN40" s="12" t="s">
        <v>1493</v>
      </c>
      <c r="EO40" s="12" t="s">
        <v>1493</v>
      </c>
      <c r="EP40" s="12" t="s">
        <v>1493</v>
      </c>
      <c r="EQ40" s="12" t="s">
        <v>1493</v>
      </c>
      <c r="ER40" s="12" t="s">
        <v>1493</v>
      </c>
      <c r="ES40" s="12" t="s">
        <v>1493</v>
      </c>
      <c r="ET40" s="12" t="s">
        <v>1493</v>
      </c>
      <c r="EU40" s="12" t="s">
        <v>1493</v>
      </c>
      <c r="EV40" s="12" t="s">
        <v>1493</v>
      </c>
      <c r="EW40" s="12" t="s">
        <v>1493</v>
      </c>
      <c r="EX40" s="12" t="s">
        <v>1493</v>
      </c>
      <c r="EY40" s="12" t="s">
        <v>1493</v>
      </c>
      <c r="EZ40" s="12" t="s">
        <v>1493</v>
      </c>
      <c r="FA40" s="12" t="s">
        <v>1493</v>
      </c>
      <c r="FB40" s="12" t="s">
        <v>1493</v>
      </c>
      <c r="FC40" s="12" t="s">
        <v>1493</v>
      </c>
      <c r="FD40" s="12" t="s">
        <v>1493</v>
      </c>
      <c r="FE40" s="12" t="s">
        <v>1493</v>
      </c>
      <c r="FF40" s="12" t="s">
        <v>1493</v>
      </c>
      <c r="FG40" s="12" t="s">
        <v>1493</v>
      </c>
      <c r="FH40" s="12" t="s">
        <v>1493</v>
      </c>
      <c r="FI40" s="12" t="s">
        <v>1493</v>
      </c>
      <c r="FJ40" s="12" t="s">
        <v>1493</v>
      </c>
      <c r="FK40" s="12" t="s">
        <v>1493</v>
      </c>
      <c r="FL40" s="12" t="s">
        <v>1493</v>
      </c>
      <c r="FM40" s="12" t="s">
        <v>1493</v>
      </c>
      <c r="FN40">
        <v>1</v>
      </c>
      <c r="FO40" s="12" t="s">
        <v>1493</v>
      </c>
      <c r="FP40" s="12" t="s">
        <v>1493</v>
      </c>
      <c r="FQ40">
        <v>1</v>
      </c>
      <c r="FR40" s="12" t="s">
        <v>1493</v>
      </c>
      <c r="FS40" s="12" t="s">
        <v>1493</v>
      </c>
      <c r="FT40" s="12" t="s">
        <v>1493</v>
      </c>
      <c r="FU40" s="12" t="s">
        <v>1493</v>
      </c>
      <c r="FV40" s="12" t="s">
        <v>1493</v>
      </c>
      <c r="FW40" s="12" t="s">
        <v>1493</v>
      </c>
      <c r="FX40" s="12" t="s">
        <v>1493</v>
      </c>
      <c r="FY40" s="12" t="s">
        <v>1493</v>
      </c>
      <c r="FZ40" s="12" t="s">
        <v>1493</v>
      </c>
      <c r="GA40" s="12" t="s">
        <v>1493</v>
      </c>
      <c r="GB40" s="12" t="s">
        <v>1493</v>
      </c>
      <c r="GC40" s="12" t="s">
        <v>1493</v>
      </c>
      <c r="GD40" s="12" t="s">
        <v>1493</v>
      </c>
      <c r="GE40" s="12" t="s">
        <v>1493</v>
      </c>
      <c r="GF40" s="12" t="s">
        <v>1493</v>
      </c>
      <c r="GG40" s="12" t="s">
        <v>1493</v>
      </c>
      <c r="GH40" s="12" t="s">
        <v>1493</v>
      </c>
      <c r="GI40" s="12" t="s">
        <v>1493</v>
      </c>
      <c r="GJ40">
        <v>0</v>
      </c>
      <c r="GK40">
        <v>0</v>
      </c>
      <c r="GL40">
        <v>0</v>
      </c>
      <c r="GN40">
        <v>1</v>
      </c>
    </row>
    <row r="41" spans="1:196" x14ac:dyDescent="0.25">
      <c r="A41" s="4">
        <v>2.0390000000000001</v>
      </c>
      <c r="B41" s="12" t="s">
        <v>479</v>
      </c>
      <c r="C41" s="12" t="s">
        <v>1493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 s="12" t="s">
        <v>1493</v>
      </c>
      <c r="M41" s="12" t="s">
        <v>1493</v>
      </c>
      <c r="N41" s="12" t="s">
        <v>1493</v>
      </c>
      <c r="O41">
        <v>1</v>
      </c>
      <c r="P41" s="12" t="s">
        <v>930</v>
      </c>
      <c r="Q41" s="12" t="s">
        <v>1493</v>
      </c>
      <c r="R41">
        <v>1</v>
      </c>
      <c r="S41" s="12" t="s">
        <v>1493</v>
      </c>
      <c r="T41" s="12" t="s">
        <v>1493</v>
      </c>
      <c r="U41" s="12" t="s">
        <v>1493</v>
      </c>
      <c r="V41" s="12" t="s">
        <v>1493</v>
      </c>
      <c r="W41" s="12" t="s">
        <v>1493</v>
      </c>
      <c r="X41" s="12" t="s">
        <v>1493</v>
      </c>
      <c r="Y41" s="12" t="s">
        <v>1493</v>
      </c>
      <c r="Z41" s="12" t="s">
        <v>1493</v>
      </c>
      <c r="AA41" s="12" t="s">
        <v>1493</v>
      </c>
      <c r="AB41">
        <v>1</v>
      </c>
      <c r="AC41">
        <v>1</v>
      </c>
      <c r="AD41" s="12" t="s">
        <v>1493</v>
      </c>
      <c r="AE41" s="12" t="s">
        <v>1493</v>
      </c>
      <c r="AF41" s="12" t="s">
        <v>1493</v>
      </c>
      <c r="AG41" s="12" t="s">
        <v>1493</v>
      </c>
      <c r="AH41" s="12" t="s">
        <v>1493</v>
      </c>
      <c r="AI41" s="12" t="s">
        <v>1493</v>
      </c>
      <c r="AJ41" s="12" t="s">
        <v>1493</v>
      </c>
      <c r="AK41" s="12" t="s">
        <v>1493</v>
      </c>
      <c r="AL41" s="12" t="s">
        <v>1493</v>
      </c>
      <c r="AM41" s="12" t="s">
        <v>1493</v>
      </c>
      <c r="AN41" s="12" t="s">
        <v>1493</v>
      </c>
      <c r="AO41" s="12" t="s">
        <v>1493</v>
      </c>
      <c r="AP41" s="12" t="s">
        <v>1493</v>
      </c>
      <c r="AQ41" s="12" t="s">
        <v>1493</v>
      </c>
      <c r="AR41" s="12" t="s">
        <v>1493</v>
      </c>
      <c r="AS41" s="12" t="s">
        <v>1493</v>
      </c>
      <c r="AT41" s="12" t="s">
        <v>1493</v>
      </c>
      <c r="AU41" s="12" t="s">
        <v>1493</v>
      </c>
      <c r="AV41" s="12" t="s">
        <v>1493</v>
      </c>
      <c r="AW41" s="12" t="s">
        <v>1493</v>
      </c>
      <c r="AX41" s="12" t="s">
        <v>1493</v>
      </c>
      <c r="AY41" s="12" t="s">
        <v>1493</v>
      </c>
      <c r="AZ41" s="12" t="s">
        <v>1493</v>
      </c>
      <c r="BA41" s="12" t="s">
        <v>1493</v>
      </c>
      <c r="BB41" s="12" t="s">
        <v>1493</v>
      </c>
      <c r="BC41" s="12" t="s">
        <v>1493</v>
      </c>
      <c r="BD41" s="12" t="s">
        <v>1493</v>
      </c>
      <c r="BE41" s="12" t="s">
        <v>1493</v>
      </c>
      <c r="BF41" s="12" t="s">
        <v>1493</v>
      </c>
      <c r="BG41" s="12" t="s">
        <v>1493</v>
      </c>
      <c r="BH41" s="12" t="s">
        <v>1493</v>
      </c>
      <c r="BI41" s="12" t="s">
        <v>1493</v>
      </c>
      <c r="BJ41" s="12" t="s">
        <v>1493</v>
      </c>
      <c r="BK41" s="12" t="s">
        <v>1493</v>
      </c>
      <c r="BL41" s="12" t="s">
        <v>1493</v>
      </c>
      <c r="BM41" s="12" t="s">
        <v>1493</v>
      </c>
      <c r="BN41" s="12" t="s">
        <v>1493</v>
      </c>
      <c r="BO41" s="12" t="s">
        <v>1493</v>
      </c>
      <c r="BP41" s="12" t="s">
        <v>1493</v>
      </c>
      <c r="BQ41" s="12" t="s">
        <v>1493</v>
      </c>
      <c r="BR41" s="12" t="s">
        <v>1493</v>
      </c>
      <c r="BS41" s="12" t="s">
        <v>1493</v>
      </c>
      <c r="BT41" s="12" t="s">
        <v>1493</v>
      </c>
      <c r="BU41" s="12" t="s">
        <v>1493</v>
      </c>
      <c r="BV41" s="12" t="s">
        <v>1493</v>
      </c>
      <c r="BW41" s="12" t="s">
        <v>1493</v>
      </c>
      <c r="BX41" s="12" t="s">
        <v>1493</v>
      </c>
      <c r="BY41" s="12" t="s">
        <v>1493</v>
      </c>
      <c r="BZ41" s="12" t="s">
        <v>1493</v>
      </c>
      <c r="CA41" s="12" t="s">
        <v>1493</v>
      </c>
      <c r="CB41" s="12" t="s">
        <v>1493</v>
      </c>
      <c r="CC41" s="12" t="s">
        <v>1493</v>
      </c>
      <c r="CD41" s="12" t="s">
        <v>1493</v>
      </c>
      <c r="CE41" s="12" t="s">
        <v>1493</v>
      </c>
      <c r="CF41" s="12" t="s">
        <v>1493</v>
      </c>
      <c r="CG41" s="12" t="s">
        <v>1493</v>
      </c>
      <c r="CH41" s="12" t="s">
        <v>1493</v>
      </c>
      <c r="CI41" s="12" t="s">
        <v>1493</v>
      </c>
      <c r="CJ41" s="12" t="s">
        <v>1493</v>
      </c>
      <c r="CK41" s="12" t="s">
        <v>1493</v>
      </c>
      <c r="CL41" s="12" t="s">
        <v>1493</v>
      </c>
      <c r="CM41" s="12" t="s">
        <v>1493</v>
      </c>
      <c r="CN41" s="12" t="s">
        <v>1493</v>
      </c>
      <c r="CO41" s="12" t="s">
        <v>1493</v>
      </c>
      <c r="CP41" s="12" t="s">
        <v>1493</v>
      </c>
      <c r="CQ41" s="12" t="s">
        <v>1493</v>
      </c>
      <c r="CR41" s="12" t="s">
        <v>1493</v>
      </c>
      <c r="CS41" s="12" t="s">
        <v>1493</v>
      </c>
      <c r="CT41" s="12" t="s">
        <v>1493</v>
      </c>
      <c r="CU41" s="12" t="s">
        <v>1493</v>
      </c>
      <c r="CV41" s="12" t="s">
        <v>1493</v>
      </c>
      <c r="CW41" s="12" t="s">
        <v>1493</v>
      </c>
      <c r="CX41" s="12" t="s">
        <v>1493</v>
      </c>
      <c r="CY41" s="12" t="s">
        <v>1493</v>
      </c>
      <c r="CZ41" s="12" t="s">
        <v>1493</v>
      </c>
      <c r="DA41" s="12" t="s">
        <v>1493</v>
      </c>
      <c r="DB41" s="12" t="s">
        <v>1493</v>
      </c>
      <c r="DC41" s="12" t="s">
        <v>1493</v>
      </c>
      <c r="DD41" s="12" t="s">
        <v>1493</v>
      </c>
      <c r="DE41" s="12" t="s">
        <v>1493</v>
      </c>
      <c r="DF41" s="12" t="s">
        <v>1493</v>
      </c>
      <c r="DG41" s="12" t="s">
        <v>1493</v>
      </c>
      <c r="DH41" s="12" t="s">
        <v>1493</v>
      </c>
      <c r="DI41" s="12" t="s">
        <v>1493</v>
      </c>
      <c r="DJ41" s="12" t="s">
        <v>1493</v>
      </c>
      <c r="DK41" s="12" t="s">
        <v>1493</v>
      </c>
      <c r="DL41" s="12" t="s">
        <v>1493</v>
      </c>
      <c r="DM41" s="12" t="s">
        <v>1493</v>
      </c>
      <c r="DN41" s="12" t="s">
        <v>1493</v>
      </c>
      <c r="DO41" s="12" t="s">
        <v>1493</v>
      </c>
      <c r="DP41" s="12" t="s">
        <v>1493</v>
      </c>
      <c r="DQ41" s="12" t="s">
        <v>1493</v>
      </c>
      <c r="DR41" s="12" t="s">
        <v>1493</v>
      </c>
      <c r="DS41" s="12" t="s">
        <v>1493</v>
      </c>
      <c r="DT41" s="12" t="s">
        <v>1493</v>
      </c>
      <c r="DU41" s="12" t="s">
        <v>1493</v>
      </c>
      <c r="DV41" s="12" t="s">
        <v>1493</v>
      </c>
      <c r="DW41" s="12" t="s">
        <v>1493</v>
      </c>
      <c r="DX41" s="12" t="s">
        <v>1493</v>
      </c>
      <c r="DY41" s="12" t="s">
        <v>1493</v>
      </c>
      <c r="DZ41" s="12" t="s">
        <v>1493</v>
      </c>
      <c r="EA41" s="12" t="s">
        <v>1493</v>
      </c>
      <c r="EB41" s="12" t="s">
        <v>1493</v>
      </c>
      <c r="EC41" s="12" t="s">
        <v>1493</v>
      </c>
      <c r="ED41" s="12" t="s">
        <v>1493</v>
      </c>
      <c r="EE41" s="12" t="s">
        <v>1493</v>
      </c>
      <c r="EF41" s="12" t="s">
        <v>1493</v>
      </c>
      <c r="EG41" s="12" t="s">
        <v>1493</v>
      </c>
      <c r="EH41" s="12" t="s">
        <v>1493</v>
      </c>
      <c r="EI41" s="12" t="s">
        <v>1493</v>
      </c>
      <c r="EJ41" s="12" t="s">
        <v>1493</v>
      </c>
      <c r="EK41" s="12" t="s">
        <v>1493</v>
      </c>
      <c r="EL41" s="12" t="s">
        <v>1493</v>
      </c>
      <c r="EM41" s="12" t="s">
        <v>1493</v>
      </c>
      <c r="EN41" s="12" t="s">
        <v>1493</v>
      </c>
      <c r="EO41" s="12" t="s">
        <v>1493</v>
      </c>
      <c r="EP41" s="12" t="s">
        <v>1493</v>
      </c>
      <c r="EQ41" s="12" t="s">
        <v>1493</v>
      </c>
      <c r="ER41" s="12" t="s">
        <v>1493</v>
      </c>
      <c r="ES41" s="12" t="s">
        <v>1493</v>
      </c>
      <c r="ET41" s="12" t="s">
        <v>1493</v>
      </c>
      <c r="EU41" s="12" t="s">
        <v>1493</v>
      </c>
      <c r="EV41" s="12" t="s">
        <v>1493</v>
      </c>
      <c r="EW41" s="12" t="s">
        <v>1493</v>
      </c>
      <c r="EX41" s="12" t="s">
        <v>1493</v>
      </c>
      <c r="EY41" s="12" t="s">
        <v>1493</v>
      </c>
      <c r="EZ41" s="12" t="s">
        <v>1493</v>
      </c>
      <c r="FA41" s="12" t="s">
        <v>1493</v>
      </c>
      <c r="FB41" s="12" t="s">
        <v>1493</v>
      </c>
      <c r="FC41" s="12" t="s">
        <v>1493</v>
      </c>
      <c r="FD41" s="12" t="s">
        <v>1493</v>
      </c>
      <c r="FE41" s="12" t="s">
        <v>1493</v>
      </c>
      <c r="FF41" s="12" t="s">
        <v>1493</v>
      </c>
      <c r="FG41" s="12" t="s">
        <v>1493</v>
      </c>
      <c r="FH41" s="12" t="s">
        <v>1493</v>
      </c>
      <c r="FI41" s="12" t="s">
        <v>1493</v>
      </c>
      <c r="FJ41" s="12" t="s">
        <v>1493</v>
      </c>
      <c r="FK41" s="12" t="s">
        <v>1493</v>
      </c>
      <c r="FL41" s="12" t="s">
        <v>1493</v>
      </c>
      <c r="FM41" s="12" t="s">
        <v>1493</v>
      </c>
      <c r="FN41">
        <v>1</v>
      </c>
      <c r="FO41" s="12" t="s">
        <v>1493</v>
      </c>
      <c r="FP41" s="12" t="s">
        <v>1493</v>
      </c>
      <c r="FQ41">
        <v>0</v>
      </c>
      <c r="FR41" s="12" t="s">
        <v>1493</v>
      </c>
      <c r="FS41" s="12" t="s">
        <v>1493</v>
      </c>
      <c r="FT41" s="12" t="s">
        <v>1493</v>
      </c>
      <c r="FU41" s="12" t="s">
        <v>1493</v>
      </c>
      <c r="FV41" s="12" t="s">
        <v>1493</v>
      </c>
      <c r="FW41" s="12" t="s">
        <v>1493</v>
      </c>
      <c r="FX41" s="12" t="s">
        <v>1493</v>
      </c>
      <c r="FY41" s="12" t="s">
        <v>1493</v>
      </c>
      <c r="FZ41" s="12" t="s">
        <v>1493</v>
      </c>
      <c r="GA41" s="12" t="s">
        <v>1493</v>
      </c>
      <c r="GB41" s="12" t="s">
        <v>1493</v>
      </c>
      <c r="GC41" s="12" t="s">
        <v>1493</v>
      </c>
      <c r="GD41" s="12" t="s">
        <v>1493</v>
      </c>
      <c r="GE41" s="12" t="s">
        <v>1493</v>
      </c>
      <c r="GF41" s="12" t="s">
        <v>1493</v>
      </c>
      <c r="GG41" s="12" t="s">
        <v>1493</v>
      </c>
      <c r="GH41" s="12" t="s">
        <v>1493</v>
      </c>
      <c r="GI41" s="12" t="s">
        <v>1493</v>
      </c>
      <c r="GJ41">
        <v>0</v>
      </c>
      <c r="GK41">
        <v>0</v>
      </c>
      <c r="GL41">
        <v>0</v>
      </c>
      <c r="GN41">
        <v>1</v>
      </c>
    </row>
    <row r="42" spans="1:196" x14ac:dyDescent="0.25">
      <c r="A42" s="4">
        <v>2.04</v>
      </c>
      <c r="B42" s="12" t="s">
        <v>618</v>
      </c>
      <c r="C42">
        <v>126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 s="12" t="s">
        <v>1493</v>
      </c>
      <c r="M42" s="12" t="s">
        <v>1493</v>
      </c>
      <c r="N42">
        <v>1</v>
      </c>
      <c r="O42">
        <v>1</v>
      </c>
      <c r="P42" s="12" t="s">
        <v>1493</v>
      </c>
      <c r="Q42" s="12" t="s">
        <v>1493</v>
      </c>
      <c r="R42" s="12" t="s">
        <v>1493</v>
      </c>
      <c r="S42" s="12" t="s">
        <v>1493</v>
      </c>
      <c r="T42" s="12" t="s">
        <v>1493</v>
      </c>
      <c r="U42" s="12" t="s">
        <v>1493</v>
      </c>
      <c r="V42" s="12" t="s">
        <v>1493</v>
      </c>
      <c r="W42" s="12" t="s">
        <v>1493</v>
      </c>
      <c r="X42" s="12" t="s">
        <v>1493</v>
      </c>
      <c r="Y42" s="12" t="s">
        <v>1493</v>
      </c>
      <c r="Z42" s="12" t="s">
        <v>1493</v>
      </c>
      <c r="AA42" s="12" t="s">
        <v>1493</v>
      </c>
      <c r="AB42" s="12" t="s">
        <v>1493</v>
      </c>
      <c r="AC42" s="12" t="s">
        <v>1493</v>
      </c>
      <c r="AD42" s="12" t="s">
        <v>1493</v>
      </c>
      <c r="AE42" s="12" t="s">
        <v>1493</v>
      </c>
      <c r="AF42" s="12" t="s">
        <v>1493</v>
      </c>
      <c r="AG42" s="12" t="s">
        <v>1493</v>
      </c>
      <c r="AH42" s="12" t="s">
        <v>1493</v>
      </c>
      <c r="AI42" s="12" t="s">
        <v>1493</v>
      </c>
      <c r="AJ42" s="12" t="s">
        <v>1493</v>
      </c>
      <c r="AK42" s="12" t="s">
        <v>1493</v>
      </c>
      <c r="AL42" s="12" t="s">
        <v>1493</v>
      </c>
      <c r="AM42" s="12" t="s">
        <v>1493</v>
      </c>
      <c r="AN42" s="12" t="s">
        <v>1493</v>
      </c>
      <c r="AO42" s="12" t="s">
        <v>1493</v>
      </c>
      <c r="AP42" s="12" t="s">
        <v>1493</v>
      </c>
      <c r="AQ42" s="12" t="s">
        <v>1493</v>
      </c>
      <c r="AR42" s="12" t="s">
        <v>1493</v>
      </c>
      <c r="AS42" s="12" t="s">
        <v>1493</v>
      </c>
      <c r="AT42" s="12" t="s">
        <v>1493</v>
      </c>
      <c r="AU42" s="12" t="s">
        <v>1493</v>
      </c>
      <c r="AV42" s="12" t="s">
        <v>1493</v>
      </c>
      <c r="AW42" s="12" t="s">
        <v>1493</v>
      </c>
      <c r="AX42" s="12" t="s">
        <v>1493</v>
      </c>
      <c r="AY42" s="12" t="s">
        <v>1493</v>
      </c>
      <c r="AZ42" s="12" t="s">
        <v>1493</v>
      </c>
      <c r="BA42" s="12" t="s">
        <v>1493</v>
      </c>
      <c r="BB42" s="12" t="s">
        <v>1493</v>
      </c>
      <c r="BC42" s="12" t="s">
        <v>1493</v>
      </c>
      <c r="BD42" s="12" t="s">
        <v>1493</v>
      </c>
      <c r="BE42" s="12" t="s">
        <v>1493</v>
      </c>
      <c r="BF42" s="12" t="s">
        <v>1493</v>
      </c>
      <c r="BG42" s="12" t="s">
        <v>1493</v>
      </c>
      <c r="BH42" s="12" t="s">
        <v>1493</v>
      </c>
      <c r="BI42" s="12" t="s">
        <v>1493</v>
      </c>
      <c r="BJ42" s="12" t="s">
        <v>1493</v>
      </c>
      <c r="BK42" s="12" t="s">
        <v>1493</v>
      </c>
      <c r="BL42" s="12" t="s">
        <v>1493</v>
      </c>
      <c r="BM42" s="12" t="s">
        <v>1493</v>
      </c>
      <c r="BN42" s="12" t="s">
        <v>1493</v>
      </c>
      <c r="BO42" s="12" t="s">
        <v>1493</v>
      </c>
      <c r="BP42" s="12" t="s">
        <v>1493</v>
      </c>
      <c r="BQ42" s="12" t="s">
        <v>1493</v>
      </c>
      <c r="BR42" s="12" t="s">
        <v>1493</v>
      </c>
      <c r="BS42" s="12" t="s">
        <v>1493</v>
      </c>
      <c r="BT42" s="12" t="s">
        <v>1493</v>
      </c>
      <c r="BU42" s="12" t="s">
        <v>1493</v>
      </c>
      <c r="BV42" s="12" t="s">
        <v>1493</v>
      </c>
      <c r="BW42" s="12" t="s">
        <v>1493</v>
      </c>
      <c r="BX42" s="12" t="s">
        <v>1493</v>
      </c>
      <c r="BY42" s="12" t="s">
        <v>1493</v>
      </c>
      <c r="BZ42" s="12" t="s">
        <v>1493</v>
      </c>
      <c r="CA42" s="12" t="s">
        <v>1493</v>
      </c>
      <c r="CB42" s="12" t="s">
        <v>1493</v>
      </c>
      <c r="CC42" s="12" t="s">
        <v>1493</v>
      </c>
      <c r="CD42" s="12" t="s">
        <v>1493</v>
      </c>
      <c r="CE42" s="12" t="s">
        <v>1493</v>
      </c>
      <c r="CF42" s="12" t="s">
        <v>1493</v>
      </c>
      <c r="CG42" s="12" t="s">
        <v>1493</v>
      </c>
      <c r="CH42" s="12" t="s">
        <v>1493</v>
      </c>
      <c r="CI42" s="12" t="s">
        <v>1493</v>
      </c>
      <c r="CJ42" s="12" t="s">
        <v>1493</v>
      </c>
      <c r="CK42" s="12" t="s">
        <v>1493</v>
      </c>
      <c r="CL42" s="12" t="s">
        <v>1493</v>
      </c>
      <c r="CM42" s="12" t="s">
        <v>1493</v>
      </c>
      <c r="CN42" s="12" t="s">
        <v>1493</v>
      </c>
      <c r="CO42" s="12" t="s">
        <v>1493</v>
      </c>
      <c r="CP42" s="12" t="s">
        <v>1493</v>
      </c>
      <c r="CQ42" s="12" t="s">
        <v>1493</v>
      </c>
      <c r="CR42" s="12" t="s">
        <v>1493</v>
      </c>
      <c r="CS42" s="12" t="s">
        <v>1493</v>
      </c>
      <c r="CT42" s="12" t="s">
        <v>1493</v>
      </c>
      <c r="CU42" s="12" t="s">
        <v>1493</v>
      </c>
      <c r="CV42" s="12" t="s">
        <v>1493</v>
      </c>
      <c r="CW42" s="12" t="s">
        <v>1493</v>
      </c>
      <c r="CX42" s="12" t="s">
        <v>1493</v>
      </c>
      <c r="CY42" s="12" t="s">
        <v>1493</v>
      </c>
      <c r="CZ42" s="12" t="s">
        <v>1493</v>
      </c>
      <c r="DA42" s="12" t="s">
        <v>1493</v>
      </c>
      <c r="DB42" s="12" t="s">
        <v>1493</v>
      </c>
      <c r="DC42" s="12" t="s">
        <v>1493</v>
      </c>
      <c r="DD42" s="12" t="s">
        <v>1493</v>
      </c>
      <c r="DE42" s="12" t="s">
        <v>1493</v>
      </c>
      <c r="DF42" s="12" t="s">
        <v>1493</v>
      </c>
      <c r="DG42" s="12" t="s">
        <v>1493</v>
      </c>
      <c r="DH42" s="12" t="s">
        <v>1493</v>
      </c>
      <c r="DI42" s="12" t="s">
        <v>1493</v>
      </c>
      <c r="DJ42" s="12" t="s">
        <v>1493</v>
      </c>
      <c r="DK42" s="12" t="s">
        <v>1493</v>
      </c>
      <c r="DL42" s="12" t="s">
        <v>1493</v>
      </c>
      <c r="DM42" s="12" t="s">
        <v>1493</v>
      </c>
      <c r="DN42" s="12" t="s">
        <v>1493</v>
      </c>
      <c r="DO42" s="12" t="s">
        <v>1493</v>
      </c>
      <c r="DP42" s="12" t="s">
        <v>1493</v>
      </c>
      <c r="DQ42" s="12" t="s">
        <v>1493</v>
      </c>
      <c r="DR42" s="12" t="s">
        <v>1493</v>
      </c>
      <c r="DS42" s="12" t="s">
        <v>1493</v>
      </c>
      <c r="DT42" s="12" t="s">
        <v>1493</v>
      </c>
      <c r="DU42" s="12" t="s">
        <v>1493</v>
      </c>
      <c r="DV42" s="12" t="s">
        <v>1493</v>
      </c>
      <c r="DW42" s="12" t="s">
        <v>1493</v>
      </c>
      <c r="DX42" s="12" t="s">
        <v>1493</v>
      </c>
      <c r="DY42" s="12" t="s">
        <v>1493</v>
      </c>
      <c r="DZ42" s="12" t="s">
        <v>1493</v>
      </c>
      <c r="EA42" s="12" t="s">
        <v>1493</v>
      </c>
      <c r="EB42" s="12" t="s">
        <v>1493</v>
      </c>
      <c r="EC42" s="12" t="s">
        <v>1493</v>
      </c>
      <c r="ED42" s="12" t="s">
        <v>1493</v>
      </c>
      <c r="EE42" s="12" t="s">
        <v>1493</v>
      </c>
      <c r="EF42" s="12" t="s">
        <v>1493</v>
      </c>
      <c r="EG42" s="12" t="s">
        <v>1493</v>
      </c>
      <c r="EH42" s="12" t="s">
        <v>1493</v>
      </c>
      <c r="EI42" s="12" t="s">
        <v>1493</v>
      </c>
      <c r="EJ42" s="12" t="s">
        <v>1493</v>
      </c>
      <c r="EK42" s="12" t="s">
        <v>1493</v>
      </c>
      <c r="EL42" s="12" t="s">
        <v>1493</v>
      </c>
      <c r="EM42" s="12" t="s">
        <v>1493</v>
      </c>
      <c r="EN42" s="12" t="s">
        <v>1493</v>
      </c>
      <c r="EO42" s="12" t="s">
        <v>1493</v>
      </c>
      <c r="EP42" s="12" t="s">
        <v>1493</v>
      </c>
      <c r="EQ42" s="12" t="s">
        <v>1493</v>
      </c>
      <c r="ER42" s="12" t="s">
        <v>1493</v>
      </c>
      <c r="ES42" s="12" t="s">
        <v>1493</v>
      </c>
      <c r="ET42" s="12" t="s">
        <v>1493</v>
      </c>
      <c r="EU42" s="12" t="s">
        <v>1493</v>
      </c>
      <c r="EV42" s="12" t="s">
        <v>1493</v>
      </c>
      <c r="EW42" s="12" t="s">
        <v>1493</v>
      </c>
      <c r="EX42" s="12" t="s">
        <v>1493</v>
      </c>
      <c r="EY42" s="12" t="s">
        <v>1493</v>
      </c>
      <c r="EZ42" s="12" t="s">
        <v>1493</v>
      </c>
      <c r="FA42" s="12" t="s">
        <v>1493</v>
      </c>
      <c r="FB42" s="12" t="s">
        <v>1493</v>
      </c>
      <c r="FC42" s="12" t="s">
        <v>1493</v>
      </c>
      <c r="FD42" s="12" t="s">
        <v>1493</v>
      </c>
      <c r="FE42" s="12" t="s">
        <v>1493</v>
      </c>
      <c r="FF42" s="12" t="s">
        <v>1493</v>
      </c>
      <c r="FG42" s="12" t="s">
        <v>1493</v>
      </c>
      <c r="FH42" s="12" t="s">
        <v>1493</v>
      </c>
      <c r="FI42" s="12" t="s">
        <v>1493</v>
      </c>
      <c r="FJ42" s="12" t="s">
        <v>1493</v>
      </c>
      <c r="FK42" s="12" t="s">
        <v>1493</v>
      </c>
      <c r="FL42" s="12" t="s">
        <v>1493</v>
      </c>
      <c r="FM42" s="12" t="s">
        <v>1493</v>
      </c>
      <c r="FN42">
        <v>1</v>
      </c>
      <c r="FO42" s="12" t="s">
        <v>1493</v>
      </c>
      <c r="FP42" s="12" t="s">
        <v>1493</v>
      </c>
      <c r="FQ42">
        <v>0</v>
      </c>
      <c r="FR42" s="12" t="s">
        <v>1493</v>
      </c>
      <c r="FS42" s="12" t="s">
        <v>1493</v>
      </c>
      <c r="FT42" s="12" t="s">
        <v>1493</v>
      </c>
      <c r="FU42" s="12" t="s">
        <v>1493</v>
      </c>
      <c r="FV42" s="12" t="s">
        <v>1493</v>
      </c>
      <c r="FW42" s="12" t="s">
        <v>1493</v>
      </c>
      <c r="FX42" s="12" t="s">
        <v>1493</v>
      </c>
      <c r="FY42" s="12" t="s">
        <v>1493</v>
      </c>
      <c r="FZ42" s="12" t="s">
        <v>1493</v>
      </c>
      <c r="GA42" s="12" t="s">
        <v>1493</v>
      </c>
      <c r="GB42" s="12" t="s">
        <v>1493</v>
      </c>
      <c r="GC42" s="12" t="s">
        <v>1493</v>
      </c>
      <c r="GD42" s="12" t="s">
        <v>1493</v>
      </c>
      <c r="GE42" s="12" t="s">
        <v>1493</v>
      </c>
      <c r="GF42" s="12" t="s">
        <v>1493</v>
      </c>
      <c r="GG42" s="12" t="s">
        <v>1493</v>
      </c>
      <c r="GH42" s="12" t="s">
        <v>1493</v>
      </c>
      <c r="GI42" s="12" t="s">
        <v>1493</v>
      </c>
      <c r="GJ42">
        <v>0</v>
      </c>
      <c r="GK42">
        <v>0</v>
      </c>
      <c r="GL42">
        <v>0</v>
      </c>
      <c r="GN42">
        <v>1</v>
      </c>
    </row>
    <row r="43" spans="1:196" x14ac:dyDescent="0.25">
      <c r="A43" s="4">
        <v>2.0409999999999999</v>
      </c>
      <c r="B43" s="12" t="s">
        <v>538</v>
      </c>
      <c r="C43">
        <v>126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 s="12" t="s">
        <v>1493</v>
      </c>
      <c r="M43" s="12" t="s">
        <v>1493</v>
      </c>
      <c r="N43">
        <v>1</v>
      </c>
      <c r="O43">
        <v>1</v>
      </c>
      <c r="P43" s="12" t="s">
        <v>1493</v>
      </c>
      <c r="Q43" s="12" t="s">
        <v>1493</v>
      </c>
      <c r="R43" s="12" t="s">
        <v>1493</v>
      </c>
      <c r="S43" s="12" t="s">
        <v>1493</v>
      </c>
      <c r="T43" s="12" t="s">
        <v>1493</v>
      </c>
      <c r="U43" s="12" t="s">
        <v>1493</v>
      </c>
      <c r="V43" s="12" t="s">
        <v>1493</v>
      </c>
      <c r="W43" s="12" t="s">
        <v>1493</v>
      </c>
      <c r="X43" s="12" t="s">
        <v>1493</v>
      </c>
      <c r="Y43" s="12" t="s">
        <v>1493</v>
      </c>
      <c r="Z43" s="12" t="s">
        <v>1493</v>
      </c>
      <c r="AA43" s="12" t="s">
        <v>1493</v>
      </c>
      <c r="AB43" s="12" t="s">
        <v>1493</v>
      </c>
      <c r="AC43" s="12" t="s">
        <v>1493</v>
      </c>
      <c r="AD43" s="12" t="s">
        <v>1493</v>
      </c>
      <c r="AE43" s="12" t="s">
        <v>1493</v>
      </c>
      <c r="AF43" s="12" t="s">
        <v>1493</v>
      </c>
      <c r="AG43" s="12" t="s">
        <v>1493</v>
      </c>
      <c r="AH43" s="12" t="s">
        <v>1493</v>
      </c>
      <c r="AI43" s="12" t="s">
        <v>1493</v>
      </c>
      <c r="AJ43" s="12" t="s">
        <v>1493</v>
      </c>
      <c r="AK43" s="12" t="s">
        <v>1493</v>
      </c>
      <c r="AL43" s="12" t="s">
        <v>1493</v>
      </c>
      <c r="AM43" s="12" t="s">
        <v>1493</v>
      </c>
      <c r="AN43" s="12" t="s">
        <v>1493</v>
      </c>
      <c r="AO43" s="12" t="s">
        <v>1493</v>
      </c>
      <c r="AP43" s="12" t="s">
        <v>1493</v>
      </c>
      <c r="AQ43" s="12" t="s">
        <v>1493</v>
      </c>
      <c r="AR43" s="12" t="s">
        <v>1493</v>
      </c>
      <c r="AS43" s="12" t="s">
        <v>1493</v>
      </c>
      <c r="AT43" s="12" t="s">
        <v>1493</v>
      </c>
      <c r="AU43" s="12" t="s">
        <v>1493</v>
      </c>
      <c r="AV43" s="12" t="s">
        <v>1493</v>
      </c>
      <c r="AW43" s="12" t="s">
        <v>1493</v>
      </c>
      <c r="AX43" s="12" t="s">
        <v>1493</v>
      </c>
      <c r="AY43" s="12" t="s">
        <v>1493</v>
      </c>
      <c r="AZ43" s="12" t="s">
        <v>1493</v>
      </c>
      <c r="BA43" s="12" t="s">
        <v>1493</v>
      </c>
      <c r="BB43" s="12" t="s">
        <v>1493</v>
      </c>
      <c r="BC43" s="12" t="s">
        <v>1493</v>
      </c>
      <c r="BD43" s="12" t="s">
        <v>1493</v>
      </c>
      <c r="BE43" s="12" t="s">
        <v>1493</v>
      </c>
      <c r="BF43" s="12" t="s">
        <v>1493</v>
      </c>
      <c r="BG43" s="12" t="s">
        <v>1493</v>
      </c>
      <c r="BH43" s="12" t="s">
        <v>1493</v>
      </c>
      <c r="BI43" s="12" t="s">
        <v>1493</v>
      </c>
      <c r="BJ43" s="12" t="s">
        <v>1493</v>
      </c>
      <c r="BK43" s="12" t="s">
        <v>1493</v>
      </c>
      <c r="BL43" s="12" t="s">
        <v>1493</v>
      </c>
      <c r="BM43" s="12" t="s">
        <v>1493</v>
      </c>
      <c r="BN43" s="12" t="s">
        <v>1493</v>
      </c>
      <c r="BO43" s="12" t="s">
        <v>1493</v>
      </c>
      <c r="BP43" s="12" t="s">
        <v>1493</v>
      </c>
      <c r="BQ43" s="12" t="s">
        <v>1493</v>
      </c>
      <c r="BR43" s="12" t="s">
        <v>1493</v>
      </c>
      <c r="BS43" s="12" t="s">
        <v>1493</v>
      </c>
      <c r="BT43" s="12" t="s">
        <v>1493</v>
      </c>
      <c r="BU43" s="12" t="s">
        <v>1493</v>
      </c>
      <c r="BV43" s="12" t="s">
        <v>1493</v>
      </c>
      <c r="BW43" s="12" t="s">
        <v>1493</v>
      </c>
      <c r="BX43" s="12" t="s">
        <v>1493</v>
      </c>
      <c r="BY43" s="12" t="s">
        <v>1493</v>
      </c>
      <c r="BZ43" s="12" t="s">
        <v>1493</v>
      </c>
      <c r="CA43" s="12" t="s">
        <v>1493</v>
      </c>
      <c r="CB43" s="12" t="s">
        <v>1493</v>
      </c>
      <c r="CC43" s="12" t="s">
        <v>1493</v>
      </c>
      <c r="CD43" s="12" t="s">
        <v>1493</v>
      </c>
      <c r="CE43" s="12" t="s">
        <v>1493</v>
      </c>
      <c r="CF43" s="12" t="s">
        <v>1493</v>
      </c>
      <c r="CG43" s="12" t="s">
        <v>1493</v>
      </c>
      <c r="CH43" s="12" t="s">
        <v>1493</v>
      </c>
      <c r="CI43" s="12" t="s">
        <v>1493</v>
      </c>
      <c r="CJ43" s="12" t="s">
        <v>1493</v>
      </c>
      <c r="CK43" s="12" t="s">
        <v>1493</v>
      </c>
      <c r="CL43" s="12" t="s">
        <v>1493</v>
      </c>
      <c r="CM43" s="12" t="s">
        <v>1493</v>
      </c>
      <c r="CN43" s="12" t="s">
        <v>1493</v>
      </c>
      <c r="CO43" s="12" t="s">
        <v>1493</v>
      </c>
      <c r="CP43" s="12" t="s">
        <v>1493</v>
      </c>
      <c r="CQ43" s="12" t="s">
        <v>1493</v>
      </c>
      <c r="CR43" s="12" t="s">
        <v>1493</v>
      </c>
      <c r="CS43" s="12" t="s">
        <v>1493</v>
      </c>
      <c r="CT43" s="12" t="s">
        <v>1493</v>
      </c>
      <c r="CU43" s="12" t="s">
        <v>1493</v>
      </c>
      <c r="CV43" s="12" t="s">
        <v>1493</v>
      </c>
      <c r="CW43" s="12" t="s">
        <v>1493</v>
      </c>
      <c r="CX43" s="12" t="s">
        <v>1493</v>
      </c>
      <c r="CY43" s="12" t="s">
        <v>1493</v>
      </c>
      <c r="CZ43" s="12" t="s">
        <v>1493</v>
      </c>
      <c r="DA43" s="12" t="s">
        <v>1493</v>
      </c>
      <c r="DB43" s="12" t="s">
        <v>1493</v>
      </c>
      <c r="DC43" s="12" t="s">
        <v>1493</v>
      </c>
      <c r="DD43" s="12" t="s">
        <v>1493</v>
      </c>
      <c r="DE43" s="12" t="s">
        <v>1493</v>
      </c>
      <c r="DF43" s="12" t="s">
        <v>1493</v>
      </c>
      <c r="DG43" s="12" t="s">
        <v>1493</v>
      </c>
      <c r="DH43" s="12" t="s">
        <v>1493</v>
      </c>
      <c r="DI43" s="12" t="s">
        <v>1493</v>
      </c>
      <c r="DJ43" s="12" t="s">
        <v>1493</v>
      </c>
      <c r="DK43" s="12" t="s">
        <v>1493</v>
      </c>
      <c r="DL43" s="12" t="s">
        <v>1493</v>
      </c>
      <c r="DM43" s="12" t="s">
        <v>1493</v>
      </c>
      <c r="DN43" s="12" t="s">
        <v>1493</v>
      </c>
      <c r="DO43" s="12" t="s">
        <v>1493</v>
      </c>
      <c r="DP43" s="12" t="s">
        <v>1493</v>
      </c>
      <c r="DQ43" s="12" t="s">
        <v>1493</v>
      </c>
      <c r="DR43" s="12" t="s">
        <v>1493</v>
      </c>
      <c r="DS43" s="12" t="s">
        <v>1493</v>
      </c>
      <c r="DT43" s="12" t="s">
        <v>1493</v>
      </c>
      <c r="DU43" s="12" t="s">
        <v>1493</v>
      </c>
      <c r="DV43" s="12" t="s">
        <v>1493</v>
      </c>
      <c r="DW43" s="12" t="s">
        <v>1493</v>
      </c>
      <c r="DX43" s="12" t="s">
        <v>1493</v>
      </c>
      <c r="DY43" s="12" t="s">
        <v>1493</v>
      </c>
      <c r="DZ43" s="12" t="s">
        <v>1493</v>
      </c>
      <c r="EA43" s="12" t="s">
        <v>1493</v>
      </c>
      <c r="EB43" s="12" t="s">
        <v>1493</v>
      </c>
      <c r="EC43" s="12" t="s">
        <v>1493</v>
      </c>
      <c r="ED43" s="12" t="s">
        <v>1493</v>
      </c>
      <c r="EE43" s="12" t="s">
        <v>1493</v>
      </c>
      <c r="EF43" s="12" t="s">
        <v>1493</v>
      </c>
      <c r="EG43" s="12" t="s">
        <v>1493</v>
      </c>
      <c r="EH43" s="12" t="s">
        <v>1493</v>
      </c>
      <c r="EI43" s="12" t="s">
        <v>1493</v>
      </c>
      <c r="EJ43" s="12" t="s">
        <v>1493</v>
      </c>
      <c r="EK43" s="12" t="s">
        <v>1493</v>
      </c>
      <c r="EL43" s="12" t="s">
        <v>1493</v>
      </c>
      <c r="EM43" s="12" t="s">
        <v>1493</v>
      </c>
      <c r="EN43" s="12" t="s">
        <v>1493</v>
      </c>
      <c r="EO43" s="12" t="s">
        <v>1493</v>
      </c>
      <c r="EP43" s="12" t="s">
        <v>1493</v>
      </c>
      <c r="EQ43" s="12" t="s">
        <v>1493</v>
      </c>
      <c r="ER43" s="12" t="s">
        <v>1493</v>
      </c>
      <c r="ES43" s="12" t="s">
        <v>1493</v>
      </c>
      <c r="ET43" s="12" t="s">
        <v>1493</v>
      </c>
      <c r="EU43" s="12" t="s">
        <v>1493</v>
      </c>
      <c r="EV43" s="12" t="s">
        <v>1493</v>
      </c>
      <c r="EW43" s="12" t="s">
        <v>1493</v>
      </c>
      <c r="EX43" s="12" t="s">
        <v>1493</v>
      </c>
      <c r="EY43" s="12" t="s">
        <v>1493</v>
      </c>
      <c r="EZ43" s="12" t="s">
        <v>1493</v>
      </c>
      <c r="FA43" s="12" t="s">
        <v>1493</v>
      </c>
      <c r="FB43" s="12" t="s">
        <v>1493</v>
      </c>
      <c r="FC43" s="12" t="s">
        <v>1493</v>
      </c>
      <c r="FD43" s="12" t="s">
        <v>1493</v>
      </c>
      <c r="FE43" s="12" t="s">
        <v>1493</v>
      </c>
      <c r="FF43" s="12" t="s">
        <v>1493</v>
      </c>
      <c r="FG43" s="12" t="s">
        <v>1493</v>
      </c>
      <c r="FH43" s="12" t="s">
        <v>1493</v>
      </c>
      <c r="FI43" s="12" t="s">
        <v>1493</v>
      </c>
      <c r="FJ43" s="12" t="s">
        <v>1493</v>
      </c>
      <c r="FK43" s="12" t="s">
        <v>1493</v>
      </c>
      <c r="FL43" s="12" t="s">
        <v>1493</v>
      </c>
      <c r="FM43" s="12" t="s">
        <v>1493</v>
      </c>
      <c r="FN43">
        <v>1</v>
      </c>
      <c r="FO43" s="12" t="s">
        <v>1493</v>
      </c>
      <c r="FP43" s="12" t="s">
        <v>1493</v>
      </c>
      <c r="FQ43">
        <v>0</v>
      </c>
      <c r="FR43" s="12" t="s">
        <v>1493</v>
      </c>
      <c r="FS43" s="12" t="s">
        <v>1493</v>
      </c>
      <c r="FT43" s="12" t="s">
        <v>1493</v>
      </c>
      <c r="FU43" s="12" t="s">
        <v>1493</v>
      </c>
      <c r="FV43" s="12" t="s">
        <v>1493</v>
      </c>
      <c r="FW43" s="12" t="s">
        <v>1493</v>
      </c>
      <c r="FX43" s="12" t="s">
        <v>1493</v>
      </c>
      <c r="FY43" s="12" t="s">
        <v>1493</v>
      </c>
      <c r="FZ43" s="12" t="s">
        <v>1493</v>
      </c>
      <c r="GA43" s="12" t="s">
        <v>1493</v>
      </c>
      <c r="GB43" s="12" t="s">
        <v>1493</v>
      </c>
      <c r="GC43" s="12" t="s">
        <v>1493</v>
      </c>
      <c r="GD43" s="12" t="s">
        <v>1493</v>
      </c>
      <c r="GE43" s="12" t="s">
        <v>1493</v>
      </c>
      <c r="GF43" s="12" t="s">
        <v>1493</v>
      </c>
      <c r="GG43" s="12" t="s">
        <v>1493</v>
      </c>
      <c r="GH43" s="12" t="s">
        <v>1493</v>
      </c>
      <c r="GI43" s="12" t="s">
        <v>1493</v>
      </c>
      <c r="GJ43">
        <v>0</v>
      </c>
      <c r="GK43">
        <v>0</v>
      </c>
      <c r="GL43">
        <v>0</v>
      </c>
      <c r="GN43">
        <v>1</v>
      </c>
    </row>
    <row r="44" spans="1:196" x14ac:dyDescent="0.25">
      <c r="A44" s="4">
        <v>2.0419999999999998</v>
      </c>
      <c r="B44" s="12" t="s">
        <v>855</v>
      </c>
      <c r="C44" s="12" t="s">
        <v>1493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 s="12" t="s">
        <v>1493</v>
      </c>
      <c r="M44" s="12" t="s">
        <v>1493</v>
      </c>
      <c r="N44" s="12" t="s">
        <v>1493</v>
      </c>
      <c r="O44" s="12" t="s">
        <v>1493</v>
      </c>
      <c r="P44" s="12" t="s">
        <v>989</v>
      </c>
      <c r="Q44" s="12" t="s">
        <v>1493</v>
      </c>
      <c r="R44">
        <v>1</v>
      </c>
      <c r="S44" s="12" t="s">
        <v>1493</v>
      </c>
      <c r="T44" s="12" t="s">
        <v>1493</v>
      </c>
      <c r="U44" s="12" t="s">
        <v>1493</v>
      </c>
      <c r="V44" s="12" t="s">
        <v>1493</v>
      </c>
      <c r="W44" s="12" t="s">
        <v>1493</v>
      </c>
      <c r="X44" s="12" t="s">
        <v>1493</v>
      </c>
      <c r="Y44" s="12" t="s">
        <v>1493</v>
      </c>
      <c r="Z44" s="12" t="s">
        <v>1493</v>
      </c>
      <c r="AA44" s="12" t="s">
        <v>1493</v>
      </c>
      <c r="AB44" s="12" t="s">
        <v>1493</v>
      </c>
      <c r="AC44">
        <v>1</v>
      </c>
      <c r="AD44" s="12" t="s">
        <v>1226</v>
      </c>
      <c r="AE44" s="12" t="s">
        <v>1493</v>
      </c>
      <c r="AF44">
        <v>1</v>
      </c>
      <c r="AG44" s="12" t="s">
        <v>1493</v>
      </c>
      <c r="AH44" s="12" t="s">
        <v>1493</v>
      </c>
      <c r="AI44" s="12" t="s">
        <v>1493</v>
      </c>
      <c r="AJ44" s="12" t="s">
        <v>1493</v>
      </c>
      <c r="AK44" s="12" t="s">
        <v>1493</v>
      </c>
      <c r="AL44" s="12" t="s">
        <v>1493</v>
      </c>
      <c r="AM44" s="12" t="s">
        <v>1493</v>
      </c>
      <c r="AN44" s="12" t="s">
        <v>1493</v>
      </c>
      <c r="AO44" s="12" t="s">
        <v>1493</v>
      </c>
      <c r="AP44" s="12" t="s">
        <v>1493</v>
      </c>
      <c r="AQ44" s="12" t="s">
        <v>1493</v>
      </c>
      <c r="AR44" t="s">
        <v>1060</v>
      </c>
      <c r="AS44" s="12" t="s">
        <v>1493</v>
      </c>
      <c r="AT44" s="12" t="s">
        <v>1493</v>
      </c>
      <c r="AU44" s="12" t="s">
        <v>1493</v>
      </c>
      <c r="AV44" s="12" t="s">
        <v>1493</v>
      </c>
      <c r="AW44" s="12" t="s">
        <v>1493</v>
      </c>
      <c r="AX44" s="12" t="s">
        <v>1493</v>
      </c>
      <c r="AY44" s="12" t="s">
        <v>1493</v>
      </c>
      <c r="AZ44" s="12" t="s">
        <v>1493</v>
      </c>
      <c r="BA44" s="12" t="s">
        <v>1493</v>
      </c>
      <c r="BB44">
        <v>1</v>
      </c>
      <c r="BC44" s="12" t="s">
        <v>1493</v>
      </c>
      <c r="BD44">
        <v>1</v>
      </c>
      <c r="BE44" s="12" t="s">
        <v>1493</v>
      </c>
      <c r="BF44" s="12" t="s">
        <v>1493</v>
      </c>
      <c r="BG44" s="12" t="s">
        <v>1493</v>
      </c>
      <c r="BH44" s="12" t="s">
        <v>1493</v>
      </c>
      <c r="BI44" s="12" t="s">
        <v>1493</v>
      </c>
      <c r="BJ44" s="12" t="s">
        <v>1493</v>
      </c>
      <c r="BK44" s="12" t="s">
        <v>1493</v>
      </c>
      <c r="BL44" s="12" t="s">
        <v>1493</v>
      </c>
      <c r="BM44" s="12" t="s">
        <v>1493</v>
      </c>
      <c r="BN44" s="12" t="s">
        <v>1493</v>
      </c>
      <c r="BO44" s="12" t="s">
        <v>1493</v>
      </c>
      <c r="BP44" s="12" t="s">
        <v>1493</v>
      </c>
      <c r="BQ44" s="12" t="s">
        <v>1493</v>
      </c>
      <c r="BR44" s="12" t="s">
        <v>1493</v>
      </c>
      <c r="BS44" s="12" t="s">
        <v>1493</v>
      </c>
      <c r="BT44" s="12" t="s">
        <v>1493</v>
      </c>
      <c r="BU44" s="12" t="s">
        <v>1493</v>
      </c>
      <c r="BV44" s="12" t="s">
        <v>1493</v>
      </c>
      <c r="BW44" s="12" t="s">
        <v>1493</v>
      </c>
      <c r="BX44" s="12" t="s">
        <v>1493</v>
      </c>
      <c r="BY44" s="12" t="s">
        <v>1493</v>
      </c>
      <c r="BZ44" s="12" t="s">
        <v>1493</v>
      </c>
      <c r="CA44" s="12" t="s">
        <v>1493</v>
      </c>
      <c r="CB44" s="12" t="s">
        <v>1493</v>
      </c>
      <c r="CC44" s="12" t="s">
        <v>1493</v>
      </c>
      <c r="CD44" s="12" t="s">
        <v>1493</v>
      </c>
      <c r="CE44" s="12" t="s">
        <v>1493</v>
      </c>
      <c r="CF44" s="12" t="s">
        <v>1493</v>
      </c>
      <c r="CG44" s="12" t="s">
        <v>1493</v>
      </c>
      <c r="CH44" s="12" t="s">
        <v>1493</v>
      </c>
      <c r="CI44" s="12" t="s">
        <v>1493</v>
      </c>
      <c r="CJ44" s="12" t="s">
        <v>1493</v>
      </c>
      <c r="CK44" s="12" t="s">
        <v>1493</v>
      </c>
      <c r="CL44" s="12" t="s">
        <v>1493</v>
      </c>
      <c r="CM44" s="12" t="s">
        <v>1493</v>
      </c>
      <c r="CN44" s="12" t="s">
        <v>1493</v>
      </c>
      <c r="CO44" s="12" t="s">
        <v>1493</v>
      </c>
      <c r="CP44" s="12" t="s">
        <v>1493</v>
      </c>
      <c r="CQ44" s="12" t="s">
        <v>1493</v>
      </c>
      <c r="CR44" s="12" t="s">
        <v>1493</v>
      </c>
      <c r="CS44" s="12" t="s">
        <v>1493</v>
      </c>
      <c r="CT44" s="12" t="s">
        <v>1493</v>
      </c>
      <c r="CU44" s="12" t="s">
        <v>1493</v>
      </c>
      <c r="CV44" s="12" t="s">
        <v>1493</v>
      </c>
      <c r="CW44" s="12" t="s">
        <v>1493</v>
      </c>
      <c r="CX44" s="12" t="s">
        <v>1493</v>
      </c>
      <c r="CY44" s="12" t="s">
        <v>1493</v>
      </c>
      <c r="CZ44" s="12" t="s">
        <v>1493</v>
      </c>
      <c r="DA44" s="12" t="s">
        <v>1493</v>
      </c>
      <c r="DB44" s="12" t="s">
        <v>1493</v>
      </c>
      <c r="DC44" s="12" t="s">
        <v>1493</v>
      </c>
      <c r="DD44" s="12" t="s">
        <v>1493</v>
      </c>
      <c r="DE44" s="12" t="s">
        <v>1493</v>
      </c>
      <c r="DF44" s="12" t="s">
        <v>1493</v>
      </c>
      <c r="DG44" s="12" t="s">
        <v>1493</v>
      </c>
      <c r="DH44" s="12" t="s">
        <v>1493</v>
      </c>
      <c r="DI44" s="12" t="s">
        <v>1493</v>
      </c>
      <c r="DJ44" s="12" t="s">
        <v>1493</v>
      </c>
      <c r="DK44" s="12" t="s">
        <v>1493</v>
      </c>
      <c r="DL44" s="12" t="s">
        <v>1493</v>
      </c>
      <c r="DM44" s="12" t="s">
        <v>1493</v>
      </c>
      <c r="DN44" s="12" t="s">
        <v>1493</v>
      </c>
      <c r="DO44" s="12" t="s">
        <v>1493</v>
      </c>
      <c r="DP44" s="12" t="s">
        <v>1493</v>
      </c>
      <c r="DQ44" s="12" t="s">
        <v>1493</v>
      </c>
      <c r="DR44" s="12" t="s">
        <v>1493</v>
      </c>
      <c r="DS44" s="12" t="s">
        <v>1493</v>
      </c>
      <c r="DT44" s="12" t="s">
        <v>1493</v>
      </c>
      <c r="DU44" s="12" t="s">
        <v>1493</v>
      </c>
      <c r="DV44" s="12" t="s">
        <v>1493</v>
      </c>
      <c r="DW44" s="12" t="s">
        <v>1493</v>
      </c>
      <c r="DX44" s="12" t="s">
        <v>1493</v>
      </c>
      <c r="DY44" s="12" t="s">
        <v>1493</v>
      </c>
      <c r="DZ44" s="12" t="s">
        <v>1493</v>
      </c>
      <c r="EA44" s="12" t="s">
        <v>1493</v>
      </c>
      <c r="EB44" s="12" t="s">
        <v>1493</v>
      </c>
      <c r="EC44" s="12" t="s">
        <v>1493</v>
      </c>
      <c r="ED44" s="12" t="s">
        <v>1493</v>
      </c>
      <c r="EE44" s="12" t="s">
        <v>1493</v>
      </c>
      <c r="EF44" s="12" t="s">
        <v>1493</v>
      </c>
      <c r="EG44" s="12" t="s">
        <v>1493</v>
      </c>
      <c r="EH44" s="12" t="s">
        <v>1493</v>
      </c>
      <c r="EI44" s="12" t="s">
        <v>1493</v>
      </c>
      <c r="EJ44" s="12" t="s">
        <v>1493</v>
      </c>
      <c r="EK44" s="12" t="s">
        <v>1493</v>
      </c>
      <c r="EL44" s="12" t="s">
        <v>1493</v>
      </c>
      <c r="EM44" s="12" t="s">
        <v>1493</v>
      </c>
      <c r="EN44" s="12" t="s">
        <v>1493</v>
      </c>
      <c r="EO44" s="12" t="s">
        <v>1493</v>
      </c>
      <c r="EP44" s="12" t="s">
        <v>1493</v>
      </c>
      <c r="EQ44" s="12" t="s">
        <v>1493</v>
      </c>
      <c r="ER44" s="12" t="s">
        <v>1493</v>
      </c>
      <c r="ES44" s="12" t="s">
        <v>1493</v>
      </c>
      <c r="ET44" s="12" t="s">
        <v>1493</v>
      </c>
      <c r="EU44" s="12" t="s">
        <v>1493</v>
      </c>
      <c r="EV44" s="12" t="s">
        <v>1493</v>
      </c>
      <c r="EW44" s="12" t="s">
        <v>1493</v>
      </c>
      <c r="EX44" s="12" t="s">
        <v>1493</v>
      </c>
      <c r="EY44" s="12" t="s">
        <v>1493</v>
      </c>
      <c r="EZ44" s="12" t="s">
        <v>1493</v>
      </c>
      <c r="FA44" s="12" t="s">
        <v>1493</v>
      </c>
      <c r="FB44" s="12" t="s">
        <v>1493</v>
      </c>
      <c r="FC44" s="12" t="s">
        <v>1493</v>
      </c>
      <c r="FD44" s="12" t="s">
        <v>1493</v>
      </c>
      <c r="FE44" s="12" t="s">
        <v>1493</v>
      </c>
      <c r="FF44" s="12" t="s">
        <v>1493</v>
      </c>
      <c r="FG44" s="12" t="s">
        <v>1493</v>
      </c>
      <c r="FH44" s="12" t="s">
        <v>1493</v>
      </c>
      <c r="FI44" s="12" t="s">
        <v>1493</v>
      </c>
      <c r="FJ44" s="12" t="s">
        <v>1493</v>
      </c>
      <c r="FK44" s="12" t="s">
        <v>1493</v>
      </c>
      <c r="FL44" s="12" t="s">
        <v>1493</v>
      </c>
      <c r="FM44" s="12" t="s">
        <v>1493</v>
      </c>
      <c r="FN44">
        <v>1</v>
      </c>
      <c r="FO44" s="12" t="s">
        <v>1493</v>
      </c>
      <c r="FP44" s="12" t="s">
        <v>1493</v>
      </c>
      <c r="FQ44">
        <v>0</v>
      </c>
      <c r="FR44" s="12" t="s">
        <v>1493</v>
      </c>
      <c r="FS44" s="12" t="s">
        <v>1493</v>
      </c>
      <c r="FT44" s="12" t="s">
        <v>1493</v>
      </c>
      <c r="FU44" s="12" t="s">
        <v>1493</v>
      </c>
      <c r="FV44" s="12" t="s">
        <v>1493</v>
      </c>
      <c r="FW44" s="12" t="s">
        <v>1493</v>
      </c>
      <c r="FX44" s="12" t="s">
        <v>1493</v>
      </c>
      <c r="FY44" s="12" t="s">
        <v>1493</v>
      </c>
      <c r="FZ44" s="12" t="s">
        <v>1493</v>
      </c>
      <c r="GA44" s="12" t="s">
        <v>1493</v>
      </c>
      <c r="GB44" s="12" t="s">
        <v>1493</v>
      </c>
      <c r="GC44" s="12" t="s">
        <v>1493</v>
      </c>
      <c r="GD44" s="12" t="s">
        <v>1493</v>
      </c>
      <c r="GE44" s="12" t="s">
        <v>1493</v>
      </c>
      <c r="GF44" s="12" t="s">
        <v>1493</v>
      </c>
      <c r="GG44" s="12" t="s">
        <v>1493</v>
      </c>
      <c r="GH44" s="12" t="s">
        <v>1493</v>
      </c>
      <c r="GI44" s="12" t="s">
        <v>1493</v>
      </c>
      <c r="GJ44">
        <v>0</v>
      </c>
      <c r="GK44">
        <v>0</v>
      </c>
      <c r="GL44">
        <v>0</v>
      </c>
      <c r="GN44">
        <v>1</v>
      </c>
    </row>
    <row r="45" spans="1:196" x14ac:dyDescent="0.25">
      <c r="A45" s="4">
        <v>2.0430000000000001</v>
      </c>
      <c r="B45" s="12" t="s">
        <v>1448</v>
      </c>
      <c r="C45">
        <v>96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 s="12" t="s">
        <v>1493</v>
      </c>
      <c r="M45" s="12" t="s">
        <v>1493</v>
      </c>
      <c r="N45" s="12" t="s">
        <v>1493</v>
      </c>
      <c r="O45">
        <v>1</v>
      </c>
      <c r="P45" s="12" t="s">
        <v>1412</v>
      </c>
      <c r="Q45" s="12" t="s">
        <v>1493</v>
      </c>
      <c r="R45" s="12" t="s">
        <v>1493</v>
      </c>
      <c r="S45" s="12" t="s">
        <v>1493</v>
      </c>
      <c r="T45" s="12" t="s">
        <v>1493</v>
      </c>
      <c r="U45" s="12" t="s">
        <v>1493</v>
      </c>
      <c r="V45" s="12" t="s">
        <v>1493</v>
      </c>
      <c r="W45" s="12" t="s">
        <v>1493</v>
      </c>
      <c r="X45" s="12" t="s">
        <v>1493</v>
      </c>
      <c r="Y45" s="12" t="s">
        <v>1493</v>
      </c>
      <c r="Z45" s="12" t="s">
        <v>1493</v>
      </c>
      <c r="AA45" s="12" t="s">
        <v>1493</v>
      </c>
      <c r="AB45">
        <v>1</v>
      </c>
      <c r="AC45" s="12" t="s">
        <v>1493</v>
      </c>
      <c r="AD45" s="12" t="s">
        <v>1493</v>
      </c>
      <c r="AE45" s="12" t="s">
        <v>1493</v>
      </c>
      <c r="AF45" s="12" t="s">
        <v>1493</v>
      </c>
      <c r="AG45" s="12" t="s">
        <v>1493</v>
      </c>
      <c r="AH45" s="12" t="s">
        <v>1493</v>
      </c>
      <c r="AI45" s="12" t="s">
        <v>1493</v>
      </c>
      <c r="AJ45" s="12" t="s">
        <v>1493</v>
      </c>
      <c r="AK45" s="12" t="s">
        <v>1493</v>
      </c>
      <c r="AL45" s="12" t="s">
        <v>1493</v>
      </c>
      <c r="AM45" s="12" t="s">
        <v>1493</v>
      </c>
      <c r="AN45" s="12" t="s">
        <v>1493</v>
      </c>
      <c r="AO45" s="12" t="s">
        <v>1493</v>
      </c>
      <c r="AP45" s="12" t="s">
        <v>1493</v>
      </c>
      <c r="AQ45" s="12" t="s">
        <v>1493</v>
      </c>
      <c r="AR45" s="12" t="s">
        <v>1493</v>
      </c>
      <c r="AS45" s="12" t="s">
        <v>1493</v>
      </c>
      <c r="AT45" s="12" t="s">
        <v>1493</v>
      </c>
      <c r="AU45" s="12" t="s">
        <v>1493</v>
      </c>
      <c r="AV45" s="12" t="s">
        <v>1493</v>
      </c>
      <c r="AW45" s="12" t="s">
        <v>1493</v>
      </c>
      <c r="AX45" s="12" t="s">
        <v>1493</v>
      </c>
      <c r="AY45" s="12" t="s">
        <v>1493</v>
      </c>
      <c r="AZ45" s="12" t="s">
        <v>1493</v>
      </c>
      <c r="BA45" s="12" t="s">
        <v>1493</v>
      </c>
      <c r="BB45" s="12" t="s">
        <v>1493</v>
      </c>
      <c r="BC45" s="12" t="s">
        <v>1493</v>
      </c>
      <c r="BD45" s="12" t="s">
        <v>1493</v>
      </c>
      <c r="BE45" s="12" t="s">
        <v>1493</v>
      </c>
      <c r="BF45" s="12" t="s">
        <v>1493</v>
      </c>
      <c r="BG45" s="12" t="s">
        <v>1493</v>
      </c>
      <c r="BH45" s="12" t="s">
        <v>1493</v>
      </c>
      <c r="BI45" s="12" t="s">
        <v>1493</v>
      </c>
      <c r="BJ45" s="12" t="s">
        <v>1493</v>
      </c>
      <c r="BK45" s="12" t="s">
        <v>1493</v>
      </c>
      <c r="BL45" s="12" t="s">
        <v>1493</v>
      </c>
      <c r="BM45" s="12" t="s">
        <v>1493</v>
      </c>
      <c r="BN45" s="12" t="s">
        <v>1493</v>
      </c>
      <c r="BO45" s="12" t="s">
        <v>1493</v>
      </c>
      <c r="BP45" s="12" t="s">
        <v>1493</v>
      </c>
      <c r="BQ45" s="12" t="s">
        <v>1493</v>
      </c>
      <c r="BR45" s="12" t="s">
        <v>1493</v>
      </c>
      <c r="BS45" s="12" t="s">
        <v>1493</v>
      </c>
      <c r="BT45" s="12" t="s">
        <v>1493</v>
      </c>
      <c r="BU45" s="12" t="s">
        <v>1493</v>
      </c>
      <c r="BV45" s="12" t="s">
        <v>1493</v>
      </c>
      <c r="BW45" s="12" t="s">
        <v>1493</v>
      </c>
      <c r="BX45" s="12" t="s">
        <v>1493</v>
      </c>
      <c r="BY45" s="12" t="s">
        <v>1493</v>
      </c>
      <c r="BZ45" s="12" t="s">
        <v>1493</v>
      </c>
      <c r="CA45" s="12" t="s">
        <v>1493</v>
      </c>
      <c r="CB45" s="12" t="s">
        <v>1493</v>
      </c>
      <c r="CC45" s="12" t="s">
        <v>1493</v>
      </c>
      <c r="CD45" s="12" t="s">
        <v>1493</v>
      </c>
      <c r="CE45" s="12" t="s">
        <v>1493</v>
      </c>
      <c r="CF45" s="12" t="s">
        <v>1493</v>
      </c>
      <c r="CG45" s="12" t="s">
        <v>1493</v>
      </c>
      <c r="CH45" s="12" t="s">
        <v>1493</v>
      </c>
      <c r="CI45" s="12" t="s">
        <v>1493</v>
      </c>
      <c r="CJ45" s="12" t="s">
        <v>1493</v>
      </c>
      <c r="CK45" s="12" t="s">
        <v>1493</v>
      </c>
      <c r="CL45" s="12" t="s">
        <v>1493</v>
      </c>
      <c r="CM45" s="12" t="s">
        <v>1493</v>
      </c>
      <c r="CN45" s="12" t="s">
        <v>1493</v>
      </c>
      <c r="CO45" s="12" t="s">
        <v>1493</v>
      </c>
      <c r="CP45" s="12" t="s">
        <v>1493</v>
      </c>
      <c r="CQ45" s="12" t="s">
        <v>1493</v>
      </c>
      <c r="CR45" s="12" t="s">
        <v>1493</v>
      </c>
      <c r="CS45" s="12" t="s">
        <v>1493</v>
      </c>
      <c r="CT45" s="12" t="s">
        <v>1493</v>
      </c>
      <c r="CU45" s="12" t="s">
        <v>1493</v>
      </c>
      <c r="CV45" s="12" t="s">
        <v>1493</v>
      </c>
      <c r="CW45" s="12" t="s">
        <v>1493</v>
      </c>
      <c r="CX45" s="12" t="s">
        <v>1493</v>
      </c>
      <c r="CY45" s="12" t="s">
        <v>1493</v>
      </c>
      <c r="CZ45" s="12" t="s">
        <v>1493</v>
      </c>
      <c r="DA45" s="12" t="s">
        <v>1493</v>
      </c>
      <c r="DB45" s="12" t="s">
        <v>1493</v>
      </c>
      <c r="DC45" s="12" t="s">
        <v>1493</v>
      </c>
      <c r="DD45" s="12" t="s">
        <v>1493</v>
      </c>
      <c r="DE45" s="12" t="s">
        <v>1493</v>
      </c>
      <c r="DF45" s="12" t="s">
        <v>1493</v>
      </c>
      <c r="DG45" s="12" t="s">
        <v>1493</v>
      </c>
      <c r="DH45" s="12" t="s">
        <v>1493</v>
      </c>
      <c r="DI45" s="12" t="s">
        <v>1493</v>
      </c>
      <c r="DJ45" s="12" t="s">
        <v>1493</v>
      </c>
      <c r="DK45" s="12" t="s">
        <v>1493</v>
      </c>
      <c r="DL45" s="12" t="s">
        <v>1493</v>
      </c>
      <c r="DM45" s="12" t="s">
        <v>1493</v>
      </c>
      <c r="DN45" s="12" t="s">
        <v>1493</v>
      </c>
      <c r="DO45" s="12" t="s">
        <v>1493</v>
      </c>
      <c r="DP45" s="12" t="s">
        <v>1493</v>
      </c>
      <c r="DQ45" s="12" t="s">
        <v>1493</v>
      </c>
      <c r="DR45" s="12" t="s">
        <v>1493</v>
      </c>
      <c r="DS45" s="12" t="s">
        <v>1493</v>
      </c>
      <c r="DT45" s="12" t="s">
        <v>1493</v>
      </c>
      <c r="DU45" s="12" t="s">
        <v>1493</v>
      </c>
      <c r="DV45" s="12" t="s">
        <v>1493</v>
      </c>
      <c r="DW45" s="12" t="s">
        <v>1493</v>
      </c>
      <c r="DX45" s="12" t="s">
        <v>1493</v>
      </c>
      <c r="DY45" s="12" t="s">
        <v>1493</v>
      </c>
      <c r="DZ45" s="12" t="s">
        <v>1493</v>
      </c>
      <c r="EA45" s="12" t="s">
        <v>1493</v>
      </c>
      <c r="EB45" s="12" t="s">
        <v>1493</v>
      </c>
      <c r="EC45" s="12" t="s">
        <v>1493</v>
      </c>
      <c r="ED45" s="12" t="s">
        <v>1493</v>
      </c>
      <c r="EE45" s="12" t="s">
        <v>1493</v>
      </c>
      <c r="EF45" s="12" t="s">
        <v>1493</v>
      </c>
      <c r="EG45" s="12" t="s">
        <v>1493</v>
      </c>
      <c r="EH45" s="12" t="s">
        <v>1493</v>
      </c>
      <c r="EI45" s="12" t="s">
        <v>1493</v>
      </c>
      <c r="EJ45" s="12" t="s">
        <v>1493</v>
      </c>
      <c r="EK45" s="12" t="s">
        <v>1493</v>
      </c>
      <c r="EL45" s="12" t="s">
        <v>1493</v>
      </c>
      <c r="EM45" s="12" t="s">
        <v>1493</v>
      </c>
      <c r="EN45" s="12" t="s">
        <v>1493</v>
      </c>
      <c r="EO45" s="12" t="s">
        <v>1493</v>
      </c>
      <c r="EP45" s="12" t="s">
        <v>1493</v>
      </c>
      <c r="EQ45" s="12" t="s">
        <v>1493</v>
      </c>
      <c r="ER45" s="12" t="s">
        <v>1493</v>
      </c>
      <c r="ES45" s="12" t="s">
        <v>1493</v>
      </c>
      <c r="ET45" s="12" t="s">
        <v>1493</v>
      </c>
      <c r="EU45" s="12" t="s">
        <v>1493</v>
      </c>
      <c r="EV45" s="12" t="s">
        <v>1493</v>
      </c>
      <c r="EW45" s="12" t="s">
        <v>1493</v>
      </c>
      <c r="EX45" s="12" t="s">
        <v>1493</v>
      </c>
      <c r="EY45" s="12" t="s">
        <v>1493</v>
      </c>
      <c r="EZ45" s="12" t="s">
        <v>1493</v>
      </c>
      <c r="FA45" s="12" t="s">
        <v>1493</v>
      </c>
      <c r="FB45" s="12" t="s">
        <v>1493</v>
      </c>
      <c r="FC45" s="12" t="s">
        <v>1493</v>
      </c>
      <c r="FD45" s="12" t="s">
        <v>1493</v>
      </c>
      <c r="FE45" s="12" t="s">
        <v>1493</v>
      </c>
      <c r="FF45" s="12" t="s">
        <v>1493</v>
      </c>
      <c r="FG45" s="12" t="s">
        <v>1493</v>
      </c>
      <c r="FH45" s="12" t="s">
        <v>1493</v>
      </c>
      <c r="FI45" s="12" t="s">
        <v>1493</v>
      </c>
      <c r="FJ45" s="12" t="s">
        <v>1493</v>
      </c>
      <c r="FK45" s="12" t="s">
        <v>1493</v>
      </c>
      <c r="FL45" s="12" t="s">
        <v>1493</v>
      </c>
      <c r="FM45" s="12" t="s">
        <v>1493</v>
      </c>
      <c r="FN45">
        <v>1</v>
      </c>
      <c r="FO45" s="12" t="s">
        <v>1493</v>
      </c>
      <c r="FP45" s="12" t="s">
        <v>1493</v>
      </c>
      <c r="FQ45">
        <v>0</v>
      </c>
      <c r="FR45" s="12" t="s">
        <v>1493</v>
      </c>
      <c r="FS45" s="12" t="s">
        <v>1493</v>
      </c>
      <c r="FT45" s="12" t="s">
        <v>1493</v>
      </c>
      <c r="FU45" s="12" t="s">
        <v>1493</v>
      </c>
      <c r="FV45" s="12" t="s">
        <v>1493</v>
      </c>
      <c r="FW45" s="12" t="s">
        <v>1493</v>
      </c>
      <c r="FX45" s="12" t="s">
        <v>1493</v>
      </c>
      <c r="FY45" s="12" t="s">
        <v>1493</v>
      </c>
      <c r="FZ45" s="12" t="s">
        <v>1493</v>
      </c>
      <c r="GA45" s="12" t="s">
        <v>1493</v>
      </c>
      <c r="GB45" s="12" t="s">
        <v>1493</v>
      </c>
      <c r="GC45" s="12" t="s">
        <v>1493</v>
      </c>
      <c r="GD45" s="12" t="s">
        <v>1493</v>
      </c>
      <c r="GE45" s="12" t="s">
        <v>1493</v>
      </c>
      <c r="GF45" s="12" t="s">
        <v>1493</v>
      </c>
      <c r="GG45" s="12" t="s">
        <v>1493</v>
      </c>
      <c r="GH45" s="12" t="s">
        <v>1493</v>
      </c>
      <c r="GI45" s="12" t="s">
        <v>1493</v>
      </c>
      <c r="GJ45">
        <v>0</v>
      </c>
      <c r="GK45">
        <v>0</v>
      </c>
      <c r="GL45">
        <v>0</v>
      </c>
      <c r="GN45">
        <v>1</v>
      </c>
    </row>
    <row r="46" spans="1:196" x14ac:dyDescent="0.25">
      <c r="A46" s="4">
        <v>2.044</v>
      </c>
      <c r="B46" s="12" t="s">
        <v>571</v>
      </c>
      <c r="C46">
        <v>70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 s="12" t="s">
        <v>1493</v>
      </c>
      <c r="L46" s="12" t="s">
        <v>1493</v>
      </c>
      <c r="M46" s="12" t="s">
        <v>1493</v>
      </c>
      <c r="N46" s="12" t="s">
        <v>1493</v>
      </c>
      <c r="O46">
        <v>1</v>
      </c>
      <c r="P46" s="12" t="s">
        <v>1493</v>
      </c>
      <c r="Q46" s="12" t="s">
        <v>1493</v>
      </c>
      <c r="R46" s="12" t="s">
        <v>1493</v>
      </c>
      <c r="S46" s="12" t="s">
        <v>1493</v>
      </c>
      <c r="T46" s="12" t="s">
        <v>1493</v>
      </c>
      <c r="U46" s="12" t="s">
        <v>1493</v>
      </c>
      <c r="V46" s="12" t="s">
        <v>1493</v>
      </c>
      <c r="W46" s="12" t="s">
        <v>1493</v>
      </c>
      <c r="X46" s="12" t="s">
        <v>1493</v>
      </c>
      <c r="Y46" s="12" t="s">
        <v>1493</v>
      </c>
      <c r="Z46" s="12" t="s">
        <v>1493</v>
      </c>
      <c r="AA46" s="12" t="s">
        <v>1493</v>
      </c>
      <c r="AB46" s="12" t="s">
        <v>1493</v>
      </c>
      <c r="AC46" s="12" t="s">
        <v>1493</v>
      </c>
      <c r="AD46" s="12" t="s">
        <v>1493</v>
      </c>
      <c r="AE46" s="12" t="s">
        <v>1493</v>
      </c>
      <c r="AF46" s="12" t="s">
        <v>1493</v>
      </c>
      <c r="AG46" s="12" t="s">
        <v>1493</v>
      </c>
      <c r="AH46" s="12" t="s">
        <v>1493</v>
      </c>
      <c r="AI46" s="12" t="s">
        <v>1493</v>
      </c>
      <c r="AJ46" s="12" t="s">
        <v>1493</v>
      </c>
      <c r="AK46" s="12" t="s">
        <v>1493</v>
      </c>
      <c r="AL46" s="12" t="s">
        <v>1493</v>
      </c>
      <c r="AM46" s="12" t="s">
        <v>1493</v>
      </c>
      <c r="AN46" s="12" t="s">
        <v>1493</v>
      </c>
      <c r="AO46" s="12" t="s">
        <v>1493</v>
      </c>
      <c r="AP46" s="12" t="s">
        <v>1493</v>
      </c>
      <c r="AQ46" s="12" t="s">
        <v>1493</v>
      </c>
      <c r="AR46" s="12" t="s">
        <v>1493</v>
      </c>
      <c r="AS46" s="12" t="s">
        <v>1493</v>
      </c>
      <c r="AT46" s="12" t="s">
        <v>1493</v>
      </c>
      <c r="AU46" s="12" t="s">
        <v>1493</v>
      </c>
      <c r="AV46" s="12" t="s">
        <v>1493</v>
      </c>
      <c r="AW46" s="12" t="s">
        <v>1493</v>
      </c>
      <c r="AX46" s="12" t="s">
        <v>1493</v>
      </c>
      <c r="AY46" s="12" t="s">
        <v>1493</v>
      </c>
      <c r="AZ46" s="12" t="s">
        <v>1493</v>
      </c>
      <c r="BA46" s="12" t="s">
        <v>1493</v>
      </c>
      <c r="BB46" s="12" t="s">
        <v>1493</v>
      </c>
      <c r="BC46" s="12" t="s">
        <v>1493</v>
      </c>
      <c r="BD46" s="12" t="s">
        <v>1493</v>
      </c>
      <c r="BE46" s="12" t="s">
        <v>1493</v>
      </c>
      <c r="BF46" s="12" t="s">
        <v>1493</v>
      </c>
      <c r="BG46" s="12" t="s">
        <v>1493</v>
      </c>
      <c r="BH46" s="12" t="s">
        <v>1493</v>
      </c>
      <c r="BI46" s="12" t="s">
        <v>1493</v>
      </c>
      <c r="BJ46" s="12" t="s">
        <v>1493</v>
      </c>
      <c r="BK46" s="12" t="s">
        <v>1493</v>
      </c>
      <c r="BL46" s="12" t="s">
        <v>1493</v>
      </c>
      <c r="BM46" s="12" t="s">
        <v>1493</v>
      </c>
      <c r="BN46" s="12" t="s">
        <v>1493</v>
      </c>
      <c r="BO46" s="12" t="s">
        <v>1493</v>
      </c>
      <c r="BP46" s="12" t="s">
        <v>1493</v>
      </c>
      <c r="BQ46" s="12" t="s">
        <v>1493</v>
      </c>
      <c r="BR46" s="12" t="s">
        <v>1493</v>
      </c>
      <c r="BS46" s="12" t="s">
        <v>1493</v>
      </c>
      <c r="BT46" s="12" t="s">
        <v>1493</v>
      </c>
      <c r="BU46" s="12" t="s">
        <v>1493</v>
      </c>
      <c r="BV46" s="12" t="s">
        <v>1493</v>
      </c>
      <c r="BW46" s="12" t="s">
        <v>1493</v>
      </c>
      <c r="BX46" s="12" t="s">
        <v>1493</v>
      </c>
      <c r="BY46" s="12" t="s">
        <v>1493</v>
      </c>
      <c r="BZ46" s="12" t="s">
        <v>1493</v>
      </c>
      <c r="CA46" s="12" t="s">
        <v>1493</v>
      </c>
      <c r="CB46" s="12" t="s">
        <v>1493</v>
      </c>
      <c r="CC46" s="12" t="s">
        <v>1493</v>
      </c>
      <c r="CD46" s="12" t="s">
        <v>1493</v>
      </c>
      <c r="CE46" s="12" t="s">
        <v>1493</v>
      </c>
      <c r="CF46" s="12" t="s">
        <v>1493</v>
      </c>
      <c r="CG46" s="12" t="s">
        <v>1493</v>
      </c>
      <c r="CH46" s="12" t="s">
        <v>1493</v>
      </c>
      <c r="CI46" s="12" t="s">
        <v>1493</v>
      </c>
      <c r="CJ46" s="12" t="s">
        <v>1493</v>
      </c>
      <c r="CK46" s="12" t="s">
        <v>1493</v>
      </c>
      <c r="CL46" s="12" t="s">
        <v>1493</v>
      </c>
      <c r="CM46" s="12" t="s">
        <v>1493</v>
      </c>
      <c r="CN46" s="12" t="s">
        <v>1493</v>
      </c>
      <c r="CO46" s="12" t="s">
        <v>1493</v>
      </c>
      <c r="CP46" s="12" t="s">
        <v>1493</v>
      </c>
      <c r="CQ46" s="12" t="s">
        <v>1493</v>
      </c>
      <c r="CR46" s="12" t="s">
        <v>1493</v>
      </c>
      <c r="CS46" s="12" t="s">
        <v>1493</v>
      </c>
      <c r="CT46" s="12" t="s">
        <v>1493</v>
      </c>
      <c r="CU46" s="12" t="s">
        <v>1493</v>
      </c>
      <c r="CV46" s="12" t="s">
        <v>1493</v>
      </c>
      <c r="CW46" s="12" t="s">
        <v>1493</v>
      </c>
      <c r="CX46" s="12" t="s">
        <v>1493</v>
      </c>
      <c r="CY46" s="12" t="s">
        <v>1493</v>
      </c>
      <c r="CZ46" s="12" t="s">
        <v>1493</v>
      </c>
      <c r="DA46" s="12" t="s">
        <v>1493</v>
      </c>
      <c r="DB46" s="12" t="s">
        <v>1493</v>
      </c>
      <c r="DC46" s="12" t="s">
        <v>1493</v>
      </c>
      <c r="DD46" s="12" t="s">
        <v>1493</v>
      </c>
      <c r="DE46" s="12" t="s">
        <v>1493</v>
      </c>
      <c r="DF46" s="12" t="s">
        <v>1493</v>
      </c>
      <c r="DG46" s="12" t="s">
        <v>1493</v>
      </c>
      <c r="DH46" s="12" t="s">
        <v>1493</v>
      </c>
      <c r="DI46" s="12" t="s">
        <v>1493</v>
      </c>
      <c r="DJ46" s="12" t="s">
        <v>1493</v>
      </c>
      <c r="DK46" s="12" t="s">
        <v>1493</v>
      </c>
      <c r="DL46" s="12" t="s">
        <v>1493</v>
      </c>
      <c r="DM46" s="12" t="s">
        <v>1493</v>
      </c>
      <c r="DN46" s="12" t="s">
        <v>1493</v>
      </c>
      <c r="DO46" s="12" t="s">
        <v>1493</v>
      </c>
      <c r="DP46" s="12" t="s">
        <v>1493</v>
      </c>
      <c r="DQ46" s="12" t="s">
        <v>1493</v>
      </c>
      <c r="DR46" s="12" t="s">
        <v>1493</v>
      </c>
      <c r="DS46" s="12" t="s">
        <v>1493</v>
      </c>
      <c r="DT46" s="12" t="s">
        <v>1493</v>
      </c>
      <c r="DU46" s="12" t="s">
        <v>1493</v>
      </c>
      <c r="DV46" s="12" t="s">
        <v>1493</v>
      </c>
      <c r="DW46" s="12" t="s">
        <v>1493</v>
      </c>
      <c r="DX46" s="12" t="s">
        <v>1493</v>
      </c>
      <c r="DY46" s="12" t="s">
        <v>1493</v>
      </c>
      <c r="DZ46" s="12" t="s">
        <v>1493</v>
      </c>
      <c r="EA46" s="12" t="s">
        <v>1493</v>
      </c>
      <c r="EB46" s="12" t="s">
        <v>1493</v>
      </c>
      <c r="EC46" s="12" t="s">
        <v>1493</v>
      </c>
      <c r="ED46" s="12" t="s">
        <v>1493</v>
      </c>
      <c r="EE46" s="12" t="s">
        <v>1493</v>
      </c>
      <c r="EF46" s="12" t="s">
        <v>1493</v>
      </c>
      <c r="EG46" s="12" t="s">
        <v>1493</v>
      </c>
      <c r="EH46" s="12" t="s">
        <v>1493</v>
      </c>
      <c r="EI46" s="12" t="s">
        <v>1493</v>
      </c>
      <c r="EJ46" s="12" t="s">
        <v>1493</v>
      </c>
      <c r="EK46" s="12" t="s">
        <v>1493</v>
      </c>
      <c r="EL46" s="12" t="s">
        <v>1493</v>
      </c>
      <c r="EM46" s="12" t="s">
        <v>1493</v>
      </c>
      <c r="EN46" s="12" t="s">
        <v>1493</v>
      </c>
      <c r="EO46" s="12" t="s">
        <v>1493</v>
      </c>
      <c r="EP46" s="12" t="s">
        <v>1493</v>
      </c>
      <c r="EQ46" s="12" t="s">
        <v>1493</v>
      </c>
      <c r="ER46" s="12" t="s">
        <v>1493</v>
      </c>
      <c r="ES46" s="12" t="s">
        <v>1493</v>
      </c>
      <c r="ET46" s="12" t="s">
        <v>1493</v>
      </c>
      <c r="EU46" s="12" t="s">
        <v>1493</v>
      </c>
      <c r="EV46" s="12" t="s">
        <v>1493</v>
      </c>
      <c r="EW46" s="12" t="s">
        <v>1493</v>
      </c>
      <c r="EX46" s="12" t="s">
        <v>1493</v>
      </c>
      <c r="EY46" s="12" t="s">
        <v>1493</v>
      </c>
      <c r="EZ46" s="12" t="s">
        <v>1493</v>
      </c>
      <c r="FA46" s="12" t="s">
        <v>1493</v>
      </c>
      <c r="FB46" s="12" t="s">
        <v>1493</v>
      </c>
      <c r="FC46" s="12" t="s">
        <v>1493</v>
      </c>
      <c r="FD46" s="12" t="s">
        <v>1493</v>
      </c>
      <c r="FE46" s="12" t="s">
        <v>1493</v>
      </c>
      <c r="FF46" s="12" t="s">
        <v>1493</v>
      </c>
      <c r="FG46" s="12" t="s">
        <v>1493</v>
      </c>
      <c r="FH46" s="12" t="s">
        <v>1493</v>
      </c>
      <c r="FI46" s="12" t="s">
        <v>1493</v>
      </c>
      <c r="FJ46" s="12" t="s">
        <v>1493</v>
      </c>
      <c r="FK46" s="12" t="s">
        <v>1493</v>
      </c>
      <c r="FL46" s="12" t="s">
        <v>1493</v>
      </c>
      <c r="FM46" s="12" t="s">
        <v>1493</v>
      </c>
      <c r="FN46">
        <v>1</v>
      </c>
      <c r="FO46" s="12" t="s">
        <v>1493</v>
      </c>
      <c r="FP46" s="12" t="s">
        <v>1493</v>
      </c>
      <c r="FQ46">
        <v>1</v>
      </c>
      <c r="FR46" s="12" t="s">
        <v>1493</v>
      </c>
      <c r="FS46" s="12" t="s">
        <v>1493</v>
      </c>
      <c r="FT46" s="12" t="s">
        <v>1493</v>
      </c>
      <c r="FU46" s="12" t="s">
        <v>1493</v>
      </c>
      <c r="FV46" s="12" t="s">
        <v>1493</v>
      </c>
      <c r="FW46" s="12" t="s">
        <v>1493</v>
      </c>
      <c r="FX46" s="12" t="s">
        <v>1493</v>
      </c>
      <c r="FY46" s="12" t="s">
        <v>1493</v>
      </c>
      <c r="FZ46" s="12" t="s">
        <v>1493</v>
      </c>
      <c r="GA46" s="12" t="s">
        <v>1493</v>
      </c>
      <c r="GB46" s="12" t="s">
        <v>1493</v>
      </c>
      <c r="GC46" s="12" t="s">
        <v>1493</v>
      </c>
      <c r="GD46" s="12" t="s">
        <v>1493</v>
      </c>
      <c r="GE46" s="12" t="s">
        <v>1493</v>
      </c>
      <c r="GF46" s="12" t="s">
        <v>1493</v>
      </c>
      <c r="GG46" s="12" t="s">
        <v>1493</v>
      </c>
      <c r="GH46" s="12" t="s">
        <v>1493</v>
      </c>
      <c r="GI46" s="12" t="s">
        <v>1493</v>
      </c>
      <c r="GJ46">
        <v>0</v>
      </c>
      <c r="GK46">
        <v>0</v>
      </c>
      <c r="GL46">
        <v>0</v>
      </c>
      <c r="GN46">
        <v>1</v>
      </c>
    </row>
    <row r="47" spans="1:196" x14ac:dyDescent="0.25">
      <c r="A47" s="4">
        <v>2.0449999999999999</v>
      </c>
      <c r="B47" s="12" t="s">
        <v>512</v>
      </c>
      <c r="C47">
        <v>84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 s="12" t="s">
        <v>1493</v>
      </c>
      <c r="M47" s="12" t="s">
        <v>1493</v>
      </c>
      <c r="N47">
        <v>0</v>
      </c>
      <c r="O47">
        <v>1</v>
      </c>
      <c r="P47" s="12" t="s">
        <v>1493</v>
      </c>
      <c r="Q47" s="12" t="s">
        <v>1493</v>
      </c>
      <c r="R47" s="12" t="s">
        <v>1493</v>
      </c>
      <c r="S47" s="12" t="s">
        <v>1493</v>
      </c>
      <c r="T47" s="12" t="s">
        <v>1493</v>
      </c>
      <c r="U47" s="12" t="s">
        <v>1493</v>
      </c>
      <c r="V47" s="12" t="s">
        <v>1493</v>
      </c>
      <c r="W47" s="12" t="s">
        <v>1493</v>
      </c>
      <c r="X47" s="12" t="s">
        <v>1493</v>
      </c>
      <c r="Y47" s="12" t="s">
        <v>1493</v>
      </c>
      <c r="Z47" s="12" t="s">
        <v>1493</v>
      </c>
      <c r="AA47" s="12" t="s">
        <v>1493</v>
      </c>
      <c r="AB47" s="12" t="s">
        <v>1493</v>
      </c>
      <c r="AC47" s="12" t="s">
        <v>1493</v>
      </c>
      <c r="AD47" s="12" t="s">
        <v>1493</v>
      </c>
      <c r="AE47" s="12" t="s">
        <v>1493</v>
      </c>
      <c r="AF47" s="12" t="s">
        <v>1493</v>
      </c>
      <c r="AG47" s="12" t="s">
        <v>1493</v>
      </c>
      <c r="AH47" s="12" t="s">
        <v>1493</v>
      </c>
      <c r="AI47" s="12" t="s">
        <v>1493</v>
      </c>
      <c r="AJ47" s="12" t="s">
        <v>1493</v>
      </c>
      <c r="AK47" s="12" t="s">
        <v>1493</v>
      </c>
      <c r="AL47" s="12" t="s">
        <v>1493</v>
      </c>
      <c r="AM47" s="12" t="s">
        <v>1493</v>
      </c>
      <c r="AN47" s="12" t="s">
        <v>1493</v>
      </c>
      <c r="AO47" s="12" t="s">
        <v>1493</v>
      </c>
      <c r="AP47" s="12" t="s">
        <v>1493</v>
      </c>
      <c r="AQ47" s="12" t="s">
        <v>1493</v>
      </c>
      <c r="AR47" s="12" t="s">
        <v>1493</v>
      </c>
      <c r="AS47" s="12" t="s">
        <v>1493</v>
      </c>
      <c r="AT47" s="12" t="s">
        <v>1493</v>
      </c>
      <c r="AU47" s="12" t="s">
        <v>1493</v>
      </c>
      <c r="AV47" s="12" t="s">
        <v>1493</v>
      </c>
      <c r="AW47" s="12" t="s">
        <v>1493</v>
      </c>
      <c r="AX47" s="12" t="s">
        <v>1493</v>
      </c>
      <c r="AY47" s="12" t="s">
        <v>1493</v>
      </c>
      <c r="AZ47" s="12" t="s">
        <v>1493</v>
      </c>
      <c r="BA47" s="12" t="s">
        <v>1493</v>
      </c>
      <c r="BB47" s="12" t="s">
        <v>1493</v>
      </c>
      <c r="BC47" s="12" t="s">
        <v>1493</v>
      </c>
      <c r="BD47" s="12" t="s">
        <v>1493</v>
      </c>
      <c r="BE47" s="12" t="s">
        <v>1493</v>
      </c>
      <c r="BF47" s="12" t="s">
        <v>1493</v>
      </c>
      <c r="BG47" s="12" t="s">
        <v>1493</v>
      </c>
      <c r="BH47" s="12" t="s">
        <v>1493</v>
      </c>
      <c r="BI47" s="12" t="s">
        <v>1493</v>
      </c>
      <c r="BJ47" s="12" t="s">
        <v>1493</v>
      </c>
      <c r="BK47" s="12" t="s">
        <v>1493</v>
      </c>
      <c r="BL47" s="12" t="s">
        <v>1493</v>
      </c>
      <c r="BM47" s="12" t="s">
        <v>1493</v>
      </c>
      <c r="BN47" s="12" t="s">
        <v>1493</v>
      </c>
      <c r="BO47" s="12" t="s">
        <v>1493</v>
      </c>
      <c r="BP47" s="12" t="s">
        <v>1493</v>
      </c>
      <c r="BQ47" s="12" t="s">
        <v>1493</v>
      </c>
      <c r="BR47" s="12" t="s">
        <v>1493</v>
      </c>
      <c r="BS47" s="12" t="s">
        <v>1493</v>
      </c>
      <c r="BT47" s="12" t="s">
        <v>1493</v>
      </c>
      <c r="BU47" s="12" t="s">
        <v>1493</v>
      </c>
      <c r="BV47" s="12" t="s">
        <v>1493</v>
      </c>
      <c r="BW47" s="12" t="s">
        <v>1493</v>
      </c>
      <c r="BX47" s="12" t="s">
        <v>1493</v>
      </c>
      <c r="BY47" s="12" t="s">
        <v>1493</v>
      </c>
      <c r="BZ47" s="12" t="s">
        <v>1493</v>
      </c>
      <c r="CA47" s="12" t="s">
        <v>1493</v>
      </c>
      <c r="CB47" s="12" t="s">
        <v>1493</v>
      </c>
      <c r="CC47" s="12" t="s">
        <v>1493</v>
      </c>
      <c r="CD47" s="12" t="s">
        <v>1493</v>
      </c>
      <c r="CE47" s="12" t="s">
        <v>1493</v>
      </c>
      <c r="CF47" s="12" t="s">
        <v>1493</v>
      </c>
      <c r="CG47" s="12" t="s">
        <v>1493</v>
      </c>
      <c r="CH47" s="12" t="s">
        <v>1493</v>
      </c>
      <c r="CI47" s="12" t="s">
        <v>1493</v>
      </c>
      <c r="CJ47" s="12" t="s">
        <v>1493</v>
      </c>
      <c r="CK47" s="12" t="s">
        <v>1493</v>
      </c>
      <c r="CL47" s="12" t="s">
        <v>1493</v>
      </c>
      <c r="CM47" s="12" t="s">
        <v>1493</v>
      </c>
      <c r="CN47" s="12" t="s">
        <v>1493</v>
      </c>
      <c r="CO47" s="12" t="s">
        <v>1493</v>
      </c>
      <c r="CP47" s="12" t="s">
        <v>1493</v>
      </c>
      <c r="CQ47" s="12" t="s">
        <v>1493</v>
      </c>
      <c r="CR47" s="12" t="s">
        <v>1493</v>
      </c>
      <c r="CS47" s="12" t="s">
        <v>1493</v>
      </c>
      <c r="CT47" s="12" t="s">
        <v>1493</v>
      </c>
      <c r="CU47" s="12" t="s">
        <v>1493</v>
      </c>
      <c r="CV47" s="12" t="s">
        <v>1493</v>
      </c>
      <c r="CW47" s="12" t="s">
        <v>1493</v>
      </c>
      <c r="CX47" s="12" t="s">
        <v>1493</v>
      </c>
      <c r="CY47" s="12" t="s">
        <v>1493</v>
      </c>
      <c r="CZ47" s="12" t="s">
        <v>1493</v>
      </c>
      <c r="DA47" s="12" t="s">
        <v>1493</v>
      </c>
      <c r="DB47" s="12" t="s">
        <v>1493</v>
      </c>
      <c r="DC47" s="12" t="s">
        <v>1493</v>
      </c>
      <c r="DD47" s="12" t="s">
        <v>1493</v>
      </c>
      <c r="DE47" s="12" t="s">
        <v>1493</v>
      </c>
      <c r="DF47" s="12" t="s">
        <v>1493</v>
      </c>
      <c r="DG47" s="12" t="s">
        <v>1493</v>
      </c>
      <c r="DH47" s="12" t="s">
        <v>1493</v>
      </c>
      <c r="DI47" s="12" t="s">
        <v>1493</v>
      </c>
      <c r="DJ47" s="12" t="s">
        <v>1493</v>
      </c>
      <c r="DK47" s="12" t="s">
        <v>1493</v>
      </c>
      <c r="DL47" s="12" t="s">
        <v>1493</v>
      </c>
      <c r="DM47" s="12" t="s">
        <v>1493</v>
      </c>
      <c r="DN47" s="12" t="s">
        <v>1493</v>
      </c>
      <c r="DO47" s="12" t="s">
        <v>1493</v>
      </c>
      <c r="DP47" s="12" t="s">
        <v>1493</v>
      </c>
      <c r="DQ47" s="12" t="s">
        <v>1493</v>
      </c>
      <c r="DR47" s="12" t="s">
        <v>1493</v>
      </c>
      <c r="DS47" s="12" t="s">
        <v>1493</v>
      </c>
      <c r="DT47" s="12" t="s">
        <v>1493</v>
      </c>
      <c r="DU47" s="12" t="s">
        <v>1493</v>
      </c>
      <c r="DV47" s="12" t="s">
        <v>1493</v>
      </c>
      <c r="DW47" s="12" t="s">
        <v>1493</v>
      </c>
      <c r="DX47" s="12" t="s">
        <v>1493</v>
      </c>
      <c r="DY47" s="12" t="s">
        <v>1493</v>
      </c>
      <c r="DZ47" s="12" t="s">
        <v>1493</v>
      </c>
      <c r="EA47" s="12" t="s">
        <v>1493</v>
      </c>
      <c r="EB47" s="12" t="s">
        <v>1493</v>
      </c>
      <c r="EC47" s="12" t="s">
        <v>1493</v>
      </c>
      <c r="ED47" s="12" t="s">
        <v>1493</v>
      </c>
      <c r="EE47" s="12" t="s">
        <v>1493</v>
      </c>
      <c r="EF47" s="12" t="s">
        <v>1493</v>
      </c>
      <c r="EG47" s="12" t="s">
        <v>1493</v>
      </c>
      <c r="EH47" s="12" t="s">
        <v>1493</v>
      </c>
      <c r="EI47" s="12" t="s">
        <v>1493</v>
      </c>
      <c r="EJ47" s="12" t="s">
        <v>1493</v>
      </c>
      <c r="EK47" s="12" t="s">
        <v>1493</v>
      </c>
      <c r="EL47" s="12" t="s">
        <v>1493</v>
      </c>
      <c r="EM47" s="12" t="s">
        <v>1493</v>
      </c>
      <c r="EN47" s="12" t="s">
        <v>1493</v>
      </c>
      <c r="EO47" s="12" t="s">
        <v>1493</v>
      </c>
      <c r="EP47" s="12" t="s">
        <v>1493</v>
      </c>
      <c r="EQ47" s="12" t="s">
        <v>1493</v>
      </c>
      <c r="ER47" s="12" t="s">
        <v>1493</v>
      </c>
      <c r="ES47" s="12" t="s">
        <v>1493</v>
      </c>
      <c r="ET47" s="12" t="s">
        <v>1493</v>
      </c>
      <c r="EU47" s="12" t="s">
        <v>1493</v>
      </c>
      <c r="EV47" s="12" t="s">
        <v>1493</v>
      </c>
      <c r="EW47" s="12" t="s">
        <v>1493</v>
      </c>
      <c r="EX47" s="12" t="s">
        <v>1493</v>
      </c>
      <c r="EY47" s="12" t="s">
        <v>1493</v>
      </c>
      <c r="EZ47" s="12" t="s">
        <v>1493</v>
      </c>
      <c r="FA47" s="12" t="s">
        <v>1493</v>
      </c>
      <c r="FB47" s="12" t="s">
        <v>1493</v>
      </c>
      <c r="FC47" s="12" t="s">
        <v>1493</v>
      </c>
      <c r="FD47" s="12" t="s">
        <v>1493</v>
      </c>
      <c r="FE47" s="12" t="s">
        <v>1493</v>
      </c>
      <c r="FF47" s="12" t="s">
        <v>1493</v>
      </c>
      <c r="FG47" s="12" t="s">
        <v>1493</v>
      </c>
      <c r="FH47" s="12" t="s">
        <v>1493</v>
      </c>
      <c r="FI47" s="12" t="s">
        <v>1493</v>
      </c>
      <c r="FJ47" s="12" t="s">
        <v>1493</v>
      </c>
      <c r="FK47" s="12" t="s">
        <v>1493</v>
      </c>
      <c r="FL47" s="12" t="s">
        <v>1493</v>
      </c>
      <c r="FM47" s="12" t="s">
        <v>1493</v>
      </c>
      <c r="FN47">
        <v>1</v>
      </c>
      <c r="FO47" s="12" t="s">
        <v>1493</v>
      </c>
      <c r="FP47" s="12" t="s">
        <v>1493</v>
      </c>
      <c r="FQ47">
        <v>1</v>
      </c>
      <c r="FR47" s="12" t="s">
        <v>1493</v>
      </c>
      <c r="FS47" s="12" t="s">
        <v>1493</v>
      </c>
      <c r="FT47" s="12" t="s">
        <v>1493</v>
      </c>
      <c r="FU47" s="12" t="s">
        <v>1493</v>
      </c>
      <c r="FV47" s="12" t="s">
        <v>1493</v>
      </c>
      <c r="FW47" s="12" t="s">
        <v>1493</v>
      </c>
      <c r="FX47" s="12" t="s">
        <v>1493</v>
      </c>
      <c r="FY47" s="12" t="s">
        <v>1493</v>
      </c>
      <c r="FZ47" s="12" t="s">
        <v>1493</v>
      </c>
      <c r="GA47" s="12" t="s">
        <v>1493</v>
      </c>
      <c r="GB47" s="12" t="s">
        <v>1493</v>
      </c>
      <c r="GC47" s="12" t="s">
        <v>1493</v>
      </c>
      <c r="GD47" s="12" t="s">
        <v>1493</v>
      </c>
      <c r="GE47" s="12" t="s">
        <v>1493</v>
      </c>
      <c r="GF47" s="12" t="s">
        <v>1493</v>
      </c>
      <c r="GG47" s="12" t="s">
        <v>1493</v>
      </c>
      <c r="GH47" s="12" t="s">
        <v>1493</v>
      </c>
      <c r="GI47" s="12" t="s">
        <v>1493</v>
      </c>
      <c r="GJ47">
        <v>0</v>
      </c>
      <c r="GK47">
        <v>0</v>
      </c>
      <c r="GL47">
        <v>0</v>
      </c>
      <c r="GN47">
        <v>1</v>
      </c>
    </row>
    <row r="48" spans="1:196" x14ac:dyDescent="0.25">
      <c r="A48" s="4">
        <v>2.0459999999999998</v>
      </c>
      <c r="B48" s="12" t="s">
        <v>1449</v>
      </c>
      <c r="C48">
        <v>59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 s="12" t="s">
        <v>1493</v>
      </c>
      <c r="M48" s="12" t="s">
        <v>1493</v>
      </c>
      <c r="N48" s="12" t="s">
        <v>1493</v>
      </c>
      <c r="O48" s="12" t="s">
        <v>1493</v>
      </c>
      <c r="P48" t="s">
        <v>1216</v>
      </c>
      <c r="Q48" s="12" t="s">
        <v>1493</v>
      </c>
      <c r="R48" s="12" t="s">
        <v>1493</v>
      </c>
      <c r="S48" s="12" t="s">
        <v>1493</v>
      </c>
      <c r="T48" s="12" t="s">
        <v>1493</v>
      </c>
      <c r="U48" s="12" t="s">
        <v>1493</v>
      </c>
      <c r="V48" s="12" t="s">
        <v>1493</v>
      </c>
      <c r="W48" s="12" t="s">
        <v>1493</v>
      </c>
      <c r="X48" s="12" t="s">
        <v>1493</v>
      </c>
      <c r="Y48" s="12" t="s">
        <v>1493</v>
      </c>
      <c r="Z48" s="12" t="s">
        <v>1493</v>
      </c>
      <c r="AA48" s="12" t="s">
        <v>1493</v>
      </c>
      <c r="AB48" s="12" t="s">
        <v>1493</v>
      </c>
      <c r="AC48">
        <v>1</v>
      </c>
      <c r="AD48" s="12" t="s">
        <v>1493</v>
      </c>
      <c r="AE48" s="12" t="s">
        <v>1493</v>
      </c>
      <c r="AF48" s="12" t="s">
        <v>1493</v>
      </c>
      <c r="AG48" s="12" t="s">
        <v>1493</v>
      </c>
      <c r="AH48" s="12" t="s">
        <v>1493</v>
      </c>
      <c r="AI48" s="12" t="s">
        <v>1493</v>
      </c>
      <c r="AJ48" s="12" t="s">
        <v>1493</v>
      </c>
      <c r="AK48" s="12" t="s">
        <v>1493</v>
      </c>
      <c r="AL48" s="12" t="s">
        <v>1493</v>
      </c>
      <c r="AM48" s="12" t="s">
        <v>1493</v>
      </c>
      <c r="AN48" s="12" t="s">
        <v>1493</v>
      </c>
      <c r="AO48" s="12" t="s">
        <v>1493</v>
      </c>
      <c r="AP48" s="12" t="s">
        <v>1493</v>
      </c>
      <c r="AQ48" s="12" t="s">
        <v>1493</v>
      </c>
      <c r="AR48" s="12" t="s">
        <v>1493</v>
      </c>
      <c r="AS48" s="12" t="s">
        <v>1493</v>
      </c>
      <c r="AT48" s="12" t="s">
        <v>1493</v>
      </c>
      <c r="AU48" s="12" t="s">
        <v>1493</v>
      </c>
      <c r="AV48" s="12" t="s">
        <v>1493</v>
      </c>
      <c r="AW48" s="12" t="s">
        <v>1493</v>
      </c>
      <c r="AX48" s="12" t="s">
        <v>1493</v>
      </c>
      <c r="AY48" s="12" t="s">
        <v>1493</v>
      </c>
      <c r="AZ48" s="12" t="s">
        <v>1493</v>
      </c>
      <c r="BA48" s="12" t="s">
        <v>1493</v>
      </c>
      <c r="BB48" s="12" t="s">
        <v>1493</v>
      </c>
      <c r="BC48" s="12" t="s">
        <v>1493</v>
      </c>
      <c r="BD48" s="12" t="s">
        <v>1493</v>
      </c>
      <c r="BE48" s="12" t="s">
        <v>1493</v>
      </c>
      <c r="BF48" s="12" t="s">
        <v>1493</v>
      </c>
      <c r="BG48" s="12" t="s">
        <v>1493</v>
      </c>
      <c r="BH48" s="12" t="s">
        <v>1493</v>
      </c>
      <c r="BI48" s="12" t="s">
        <v>1493</v>
      </c>
      <c r="BJ48" s="12" t="s">
        <v>1493</v>
      </c>
      <c r="BK48" s="12" t="s">
        <v>1493</v>
      </c>
      <c r="BL48" s="12" t="s">
        <v>1493</v>
      </c>
      <c r="BM48" s="12" t="s">
        <v>1493</v>
      </c>
      <c r="BN48" s="12" t="s">
        <v>1493</v>
      </c>
      <c r="BO48" s="12" t="s">
        <v>1493</v>
      </c>
      <c r="BP48" s="12" t="s">
        <v>1493</v>
      </c>
      <c r="BQ48" s="12" t="s">
        <v>1493</v>
      </c>
      <c r="BR48" s="12" t="s">
        <v>1493</v>
      </c>
      <c r="BS48" s="12" t="s">
        <v>1493</v>
      </c>
      <c r="BT48" s="12" t="s">
        <v>1493</v>
      </c>
      <c r="BU48" s="12" t="s">
        <v>1493</v>
      </c>
      <c r="BV48" s="12" t="s">
        <v>1493</v>
      </c>
      <c r="BW48" s="12" t="s">
        <v>1493</v>
      </c>
      <c r="BX48" s="12" t="s">
        <v>1493</v>
      </c>
      <c r="BY48" s="12" t="s">
        <v>1493</v>
      </c>
      <c r="BZ48" s="12" t="s">
        <v>1493</v>
      </c>
      <c r="CA48" s="12" t="s">
        <v>1493</v>
      </c>
      <c r="CB48" s="12" t="s">
        <v>1493</v>
      </c>
      <c r="CC48" s="12" t="s">
        <v>1493</v>
      </c>
      <c r="CD48" s="12" t="s">
        <v>1493</v>
      </c>
      <c r="CE48" s="12" t="s">
        <v>1493</v>
      </c>
      <c r="CF48" s="12" t="s">
        <v>1493</v>
      </c>
      <c r="CG48" s="12" t="s">
        <v>1493</v>
      </c>
      <c r="CH48" s="12" t="s">
        <v>1493</v>
      </c>
      <c r="CI48" s="12" t="s">
        <v>1493</v>
      </c>
      <c r="CJ48" s="12" t="s">
        <v>1493</v>
      </c>
      <c r="CK48" s="12" t="s">
        <v>1493</v>
      </c>
      <c r="CL48" s="12" t="s">
        <v>1493</v>
      </c>
      <c r="CM48" s="12" t="s">
        <v>1493</v>
      </c>
      <c r="CN48" s="12" t="s">
        <v>1493</v>
      </c>
      <c r="CO48" s="12" t="s">
        <v>1493</v>
      </c>
      <c r="CP48" s="12" t="s">
        <v>1493</v>
      </c>
      <c r="CQ48" s="12" t="s">
        <v>1493</v>
      </c>
      <c r="CR48" s="12" t="s">
        <v>1493</v>
      </c>
      <c r="CS48" s="12" t="s">
        <v>1493</v>
      </c>
      <c r="CT48" s="12" t="s">
        <v>1493</v>
      </c>
      <c r="CU48" s="12" t="s">
        <v>1493</v>
      </c>
      <c r="CV48" s="12" t="s">
        <v>1493</v>
      </c>
      <c r="CW48" s="12" t="s">
        <v>1493</v>
      </c>
      <c r="CX48" s="12" t="s">
        <v>1493</v>
      </c>
      <c r="CY48" s="12" t="s">
        <v>1493</v>
      </c>
      <c r="CZ48" s="12" t="s">
        <v>1493</v>
      </c>
      <c r="DA48" s="12" t="s">
        <v>1493</v>
      </c>
      <c r="DB48" s="12" t="s">
        <v>1493</v>
      </c>
      <c r="DC48" s="12" t="s">
        <v>1493</v>
      </c>
      <c r="DD48" s="12" t="s">
        <v>1493</v>
      </c>
      <c r="DE48" s="12" t="s">
        <v>1493</v>
      </c>
      <c r="DF48" s="12" t="s">
        <v>1493</v>
      </c>
      <c r="DG48" s="12" t="s">
        <v>1493</v>
      </c>
      <c r="DH48" s="12" t="s">
        <v>1493</v>
      </c>
      <c r="DI48" s="12" t="s">
        <v>1493</v>
      </c>
      <c r="DJ48" s="12" t="s">
        <v>1493</v>
      </c>
      <c r="DK48" s="12" t="s">
        <v>1493</v>
      </c>
      <c r="DL48" s="12" t="s">
        <v>1493</v>
      </c>
      <c r="DM48" s="12" t="s">
        <v>1493</v>
      </c>
      <c r="DN48" s="12" t="s">
        <v>1493</v>
      </c>
      <c r="DO48" s="12" t="s">
        <v>1493</v>
      </c>
      <c r="DP48" s="12" t="s">
        <v>1493</v>
      </c>
      <c r="DQ48" s="12" t="s">
        <v>1493</v>
      </c>
      <c r="DR48" s="12" t="s">
        <v>1493</v>
      </c>
      <c r="DS48" s="12" t="s">
        <v>1493</v>
      </c>
      <c r="DT48" s="12" t="s">
        <v>1493</v>
      </c>
      <c r="DU48" s="12" t="s">
        <v>1493</v>
      </c>
      <c r="DV48" s="12" t="s">
        <v>1493</v>
      </c>
      <c r="DW48" s="12" t="s">
        <v>1493</v>
      </c>
      <c r="DX48" s="12" t="s">
        <v>1493</v>
      </c>
      <c r="DY48" s="12" t="s">
        <v>1493</v>
      </c>
      <c r="DZ48" s="12" t="s">
        <v>1493</v>
      </c>
      <c r="EA48" s="12" t="s">
        <v>1493</v>
      </c>
      <c r="EB48" s="12" t="s">
        <v>1493</v>
      </c>
      <c r="EC48" s="12" t="s">
        <v>1493</v>
      </c>
      <c r="ED48" s="12" t="s">
        <v>1493</v>
      </c>
      <c r="EE48" s="12" t="s">
        <v>1493</v>
      </c>
      <c r="EF48" s="12" t="s">
        <v>1493</v>
      </c>
      <c r="EG48" s="12" t="s">
        <v>1493</v>
      </c>
      <c r="EH48" s="12" t="s">
        <v>1493</v>
      </c>
      <c r="EI48" s="12" t="s">
        <v>1493</v>
      </c>
      <c r="EJ48" s="12" t="s">
        <v>1493</v>
      </c>
      <c r="EK48" s="12" t="s">
        <v>1493</v>
      </c>
      <c r="EL48" s="12" t="s">
        <v>1493</v>
      </c>
      <c r="EM48" s="12" t="s">
        <v>1493</v>
      </c>
      <c r="EN48" s="12" t="s">
        <v>1493</v>
      </c>
      <c r="EO48" s="12" t="s">
        <v>1493</v>
      </c>
      <c r="EP48" s="12" t="s">
        <v>1493</v>
      </c>
      <c r="EQ48" s="12" t="s">
        <v>1493</v>
      </c>
      <c r="ER48" s="12" t="s">
        <v>1493</v>
      </c>
      <c r="ES48" s="12" t="s">
        <v>1493</v>
      </c>
      <c r="ET48" s="12" t="s">
        <v>1493</v>
      </c>
      <c r="EU48" s="12" t="s">
        <v>1493</v>
      </c>
      <c r="EV48" s="12" t="s">
        <v>1493</v>
      </c>
      <c r="EW48" s="12" t="s">
        <v>1493</v>
      </c>
      <c r="EX48" s="12" t="s">
        <v>1493</v>
      </c>
      <c r="EY48" s="12" t="s">
        <v>1493</v>
      </c>
      <c r="EZ48" s="12" t="s">
        <v>1493</v>
      </c>
      <c r="FA48" s="12" t="s">
        <v>1493</v>
      </c>
      <c r="FB48" s="12" t="s">
        <v>1493</v>
      </c>
      <c r="FC48" s="12" t="s">
        <v>1493</v>
      </c>
      <c r="FD48" s="12" t="s">
        <v>1493</v>
      </c>
      <c r="FE48" s="12" t="s">
        <v>1493</v>
      </c>
      <c r="FF48" s="12" t="s">
        <v>1493</v>
      </c>
      <c r="FG48" s="12" t="s">
        <v>1493</v>
      </c>
      <c r="FH48" s="12" t="s">
        <v>1493</v>
      </c>
      <c r="FI48" s="12" t="s">
        <v>1493</v>
      </c>
      <c r="FJ48" s="12" t="s">
        <v>1493</v>
      </c>
      <c r="FK48" s="12" t="s">
        <v>1493</v>
      </c>
      <c r="FL48" s="12" t="s">
        <v>1493</v>
      </c>
      <c r="FM48" s="12" t="s">
        <v>1493</v>
      </c>
      <c r="FN48">
        <v>1</v>
      </c>
      <c r="FO48" s="12" t="s">
        <v>1493</v>
      </c>
      <c r="FP48" s="12" t="s">
        <v>1493</v>
      </c>
      <c r="FQ48">
        <v>0</v>
      </c>
      <c r="FR48" s="12" t="s">
        <v>1493</v>
      </c>
      <c r="FS48" s="12" t="s">
        <v>1493</v>
      </c>
      <c r="FT48" s="12" t="s">
        <v>1493</v>
      </c>
      <c r="FU48" s="12" t="s">
        <v>1493</v>
      </c>
      <c r="FV48" s="12" t="s">
        <v>1493</v>
      </c>
      <c r="FW48" s="12" t="s">
        <v>1493</v>
      </c>
      <c r="FX48" s="12" t="s">
        <v>1493</v>
      </c>
      <c r="FY48" s="12" t="s">
        <v>1493</v>
      </c>
      <c r="FZ48" s="12" t="s">
        <v>1493</v>
      </c>
      <c r="GA48" s="12" t="s">
        <v>1493</v>
      </c>
      <c r="GB48" s="12" t="s">
        <v>1493</v>
      </c>
      <c r="GC48" s="12" t="s">
        <v>1493</v>
      </c>
      <c r="GD48" s="12" t="s">
        <v>1493</v>
      </c>
      <c r="GE48" s="12" t="s">
        <v>1493</v>
      </c>
      <c r="GF48" s="12" t="s">
        <v>1493</v>
      </c>
      <c r="GG48" s="12" t="s">
        <v>1493</v>
      </c>
      <c r="GH48" s="12" t="s">
        <v>1493</v>
      </c>
      <c r="GI48" s="12" t="s">
        <v>1493</v>
      </c>
      <c r="GJ48">
        <v>0</v>
      </c>
      <c r="GK48">
        <v>0</v>
      </c>
      <c r="GL48">
        <v>0</v>
      </c>
      <c r="GN48">
        <v>1</v>
      </c>
    </row>
    <row r="49" spans="1:196" x14ac:dyDescent="0.25">
      <c r="A49" s="4">
        <v>2.0470000000000002</v>
      </c>
      <c r="B49" s="12" t="s">
        <v>561</v>
      </c>
      <c r="C49">
        <v>112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 s="12" t="s">
        <v>1493</v>
      </c>
      <c r="M49" s="12" t="s">
        <v>1493</v>
      </c>
      <c r="N49">
        <v>1</v>
      </c>
      <c r="O49">
        <v>1</v>
      </c>
      <c r="P49" s="12" t="s">
        <v>1493</v>
      </c>
      <c r="Q49" s="12" t="s">
        <v>1493</v>
      </c>
      <c r="R49" s="12" t="s">
        <v>1493</v>
      </c>
      <c r="S49" s="12" t="s">
        <v>1493</v>
      </c>
      <c r="T49" s="12" t="s">
        <v>1493</v>
      </c>
      <c r="U49" s="12" t="s">
        <v>1493</v>
      </c>
      <c r="V49" s="12" t="s">
        <v>1493</v>
      </c>
      <c r="W49" s="12" t="s">
        <v>1493</v>
      </c>
      <c r="X49" s="12" t="s">
        <v>1493</v>
      </c>
      <c r="Y49" s="12" t="s">
        <v>1493</v>
      </c>
      <c r="Z49" s="12" t="s">
        <v>1493</v>
      </c>
      <c r="AA49" s="12" t="s">
        <v>1493</v>
      </c>
      <c r="AB49" s="12" t="s">
        <v>1493</v>
      </c>
      <c r="AC49" s="12" t="s">
        <v>1493</v>
      </c>
      <c r="AD49" s="12" t="s">
        <v>1493</v>
      </c>
      <c r="AE49" s="12" t="s">
        <v>1493</v>
      </c>
      <c r="AF49" s="12" t="s">
        <v>1493</v>
      </c>
      <c r="AG49" s="12" t="s">
        <v>1493</v>
      </c>
      <c r="AH49" s="12" t="s">
        <v>1493</v>
      </c>
      <c r="AI49" s="12" t="s">
        <v>1493</v>
      </c>
      <c r="AJ49" s="12" t="s">
        <v>1493</v>
      </c>
      <c r="AK49" s="12" t="s">
        <v>1493</v>
      </c>
      <c r="AL49" s="12" t="s">
        <v>1493</v>
      </c>
      <c r="AM49" s="12" t="s">
        <v>1493</v>
      </c>
      <c r="AN49" s="12" t="s">
        <v>1493</v>
      </c>
      <c r="AO49" s="12" t="s">
        <v>1493</v>
      </c>
      <c r="AP49" s="12" t="s">
        <v>1493</v>
      </c>
      <c r="AQ49" s="12" t="s">
        <v>1493</v>
      </c>
      <c r="AR49" s="12" t="s">
        <v>1493</v>
      </c>
      <c r="AS49" s="12" t="s">
        <v>1493</v>
      </c>
      <c r="AT49" s="12" t="s">
        <v>1493</v>
      </c>
      <c r="AU49" s="12" t="s">
        <v>1493</v>
      </c>
      <c r="AV49" s="12" t="s">
        <v>1493</v>
      </c>
      <c r="AW49" s="12" t="s">
        <v>1493</v>
      </c>
      <c r="AX49" s="12" t="s">
        <v>1493</v>
      </c>
      <c r="AY49" s="12" t="s">
        <v>1493</v>
      </c>
      <c r="AZ49" s="12" t="s">
        <v>1493</v>
      </c>
      <c r="BA49" s="12" t="s">
        <v>1493</v>
      </c>
      <c r="BB49" s="12" t="s">
        <v>1493</v>
      </c>
      <c r="BC49" s="12" t="s">
        <v>1493</v>
      </c>
      <c r="BD49" s="12" t="s">
        <v>1493</v>
      </c>
      <c r="BE49" s="12" t="s">
        <v>1493</v>
      </c>
      <c r="BF49" s="12" t="s">
        <v>1493</v>
      </c>
      <c r="BG49" s="12" t="s">
        <v>1493</v>
      </c>
      <c r="BH49" s="12" t="s">
        <v>1493</v>
      </c>
      <c r="BI49" s="12" t="s">
        <v>1493</v>
      </c>
      <c r="BJ49" s="12" t="s">
        <v>1493</v>
      </c>
      <c r="BK49" s="12" t="s">
        <v>1493</v>
      </c>
      <c r="BL49" s="12" t="s">
        <v>1493</v>
      </c>
      <c r="BM49" s="12" t="s">
        <v>1493</v>
      </c>
      <c r="BN49" s="12" t="s">
        <v>1493</v>
      </c>
      <c r="BO49" s="12" t="s">
        <v>1493</v>
      </c>
      <c r="BP49" s="12" t="s">
        <v>1493</v>
      </c>
      <c r="BQ49" s="12" t="s">
        <v>1493</v>
      </c>
      <c r="BR49" s="12" t="s">
        <v>1493</v>
      </c>
      <c r="BS49" s="12" t="s">
        <v>1493</v>
      </c>
      <c r="BT49" s="12" t="s">
        <v>1493</v>
      </c>
      <c r="BU49" s="12" t="s">
        <v>1493</v>
      </c>
      <c r="BV49" s="12" t="s">
        <v>1493</v>
      </c>
      <c r="BW49" s="12" t="s">
        <v>1493</v>
      </c>
      <c r="BX49" s="12" t="s">
        <v>1493</v>
      </c>
      <c r="BY49" s="12" t="s">
        <v>1493</v>
      </c>
      <c r="BZ49" s="12" t="s">
        <v>1493</v>
      </c>
      <c r="CA49" s="12" t="s">
        <v>1493</v>
      </c>
      <c r="CB49" s="12" t="s">
        <v>1493</v>
      </c>
      <c r="CC49" s="12" t="s">
        <v>1493</v>
      </c>
      <c r="CD49" s="12" t="s">
        <v>1493</v>
      </c>
      <c r="CE49" s="12" t="s">
        <v>1493</v>
      </c>
      <c r="CF49" s="12" t="s">
        <v>1493</v>
      </c>
      <c r="CG49" s="12" t="s">
        <v>1493</v>
      </c>
      <c r="CH49" s="12" t="s">
        <v>1493</v>
      </c>
      <c r="CI49" s="12" t="s">
        <v>1493</v>
      </c>
      <c r="CJ49" s="12" t="s">
        <v>1493</v>
      </c>
      <c r="CK49" s="12" t="s">
        <v>1493</v>
      </c>
      <c r="CL49" s="12" t="s">
        <v>1493</v>
      </c>
      <c r="CM49" s="12" t="s">
        <v>1493</v>
      </c>
      <c r="CN49" s="12" t="s">
        <v>1493</v>
      </c>
      <c r="CO49" s="12" t="s">
        <v>1493</v>
      </c>
      <c r="CP49" s="12" t="s">
        <v>1493</v>
      </c>
      <c r="CQ49" s="12" t="s">
        <v>1493</v>
      </c>
      <c r="CR49" s="12" t="s">
        <v>1493</v>
      </c>
      <c r="CS49" s="12" t="s">
        <v>1493</v>
      </c>
      <c r="CT49" s="12" t="s">
        <v>1493</v>
      </c>
      <c r="CU49" s="12" t="s">
        <v>1493</v>
      </c>
      <c r="CV49" s="12" t="s">
        <v>1493</v>
      </c>
      <c r="CW49" s="12" t="s">
        <v>1493</v>
      </c>
      <c r="CX49" s="12" t="s">
        <v>1493</v>
      </c>
      <c r="CY49" s="12" t="s">
        <v>1493</v>
      </c>
      <c r="CZ49" s="12" t="s">
        <v>1493</v>
      </c>
      <c r="DA49" s="12" t="s">
        <v>1493</v>
      </c>
      <c r="DB49" s="12" t="s">
        <v>1493</v>
      </c>
      <c r="DC49" s="12" t="s">
        <v>1493</v>
      </c>
      <c r="DD49" s="12" t="s">
        <v>1493</v>
      </c>
      <c r="DE49" s="12" t="s">
        <v>1493</v>
      </c>
      <c r="DF49" s="12" t="s">
        <v>1493</v>
      </c>
      <c r="DG49" s="12" t="s">
        <v>1493</v>
      </c>
      <c r="DH49" s="12" t="s">
        <v>1493</v>
      </c>
      <c r="DI49" s="12" t="s">
        <v>1493</v>
      </c>
      <c r="DJ49" s="12" t="s">
        <v>1493</v>
      </c>
      <c r="DK49" s="12" t="s">
        <v>1493</v>
      </c>
      <c r="DL49" s="12" t="s">
        <v>1493</v>
      </c>
      <c r="DM49" s="12" t="s">
        <v>1493</v>
      </c>
      <c r="DN49" s="12" t="s">
        <v>1493</v>
      </c>
      <c r="DO49" s="12" t="s">
        <v>1493</v>
      </c>
      <c r="DP49" s="12" t="s">
        <v>1493</v>
      </c>
      <c r="DQ49" s="12" t="s">
        <v>1493</v>
      </c>
      <c r="DR49" s="12" t="s">
        <v>1493</v>
      </c>
      <c r="DS49" s="12" t="s">
        <v>1493</v>
      </c>
      <c r="DT49" s="12" t="s">
        <v>1493</v>
      </c>
      <c r="DU49" s="12" t="s">
        <v>1493</v>
      </c>
      <c r="DV49" s="12" t="s">
        <v>1493</v>
      </c>
      <c r="DW49" s="12" t="s">
        <v>1493</v>
      </c>
      <c r="DX49" s="12" t="s">
        <v>1493</v>
      </c>
      <c r="DY49" s="12" t="s">
        <v>1493</v>
      </c>
      <c r="DZ49" s="12" t="s">
        <v>1493</v>
      </c>
      <c r="EA49" s="12" t="s">
        <v>1493</v>
      </c>
      <c r="EB49" s="12" t="s">
        <v>1493</v>
      </c>
      <c r="EC49" s="12" t="s">
        <v>1493</v>
      </c>
      <c r="ED49" s="12" t="s">
        <v>1493</v>
      </c>
      <c r="EE49" s="12" t="s">
        <v>1493</v>
      </c>
      <c r="EF49" s="12" t="s">
        <v>1493</v>
      </c>
      <c r="EG49" s="12" t="s">
        <v>1493</v>
      </c>
      <c r="EH49" s="12" t="s">
        <v>1493</v>
      </c>
      <c r="EI49" s="12" t="s">
        <v>1493</v>
      </c>
      <c r="EJ49" s="12" t="s">
        <v>1493</v>
      </c>
      <c r="EK49" s="12" t="s">
        <v>1493</v>
      </c>
      <c r="EL49" s="12" t="s">
        <v>1493</v>
      </c>
      <c r="EM49" s="12" t="s">
        <v>1493</v>
      </c>
      <c r="EN49" s="12" t="s">
        <v>1493</v>
      </c>
      <c r="EO49" s="12" t="s">
        <v>1493</v>
      </c>
      <c r="EP49" s="12" t="s">
        <v>1493</v>
      </c>
      <c r="EQ49" s="12" t="s">
        <v>1493</v>
      </c>
      <c r="ER49" s="12" t="s">
        <v>1493</v>
      </c>
      <c r="ES49" s="12" t="s">
        <v>1493</v>
      </c>
      <c r="ET49" s="12" t="s">
        <v>1493</v>
      </c>
      <c r="EU49" s="12" t="s">
        <v>1493</v>
      </c>
      <c r="EV49" s="12" t="s">
        <v>1493</v>
      </c>
      <c r="EW49" s="12" t="s">
        <v>1493</v>
      </c>
      <c r="EX49" s="12" t="s">
        <v>1493</v>
      </c>
      <c r="EY49" s="12" t="s">
        <v>1493</v>
      </c>
      <c r="EZ49" s="12" t="s">
        <v>1493</v>
      </c>
      <c r="FA49" s="12" t="s">
        <v>1493</v>
      </c>
      <c r="FB49" s="12" t="s">
        <v>1493</v>
      </c>
      <c r="FC49" s="12" t="s">
        <v>1493</v>
      </c>
      <c r="FD49" s="12" t="s">
        <v>1493</v>
      </c>
      <c r="FE49" s="12" t="s">
        <v>1493</v>
      </c>
      <c r="FF49" s="12" t="s">
        <v>1493</v>
      </c>
      <c r="FG49" s="12" t="s">
        <v>1493</v>
      </c>
      <c r="FH49" s="12" t="s">
        <v>1493</v>
      </c>
      <c r="FI49" s="12" t="s">
        <v>1493</v>
      </c>
      <c r="FJ49" s="12" t="s">
        <v>1493</v>
      </c>
      <c r="FK49" s="12" t="s">
        <v>1493</v>
      </c>
      <c r="FL49" s="12" t="s">
        <v>1493</v>
      </c>
      <c r="FM49" s="12" t="s">
        <v>1493</v>
      </c>
      <c r="FN49">
        <v>1</v>
      </c>
      <c r="FO49" s="12" t="s">
        <v>1493</v>
      </c>
      <c r="FP49" s="12" t="s">
        <v>1493</v>
      </c>
      <c r="FQ49">
        <v>1</v>
      </c>
      <c r="FR49" s="12" t="s">
        <v>1493</v>
      </c>
      <c r="FS49" s="12" t="s">
        <v>1493</v>
      </c>
      <c r="FT49" s="12" t="s">
        <v>1493</v>
      </c>
      <c r="FU49" s="12" t="s">
        <v>1493</v>
      </c>
      <c r="FV49" s="12" t="s">
        <v>1493</v>
      </c>
      <c r="FW49" s="12" t="s">
        <v>1493</v>
      </c>
      <c r="FX49" s="12" t="s">
        <v>1493</v>
      </c>
      <c r="FY49" s="12" t="s">
        <v>1493</v>
      </c>
      <c r="FZ49" s="12" t="s">
        <v>1493</v>
      </c>
      <c r="GA49" s="12" t="s">
        <v>1493</v>
      </c>
      <c r="GB49" s="12" t="s">
        <v>1493</v>
      </c>
      <c r="GC49" s="12" t="s">
        <v>1493</v>
      </c>
      <c r="GD49" s="12" t="s">
        <v>1493</v>
      </c>
      <c r="GE49" s="12" t="s">
        <v>1493</v>
      </c>
      <c r="GF49" s="12" t="s">
        <v>1493</v>
      </c>
      <c r="GG49" s="12" t="s">
        <v>1493</v>
      </c>
      <c r="GH49" s="12" t="s">
        <v>1493</v>
      </c>
      <c r="GI49" s="12" t="s">
        <v>1493</v>
      </c>
      <c r="GJ49">
        <v>0</v>
      </c>
      <c r="GK49">
        <v>0</v>
      </c>
      <c r="GL49">
        <v>0</v>
      </c>
      <c r="GN49">
        <v>1</v>
      </c>
    </row>
    <row r="50" spans="1:196" x14ac:dyDescent="0.25">
      <c r="A50" s="4">
        <v>2.048</v>
      </c>
      <c r="B50" s="12" t="s">
        <v>618</v>
      </c>
      <c r="C50">
        <v>56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 s="12" t="s">
        <v>1493</v>
      </c>
      <c r="M50" s="12" t="s">
        <v>1493</v>
      </c>
      <c r="N50" s="12" t="s">
        <v>1493</v>
      </c>
      <c r="O50">
        <v>1</v>
      </c>
      <c r="P50" s="12" t="s">
        <v>1493</v>
      </c>
      <c r="Q50" s="12" t="s">
        <v>1493</v>
      </c>
      <c r="R50" s="12" t="s">
        <v>1493</v>
      </c>
      <c r="S50" s="12" t="s">
        <v>1493</v>
      </c>
      <c r="T50" s="12" t="s">
        <v>1493</v>
      </c>
      <c r="U50" s="12" t="s">
        <v>1493</v>
      </c>
      <c r="V50" s="12" t="s">
        <v>1493</v>
      </c>
      <c r="W50" s="12" t="s">
        <v>1493</v>
      </c>
      <c r="X50" s="12" t="s">
        <v>1493</v>
      </c>
      <c r="Y50" s="12" t="s">
        <v>1493</v>
      </c>
      <c r="Z50" s="12" t="s">
        <v>1493</v>
      </c>
      <c r="AA50" s="12" t="s">
        <v>1493</v>
      </c>
      <c r="AB50" s="12" t="s">
        <v>1493</v>
      </c>
      <c r="AC50" s="12" t="s">
        <v>1493</v>
      </c>
      <c r="AD50" s="12" t="s">
        <v>1493</v>
      </c>
      <c r="AE50" s="12" t="s">
        <v>1493</v>
      </c>
      <c r="AF50" s="12" t="s">
        <v>1493</v>
      </c>
      <c r="AG50" s="12" t="s">
        <v>1493</v>
      </c>
      <c r="AH50" s="12" t="s">
        <v>1493</v>
      </c>
      <c r="AI50" s="12" t="s">
        <v>1493</v>
      </c>
      <c r="AJ50" s="12" t="s">
        <v>1493</v>
      </c>
      <c r="AK50" s="12" t="s">
        <v>1493</v>
      </c>
      <c r="AL50" s="12" t="s">
        <v>1493</v>
      </c>
      <c r="AM50" s="12" t="s">
        <v>1493</v>
      </c>
      <c r="AN50" s="12" t="s">
        <v>1493</v>
      </c>
      <c r="AO50" s="12" t="s">
        <v>1493</v>
      </c>
      <c r="AP50" s="12" t="s">
        <v>1493</v>
      </c>
      <c r="AQ50" s="12" t="s">
        <v>1493</v>
      </c>
      <c r="AR50" s="12" t="s">
        <v>1493</v>
      </c>
      <c r="AS50" s="12" t="s">
        <v>1493</v>
      </c>
      <c r="AT50" s="12" t="s">
        <v>1493</v>
      </c>
      <c r="AU50" s="12" t="s">
        <v>1493</v>
      </c>
      <c r="AV50" s="12" t="s">
        <v>1493</v>
      </c>
      <c r="AW50" s="12" t="s">
        <v>1493</v>
      </c>
      <c r="AX50" s="12" t="s">
        <v>1493</v>
      </c>
      <c r="AY50" s="12" t="s">
        <v>1493</v>
      </c>
      <c r="AZ50" s="12" t="s">
        <v>1493</v>
      </c>
      <c r="BA50" s="12" t="s">
        <v>1493</v>
      </c>
      <c r="BB50" s="12" t="s">
        <v>1493</v>
      </c>
      <c r="BC50" s="12" t="s">
        <v>1493</v>
      </c>
      <c r="BD50" s="12" t="s">
        <v>1493</v>
      </c>
      <c r="BE50" s="12" t="s">
        <v>1493</v>
      </c>
      <c r="BF50" s="12" t="s">
        <v>1493</v>
      </c>
      <c r="BG50" s="12" t="s">
        <v>1493</v>
      </c>
      <c r="BH50" s="12" t="s">
        <v>1493</v>
      </c>
      <c r="BI50" s="12" t="s">
        <v>1493</v>
      </c>
      <c r="BJ50" s="12" t="s">
        <v>1493</v>
      </c>
      <c r="BK50" s="12" t="s">
        <v>1493</v>
      </c>
      <c r="BL50" s="12" t="s">
        <v>1493</v>
      </c>
      <c r="BM50" s="12" t="s">
        <v>1493</v>
      </c>
      <c r="BN50" s="12" t="s">
        <v>1493</v>
      </c>
      <c r="BO50" s="12" t="s">
        <v>1493</v>
      </c>
      <c r="BP50" s="12" t="s">
        <v>1493</v>
      </c>
      <c r="BQ50" s="12" t="s">
        <v>1493</v>
      </c>
      <c r="BR50" s="12" t="s">
        <v>1493</v>
      </c>
      <c r="BS50" s="12" t="s">
        <v>1493</v>
      </c>
      <c r="BT50" s="12" t="s">
        <v>1493</v>
      </c>
      <c r="BU50" s="12" t="s">
        <v>1493</v>
      </c>
      <c r="BV50" s="12" t="s">
        <v>1493</v>
      </c>
      <c r="BW50" s="12" t="s">
        <v>1493</v>
      </c>
      <c r="BX50" s="12" t="s">
        <v>1493</v>
      </c>
      <c r="BY50" s="12" t="s">
        <v>1493</v>
      </c>
      <c r="BZ50" s="12" t="s">
        <v>1493</v>
      </c>
      <c r="CA50" s="12" t="s">
        <v>1493</v>
      </c>
      <c r="CB50" s="12" t="s">
        <v>1493</v>
      </c>
      <c r="CC50" s="12" t="s">
        <v>1493</v>
      </c>
      <c r="CD50" s="12" t="s">
        <v>1493</v>
      </c>
      <c r="CE50" s="12" t="s">
        <v>1493</v>
      </c>
      <c r="CF50" s="12" t="s">
        <v>1493</v>
      </c>
      <c r="CG50" s="12" t="s">
        <v>1493</v>
      </c>
      <c r="CH50" s="12" t="s">
        <v>1493</v>
      </c>
      <c r="CI50" s="12" t="s">
        <v>1493</v>
      </c>
      <c r="CJ50" s="12" t="s">
        <v>1493</v>
      </c>
      <c r="CK50" s="12" t="s">
        <v>1493</v>
      </c>
      <c r="CL50" s="12" t="s">
        <v>1493</v>
      </c>
      <c r="CM50" s="12" t="s">
        <v>1493</v>
      </c>
      <c r="CN50" s="12" t="s">
        <v>1493</v>
      </c>
      <c r="CO50" s="12" t="s">
        <v>1493</v>
      </c>
      <c r="CP50" s="12" t="s">
        <v>1493</v>
      </c>
      <c r="CQ50" s="12" t="s">
        <v>1493</v>
      </c>
      <c r="CR50" s="12" t="s">
        <v>1493</v>
      </c>
      <c r="CS50" s="12" t="s">
        <v>1493</v>
      </c>
      <c r="CT50" s="12" t="s">
        <v>1493</v>
      </c>
      <c r="CU50" s="12" t="s">
        <v>1493</v>
      </c>
      <c r="CV50" s="12" t="s">
        <v>1493</v>
      </c>
      <c r="CW50" s="12" t="s">
        <v>1493</v>
      </c>
      <c r="CX50" s="12" t="s">
        <v>1493</v>
      </c>
      <c r="CY50" s="12" t="s">
        <v>1493</v>
      </c>
      <c r="CZ50" s="12" t="s">
        <v>1493</v>
      </c>
      <c r="DA50" s="12" t="s">
        <v>1493</v>
      </c>
      <c r="DB50" s="12" t="s">
        <v>1493</v>
      </c>
      <c r="DC50" s="12" t="s">
        <v>1493</v>
      </c>
      <c r="DD50" s="12" t="s">
        <v>1493</v>
      </c>
      <c r="DE50" s="12" t="s">
        <v>1493</v>
      </c>
      <c r="DF50" s="12" t="s">
        <v>1493</v>
      </c>
      <c r="DG50" s="12" t="s">
        <v>1493</v>
      </c>
      <c r="DH50" s="12" t="s">
        <v>1493</v>
      </c>
      <c r="DI50" s="12" t="s">
        <v>1493</v>
      </c>
      <c r="DJ50" s="12" t="s">
        <v>1493</v>
      </c>
      <c r="DK50" s="12" t="s">
        <v>1493</v>
      </c>
      <c r="DL50" s="12" t="s">
        <v>1493</v>
      </c>
      <c r="DM50" s="12" t="s">
        <v>1493</v>
      </c>
      <c r="DN50" s="12" t="s">
        <v>1493</v>
      </c>
      <c r="DO50" s="12" t="s">
        <v>1493</v>
      </c>
      <c r="DP50" s="12" t="s">
        <v>1493</v>
      </c>
      <c r="DQ50" s="12" t="s">
        <v>1493</v>
      </c>
      <c r="DR50" s="12" t="s">
        <v>1493</v>
      </c>
      <c r="DS50" s="12" t="s">
        <v>1493</v>
      </c>
      <c r="DT50" s="12" t="s">
        <v>1493</v>
      </c>
      <c r="DU50" s="12" t="s">
        <v>1493</v>
      </c>
      <c r="DV50" s="12" t="s">
        <v>1493</v>
      </c>
      <c r="DW50" s="12" t="s">
        <v>1493</v>
      </c>
      <c r="DX50" s="12" t="s">
        <v>1493</v>
      </c>
      <c r="DY50" s="12" t="s">
        <v>1493</v>
      </c>
      <c r="DZ50" s="12" t="s">
        <v>1493</v>
      </c>
      <c r="EA50" s="12" t="s">
        <v>1493</v>
      </c>
      <c r="EB50" s="12" t="s">
        <v>1493</v>
      </c>
      <c r="EC50" s="12" t="s">
        <v>1493</v>
      </c>
      <c r="ED50" s="12" t="s">
        <v>1493</v>
      </c>
      <c r="EE50" s="12" t="s">
        <v>1493</v>
      </c>
      <c r="EF50" s="12" t="s">
        <v>1493</v>
      </c>
      <c r="EG50" s="12" t="s">
        <v>1493</v>
      </c>
      <c r="EH50" s="12" t="s">
        <v>1493</v>
      </c>
      <c r="EI50" s="12" t="s">
        <v>1493</v>
      </c>
      <c r="EJ50" s="12" t="s">
        <v>1493</v>
      </c>
      <c r="EK50" s="12" t="s">
        <v>1493</v>
      </c>
      <c r="EL50" s="12" t="s">
        <v>1493</v>
      </c>
      <c r="EM50" s="12" t="s">
        <v>1493</v>
      </c>
      <c r="EN50" s="12" t="s">
        <v>1493</v>
      </c>
      <c r="EO50" s="12" t="s">
        <v>1493</v>
      </c>
      <c r="EP50" s="12" t="s">
        <v>1493</v>
      </c>
      <c r="EQ50" s="12" t="s">
        <v>1493</v>
      </c>
      <c r="ER50" s="12" t="s">
        <v>1493</v>
      </c>
      <c r="ES50" s="12" t="s">
        <v>1493</v>
      </c>
      <c r="ET50" s="12" t="s">
        <v>1493</v>
      </c>
      <c r="EU50" s="12" t="s">
        <v>1493</v>
      </c>
      <c r="EV50" s="12" t="s">
        <v>1493</v>
      </c>
      <c r="EW50" s="12" t="s">
        <v>1493</v>
      </c>
      <c r="EX50" s="12" t="s">
        <v>1493</v>
      </c>
      <c r="EY50" s="12" t="s">
        <v>1493</v>
      </c>
      <c r="EZ50" s="12" t="s">
        <v>1493</v>
      </c>
      <c r="FA50" s="12" t="s">
        <v>1493</v>
      </c>
      <c r="FB50" s="12" t="s">
        <v>1493</v>
      </c>
      <c r="FC50" s="12" t="s">
        <v>1493</v>
      </c>
      <c r="FD50" s="12" t="s">
        <v>1493</v>
      </c>
      <c r="FE50" s="12" t="s">
        <v>1493</v>
      </c>
      <c r="FF50" s="12" t="s">
        <v>1493</v>
      </c>
      <c r="FG50" s="12" t="s">
        <v>1493</v>
      </c>
      <c r="FH50" s="12" t="s">
        <v>1493</v>
      </c>
      <c r="FI50" s="12" t="s">
        <v>1493</v>
      </c>
      <c r="FJ50" s="12" t="s">
        <v>1493</v>
      </c>
      <c r="FK50" s="12" t="s">
        <v>1493</v>
      </c>
      <c r="FL50" s="12" t="s">
        <v>1493</v>
      </c>
      <c r="FM50" s="12" t="s">
        <v>1493</v>
      </c>
      <c r="FN50">
        <v>1</v>
      </c>
      <c r="FO50" s="12" t="s">
        <v>1493</v>
      </c>
      <c r="FP50" s="12" t="s">
        <v>1493</v>
      </c>
      <c r="FQ50">
        <v>0</v>
      </c>
      <c r="FR50" s="12" t="s">
        <v>1493</v>
      </c>
      <c r="FS50" s="12" t="s">
        <v>1493</v>
      </c>
      <c r="FT50" s="12" t="s">
        <v>1493</v>
      </c>
      <c r="FU50" s="12" t="s">
        <v>1493</v>
      </c>
      <c r="FV50" s="12" t="s">
        <v>1493</v>
      </c>
      <c r="FW50" s="12" t="s">
        <v>1493</v>
      </c>
      <c r="FX50" s="12" t="s">
        <v>1493</v>
      </c>
      <c r="FY50" s="12" t="s">
        <v>1493</v>
      </c>
      <c r="FZ50" s="12" t="s">
        <v>1493</v>
      </c>
      <c r="GA50" s="12" t="s">
        <v>1493</v>
      </c>
      <c r="GB50" s="12" t="s">
        <v>1493</v>
      </c>
      <c r="GC50" s="12" t="s">
        <v>1493</v>
      </c>
      <c r="GD50" s="12" t="s">
        <v>1493</v>
      </c>
      <c r="GE50" s="12" t="s">
        <v>1493</v>
      </c>
      <c r="GF50" s="12" t="s">
        <v>1493</v>
      </c>
      <c r="GG50" s="12" t="s">
        <v>1493</v>
      </c>
      <c r="GH50" s="12" t="s">
        <v>1493</v>
      </c>
      <c r="GI50" s="12" t="s">
        <v>1493</v>
      </c>
      <c r="GJ50">
        <v>0</v>
      </c>
      <c r="GK50">
        <v>0</v>
      </c>
      <c r="GL50">
        <v>0</v>
      </c>
      <c r="GN50">
        <v>1</v>
      </c>
    </row>
    <row r="51" spans="1:196" x14ac:dyDescent="0.25">
      <c r="A51" s="4">
        <v>2.0489999999999999</v>
      </c>
      <c r="B51" s="12" t="s">
        <v>797</v>
      </c>
      <c r="C51" s="12" t="s">
        <v>1493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 s="12" t="s">
        <v>1493</v>
      </c>
      <c r="M51" s="12" t="s">
        <v>1493</v>
      </c>
      <c r="N51" s="12" t="s">
        <v>1493</v>
      </c>
      <c r="O51">
        <v>1</v>
      </c>
      <c r="P51" s="12" t="s">
        <v>737</v>
      </c>
      <c r="Q51" s="12" t="s">
        <v>1493</v>
      </c>
      <c r="R51">
        <v>1</v>
      </c>
      <c r="S51" s="12" t="s">
        <v>1493</v>
      </c>
      <c r="T51" s="12" t="s">
        <v>1493</v>
      </c>
      <c r="U51" s="12" t="s">
        <v>1493</v>
      </c>
      <c r="V51" s="12" t="s">
        <v>1493</v>
      </c>
      <c r="W51" s="12" t="s">
        <v>1493</v>
      </c>
      <c r="X51" s="12" t="s">
        <v>1493</v>
      </c>
      <c r="Y51" s="12" t="s">
        <v>1493</v>
      </c>
      <c r="Z51" s="12" t="s">
        <v>1493</v>
      </c>
      <c r="AA51" s="12" t="s">
        <v>1493</v>
      </c>
      <c r="AB51" s="12" t="s">
        <v>1493</v>
      </c>
      <c r="AC51">
        <v>1</v>
      </c>
      <c r="AD51" s="12" t="s">
        <v>1493</v>
      </c>
      <c r="AE51" s="12" t="s">
        <v>1493</v>
      </c>
      <c r="AF51" s="12" t="s">
        <v>1493</v>
      </c>
      <c r="AG51" s="12" t="s">
        <v>1493</v>
      </c>
      <c r="AH51" s="12" t="s">
        <v>1493</v>
      </c>
      <c r="AI51" s="12" t="s">
        <v>1493</v>
      </c>
      <c r="AJ51" s="12" t="s">
        <v>1493</v>
      </c>
      <c r="AK51" s="12" t="s">
        <v>1493</v>
      </c>
      <c r="AL51" s="12" t="s">
        <v>1493</v>
      </c>
      <c r="AM51" s="12" t="s">
        <v>1493</v>
      </c>
      <c r="AN51" s="12" t="s">
        <v>1493</v>
      </c>
      <c r="AO51" s="12" t="s">
        <v>1493</v>
      </c>
      <c r="AP51" s="12" t="s">
        <v>1493</v>
      </c>
      <c r="AQ51" s="12" t="s">
        <v>1493</v>
      </c>
      <c r="AR51" s="12" t="s">
        <v>1493</v>
      </c>
      <c r="AS51" s="12" t="s">
        <v>1493</v>
      </c>
      <c r="AT51" s="12" t="s">
        <v>1493</v>
      </c>
      <c r="AU51" s="12" t="s">
        <v>1493</v>
      </c>
      <c r="AV51" s="12" t="s">
        <v>1493</v>
      </c>
      <c r="AW51" s="12" t="s">
        <v>1493</v>
      </c>
      <c r="AX51" s="12" t="s">
        <v>1493</v>
      </c>
      <c r="AY51" s="12" t="s">
        <v>1493</v>
      </c>
      <c r="AZ51" s="12" t="s">
        <v>1493</v>
      </c>
      <c r="BA51" s="12" t="s">
        <v>1493</v>
      </c>
      <c r="BB51" s="12" t="s">
        <v>1493</v>
      </c>
      <c r="BC51" s="12" t="s">
        <v>1493</v>
      </c>
      <c r="BD51" s="12" t="s">
        <v>1493</v>
      </c>
      <c r="BE51" s="12" t="s">
        <v>1493</v>
      </c>
      <c r="BF51" s="12" t="s">
        <v>1493</v>
      </c>
      <c r="BG51" s="12" t="s">
        <v>1493</v>
      </c>
      <c r="BH51" s="12" t="s">
        <v>1493</v>
      </c>
      <c r="BI51" s="12" t="s">
        <v>1493</v>
      </c>
      <c r="BJ51" s="12" t="s">
        <v>1493</v>
      </c>
      <c r="BK51" s="12" t="s">
        <v>1493</v>
      </c>
      <c r="BL51" s="12" t="s">
        <v>1493</v>
      </c>
      <c r="BM51" s="12" t="s">
        <v>1493</v>
      </c>
      <c r="BN51" s="12" t="s">
        <v>1493</v>
      </c>
      <c r="BO51" s="12" t="s">
        <v>1493</v>
      </c>
      <c r="BP51" s="12" t="s">
        <v>1493</v>
      </c>
      <c r="BQ51" s="12" t="s">
        <v>1493</v>
      </c>
      <c r="BR51" s="12" t="s">
        <v>1493</v>
      </c>
      <c r="BS51" s="12" t="s">
        <v>1493</v>
      </c>
      <c r="BT51" s="12" t="s">
        <v>1493</v>
      </c>
      <c r="BU51" s="12" t="s">
        <v>1493</v>
      </c>
      <c r="BV51" s="12" t="s">
        <v>1493</v>
      </c>
      <c r="BW51" s="12" t="s">
        <v>1493</v>
      </c>
      <c r="BX51" s="12" t="s">
        <v>1493</v>
      </c>
      <c r="BY51" s="12" t="s">
        <v>1493</v>
      </c>
      <c r="BZ51" s="12" t="s">
        <v>1493</v>
      </c>
      <c r="CA51" s="12" t="s">
        <v>1493</v>
      </c>
      <c r="CB51" s="12" t="s">
        <v>1493</v>
      </c>
      <c r="CC51" s="12" t="s">
        <v>1493</v>
      </c>
      <c r="CD51" s="12" t="s">
        <v>1493</v>
      </c>
      <c r="CE51" s="12" t="s">
        <v>1493</v>
      </c>
      <c r="CF51" s="12" t="s">
        <v>1493</v>
      </c>
      <c r="CG51" s="12" t="s">
        <v>1493</v>
      </c>
      <c r="CH51" s="12" t="s">
        <v>1493</v>
      </c>
      <c r="CI51" s="12" t="s">
        <v>1493</v>
      </c>
      <c r="CJ51" s="12" t="s">
        <v>1493</v>
      </c>
      <c r="CK51" s="12" t="s">
        <v>1493</v>
      </c>
      <c r="CL51" s="12" t="s">
        <v>1493</v>
      </c>
      <c r="CM51" s="12" t="s">
        <v>1493</v>
      </c>
      <c r="CN51" s="12" t="s">
        <v>1493</v>
      </c>
      <c r="CO51" s="12" t="s">
        <v>1493</v>
      </c>
      <c r="CP51" s="12" t="s">
        <v>1493</v>
      </c>
      <c r="CQ51" s="12" t="s">
        <v>1493</v>
      </c>
      <c r="CR51" s="12" t="s">
        <v>1493</v>
      </c>
      <c r="CS51" s="12" t="s">
        <v>1493</v>
      </c>
      <c r="CT51" s="12" t="s">
        <v>1493</v>
      </c>
      <c r="CU51" s="12" t="s">
        <v>1493</v>
      </c>
      <c r="CV51" s="12" t="s">
        <v>1493</v>
      </c>
      <c r="CW51" s="12" t="s">
        <v>1493</v>
      </c>
      <c r="CX51" s="12" t="s">
        <v>1493</v>
      </c>
      <c r="CY51" s="12" t="s">
        <v>1493</v>
      </c>
      <c r="CZ51" s="12" t="s">
        <v>1493</v>
      </c>
      <c r="DA51" s="12" t="s">
        <v>1493</v>
      </c>
      <c r="DB51" s="12" t="s">
        <v>1493</v>
      </c>
      <c r="DC51" s="12" t="s">
        <v>1493</v>
      </c>
      <c r="DD51" s="12" t="s">
        <v>1493</v>
      </c>
      <c r="DE51" s="12" t="s">
        <v>1493</v>
      </c>
      <c r="DF51" s="12" t="s">
        <v>1493</v>
      </c>
      <c r="DG51" s="12" t="s">
        <v>1493</v>
      </c>
      <c r="DH51" s="12" t="s">
        <v>1493</v>
      </c>
      <c r="DI51" s="12" t="s">
        <v>1493</v>
      </c>
      <c r="DJ51" s="12" t="s">
        <v>1493</v>
      </c>
      <c r="DK51" s="12" t="s">
        <v>1493</v>
      </c>
      <c r="DL51" s="12" t="s">
        <v>1493</v>
      </c>
      <c r="DM51" s="12" t="s">
        <v>1493</v>
      </c>
      <c r="DN51" s="12" t="s">
        <v>1493</v>
      </c>
      <c r="DO51" s="12" t="s">
        <v>1493</v>
      </c>
      <c r="DP51" s="12" t="s">
        <v>1493</v>
      </c>
      <c r="DQ51" s="12" t="s">
        <v>1493</v>
      </c>
      <c r="DR51" s="12" t="s">
        <v>1493</v>
      </c>
      <c r="DS51" s="12" t="s">
        <v>1493</v>
      </c>
      <c r="DT51" s="12" t="s">
        <v>1493</v>
      </c>
      <c r="DU51" s="12" t="s">
        <v>1493</v>
      </c>
      <c r="DV51" s="12" t="s">
        <v>1493</v>
      </c>
      <c r="DW51" s="12" t="s">
        <v>1493</v>
      </c>
      <c r="DX51" s="12" t="s">
        <v>1493</v>
      </c>
      <c r="DY51" s="12" t="s">
        <v>1493</v>
      </c>
      <c r="DZ51" s="12" t="s">
        <v>1493</v>
      </c>
      <c r="EA51" s="12" t="s">
        <v>1493</v>
      </c>
      <c r="EB51" s="12" t="s">
        <v>1493</v>
      </c>
      <c r="EC51" s="12" t="s">
        <v>1493</v>
      </c>
      <c r="ED51" s="12" t="s">
        <v>1493</v>
      </c>
      <c r="EE51" s="12" t="s">
        <v>1493</v>
      </c>
      <c r="EF51" s="12" t="s">
        <v>1493</v>
      </c>
      <c r="EG51" s="12" t="s">
        <v>1493</v>
      </c>
      <c r="EH51" s="12" t="s">
        <v>1493</v>
      </c>
      <c r="EI51" s="12" t="s">
        <v>1493</v>
      </c>
      <c r="EJ51" s="12" t="s">
        <v>1493</v>
      </c>
      <c r="EK51" s="12" t="s">
        <v>1493</v>
      </c>
      <c r="EL51" s="12" t="s">
        <v>1493</v>
      </c>
      <c r="EM51" s="12" t="s">
        <v>1493</v>
      </c>
      <c r="EN51" s="12" t="s">
        <v>1493</v>
      </c>
      <c r="EO51" s="12" t="s">
        <v>1493</v>
      </c>
      <c r="EP51" s="12" t="s">
        <v>1493</v>
      </c>
      <c r="EQ51" s="12" t="s">
        <v>1493</v>
      </c>
      <c r="ER51" s="12" t="s">
        <v>1493</v>
      </c>
      <c r="ES51" s="12" t="s">
        <v>1493</v>
      </c>
      <c r="ET51" s="12" t="s">
        <v>1493</v>
      </c>
      <c r="EU51" s="12" t="s">
        <v>1493</v>
      </c>
      <c r="EV51" s="12" t="s">
        <v>1493</v>
      </c>
      <c r="EW51" s="12" t="s">
        <v>1493</v>
      </c>
      <c r="EX51" s="12" t="s">
        <v>1493</v>
      </c>
      <c r="EY51" s="12" t="s">
        <v>1493</v>
      </c>
      <c r="EZ51" s="12" t="s">
        <v>1493</v>
      </c>
      <c r="FA51" s="12" t="s">
        <v>1493</v>
      </c>
      <c r="FB51" s="12" t="s">
        <v>1493</v>
      </c>
      <c r="FC51" s="12" t="s">
        <v>1493</v>
      </c>
      <c r="FD51" s="12" t="s">
        <v>1493</v>
      </c>
      <c r="FE51" s="12" t="s">
        <v>1493</v>
      </c>
      <c r="FF51" s="12" t="s">
        <v>1493</v>
      </c>
      <c r="FG51" s="12" t="s">
        <v>1493</v>
      </c>
      <c r="FH51" s="12" t="s">
        <v>1493</v>
      </c>
      <c r="FI51" s="12" t="s">
        <v>1493</v>
      </c>
      <c r="FJ51" s="12" t="s">
        <v>1493</v>
      </c>
      <c r="FK51" s="12" t="s">
        <v>1493</v>
      </c>
      <c r="FL51" s="12" t="s">
        <v>1493</v>
      </c>
      <c r="FM51" s="12" t="s">
        <v>1493</v>
      </c>
      <c r="FN51">
        <v>1</v>
      </c>
      <c r="FO51" s="12" t="s">
        <v>1493</v>
      </c>
      <c r="FP51" s="12" t="s">
        <v>1493</v>
      </c>
      <c r="FQ51">
        <v>0</v>
      </c>
      <c r="FR51" s="12" t="s">
        <v>1493</v>
      </c>
      <c r="FS51" s="12" t="s">
        <v>1493</v>
      </c>
      <c r="FT51" s="12" t="s">
        <v>1493</v>
      </c>
      <c r="FU51" s="12" t="s">
        <v>1493</v>
      </c>
      <c r="FV51" s="12" t="s">
        <v>1493</v>
      </c>
      <c r="FW51" s="12" t="s">
        <v>1493</v>
      </c>
      <c r="FX51" s="12" t="s">
        <v>1493</v>
      </c>
      <c r="FY51" s="12" t="s">
        <v>1493</v>
      </c>
      <c r="FZ51" s="12" t="s">
        <v>1493</v>
      </c>
      <c r="GA51" s="12" t="s">
        <v>1493</v>
      </c>
      <c r="GB51" s="12" t="s">
        <v>1493</v>
      </c>
      <c r="GC51" s="12" t="s">
        <v>1493</v>
      </c>
      <c r="GD51" s="12" t="s">
        <v>1493</v>
      </c>
      <c r="GE51" s="12" t="s">
        <v>1493</v>
      </c>
      <c r="GF51" s="12" t="s">
        <v>1493</v>
      </c>
      <c r="GG51" s="12" t="s">
        <v>1493</v>
      </c>
      <c r="GH51" s="12" t="s">
        <v>1493</v>
      </c>
      <c r="GI51" s="12" t="s">
        <v>1493</v>
      </c>
      <c r="GJ51">
        <v>0</v>
      </c>
      <c r="GK51">
        <v>0</v>
      </c>
      <c r="GL51">
        <v>0</v>
      </c>
      <c r="GN51">
        <v>1</v>
      </c>
    </row>
    <row r="52" spans="1:196" x14ac:dyDescent="0.25">
      <c r="A52" s="4">
        <v>2.0499999999999998</v>
      </c>
      <c r="B52" s="12" t="s">
        <v>1422</v>
      </c>
      <c r="C52" s="12" t="s">
        <v>1493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 s="12" t="s">
        <v>1493</v>
      </c>
      <c r="M52" s="12" t="s">
        <v>1493</v>
      </c>
      <c r="N52">
        <v>1</v>
      </c>
      <c r="O52">
        <v>1</v>
      </c>
      <c r="P52" s="12" t="s">
        <v>1493</v>
      </c>
      <c r="Q52" s="12" t="s">
        <v>1493</v>
      </c>
      <c r="R52" s="12" t="s">
        <v>1493</v>
      </c>
      <c r="S52" s="12" t="s">
        <v>1493</v>
      </c>
      <c r="T52" s="12" t="s">
        <v>1493</v>
      </c>
      <c r="U52" s="12" t="s">
        <v>1493</v>
      </c>
      <c r="V52" s="12" t="s">
        <v>1493</v>
      </c>
      <c r="W52" s="12" t="s">
        <v>1493</v>
      </c>
      <c r="X52" s="12" t="s">
        <v>1493</v>
      </c>
      <c r="Y52" s="12" t="s">
        <v>1493</v>
      </c>
      <c r="Z52" s="12" t="s">
        <v>1493</v>
      </c>
      <c r="AA52" s="12" t="s">
        <v>1493</v>
      </c>
      <c r="AB52" s="12" t="s">
        <v>1493</v>
      </c>
      <c r="AC52" s="12" t="s">
        <v>1493</v>
      </c>
      <c r="AD52" s="12" t="s">
        <v>1493</v>
      </c>
      <c r="AE52" s="12" t="s">
        <v>1493</v>
      </c>
      <c r="AF52" s="12" t="s">
        <v>1493</v>
      </c>
      <c r="AG52" s="12" t="s">
        <v>1493</v>
      </c>
      <c r="AH52" s="12" t="s">
        <v>1493</v>
      </c>
      <c r="AI52" s="12" t="s">
        <v>1493</v>
      </c>
      <c r="AJ52" s="12" t="s">
        <v>1493</v>
      </c>
      <c r="AK52" s="12" t="s">
        <v>1493</v>
      </c>
      <c r="AL52" s="12" t="s">
        <v>1493</v>
      </c>
      <c r="AM52" s="12" t="s">
        <v>1493</v>
      </c>
      <c r="AN52" s="12" t="s">
        <v>1493</v>
      </c>
      <c r="AO52" s="12" t="s">
        <v>1493</v>
      </c>
      <c r="AP52" s="12" t="s">
        <v>1493</v>
      </c>
      <c r="AQ52" s="12" t="s">
        <v>1493</v>
      </c>
      <c r="AR52" s="12" t="s">
        <v>1493</v>
      </c>
      <c r="AS52" s="12" t="s">
        <v>1493</v>
      </c>
      <c r="AT52" s="12" t="s">
        <v>1493</v>
      </c>
      <c r="AU52" s="12" t="s">
        <v>1493</v>
      </c>
      <c r="AV52" s="12" t="s">
        <v>1493</v>
      </c>
      <c r="AW52" s="12" t="s">
        <v>1493</v>
      </c>
      <c r="AX52" s="12" t="s">
        <v>1493</v>
      </c>
      <c r="AY52" s="12" t="s">
        <v>1493</v>
      </c>
      <c r="AZ52" s="12" t="s">
        <v>1493</v>
      </c>
      <c r="BA52" s="12" t="s">
        <v>1493</v>
      </c>
      <c r="BB52" s="12" t="s">
        <v>1493</v>
      </c>
      <c r="BC52" s="12" t="s">
        <v>1493</v>
      </c>
      <c r="BD52" s="12" t="s">
        <v>1493</v>
      </c>
      <c r="BE52" s="12" t="s">
        <v>1493</v>
      </c>
      <c r="BF52" s="12" t="s">
        <v>1493</v>
      </c>
      <c r="BG52" s="12" t="s">
        <v>1493</v>
      </c>
      <c r="BH52" s="12" t="s">
        <v>1493</v>
      </c>
      <c r="BI52" s="12" t="s">
        <v>1493</v>
      </c>
      <c r="BJ52" s="12" t="s">
        <v>1493</v>
      </c>
      <c r="BK52" s="12" t="s">
        <v>1493</v>
      </c>
      <c r="BL52" s="12" t="s">
        <v>1493</v>
      </c>
      <c r="BM52" s="12" t="s">
        <v>1493</v>
      </c>
      <c r="BN52" s="12" t="s">
        <v>1493</v>
      </c>
      <c r="BO52" s="12" t="s">
        <v>1493</v>
      </c>
      <c r="BP52" s="12" t="s">
        <v>1493</v>
      </c>
      <c r="BQ52" s="12" t="s">
        <v>1493</v>
      </c>
      <c r="BR52" s="12" t="s">
        <v>1493</v>
      </c>
      <c r="BS52" s="12" t="s">
        <v>1493</v>
      </c>
      <c r="BT52" s="12" t="s">
        <v>1493</v>
      </c>
      <c r="BU52" s="12" t="s">
        <v>1493</v>
      </c>
      <c r="BV52" s="12" t="s">
        <v>1493</v>
      </c>
      <c r="BW52" s="12" t="s">
        <v>1493</v>
      </c>
      <c r="BX52" s="12" t="s">
        <v>1493</v>
      </c>
      <c r="BY52" s="12" t="s">
        <v>1493</v>
      </c>
      <c r="BZ52" s="12" t="s">
        <v>1493</v>
      </c>
      <c r="CA52" s="12" t="s">
        <v>1493</v>
      </c>
      <c r="CB52" s="12" t="s">
        <v>1493</v>
      </c>
      <c r="CC52" s="12" t="s">
        <v>1493</v>
      </c>
      <c r="CD52" s="12" t="s">
        <v>1493</v>
      </c>
      <c r="CE52" s="12" t="s">
        <v>1493</v>
      </c>
      <c r="CF52" s="12" t="s">
        <v>1493</v>
      </c>
      <c r="CG52" s="12" t="s">
        <v>1493</v>
      </c>
      <c r="CH52" s="12" t="s">
        <v>1493</v>
      </c>
      <c r="CI52" s="12" t="s">
        <v>1493</v>
      </c>
      <c r="CJ52" s="12" t="s">
        <v>1493</v>
      </c>
      <c r="CK52" s="12" t="s">
        <v>1493</v>
      </c>
      <c r="CL52" s="12" t="s">
        <v>1493</v>
      </c>
      <c r="CM52" s="12" t="s">
        <v>1493</v>
      </c>
      <c r="CN52" s="12" t="s">
        <v>1493</v>
      </c>
      <c r="CO52" s="12" t="s">
        <v>1493</v>
      </c>
      <c r="CP52" s="12" t="s">
        <v>1493</v>
      </c>
      <c r="CQ52" s="12" t="s">
        <v>1493</v>
      </c>
      <c r="CR52" s="12" t="s">
        <v>1493</v>
      </c>
      <c r="CS52" s="12" t="s">
        <v>1493</v>
      </c>
      <c r="CT52" s="12" t="s">
        <v>1493</v>
      </c>
      <c r="CU52" s="12" t="s">
        <v>1493</v>
      </c>
      <c r="CV52" s="12" t="s">
        <v>1493</v>
      </c>
      <c r="CW52" s="12" t="s">
        <v>1493</v>
      </c>
      <c r="CX52" s="12" t="s">
        <v>1493</v>
      </c>
      <c r="CY52" s="12" t="s">
        <v>1493</v>
      </c>
      <c r="CZ52" s="12" t="s">
        <v>1493</v>
      </c>
      <c r="DA52" s="12" t="s">
        <v>1493</v>
      </c>
      <c r="DB52" s="12" t="s">
        <v>1493</v>
      </c>
      <c r="DC52" s="12" t="s">
        <v>1493</v>
      </c>
      <c r="DD52" s="12" t="s">
        <v>1493</v>
      </c>
      <c r="DE52" s="12" t="s">
        <v>1493</v>
      </c>
      <c r="DF52" s="12" t="s">
        <v>1493</v>
      </c>
      <c r="DG52" s="12" t="s">
        <v>1493</v>
      </c>
      <c r="DH52" s="12" t="s">
        <v>1493</v>
      </c>
      <c r="DI52" s="12" t="s">
        <v>1493</v>
      </c>
      <c r="DJ52" s="12" t="s">
        <v>1493</v>
      </c>
      <c r="DK52" s="12" t="s">
        <v>1493</v>
      </c>
      <c r="DL52" s="12" t="s">
        <v>1493</v>
      </c>
      <c r="DM52" s="12" t="s">
        <v>1493</v>
      </c>
      <c r="DN52" s="12" t="s">
        <v>1493</v>
      </c>
      <c r="DO52" s="12" t="s">
        <v>1493</v>
      </c>
      <c r="DP52" s="12" t="s">
        <v>1493</v>
      </c>
      <c r="DQ52" s="12" t="s">
        <v>1493</v>
      </c>
      <c r="DR52" s="12" t="s">
        <v>1493</v>
      </c>
      <c r="DS52" s="12" t="s">
        <v>1493</v>
      </c>
      <c r="DT52" s="12" t="s">
        <v>1493</v>
      </c>
      <c r="DU52" s="12" t="s">
        <v>1493</v>
      </c>
      <c r="DV52" s="12" t="s">
        <v>1493</v>
      </c>
      <c r="DW52" s="12" t="s">
        <v>1493</v>
      </c>
      <c r="DX52" s="12" t="s">
        <v>1493</v>
      </c>
      <c r="DY52" s="12" t="s">
        <v>1493</v>
      </c>
      <c r="DZ52" s="12" t="s">
        <v>1493</v>
      </c>
      <c r="EA52" s="12" t="s">
        <v>1493</v>
      </c>
      <c r="EB52" s="12" t="s">
        <v>1493</v>
      </c>
      <c r="EC52" s="12" t="s">
        <v>1493</v>
      </c>
      <c r="ED52" s="12" t="s">
        <v>1493</v>
      </c>
      <c r="EE52" s="12" t="s">
        <v>1493</v>
      </c>
      <c r="EF52" s="12" t="s">
        <v>1493</v>
      </c>
      <c r="EG52" s="12" t="s">
        <v>1493</v>
      </c>
      <c r="EH52" s="12" t="s">
        <v>1493</v>
      </c>
      <c r="EI52" s="12" t="s">
        <v>1493</v>
      </c>
      <c r="EJ52" s="12" t="s">
        <v>1493</v>
      </c>
      <c r="EK52" s="12" t="s">
        <v>1493</v>
      </c>
      <c r="EL52" s="12" t="s">
        <v>1493</v>
      </c>
      <c r="EM52" s="12" t="s">
        <v>1493</v>
      </c>
      <c r="EN52" s="12" t="s">
        <v>1493</v>
      </c>
      <c r="EO52" s="12" t="s">
        <v>1493</v>
      </c>
      <c r="EP52" s="12" t="s">
        <v>1493</v>
      </c>
      <c r="EQ52" s="12" t="s">
        <v>1493</v>
      </c>
      <c r="ER52" s="12" t="s">
        <v>1493</v>
      </c>
      <c r="ES52" s="12" t="s">
        <v>1493</v>
      </c>
      <c r="ET52" s="12" t="s">
        <v>1493</v>
      </c>
      <c r="EU52" s="12" t="s">
        <v>1493</v>
      </c>
      <c r="EV52" s="12" t="s">
        <v>1493</v>
      </c>
      <c r="EW52" s="12" t="s">
        <v>1493</v>
      </c>
      <c r="EX52" s="12" t="s">
        <v>1493</v>
      </c>
      <c r="EY52" s="12" t="s">
        <v>1493</v>
      </c>
      <c r="EZ52" s="12" t="s">
        <v>1493</v>
      </c>
      <c r="FA52" s="12" t="s">
        <v>1493</v>
      </c>
      <c r="FB52" s="12" t="s">
        <v>1493</v>
      </c>
      <c r="FC52" s="12" t="s">
        <v>1493</v>
      </c>
      <c r="FD52" s="12" t="s">
        <v>1493</v>
      </c>
      <c r="FE52" s="12" t="s">
        <v>1493</v>
      </c>
      <c r="FF52" s="12" t="s">
        <v>1493</v>
      </c>
      <c r="FG52" s="12" t="s">
        <v>1493</v>
      </c>
      <c r="FH52" s="12" t="s">
        <v>1493</v>
      </c>
      <c r="FI52" s="12" t="s">
        <v>1493</v>
      </c>
      <c r="FJ52" s="12" t="s">
        <v>1493</v>
      </c>
      <c r="FK52" s="12" t="s">
        <v>1493</v>
      </c>
      <c r="FL52" s="12" t="s">
        <v>1493</v>
      </c>
      <c r="FM52" s="12" t="s">
        <v>1493</v>
      </c>
      <c r="FN52">
        <v>1</v>
      </c>
      <c r="FO52" s="12" t="s">
        <v>1493</v>
      </c>
      <c r="FP52" s="12" t="s">
        <v>1493</v>
      </c>
      <c r="FQ52">
        <v>0</v>
      </c>
      <c r="FR52" s="12" t="s">
        <v>1493</v>
      </c>
      <c r="FS52" s="12" t="s">
        <v>1493</v>
      </c>
      <c r="FT52" s="12" t="s">
        <v>1493</v>
      </c>
      <c r="FU52" s="12" t="s">
        <v>1493</v>
      </c>
      <c r="FV52" s="12" t="s">
        <v>1493</v>
      </c>
      <c r="FW52" s="12" t="s">
        <v>1493</v>
      </c>
      <c r="FX52" s="12" t="s">
        <v>1493</v>
      </c>
      <c r="FY52" s="12" t="s">
        <v>1493</v>
      </c>
      <c r="FZ52" s="12" t="s">
        <v>1493</v>
      </c>
      <c r="GA52" s="12" t="s">
        <v>1493</v>
      </c>
      <c r="GB52" s="12" t="s">
        <v>1493</v>
      </c>
      <c r="GC52" s="12" t="s">
        <v>1493</v>
      </c>
      <c r="GD52" s="12" t="s">
        <v>1493</v>
      </c>
      <c r="GE52" s="12" t="s">
        <v>1493</v>
      </c>
      <c r="GF52" s="12" t="s">
        <v>1493</v>
      </c>
      <c r="GG52" s="12" t="s">
        <v>1493</v>
      </c>
      <c r="GH52" s="12" t="s">
        <v>1493</v>
      </c>
      <c r="GI52" s="12" t="s">
        <v>1493</v>
      </c>
      <c r="GJ52">
        <v>0</v>
      </c>
      <c r="GK52">
        <v>0</v>
      </c>
      <c r="GL52">
        <v>0</v>
      </c>
      <c r="GN52">
        <v>1</v>
      </c>
    </row>
    <row r="53" spans="1:196" x14ac:dyDescent="0.25">
      <c r="A53" s="4">
        <v>2.0510000000000002</v>
      </c>
      <c r="B53" s="12" t="s">
        <v>634</v>
      </c>
      <c r="C53">
        <v>119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 s="12" t="s">
        <v>1493</v>
      </c>
      <c r="M53" s="12" t="s">
        <v>1493</v>
      </c>
      <c r="N53">
        <v>1</v>
      </c>
      <c r="O53">
        <v>1</v>
      </c>
      <c r="P53" s="12" t="s">
        <v>1493</v>
      </c>
      <c r="Q53" s="12" t="s">
        <v>1493</v>
      </c>
      <c r="R53" s="12" t="s">
        <v>1493</v>
      </c>
      <c r="S53" s="12" t="s">
        <v>1493</v>
      </c>
      <c r="T53" s="12" t="s">
        <v>1493</v>
      </c>
      <c r="U53" s="12" t="s">
        <v>1493</v>
      </c>
      <c r="V53" s="12" t="s">
        <v>1493</v>
      </c>
      <c r="W53" s="12" t="s">
        <v>1493</v>
      </c>
      <c r="X53" s="12" t="s">
        <v>1493</v>
      </c>
      <c r="Y53" s="12" t="s">
        <v>1493</v>
      </c>
      <c r="Z53" s="12" t="s">
        <v>1493</v>
      </c>
      <c r="AA53" s="12" t="s">
        <v>1493</v>
      </c>
      <c r="AB53" s="12" t="s">
        <v>1493</v>
      </c>
      <c r="AC53" s="12" t="s">
        <v>1493</v>
      </c>
      <c r="AD53" s="12" t="s">
        <v>1493</v>
      </c>
      <c r="AE53" s="12" t="s">
        <v>1493</v>
      </c>
      <c r="AF53" s="12" t="s">
        <v>1493</v>
      </c>
      <c r="AG53" s="12" t="s">
        <v>1493</v>
      </c>
      <c r="AH53" s="12" t="s">
        <v>1493</v>
      </c>
      <c r="AI53" s="12" t="s">
        <v>1493</v>
      </c>
      <c r="AJ53" s="12" t="s">
        <v>1493</v>
      </c>
      <c r="AK53" s="12" t="s">
        <v>1493</v>
      </c>
      <c r="AL53" s="12" t="s">
        <v>1493</v>
      </c>
      <c r="AM53" s="12" t="s">
        <v>1493</v>
      </c>
      <c r="AN53" s="12" t="s">
        <v>1493</v>
      </c>
      <c r="AO53" s="12" t="s">
        <v>1493</v>
      </c>
      <c r="AP53" s="12" t="s">
        <v>1493</v>
      </c>
      <c r="AQ53" s="12" t="s">
        <v>1493</v>
      </c>
      <c r="AR53" s="12" t="s">
        <v>1493</v>
      </c>
      <c r="AS53" s="12" t="s">
        <v>1493</v>
      </c>
      <c r="AT53" s="12" t="s">
        <v>1493</v>
      </c>
      <c r="AU53" s="12" t="s">
        <v>1493</v>
      </c>
      <c r="AV53" s="12" t="s">
        <v>1493</v>
      </c>
      <c r="AW53" s="12" t="s">
        <v>1493</v>
      </c>
      <c r="AX53" s="12" t="s">
        <v>1493</v>
      </c>
      <c r="AY53" s="12" t="s">
        <v>1493</v>
      </c>
      <c r="AZ53" s="12" t="s">
        <v>1493</v>
      </c>
      <c r="BA53" s="12" t="s">
        <v>1493</v>
      </c>
      <c r="BB53" s="12" t="s">
        <v>1493</v>
      </c>
      <c r="BC53" s="12" t="s">
        <v>1493</v>
      </c>
      <c r="BD53" s="12" t="s">
        <v>1493</v>
      </c>
      <c r="BE53" s="12" t="s">
        <v>1493</v>
      </c>
      <c r="BF53" s="12" t="s">
        <v>1493</v>
      </c>
      <c r="BG53" s="12" t="s">
        <v>1493</v>
      </c>
      <c r="BH53" s="12" t="s">
        <v>1493</v>
      </c>
      <c r="BI53" s="12" t="s">
        <v>1493</v>
      </c>
      <c r="BJ53" s="12" t="s">
        <v>1493</v>
      </c>
      <c r="BK53" s="12" t="s">
        <v>1493</v>
      </c>
      <c r="BL53" s="12" t="s">
        <v>1493</v>
      </c>
      <c r="BM53" s="12" t="s">
        <v>1493</v>
      </c>
      <c r="BN53" s="12" t="s">
        <v>1493</v>
      </c>
      <c r="BO53" s="12" t="s">
        <v>1493</v>
      </c>
      <c r="BP53" s="12" t="s">
        <v>1493</v>
      </c>
      <c r="BQ53" s="12" t="s">
        <v>1493</v>
      </c>
      <c r="BR53" s="12" t="s">
        <v>1493</v>
      </c>
      <c r="BS53" s="12" t="s">
        <v>1493</v>
      </c>
      <c r="BT53" s="12" t="s">
        <v>1493</v>
      </c>
      <c r="BU53" s="12" t="s">
        <v>1493</v>
      </c>
      <c r="BV53" s="12" t="s">
        <v>1493</v>
      </c>
      <c r="BW53" s="12" t="s">
        <v>1493</v>
      </c>
      <c r="BX53" s="12" t="s">
        <v>1493</v>
      </c>
      <c r="BY53" s="12" t="s">
        <v>1493</v>
      </c>
      <c r="BZ53" s="12" t="s">
        <v>1493</v>
      </c>
      <c r="CA53" s="12" t="s">
        <v>1493</v>
      </c>
      <c r="CB53" s="12" t="s">
        <v>1493</v>
      </c>
      <c r="CC53" s="12" t="s">
        <v>1493</v>
      </c>
      <c r="CD53" s="12" t="s">
        <v>1493</v>
      </c>
      <c r="CE53" s="12" t="s">
        <v>1493</v>
      </c>
      <c r="CF53" s="12" t="s">
        <v>1493</v>
      </c>
      <c r="CG53" s="12" t="s">
        <v>1493</v>
      </c>
      <c r="CH53" s="12" t="s">
        <v>1493</v>
      </c>
      <c r="CI53" s="12" t="s">
        <v>1493</v>
      </c>
      <c r="CJ53" s="12" t="s">
        <v>1493</v>
      </c>
      <c r="CK53" s="12" t="s">
        <v>1493</v>
      </c>
      <c r="CL53" s="12" t="s">
        <v>1493</v>
      </c>
      <c r="CM53" s="12" t="s">
        <v>1493</v>
      </c>
      <c r="CN53" s="12" t="s">
        <v>1493</v>
      </c>
      <c r="CO53" s="12" t="s">
        <v>1493</v>
      </c>
      <c r="CP53" s="12" t="s">
        <v>1493</v>
      </c>
      <c r="CQ53" s="12" t="s">
        <v>1493</v>
      </c>
      <c r="CR53" s="12" t="s">
        <v>1493</v>
      </c>
      <c r="CS53" s="12" t="s">
        <v>1493</v>
      </c>
      <c r="CT53" s="12" t="s">
        <v>1493</v>
      </c>
      <c r="CU53" s="12" t="s">
        <v>1493</v>
      </c>
      <c r="CV53" s="12" t="s">
        <v>1493</v>
      </c>
      <c r="CW53" s="12" t="s">
        <v>1493</v>
      </c>
      <c r="CX53" s="12" t="s">
        <v>1493</v>
      </c>
      <c r="CY53" s="12" t="s">
        <v>1493</v>
      </c>
      <c r="CZ53" s="12" t="s">
        <v>1493</v>
      </c>
      <c r="DA53" s="12" t="s">
        <v>1493</v>
      </c>
      <c r="DB53" s="12" t="s">
        <v>1493</v>
      </c>
      <c r="DC53" s="12" t="s">
        <v>1493</v>
      </c>
      <c r="DD53" s="12" t="s">
        <v>1493</v>
      </c>
      <c r="DE53" s="12" t="s">
        <v>1493</v>
      </c>
      <c r="DF53" s="12" t="s">
        <v>1493</v>
      </c>
      <c r="DG53" s="12" t="s">
        <v>1493</v>
      </c>
      <c r="DH53" s="12" t="s">
        <v>1493</v>
      </c>
      <c r="DI53" s="12" t="s">
        <v>1493</v>
      </c>
      <c r="DJ53" s="12" t="s">
        <v>1493</v>
      </c>
      <c r="DK53" s="12" t="s">
        <v>1493</v>
      </c>
      <c r="DL53" s="12" t="s">
        <v>1493</v>
      </c>
      <c r="DM53" s="12" t="s">
        <v>1493</v>
      </c>
      <c r="DN53" s="12" t="s">
        <v>1493</v>
      </c>
      <c r="DO53" s="12" t="s">
        <v>1493</v>
      </c>
      <c r="DP53" s="12" t="s">
        <v>1493</v>
      </c>
      <c r="DQ53" s="12" t="s">
        <v>1493</v>
      </c>
      <c r="DR53" s="12" t="s">
        <v>1493</v>
      </c>
      <c r="DS53" s="12" t="s">
        <v>1493</v>
      </c>
      <c r="DT53" s="12" t="s">
        <v>1493</v>
      </c>
      <c r="DU53" s="12" t="s">
        <v>1493</v>
      </c>
      <c r="DV53" s="12" t="s">
        <v>1493</v>
      </c>
      <c r="DW53" s="12" t="s">
        <v>1493</v>
      </c>
      <c r="DX53" s="12" t="s">
        <v>1493</v>
      </c>
      <c r="DY53" s="12" t="s">
        <v>1493</v>
      </c>
      <c r="DZ53" s="12" t="s">
        <v>1493</v>
      </c>
      <c r="EA53" s="12" t="s">
        <v>1493</v>
      </c>
      <c r="EB53" s="12" t="s">
        <v>1493</v>
      </c>
      <c r="EC53" s="12" t="s">
        <v>1493</v>
      </c>
      <c r="ED53" s="12" t="s">
        <v>1493</v>
      </c>
      <c r="EE53" s="12" t="s">
        <v>1493</v>
      </c>
      <c r="EF53" s="12" t="s">
        <v>1493</v>
      </c>
      <c r="EG53" s="12" t="s">
        <v>1493</v>
      </c>
      <c r="EH53" s="12" t="s">
        <v>1493</v>
      </c>
      <c r="EI53" s="12" t="s">
        <v>1493</v>
      </c>
      <c r="EJ53" s="12" t="s">
        <v>1493</v>
      </c>
      <c r="EK53" s="12" t="s">
        <v>1493</v>
      </c>
      <c r="EL53" s="12" t="s">
        <v>1493</v>
      </c>
      <c r="EM53" s="12" t="s">
        <v>1493</v>
      </c>
      <c r="EN53" s="12" t="s">
        <v>1493</v>
      </c>
      <c r="EO53" s="12" t="s">
        <v>1493</v>
      </c>
      <c r="EP53" s="12" t="s">
        <v>1493</v>
      </c>
      <c r="EQ53" s="12" t="s">
        <v>1493</v>
      </c>
      <c r="ER53" s="12" t="s">
        <v>1493</v>
      </c>
      <c r="ES53" s="12" t="s">
        <v>1493</v>
      </c>
      <c r="ET53" s="12" t="s">
        <v>1493</v>
      </c>
      <c r="EU53" s="12" t="s">
        <v>1493</v>
      </c>
      <c r="EV53" s="12" t="s">
        <v>1493</v>
      </c>
      <c r="EW53" s="12" t="s">
        <v>1493</v>
      </c>
      <c r="EX53" s="12" t="s">
        <v>1493</v>
      </c>
      <c r="EY53" s="12" t="s">
        <v>1493</v>
      </c>
      <c r="EZ53" s="12" t="s">
        <v>1493</v>
      </c>
      <c r="FA53" s="12" t="s">
        <v>1493</v>
      </c>
      <c r="FB53" s="12" t="s">
        <v>1493</v>
      </c>
      <c r="FC53" s="12" t="s">
        <v>1493</v>
      </c>
      <c r="FD53" s="12" t="s">
        <v>1493</v>
      </c>
      <c r="FE53" s="12" t="s">
        <v>1493</v>
      </c>
      <c r="FF53" s="12" t="s">
        <v>1493</v>
      </c>
      <c r="FG53" s="12" t="s">
        <v>1493</v>
      </c>
      <c r="FH53" s="12" t="s">
        <v>1493</v>
      </c>
      <c r="FI53" s="12" t="s">
        <v>1493</v>
      </c>
      <c r="FJ53" s="12" t="s">
        <v>1493</v>
      </c>
      <c r="FK53" s="12" t="s">
        <v>1493</v>
      </c>
      <c r="FL53" s="12" t="s">
        <v>1493</v>
      </c>
      <c r="FM53" s="12" t="s">
        <v>1493</v>
      </c>
      <c r="FN53">
        <v>1</v>
      </c>
      <c r="FO53" s="12" t="s">
        <v>1493</v>
      </c>
      <c r="FP53" s="12" t="s">
        <v>1493</v>
      </c>
      <c r="FQ53">
        <v>1</v>
      </c>
      <c r="FR53" s="12" t="s">
        <v>1493</v>
      </c>
      <c r="FS53" s="12" t="s">
        <v>1493</v>
      </c>
      <c r="FT53" s="12" t="s">
        <v>1493</v>
      </c>
      <c r="FU53" s="12" t="s">
        <v>1493</v>
      </c>
      <c r="FV53" s="12" t="s">
        <v>1493</v>
      </c>
      <c r="FW53" s="12" t="s">
        <v>1493</v>
      </c>
      <c r="FX53" s="12" t="s">
        <v>1493</v>
      </c>
      <c r="FY53" s="12" t="s">
        <v>1493</v>
      </c>
      <c r="FZ53" s="12" t="s">
        <v>1493</v>
      </c>
      <c r="GA53" s="12" t="s">
        <v>1493</v>
      </c>
      <c r="GB53" s="12" t="s">
        <v>1493</v>
      </c>
      <c r="GC53" s="12" t="s">
        <v>1493</v>
      </c>
      <c r="GD53" s="12" t="s">
        <v>1493</v>
      </c>
      <c r="GE53" s="12" t="s">
        <v>1493</v>
      </c>
      <c r="GF53" s="12" t="s">
        <v>1493</v>
      </c>
      <c r="GG53" s="12" t="s">
        <v>1493</v>
      </c>
      <c r="GH53" s="12" t="s">
        <v>1493</v>
      </c>
      <c r="GI53" s="12" t="s">
        <v>1493</v>
      </c>
      <c r="GJ53">
        <v>0</v>
      </c>
      <c r="GK53">
        <v>0</v>
      </c>
      <c r="GL53">
        <v>0</v>
      </c>
      <c r="GN53">
        <v>1</v>
      </c>
    </row>
    <row r="54" spans="1:196" x14ac:dyDescent="0.25">
      <c r="A54" s="4">
        <v>2.052</v>
      </c>
      <c r="B54" s="12" t="s">
        <v>571</v>
      </c>
      <c r="C54">
        <v>61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 s="12" t="s">
        <v>1493</v>
      </c>
      <c r="M54" s="12" t="s">
        <v>1493</v>
      </c>
      <c r="N54" s="12" t="s">
        <v>1493</v>
      </c>
      <c r="O54">
        <v>1</v>
      </c>
      <c r="P54" s="12" t="s">
        <v>671</v>
      </c>
      <c r="Q54" s="12" t="s">
        <v>1493</v>
      </c>
      <c r="R54" s="12" t="s">
        <v>1493</v>
      </c>
      <c r="S54" s="12" t="s">
        <v>1493</v>
      </c>
      <c r="T54" s="12" t="s">
        <v>1493</v>
      </c>
      <c r="U54" s="12" t="s">
        <v>1493</v>
      </c>
      <c r="V54" s="12" t="s">
        <v>1493</v>
      </c>
      <c r="W54" s="12" t="s">
        <v>1493</v>
      </c>
      <c r="X54" s="12" t="s">
        <v>1493</v>
      </c>
      <c r="Y54" s="12" t="s">
        <v>1493</v>
      </c>
      <c r="Z54" s="12" t="s">
        <v>1493</v>
      </c>
      <c r="AA54" s="12" t="s">
        <v>1493</v>
      </c>
      <c r="AB54">
        <v>1</v>
      </c>
      <c r="AC54" s="12" t="s">
        <v>1493</v>
      </c>
      <c r="AD54" s="12" t="s">
        <v>1059</v>
      </c>
      <c r="AE54" s="12" t="s">
        <v>1493</v>
      </c>
      <c r="AF54">
        <v>1</v>
      </c>
      <c r="AG54" s="12" t="s">
        <v>1493</v>
      </c>
      <c r="AH54" s="12" t="s">
        <v>1493</v>
      </c>
      <c r="AI54" s="12" t="s">
        <v>1493</v>
      </c>
      <c r="AJ54" s="12" t="s">
        <v>1493</v>
      </c>
      <c r="AK54" s="12" t="s">
        <v>1493</v>
      </c>
      <c r="AL54" s="12" t="s">
        <v>1493</v>
      </c>
      <c r="AM54" s="12" t="s">
        <v>1493</v>
      </c>
      <c r="AN54" s="12" t="s">
        <v>1493</v>
      </c>
      <c r="AO54" s="12" t="s">
        <v>1493</v>
      </c>
      <c r="AP54">
        <v>1</v>
      </c>
      <c r="AQ54" s="12" t="s">
        <v>1493</v>
      </c>
      <c r="AR54" s="12" t="s">
        <v>1493</v>
      </c>
      <c r="AS54" s="12" t="s">
        <v>1493</v>
      </c>
      <c r="AT54" s="12" t="s">
        <v>1493</v>
      </c>
      <c r="AU54" s="12" t="s">
        <v>1493</v>
      </c>
      <c r="AV54" s="12" t="s">
        <v>1493</v>
      </c>
      <c r="AW54" s="12" t="s">
        <v>1493</v>
      </c>
      <c r="AX54" s="12" t="s">
        <v>1493</v>
      </c>
      <c r="AY54" s="12" t="s">
        <v>1493</v>
      </c>
      <c r="AZ54" s="12" t="s">
        <v>1493</v>
      </c>
      <c r="BA54" s="12" t="s">
        <v>1493</v>
      </c>
      <c r="BB54" s="12" t="s">
        <v>1493</v>
      </c>
      <c r="BC54" s="12" t="s">
        <v>1493</v>
      </c>
      <c r="BD54" s="12" t="s">
        <v>1493</v>
      </c>
      <c r="BE54" s="12" t="s">
        <v>1493</v>
      </c>
      <c r="BF54" s="12" t="s">
        <v>1493</v>
      </c>
      <c r="BG54" s="12" t="s">
        <v>1493</v>
      </c>
      <c r="BH54" s="12" t="s">
        <v>1493</v>
      </c>
      <c r="BI54" s="12" t="s">
        <v>1493</v>
      </c>
      <c r="BJ54" s="12" t="s">
        <v>1493</v>
      </c>
      <c r="BK54" s="12" t="s">
        <v>1493</v>
      </c>
      <c r="BL54" s="12" t="s">
        <v>1493</v>
      </c>
      <c r="BM54" s="12" t="s">
        <v>1493</v>
      </c>
      <c r="BN54" s="12" t="s">
        <v>1493</v>
      </c>
      <c r="BO54" s="12" t="s">
        <v>1493</v>
      </c>
      <c r="BP54" s="12" t="s">
        <v>1493</v>
      </c>
      <c r="BQ54" s="12" t="s">
        <v>1493</v>
      </c>
      <c r="BR54" s="12" t="s">
        <v>1493</v>
      </c>
      <c r="BS54" s="12" t="s">
        <v>1493</v>
      </c>
      <c r="BT54" s="12" t="s">
        <v>1493</v>
      </c>
      <c r="BU54" s="12" t="s">
        <v>1493</v>
      </c>
      <c r="BV54" s="12" t="s">
        <v>1493</v>
      </c>
      <c r="BW54" s="12" t="s">
        <v>1493</v>
      </c>
      <c r="BX54" s="12" t="s">
        <v>1493</v>
      </c>
      <c r="BY54" s="12" t="s">
        <v>1493</v>
      </c>
      <c r="BZ54" s="12" t="s">
        <v>1493</v>
      </c>
      <c r="CA54" s="12" t="s">
        <v>1493</v>
      </c>
      <c r="CB54" s="12" t="s">
        <v>1493</v>
      </c>
      <c r="CC54" s="12" t="s">
        <v>1493</v>
      </c>
      <c r="CD54" s="12" t="s">
        <v>1493</v>
      </c>
      <c r="CE54" s="12" t="s">
        <v>1493</v>
      </c>
      <c r="CF54" s="12" t="s">
        <v>1493</v>
      </c>
      <c r="CG54" s="12" t="s">
        <v>1493</v>
      </c>
      <c r="CH54" s="12" t="s">
        <v>1493</v>
      </c>
      <c r="CI54" s="12" t="s">
        <v>1493</v>
      </c>
      <c r="CJ54" s="12" t="s">
        <v>1493</v>
      </c>
      <c r="CK54" s="12" t="s">
        <v>1493</v>
      </c>
      <c r="CL54" s="12" t="s">
        <v>1493</v>
      </c>
      <c r="CM54" s="12" t="s">
        <v>1493</v>
      </c>
      <c r="CN54" s="12" t="s">
        <v>1493</v>
      </c>
      <c r="CO54" s="12" t="s">
        <v>1493</v>
      </c>
      <c r="CP54" s="12" t="s">
        <v>1493</v>
      </c>
      <c r="CQ54" s="12" t="s">
        <v>1493</v>
      </c>
      <c r="CR54" s="12" t="s">
        <v>1493</v>
      </c>
      <c r="CS54" s="12" t="s">
        <v>1493</v>
      </c>
      <c r="CT54" s="12" t="s">
        <v>1493</v>
      </c>
      <c r="CU54" s="12" t="s">
        <v>1493</v>
      </c>
      <c r="CV54" s="12" t="s">
        <v>1493</v>
      </c>
      <c r="CW54" s="12" t="s">
        <v>1493</v>
      </c>
      <c r="CX54" s="12" t="s">
        <v>1493</v>
      </c>
      <c r="CY54" s="12" t="s">
        <v>1493</v>
      </c>
      <c r="CZ54" s="12" t="s">
        <v>1493</v>
      </c>
      <c r="DA54" s="12" t="s">
        <v>1493</v>
      </c>
      <c r="DB54" s="12" t="s">
        <v>1493</v>
      </c>
      <c r="DC54" s="12" t="s">
        <v>1493</v>
      </c>
      <c r="DD54" s="12" t="s">
        <v>1493</v>
      </c>
      <c r="DE54" s="12" t="s">
        <v>1493</v>
      </c>
      <c r="DF54" s="12" t="s">
        <v>1493</v>
      </c>
      <c r="DG54" s="12" t="s">
        <v>1493</v>
      </c>
      <c r="DH54" s="12" t="s">
        <v>1493</v>
      </c>
      <c r="DI54" s="12" t="s">
        <v>1493</v>
      </c>
      <c r="DJ54" s="12" t="s">
        <v>1493</v>
      </c>
      <c r="DK54" s="12" t="s">
        <v>1493</v>
      </c>
      <c r="DL54" s="12" t="s">
        <v>1493</v>
      </c>
      <c r="DM54" s="12" t="s">
        <v>1493</v>
      </c>
      <c r="DN54" s="12" t="s">
        <v>1493</v>
      </c>
      <c r="DO54" s="12" t="s">
        <v>1493</v>
      </c>
      <c r="DP54" s="12" t="s">
        <v>1493</v>
      </c>
      <c r="DQ54" s="12" t="s">
        <v>1493</v>
      </c>
      <c r="DR54" s="12" t="s">
        <v>1493</v>
      </c>
      <c r="DS54" s="12" t="s">
        <v>1493</v>
      </c>
      <c r="DT54" s="12" t="s">
        <v>1493</v>
      </c>
      <c r="DU54" s="12" t="s">
        <v>1493</v>
      </c>
      <c r="DV54" s="12" t="s">
        <v>1493</v>
      </c>
      <c r="DW54" s="12" t="s">
        <v>1493</v>
      </c>
      <c r="DX54" s="12" t="s">
        <v>1493</v>
      </c>
      <c r="DY54" s="12" t="s">
        <v>1493</v>
      </c>
      <c r="DZ54" s="12" t="s">
        <v>1493</v>
      </c>
      <c r="EA54" s="12" t="s">
        <v>1493</v>
      </c>
      <c r="EB54" s="12" t="s">
        <v>1493</v>
      </c>
      <c r="EC54" s="12" t="s">
        <v>1493</v>
      </c>
      <c r="ED54" s="12" t="s">
        <v>1493</v>
      </c>
      <c r="EE54" s="12" t="s">
        <v>1493</v>
      </c>
      <c r="EF54" s="12" t="s">
        <v>1493</v>
      </c>
      <c r="EG54" s="12" t="s">
        <v>1493</v>
      </c>
      <c r="EH54" s="12" t="s">
        <v>1493</v>
      </c>
      <c r="EI54" s="12" t="s">
        <v>1493</v>
      </c>
      <c r="EJ54" s="12" t="s">
        <v>1493</v>
      </c>
      <c r="EK54" s="12" t="s">
        <v>1493</v>
      </c>
      <c r="EL54" s="12" t="s">
        <v>1493</v>
      </c>
      <c r="EM54" s="12" t="s">
        <v>1493</v>
      </c>
      <c r="EN54" s="12" t="s">
        <v>1493</v>
      </c>
      <c r="EO54" s="12" t="s">
        <v>1493</v>
      </c>
      <c r="EP54" s="12" t="s">
        <v>1493</v>
      </c>
      <c r="EQ54" s="12" t="s">
        <v>1493</v>
      </c>
      <c r="ER54" s="12" t="s">
        <v>1493</v>
      </c>
      <c r="ES54" s="12" t="s">
        <v>1493</v>
      </c>
      <c r="ET54" s="12" t="s">
        <v>1493</v>
      </c>
      <c r="EU54" s="12" t="s">
        <v>1493</v>
      </c>
      <c r="EV54" s="12" t="s">
        <v>1493</v>
      </c>
      <c r="EW54" s="12" t="s">
        <v>1493</v>
      </c>
      <c r="EX54" s="12" t="s">
        <v>1493</v>
      </c>
      <c r="EY54" s="12" t="s">
        <v>1493</v>
      </c>
      <c r="EZ54" s="12" t="s">
        <v>1493</v>
      </c>
      <c r="FA54" s="12" t="s">
        <v>1493</v>
      </c>
      <c r="FB54" s="12" t="s">
        <v>1493</v>
      </c>
      <c r="FC54" s="12" t="s">
        <v>1493</v>
      </c>
      <c r="FD54" s="12" t="s">
        <v>1493</v>
      </c>
      <c r="FE54" s="12" t="s">
        <v>1493</v>
      </c>
      <c r="FF54" s="12" t="s">
        <v>1493</v>
      </c>
      <c r="FG54" s="12" t="s">
        <v>1493</v>
      </c>
      <c r="FH54" s="12" t="s">
        <v>1493</v>
      </c>
      <c r="FI54" s="12" t="s">
        <v>1493</v>
      </c>
      <c r="FJ54" s="12" t="s">
        <v>1493</v>
      </c>
      <c r="FK54" s="12" t="s">
        <v>1493</v>
      </c>
      <c r="FL54" s="12" t="s">
        <v>1493</v>
      </c>
      <c r="FM54" s="12" t="s">
        <v>1493</v>
      </c>
      <c r="FN54">
        <v>1</v>
      </c>
      <c r="FO54" s="12" t="s">
        <v>1493</v>
      </c>
      <c r="FP54" s="12" t="s">
        <v>1493</v>
      </c>
      <c r="FQ54">
        <v>0</v>
      </c>
      <c r="FR54" s="12" t="s">
        <v>1493</v>
      </c>
      <c r="FS54" s="12" t="s">
        <v>1493</v>
      </c>
      <c r="FT54" s="12" t="s">
        <v>1493</v>
      </c>
      <c r="FU54" s="12" t="s">
        <v>1493</v>
      </c>
      <c r="FV54" s="12" t="s">
        <v>1493</v>
      </c>
      <c r="FW54" s="12" t="s">
        <v>1493</v>
      </c>
      <c r="FX54" s="12" t="s">
        <v>1493</v>
      </c>
      <c r="FY54" s="12" t="s">
        <v>1493</v>
      </c>
      <c r="FZ54" s="12" t="s">
        <v>1493</v>
      </c>
      <c r="GA54" s="12" t="s">
        <v>1493</v>
      </c>
      <c r="GB54" s="12" t="s">
        <v>1493</v>
      </c>
      <c r="GC54" s="12" t="s">
        <v>1493</v>
      </c>
      <c r="GD54" s="12" t="s">
        <v>1493</v>
      </c>
      <c r="GE54" s="12" t="s">
        <v>1493</v>
      </c>
      <c r="GF54" s="12" t="s">
        <v>1493</v>
      </c>
      <c r="GG54" s="12" t="s">
        <v>1493</v>
      </c>
      <c r="GH54" s="12" t="s">
        <v>1493</v>
      </c>
      <c r="GI54" s="12" t="s">
        <v>1493</v>
      </c>
      <c r="GJ54">
        <v>0</v>
      </c>
      <c r="GK54">
        <v>0</v>
      </c>
      <c r="GL54">
        <v>0</v>
      </c>
      <c r="GN54">
        <v>1</v>
      </c>
    </row>
    <row r="55" spans="1:196" x14ac:dyDescent="0.25">
      <c r="A55" s="4">
        <v>2.0529999999999999</v>
      </c>
      <c r="B55" s="12" t="s">
        <v>642</v>
      </c>
      <c r="C55" s="12" t="s">
        <v>1493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 s="12" t="s">
        <v>1493</v>
      </c>
      <c r="M55" s="12" t="s">
        <v>1493</v>
      </c>
      <c r="N55" s="12" t="s">
        <v>1493</v>
      </c>
      <c r="O55" s="12" t="s">
        <v>1493</v>
      </c>
      <c r="P55" s="12" t="s">
        <v>885</v>
      </c>
      <c r="Q55" s="12" t="s">
        <v>1493</v>
      </c>
      <c r="R55">
        <v>1</v>
      </c>
      <c r="S55" s="12" t="s">
        <v>1493</v>
      </c>
      <c r="T55" s="12" t="s">
        <v>1493</v>
      </c>
      <c r="U55" s="12" t="s">
        <v>1493</v>
      </c>
      <c r="V55" s="12" t="s">
        <v>1493</v>
      </c>
      <c r="W55" s="12" t="s">
        <v>1493</v>
      </c>
      <c r="X55" s="12" t="s">
        <v>1493</v>
      </c>
      <c r="Y55" s="12" t="s">
        <v>1493</v>
      </c>
      <c r="Z55" s="12" t="s">
        <v>1493</v>
      </c>
      <c r="AA55" s="12" t="s">
        <v>1493</v>
      </c>
      <c r="AB55">
        <v>1</v>
      </c>
      <c r="AC55">
        <v>1</v>
      </c>
      <c r="AD55" s="12" t="s">
        <v>971</v>
      </c>
      <c r="AE55" s="12" t="s">
        <v>1493</v>
      </c>
      <c r="AF55">
        <v>1</v>
      </c>
      <c r="AG55" s="12" t="s">
        <v>1493</v>
      </c>
      <c r="AH55" s="12" t="s">
        <v>1493</v>
      </c>
      <c r="AI55" s="12" t="s">
        <v>1493</v>
      </c>
      <c r="AJ55" s="12" t="s">
        <v>1493</v>
      </c>
      <c r="AK55" s="12" t="s">
        <v>1493</v>
      </c>
      <c r="AL55" s="12" t="s">
        <v>1493</v>
      </c>
      <c r="AM55" s="12" t="s">
        <v>1493</v>
      </c>
      <c r="AN55" s="12" t="s">
        <v>1493</v>
      </c>
      <c r="AO55" s="12" t="s">
        <v>1493</v>
      </c>
      <c r="AP55">
        <v>1</v>
      </c>
      <c r="AQ55">
        <v>1</v>
      </c>
      <c r="AR55" s="12" t="s">
        <v>1493</v>
      </c>
      <c r="AS55" s="12" t="s">
        <v>1493</v>
      </c>
      <c r="AT55" s="12" t="s">
        <v>1493</v>
      </c>
      <c r="AU55" s="12" t="s">
        <v>1493</v>
      </c>
      <c r="AV55" s="12" t="s">
        <v>1493</v>
      </c>
      <c r="AW55" s="12" t="s">
        <v>1493</v>
      </c>
      <c r="AX55" s="12" t="s">
        <v>1493</v>
      </c>
      <c r="AY55" s="12" t="s">
        <v>1493</v>
      </c>
      <c r="AZ55" s="12" t="s">
        <v>1493</v>
      </c>
      <c r="BA55" s="12" t="s">
        <v>1493</v>
      </c>
      <c r="BB55" s="12" t="s">
        <v>1493</v>
      </c>
      <c r="BC55" s="12" t="s">
        <v>1493</v>
      </c>
      <c r="BD55" s="12" t="s">
        <v>1493</v>
      </c>
      <c r="BE55" s="12" t="s">
        <v>1493</v>
      </c>
      <c r="BF55" s="12" t="s">
        <v>1493</v>
      </c>
      <c r="BG55" s="12" t="s">
        <v>1493</v>
      </c>
      <c r="BH55" s="12" t="s">
        <v>1493</v>
      </c>
      <c r="BI55" s="12" t="s">
        <v>1493</v>
      </c>
      <c r="BJ55" s="12" t="s">
        <v>1493</v>
      </c>
      <c r="BK55" s="12" t="s">
        <v>1493</v>
      </c>
      <c r="BL55" s="12" t="s">
        <v>1493</v>
      </c>
      <c r="BM55" s="12" t="s">
        <v>1493</v>
      </c>
      <c r="BN55" s="12" t="s">
        <v>1493</v>
      </c>
      <c r="BO55" s="12" t="s">
        <v>1493</v>
      </c>
      <c r="BP55" s="12" t="s">
        <v>1493</v>
      </c>
      <c r="BQ55" s="12" t="s">
        <v>1493</v>
      </c>
      <c r="BR55" s="12" t="s">
        <v>1493</v>
      </c>
      <c r="BS55" s="12" t="s">
        <v>1493</v>
      </c>
      <c r="BT55" s="12" t="s">
        <v>1493</v>
      </c>
      <c r="BU55" s="12" t="s">
        <v>1493</v>
      </c>
      <c r="BV55" s="12" t="s">
        <v>1493</v>
      </c>
      <c r="BW55" s="12" t="s">
        <v>1493</v>
      </c>
      <c r="BX55" s="12" t="s">
        <v>1493</v>
      </c>
      <c r="BY55" s="12" t="s">
        <v>1493</v>
      </c>
      <c r="BZ55" s="12" t="s">
        <v>1493</v>
      </c>
      <c r="CA55" s="12" t="s">
        <v>1493</v>
      </c>
      <c r="CB55" s="12" t="s">
        <v>1493</v>
      </c>
      <c r="CC55" s="12" t="s">
        <v>1493</v>
      </c>
      <c r="CD55" s="12" t="s">
        <v>1493</v>
      </c>
      <c r="CE55" s="12" t="s">
        <v>1493</v>
      </c>
      <c r="CF55" s="12" t="s">
        <v>1493</v>
      </c>
      <c r="CG55" s="12" t="s">
        <v>1493</v>
      </c>
      <c r="CH55" s="12" t="s">
        <v>1493</v>
      </c>
      <c r="CI55" s="12" t="s">
        <v>1493</v>
      </c>
      <c r="CJ55" s="12" t="s">
        <v>1493</v>
      </c>
      <c r="CK55" s="12" t="s">
        <v>1493</v>
      </c>
      <c r="CL55" s="12" t="s">
        <v>1493</v>
      </c>
      <c r="CM55" s="12" t="s">
        <v>1493</v>
      </c>
      <c r="CN55" s="12" t="s">
        <v>1493</v>
      </c>
      <c r="CO55" s="12" t="s">
        <v>1493</v>
      </c>
      <c r="CP55" s="12" t="s">
        <v>1493</v>
      </c>
      <c r="CQ55" s="12" t="s">
        <v>1493</v>
      </c>
      <c r="CR55" s="12" t="s">
        <v>1493</v>
      </c>
      <c r="CS55" s="12" t="s">
        <v>1493</v>
      </c>
      <c r="CT55" s="12" t="s">
        <v>1493</v>
      </c>
      <c r="CU55" s="12" t="s">
        <v>1493</v>
      </c>
      <c r="CV55" s="12" t="s">
        <v>1493</v>
      </c>
      <c r="CW55" s="12" t="s">
        <v>1493</v>
      </c>
      <c r="CX55" s="12" t="s">
        <v>1493</v>
      </c>
      <c r="CY55" s="12" t="s">
        <v>1493</v>
      </c>
      <c r="CZ55" s="12" t="s">
        <v>1493</v>
      </c>
      <c r="DA55" s="12" t="s">
        <v>1493</v>
      </c>
      <c r="DB55" s="12" t="s">
        <v>1493</v>
      </c>
      <c r="DC55" s="12" t="s">
        <v>1493</v>
      </c>
      <c r="DD55" s="12" t="s">
        <v>1493</v>
      </c>
      <c r="DE55" s="12" t="s">
        <v>1493</v>
      </c>
      <c r="DF55" s="12" t="s">
        <v>1493</v>
      </c>
      <c r="DG55" s="12" t="s">
        <v>1493</v>
      </c>
      <c r="DH55" s="12" t="s">
        <v>1493</v>
      </c>
      <c r="DI55" s="12" t="s">
        <v>1493</v>
      </c>
      <c r="DJ55" s="12" t="s">
        <v>1493</v>
      </c>
      <c r="DK55" s="12" t="s">
        <v>1493</v>
      </c>
      <c r="DL55" s="12" t="s">
        <v>1493</v>
      </c>
      <c r="DM55" s="12" t="s">
        <v>1493</v>
      </c>
      <c r="DN55" s="12" t="s">
        <v>1493</v>
      </c>
      <c r="DO55" s="12" t="s">
        <v>1493</v>
      </c>
      <c r="DP55" s="12" t="s">
        <v>1493</v>
      </c>
      <c r="DQ55" s="12" t="s">
        <v>1493</v>
      </c>
      <c r="DR55" s="12" t="s">
        <v>1493</v>
      </c>
      <c r="DS55" s="12" t="s">
        <v>1493</v>
      </c>
      <c r="DT55" s="12" t="s">
        <v>1493</v>
      </c>
      <c r="DU55" s="12" t="s">
        <v>1493</v>
      </c>
      <c r="DV55" s="12" t="s">
        <v>1493</v>
      </c>
      <c r="DW55" s="12" t="s">
        <v>1493</v>
      </c>
      <c r="DX55" s="12" t="s">
        <v>1493</v>
      </c>
      <c r="DY55" s="12" t="s">
        <v>1493</v>
      </c>
      <c r="DZ55" s="12" t="s">
        <v>1493</v>
      </c>
      <c r="EA55" s="12" t="s">
        <v>1493</v>
      </c>
      <c r="EB55" s="12" t="s">
        <v>1493</v>
      </c>
      <c r="EC55" s="12" t="s">
        <v>1493</v>
      </c>
      <c r="ED55" s="12" t="s">
        <v>1493</v>
      </c>
      <c r="EE55" s="12" t="s">
        <v>1493</v>
      </c>
      <c r="EF55" s="12" t="s">
        <v>1493</v>
      </c>
      <c r="EG55" s="12" t="s">
        <v>1493</v>
      </c>
      <c r="EH55" s="12" t="s">
        <v>1493</v>
      </c>
      <c r="EI55" s="12" t="s">
        <v>1493</v>
      </c>
      <c r="EJ55" s="12" t="s">
        <v>1493</v>
      </c>
      <c r="EK55" s="12" t="s">
        <v>1493</v>
      </c>
      <c r="EL55" s="12" t="s">
        <v>1493</v>
      </c>
      <c r="EM55" s="12" t="s">
        <v>1493</v>
      </c>
      <c r="EN55" s="12" t="s">
        <v>1493</v>
      </c>
      <c r="EO55" s="12" t="s">
        <v>1493</v>
      </c>
      <c r="EP55" s="12" t="s">
        <v>1493</v>
      </c>
      <c r="EQ55" s="12" t="s">
        <v>1493</v>
      </c>
      <c r="ER55" s="12" t="s">
        <v>1493</v>
      </c>
      <c r="ES55" s="12" t="s">
        <v>1493</v>
      </c>
      <c r="ET55" s="12" t="s">
        <v>1493</v>
      </c>
      <c r="EU55" s="12" t="s">
        <v>1493</v>
      </c>
      <c r="EV55" s="12" t="s">
        <v>1493</v>
      </c>
      <c r="EW55" s="12" t="s">
        <v>1493</v>
      </c>
      <c r="EX55" s="12" t="s">
        <v>1493</v>
      </c>
      <c r="EY55" s="12" t="s">
        <v>1493</v>
      </c>
      <c r="EZ55" s="12" t="s">
        <v>1493</v>
      </c>
      <c r="FA55" s="12" t="s">
        <v>1493</v>
      </c>
      <c r="FB55" s="12" t="s">
        <v>1493</v>
      </c>
      <c r="FC55" s="12" t="s">
        <v>1493</v>
      </c>
      <c r="FD55" s="12" t="s">
        <v>1493</v>
      </c>
      <c r="FE55" s="12" t="s">
        <v>1493</v>
      </c>
      <c r="FF55" s="12" t="s">
        <v>1493</v>
      </c>
      <c r="FG55" s="12" t="s">
        <v>1493</v>
      </c>
      <c r="FH55" s="12" t="s">
        <v>1493</v>
      </c>
      <c r="FI55" s="12" t="s">
        <v>1493</v>
      </c>
      <c r="FJ55" s="12" t="s">
        <v>1493</v>
      </c>
      <c r="FK55" s="12" t="s">
        <v>1493</v>
      </c>
      <c r="FL55" s="12" t="s">
        <v>1493</v>
      </c>
      <c r="FM55" s="12" t="s">
        <v>1493</v>
      </c>
      <c r="FN55">
        <v>1</v>
      </c>
      <c r="FO55" s="12" t="s">
        <v>1493</v>
      </c>
      <c r="FP55" s="12" t="s">
        <v>1493</v>
      </c>
      <c r="FQ55">
        <v>0</v>
      </c>
      <c r="FR55" s="12" t="s">
        <v>1493</v>
      </c>
      <c r="FS55" s="12" t="s">
        <v>1493</v>
      </c>
      <c r="FT55" s="12" t="s">
        <v>1493</v>
      </c>
      <c r="FU55" s="12" t="s">
        <v>1493</v>
      </c>
      <c r="FV55" s="12" t="s">
        <v>1493</v>
      </c>
      <c r="FW55" s="12" t="s">
        <v>1493</v>
      </c>
      <c r="FX55" s="12" t="s">
        <v>1493</v>
      </c>
      <c r="FY55" s="12" t="s">
        <v>1493</v>
      </c>
      <c r="FZ55" s="12" t="s">
        <v>1493</v>
      </c>
      <c r="GA55" s="12" t="s">
        <v>1493</v>
      </c>
      <c r="GB55" s="12" t="s">
        <v>1493</v>
      </c>
      <c r="GC55" s="12" t="s">
        <v>1493</v>
      </c>
      <c r="GD55" s="12" t="s">
        <v>1493</v>
      </c>
      <c r="GE55" s="12" t="s">
        <v>1493</v>
      </c>
      <c r="GF55" s="12" t="s">
        <v>1493</v>
      </c>
      <c r="GG55" s="12" t="s">
        <v>1493</v>
      </c>
      <c r="GH55" s="12" t="s">
        <v>1493</v>
      </c>
      <c r="GI55" s="12" t="s">
        <v>1493</v>
      </c>
      <c r="GJ55">
        <v>0</v>
      </c>
      <c r="GK55">
        <v>0</v>
      </c>
      <c r="GL55">
        <v>0</v>
      </c>
      <c r="GN55">
        <v>1</v>
      </c>
    </row>
    <row r="56" spans="1:196" x14ac:dyDescent="0.25">
      <c r="A56" s="4">
        <v>2.0539999999999998</v>
      </c>
      <c r="B56" s="12" t="s">
        <v>1422</v>
      </c>
      <c r="C56" s="12" t="s">
        <v>1493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 s="12" t="s">
        <v>1493</v>
      </c>
      <c r="M56" s="12" t="s">
        <v>1493</v>
      </c>
      <c r="N56" s="12" t="s">
        <v>1493</v>
      </c>
      <c r="O56">
        <v>1</v>
      </c>
      <c r="P56" s="12" t="s">
        <v>1493</v>
      </c>
      <c r="Q56" s="12" t="s">
        <v>1493</v>
      </c>
      <c r="R56" s="12" t="s">
        <v>1493</v>
      </c>
      <c r="S56" s="12" t="s">
        <v>1493</v>
      </c>
      <c r="T56" s="12" t="s">
        <v>1493</v>
      </c>
      <c r="U56" s="12" t="s">
        <v>1493</v>
      </c>
      <c r="V56" s="12" t="s">
        <v>1493</v>
      </c>
      <c r="W56" s="12" t="s">
        <v>1493</v>
      </c>
      <c r="X56" s="12" t="s">
        <v>1493</v>
      </c>
      <c r="Y56" s="12" t="s">
        <v>1493</v>
      </c>
      <c r="Z56" s="12" t="s">
        <v>1493</v>
      </c>
      <c r="AA56" s="12" t="s">
        <v>1493</v>
      </c>
      <c r="AB56" s="12" t="s">
        <v>1493</v>
      </c>
      <c r="AC56" s="12" t="s">
        <v>1493</v>
      </c>
      <c r="AD56" s="12" t="s">
        <v>1493</v>
      </c>
      <c r="AE56" s="12" t="s">
        <v>1493</v>
      </c>
      <c r="AF56" s="12" t="s">
        <v>1493</v>
      </c>
      <c r="AG56" s="12" t="s">
        <v>1493</v>
      </c>
      <c r="AH56" s="12" t="s">
        <v>1493</v>
      </c>
      <c r="AI56" s="12" t="s">
        <v>1493</v>
      </c>
      <c r="AJ56" s="12" t="s">
        <v>1493</v>
      </c>
      <c r="AK56" s="12" t="s">
        <v>1493</v>
      </c>
      <c r="AL56" s="12" t="s">
        <v>1493</v>
      </c>
      <c r="AM56" s="12" t="s">
        <v>1493</v>
      </c>
      <c r="AN56" s="12" t="s">
        <v>1493</v>
      </c>
      <c r="AO56" s="12" t="s">
        <v>1493</v>
      </c>
      <c r="AP56" s="12" t="s">
        <v>1493</v>
      </c>
      <c r="AQ56" s="12" t="s">
        <v>1493</v>
      </c>
      <c r="AR56" s="12" t="s">
        <v>1493</v>
      </c>
      <c r="AS56" s="12" t="s">
        <v>1493</v>
      </c>
      <c r="AT56" s="12" t="s">
        <v>1493</v>
      </c>
      <c r="AU56" s="12" t="s">
        <v>1493</v>
      </c>
      <c r="AV56" s="12" t="s">
        <v>1493</v>
      </c>
      <c r="AW56" s="12" t="s">
        <v>1493</v>
      </c>
      <c r="AX56" s="12" t="s">
        <v>1493</v>
      </c>
      <c r="AY56" s="12" t="s">
        <v>1493</v>
      </c>
      <c r="AZ56" s="12" t="s">
        <v>1493</v>
      </c>
      <c r="BA56" s="12" t="s">
        <v>1493</v>
      </c>
      <c r="BB56" s="12" t="s">
        <v>1493</v>
      </c>
      <c r="BC56" s="12" t="s">
        <v>1493</v>
      </c>
      <c r="BD56" s="12" t="s">
        <v>1493</v>
      </c>
      <c r="BE56" s="12" t="s">
        <v>1493</v>
      </c>
      <c r="BF56" s="12" t="s">
        <v>1493</v>
      </c>
      <c r="BG56" s="12" t="s">
        <v>1493</v>
      </c>
      <c r="BH56" s="12" t="s">
        <v>1493</v>
      </c>
      <c r="BI56" s="12" t="s">
        <v>1493</v>
      </c>
      <c r="BJ56" s="12" t="s">
        <v>1493</v>
      </c>
      <c r="BK56" s="12" t="s">
        <v>1493</v>
      </c>
      <c r="BL56" s="12" t="s">
        <v>1493</v>
      </c>
      <c r="BM56" s="12" t="s">
        <v>1493</v>
      </c>
      <c r="BN56" s="12" t="s">
        <v>1493</v>
      </c>
      <c r="BO56" s="12" t="s">
        <v>1493</v>
      </c>
      <c r="BP56" s="12" t="s">
        <v>1493</v>
      </c>
      <c r="BQ56" s="12" t="s">
        <v>1493</v>
      </c>
      <c r="BR56" s="12" t="s">
        <v>1493</v>
      </c>
      <c r="BS56" s="12" t="s">
        <v>1493</v>
      </c>
      <c r="BT56" s="12" t="s">
        <v>1493</v>
      </c>
      <c r="BU56" s="12" t="s">
        <v>1493</v>
      </c>
      <c r="BV56" s="12" t="s">
        <v>1493</v>
      </c>
      <c r="BW56" s="12" t="s">
        <v>1493</v>
      </c>
      <c r="BX56" s="12" t="s">
        <v>1493</v>
      </c>
      <c r="BY56" s="12" t="s">
        <v>1493</v>
      </c>
      <c r="BZ56" s="12" t="s">
        <v>1493</v>
      </c>
      <c r="CA56" s="12" t="s">
        <v>1493</v>
      </c>
      <c r="CB56" s="12" t="s">
        <v>1493</v>
      </c>
      <c r="CC56" s="12" t="s">
        <v>1493</v>
      </c>
      <c r="CD56" s="12" t="s">
        <v>1493</v>
      </c>
      <c r="CE56" s="12" t="s">
        <v>1493</v>
      </c>
      <c r="CF56" s="12" t="s">
        <v>1493</v>
      </c>
      <c r="CG56" s="12" t="s">
        <v>1493</v>
      </c>
      <c r="CH56" s="12" t="s">
        <v>1493</v>
      </c>
      <c r="CI56" s="12" t="s">
        <v>1493</v>
      </c>
      <c r="CJ56" s="12" t="s">
        <v>1493</v>
      </c>
      <c r="CK56" s="12" t="s">
        <v>1493</v>
      </c>
      <c r="CL56" s="12" t="s">
        <v>1493</v>
      </c>
      <c r="CM56" s="12" t="s">
        <v>1493</v>
      </c>
      <c r="CN56" s="12" t="s">
        <v>1493</v>
      </c>
      <c r="CO56" s="12" t="s">
        <v>1493</v>
      </c>
      <c r="CP56" s="12" t="s">
        <v>1493</v>
      </c>
      <c r="CQ56" s="12" t="s">
        <v>1493</v>
      </c>
      <c r="CR56" s="12" t="s">
        <v>1493</v>
      </c>
      <c r="CS56" s="12" t="s">
        <v>1493</v>
      </c>
      <c r="CT56" s="12" t="s">
        <v>1493</v>
      </c>
      <c r="CU56" s="12" t="s">
        <v>1493</v>
      </c>
      <c r="CV56" s="12" t="s">
        <v>1493</v>
      </c>
      <c r="CW56" s="12" t="s">
        <v>1493</v>
      </c>
      <c r="CX56" s="12" t="s">
        <v>1493</v>
      </c>
      <c r="CY56" s="12" t="s">
        <v>1493</v>
      </c>
      <c r="CZ56" s="12" t="s">
        <v>1493</v>
      </c>
      <c r="DA56" s="12" t="s">
        <v>1493</v>
      </c>
      <c r="DB56" s="12" t="s">
        <v>1493</v>
      </c>
      <c r="DC56" s="12" t="s">
        <v>1493</v>
      </c>
      <c r="DD56" s="12" t="s">
        <v>1493</v>
      </c>
      <c r="DE56" s="12" t="s">
        <v>1493</v>
      </c>
      <c r="DF56" s="12" t="s">
        <v>1493</v>
      </c>
      <c r="DG56" s="12" t="s">
        <v>1493</v>
      </c>
      <c r="DH56" s="12" t="s">
        <v>1493</v>
      </c>
      <c r="DI56" s="12" t="s">
        <v>1493</v>
      </c>
      <c r="DJ56" s="12" t="s">
        <v>1493</v>
      </c>
      <c r="DK56" s="12" t="s">
        <v>1493</v>
      </c>
      <c r="DL56" s="12" t="s">
        <v>1493</v>
      </c>
      <c r="DM56" s="12" t="s">
        <v>1493</v>
      </c>
      <c r="DN56" s="12" t="s">
        <v>1493</v>
      </c>
      <c r="DO56" s="12" t="s">
        <v>1493</v>
      </c>
      <c r="DP56" s="12" t="s">
        <v>1493</v>
      </c>
      <c r="DQ56" s="12" t="s">
        <v>1493</v>
      </c>
      <c r="DR56" s="12" t="s">
        <v>1493</v>
      </c>
      <c r="DS56" s="12" t="s">
        <v>1493</v>
      </c>
      <c r="DT56" s="12" t="s">
        <v>1493</v>
      </c>
      <c r="DU56" s="12" t="s">
        <v>1493</v>
      </c>
      <c r="DV56" s="12" t="s">
        <v>1493</v>
      </c>
      <c r="DW56" s="12" t="s">
        <v>1493</v>
      </c>
      <c r="DX56" s="12" t="s">
        <v>1493</v>
      </c>
      <c r="DY56" s="12" t="s">
        <v>1493</v>
      </c>
      <c r="DZ56" s="12" t="s">
        <v>1493</v>
      </c>
      <c r="EA56" s="12" t="s">
        <v>1493</v>
      </c>
      <c r="EB56" s="12" t="s">
        <v>1493</v>
      </c>
      <c r="EC56" s="12" t="s">
        <v>1493</v>
      </c>
      <c r="ED56" s="12" t="s">
        <v>1493</v>
      </c>
      <c r="EE56" s="12" t="s">
        <v>1493</v>
      </c>
      <c r="EF56" s="12" t="s">
        <v>1493</v>
      </c>
      <c r="EG56" s="12" t="s">
        <v>1493</v>
      </c>
      <c r="EH56" s="12" t="s">
        <v>1493</v>
      </c>
      <c r="EI56" s="12" t="s">
        <v>1493</v>
      </c>
      <c r="EJ56" s="12" t="s">
        <v>1493</v>
      </c>
      <c r="EK56" s="12" t="s">
        <v>1493</v>
      </c>
      <c r="EL56" s="12" t="s">
        <v>1493</v>
      </c>
      <c r="EM56" s="12" t="s">
        <v>1493</v>
      </c>
      <c r="EN56" s="12" t="s">
        <v>1493</v>
      </c>
      <c r="EO56" s="12" t="s">
        <v>1493</v>
      </c>
      <c r="EP56" s="12" t="s">
        <v>1493</v>
      </c>
      <c r="EQ56" s="12" t="s">
        <v>1493</v>
      </c>
      <c r="ER56" s="12" t="s">
        <v>1493</v>
      </c>
      <c r="ES56" s="12" t="s">
        <v>1493</v>
      </c>
      <c r="ET56" s="12" t="s">
        <v>1493</v>
      </c>
      <c r="EU56" s="12" t="s">
        <v>1493</v>
      </c>
      <c r="EV56" s="12" t="s">
        <v>1493</v>
      </c>
      <c r="EW56" s="12" t="s">
        <v>1493</v>
      </c>
      <c r="EX56" s="12" t="s">
        <v>1493</v>
      </c>
      <c r="EY56" s="12" t="s">
        <v>1493</v>
      </c>
      <c r="EZ56" s="12" t="s">
        <v>1493</v>
      </c>
      <c r="FA56" s="12" t="s">
        <v>1493</v>
      </c>
      <c r="FB56" s="12" t="s">
        <v>1493</v>
      </c>
      <c r="FC56" s="12" t="s">
        <v>1493</v>
      </c>
      <c r="FD56" s="12" t="s">
        <v>1493</v>
      </c>
      <c r="FE56" s="12" t="s">
        <v>1493</v>
      </c>
      <c r="FF56" s="12" t="s">
        <v>1493</v>
      </c>
      <c r="FG56" s="12" t="s">
        <v>1493</v>
      </c>
      <c r="FH56" s="12" t="s">
        <v>1493</v>
      </c>
      <c r="FI56" s="12" t="s">
        <v>1493</v>
      </c>
      <c r="FJ56" s="12" t="s">
        <v>1493</v>
      </c>
      <c r="FK56" s="12" t="s">
        <v>1493</v>
      </c>
      <c r="FL56" s="12" t="s">
        <v>1493</v>
      </c>
      <c r="FM56" s="12" t="s">
        <v>1493</v>
      </c>
      <c r="FN56">
        <v>1</v>
      </c>
      <c r="FO56" s="12" t="s">
        <v>1493</v>
      </c>
      <c r="FP56" s="12" t="s">
        <v>1493</v>
      </c>
      <c r="FQ56">
        <v>0</v>
      </c>
      <c r="FR56" s="12" t="s">
        <v>1493</v>
      </c>
      <c r="FS56" s="12" t="s">
        <v>1493</v>
      </c>
      <c r="FT56" s="12" t="s">
        <v>1493</v>
      </c>
      <c r="FU56" s="12" t="s">
        <v>1493</v>
      </c>
      <c r="FV56" s="12" t="s">
        <v>1493</v>
      </c>
      <c r="FW56" s="12" t="s">
        <v>1493</v>
      </c>
      <c r="FX56" s="12" t="s">
        <v>1493</v>
      </c>
      <c r="FY56" s="12" t="s">
        <v>1493</v>
      </c>
      <c r="FZ56" s="12" t="s">
        <v>1493</v>
      </c>
      <c r="GA56" s="12" t="s">
        <v>1493</v>
      </c>
      <c r="GB56" s="12" t="s">
        <v>1493</v>
      </c>
      <c r="GC56" s="12" t="s">
        <v>1493</v>
      </c>
      <c r="GD56" s="12" t="s">
        <v>1493</v>
      </c>
      <c r="GE56" s="12" t="s">
        <v>1493</v>
      </c>
      <c r="GF56" s="12" t="s">
        <v>1493</v>
      </c>
      <c r="GG56" s="12" t="s">
        <v>1493</v>
      </c>
      <c r="GH56" s="12" t="s">
        <v>1493</v>
      </c>
      <c r="GI56" s="12" t="s">
        <v>1493</v>
      </c>
      <c r="GJ56">
        <v>0</v>
      </c>
      <c r="GK56">
        <v>0</v>
      </c>
      <c r="GL56">
        <v>0</v>
      </c>
      <c r="GN56">
        <v>1</v>
      </c>
    </row>
    <row r="57" spans="1:196" x14ac:dyDescent="0.25">
      <c r="A57" s="4">
        <v>2.0550000000000002</v>
      </c>
      <c r="B57" s="12" t="s">
        <v>969</v>
      </c>
      <c r="C57">
        <v>121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 s="12" t="s">
        <v>1493</v>
      </c>
      <c r="M57" s="12" t="s">
        <v>1493</v>
      </c>
      <c r="N57">
        <v>1</v>
      </c>
      <c r="O57">
        <v>1</v>
      </c>
      <c r="P57" s="12" t="s">
        <v>1493</v>
      </c>
      <c r="Q57" s="12" t="s">
        <v>1493</v>
      </c>
      <c r="R57" s="12" t="s">
        <v>1493</v>
      </c>
      <c r="S57" s="12" t="s">
        <v>1493</v>
      </c>
      <c r="T57" s="12" t="s">
        <v>1493</v>
      </c>
      <c r="U57" s="12" t="s">
        <v>1493</v>
      </c>
      <c r="V57" s="12" t="s">
        <v>1493</v>
      </c>
      <c r="W57" s="12" t="s">
        <v>1493</v>
      </c>
      <c r="X57" s="12" t="s">
        <v>1493</v>
      </c>
      <c r="Y57" s="12" t="s">
        <v>1493</v>
      </c>
      <c r="Z57" s="12" t="s">
        <v>1493</v>
      </c>
      <c r="AA57" s="12" t="s">
        <v>1493</v>
      </c>
      <c r="AB57" s="12" t="s">
        <v>1493</v>
      </c>
      <c r="AC57" s="12" t="s">
        <v>1493</v>
      </c>
      <c r="AD57" s="12" t="s">
        <v>1493</v>
      </c>
      <c r="AE57" s="12" t="s">
        <v>1493</v>
      </c>
      <c r="AF57" s="12" t="s">
        <v>1493</v>
      </c>
      <c r="AG57" s="12" t="s">
        <v>1493</v>
      </c>
      <c r="AH57" s="12" t="s">
        <v>1493</v>
      </c>
      <c r="AI57" s="12" t="s">
        <v>1493</v>
      </c>
      <c r="AJ57" s="12" t="s">
        <v>1493</v>
      </c>
      <c r="AK57" s="12" t="s">
        <v>1493</v>
      </c>
      <c r="AL57" s="12" t="s">
        <v>1493</v>
      </c>
      <c r="AM57" s="12" t="s">
        <v>1493</v>
      </c>
      <c r="AN57" s="12" t="s">
        <v>1493</v>
      </c>
      <c r="AO57" s="12" t="s">
        <v>1493</v>
      </c>
      <c r="AP57" s="12" t="s">
        <v>1493</v>
      </c>
      <c r="AQ57" s="12" t="s">
        <v>1493</v>
      </c>
      <c r="AR57" s="12" t="s">
        <v>1493</v>
      </c>
      <c r="AS57" s="12" t="s">
        <v>1493</v>
      </c>
      <c r="AT57" s="12" t="s">
        <v>1493</v>
      </c>
      <c r="AU57" s="12" t="s">
        <v>1493</v>
      </c>
      <c r="AV57" s="12" t="s">
        <v>1493</v>
      </c>
      <c r="AW57" s="12" t="s">
        <v>1493</v>
      </c>
      <c r="AX57" s="12" t="s">
        <v>1493</v>
      </c>
      <c r="AY57" s="12" t="s">
        <v>1493</v>
      </c>
      <c r="AZ57" s="12" t="s">
        <v>1493</v>
      </c>
      <c r="BA57" s="12" t="s">
        <v>1493</v>
      </c>
      <c r="BB57" s="12" t="s">
        <v>1493</v>
      </c>
      <c r="BC57" s="12" t="s">
        <v>1493</v>
      </c>
      <c r="BD57" s="12" t="s">
        <v>1493</v>
      </c>
      <c r="BE57" s="12" t="s">
        <v>1493</v>
      </c>
      <c r="BF57" s="12" t="s">
        <v>1493</v>
      </c>
      <c r="BG57" s="12" t="s">
        <v>1493</v>
      </c>
      <c r="BH57" s="12" t="s">
        <v>1493</v>
      </c>
      <c r="BI57" s="12" t="s">
        <v>1493</v>
      </c>
      <c r="BJ57" s="12" t="s">
        <v>1493</v>
      </c>
      <c r="BK57" s="12" t="s">
        <v>1493</v>
      </c>
      <c r="BL57" s="12" t="s">
        <v>1493</v>
      </c>
      <c r="BM57" s="12" t="s">
        <v>1493</v>
      </c>
      <c r="BN57" s="12" t="s">
        <v>1493</v>
      </c>
      <c r="BO57" s="12" t="s">
        <v>1493</v>
      </c>
      <c r="BP57" s="12" t="s">
        <v>1493</v>
      </c>
      <c r="BQ57" s="12" t="s">
        <v>1493</v>
      </c>
      <c r="BR57" s="12" t="s">
        <v>1493</v>
      </c>
      <c r="BS57" s="12" t="s">
        <v>1493</v>
      </c>
      <c r="BT57" s="12" t="s">
        <v>1493</v>
      </c>
      <c r="BU57" s="12" t="s">
        <v>1493</v>
      </c>
      <c r="BV57" s="12" t="s">
        <v>1493</v>
      </c>
      <c r="BW57" s="12" t="s">
        <v>1493</v>
      </c>
      <c r="BX57" s="12" t="s">
        <v>1493</v>
      </c>
      <c r="BY57" s="12" t="s">
        <v>1493</v>
      </c>
      <c r="BZ57" s="12" t="s">
        <v>1493</v>
      </c>
      <c r="CA57" s="12" t="s">
        <v>1493</v>
      </c>
      <c r="CB57" s="12" t="s">
        <v>1493</v>
      </c>
      <c r="CC57" s="12" t="s">
        <v>1493</v>
      </c>
      <c r="CD57" s="12" t="s">
        <v>1493</v>
      </c>
      <c r="CE57" s="12" t="s">
        <v>1493</v>
      </c>
      <c r="CF57" s="12" t="s">
        <v>1493</v>
      </c>
      <c r="CG57" s="12" t="s">
        <v>1493</v>
      </c>
      <c r="CH57" s="12" t="s">
        <v>1493</v>
      </c>
      <c r="CI57" s="12" t="s">
        <v>1493</v>
      </c>
      <c r="CJ57" s="12" t="s">
        <v>1493</v>
      </c>
      <c r="CK57" s="12" t="s">
        <v>1493</v>
      </c>
      <c r="CL57" s="12" t="s">
        <v>1493</v>
      </c>
      <c r="CM57" s="12" t="s">
        <v>1493</v>
      </c>
      <c r="CN57" s="12" t="s">
        <v>1493</v>
      </c>
      <c r="CO57" s="12" t="s">
        <v>1493</v>
      </c>
      <c r="CP57" s="12" t="s">
        <v>1493</v>
      </c>
      <c r="CQ57" s="12" t="s">
        <v>1493</v>
      </c>
      <c r="CR57" s="12" t="s">
        <v>1493</v>
      </c>
      <c r="CS57" s="12" t="s">
        <v>1493</v>
      </c>
      <c r="CT57" s="12" t="s">
        <v>1493</v>
      </c>
      <c r="CU57" s="12" t="s">
        <v>1493</v>
      </c>
      <c r="CV57" s="12" t="s">
        <v>1493</v>
      </c>
      <c r="CW57" s="12" t="s">
        <v>1493</v>
      </c>
      <c r="CX57" s="12" t="s">
        <v>1493</v>
      </c>
      <c r="CY57" s="12" t="s">
        <v>1493</v>
      </c>
      <c r="CZ57" s="12" t="s">
        <v>1493</v>
      </c>
      <c r="DA57" s="12" t="s">
        <v>1493</v>
      </c>
      <c r="DB57" s="12" t="s">
        <v>1493</v>
      </c>
      <c r="DC57" s="12" t="s">
        <v>1493</v>
      </c>
      <c r="DD57" s="12" t="s">
        <v>1493</v>
      </c>
      <c r="DE57" s="12" t="s">
        <v>1493</v>
      </c>
      <c r="DF57" s="12" t="s">
        <v>1493</v>
      </c>
      <c r="DG57" s="12" t="s">
        <v>1493</v>
      </c>
      <c r="DH57" s="12" t="s">
        <v>1493</v>
      </c>
      <c r="DI57" s="12" t="s">
        <v>1493</v>
      </c>
      <c r="DJ57" s="12" t="s">
        <v>1493</v>
      </c>
      <c r="DK57" s="12" t="s">
        <v>1493</v>
      </c>
      <c r="DL57" s="12" t="s">
        <v>1493</v>
      </c>
      <c r="DM57" s="12" t="s">
        <v>1493</v>
      </c>
      <c r="DN57" s="12" t="s">
        <v>1493</v>
      </c>
      <c r="DO57" s="12" t="s">
        <v>1493</v>
      </c>
      <c r="DP57" s="12" t="s">
        <v>1493</v>
      </c>
      <c r="DQ57" s="12" t="s">
        <v>1493</v>
      </c>
      <c r="DR57" s="12" t="s">
        <v>1493</v>
      </c>
      <c r="DS57" s="12" t="s">
        <v>1493</v>
      </c>
      <c r="DT57" s="12" t="s">
        <v>1493</v>
      </c>
      <c r="DU57" s="12" t="s">
        <v>1493</v>
      </c>
      <c r="DV57" s="12" t="s">
        <v>1493</v>
      </c>
      <c r="DW57" s="12" t="s">
        <v>1493</v>
      </c>
      <c r="DX57" s="12" t="s">
        <v>1493</v>
      </c>
      <c r="DY57" s="12" t="s">
        <v>1493</v>
      </c>
      <c r="DZ57" s="12" t="s">
        <v>1493</v>
      </c>
      <c r="EA57" s="12" t="s">
        <v>1493</v>
      </c>
      <c r="EB57" s="12" t="s">
        <v>1493</v>
      </c>
      <c r="EC57" s="12" t="s">
        <v>1493</v>
      </c>
      <c r="ED57" s="12" t="s">
        <v>1493</v>
      </c>
      <c r="EE57" s="12" t="s">
        <v>1493</v>
      </c>
      <c r="EF57" s="12" t="s">
        <v>1493</v>
      </c>
      <c r="EG57" s="12" t="s">
        <v>1493</v>
      </c>
      <c r="EH57" s="12" t="s">
        <v>1493</v>
      </c>
      <c r="EI57" s="12" t="s">
        <v>1493</v>
      </c>
      <c r="EJ57" s="12" t="s">
        <v>1493</v>
      </c>
      <c r="EK57" s="12" t="s">
        <v>1493</v>
      </c>
      <c r="EL57" s="12" t="s">
        <v>1493</v>
      </c>
      <c r="EM57" s="12" t="s">
        <v>1493</v>
      </c>
      <c r="EN57" s="12" t="s">
        <v>1493</v>
      </c>
      <c r="EO57" s="12" t="s">
        <v>1493</v>
      </c>
      <c r="EP57" s="12" t="s">
        <v>1493</v>
      </c>
      <c r="EQ57" s="12" t="s">
        <v>1493</v>
      </c>
      <c r="ER57" s="12" t="s">
        <v>1493</v>
      </c>
      <c r="ES57" s="12" t="s">
        <v>1493</v>
      </c>
      <c r="ET57" s="12" t="s">
        <v>1493</v>
      </c>
      <c r="EU57" s="12" t="s">
        <v>1493</v>
      </c>
      <c r="EV57" s="12" t="s">
        <v>1493</v>
      </c>
      <c r="EW57" s="12" t="s">
        <v>1493</v>
      </c>
      <c r="EX57" s="12" t="s">
        <v>1493</v>
      </c>
      <c r="EY57" s="12" t="s">
        <v>1493</v>
      </c>
      <c r="EZ57" s="12" t="s">
        <v>1493</v>
      </c>
      <c r="FA57" s="12" t="s">
        <v>1493</v>
      </c>
      <c r="FB57" s="12" t="s">
        <v>1493</v>
      </c>
      <c r="FC57" s="12" t="s">
        <v>1493</v>
      </c>
      <c r="FD57" s="12" t="s">
        <v>1493</v>
      </c>
      <c r="FE57" s="12" t="s">
        <v>1493</v>
      </c>
      <c r="FF57" s="12" t="s">
        <v>1493</v>
      </c>
      <c r="FG57" s="12" t="s">
        <v>1493</v>
      </c>
      <c r="FH57" s="12" t="s">
        <v>1493</v>
      </c>
      <c r="FI57" s="12" t="s">
        <v>1493</v>
      </c>
      <c r="FJ57" s="12" t="s">
        <v>1493</v>
      </c>
      <c r="FK57" s="12" t="s">
        <v>1493</v>
      </c>
      <c r="FL57" s="12" t="s">
        <v>1493</v>
      </c>
      <c r="FM57" s="12" t="s">
        <v>1493</v>
      </c>
      <c r="FN57">
        <v>1</v>
      </c>
      <c r="FO57" s="12" t="s">
        <v>1493</v>
      </c>
      <c r="FP57" s="12" t="s">
        <v>1493</v>
      </c>
      <c r="FQ57">
        <v>0</v>
      </c>
      <c r="FR57" s="12" t="s">
        <v>1493</v>
      </c>
      <c r="FS57" s="12" t="s">
        <v>1493</v>
      </c>
      <c r="FT57" s="12" t="s">
        <v>1493</v>
      </c>
      <c r="FU57" s="12" t="s">
        <v>1493</v>
      </c>
      <c r="FV57" s="12" t="s">
        <v>1493</v>
      </c>
      <c r="FW57" s="12" t="s">
        <v>1493</v>
      </c>
      <c r="FX57" s="12" t="s">
        <v>1493</v>
      </c>
      <c r="FY57" s="12" t="s">
        <v>1493</v>
      </c>
      <c r="FZ57" s="12" t="s">
        <v>1493</v>
      </c>
      <c r="GA57" s="12" t="s">
        <v>1493</v>
      </c>
      <c r="GB57" s="12" t="s">
        <v>1493</v>
      </c>
      <c r="GC57" s="12" t="s">
        <v>1493</v>
      </c>
      <c r="GD57" s="12" t="s">
        <v>1493</v>
      </c>
      <c r="GE57" s="12" t="s">
        <v>1493</v>
      </c>
      <c r="GF57" s="12" t="s">
        <v>1493</v>
      </c>
      <c r="GG57" s="12" t="s">
        <v>1493</v>
      </c>
      <c r="GH57" s="12" t="s">
        <v>1493</v>
      </c>
      <c r="GI57" s="12" t="s">
        <v>1493</v>
      </c>
      <c r="GJ57">
        <v>0</v>
      </c>
      <c r="GK57">
        <v>0</v>
      </c>
      <c r="GL57">
        <v>0</v>
      </c>
      <c r="GN57">
        <v>1</v>
      </c>
    </row>
    <row r="58" spans="1:196" x14ac:dyDescent="0.25">
      <c r="A58" s="4">
        <v>2.056</v>
      </c>
      <c r="B58" s="12" t="s">
        <v>473</v>
      </c>
      <c r="C58" s="12" t="s">
        <v>1493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 s="12" t="s">
        <v>1493</v>
      </c>
      <c r="M58" s="12" t="s">
        <v>1493</v>
      </c>
      <c r="N58" s="12" t="s">
        <v>1493</v>
      </c>
      <c r="O58">
        <v>1</v>
      </c>
      <c r="P58" t="s">
        <v>958</v>
      </c>
      <c r="Q58" s="12" t="s">
        <v>1493</v>
      </c>
      <c r="R58">
        <v>1</v>
      </c>
      <c r="S58" s="12" t="s">
        <v>1493</v>
      </c>
      <c r="T58" s="12" t="s">
        <v>1493</v>
      </c>
      <c r="U58" s="12" t="s">
        <v>1493</v>
      </c>
      <c r="V58" s="12" t="s">
        <v>1493</v>
      </c>
      <c r="W58" s="12" t="s">
        <v>1493</v>
      </c>
      <c r="X58" s="12" t="s">
        <v>1493</v>
      </c>
      <c r="Y58" s="12" t="s">
        <v>1493</v>
      </c>
      <c r="Z58" s="12" t="s">
        <v>1493</v>
      </c>
      <c r="AA58" s="12" t="s">
        <v>1493</v>
      </c>
      <c r="AB58" s="12" t="s">
        <v>1493</v>
      </c>
      <c r="AC58">
        <v>1</v>
      </c>
      <c r="AD58" t="s">
        <v>618</v>
      </c>
      <c r="AE58" s="12" t="s">
        <v>1493</v>
      </c>
      <c r="AF58" s="12" t="s">
        <v>1493</v>
      </c>
      <c r="AG58" s="12" t="s">
        <v>1493</v>
      </c>
      <c r="AH58" s="12" t="s">
        <v>1493</v>
      </c>
      <c r="AI58" s="12" t="s">
        <v>1493</v>
      </c>
      <c r="AJ58" s="12" t="s">
        <v>1493</v>
      </c>
      <c r="AK58" s="12" t="s">
        <v>1493</v>
      </c>
      <c r="AL58" s="12" t="s">
        <v>1493</v>
      </c>
      <c r="AM58" s="12" t="s">
        <v>1493</v>
      </c>
      <c r="AN58" s="12" t="s">
        <v>1493</v>
      </c>
      <c r="AO58" s="12" t="s">
        <v>1493</v>
      </c>
      <c r="AP58">
        <v>1</v>
      </c>
      <c r="AQ58" s="12" t="s">
        <v>1493</v>
      </c>
      <c r="AR58" t="s">
        <v>586</v>
      </c>
      <c r="AS58" s="12" t="s">
        <v>1493</v>
      </c>
      <c r="AT58">
        <v>1</v>
      </c>
      <c r="AU58" s="12" t="s">
        <v>1493</v>
      </c>
      <c r="AV58" s="12" t="s">
        <v>1493</v>
      </c>
      <c r="AW58" s="12" t="s">
        <v>1493</v>
      </c>
      <c r="AX58" s="12" t="s">
        <v>1493</v>
      </c>
      <c r="AY58" s="12" t="s">
        <v>1493</v>
      </c>
      <c r="AZ58" s="12" t="s">
        <v>1493</v>
      </c>
      <c r="BA58" s="12" t="s">
        <v>1493</v>
      </c>
      <c r="BB58" s="12" t="s">
        <v>1493</v>
      </c>
      <c r="BC58" s="12" t="s">
        <v>1493</v>
      </c>
      <c r="BD58" s="12" t="s">
        <v>1493</v>
      </c>
      <c r="BE58" s="12" t="s">
        <v>1493</v>
      </c>
      <c r="BF58" s="12" t="s">
        <v>1493</v>
      </c>
      <c r="BG58" s="12" t="s">
        <v>1493</v>
      </c>
      <c r="BH58" s="12" t="s">
        <v>1493</v>
      </c>
      <c r="BI58" s="12" t="s">
        <v>1493</v>
      </c>
      <c r="BJ58" s="12" t="s">
        <v>1493</v>
      </c>
      <c r="BK58" s="12" t="s">
        <v>1493</v>
      </c>
      <c r="BL58" s="12" t="s">
        <v>1493</v>
      </c>
      <c r="BM58" s="12" t="s">
        <v>1493</v>
      </c>
      <c r="BN58" s="12" t="s">
        <v>1493</v>
      </c>
      <c r="BO58" s="12" t="s">
        <v>1493</v>
      </c>
      <c r="BP58" s="12" t="s">
        <v>1493</v>
      </c>
      <c r="BQ58" s="12" t="s">
        <v>1493</v>
      </c>
      <c r="BR58" s="12" t="s">
        <v>1493</v>
      </c>
      <c r="BS58" s="12" t="s">
        <v>1493</v>
      </c>
      <c r="BT58" s="12" t="s">
        <v>1493</v>
      </c>
      <c r="BU58" s="12" t="s">
        <v>1493</v>
      </c>
      <c r="BV58" s="12" t="s">
        <v>1493</v>
      </c>
      <c r="BW58" s="12" t="s">
        <v>1493</v>
      </c>
      <c r="BX58" s="12" t="s">
        <v>1493</v>
      </c>
      <c r="BY58" s="12" t="s">
        <v>1493</v>
      </c>
      <c r="BZ58" s="12" t="s">
        <v>1493</v>
      </c>
      <c r="CA58" s="12" t="s">
        <v>1493</v>
      </c>
      <c r="CB58" s="12" t="s">
        <v>1493</v>
      </c>
      <c r="CC58" s="12" t="s">
        <v>1493</v>
      </c>
      <c r="CD58" s="12" t="s">
        <v>1493</v>
      </c>
      <c r="CE58" s="12" t="s">
        <v>1493</v>
      </c>
      <c r="CF58" s="12" t="s">
        <v>1493</v>
      </c>
      <c r="CG58" s="12" t="s">
        <v>1493</v>
      </c>
      <c r="CH58" s="12" t="s">
        <v>1493</v>
      </c>
      <c r="CI58" s="12" t="s">
        <v>1493</v>
      </c>
      <c r="CJ58" s="12" t="s">
        <v>1493</v>
      </c>
      <c r="CK58" s="12" t="s">
        <v>1493</v>
      </c>
      <c r="CL58" s="12" t="s">
        <v>1493</v>
      </c>
      <c r="CM58" s="12" t="s">
        <v>1493</v>
      </c>
      <c r="CN58" s="12" t="s">
        <v>1493</v>
      </c>
      <c r="CO58" s="12" t="s">
        <v>1493</v>
      </c>
      <c r="CP58" s="12" t="s">
        <v>1493</v>
      </c>
      <c r="CQ58" s="12" t="s">
        <v>1493</v>
      </c>
      <c r="CR58" s="12" t="s">
        <v>1493</v>
      </c>
      <c r="CS58" s="12" t="s">
        <v>1493</v>
      </c>
      <c r="CT58" s="12" t="s">
        <v>1493</v>
      </c>
      <c r="CU58" s="12" t="s">
        <v>1493</v>
      </c>
      <c r="CV58" s="12" t="s">
        <v>1493</v>
      </c>
      <c r="CW58" s="12" t="s">
        <v>1493</v>
      </c>
      <c r="CX58" s="12" t="s">
        <v>1493</v>
      </c>
      <c r="CY58" s="12" t="s">
        <v>1493</v>
      </c>
      <c r="CZ58" s="12" t="s">
        <v>1493</v>
      </c>
      <c r="DA58" s="12" t="s">
        <v>1493</v>
      </c>
      <c r="DB58" s="12" t="s">
        <v>1493</v>
      </c>
      <c r="DC58" s="12" t="s">
        <v>1493</v>
      </c>
      <c r="DD58" s="12" t="s">
        <v>1493</v>
      </c>
      <c r="DE58" s="12" t="s">
        <v>1493</v>
      </c>
      <c r="DF58" s="12" t="s">
        <v>1493</v>
      </c>
      <c r="DG58" s="12" t="s">
        <v>1493</v>
      </c>
      <c r="DH58" s="12" t="s">
        <v>1493</v>
      </c>
      <c r="DI58" s="12" t="s">
        <v>1493</v>
      </c>
      <c r="DJ58" s="12" t="s">
        <v>1493</v>
      </c>
      <c r="DK58" s="12" t="s">
        <v>1493</v>
      </c>
      <c r="DL58" s="12" t="s">
        <v>1493</v>
      </c>
      <c r="DM58" s="12" t="s">
        <v>1493</v>
      </c>
      <c r="DN58" s="12" t="s">
        <v>1493</v>
      </c>
      <c r="DO58" s="12" t="s">
        <v>1493</v>
      </c>
      <c r="DP58" s="12" t="s">
        <v>1493</v>
      </c>
      <c r="DQ58" s="12" t="s">
        <v>1493</v>
      </c>
      <c r="DR58" s="12" t="s">
        <v>1493</v>
      </c>
      <c r="DS58" s="12" t="s">
        <v>1493</v>
      </c>
      <c r="DT58" s="12" t="s">
        <v>1493</v>
      </c>
      <c r="DU58" s="12" t="s">
        <v>1493</v>
      </c>
      <c r="DV58" s="12" t="s">
        <v>1493</v>
      </c>
      <c r="DW58" s="12" t="s">
        <v>1493</v>
      </c>
      <c r="DX58" s="12" t="s">
        <v>1493</v>
      </c>
      <c r="DY58" s="12" t="s">
        <v>1493</v>
      </c>
      <c r="DZ58" s="12" t="s">
        <v>1493</v>
      </c>
      <c r="EA58" s="12" t="s">
        <v>1493</v>
      </c>
      <c r="EB58" s="12" t="s">
        <v>1493</v>
      </c>
      <c r="EC58" s="12" t="s">
        <v>1493</v>
      </c>
      <c r="ED58" s="12" t="s">
        <v>1493</v>
      </c>
      <c r="EE58" s="12" t="s">
        <v>1493</v>
      </c>
      <c r="EF58" s="12" t="s">
        <v>1493</v>
      </c>
      <c r="EG58" s="12" t="s">
        <v>1493</v>
      </c>
      <c r="EH58" s="12" t="s">
        <v>1493</v>
      </c>
      <c r="EI58" s="12" t="s">
        <v>1493</v>
      </c>
      <c r="EJ58" s="12" t="s">
        <v>1493</v>
      </c>
      <c r="EK58" s="12" t="s">
        <v>1493</v>
      </c>
      <c r="EL58" s="12" t="s">
        <v>1493</v>
      </c>
      <c r="EM58" s="12" t="s">
        <v>1493</v>
      </c>
      <c r="EN58" s="12" t="s">
        <v>1493</v>
      </c>
      <c r="EO58" s="12" t="s">
        <v>1493</v>
      </c>
      <c r="EP58" s="12" t="s">
        <v>1493</v>
      </c>
      <c r="EQ58" s="12" t="s">
        <v>1493</v>
      </c>
      <c r="ER58" s="12" t="s">
        <v>1493</v>
      </c>
      <c r="ES58" s="12" t="s">
        <v>1493</v>
      </c>
      <c r="ET58" s="12" t="s">
        <v>1493</v>
      </c>
      <c r="EU58" s="12" t="s">
        <v>1493</v>
      </c>
      <c r="EV58" s="12" t="s">
        <v>1493</v>
      </c>
      <c r="EW58" s="12" t="s">
        <v>1493</v>
      </c>
      <c r="EX58" s="12" t="s">
        <v>1493</v>
      </c>
      <c r="EY58" s="12" t="s">
        <v>1493</v>
      </c>
      <c r="EZ58" s="12" t="s">
        <v>1493</v>
      </c>
      <c r="FA58" s="12" t="s">
        <v>1493</v>
      </c>
      <c r="FB58" s="12" t="s">
        <v>1493</v>
      </c>
      <c r="FC58" s="12" t="s">
        <v>1493</v>
      </c>
      <c r="FD58" s="12" t="s">
        <v>1493</v>
      </c>
      <c r="FE58" s="12" t="s">
        <v>1493</v>
      </c>
      <c r="FF58" s="12" t="s">
        <v>1493</v>
      </c>
      <c r="FG58" s="12" t="s">
        <v>1493</v>
      </c>
      <c r="FH58" s="12" t="s">
        <v>1493</v>
      </c>
      <c r="FI58" s="12" t="s">
        <v>1493</v>
      </c>
      <c r="FJ58" s="12" t="s">
        <v>1493</v>
      </c>
      <c r="FK58" s="12" t="s">
        <v>1493</v>
      </c>
      <c r="FL58" s="12" t="s">
        <v>1493</v>
      </c>
      <c r="FM58" s="12" t="s">
        <v>1493</v>
      </c>
      <c r="FN58">
        <v>1</v>
      </c>
      <c r="FO58" s="12" t="s">
        <v>1493</v>
      </c>
      <c r="FP58" s="12" t="s">
        <v>1493</v>
      </c>
      <c r="FQ58">
        <v>0</v>
      </c>
      <c r="FR58" s="12" t="s">
        <v>1493</v>
      </c>
      <c r="FS58" s="12" t="s">
        <v>1493</v>
      </c>
      <c r="FT58" s="12" t="s">
        <v>1493</v>
      </c>
      <c r="FU58" s="12" t="s">
        <v>1493</v>
      </c>
      <c r="FV58" s="12" t="s">
        <v>1493</v>
      </c>
      <c r="FW58" s="12" t="s">
        <v>1493</v>
      </c>
      <c r="FX58" s="12" t="s">
        <v>1493</v>
      </c>
      <c r="FY58" s="12" t="s">
        <v>1493</v>
      </c>
      <c r="FZ58" s="12" t="s">
        <v>1493</v>
      </c>
      <c r="GA58" s="12" t="s">
        <v>1493</v>
      </c>
      <c r="GB58" s="12" t="s">
        <v>1493</v>
      </c>
      <c r="GC58" s="12" t="s">
        <v>1493</v>
      </c>
      <c r="GD58" s="12" t="s">
        <v>1493</v>
      </c>
      <c r="GE58" s="12" t="s">
        <v>1493</v>
      </c>
      <c r="GF58" s="12" t="s">
        <v>1493</v>
      </c>
      <c r="GG58" s="12" t="s">
        <v>1493</v>
      </c>
      <c r="GH58" s="12" t="s">
        <v>1493</v>
      </c>
      <c r="GI58" s="12" t="s">
        <v>1493</v>
      </c>
      <c r="GJ58">
        <v>0</v>
      </c>
      <c r="GK58">
        <v>0</v>
      </c>
      <c r="GL58">
        <v>1</v>
      </c>
      <c r="GN58">
        <v>1</v>
      </c>
    </row>
    <row r="59" spans="1:196" x14ac:dyDescent="0.25">
      <c r="A59" s="4">
        <v>2.0569999999999999</v>
      </c>
      <c r="B59" s="12" t="s">
        <v>1226</v>
      </c>
      <c r="C59" s="12" t="s">
        <v>1493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 s="12" t="s">
        <v>1493</v>
      </c>
      <c r="M59" s="12" t="s">
        <v>1493</v>
      </c>
      <c r="N59">
        <v>1</v>
      </c>
      <c r="O59">
        <v>1</v>
      </c>
      <c r="P59" s="12" t="s">
        <v>1493</v>
      </c>
      <c r="Q59" s="12" t="s">
        <v>1493</v>
      </c>
      <c r="R59" s="12" t="s">
        <v>1493</v>
      </c>
      <c r="S59" s="12" t="s">
        <v>1493</v>
      </c>
      <c r="T59" s="12" t="s">
        <v>1493</v>
      </c>
      <c r="U59" s="12" t="s">
        <v>1493</v>
      </c>
      <c r="V59" s="12" t="s">
        <v>1493</v>
      </c>
      <c r="W59" s="12" t="s">
        <v>1493</v>
      </c>
      <c r="X59" s="12" t="s">
        <v>1493</v>
      </c>
      <c r="Y59" s="12" t="s">
        <v>1493</v>
      </c>
      <c r="Z59" s="12" t="s">
        <v>1493</v>
      </c>
      <c r="AA59" s="12" t="s">
        <v>1493</v>
      </c>
      <c r="AB59" s="12" t="s">
        <v>1493</v>
      </c>
      <c r="AC59" s="12" t="s">
        <v>1493</v>
      </c>
      <c r="AD59" s="12" t="s">
        <v>1493</v>
      </c>
      <c r="AE59" s="12" t="s">
        <v>1493</v>
      </c>
      <c r="AF59" s="12" t="s">
        <v>1493</v>
      </c>
      <c r="AG59" s="12" t="s">
        <v>1493</v>
      </c>
      <c r="AH59" s="12" t="s">
        <v>1493</v>
      </c>
      <c r="AI59" s="12" t="s">
        <v>1493</v>
      </c>
      <c r="AJ59" s="12" t="s">
        <v>1493</v>
      </c>
      <c r="AK59" s="12" t="s">
        <v>1493</v>
      </c>
      <c r="AL59" s="12" t="s">
        <v>1493</v>
      </c>
      <c r="AM59" s="12" t="s">
        <v>1493</v>
      </c>
      <c r="AN59" s="12" t="s">
        <v>1493</v>
      </c>
      <c r="AO59" s="12" t="s">
        <v>1493</v>
      </c>
      <c r="AP59" s="12" t="s">
        <v>1493</v>
      </c>
      <c r="AQ59" s="12" t="s">
        <v>1493</v>
      </c>
      <c r="AR59" s="12" t="s">
        <v>1493</v>
      </c>
      <c r="AS59" s="12" t="s">
        <v>1493</v>
      </c>
      <c r="AT59" s="12" t="s">
        <v>1493</v>
      </c>
      <c r="AU59" s="12" t="s">
        <v>1493</v>
      </c>
      <c r="AV59" s="12" t="s">
        <v>1493</v>
      </c>
      <c r="AW59" s="12" t="s">
        <v>1493</v>
      </c>
      <c r="AX59" s="12" t="s">
        <v>1493</v>
      </c>
      <c r="AY59" s="12" t="s">
        <v>1493</v>
      </c>
      <c r="AZ59" s="12" t="s">
        <v>1493</v>
      </c>
      <c r="BA59" s="12" t="s">
        <v>1493</v>
      </c>
      <c r="BB59" s="12" t="s">
        <v>1493</v>
      </c>
      <c r="BC59" s="12" t="s">
        <v>1493</v>
      </c>
      <c r="BD59" s="12" t="s">
        <v>1493</v>
      </c>
      <c r="BE59" s="12" t="s">
        <v>1493</v>
      </c>
      <c r="BF59" s="12" t="s">
        <v>1493</v>
      </c>
      <c r="BG59" s="12" t="s">
        <v>1493</v>
      </c>
      <c r="BH59" s="12" t="s">
        <v>1493</v>
      </c>
      <c r="BI59" s="12" t="s">
        <v>1493</v>
      </c>
      <c r="BJ59" s="12" t="s">
        <v>1493</v>
      </c>
      <c r="BK59" s="12" t="s">
        <v>1493</v>
      </c>
      <c r="BL59" s="12" t="s">
        <v>1493</v>
      </c>
      <c r="BM59" s="12" t="s">
        <v>1493</v>
      </c>
      <c r="BN59" s="12" t="s">
        <v>1493</v>
      </c>
      <c r="BO59" s="12" t="s">
        <v>1493</v>
      </c>
      <c r="BP59" s="12" t="s">
        <v>1493</v>
      </c>
      <c r="BQ59" s="12" t="s">
        <v>1493</v>
      </c>
      <c r="BR59" s="12" t="s">
        <v>1493</v>
      </c>
      <c r="BS59" s="12" t="s">
        <v>1493</v>
      </c>
      <c r="BT59" s="12" t="s">
        <v>1493</v>
      </c>
      <c r="BU59" s="12" t="s">
        <v>1493</v>
      </c>
      <c r="BV59" s="12" t="s">
        <v>1493</v>
      </c>
      <c r="BW59" s="12" t="s">
        <v>1493</v>
      </c>
      <c r="BX59" s="12" t="s">
        <v>1493</v>
      </c>
      <c r="BY59" s="12" t="s">
        <v>1493</v>
      </c>
      <c r="BZ59" s="12" t="s">
        <v>1493</v>
      </c>
      <c r="CA59" s="12" t="s">
        <v>1493</v>
      </c>
      <c r="CB59" s="12" t="s">
        <v>1493</v>
      </c>
      <c r="CC59" s="12" t="s">
        <v>1493</v>
      </c>
      <c r="CD59" s="12" t="s">
        <v>1493</v>
      </c>
      <c r="CE59" s="12" t="s">
        <v>1493</v>
      </c>
      <c r="CF59" s="12" t="s">
        <v>1493</v>
      </c>
      <c r="CG59" s="12" t="s">
        <v>1493</v>
      </c>
      <c r="CH59" s="12" t="s">
        <v>1493</v>
      </c>
      <c r="CI59" s="12" t="s">
        <v>1493</v>
      </c>
      <c r="CJ59" s="12" t="s">
        <v>1493</v>
      </c>
      <c r="CK59" s="12" t="s">
        <v>1493</v>
      </c>
      <c r="CL59" s="12" t="s">
        <v>1493</v>
      </c>
      <c r="CM59" s="12" t="s">
        <v>1493</v>
      </c>
      <c r="CN59" s="12" t="s">
        <v>1493</v>
      </c>
      <c r="CO59" s="12" t="s">
        <v>1493</v>
      </c>
      <c r="CP59" s="12" t="s">
        <v>1493</v>
      </c>
      <c r="CQ59" s="12" t="s">
        <v>1493</v>
      </c>
      <c r="CR59" s="12" t="s">
        <v>1493</v>
      </c>
      <c r="CS59" s="12" t="s">
        <v>1493</v>
      </c>
      <c r="CT59" s="12" t="s">
        <v>1493</v>
      </c>
      <c r="CU59" s="12" t="s">
        <v>1493</v>
      </c>
      <c r="CV59" s="12" t="s">
        <v>1493</v>
      </c>
      <c r="CW59" s="12" t="s">
        <v>1493</v>
      </c>
      <c r="CX59" s="12" t="s">
        <v>1493</v>
      </c>
      <c r="CY59" s="12" t="s">
        <v>1493</v>
      </c>
      <c r="CZ59" s="12" t="s">
        <v>1493</v>
      </c>
      <c r="DA59" s="12" t="s">
        <v>1493</v>
      </c>
      <c r="DB59" s="12" t="s">
        <v>1493</v>
      </c>
      <c r="DC59" s="12" t="s">
        <v>1493</v>
      </c>
      <c r="DD59" s="12" t="s">
        <v>1493</v>
      </c>
      <c r="DE59" s="12" t="s">
        <v>1493</v>
      </c>
      <c r="DF59" s="12" t="s">
        <v>1493</v>
      </c>
      <c r="DG59" s="12" t="s">
        <v>1493</v>
      </c>
      <c r="DH59" s="12" t="s">
        <v>1493</v>
      </c>
      <c r="DI59" s="12" t="s">
        <v>1493</v>
      </c>
      <c r="DJ59" s="12" t="s">
        <v>1493</v>
      </c>
      <c r="DK59" s="12" t="s">
        <v>1493</v>
      </c>
      <c r="DL59" s="12" t="s">
        <v>1493</v>
      </c>
      <c r="DM59" s="12" t="s">
        <v>1493</v>
      </c>
      <c r="DN59" s="12" t="s">
        <v>1493</v>
      </c>
      <c r="DO59" s="12" t="s">
        <v>1493</v>
      </c>
      <c r="DP59" s="12" t="s">
        <v>1493</v>
      </c>
      <c r="DQ59" s="12" t="s">
        <v>1493</v>
      </c>
      <c r="DR59" s="12" t="s">
        <v>1493</v>
      </c>
      <c r="DS59" s="12" t="s">
        <v>1493</v>
      </c>
      <c r="DT59" s="12" t="s">
        <v>1493</v>
      </c>
      <c r="DU59" s="12" t="s">
        <v>1493</v>
      </c>
      <c r="DV59" s="12" t="s">
        <v>1493</v>
      </c>
      <c r="DW59" s="12" t="s">
        <v>1493</v>
      </c>
      <c r="DX59" s="12" t="s">
        <v>1493</v>
      </c>
      <c r="DY59" s="12" t="s">
        <v>1493</v>
      </c>
      <c r="DZ59" s="12" t="s">
        <v>1493</v>
      </c>
      <c r="EA59" s="12" t="s">
        <v>1493</v>
      </c>
      <c r="EB59" s="12" t="s">
        <v>1493</v>
      </c>
      <c r="EC59" s="12" t="s">
        <v>1493</v>
      </c>
      <c r="ED59" s="12" t="s">
        <v>1493</v>
      </c>
      <c r="EE59" s="12" t="s">
        <v>1493</v>
      </c>
      <c r="EF59" s="12" t="s">
        <v>1493</v>
      </c>
      <c r="EG59" s="12" t="s">
        <v>1493</v>
      </c>
      <c r="EH59" s="12" t="s">
        <v>1493</v>
      </c>
      <c r="EI59" s="12" t="s">
        <v>1493</v>
      </c>
      <c r="EJ59" s="12" t="s">
        <v>1493</v>
      </c>
      <c r="EK59" s="12" t="s">
        <v>1493</v>
      </c>
      <c r="EL59" s="12" t="s">
        <v>1493</v>
      </c>
      <c r="EM59" s="12" t="s">
        <v>1493</v>
      </c>
      <c r="EN59" s="12" t="s">
        <v>1493</v>
      </c>
      <c r="EO59" s="12" t="s">
        <v>1493</v>
      </c>
      <c r="EP59" s="12" t="s">
        <v>1493</v>
      </c>
      <c r="EQ59" s="12" t="s">
        <v>1493</v>
      </c>
      <c r="ER59" s="12" t="s">
        <v>1493</v>
      </c>
      <c r="ES59" s="12" t="s">
        <v>1493</v>
      </c>
      <c r="ET59" s="12" t="s">
        <v>1493</v>
      </c>
      <c r="EU59" s="12" t="s">
        <v>1493</v>
      </c>
      <c r="EV59" s="12" t="s">
        <v>1493</v>
      </c>
      <c r="EW59" s="12" t="s">
        <v>1493</v>
      </c>
      <c r="EX59" s="12" t="s">
        <v>1493</v>
      </c>
      <c r="EY59" s="12" t="s">
        <v>1493</v>
      </c>
      <c r="EZ59" s="12" t="s">
        <v>1493</v>
      </c>
      <c r="FA59" s="12" t="s">
        <v>1493</v>
      </c>
      <c r="FB59" s="12" t="s">
        <v>1493</v>
      </c>
      <c r="FC59" s="12" t="s">
        <v>1493</v>
      </c>
      <c r="FD59" s="12" t="s">
        <v>1493</v>
      </c>
      <c r="FE59" s="12" t="s">
        <v>1493</v>
      </c>
      <c r="FF59" s="12" t="s">
        <v>1493</v>
      </c>
      <c r="FG59" s="12" t="s">
        <v>1493</v>
      </c>
      <c r="FH59" s="12" t="s">
        <v>1493</v>
      </c>
      <c r="FI59" s="12" t="s">
        <v>1493</v>
      </c>
      <c r="FJ59" s="12" t="s">
        <v>1493</v>
      </c>
      <c r="FK59" s="12" t="s">
        <v>1493</v>
      </c>
      <c r="FL59" s="12" t="s">
        <v>1493</v>
      </c>
      <c r="FM59" s="12" t="s">
        <v>1493</v>
      </c>
      <c r="FN59">
        <v>1</v>
      </c>
      <c r="FO59" s="12" t="s">
        <v>1493</v>
      </c>
      <c r="FP59" s="12" t="s">
        <v>1493</v>
      </c>
      <c r="FQ59">
        <v>1</v>
      </c>
      <c r="FR59" s="12" t="s">
        <v>1493</v>
      </c>
      <c r="FS59" s="12" t="s">
        <v>1493</v>
      </c>
      <c r="FT59" s="12" t="s">
        <v>1493</v>
      </c>
      <c r="FU59" s="12" t="s">
        <v>1493</v>
      </c>
      <c r="FV59" s="12" t="s">
        <v>1493</v>
      </c>
      <c r="FW59" s="12" t="s">
        <v>1493</v>
      </c>
      <c r="FX59" s="12" t="s">
        <v>1493</v>
      </c>
      <c r="FY59" s="12" t="s">
        <v>1493</v>
      </c>
      <c r="FZ59" s="12" t="s">
        <v>1493</v>
      </c>
      <c r="GA59" s="12" t="s">
        <v>1493</v>
      </c>
      <c r="GB59" s="12" t="s">
        <v>1493</v>
      </c>
      <c r="GC59" s="12" t="s">
        <v>1493</v>
      </c>
      <c r="GD59" s="12" t="s">
        <v>1493</v>
      </c>
      <c r="GE59" s="12" t="s">
        <v>1493</v>
      </c>
      <c r="GF59" s="12" t="s">
        <v>1493</v>
      </c>
      <c r="GG59" s="12" t="s">
        <v>1493</v>
      </c>
      <c r="GH59" s="12" t="s">
        <v>1493</v>
      </c>
      <c r="GI59" s="12" t="s">
        <v>1493</v>
      </c>
      <c r="GJ59">
        <v>0</v>
      </c>
      <c r="GK59">
        <v>0</v>
      </c>
      <c r="GL59">
        <v>0</v>
      </c>
      <c r="GN59">
        <v>1</v>
      </c>
    </row>
    <row r="60" spans="1:196" x14ac:dyDescent="0.25">
      <c r="A60" s="4">
        <v>2.0579999999999998</v>
      </c>
      <c r="B60" s="12" t="s">
        <v>1042</v>
      </c>
      <c r="C60" s="12" t="s">
        <v>1493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 s="12" t="s">
        <v>1493</v>
      </c>
      <c r="M60" s="12" t="s">
        <v>1493</v>
      </c>
      <c r="N60" s="12" t="s">
        <v>1493</v>
      </c>
      <c r="O60" s="12" t="s">
        <v>1493</v>
      </c>
      <c r="P60" t="s">
        <v>1297</v>
      </c>
      <c r="Q60" s="12" t="s">
        <v>1493</v>
      </c>
      <c r="R60" s="12" t="s">
        <v>1493</v>
      </c>
      <c r="S60" s="12" t="s">
        <v>1493</v>
      </c>
      <c r="T60" s="12" t="s">
        <v>1493</v>
      </c>
      <c r="U60" s="12" t="s">
        <v>1493</v>
      </c>
      <c r="V60" s="12" t="s">
        <v>1493</v>
      </c>
      <c r="W60" s="12" t="s">
        <v>1493</v>
      </c>
      <c r="X60" s="12" t="s">
        <v>1493</v>
      </c>
      <c r="Y60" s="12" t="s">
        <v>1493</v>
      </c>
      <c r="Z60" s="12" t="s">
        <v>1493</v>
      </c>
      <c r="AA60" s="12" t="s">
        <v>1493</v>
      </c>
      <c r="AB60">
        <v>1</v>
      </c>
      <c r="AC60">
        <v>1</v>
      </c>
      <c r="AD60" s="12" t="s">
        <v>1493</v>
      </c>
      <c r="AE60" s="12" t="s">
        <v>1493</v>
      </c>
      <c r="AF60" s="12" t="s">
        <v>1493</v>
      </c>
      <c r="AG60" s="12" t="s">
        <v>1493</v>
      </c>
      <c r="AH60" s="12" t="s">
        <v>1493</v>
      </c>
      <c r="AI60" s="12" t="s">
        <v>1493</v>
      </c>
      <c r="AJ60" s="12" t="s">
        <v>1493</v>
      </c>
      <c r="AK60" s="12" t="s">
        <v>1493</v>
      </c>
      <c r="AL60" s="12" t="s">
        <v>1493</v>
      </c>
      <c r="AM60" s="12" t="s">
        <v>1493</v>
      </c>
      <c r="AN60" s="12" t="s">
        <v>1493</v>
      </c>
      <c r="AO60" s="12" t="s">
        <v>1493</v>
      </c>
      <c r="AP60" s="12" t="s">
        <v>1493</v>
      </c>
      <c r="AQ60" s="12" t="s">
        <v>1493</v>
      </c>
      <c r="AR60" s="12" t="s">
        <v>1493</v>
      </c>
      <c r="AS60" s="12" t="s">
        <v>1493</v>
      </c>
      <c r="AT60" s="12" t="s">
        <v>1493</v>
      </c>
      <c r="AU60" s="12" t="s">
        <v>1493</v>
      </c>
      <c r="AV60" s="12" t="s">
        <v>1493</v>
      </c>
      <c r="AW60" s="12" t="s">
        <v>1493</v>
      </c>
      <c r="AX60" s="12" t="s">
        <v>1493</v>
      </c>
      <c r="AY60" s="12" t="s">
        <v>1493</v>
      </c>
      <c r="AZ60" s="12" t="s">
        <v>1493</v>
      </c>
      <c r="BA60" s="12" t="s">
        <v>1493</v>
      </c>
      <c r="BB60" s="12" t="s">
        <v>1493</v>
      </c>
      <c r="BC60" s="12" t="s">
        <v>1493</v>
      </c>
      <c r="BD60" s="12" t="s">
        <v>1493</v>
      </c>
      <c r="BE60" s="12" t="s">
        <v>1493</v>
      </c>
      <c r="BF60" s="12" t="s">
        <v>1493</v>
      </c>
      <c r="BG60" s="12" t="s">
        <v>1493</v>
      </c>
      <c r="BH60" s="12" t="s">
        <v>1493</v>
      </c>
      <c r="BI60" s="12" t="s">
        <v>1493</v>
      </c>
      <c r="BJ60" s="12" t="s">
        <v>1493</v>
      </c>
      <c r="BK60" s="12" t="s">
        <v>1493</v>
      </c>
      <c r="BL60" s="12" t="s">
        <v>1493</v>
      </c>
      <c r="BM60" s="12" t="s">
        <v>1493</v>
      </c>
      <c r="BN60" s="12" t="s">
        <v>1493</v>
      </c>
      <c r="BO60" s="12" t="s">
        <v>1493</v>
      </c>
      <c r="BP60" s="12" t="s">
        <v>1493</v>
      </c>
      <c r="BQ60" s="12" t="s">
        <v>1493</v>
      </c>
      <c r="BR60" s="12" t="s">
        <v>1493</v>
      </c>
      <c r="BS60" s="12" t="s">
        <v>1493</v>
      </c>
      <c r="BT60" s="12" t="s">
        <v>1493</v>
      </c>
      <c r="BU60" s="12" t="s">
        <v>1493</v>
      </c>
      <c r="BV60" s="12" t="s">
        <v>1493</v>
      </c>
      <c r="BW60" s="12" t="s">
        <v>1493</v>
      </c>
      <c r="BX60" s="12" t="s">
        <v>1493</v>
      </c>
      <c r="BY60" s="12" t="s">
        <v>1493</v>
      </c>
      <c r="BZ60" s="12" t="s">
        <v>1493</v>
      </c>
      <c r="CA60" s="12" t="s">
        <v>1493</v>
      </c>
      <c r="CB60" s="12" t="s">
        <v>1493</v>
      </c>
      <c r="CC60" s="12" t="s">
        <v>1493</v>
      </c>
      <c r="CD60" s="12" t="s">
        <v>1493</v>
      </c>
      <c r="CE60" s="12" t="s">
        <v>1493</v>
      </c>
      <c r="CF60" s="12" t="s">
        <v>1493</v>
      </c>
      <c r="CG60" s="12" t="s">
        <v>1493</v>
      </c>
      <c r="CH60" s="12" t="s">
        <v>1493</v>
      </c>
      <c r="CI60" s="12" t="s">
        <v>1493</v>
      </c>
      <c r="CJ60" s="12" t="s">
        <v>1493</v>
      </c>
      <c r="CK60" s="12" t="s">
        <v>1493</v>
      </c>
      <c r="CL60" s="12" t="s">
        <v>1493</v>
      </c>
      <c r="CM60" s="12" t="s">
        <v>1493</v>
      </c>
      <c r="CN60" s="12" t="s">
        <v>1493</v>
      </c>
      <c r="CO60" s="12" t="s">
        <v>1493</v>
      </c>
      <c r="CP60" s="12" t="s">
        <v>1493</v>
      </c>
      <c r="CQ60" s="12" t="s">
        <v>1493</v>
      </c>
      <c r="CR60" s="12" t="s">
        <v>1493</v>
      </c>
      <c r="CS60" s="12" t="s">
        <v>1493</v>
      </c>
      <c r="CT60" s="12" t="s">
        <v>1493</v>
      </c>
      <c r="CU60" s="12" t="s">
        <v>1493</v>
      </c>
      <c r="CV60" s="12" t="s">
        <v>1493</v>
      </c>
      <c r="CW60" s="12" t="s">
        <v>1493</v>
      </c>
      <c r="CX60" s="12" t="s">
        <v>1493</v>
      </c>
      <c r="CY60" s="12" t="s">
        <v>1493</v>
      </c>
      <c r="CZ60" s="12" t="s">
        <v>1493</v>
      </c>
      <c r="DA60" s="12" t="s">
        <v>1493</v>
      </c>
      <c r="DB60" s="12" t="s">
        <v>1493</v>
      </c>
      <c r="DC60" s="12" t="s">
        <v>1493</v>
      </c>
      <c r="DD60" s="12" t="s">
        <v>1493</v>
      </c>
      <c r="DE60" s="12" t="s">
        <v>1493</v>
      </c>
      <c r="DF60" s="12" t="s">
        <v>1493</v>
      </c>
      <c r="DG60" s="12" t="s">
        <v>1493</v>
      </c>
      <c r="DH60" s="12" t="s">
        <v>1493</v>
      </c>
      <c r="DI60" s="12" t="s">
        <v>1493</v>
      </c>
      <c r="DJ60" s="12" t="s">
        <v>1493</v>
      </c>
      <c r="DK60" s="12" t="s">
        <v>1493</v>
      </c>
      <c r="DL60" s="12" t="s">
        <v>1493</v>
      </c>
      <c r="DM60" s="12" t="s">
        <v>1493</v>
      </c>
      <c r="DN60" s="12" t="s">
        <v>1493</v>
      </c>
      <c r="DO60" s="12" t="s">
        <v>1493</v>
      </c>
      <c r="DP60" s="12" t="s">
        <v>1493</v>
      </c>
      <c r="DQ60" s="12" t="s">
        <v>1493</v>
      </c>
      <c r="DR60" s="12" t="s">
        <v>1493</v>
      </c>
      <c r="DS60" s="12" t="s">
        <v>1493</v>
      </c>
      <c r="DT60" s="12" t="s">
        <v>1493</v>
      </c>
      <c r="DU60" s="12" t="s">
        <v>1493</v>
      </c>
      <c r="DV60" s="12" t="s">
        <v>1493</v>
      </c>
      <c r="DW60" s="12" t="s">
        <v>1493</v>
      </c>
      <c r="DX60" s="12" t="s">
        <v>1493</v>
      </c>
      <c r="DY60" s="12" t="s">
        <v>1493</v>
      </c>
      <c r="DZ60" s="12" t="s">
        <v>1493</v>
      </c>
      <c r="EA60" s="12" t="s">
        <v>1493</v>
      </c>
      <c r="EB60" s="12" t="s">
        <v>1493</v>
      </c>
      <c r="EC60" s="12" t="s">
        <v>1493</v>
      </c>
      <c r="ED60" s="12" t="s">
        <v>1493</v>
      </c>
      <c r="EE60" s="12" t="s">
        <v>1493</v>
      </c>
      <c r="EF60" s="12" t="s">
        <v>1493</v>
      </c>
      <c r="EG60" s="12" t="s">
        <v>1493</v>
      </c>
      <c r="EH60" s="12" t="s">
        <v>1493</v>
      </c>
      <c r="EI60" s="12" t="s">
        <v>1493</v>
      </c>
      <c r="EJ60" s="12" t="s">
        <v>1493</v>
      </c>
      <c r="EK60" s="12" t="s">
        <v>1493</v>
      </c>
      <c r="EL60" s="12" t="s">
        <v>1493</v>
      </c>
      <c r="EM60" s="12" t="s">
        <v>1493</v>
      </c>
      <c r="EN60" s="12" t="s">
        <v>1493</v>
      </c>
      <c r="EO60" s="12" t="s">
        <v>1493</v>
      </c>
      <c r="EP60" s="12" t="s">
        <v>1493</v>
      </c>
      <c r="EQ60" s="12" t="s">
        <v>1493</v>
      </c>
      <c r="ER60" s="12" t="s">
        <v>1493</v>
      </c>
      <c r="ES60" s="12" t="s">
        <v>1493</v>
      </c>
      <c r="ET60" s="12" t="s">
        <v>1493</v>
      </c>
      <c r="EU60" s="12" t="s">
        <v>1493</v>
      </c>
      <c r="EV60" s="12" t="s">
        <v>1493</v>
      </c>
      <c r="EW60" s="12" t="s">
        <v>1493</v>
      </c>
      <c r="EX60" s="12" t="s">
        <v>1493</v>
      </c>
      <c r="EY60" s="12" t="s">
        <v>1493</v>
      </c>
      <c r="EZ60" s="12" t="s">
        <v>1493</v>
      </c>
      <c r="FA60" s="12" t="s">
        <v>1493</v>
      </c>
      <c r="FB60" s="12" t="s">
        <v>1493</v>
      </c>
      <c r="FC60" s="12" t="s">
        <v>1493</v>
      </c>
      <c r="FD60" s="12" t="s">
        <v>1493</v>
      </c>
      <c r="FE60" s="12" t="s">
        <v>1493</v>
      </c>
      <c r="FF60" s="12" t="s">
        <v>1493</v>
      </c>
      <c r="FG60" s="12" t="s">
        <v>1493</v>
      </c>
      <c r="FH60" s="12" t="s">
        <v>1493</v>
      </c>
      <c r="FI60" s="12" t="s">
        <v>1493</v>
      </c>
      <c r="FJ60" s="12" t="s">
        <v>1493</v>
      </c>
      <c r="FK60" s="12" t="s">
        <v>1493</v>
      </c>
      <c r="FL60" s="12" t="s">
        <v>1493</v>
      </c>
      <c r="FM60" s="12" t="s">
        <v>1493</v>
      </c>
      <c r="FN60">
        <v>1</v>
      </c>
      <c r="FO60" s="12" t="s">
        <v>1493</v>
      </c>
      <c r="FP60" s="12" t="s">
        <v>1493</v>
      </c>
      <c r="FQ60">
        <v>0</v>
      </c>
      <c r="FR60" s="12" t="s">
        <v>1493</v>
      </c>
      <c r="FS60" s="12" t="s">
        <v>1493</v>
      </c>
      <c r="FT60" s="12" t="s">
        <v>1493</v>
      </c>
      <c r="FU60" s="12" t="s">
        <v>1493</v>
      </c>
      <c r="FV60" s="12" t="s">
        <v>1493</v>
      </c>
      <c r="FW60" s="12" t="s">
        <v>1493</v>
      </c>
      <c r="FX60" s="12" t="s">
        <v>1493</v>
      </c>
      <c r="FY60" s="12" t="s">
        <v>1493</v>
      </c>
      <c r="FZ60" s="12" t="s">
        <v>1493</v>
      </c>
      <c r="GA60" s="12" t="s">
        <v>1493</v>
      </c>
      <c r="GB60" s="12" t="s">
        <v>1493</v>
      </c>
      <c r="GC60" s="12" t="s">
        <v>1493</v>
      </c>
      <c r="GD60" s="12" t="s">
        <v>1493</v>
      </c>
      <c r="GE60" s="12" t="s">
        <v>1493</v>
      </c>
      <c r="GF60" s="12" t="s">
        <v>1493</v>
      </c>
      <c r="GG60" s="12" t="s">
        <v>1493</v>
      </c>
      <c r="GH60" s="12" t="s">
        <v>1493</v>
      </c>
      <c r="GI60" s="12" t="s">
        <v>1493</v>
      </c>
      <c r="GJ60">
        <v>0</v>
      </c>
      <c r="GK60">
        <v>0</v>
      </c>
      <c r="GL60">
        <v>0</v>
      </c>
      <c r="GN60">
        <v>1</v>
      </c>
    </row>
    <row r="61" spans="1:196" x14ac:dyDescent="0.25">
      <c r="A61" s="4">
        <v>2.0590000000000002</v>
      </c>
      <c r="B61" s="12" t="s">
        <v>1447</v>
      </c>
      <c r="C61">
        <v>171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 s="12" t="s">
        <v>1493</v>
      </c>
      <c r="M61" s="12" t="s">
        <v>1493</v>
      </c>
      <c r="N61">
        <v>1</v>
      </c>
      <c r="O61">
        <v>1</v>
      </c>
      <c r="P61" s="12" t="s">
        <v>1493</v>
      </c>
      <c r="Q61" s="12" t="s">
        <v>1493</v>
      </c>
      <c r="R61" s="12" t="s">
        <v>1493</v>
      </c>
      <c r="S61" s="12" t="s">
        <v>1493</v>
      </c>
      <c r="T61" s="12" t="s">
        <v>1493</v>
      </c>
      <c r="U61" s="12" t="s">
        <v>1493</v>
      </c>
      <c r="V61" s="12" t="s">
        <v>1493</v>
      </c>
      <c r="W61" s="12" t="s">
        <v>1493</v>
      </c>
      <c r="X61" s="12" t="s">
        <v>1493</v>
      </c>
      <c r="Y61" s="12" t="s">
        <v>1493</v>
      </c>
      <c r="Z61" s="12" t="s">
        <v>1493</v>
      </c>
      <c r="AA61" s="12" t="s">
        <v>1493</v>
      </c>
      <c r="AB61" s="12" t="s">
        <v>1493</v>
      </c>
      <c r="AC61" s="12" t="s">
        <v>1493</v>
      </c>
      <c r="AD61" s="12" t="s">
        <v>1493</v>
      </c>
      <c r="AE61" s="12" t="s">
        <v>1493</v>
      </c>
      <c r="AF61" s="12" t="s">
        <v>1493</v>
      </c>
      <c r="AG61" s="12" t="s">
        <v>1493</v>
      </c>
      <c r="AH61" s="12" t="s">
        <v>1493</v>
      </c>
      <c r="AI61" s="12" t="s">
        <v>1493</v>
      </c>
      <c r="AJ61" s="12" t="s">
        <v>1493</v>
      </c>
      <c r="AK61" s="12" t="s">
        <v>1493</v>
      </c>
      <c r="AL61" s="12" t="s">
        <v>1493</v>
      </c>
      <c r="AM61" s="12" t="s">
        <v>1493</v>
      </c>
      <c r="AN61" s="12" t="s">
        <v>1493</v>
      </c>
      <c r="AO61" s="12" t="s">
        <v>1493</v>
      </c>
      <c r="AP61" s="12" t="s">
        <v>1493</v>
      </c>
      <c r="AQ61" s="12" t="s">
        <v>1493</v>
      </c>
      <c r="AR61" s="12" t="s">
        <v>1493</v>
      </c>
      <c r="AS61" s="12" t="s">
        <v>1493</v>
      </c>
      <c r="AT61" s="12" t="s">
        <v>1493</v>
      </c>
      <c r="AU61" s="12" t="s">
        <v>1493</v>
      </c>
      <c r="AV61" s="12" t="s">
        <v>1493</v>
      </c>
      <c r="AW61" s="12" t="s">
        <v>1493</v>
      </c>
      <c r="AX61" s="12" t="s">
        <v>1493</v>
      </c>
      <c r="AY61" s="12" t="s">
        <v>1493</v>
      </c>
      <c r="AZ61" s="12" t="s">
        <v>1493</v>
      </c>
      <c r="BA61" s="12" t="s">
        <v>1493</v>
      </c>
      <c r="BB61" s="12" t="s">
        <v>1493</v>
      </c>
      <c r="BC61" s="12" t="s">
        <v>1493</v>
      </c>
      <c r="BD61" s="12" t="s">
        <v>1493</v>
      </c>
      <c r="BE61" s="12" t="s">
        <v>1493</v>
      </c>
      <c r="BF61" s="12" t="s">
        <v>1493</v>
      </c>
      <c r="BG61" s="12" t="s">
        <v>1493</v>
      </c>
      <c r="BH61" s="12" t="s">
        <v>1493</v>
      </c>
      <c r="BI61" s="12" t="s">
        <v>1493</v>
      </c>
      <c r="BJ61" s="12" t="s">
        <v>1493</v>
      </c>
      <c r="BK61" s="12" t="s">
        <v>1493</v>
      </c>
      <c r="BL61" s="12" t="s">
        <v>1493</v>
      </c>
      <c r="BM61" s="12" t="s">
        <v>1493</v>
      </c>
      <c r="BN61" s="12" t="s">
        <v>1493</v>
      </c>
      <c r="BO61" s="12" t="s">
        <v>1493</v>
      </c>
      <c r="BP61" s="12" t="s">
        <v>1493</v>
      </c>
      <c r="BQ61" s="12" t="s">
        <v>1493</v>
      </c>
      <c r="BR61" s="12" t="s">
        <v>1493</v>
      </c>
      <c r="BS61" s="12" t="s">
        <v>1493</v>
      </c>
      <c r="BT61" s="12" t="s">
        <v>1493</v>
      </c>
      <c r="BU61" s="12" t="s">
        <v>1493</v>
      </c>
      <c r="BV61" s="12" t="s">
        <v>1493</v>
      </c>
      <c r="BW61" s="12" t="s">
        <v>1493</v>
      </c>
      <c r="BX61" s="12" t="s">
        <v>1493</v>
      </c>
      <c r="BY61" s="12" t="s">
        <v>1493</v>
      </c>
      <c r="BZ61" s="12" t="s">
        <v>1493</v>
      </c>
      <c r="CA61" s="12" t="s">
        <v>1493</v>
      </c>
      <c r="CB61" s="12" t="s">
        <v>1493</v>
      </c>
      <c r="CC61" s="12" t="s">
        <v>1493</v>
      </c>
      <c r="CD61" s="12" t="s">
        <v>1493</v>
      </c>
      <c r="CE61" s="12" t="s">
        <v>1493</v>
      </c>
      <c r="CF61" s="12" t="s">
        <v>1493</v>
      </c>
      <c r="CG61" s="12" t="s">
        <v>1493</v>
      </c>
      <c r="CH61" s="12" t="s">
        <v>1493</v>
      </c>
      <c r="CI61" s="12" t="s">
        <v>1493</v>
      </c>
      <c r="CJ61" s="12" t="s">
        <v>1493</v>
      </c>
      <c r="CK61" s="12" t="s">
        <v>1493</v>
      </c>
      <c r="CL61" s="12" t="s">
        <v>1493</v>
      </c>
      <c r="CM61" s="12" t="s">
        <v>1493</v>
      </c>
      <c r="CN61" s="12" t="s">
        <v>1493</v>
      </c>
      <c r="CO61" s="12" t="s">
        <v>1493</v>
      </c>
      <c r="CP61" s="12" t="s">
        <v>1493</v>
      </c>
      <c r="CQ61" s="12" t="s">
        <v>1493</v>
      </c>
      <c r="CR61" s="12" t="s">
        <v>1493</v>
      </c>
      <c r="CS61" s="12" t="s">
        <v>1493</v>
      </c>
      <c r="CT61" s="12" t="s">
        <v>1493</v>
      </c>
      <c r="CU61" s="12" t="s">
        <v>1493</v>
      </c>
      <c r="CV61" s="12" t="s">
        <v>1493</v>
      </c>
      <c r="CW61" s="12" t="s">
        <v>1493</v>
      </c>
      <c r="CX61" s="12" t="s">
        <v>1493</v>
      </c>
      <c r="CY61" s="12" t="s">
        <v>1493</v>
      </c>
      <c r="CZ61" s="12" t="s">
        <v>1493</v>
      </c>
      <c r="DA61" s="12" t="s">
        <v>1493</v>
      </c>
      <c r="DB61" s="12" t="s">
        <v>1493</v>
      </c>
      <c r="DC61" s="12" t="s">
        <v>1493</v>
      </c>
      <c r="DD61" s="12" t="s">
        <v>1493</v>
      </c>
      <c r="DE61" s="12" t="s">
        <v>1493</v>
      </c>
      <c r="DF61" s="12" t="s">
        <v>1493</v>
      </c>
      <c r="DG61" s="12" t="s">
        <v>1493</v>
      </c>
      <c r="DH61" s="12" t="s">
        <v>1493</v>
      </c>
      <c r="DI61" s="12" t="s">
        <v>1493</v>
      </c>
      <c r="DJ61" s="12" t="s">
        <v>1493</v>
      </c>
      <c r="DK61" s="12" t="s">
        <v>1493</v>
      </c>
      <c r="DL61" s="12" t="s">
        <v>1493</v>
      </c>
      <c r="DM61" s="12" t="s">
        <v>1493</v>
      </c>
      <c r="DN61" s="12" t="s">
        <v>1493</v>
      </c>
      <c r="DO61" s="12" t="s">
        <v>1493</v>
      </c>
      <c r="DP61" s="12" t="s">
        <v>1493</v>
      </c>
      <c r="DQ61" s="12" t="s">
        <v>1493</v>
      </c>
      <c r="DR61" s="12" t="s">
        <v>1493</v>
      </c>
      <c r="DS61" s="12" t="s">
        <v>1493</v>
      </c>
      <c r="DT61" s="12" t="s">
        <v>1493</v>
      </c>
      <c r="DU61" s="12" t="s">
        <v>1493</v>
      </c>
      <c r="DV61" s="12" t="s">
        <v>1493</v>
      </c>
      <c r="DW61" s="12" t="s">
        <v>1493</v>
      </c>
      <c r="DX61" s="12" t="s">
        <v>1493</v>
      </c>
      <c r="DY61" s="12" t="s">
        <v>1493</v>
      </c>
      <c r="DZ61" s="12" t="s">
        <v>1493</v>
      </c>
      <c r="EA61" s="12" t="s">
        <v>1493</v>
      </c>
      <c r="EB61" s="12" t="s">
        <v>1493</v>
      </c>
      <c r="EC61" s="12" t="s">
        <v>1493</v>
      </c>
      <c r="ED61" s="12" t="s">
        <v>1493</v>
      </c>
      <c r="EE61" s="12" t="s">
        <v>1493</v>
      </c>
      <c r="EF61" s="12" t="s">
        <v>1493</v>
      </c>
      <c r="EG61" s="12" t="s">
        <v>1493</v>
      </c>
      <c r="EH61" s="12" t="s">
        <v>1493</v>
      </c>
      <c r="EI61" s="12" t="s">
        <v>1493</v>
      </c>
      <c r="EJ61" s="12" t="s">
        <v>1493</v>
      </c>
      <c r="EK61" s="12" t="s">
        <v>1493</v>
      </c>
      <c r="EL61" s="12" t="s">
        <v>1493</v>
      </c>
      <c r="EM61" s="12" t="s">
        <v>1493</v>
      </c>
      <c r="EN61" s="12" t="s">
        <v>1493</v>
      </c>
      <c r="EO61" s="12" t="s">
        <v>1493</v>
      </c>
      <c r="EP61" s="12" t="s">
        <v>1493</v>
      </c>
      <c r="EQ61" s="12" t="s">
        <v>1493</v>
      </c>
      <c r="ER61" s="12" t="s">
        <v>1493</v>
      </c>
      <c r="ES61" s="12" t="s">
        <v>1493</v>
      </c>
      <c r="ET61" s="12" t="s">
        <v>1493</v>
      </c>
      <c r="EU61" s="12" t="s">
        <v>1493</v>
      </c>
      <c r="EV61" s="12" t="s">
        <v>1493</v>
      </c>
      <c r="EW61" s="12" t="s">
        <v>1493</v>
      </c>
      <c r="EX61" s="12" t="s">
        <v>1493</v>
      </c>
      <c r="EY61" s="12" t="s">
        <v>1493</v>
      </c>
      <c r="EZ61" s="12" t="s">
        <v>1493</v>
      </c>
      <c r="FA61" s="12" t="s">
        <v>1493</v>
      </c>
      <c r="FB61" s="12" t="s">
        <v>1493</v>
      </c>
      <c r="FC61" s="12" t="s">
        <v>1493</v>
      </c>
      <c r="FD61" s="12" t="s">
        <v>1493</v>
      </c>
      <c r="FE61" s="12" t="s">
        <v>1493</v>
      </c>
      <c r="FF61" s="12" t="s">
        <v>1493</v>
      </c>
      <c r="FG61" s="12" t="s">
        <v>1493</v>
      </c>
      <c r="FH61" s="12" t="s">
        <v>1493</v>
      </c>
      <c r="FI61" s="12" t="s">
        <v>1493</v>
      </c>
      <c r="FJ61" s="12" t="s">
        <v>1493</v>
      </c>
      <c r="FK61" s="12" t="s">
        <v>1493</v>
      </c>
      <c r="FL61" s="12" t="s">
        <v>1493</v>
      </c>
      <c r="FM61" s="12" t="s">
        <v>1493</v>
      </c>
      <c r="FN61">
        <v>1</v>
      </c>
      <c r="FO61" s="12" t="s">
        <v>1493</v>
      </c>
      <c r="FP61" s="12" t="s">
        <v>1493</v>
      </c>
      <c r="FQ61">
        <v>1</v>
      </c>
      <c r="FR61" s="12" t="s">
        <v>1493</v>
      </c>
      <c r="FS61" s="12" t="s">
        <v>1493</v>
      </c>
      <c r="FT61" s="12" t="s">
        <v>1493</v>
      </c>
      <c r="FU61" s="12" t="s">
        <v>1493</v>
      </c>
      <c r="FV61" s="12" t="s">
        <v>1493</v>
      </c>
      <c r="FW61" s="12" t="s">
        <v>1493</v>
      </c>
      <c r="FX61" s="12" t="s">
        <v>1493</v>
      </c>
      <c r="FY61" s="12" t="s">
        <v>1493</v>
      </c>
      <c r="FZ61" s="12" t="s">
        <v>1493</v>
      </c>
      <c r="GA61" s="12" t="s">
        <v>1493</v>
      </c>
      <c r="GB61" s="12" t="s">
        <v>1493</v>
      </c>
      <c r="GC61" s="12" t="s">
        <v>1493</v>
      </c>
      <c r="GD61" s="12" t="s">
        <v>1493</v>
      </c>
      <c r="GE61" s="12" t="s">
        <v>1493</v>
      </c>
      <c r="GF61" s="12" t="s">
        <v>1493</v>
      </c>
      <c r="GG61" s="12" t="s">
        <v>1493</v>
      </c>
      <c r="GH61" s="12" t="s">
        <v>1493</v>
      </c>
      <c r="GI61" s="12" t="s">
        <v>1493</v>
      </c>
      <c r="GJ61">
        <v>0</v>
      </c>
      <c r="GK61">
        <v>0</v>
      </c>
      <c r="GL61">
        <v>0</v>
      </c>
      <c r="GN61">
        <v>1</v>
      </c>
    </row>
    <row r="62" spans="1:196" x14ac:dyDescent="0.25">
      <c r="A62" s="4">
        <v>2.06</v>
      </c>
      <c r="B62" s="12" t="s">
        <v>1461</v>
      </c>
      <c r="C62" s="12" t="s">
        <v>1493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 s="12" t="s">
        <v>1493</v>
      </c>
      <c r="M62" s="12" t="s">
        <v>1493</v>
      </c>
      <c r="N62">
        <v>1</v>
      </c>
      <c r="O62">
        <v>1</v>
      </c>
      <c r="P62" s="12" t="s">
        <v>1493</v>
      </c>
      <c r="Q62" s="12" t="s">
        <v>1493</v>
      </c>
      <c r="R62" s="12" t="s">
        <v>1493</v>
      </c>
      <c r="S62" s="12" t="s">
        <v>1493</v>
      </c>
      <c r="T62" s="12" t="s">
        <v>1493</v>
      </c>
      <c r="U62" s="12" t="s">
        <v>1493</v>
      </c>
      <c r="V62" s="12" t="s">
        <v>1493</v>
      </c>
      <c r="W62" s="12" t="s">
        <v>1493</v>
      </c>
      <c r="X62" s="12" t="s">
        <v>1493</v>
      </c>
      <c r="Y62" s="12" t="s">
        <v>1493</v>
      </c>
      <c r="Z62" s="12" t="s">
        <v>1493</v>
      </c>
      <c r="AA62" s="12" t="s">
        <v>1493</v>
      </c>
      <c r="AB62" s="12" t="s">
        <v>1493</v>
      </c>
      <c r="AC62" s="12" t="s">
        <v>1493</v>
      </c>
      <c r="AD62" s="12" t="s">
        <v>1493</v>
      </c>
      <c r="AE62" s="12" t="s">
        <v>1493</v>
      </c>
      <c r="AF62" s="12" t="s">
        <v>1493</v>
      </c>
      <c r="AG62" s="12" t="s">
        <v>1493</v>
      </c>
      <c r="AH62" s="12" t="s">
        <v>1493</v>
      </c>
      <c r="AI62" s="12" t="s">
        <v>1493</v>
      </c>
      <c r="AJ62" s="12" t="s">
        <v>1493</v>
      </c>
      <c r="AK62" s="12" t="s">
        <v>1493</v>
      </c>
      <c r="AL62" s="12" t="s">
        <v>1493</v>
      </c>
      <c r="AM62" s="12" t="s">
        <v>1493</v>
      </c>
      <c r="AN62" s="12" t="s">
        <v>1493</v>
      </c>
      <c r="AO62" s="12" t="s">
        <v>1493</v>
      </c>
      <c r="AP62" s="12" t="s">
        <v>1493</v>
      </c>
      <c r="AQ62" s="12" t="s">
        <v>1493</v>
      </c>
      <c r="AR62" s="12" t="s">
        <v>1493</v>
      </c>
      <c r="AS62" s="12" t="s">
        <v>1493</v>
      </c>
      <c r="AT62" s="12" t="s">
        <v>1493</v>
      </c>
      <c r="AU62" s="12" t="s">
        <v>1493</v>
      </c>
      <c r="AV62" s="12" t="s">
        <v>1493</v>
      </c>
      <c r="AW62" s="12" t="s">
        <v>1493</v>
      </c>
      <c r="AX62" s="12" t="s">
        <v>1493</v>
      </c>
      <c r="AY62" s="12" t="s">
        <v>1493</v>
      </c>
      <c r="AZ62" s="12" t="s">
        <v>1493</v>
      </c>
      <c r="BA62" s="12" t="s">
        <v>1493</v>
      </c>
      <c r="BB62" s="12" t="s">
        <v>1493</v>
      </c>
      <c r="BC62" s="12" t="s">
        <v>1493</v>
      </c>
      <c r="BD62" s="12" t="s">
        <v>1493</v>
      </c>
      <c r="BE62" s="12" t="s">
        <v>1493</v>
      </c>
      <c r="BF62" s="12" t="s">
        <v>1493</v>
      </c>
      <c r="BG62" s="12" t="s">
        <v>1493</v>
      </c>
      <c r="BH62" s="12" t="s">
        <v>1493</v>
      </c>
      <c r="BI62" s="12" t="s">
        <v>1493</v>
      </c>
      <c r="BJ62" s="12" t="s">
        <v>1493</v>
      </c>
      <c r="BK62" s="12" t="s">
        <v>1493</v>
      </c>
      <c r="BL62" s="12" t="s">
        <v>1493</v>
      </c>
      <c r="BM62" s="12" t="s">
        <v>1493</v>
      </c>
      <c r="BN62" s="12" t="s">
        <v>1493</v>
      </c>
      <c r="BO62" s="12" t="s">
        <v>1493</v>
      </c>
      <c r="BP62" s="12" t="s">
        <v>1493</v>
      </c>
      <c r="BQ62" s="12" t="s">
        <v>1493</v>
      </c>
      <c r="BR62" s="12" t="s">
        <v>1493</v>
      </c>
      <c r="BS62" s="12" t="s">
        <v>1493</v>
      </c>
      <c r="BT62" s="12" t="s">
        <v>1493</v>
      </c>
      <c r="BU62" s="12" t="s">
        <v>1493</v>
      </c>
      <c r="BV62" s="12" t="s">
        <v>1493</v>
      </c>
      <c r="BW62" s="12" t="s">
        <v>1493</v>
      </c>
      <c r="BX62" s="12" t="s">
        <v>1493</v>
      </c>
      <c r="BY62" s="12" t="s">
        <v>1493</v>
      </c>
      <c r="BZ62" s="12" t="s">
        <v>1493</v>
      </c>
      <c r="CA62" s="12" t="s">
        <v>1493</v>
      </c>
      <c r="CB62" s="12" t="s">
        <v>1493</v>
      </c>
      <c r="CC62" s="12" t="s">
        <v>1493</v>
      </c>
      <c r="CD62" s="12" t="s">
        <v>1493</v>
      </c>
      <c r="CE62" s="12" t="s">
        <v>1493</v>
      </c>
      <c r="CF62" s="12" t="s">
        <v>1493</v>
      </c>
      <c r="CG62" s="12" t="s">
        <v>1493</v>
      </c>
      <c r="CH62" s="12" t="s">
        <v>1493</v>
      </c>
      <c r="CI62" s="12" t="s">
        <v>1493</v>
      </c>
      <c r="CJ62" s="12" t="s">
        <v>1493</v>
      </c>
      <c r="CK62" s="12" t="s">
        <v>1493</v>
      </c>
      <c r="CL62" s="12" t="s">
        <v>1493</v>
      </c>
      <c r="CM62" s="12" t="s">
        <v>1493</v>
      </c>
      <c r="CN62" s="12" t="s">
        <v>1493</v>
      </c>
      <c r="CO62" s="12" t="s">
        <v>1493</v>
      </c>
      <c r="CP62" s="12" t="s">
        <v>1493</v>
      </c>
      <c r="CQ62" s="12" t="s">
        <v>1493</v>
      </c>
      <c r="CR62" s="12" t="s">
        <v>1493</v>
      </c>
      <c r="CS62" s="12" t="s">
        <v>1493</v>
      </c>
      <c r="CT62" s="12" t="s">
        <v>1493</v>
      </c>
      <c r="CU62" s="12" t="s">
        <v>1493</v>
      </c>
      <c r="CV62" s="12" t="s">
        <v>1493</v>
      </c>
      <c r="CW62" s="12" t="s">
        <v>1493</v>
      </c>
      <c r="CX62" s="12" t="s">
        <v>1493</v>
      </c>
      <c r="CY62" s="12" t="s">
        <v>1493</v>
      </c>
      <c r="CZ62" s="12" t="s">
        <v>1493</v>
      </c>
      <c r="DA62" s="12" t="s">
        <v>1493</v>
      </c>
      <c r="DB62" s="12" t="s">
        <v>1493</v>
      </c>
      <c r="DC62" s="12" t="s">
        <v>1493</v>
      </c>
      <c r="DD62" s="12" t="s">
        <v>1493</v>
      </c>
      <c r="DE62" s="12" t="s">
        <v>1493</v>
      </c>
      <c r="DF62" s="12" t="s">
        <v>1493</v>
      </c>
      <c r="DG62" s="12" t="s">
        <v>1493</v>
      </c>
      <c r="DH62" s="12" t="s">
        <v>1493</v>
      </c>
      <c r="DI62" s="12" t="s">
        <v>1493</v>
      </c>
      <c r="DJ62" s="12" t="s">
        <v>1493</v>
      </c>
      <c r="DK62" s="12" t="s">
        <v>1493</v>
      </c>
      <c r="DL62" s="12" t="s">
        <v>1493</v>
      </c>
      <c r="DM62" s="12" t="s">
        <v>1493</v>
      </c>
      <c r="DN62" s="12" t="s">
        <v>1493</v>
      </c>
      <c r="DO62" s="12" t="s">
        <v>1493</v>
      </c>
      <c r="DP62" s="12" t="s">
        <v>1493</v>
      </c>
      <c r="DQ62" s="12" t="s">
        <v>1493</v>
      </c>
      <c r="DR62" s="12" t="s">
        <v>1493</v>
      </c>
      <c r="DS62" s="12" t="s">
        <v>1493</v>
      </c>
      <c r="DT62" s="12" t="s">
        <v>1493</v>
      </c>
      <c r="DU62" s="12" t="s">
        <v>1493</v>
      </c>
      <c r="DV62" s="12" t="s">
        <v>1493</v>
      </c>
      <c r="DW62" s="12" t="s">
        <v>1493</v>
      </c>
      <c r="DX62" s="12" t="s">
        <v>1493</v>
      </c>
      <c r="DY62" s="12" t="s">
        <v>1493</v>
      </c>
      <c r="DZ62" s="12" t="s">
        <v>1493</v>
      </c>
      <c r="EA62" s="12" t="s">
        <v>1493</v>
      </c>
      <c r="EB62" s="12" t="s">
        <v>1493</v>
      </c>
      <c r="EC62" s="12" t="s">
        <v>1493</v>
      </c>
      <c r="ED62" s="12" t="s">
        <v>1493</v>
      </c>
      <c r="EE62" s="12" t="s">
        <v>1493</v>
      </c>
      <c r="EF62" s="12" t="s">
        <v>1493</v>
      </c>
      <c r="EG62" s="12" t="s">
        <v>1493</v>
      </c>
      <c r="EH62" s="12" t="s">
        <v>1493</v>
      </c>
      <c r="EI62" s="12" t="s">
        <v>1493</v>
      </c>
      <c r="EJ62" s="12" t="s">
        <v>1493</v>
      </c>
      <c r="EK62" s="12" t="s">
        <v>1493</v>
      </c>
      <c r="EL62" s="12" t="s">
        <v>1493</v>
      </c>
      <c r="EM62" s="12" t="s">
        <v>1493</v>
      </c>
      <c r="EN62" s="12" t="s">
        <v>1493</v>
      </c>
      <c r="EO62" s="12" t="s">
        <v>1493</v>
      </c>
      <c r="EP62" s="12" t="s">
        <v>1493</v>
      </c>
      <c r="EQ62" s="12" t="s">
        <v>1493</v>
      </c>
      <c r="ER62" s="12" t="s">
        <v>1493</v>
      </c>
      <c r="ES62" s="12" t="s">
        <v>1493</v>
      </c>
      <c r="ET62" s="12" t="s">
        <v>1493</v>
      </c>
      <c r="EU62" s="12" t="s">
        <v>1493</v>
      </c>
      <c r="EV62" s="12" t="s">
        <v>1493</v>
      </c>
      <c r="EW62" s="12" t="s">
        <v>1493</v>
      </c>
      <c r="EX62" s="12" t="s">
        <v>1493</v>
      </c>
      <c r="EY62" s="12" t="s">
        <v>1493</v>
      </c>
      <c r="EZ62" s="12" t="s">
        <v>1493</v>
      </c>
      <c r="FA62" s="12" t="s">
        <v>1493</v>
      </c>
      <c r="FB62" s="12" t="s">
        <v>1493</v>
      </c>
      <c r="FC62" s="12" t="s">
        <v>1493</v>
      </c>
      <c r="FD62" s="12" t="s">
        <v>1493</v>
      </c>
      <c r="FE62" s="12" t="s">
        <v>1493</v>
      </c>
      <c r="FF62" s="12" t="s">
        <v>1493</v>
      </c>
      <c r="FG62" s="12" t="s">
        <v>1493</v>
      </c>
      <c r="FH62" s="12" t="s">
        <v>1493</v>
      </c>
      <c r="FI62" s="12" t="s">
        <v>1493</v>
      </c>
      <c r="FJ62" s="12" t="s">
        <v>1493</v>
      </c>
      <c r="FK62" s="12" t="s">
        <v>1493</v>
      </c>
      <c r="FL62" s="12" t="s">
        <v>1493</v>
      </c>
      <c r="FM62" s="12" t="s">
        <v>1493</v>
      </c>
      <c r="FN62">
        <v>1</v>
      </c>
      <c r="FO62" s="12" t="s">
        <v>1493</v>
      </c>
      <c r="FP62" s="12" t="s">
        <v>1493</v>
      </c>
      <c r="FQ62">
        <v>0</v>
      </c>
      <c r="FR62" s="12" t="s">
        <v>1493</v>
      </c>
      <c r="FS62" s="12" t="s">
        <v>1493</v>
      </c>
      <c r="FT62" s="12" t="s">
        <v>1493</v>
      </c>
      <c r="FU62" s="12" t="s">
        <v>1493</v>
      </c>
      <c r="FV62" s="12" t="s">
        <v>1493</v>
      </c>
      <c r="FW62" s="12" t="s">
        <v>1493</v>
      </c>
      <c r="FX62" s="12" t="s">
        <v>1493</v>
      </c>
      <c r="FY62" s="12" t="s">
        <v>1493</v>
      </c>
      <c r="FZ62" s="12" t="s">
        <v>1493</v>
      </c>
      <c r="GA62" s="12" t="s">
        <v>1493</v>
      </c>
      <c r="GB62" s="12" t="s">
        <v>1493</v>
      </c>
      <c r="GC62" s="12" t="s">
        <v>1493</v>
      </c>
      <c r="GD62" s="12" t="s">
        <v>1493</v>
      </c>
      <c r="GE62" s="12" t="s">
        <v>1493</v>
      </c>
      <c r="GF62" s="12" t="s">
        <v>1493</v>
      </c>
      <c r="GG62" s="12" t="s">
        <v>1493</v>
      </c>
      <c r="GH62" s="12" t="s">
        <v>1493</v>
      </c>
      <c r="GI62" s="12" t="s">
        <v>1493</v>
      </c>
      <c r="GJ62">
        <v>0</v>
      </c>
      <c r="GK62">
        <v>0</v>
      </c>
      <c r="GL62">
        <v>0</v>
      </c>
      <c r="GN62">
        <v>1</v>
      </c>
    </row>
    <row r="63" spans="1:196" x14ac:dyDescent="0.25">
      <c r="A63" s="4">
        <v>2.0609999999999999</v>
      </c>
      <c r="B63" s="12" t="s">
        <v>899</v>
      </c>
      <c r="C63" s="12" t="s">
        <v>1493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 s="12" t="s">
        <v>1493</v>
      </c>
      <c r="M63" s="12" t="s">
        <v>1493</v>
      </c>
      <c r="N63" s="12" t="s">
        <v>1493</v>
      </c>
      <c r="O63" s="12" t="s">
        <v>1493</v>
      </c>
      <c r="P63" t="s">
        <v>913</v>
      </c>
      <c r="Q63" s="12" t="s">
        <v>1493</v>
      </c>
      <c r="R63">
        <v>1</v>
      </c>
      <c r="S63" s="12" t="s">
        <v>1493</v>
      </c>
      <c r="T63" s="12" t="s">
        <v>1493</v>
      </c>
      <c r="U63" s="12" t="s">
        <v>1493</v>
      </c>
      <c r="V63" s="12" t="s">
        <v>1493</v>
      </c>
      <c r="W63" s="12" t="s">
        <v>1493</v>
      </c>
      <c r="X63" s="12" t="s">
        <v>1493</v>
      </c>
      <c r="Y63" s="12" t="s">
        <v>1493</v>
      </c>
      <c r="Z63" s="12" t="s">
        <v>1493</v>
      </c>
      <c r="AA63" s="12" t="s">
        <v>1493</v>
      </c>
      <c r="AB63">
        <v>1</v>
      </c>
      <c r="AC63">
        <v>1</v>
      </c>
      <c r="AD63" s="12" t="s">
        <v>1493</v>
      </c>
      <c r="AE63" s="12" t="s">
        <v>1493</v>
      </c>
      <c r="AF63" s="12" t="s">
        <v>1493</v>
      </c>
      <c r="AG63" s="12" t="s">
        <v>1493</v>
      </c>
      <c r="AH63" s="12" t="s">
        <v>1493</v>
      </c>
      <c r="AI63" s="12" t="s">
        <v>1493</v>
      </c>
      <c r="AJ63" s="12" t="s">
        <v>1493</v>
      </c>
      <c r="AK63" s="12" t="s">
        <v>1493</v>
      </c>
      <c r="AL63" s="12" t="s">
        <v>1493</v>
      </c>
      <c r="AM63" s="12" t="s">
        <v>1493</v>
      </c>
      <c r="AN63" s="12" t="s">
        <v>1493</v>
      </c>
      <c r="AO63" s="12" t="s">
        <v>1493</v>
      </c>
      <c r="AP63" s="12" t="s">
        <v>1493</v>
      </c>
      <c r="AQ63" s="12" t="s">
        <v>1493</v>
      </c>
      <c r="AR63" s="12" t="s">
        <v>1493</v>
      </c>
      <c r="AS63" s="12" t="s">
        <v>1493</v>
      </c>
      <c r="AT63" s="12" t="s">
        <v>1493</v>
      </c>
      <c r="AU63" s="12" t="s">
        <v>1493</v>
      </c>
      <c r="AV63" s="12" t="s">
        <v>1493</v>
      </c>
      <c r="AW63" s="12" t="s">
        <v>1493</v>
      </c>
      <c r="AX63" s="12" t="s">
        <v>1493</v>
      </c>
      <c r="AY63" s="12" t="s">
        <v>1493</v>
      </c>
      <c r="AZ63" s="12" t="s">
        <v>1493</v>
      </c>
      <c r="BA63" s="12" t="s">
        <v>1493</v>
      </c>
      <c r="BB63" s="12" t="s">
        <v>1493</v>
      </c>
      <c r="BC63" s="12" t="s">
        <v>1493</v>
      </c>
      <c r="BD63" s="12" t="s">
        <v>1493</v>
      </c>
      <c r="BE63" s="12" t="s">
        <v>1493</v>
      </c>
      <c r="BF63" s="12" t="s">
        <v>1493</v>
      </c>
      <c r="BG63" s="12" t="s">
        <v>1493</v>
      </c>
      <c r="BH63" s="12" t="s">
        <v>1493</v>
      </c>
      <c r="BI63" s="12" t="s">
        <v>1493</v>
      </c>
      <c r="BJ63" s="12" t="s">
        <v>1493</v>
      </c>
      <c r="BK63" s="12" t="s">
        <v>1493</v>
      </c>
      <c r="BL63" s="12" t="s">
        <v>1493</v>
      </c>
      <c r="BM63" s="12" t="s">
        <v>1493</v>
      </c>
      <c r="BN63" s="12" t="s">
        <v>1493</v>
      </c>
      <c r="BO63" s="12" t="s">
        <v>1493</v>
      </c>
      <c r="BP63" s="12" t="s">
        <v>1493</v>
      </c>
      <c r="BQ63" s="12" t="s">
        <v>1493</v>
      </c>
      <c r="BR63" s="12" t="s">
        <v>1493</v>
      </c>
      <c r="BS63" s="12" t="s">
        <v>1493</v>
      </c>
      <c r="BT63" s="12" t="s">
        <v>1493</v>
      </c>
      <c r="BU63" s="12" t="s">
        <v>1493</v>
      </c>
      <c r="BV63" s="12" t="s">
        <v>1493</v>
      </c>
      <c r="BW63" s="12" t="s">
        <v>1493</v>
      </c>
      <c r="BX63" s="12" t="s">
        <v>1493</v>
      </c>
      <c r="BY63" s="12" t="s">
        <v>1493</v>
      </c>
      <c r="BZ63" s="12" t="s">
        <v>1493</v>
      </c>
      <c r="CA63" s="12" t="s">
        <v>1493</v>
      </c>
      <c r="CB63" s="12" t="s">
        <v>1493</v>
      </c>
      <c r="CC63" s="12" t="s">
        <v>1493</v>
      </c>
      <c r="CD63" s="12" t="s">
        <v>1493</v>
      </c>
      <c r="CE63" s="12" t="s">
        <v>1493</v>
      </c>
      <c r="CF63" s="12" t="s">
        <v>1493</v>
      </c>
      <c r="CG63" s="12" t="s">
        <v>1493</v>
      </c>
      <c r="CH63" s="12" t="s">
        <v>1493</v>
      </c>
      <c r="CI63" s="12" t="s">
        <v>1493</v>
      </c>
      <c r="CJ63" s="12" t="s">
        <v>1493</v>
      </c>
      <c r="CK63" s="12" t="s">
        <v>1493</v>
      </c>
      <c r="CL63" s="12" t="s">
        <v>1493</v>
      </c>
      <c r="CM63" s="12" t="s">
        <v>1493</v>
      </c>
      <c r="CN63" s="12" t="s">
        <v>1493</v>
      </c>
      <c r="CO63" s="12" t="s">
        <v>1493</v>
      </c>
      <c r="CP63" s="12" t="s">
        <v>1493</v>
      </c>
      <c r="CQ63" s="12" t="s">
        <v>1493</v>
      </c>
      <c r="CR63" s="12" t="s">
        <v>1493</v>
      </c>
      <c r="CS63" s="12" t="s">
        <v>1493</v>
      </c>
      <c r="CT63" s="12" t="s">
        <v>1493</v>
      </c>
      <c r="CU63" s="12" t="s">
        <v>1493</v>
      </c>
      <c r="CV63" s="12" t="s">
        <v>1493</v>
      </c>
      <c r="CW63" s="12" t="s">
        <v>1493</v>
      </c>
      <c r="CX63" s="12" t="s">
        <v>1493</v>
      </c>
      <c r="CY63" s="12" t="s">
        <v>1493</v>
      </c>
      <c r="CZ63" s="12" t="s">
        <v>1493</v>
      </c>
      <c r="DA63" s="12" t="s">
        <v>1493</v>
      </c>
      <c r="DB63" s="12" t="s">
        <v>1493</v>
      </c>
      <c r="DC63" s="12" t="s">
        <v>1493</v>
      </c>
      <c r="DD63" s="12" t="s">
        <v>1493</v>
      </c>
      <c r="DE63" s="12" t="s">
        <v>1493</v>
      </c>
      <c r="DF63" s="12" t="s">
        <v>1493</v>
      </c>
      <c r="DG63" s="12" t="s">
        <v>1493</v>
      </c>
      <c r="DH63" s="12" t="s">
        <v>1493</v>
      </c>
      <c r="DI63" s="12" t="s">
        <v>1493</v>
      </c>
      <c r="DJ63" s="12" t="s">
        <v>1493</v>
      </c>
      <c r="DK63" s="12" t="s">
        <v>1493</v>
      </c>
      <c r="DL63" s="12" t="s">
        <v>1493</v>
      </c>
      <c r="DM63" s="12" t="s">
        <v>1493</v>
      </c>
      <c r="DN63" s="12" t="s">
        <v>1493</v>
      </c>
      <c r="DO63" s="12" t="s">
        <v>1493</v>
      </c>
      <c r="DP63" s="12" t="s">
        <v>1493</v>
      </c>
      <c r="DQ63" s="12" t="s">
        <v>1493</v>
      </c>
      <c r="DR63" s="12" t="s">
        <v>1493</v>
      </c>
      <c r="DS63" s="12" t="s">
        <v>1493</v>
      </c>
      <c r="DT63" s="12" t="s">
        <v>1493</v>
      </c>
      <c r="DU63" s="12" t="s">
        <v>1493</v>
      </c>
      <c r="DV63" s="12" t="s">
        <v>1493</v>
      </c>
      <c r="DW63" s="12" t="s">
        <v>1493</v>
      </c>
      <c r="DX63" s="12" t="s">
        <v>1493</v>
      </c>
      <c r="DY63" s="12" t="s">
        <v>1493</v>
      </c>
      <c r="DZ63" s="12" t="s">
        <v>1493</v>
      </c>
      <c r="EA63" s="12" t="s">
        <v>1493</v>
      </c>
      <c r="EB63" s="12" t="s">
        <v>1493</v>
      </c>
      <c r="EC63" s="12" t="s">
        <v>1493</v>
      </c>
      <c r="ED63" s="12" t="s">
        <v>1493</v>
      </c>
      <c r="EE63" s="12" t="s">
        <v>1493</v>
      </c>
      <c r="EF63" s="12" t="s">
        <v>1493</v>
      </c>
      <c r="EG63" s="12" t="s">
        <v>1493</v>
      </c>
      <c r="EH63" s="12" t="s">
        <v>1493</v>
      </c>
      <c r="EI63" s="12" t="s">
        <v>1493</v>
      </c>
      <c r="EJ63" s="12" t="s">
        <v>1493</v>
      </c>
      <c r="EK63" s="12" t="s">
        <v>1493</v>
      </c>
      <c r="EL63" s="12" t="s">
        <v>1493</v>
      </c>
      <c r="EM63" s="12" t="s">
        <v>1493</v>
      </c>
      <c r="EN63" s="12" t="s">
        <v>1493</v>
      </c>
      <c r="EO63" s="12" t="s">
        <v>1493</v>
      </c>
      <c r="EP63" s="12" t="s">
        <v>1493</v>
      </c>
      <c r="EQ63" s="12" t="s">
        <v>1493</v>
      </c>
      <c r="ER63" s="12" t="s">
        <v>1493</v>
      </c>
      <c r="ES63" s="12" t="s">
        <v>1493</v>
      </c>
      <c r="ET63" s="12" t="s">
        <v>1493</v>
      </c>
      <c r="EU63" s="12" t="s">
        <v>1493</v>
      </c>
      <c r="EV63" s="12" t="s">
        <v>1493</v>
      </c>
      <c r="EW63" s="12" t="s">
        <v>1493</v>
      </c>
      <c r="EX63" s="12" t="s">
        <v>1493</v>
      </c>
      <c r="EY63" s="12" t="s">
        <v>1493</v>
      </c>
      <c r="EZ63" s="12" t="s">
        <v>1493</v>
      </c>
      <c r="FA63" s="12" t="s">
        <v>1493</v>
      </c>
      <c r="FB63" s="12" t="s">
        <v>1493</v>
      </c>
      <c r="FC63" s="12" t="s">
        <v>1493</v>
      </c>
      <c r="FD63" s="12" t="s">
        <v>1493</v>
      </c>
      <c r="FE63" s="12" t="s">
        <v>1493</v>
      </c>
      <c r="FF63" s="12" t="s">
        <v>1493</v>
      </c>
      <c r="FG63" s="12" t="s">
        <v>1493</v>
      </c>
      <c r="FH63" s="12" t="s">
        <v>1493</v>
      </c>
      <c r="FI63" s="12" t="s">
        <v>1493</v>
      </c>
      <c r="FJ63" s="12" t="s">
        <v>1493</v>
      </c>
      <c r="FK63" s="12" t="s">
        <v>1493</v>
      </c>
      <c r="FL63" s="12" t="s">
        <v>1493</v>
      </c>
      <c r="FM63" s="12" t="s">
        <v>1493</v>
      </c>
      <c r="FN63">
        <v>1</v>
      </c>
      <c r="FO63" s="12" t="s">
        <v>1493</v>
      </c>
      <c r="FP63" s="12" t="s">
        <v>1493</v>
      </c>
      <c r="FQ63">
        <v>0</v>
      </c>
      <c r="FR63" s="12" t="s">
        <v>1493</v>
      </c>
      <c r="FS63" s="12" t="s">
        <v>1493</v>
      </c>
      <c r="FT63" s="12" t="s">
        <v>1493</v>
      </c>
      <c r="FU63" s="12" t="s">
        <v>1493</v>
      </c>
      <c r="FV63" s="12" t="s">
        <v>1493</v>
      </c>
      <c r="FW63" s="12" t="s">
        <v>1493</v>
      </c>
      <c r="FX63" s="12" t="s">
        <v>1493</v>
      </c>
      <c r="FY63" s="12" t="s">
        <v>1493</v>
      </c>
      <c r="FZ63" s="12" t="s">
        <v>1493</v>
      </c>
      <c r="GA63" s="12" t="s">
        <v>1493</v>
      </c>
      <c r="GB63" s="12" t="s">
        <v>1493</v>
      </c>
      <c r="GC63" s="12" t="s">
        <v>1493</v>
      </c>
      <c r="GD63" s="12" t="s">
        <v>1493</v>
      </c>
      <c r="GE63" s="12" t="s">
        <v>1493</v>
      </c>
      <c r="GF63" s="12" t="s">
        <v>1493</v>
      </c>
      <c r="GG63" s="12" t="s">
        <v>1493</v>
      </c>
      <c r="GH63" s="12" t="s">
        <v>1493</v>
      </c>
      <c r="GI63" s="12" t="s">
        <v>1493</v>
      </c>
      <c r="GJ63">
        <v>0</v>
      </c>
      <c r="GK63">
        <v>0</v>
      </c>
      <c r="GL63">
        <v>0</v>
      </c>
      <c r="GN63">
        <v>1</v>
      </c>
    </row>
    <row r="64" spans="1:196" x14ac:dyDescent="0.25">
      <c r="A64" s="4">
        <v>2.0619999999999998</v>
      </c>
      <c r="B64" s="12" t="s">
        <v>547</v>
      </c>
      <c r="C64" s="12" t="s">
        <v>1493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 s="12" t="s">
        <v>1493</v>
      </c>
      <c r="M64" s="12" t="s">
        <v>1493</v>
      </c>
      <c r="N64">
        <v>1</v>
      </c>
      <c r="O64">
        <v>1</v>
      </c>
      <c r="P64" s="12" t="s">
        <v>1493</v>
      </c>
      <c r="Q64" s="12" t="s">
        <v>1493</v>
      </c>
      <c r="R64" s="12" t="s">
        <v>1493</v>
      </c>
      <c r="S64" s="12" t="s">
        <v>1493</v>
      </c>
      <c r="T64" s="12" t="s">
        <v>1493</v>
      </c>
      <c r="U64" s="12" t="s">
        <v>1493</v>
      </c>
      <c r="V64" s="12" t="s">
        <v>1493</v>
      </c>
      <c r="W64" s="12" t="s">
        <v>1493</v>
      </c>
      <c r="X64" s="12" t="s">
        <v>1493</v>
      </c>
      <c r="Y64" s="12" t="s">
        <v>1493</v>
      </c>
      <c r="Z64" s="12" t="s">
        <v>1493</v>
      </c>
      <c r="AA64" s="12" t="s">
        <v>1493</v>
      </c>
      <c r="AB64" s="12" t="s">
        <v>1493</v>
      </c>
      <c r="AC64" s="12" t="s">
        <v>1493</v>
      </c>
      <c r="AD64" s="12" t="s">
        <v>1493</v>
      </c>
      <c r="AE64" s="12" t="s">
        <v>1493</v>
      </c>
      <c r="AF64" s="12" t="s">
        <v>1493</v>
      </c>
      <c r="AG64" s="12" t="s">
        <v>1493</v>
      </c>
      <c r="AH64" s="12" t="s">
        <v>1493</v>
      </c>
      <c r="AI64" s="12" t="s">
        <v>1493</v>
      </c>
      <c r="AJ64" s="12" t="s">
        <v>1493</v>
      </c>
      <c r="AK64" s="12" t="s">
        <v>1493</v>
      </c>
      <c r="AL64" s="12" t="s">
        <v>1493</v>
      </c>
      <c r="AM64" s="12" t="s">
        <v>1493</v>
      </c>
      <c r="AN64" s="12" t="s">
        <v>1493</v>
      </c>
      <c r="AO64" s="12" t="s">
        <v>1493</v>
      </c>
      <c r="AP64" s="12" t="s">
        <v>1493</v>
      </c>
      <c r="AQ64" s="12" t="s">
        <v>1493</v>
      </c>
      <c r="AR64" s="12" t="s">
        <v>1493</v>
      </c>
      <c r="AS64" s="12" t="s">
        <v>1493</v>
      </c>
      <c r="AT64" s="12" t="s">
        <v>1493</v>
      </c>
      <c r="AU64" s="12" t="s">
        <v>1493</v>
      </c>
      <c r="AV64" s="12" t="s">
        <v>1493</v>
      </c>
      <c r="AW64" s="12" t="s">
        <v>1493</v>
      </c>
      <c r="AX64" s="12" t="s">
        <v>1493</v>
      </c>
      <c r="AY64" s="12" t="s">
        <v>1493</v>
      </c>
      <c r="AZ64" s="12" t="s">
        <v>1493</v>
      </c>
      <c r="BA64" s="12" t="s">
        <v>1493</v>
      </c>
      <c r="BB64" s="12" t="s">
        <v>1493</v>
      </c>
      <c r="BC64" s="12" t="s">
        <v>1493</v>
      </c>
      <c r="BD64" s="12" t="s">
        <v>1493</v>
      </c>
      <c r="BE64" s="12" t="s">
        <v>1493</v>
      </c>
      <c r="BF64" s="12" t="s">
        <v>1493</v>
      </c>
      <c r="BG64" s="12" t="s">
        <v>1493</v>
      </c>
      <c r="BH64" s="12" t="s">
        <v>1493</v>
      </c>
      <c r="BI64" s="12" t="s">
        <v>1493</v>
      </c>
      <c r="BJ64" s="12" t="s">
        <v>1493</v>
      </c>
      <c r="BK64" s="12" t="s">
        <v>1493</v>
      </c>
      <c r="BL64" s="12" t="s">
        <v>1493</v>
      </c>
      <c r="BM64" s="12" t="s">
        <v>1493</v>
      </c>
      <c r="BN64" s="12" t="s">
        <v>1493</v>
      </c>
      <c r="BO64" s="12" t="s">
        <v>1493</v>
      </c>
      <c r="BP64" s="12" t="s">
        <v>1493</v>
      </c>
      <c r="BQ64" s="12" t="s">
        <v>1493</v>
      </c>
      <c r="BR64" s="12" t="s">
        <v>1493</v>
      </c>
      <c r="BS64" s="12" t="s">
        <v>1493</v>
      </c>
      <c r="BT64" s="12" t="s">
        <v>1493</v>
      </c>
      <c r="BU64" s="12" t="s">
        <v>1493</v>
      </c>
      <c r="BV64" s="12" t="s">
        <v>1493</v>
      </c>
      <c r="BW64" s="12" t="s">
        <v>1493</v>
      </c>
      <c r="BX64" s="12" t="s">
        <v>1493</v>
      </c>
      <c r="BY64" s="12" t="s">
        <v>1493</v>
      </c>
      <c r="BZ64" s="12" t="s">
        <v>1493</v>
      </c>
      <c r="CA64" s="12" t="s">
        <v>1493</v>
      </c>
      <c r="CB64" s="12" t="s">
        <v>1493</v>
      </c>
      <c r="CC64" s="12" t="s">
        <v>1493</v>
      </c>
      <c r="CD64" s="12" t="s">
        <v>1493</v>
      </c>
      <c r="CE64" s="12" t="s">
        <v>1493</v>
      </c>
      <c r="CF64" s="12" t="s">
        <v>1493</v>
      </c>
      <c r="CG64" s="12" t="s">
        <v>1493</v>
      </c>
      <c r="CH64" s="12" t="s">
        <v>1493</v>
      </c>
      <c r="CI64" s="12" t="s">
        <v>1493</v>
      </c>
      <c r="CJ64" s="12" t="s">
        <v>1493</v>
      </c>
      <c r="CK64" s="12" t="s">
        <v>1493</v>
      </c>
      <c r="CL64" s="12" t="s">
        <v>1493</v>
      </c>
      <c r="CM64" s="12" t="s">
        <v>1493</v>
      </c>
      <c r="CN64" s="12" t="s">
        <v>1493</v>
      </c>
      <c r="CO64" s="12" t="s">
        <v>1493</v>
      </c>
      <c r="CP64" s="12" t="s">
        <v>1493</v>
      </c>
      <c r="CQ64" s="12" t="s">
        <v>1493</v>
      </c>
      <c r="CR64" s="12" t="s">
        <v>1493</v>
      </c>
      <c r="CS64" s="12" t="s">
        <v>1493</v>
      </c>
      <c r="CT64" s="12" t="s">
        <v>1493</v>
      </c>
      <c r="CU64" s="12" t="s">
        <v>1493</v>
      </c>
      <c r="CV64" s="12" t="s">
        <v>1493</v>
      </c>
      <c r="CW64" s="12" t="s">
        <v>1493</v>
      </c>
      <c r="CX64" s="12" t="s">
        <v>1493</v>
      </c>
      <c r="CY64" s="12" t="s">
        <v>1493</v>
      </c>
      <c r="CZ64" s="12" t="s">
        <v>1493</v>
      </c>
      <c r="DA64" s="12" t="s">
        <v>1493</v>
      </c>
      <c r="DB64" s="12" t="s">
        <v>1493</v>
      </c>
      <c r="DC64" s="12" t="s">
        <v>1493</v>
      </c>
      <c r="DD64" s="12" t="s">
        <v>1493</v>
      </c>
      <c r="DE64" s="12" t="s">
        <v>1493</v>
      </c>
      <c r="DF64" s="12" t="s">
        <v>1493</v>
      </c>
      <c r="DG64" s="12" t="s">
        <v>1493</v>
      </c>
      <c r="DH64" s="12" t="s">
        <v>1493</v>
      </c>
      <c r="DI64" s="12" t="s">
        <v>1493</v>
      </c>
      <c r="DJ64" s="12" t="s">
        <v>1493</v>
      </c>
      <c r="DK64" s="12" t="s">
        <v>1493</v>
      </c>
      <c r="DL64" s="12" t="s">
        <v>1493</v>
      </c>
      <c r="DM64" s="12" t="s">
        <v>1493</v>
      </c>
      <c r="DN64" s="12" t="s">
        <v>1493</v>
      </c>
      <c r="DO64" s="12" t="s">
        <v>1493</v>
      </c>
      <c r="DP64" s="12" t="s">
        <v>1493</v>
      </c>
      <c r="DQ64" s="12" t="s">
        <v>1493</v>
      </c>
      <c r="DR64" s="12" t="s">
        <v>1493</v>
      </c>
      <c r="DS64" s="12" t="s">
        <v>1493</v>
      </c>
      <c r="DT64" s="12" t="s">
        <v>1493</v>
      </c>
      <c r="DU64" s="12" t="s">
        <v>1493</v>
      </c>
      <c r="DV64" s="12" t="s">
        <v>1493</v>
      </c>
      <c r="DW64" s="12" t="s">
        <v>1493</v>
      </c>
      <c r="DX64" s="12" t="s">
        <v>1493</v>
      </c>
      <c r="DY64" s="12" t="s">
        <v>1493</v>
      </c>
      <c r="DZ64" s="12" t="s">
        <v>1493</v>
      </c>
      <c r="EA64" s="12" t="s">
        <v>1493</v>
      </c>
      <c r="EB64" s="12" t="s">
        <v>1493</v>
      </c>
      <c r="EC64" s="12" t="s">
        <v>1493</v>
      </c>
      <c r="ED64" s="12" t="s">
        <v>1493</v>
      </c>
      <c r="EE64" s="12" t="s">
        <v>1493</v>
      </c>
      <c r="EF64" s="12" t="s">
        <v>1493</v>
      </c>
      <c r="EG64" s="12" t="s">
        <v>1493</v>
      </c>
      <c r="EH64" s="12" t="s">
        <v>1493</v>
      </c>
      <c r="EI64" s="12" t="s">
        <v>1493</v>
      </c>
      <c r="EJ64" s="12" t="s">
        <v>1493</v>
      </c>
      <c r="EK64" s="12" t="s">
        <v>1493</v>
      </c>
      <c r="EL64" s="12" t="s">
        <v>1493</v>
      </c>
      <c r="EM64" s="12" t="s">
        <v>1493</v>
      </c>
      <c r="EN64" s="12" t="s">
        <v>1493</v>
      </c>
      <c r="EO64" s="12" t="s">
        <v>1493</v>
      </c>
      <c r="EP64" s="12" t="s">
        <v>1493</v>
      </c>
      <c r="EQ64" s="12" t="s">
        <v>1493</v>
      </c>
      <c r="ER64" s="12" t="s">
        <v>1493</v>
      </c>
      <c r="ES64" s="12" t="s">
        <v>1493</v>
      </c>
      <c r="ET64" s="12" t="s">
        <v>1493</v>
      </c>
      <c r="EU64" s="12" t="s">
        <v>1493</v>
      </c>
      <c r="EV64" s="12" t="s">
        <v>1493</v>
      </c>
      <c r="EW64" s="12" t="s">
        <v>1493</v>
      </c>
      <c r="EX64" s="12" t="s">
        <v>1493</v>
      </c>
      <c r="EY64" s="12" t="s">
        <v>1493</v>
      </c>
      <c r="EZ64" s="12" t="s">
        <v>1493</v>
      </c>
      <c r="FA64" s="12" t="s">
        <v>1493</v>
      </c>
      <c r="FB64" s="12" t="s">
        <v>1493</v>
      </c>
      <c r="FC64" s="12" t="s">
        <v>1493</v>
      </c>
      <c r="FD64" s="12" t="s">
        <v>1493</v>
      </c>
      <c r="FE64" s="12" t="s">
        <v>1493</v>
      </c>
      <c r="FF64" s="12" t="s">
        <v>1493</v>
      </c>
      <c r="FG64" s="12" t="s">
        <v>1493</v>
      </c>
      <c r="FH64" s="12" t="s">
        <v>1493</v>
      </c>
      <c r="FI64" s="12" t="s">
        <v>1493</v>
      </c>
      <c r="FJ64" s="12" t="s">
        <v>1493</v>
      </c>
      <c r="FK64" s="12" t="s">
        <v>1493</v>
      </c>
      <c r="FL64" s="12" t="s">
        <v>1493</v>
      </c>
      <c r="FM64" s="12" t="s">
        <v>1493</v>
      </c>
      <c r="FN64">
        <v>1</v>
      </c>
      <c r="FO64" s="12" t="s">
        <v>1493</v>
      </c>
      <c r="FP64" s="12" t="s">
        <v>1493</v>
      </c>
      <c r="FQ64">
        <v>0</v>
      </c>
      <c r="FR64" s="12" t="s">
        <v>1493</v>
      </c>
      <c r="FS64" s="12" t="s">
        <v>1493</v>
      </c>
      <c r="FT64" s="12" t="s">
        <v>1493</v>
      </c>
      <c r="FU64" s="12" t="s">
        <v>1493</v>
      </c>
      <c r="FV64" s="12" t="s">
        <v>1493</v>
      </c>
      <c r="FW64" s="12" t="s">
        <v>1493</v>
      </c>
      <c r="FX64" s="12" t="s">
        <v>1493</v>
      </c>
      <c r="FY64" s="12" t="s">
        <v>1493</v>
      </c>
      <c r="FZ64" s="12" t="s">
        <v>1493</v>
      </c>
      <c r="GA64" s="12" t="s">
        <v>1493</v>
      </c>
      <c r="GB64" s="12" t="s">
        <v>1493</v>
      </c>
      <c r="GC64" s="12" t="s">
        <v>1493</v>
      </c>
      <c r="GD64" s="12" t="s">
        <v>1493</v>
      </c>
      <c r="GE64" s="12" t="s">
        <v>1493</v>
      </c>
      <c r="GF64" s="12" t="s">
        <v>1493</v>
      </c>
      <c r="GG64" s="12" t="s">
        <v>1493</v>
      </c>
      <c r="GH64" s="12" t="s">
        <v>1493</v>
      </c>
      <c r="GI64" s="12" t="s">
        <v>1493</v>
      </c>
      <c r="GJ64">
        <v>0</v>
      </c>
      <c r="GK64">
        <v>0</v>
      </c>
      <c r="GL64">
        <v>0</v>
      </c>
      <c r="GN64">
        <v>1</v>
      </c>
    </row>
    <row r="65" spans="1:196" x14ac:dyDescent="0.25">
      <c r="A65" s="4">
        <v>2.0630000000000002</v>
      </c>
      <c r="B65" t="s">
        <v>1464</v>
      </c>
      <c r="C65">
        <v>216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 s="12" t="s">
        <v>1493</v>
      </c>
      <c r="M65" s="12" t="s">
        <v>1493</v>
      </c>
      <c r="N65" s="12" t="s">
        <v>1493</v>
      </c>
      <c r="O65" s="12" t="s">
        <v>1493</v>
      </c>
      <c r="P65" s="12" t="s">
        <v>1493</v>
      </c>
      <c r="Q65" s="12" t="s">
        <v>1493</v>
      </c>
      <c r="R65" s="12" t="s">
        <v>1493</v>
      </c>
      <c r="S65" s="12" t="s">
        <v>1493</v>
      </c>
      <c r="T65" s="12" t="s">
        <v>1493</v>
      </c>
      <c r="U65" s="12" t="s">
        <v>1493</v>
      </c>
      <c r="V65" s="12" t="s">
        <v>1493</v>
      </c>
      <c r="W65" s="12" t="s">
        <v>1493</v>
      </c>
      <c r="X65" s="12" t="s">
        <v>1493</v>
      </c>
      <c r="Y65" s="12" t="s">
        <v>1493</v>
      </c>
      <c r="Z65" s="12" t="s">
        <v>1493</v>
      </c>
      <c r="AA65" s="12" t="s">
        <v>1493</v>
      </c>
      <c r="AB65" s="12" t="s">
        <v>1493</v>
      </c>
      <c r="AC65" s="12" t="s">
        <v>1493</v>
      </c>
      <c r="AD65" s="12" t="s">
        <v>1493</v>
      </c>
      <c r="AE65" s="12" t="s">
        <v>1493</v>
      </c>
      <c r="AF65" s="12" t="s">
        <v>1493</v>
      </c>
      <c r="AG65" s="12" t="s">
        <v>1493</v>
      </c>
      <c r="AH65" s="12" t="s">
        <v>1493</v>
      </c>
      <c r="AI65" s="12" t="s">
        <v>1493</v>
      </c>
      <c r="AJ65" s="12" t="s">
        <v>1493</v>
      </c>
      <c r="AK65" s="12" t="s">
        <v>1493</v>
      </c>
      <c r="AL65" s="12" t="s">
        <v>1493</v>
      </c>
      <c r="AM65" s="12" t="s">
        <v>1493</v>
      </c>
      <c r="AN65" s="12" t="s">
        <v>1493</v>
      </c>
      <c r="AO65" s="12" t="s">
        <v>1493</v>
      </c>
      <c r="AP65" s="12" t="s">
        <v>1493</v>
      </c>
      <c r="AQ65" s="12" t="s">
        <v>1493</v>
      </c>
      <c r="AR65" s="12" t="s">
        <v>1493</v>
      </c>
      <c r="AS65" s="12" t="s">
        <v>1493</v>
      </c>
      <c r="AT65" s="12" t="s">
        <v>1493</v>
      </c>
      <c r="AU65" s="12" t="s">
        <v>1493</v>
      </c>
      <c r="AV65" s="12" t="s">
        <v>1493</v>
      </c>
      <c r="AW65" s="12" t="s">
        <v>1493</v>
      </c>
      <c r="AX65" s="12" t="s">
        <v>1493</v>
      </c>
      <c r="AY65" s="12" t="s">
        <v>1493</v>
      </c>
      <c r="AZ65" s="12" t="s">
        <v>1493</v>
      </c>
      <c r="BA65" s="12" t="s">
        <v>1493</v>
      </c>
      <c r="BB65" s="12" t="s">
        <v>1493</v>
      </c>
      <c r="BC65" s="12" t="s">
        <v>1493</v>
      </c>
      <c r="BD65" s="12" t="s">
        <v>1493</v>
      </c>
      <c r="BE65" s="12" t="s">
        <v>1493</v>
      </c>
      <c r="BF65" s="12" t="s">
        <v>1493</v>
      </c>
      <c r="BG65" s="12" t="s">
        <v>1493</v>
      </c>
      <c r="BH65" s="12" t="s">
        <v>1493</v>
      </c>
      <c r="BI65" s="12" t="s">
        <v>1493</v>
      </c>
      <c r="BJ65" s="12" t="s">
        <v>1493</v>
      </c>
      <c r="BK65" s="12" t="s">
        <v>1493</v>
      </c>
      <c r="BL65" s="12" t="s">
        <v>1493</v>
      </c>
      <c r="BM65" s="12" t="s">
        <v>1493</v>
      </c>
      <c r="BN65" s="12" t="s">
        <v>1493</v>
      </c>
      <c r="BO65" s="12" t="s">
        <v>1493</v>
      </c>
      <c r="BP65" s="12" t="s">
        <v>1493</v>
      </c>
      <c r="BQ65" s="12" t="s">
        <v>1493</v>
      </c>
      <c r="BR65" s="12" t="s">
        <v>1493</v>
      </c>
      <c r="BS65" s="12" t="s">
        <v>1493</v>
      </c>
      <c r="BT65" s="12" t="s">
        <v>1493</v>
      </c>
      <c r="BU65" s="12" t="s">
        <v>1493</v>
      </c>
      <c r="BV65" s="12" t="s">
        <v>1493</v>
      </c>
      <c r="BW65" s="12" t="s">
        <v>1493</v>
      </c>
      <c r="BX65" s="12" t="s">
        <v>1493</v>
      </c>
      <c r="BY65" s="12" t="s">
        <v>1493</v>
      </c>
      <c r="BZ65" s="12" t="s">
        <v>1493</v>
      </c>
      <c r="CA65" s="12" t="s">
        <v>1493</v>
      </c>
      <c r="CB65" s="12" t="s">
        <v>1493</v>
      </c>
      <c r="CC65" s="12" t="s">
        <v>1493</v>
      </c>
      <c r="CD65" s="12" t="s">
        <v>1493</v>
      </c>
      <c r="CE65" s="12" t="s">
        <v>1493</v>
      </c>
      <c r="CF65" s="12" t="s">
        <v>1493</v>
      </c>
      <c r="CG65" s="12" t="s">
        <v>1493</v>
      </c>
      <c r="CH65" s="12" t="s">
        <v>1493</v>
      </c>
      <c r="CI65" s="12" t="s">
        <v>1493</v>
      </c>
      <c r="CJ65" s="12" t="s">
        <v>1493</v>
      </c>
      <c r="CK65" s="12" t="s">
        <v>1493</v>
      </c>
      <c r="CL65" s="12" t="s">
        <v>1493</v>
      </c>
      <c r="CM65" s="12" t="s">
        <v>1493</v>
      </c>
      <c r="CN65" s="12" t="s">
        <v>1493</v>
      </c>
      <c r="CO65" s="12" t="s">
        <v>1493</v>
      </c>
      <c r="CP65" s="12" t="s">
        <v>1493</v>
      </c>
      <c r="CQ65" s="12" t="s">
        <v>1493</v>
      </c>
      <c r="CR65" s="12" t="s">
        <v>1493</v>
      </c>
      <c r="CS65" s="12" t="s">
        <v>1493</v>
      </c>
      <c r="CT65" s="12" t="s">
        <v>1493</v>
      </c>
      <c r="CU65" s="12" t="s">
        <v>1493</v>
      </c>
      <c r="CV65" s="12" t="s">
        <v>1493</v>
      </c>
      <c r="CW65" s="12" t="s">
        <v>1493</v>
      </c>
      <c r="CX65" s="12" t="s">
        <v>1493</v>
      </c>
      <c r="CY65" s="12" t="s">
        <v>1493</v>
      </c>
      <c r="CZ65" s="12" t="s">
        <v>1493</v>
      </c>
      <c r="DA65" s="12" t="s">
        <v>1493</v>
      </c>
      <c r="DB65" s="12" t="s">
        <v>1493</v>
      </c>
      <c r="DC65" s="12" t="s">
        <v>1493</v>
      </c>
      <c r="DD65" s="12" t="s">
        <v>1493</v>
      </c>
      <c r="DE65" s="12" t="s">
        <v>1493</v>
      </c>
      <c r="DF65" s="12" t="s">
        <v>1493</v>
      </c>
      <c r="DG65" s="12" t="s">
        <v>1493</v>
      </c>
      <c r="DH65" s="12" t="s">
        <v>1493</v>
      </c>
      <c r="DI65" s="12" t="s">
        <v>1493</v>
      </c>
      <c r="DJ65" s="12" t="s">
        <v>1493</v>
      </c>
      <c r="DK65" s="12" t="s">
        <v>1493</v>
      </c>
      <c r="DL65" s="12" t="s">
        <v>1493</v>
      </c>
      <c r="DM65" s="12" t="s">
        <v>1493</v>
      </c>
      <c r="DN65" s="12" t="s">
        <v>1493</v>
      </c>
      <c r="DO65" s="12" t="s">
        <v>1493</v>
      </c>
      <c r="DP65" s="12" t="s">
        <v>1493</v>
      </c>
      <c r="DQ65" s="12" t="s">
        <v>1493</v>
      </c>
      <c r="DR65" s="12" t="s">
        <v>1493</v>
      </c>
      <c r="DS65" s="12" t="s">
        <v>1493</v>
      </c>
      <c r="DT65" s="12" t="s">
        <v>1493</v>
      </c>
      <c r="DU65" s="12" t="s">
        <v>1493</v>
      </c>
      <c r="DV65" s="12" t="s">
        <v>1493</v>
      </c>
      <c r="DW65" s="12" t="s">
        <v>1493</v>
      </c>
      <c r="DX65" s="12" t="s">
        <v>1493</v>
      </c>
      <c r="DY65" s="12" t="s">
        <v>1493</v>
      </c>
      <c r="DZ65" s="12" t="s">
        <v>1493</v>
      </c>
      <c r="EA65" s="12" t="s">
        <v>1493</v>
      </c>
      <c r="EB65" s="12" t="s">
        <v>1493</v>
      </c>
      <c r="EC65" s="12" t="s">
        <v>1493</v>
      </c>
      <c r="ED65" s="12" t="s">
        <v>1493</v>
      </c>
      <c r="EE65" s="12" t="s">
        <v>1493</v>
      </c>
      <c r="EF65" s="12" t="s">
        <v>1493</v>
      </c>
      <c r="EG65" s="12" t="s">
        <v>1493</v>
      </c>
      <c r="EH65" s="12" t="s">
        <v>1493</v>
      </c>
      <c r="EI65" s="12" t="s">
        <v>1493</v>
      </c>
      <c r="EJ65" s="12" t="s">
        <v>1493</v>
      </c>
      <c r="EK65" s="12" t="s">
        <v>1493</v>
      </c>
      <c r="EL65" s="12" t="s">
        <v>1493</v>
      </c>
      <c r="EM65" s="12" t="s">
        <v>1493</v>
      </c>
      <c r="EN65" s="12" t="s">
        <v>1493</v>
      </c>
      <c r="EO65" s="12" t="s">
        <v>1493</v>
      </c>
      <c r="EP65" s="12" t="s">
        <v>1493</v>
      </c>
      <c r="EQ65" s="12" t="s">
        <v>1493</v>
      </c>
      <c r="ER65" s="12" t="s">
        <v>1493</v>
      </c>
      <c r="ES65" s="12" t="s">
        <v>1493</v>
      </c>
      <c r="ET65" s="12" t="s">
        <v>1493</v>
      </c>
      <c r="EU65" s="12" t="s">
        <v>1493</v>
      </c>
      <c r="EV65" s="12" t="s">
        <v>1493</v>
      </c>
      <c r="EW65" s="12" t="s">
        <v>1493</v>
      </c>
      <c r="EX65" s="12" t="s">
        <v>1493</v>
      </c>
      <c r="EY65" s="12" t="s">
        <v>1493</v>
      </c>
      <c r="EZ65" s="12" t="s">
        <v>1493</v>
      </c>
      <c r="FA65" s="12" t="s">
        <v>1493</v>
      </c>
      <c r="FB65" s="12" t="s">
        <v>1493</v>
      </c>
      <c r="FC65" s="12" t="s">
        <v>1493</v>
      </c>
      <c r="FD65" s="12" t="s">
        <v>1493</v>
      </c>
      <c r="FE65" s="12" t="s">
        <v>1493</v>
      </c>
      <c r="FF65" s="12" t="s">
        <v>1493</v>
      </c>
      <c r="FG65" s="12" t="s">
        <v>1493</v>
      </c>
      <c r="FH65" s="12" t="s">
        <v>1493</v>
      </c>
      <c r="FI65" s="12" t="s">
        <v>1493</v>
      </c>
      <c r="FJ65" s="12" t="s">
        <v>1493</v>
      </c>
      <c r="FK65" s="12" t="s">
        <v>1493</v>
      </c>
      <c r="FL65" s="12" t="s">
        <v>1493</v>
      </c>
      <c r="FM65" s="12" t="s">
        <v>1493</v>
      </c>
      <c r="FN65">
        <v>1</v>
      </c>
      <c r="FO65" s="12" t="s">
        <v>1493</v>
      </c>
      <c r="FP65" s="12" t="s">
        <v>1493</v>
      </c>
      <c r="FQ65">
        <v>1</v>
      </c>
      <c r="FR65" s="12" t="s">
        <v>1493</v>
      </c>
      <c r="FS65" s="12" t="s">
        <v>1493</v>
      </c>
      <c r="FT65" s="12" t="s">
        <v>1493</v>
      </c>
      <c r="FU65" s="12" t="s">
        <v>1493</v>
      </c>
      <c r="FV65" s="12" t="s">
        <v>1493</v>
      </c>
      <c r="FW65" s="12" t="s">
        <v>1493</v>
      </c>
      <c r="FX65" s="12" t="s">
        <v>1493</v>
      </c>
      <c r="FY65" s="12" t="s">
        <v>1493</v>
      </c>
      <c r="FZ65" s="12" t="s">
        <v>1493</v>
      </c>
      <c r="GA65" s="12" t="s">
        <v>1493</v>
      </c>
      <c r="GB65" s="12" t="s">
        <v>1493</v>
      </c>
      <c r="GC65" s="12" t="s">
        <v>1493</v>
      </c>
      <c r="GD65" s="12" t="s">
        <v>1493</v>
      </c>
      <c r="GE65" s="12" t="s">
        <v>1493</v>
      </c>
      <c r="GF65" s="12" t="s">
        <v>1493</v>
      </c>
      <c r="GG65" s="12" t="s">
        <v>1493</v>
      </c>
      <c r="GH65" s="12" t="s">
        <v>1493</v>
      </c>
      <c r="GI65" s="12" t="s">
        <v>1493</v>
      </c>
      <c r="GJ65">
        <v>0</v>
      </c>
      <c r="GK65">
        <v>0</v>
      </c>
      <c r="GL65">
        <v>0</v>
      </c>
      <c r="GN65">
        <v>1</v>
      </c>
    </row>
    <row r="66" spans="1:196" x14ac:dyDescent="0.25">
      <c r="A66" s="4">
        <v>2.0640000000000001</v>
      </c>
      <c r="B66" t="s">
        <v>1246</v>
      </c>
      <c r="C66" s="12" t="s">
        <v>1493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 s="12" t="s">
        <v>1493</v>
      </c>
      <c r="M66" s="12" t="s">
        <v>1493</v>
      </c>
      <c r="N66" s="12" t="s">
        <v>1493</v>
      </c>
      <c r="O66">
        <v>1</v>
      </c>
      <c r="P66" s="12" t="s">
        <v>1493</v>
      </c>
      <c r="Q66" s="12" t="s">
        <v>1493</v>
      </c>
      <c r="R66" s="12" t="s">
        <v>1493</v>
      </c>
      <c r="S66" s="12" t="s">
        <v>1493</v>
      </c>
      <c r="T66" s="12" t="s">
        <v>1493</v>
      </c>
      <c r="U66" s="12" t="s">
        <v>1493</v>
      </c>
      <c r="V66" s="12" t="s">
        <v>1493</v>
      </c>
      <c r="W66" s="12" t="s">
        <v>1493</v>
      </c>
      <c r="X66" s="12" t="s">
        <v>1493</v>
      </c>
      <c r="Y66" s="12" t="s">
        <v>1493</v>
      </c>
      <c r="Z66" s="12" t="s">
        <v>1493</v>
      </c>
      <c r="AA66" s="12" t="s">
        <v>1493</v>
      </c>
      <c r="AB66" s="12" t="s">
        <v>1493</v>
      </c>
      <c r="AC66" s="12" t="s">
        <v>1493</v>
      </c>
      <c r="AD66" s="12" t="s">
        <v>1493</v>
      </c>
      <c r="AE66" s="12" t="s">
        <v>1493</v>
      </c>
      <c r="AF66" s="12" t="s">
        <v>1493</v>
      </c>
      <c r="AG66" s="12" t="s">
        <v>1493</v>
      </c>
      <c r="AH66" s="12" t="s">
        <v>1493</v>
      </c>
      <c r="AI66" s="12" t="s">
        <v>1493</v>
      </c>
      <c r="AJ66" s="12" t="s">
        <v>1493</v>
      </c>
      <c r="AK66" s="12" t="s">
        <v>1493</v>
      </c>
      <c r="AL66" s="12" t="s">
        <v>1493</v>
      </c>
      <c r="AM66" s="12" t="s">
        <v>1493</v>
      </c>
      <c r="AN66" s="12" t="s">
        <v>1493</v>
      </c>
      <c r="AO66" s="12" t="s">
        <v>1493</v>
      </c>
      <c r="AP66" s="12" t="s">
        <v>1493</v>
      </c>
      <c r="AQ66" s="12" t="s">
        <v>1493</v>
      </c>
      <c r="AR66" s="12" t="s">
        <v>1493</v>
      </c>
      <c r="AS66" s="12" t="s">
        <v>1493</v>
      </c>
      <c r="AT66" s="12" t="s">
        <v>1493</v>
      </c>
      <c r="AU66" s="12" t="s">
        <v>1493</v>
      </c>
      <c r="AV66" s="12" t="s">
        <v>1493</v>
      </c>
      <c r="AW66" s="12" t="s">
        <v>1493</v>
      </c>
      <c r="AX66" s="12" t="s">
        <v>1493</v>
      </c>
      <c r="AY66" s="12" t="s">
        <v>1493</v>
      </c>
      <c r="AZ66" s="12" t="s">
        <v>1493</v>
      </c>
      <c r="BA66" s="12" t="s">
        <v>1493</v>
      </c>
      <c r="BB66" s="12" t="s">
        <v>1493</v>
      </c>
      <c r="BC66" s="12" t="s">
        <v>1493</v>
      </c>
      <c r="BD66" s="12" t="s">
        <v>1493</v>
      </c>
      <c r="BE66" s="12" t="s">
        <v>1493</v>
      </c>
      <c r="BF66" s="12" t="s">
        <v>1493</v>
      </c>
      <c r="BG66" s="12" t="s">
        <v>1493</v>
      </c>
      <c r="BH66" s="12" t="s">
        <v>1493</v>
      </c>
      <c r="BI66" s="12" t="s">
        <v>1493</v>
      </c>
      <c r="BJ66" s="12" t="s">
        <v>1493</v>
      </c>
      <c r="BK66" s="12" t="s">
        <v>1493</v>
      </c>
      <c r="BL66" s="12" t="s">
        <v>1493</v>
      </c>
      <c r="BM66" s="12" t="s">
        <v>1493</v>
      </c>
      <c r="BN66" s="12" t="s">
        <v>1493</v>
      </c>
      <c r="BO66" s="12" t="s">
        <v>1493</v>
      </c>
      <c r="BP66" s="12" t="s">
        <v>1493</v>
      </c>
      <c r="BQ66" s="12" t="s">
        <v>1493</v>
      </c>
      <c r="BR66" s="12" t="s">
        <v>1493</v>
      </c>
      <c r="BS66" s="12" t="s">
        <v>1493</v>
      </c>
      <c r="BT66" s="12" t="s">
        <v>1493</v>
      </c>
      <c r="BU66" s="12" t="s">
        <v>1493</v>
      </c>
      <c r="BV66" s="12" t="s">
        <v>1493</v>
      </c>
      <c r="BW66" s="12" t="s">
        <v>1493</v>
      </c>
      <c r="BX66" s="12" t="s">
        <v>1493</v>
      </c>
      <c r="BY66" s="12" t="s">
        <v>1493</v>
      </c>
      <c r="BZ66" s="12" t="s">
        <v>1493</v>
      </c>
      <c r="CA66" s="12" t="s">
        <v>1493</v>
      </c>
      <c r="CB66" s="12" t="s">
        <v>1493</v>
      </c>
      <c r="CC66" s="12" t="s">
        <v>1493</v>
      </c>
      <c r="CD66" s="12" t="s">
        <v>1493</v>
      </c>
      <c r="CE66" s="12" t="s">
        <v>1493</v>
      </c>
      <c r="CF66" s="12" t="s">
        <v>1493</v>
      </c>
      <c r="CG66" s="12" t="s">
        <v>1493</v>
      </c>
      <c r="CH66" s="12" t="s">
        <v>1493</v>
      </c>
      <c r="CI66" s="12" t="s">
        <v>1493</v>
      </c>
      <c r="CJ66" s="12" t="s">
        <v>1493</v>
      </c>
      <c r="CK66" s="12" t="s">
        <v>1493</v>
      </c>
      <c r="CL66" s="12" t="s">
        <v>1493</v>
      </c>
      <c r="CM66" s="12" t="s">
        <v>1493</v>
      </c>
      <c r="CN66" s="12" t="s">
        <v>1493</v>
      </c>
      <c r="CO66" s="12" t="s">
        <v>1493</v>
      </c>
      <c r="CP66" s="12" t="s">
        <v>1493</v>
      </c>
      <c r="CQ66" s="12" t="s">
        <v>1493</v>
      </c>
      <c r="CR66" s="12" t="s">
        <v>1493</v>
      </c>
      <c r="CS66" s="12" t="s">
        <v>1493</v>
      </c>
      <c r="CT66" s="12" t="s">
        <v>1493</v>
      </c>
      <c r="CU66" s="12" t="s">
        <v>1493</v>
      </c>
      <c r="CV66" s="12" t="s">
        <v>1493</v>
      </c>
      <c r="CW66" s="12" t="s">
        <v>1493</v>
      </c>
      <c r="CX66" s="12" t="s">
        <v>1493</v>
      </c>
      <c r="CY66" s="12" t="s">
        <v>1493</v>
      </c>
      <c r="CZ66" s="12" t="s">
        <v>1493</v>
      </c>
      <c r="DA66" s="12" t="s">
        <v>1493</v>
      </c>
      <c r="DB66" s="12" t="s">
        <v>1493</v>
      </c>
      <c r="DC66" s="12" t="s">
        <v>1493</v>
      </c>
      <c r="DD66" s="12" t="s">
        <v>1493</v>
      </c>
      <c r="DE66" s="12" t="s">
        <v>1493</v>
      </c>
      <c r="DF66" s="12" t="s">
        <v>1493</v>
      </c>
      <c r="DG66" s="12" t="s">
        <v>1493</v>
      </c>
      <c r="DH66" s="12" t="s">
        <v>1493</v>
      </c>
      <c r="DI66" s="12" t="s">
        <v>1493</v>
      </c>
      <c r="DJ66" s="12" t="s">
        <v>1493</v>
      </c>
      <c r="DK66" s="12" t="s">
        <v>1493</v>
      </c>
      <c r="DL66" s="12" t="s">
        <v>1493</v>
      </c>
      <c r="DM66" s="12" t="s">
        <v>1493</v>
      </c>
      <c r="DN66" s="12" t="s">
        <v>1493</v>
      </c>
      <c r="DO66" s="12" t="s">
        <v>1493</v>
      </c>
      <c r="DP66" s="12" t="s">
        <v>1493</v>
      </c>
      <c r="DQ66" s="12" t="s">
        <v>1493</v>
      </c>
      <c r="DR66" s="12" t="s">
        <v>1493</v>
      </c>
      <c r="DS66" s="12" t="s">
        <v>1493</v>
      </c>
      <c r="DT66" s="12" t="s">
        <v>1493</v>
      </c>
      <c r="DU66" s="12" t="s">
        <v>1493</v>
      </c>
      <c r="DV66" s="12" t="s">
        <v>1493</v>
      </c>
      <c r="DW66" s="12" t="s">
        <v>1493</v>
      </c>
      <c r="DX66" s="12" t="s">
        <v>1493</v>
      </c>
      <c r="DY66" s="12" t="s">
        <v>1493</v>
      </c>
      <c r="DZ66" s="12" t="s">
        <v>1493</v>
      </c>
      <c r="EA66" s="12" t="s">
        <v>1493</v>
      </c>
      <c r="EB66" s="12" t="s">
        <v>1493</v>
      </c>
      <c r="EC66" s="12" t="s">
        <v>1493</v>
      </c>
      <c r="ED66" s="12" t="s">
        <v>1493</v>
      </c>
      <c r="EE66" s="12" t="s">
        <v>1493</v>
      </c>
      <c r="EF66" s="12" t="s">
        <v>1493</v>
      </c>
      <c r="EG66" s="12" t="s">
        <v>1493</v>
      </c>
      <c r="EH66" s="12" t="s">
        <v>1493</v>
      </c>
      <c r="EI66" s="12" t="s">
        <v>1493</v>
      </c>
      <c r="EJ66" s="12" t="s">
        <v>1493</v>
      </c>
      <c r="EK66" s="12" t="s">
        <v>1493</v>
      </c>
      <c r="EL66" s="12" t="s">
        <v>1493</v>
      </c>
      <c r="EM66" s="12" t="s">
        <v>1493</v>
      </c>
      <c r="EN66" s="12" t="s">
        <v>1493</v>
      </c>
      <c r="EO66" s="12" t="s">
        <v>1493</v>
      </c>
      <c r="EP66" s="12" t="s">
        <v>1493</v>
      </c>
      <c r="EQ66" s="12" t="s">
        <v>1493</v>
      </c>
      <c r="ER66" s="12" t="s">
        <v>1493</v>
      </c>
      <c r="ES66" s="12" t="s">
        <v>1493</v>
      </c>
      <c r="ET66" s="12" t="s">
        <v>1493</v>
      </c>
      <c r="EU66" s="12" t="s">
        <v>1493</v>
      </c>
      <c r="EV66" s="12" t="s">
        <v>1493</v>
      </c>
      <c r="EW66" s="12" t="s">
        <v>1493</v>
      </c>
      <c r="EX66" s="12" t="s">
        <v>1493</v>
      </c>
      <c r="EY66" s="12" t="s">
        <v>1493</v>
      </c>
      <c r="EZ66" s="12" t="s">
        <v>1493</v>
      </c>
      <c r="FA66" s="12" t="s">
        <v>1493</v>
      </c>
      <c r="FB66" s="12" t="s">
        <v>1493</v>
      </c>
      <c r="FC66" s="12" t="s">
        <v>1493</v>
      </c>
      <c r="FD66" s="12" t="s">
        <v>1493</v>
      </c>
      <c r="FE66" s="12" t="s">
        <v>1493</v>
      </c>
      <c r="FF66" s="12" t="s">
        <v>1493</v>
      </c>
      <c r="FG66" s="12" t="s">
        <v>1493</v>
      </c>
      <c r="FH66" s="12" t="s">
        <v>1493</v>
      </c>
      <c r="FI66" s="12" t="s">
        <v>1493</v>
      </c>
      <c r="FJ66" s="12" t="s">
        <v>1493</v>
      </c>
      <c r="FK66" s="12" t="s">
        <v>1493</v>
      </c>
      <c r="FL66" s="12" t="s">
        <v>1493</v>
      </c>
      <c r="FM66" s="12" t="s">
        <v>1493</v>
      </c>
      <c r="FN66">
        <v>1</v>
      </c>
      <c r="FO66" s="12" t="s">
        <v>1493</v>
      </c>
      <c r="FP66" s="12" t="s">
        <v>1493</v>
      </c>
      <c r="FQ66">
        <v>0</v>
      </c>
      <c r="FR66" s="12" t="s">
        <v>1493</v>
      </c>
      <c r="FS66" s="12" t="s">
        <v>1493</v>
      </c>
      <c r="FT66" s="12" t="s">
        <v>1493</v>
      </c>
      <c r="FU66" s="12" t="s">
        <v>1493</v>
      </c>
      <c r="FV66" s="12" t="s">
        <v>1493</v>
      </c>
      <c r="FW66" s="12" t="s">
        <v>1493</v>
      </c>
      <c r="FX66" s="12" t="s">
        <v>1493</v>
      </c>
      <c r="FY66" s="12" t="s">
        <v>1493</v>
      </c>
      <c r="FZ66" s="12" t="s">
        <v>1493</v>
      </c>
      <c r="GA66" s="12" t="s">
        <v>1493</v>
      </c>
      <c r="GB66" s="12" t="s">
        <v>1493</v>
      </c>
      <c r="GC66" s="12" t="s">
        <v>1493</v>
      </c>
      <c r="GD66" s="12" t="s">
        <v>1493</v>
      </c>
      <c r="GE66" s="12" t="s">
        <v>1493</v>
      </c>
      <c r="GF66" s="12" t="s">
        <v>1493</v>
      </c>
      <c r="GG66" s="12" t="s">
        <v>1493</v>
      </c>
      <c r="GH66" s="12" t="s">
        <v>1493</v>
      </c>
      <c r="GI66" s="12" t="s">
        <v>1493</v>
      </c>
      <c r="GJ66">
        <v>0</v>
      </c>
      <c r="GK66">
        <v>0</v>
      </c>
      <c r="GL66">
        <v>0</v>
      </c>
      <c r="GN66">
        <v>1</v>
      </c>
    </row>
    <row r="67" spans="1:196" x14ac:dyDescent="0.25">
      <c r="A67" s="4">
        <v>2.0649999999999999</v>
      </c>
      <c r="B67" s="12" t="s">
        <v>1000</v>
      </c>
      <c r="C67">
        <v>160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 s="12" t="s">
        <v>1493</v>
      </c>
      <c r="M67" s="12" t="s">
        <v>1493</v>
      </c>
      <c r="N67">
        <v>1</v>
      </c>
      <c r="O67" s="12" t="s">
        <v>1493</v>
      </c>
      <c r="P67" s="12" t="s">
        <v>1493</v>
      </c>
      <c r="Q67" s="12" t="s">
        <v>1493</v>
      </c>
      <c r="R67" s="12" t="s">
        <v>1493</v>
      </c>
      <c r="S67" s="12" t="s">
        <v>1493</v>
      </c>
      <c r="T67" s="12" t="s">
        <v>1493</v>
      </c>
      <c r="U67" s="12" t="s">
        <v>1493</v>
      </c>
      <c r="V67" s="12" t="s">
        <v>1493</v>
      </c>
      <c r="W67" s="12" t="s">
        <v>1493</v>
      </c>
      <c r="X67" s="12" t="s">
        <v>1493</v>
      </c>
      <c r="Y67" s="12" t="s">
        <v>1493</v>
      </c>
      <c r="Z67" s="12" t="s">
        <v>1493</v>
      </c>
      <c r="AA67" s="12" t="s">
        <v>1493</v>
      </c>
      <c r="AB67" s="12" t="s">
        <v>1493</v>
      </c>
      <c r="AC67" s="12" t="s">
        <v>1493</v>
      </c>
      <c r="AD67" s="12" t="s">
        <v>1493</v>
      </c>
      <c r="AE67" s="12" t="s">
        <v>1493</v>
      </c>
      <c r="AF67" s="12" t="s">
        <v>1493</v>
      </c>
      <c r="AG67" s="12" t="s">
        <v>1493</v>
      </c>
      <c r="AH67" s="12" t="s">
        <v>1493</v>
      </c>
      <c r="AI67" s="12" t="s">
        <v>1493</v>
      </c>
      <c r="AJ67" s="12" t="s">
        <v>1493</v>
      </c>
      <c r="AK67" s="12" t="s">
        <v>1493</v>
      </c>
      <c r="AL67" s="12" t="s">
        <v>1493</v>
      </c>
      <c r="AM67" s="12" t="s">
        <v>1493</v>
      </c>
      <c r="AN67" s="12" t="s">
        <v>1493</v>
      </c>
      <c r="AO67" s="12" t="s">
        <v>1493</v>
      </c>
      <c r="AP67" s="12" t="s">
        <v>1493</v>
      </c>
      <c r="AQ67" s="12" t="s">
        <v>1493</v>
      </c>
      <c r="AR67" s="12" t="s">
        <v>1493</v>
      </c>
      <c r="AS67" s="12" t="s">
        <v>1493</v>
      </c>
      <c r="AT67" s="12" t="s">
        <v>1493</v>
      </c>
      <c r="AU67" s="12" t="s">
        <v>1493</v>
      </c>
      <c r="AV67" s="12" t="s">
        <v>1493</v>
      </c>
      <c r="AW67" s="12" t="s">
        <v>1493</v>
      </c>
      <c r="AX67" s="12" t="s">
        <v>1493</v>
      </c>
      <c r="AY67" s="12" t="s">
        <v>1493</v>
      </c>
      <c r="AZ67" s="12" t="s">
        <v>1493</v>
      </c>
      <c r="BA67" s="12" t="s">
        <v>1493</v>
      </c>
      <c r="BB67" s="12" t="s">
        <v>1493</v>
      </c>
      <c r="BC67" s="12" t="s">
        <v>1493</v>
      </c>
      <c r="BD67" s="12" t="s">
        <v>1493</v>
      </c>
      <c r="BE67" s="12" t="s">
        <v>1493</v>
      </c>
      <c r="BF67" s="12" t="s">
        <v>1493</v>
      </c>
      <c r="BG67" s="12" t="s">
        <v>1493</v>
      </c>
      <c r="BH67" s="12" t="s">
        <v>1493</v>
      </c>
      <c r="BI67" s="12" t="s">
        <v>1493</v>
      </c>
      <c r="BJ67" s="12" t="s">
        <v>1493</v>
      </c>
      <c r="BK67" s="12" t="s">
        <v>1493</v>
      </c>
      <c r="BL67" s="12" t="s">
        <v>1493</v>
      </c>
      <c r="BM67" s="12" t="s">
        <v>1493</v>
      </c>
      <c r="BN67" s="12" t="s">
        <v>1493</v>
      </c>
      <c r="BO67" s="12" t="s">
        <v>1493</v>
      </c>
      <c r="BP67" s="12" t="s">
        <v>1493</v>
      </c>
      <c r="BQ67" s="12" t="s">
        <v>1493</v>
      </c>
      <c r="BR67" s="12" t="s">
        <v>1493</v>
      </c>
      <c r="BS67" s="12" t="s">
        <v>1493</v>
      </c>
      <c r="BT67" s="12" t="s">
        <v>1493</v>
      </c>
      <c r="BU67" s="12" t="s">
        <v>1493</v>
      </c>
      <c r="BV67" s="12" t="s">
        <v>1493</v>
      </c>
      <c r="BW67" s="12" t="s">
        <v>1493</v>
      </c>
      <c r="BX67" s="12" t="s">
        <v>1493</v>
      </c>
      <c r="BY67" s="12" t="s">
        <v>1493</v>
      </c>
      <c r="BZ67" s="12" t="s">
        <v>1493</v>
      </c>
      <c r="CA67" s="12" t="s">
        <v>1493</v>
      </c>
      <c r="CB67" s="12" t="s">
        <v>1493</v>
      </c>
      <c r="CC67" s="12" t="s">
        <v>1493</v>
      </c>
      <c r="CD67" s="12" t="s">
        <v>1493</v>
      </c>
      <c r="CE67" s="12" t="s">
        <v>1493</v>
      </c>
      <c r="CF67" s="12" t="s">
        <v>1493</v>
      </c>
      <c r="CG67" s="12" t="s">
        <v>1493</v>
      </c>
      <c r="CH67" s="12" t="s">
        <v>1493</v>
      </c>
      <c r="CI67" s="12" t="s">
        <v>1493</v>
      </c>
      <c r="CJ67" s="12" t="s">
        <v>1493</v>
      </c>
      <c r="CK67" s="12" t="s">
        <v>1493</v>
      </c>
      <c r="CL67" s="12" t="s">
        <v>1493</v>
      </c>
      <c r="CM67" s="12" t="s">
        <v>1493</v>
      </c>
      <c r="CN67" s="12" t="s">
        <v>1493</v>
      </c>
      <c r="CO67" s="12" t="s">
        <v>1493</v>
      </c>
      <c r="CP67" s="12" t="s">
        <v>1493</v>
      </c>
      <c r="CQ67" s="12" t="s">
        <v>1493</v>
      </c>
      <c r="CR67" s="12" t="s">
        <v>1493</v>
      </c>
      <c r="CS67" s="12" t="s">
        <v>1493</v>
      </c>
      <c r="CT67" s="12" t="s">
        <v>1493</v>
      </c>
      <c r="CU67" s="12" t="s">
        <v>1493</v>
      </c>
      <c r="CV67" s="12" t="s">
        <v>1493</v>
      </c>
      <c r="CW67" s="12" t="s">
        <v>1493</v>
      </c>
      <c r="CX67" s="12" t="s">
        <v>1493</v>
      </c>
      <c r="CY67" s="12" t="s">
        <v>1493</v>
      </c>
      <c r="CZ67" s="12" t="s">
        <v>1493</v>
      </c>
      <c r="DA67" s="12" t="s">
        <v>1493</v>
      </c>
      <c r="DB67" s="12" t="s">
        <v>1493</v>
      </c>
      <c r="DC67" s="12" t="s">
        <v>1493</v>
      </c>
      <c r="DD67" s="12" t="s">
        <v>1493</v>
      </c>
      <c r="DE67" s="12" t="s">
        <v>1493</v>
      </c>
      <c r="DF67" s="12" t="s">
        <v>1493</v>
      </c>
      <c r="DG67" s="12" t="s">
        <v>1493</v>
      </c>
      <c r="DH67" s="12" t="s">
        <v>1493</v>
      </c>
      <c r="DI67" s="12" t="s">
        <v>1493</v>
      </c>
      <c r="DJ67" s="12" t="s">
        <v>1493</v>
      </c>
      <c r="DK67" s="12" t="s">
        <v>1493</v>
      </c>
      <c r="DL67" s="12" t="s">
        <v>1493</v>
      </c>
      <c r="DM67" s="12" t="s">
        <v>1493</v>
      </c>
      <c r="DN67" s="12" t="s">
        <v>1493</v>
      </c>
      <c r="DO67" s="12" t="s">
        <v>1493</v>
      </c>
      <c r="DP67" s="12" t="s">
        <v>1493</v>
      </c>
      <c r="DQ67" s="12" t="s">
        <v>1493</v>
      </c>
      <c r="DR67" s="12" t="s">
        <v>1493</v>
      </c>
      <c r="DS67" s="12" t="s">
        <v>1493</v>
      </c>
      <c r="DT67" s="12" t="s">
        <v>1493</v>
      </c>
      <c r="DU67" s="12" t="s">
        <v>1493</v>
      </c>
      <c r="DV67" s="12" t="s">
        <v>1493</v>
      </c>
      <c r="DW67" s="12" t="s">
        <v>1493</v>
      </c>
      <c r="DX67" s="12" t="s">
        <v>1493</v>
      </c>
      <c r="DY67" s="12" t="s">
        <v>1493</v>
      </c>
      <c r="DZ67" s="12" t="s">
        <v>1493</v>
      </c>
      <c r="EA67" s="12" t="s">
        <v>1493</v>
      </c>
      <c r="EB67" s="12" t="s">
        <v>1493</v>
      </c>
      <c r="EC67" s="12" t="s">
        <v>1493</v>
      </c>
      <c r="ED67" s="12" t="s">
        <v>1493</v>
      </c>
      <c r="EE67" s="12" t="s">
        <v>1493</v>
      </c>
      <c r="EF67" s="12" t="s">
        <v>1493</v>
      </c>
      <c r="EG67" s="12" t="s">
        <v>1493</v>
      </c>
      <c r="EH67" s="12" t="s">
        <v>1493</v>
      </c>
      <c r="EI67" s="12" t="s">
        <v>1493</v>
      </c>
      <c r="EJ67" s="12" t="s">
        <v>1493</v>
      </c>
      <c r="EK67" s="12" t="s">
        <v>1493</v>
      </c>
      <c r="EL67" s="12" t="s">
        <v>1493</v>
      </c>
      <c r="EM67" s="12" t="s">
        <v>1493</v>
      </c>
      <c r="EN67" s="12" t="s">
        <v>1493</v>
      </c>
      <c r="EO67" s="12" t="s">
        <v>1493</v>
      </c>
      <c r="EP67" s="12" t="s">
        <v>1493</v>
      </c>
      <c r="EQ67" s="12" t="s">
        <v>1493</v>
      </c>
      <c r="ER67" s="12" t="s">
        <v>1493</v>
      </c>
      <c r="ES67" s="12" t="s">
        <v>1493</v>
      </c>
      <c r="ET67" s="12" t="s">
        <v>1493</v>
      </c>
      <c r="EU67" s="12" t="s">
        <v>1493</v>
      </c>
      <c r="EV67" s="12" t="s">
        <v>1493</v>
      </c>
      <c r="EW67" s="12" t="s">
        <v>1493</v>
      </c>
      <c r="EX67" s="12" t="s">
        <v>1493</v>
      </c>
      <c r="EY67" s="12" t="s">
        <v>1493</v>
      </c>
      <c r="EZ67" s="12" t="s">
        <v>1493</v>
      </c>
      <c r="FA67" s="12" t="s">
        <v>1493</v>
      </c>
      <c r="FB67" s="12" t="s">
        <v>1493</v>
      </c>
      <c r="FC67" s="12" t="s">
        <v>1493</v>
      </c>
      <c r="FD67" s="12" t="s">
        <v>1493</v>
      </c>
      <c r="FE67" s="12" t="s">
        <v>1493</v>
      </c>
      <c r="FF67" s="12" t="s">
        <v>1493</v>
      </c>
      <c r="FG67" s="12" t="s">
        <v>1493</v>
      </c>
      <c r="FH67" s="12" t="s">
        <v>1493</v>
      </c>
      <c r="FI67" s="12" t="s">
        <v>1493</v>
      </c>
      <c r="FJ67" s="12" t="s">
        <v>1493</v>
      </c>
      <c r="FK67" s="12" t="s">
        <v>1493</v>
      </c>
      <c r="FL67" s="12" t="s">
        <v>1493</v>
      </c>
      <c r="FM67" s="12" t="s">
        <v>1493</v>
      </c>
      <c r="FN67">
        <v>1</v>
      </c>
      <c r="FO67" s="12" t="s">
        <v>1493</v>
      </c>
      <c r="FP67" s="12" t="s">
        <v>1493</v>
      </c>
      <c r="FQ67">
        <v>0</v>
      </c>
      <c r="FR67" s="12" t="s">
        <v>1493</v>
      </c>
      <c r="FS67" s="12" t="s">
        <v>1493</v>
      </c>
      <c r="FT67" s="12" t="s">
        <v>1493</v>
      </c>
      <c r="FU67" s="12" t="s">
        <v>1493</v>
      </c>
      <c r="FV67" s="12" t="s">
        <v>1493</v>
      </c>
      <c r="FW67" s="12" t="s">
        <v>1493</v>
      </c>
      <c r="FX67" s="12" t="s">
        <v>1493</v>
      </c>
      <c r="FY67" s="12" t="s">
        <v>1493</v>
      </c>
      <c r="FZ67" s="12" t="s">
        <v>1493</v>
      </c>
      <c r="GA67" s="12" t="s">
        <v>1493</v>
      </c>
      <c r="GB67" s="12" t="s">
        <v>1493</v>
      </c>
      <c r="GC67" s="12" t="s">
        <v>1493</v>
      </c>
      <c r="GD67" s="12" t="s">
        <v>1493</v>
      </c>
      <c r="GE67" s="12" t="s">
        <v>1493</v>
      </c>
      <c r="GF67" s="12" t="s">
        <v>1493</v>
      </c>
      <c r="GG67" s="12" t="s">
        <v>1493</v>
      </c>
      <c r="GH67" s="12" t="s">
        <v>1493</v>
      </c>
      <c r="GI67" s="12" t="s">
        <v>1493</v>
      </c>
      <c r="GJ67">
        <v>0</v>
      </c>
      <c r="GK67">
        <v>0</v>
      </c>
      <c r="GL67">
        <v>0</v>
      </c>
      <c r="GN67">
        <v>1</v>
      </c>
    </row>
    <row r="68" spans="1:196" x14ac:dyDescent="0.25">
      <c r="A68" s="4">
        <v>2.0659999999999998</v>
      </c>
      <c r="B68" t="s">
        <v>1466</v>
      </c>
      <c r="C68" s="12" t="s">
        <v>1493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 s="12" t="s">
        <v>1493</v>
      </c>
      <c r="M68" s="12" t="s">
        <v>1493</v>
      </c>
      <c r="N68" s="12" t="s">
        <v>1493</v>
      </c>
      <c r="O68" s="12" t="s">
        <v>1493</v>
      </c>
      <c r="P68" s="12" t="s">
        <v>1493</v>
      </c>
      <c r="Q68" s="12" t="s">
        <v>1493</v>
      </c>
      <c r="R68" s="12" t="s">
        <v>1493</v>
      </c>
      <c r="S68" s="12" t="s">
        <v>1493</v>
      </c>
      <c r="T68" s="12" t="s">
        <v>1493</v>
      </c>
      <c r="U68" s="12" t="s">
        <v>1493</v>
      </c>
      <c r="V68" s="12" t="s">
        <v>1493</v>
      </c>
      <c r="W68" s="12" t="s">
        <v>1493</v>
      </c>
      <c r="X68" s="12" t="s">
        <v>1493</v>
      </c>
      <c r="Y68" s="12" t="s">
        <v>1493</v>
      </c>
      <c r="Z68" s="12" t="s">
        <v>1493</v>
      </c>
      <c r="AA68" s="12" t="s">
        <v>1493</v>
      </c>
      <c r="AB68" s="12" t="s">
        <v>1493</v>
      </c>
      <c r="AC68" s="12" t="s">
        <v>1493</v>
      </c>
      <c r="AD68" s="12" t="s">
        <v>1493</v>
      </c>
      <c r="AE68" s="12" t="s">
        <v>1493</v>
      </c>
      <c r="AF68" s="12" t="s">
        <v>1493</v>
      </c>
      <c r="AG68" s="12" t="s">
        <v>1493</v>
      </c>
      <c r="AH68" s="12" t="s">
        <v>1493</v>
      </c>
      <c r="AI68" s="12" t="s">
        <v>1493</v>
      </c>
      <c r="AJ68" s="12" t="s">
        <v>1493</v>
      </c>
      <c r="AK68" s="12" t="s">
        <v>1493</v>
      </c>
      <c r="AL68" s="12" t="s">
        <v>1493</v>
      </c>
      <c r="AM68" s="12" t="s">
        <v>1493</v>
      </c>
      <c r="AN68" s="12" t="s">
        <v>1493</v>
      </c>
      <c r="AO68" s="12" t="s">
        <v>1493</v>
      </c>
      <c r="AP68" s="12" t="s">
        <v>1493</v>
      </c>
      <c r="AQ68" s="12" t="s">
        <v>1493</v>
      </c>
      <c r="AR68" s="12" t="s">
        <v>1493</v>
      </c>
      <c r="AS68" s="12" t="s">
        <v>1493</v>
      </c>
      <c r="AT68" s="12" t="s">
        <v>1493</v>
      </c>
      <c r="AU68" s="12" t="s">
        <v>1493</v>
      </c>
      <c r="AV68" s="12" t="s">
        <v>1493</v>
      </c>
      <c r="AW68" s="12" t="s">
        <v>1493</v>
      </c>
      <c r="AX68" s="12" t="s">
        <v>1493</v>
      </c>
      <c r="AY68" s="12" t="s">
        <v>1493</v>
      </c>
      <c r="AZ68" s="12" t="s">
        <v>1493</v>
      </c>
      <c r="BA68" s="12" t="s">
        <v>1493</v>
      </c>
      <c r="BB68" s="12" t="s">
        <v>1493</v>
      </c>
      <c r="BC68" s="12" t="s">
        <v>1493</v>
      </c>
      <c r="BD68" s="12" t="s">
        <v>1493</v>
      </c>
      <c r="BE68" s="12" t="s">
        <v>1493</v>
      </c>
      <c r="BF68" s="12" t="s">
        <v>1493</v>
      </c>
      <c r="BG68" s="12" t="s">
        <v>1493</v>
      </c>
      <c r="BH68" s="12" t="s">
        <v>1493</v>
      </c>
      <c r="BI68" s="12" t="s">
        <v>1493</v>
      </c>
      <c r="BJ68" s="12" t="s">
        <v>1493</v>
      </c>
      <c r="BK68" s="12" t="s">
        <v>1493</v>
      </c>
      <c r="BL68" s="12" t="s">
        <v>1493</v>
      </c>
      <c r="BM68" s="12" t="s">
        <v>1493</v>
      </c>
      <c r="BN68" s="12" t="s">
        <v>1493</v>
      </c>
      <c r="BO68" s="12" t="s">
        <v>1493</v>
      </c>
      <c r="BP68" s="12" t="s">
        <v>1493</v>
      </c>
      <c r="BQ68" s="12" t="s">
        <v>1493</v>
      </c>
      <c r="BR68" s="12" t="s">
        <v>1493</v>
      </c>
      <c r="BS68" s="12" t="s">
        <v>1493</v>
      </c>
      <c r="BT68" s="12" t="s">
        <v>1493</v>
      </c>
      <c r="BU68" s="12" t="s">
        <v>1493</v>
      </c>
      <c r="BV68" s="12" t="s">
        <v>1493</v>
      </c>
      <c r="BW68" s="12" t="s">
        <v>1493</v>
      </c>
      <c r="BX68" s="12" t="s">
        <v>1493</v>
      </c>
      <c r="BY68" s="12" t="s">
        <v>1493</v>
      </c>
      <c r="BZ68" s="12" t="s">
        <v>1493</v>
      </c>
      <c r="CA68" s="12" t="s">
        <v>1493</v>
      </c>
      <c r="CB68" s="12" t="s">
        <v>1493</v>
      </c>
      <c r="CC68" s="12" t="s">
        <v>1493</v>
      </c>
      <c r="CD68" s="12" t="s">
        <v>1493</v>
      </c>
      <c r="CE68" s="12" t="s">
        <v>1493</v>
      </c>
      <c r="CF68" s="12" t="s">
        <v>1493</v>
      </c>
      <c r="CG68" s="12" t="s">
        <v>1493</v>
      </c>
      <c r="CH68" s="12" t="s">
        <v>1493</v>
      </c>
      <c r="CI68" s="12" t="s">
        <v>1493</v>
      </c>
      <c r="CJ68" s="12" t="s">
        <v>1493</v>
      </c>
      <c r="CK68" s="12" t="s">
        <v>1493</v>
      </c>
      <c r="CL68" s="12" t="s">
        <v>1493</v>
      </c>
      <c r="CM68" s="12" t="s">
        <v>1493</v>
      </c>
      <c r="CN68" s="12" t="s">
        <v>1493</v>
      </c>
      <c r="CO68" s="12" t="s">
        <v>1493</v>
      </c>
      <c r="CP68" s="12" t="s">
        <v>1493</v>
      </c>
      <c r="CQ68" s="12" t="s">
        <v>1493</v>
      </c>
      <c r="CR68" s="12" t="s">
        <v>1493</v>
      </c>
      <c r="CS68" s="12" t="s">
        <v>1493</v>
      </c>
      <c r="CT68" s="12" t="s">
        <v>1493</v>
      </c>
      <c r="CU68" s="12" t="s">
        <v>1493</v>
      </c>
      <c r="CV68" s="12" t="s">
        <v>1493</v>
      </c>
      <c r="CW68" s="12" t="s">
        <v>1493</v>
      </c>
      <c r="CX68" s="12" t="s">
        <v>1493</v>
      </c>
      <c r="CY68" s="12" t="s">
        <v>1493</v>
      </c>
      <c r="CZ68" s="12" t="s">
        <v>1493</v>
      </c>
      <c r="DA68" s="12" t="s">
        <v>1493</v>
      </c>
      <c r="DB68" s="12" t="s">
        <v>1493</v>
      </c>
      <c r="DC68" s="12" t="s">
        <v>1493</v>
      </c>
      <c r="DD68" s="12" t="s">
        <v>1493</v>
      </c>
      <c r="DE68" s="12" t="s">
        <v>1493</v>
      </c>
      <c r="DF68" s="12" t="s">
        <v>1493</v>
      </c>
      <c r="DG68" s="12" t="s">
        <v>1493</v>
      </c>
      <c r="DH68" s="12" t="s">
        <v>1493</v>
      </c>
      <c r="DI68" s="12" t="s">
        <v>1493</v>
      </c>
      <c r="DJ68" s="12" t="s">
        <v>1493</v>
      </c>
      <c r="DK68" s="12" t="s">
        <v>1493</v>
      </c>
      <c r="DL68" s="12" t="s">
        <v>1493</v>
      </c>
      <c r="DM68" s="12" t="s">
        <v>1493</v>
      </c>
      <c r="DN68" s="12" t="s">
        <v>1493</v>
      </c>
      <c r="DO68" s="12" t="s">
        <v>1493</v>
      </c>
      <c r="DP68" s="12" t="s">
        <v>1493</v>
      </c>
      <c r="DQ68" s="12" t="s">
        <v>1493</v>
      </c>
      <c r="DR68" s="12" t="s">
        <v>1493</v>
      </c>
      <c r="DS68" s="12" t="s">
        <v>1493</v>
      </c>
      <c r="DT68" s="12" t="s">
        <v>1493</v>
      </c>
      <c r="DU68" s="12" t="s">
        <v>1493</v>
      </c>
      <c r="DV68" s="12" t="s">
        <v>1493</v>
      </c>
      <c r="DW68" s="12" t="s">
        <v>1493</v>
      </c>
      <c r="DX68" s="12" t="s">
        <v>1493</v>
      </c>
      <c r="DY68" s="12" t="s">
        <v>1493</v>
      </c>
      <c r="DZ68" s="12" t="s">
        <v>1493</v>
      </c>
      <c r="EA68" s="12" t="s">
        <v>1493</v>
      </c>
      <c r="EB68" s="12" t="s">
        <v>1493</v>
      </c>
      <c r="EC68" s="12" t="s">
        <v>1493</v>
      </c>
      <c r="ED68" s="12" t="s">
        <v>1493</v>
      </c>
      <c r="EE68" s="12" t="s">
        <v>1493</v>
      </c>
      <c r="EF68" s="12" t="s">
        <v>1493</v>
      </c>
      <c r="EG68" s="12" t="s">
        <v>1493</v>
      </c>
      <c r="EH68" s="12" t="s">
        <v>1493</v>
      </c>
      <c r="EI68" s="12" t="s">
        <v>1493</v>
      </c>
      <c r="EJ68" s="12" t="s">
        <v>1493</v>
      </c>
      <c r="EK68" s="12" t="s">
        <v>1493</v>
      </c>
      <c r="EL68" s="12" t="s">
        <v>1493</v>
      </c>
      <c r="EM68" s="12" t="s">
        <v>1493</v>
      </c>
      <c r="EN68" s="12" t="s">
        <v>1493</v>
      </c>
      <c r="EO68" s="12" t="s">
        <v>1493</v>
      </c>
      <c r="EP68" s="12" t="s">
        <v>1493</v>
      </c>
      <c r="EQ68" s="12" t="s">
        <v>1493</v>
      </c>
      <c r="ER68" s="12" t="s">
        <v>1493</v>
      </c>
      <c r="ES68" s="12" t="s">
        <v>1493</v>
      </c>
      <c r="ET68" s="12" t="s">
        <v>1493</v>
      </c>
      <c r="EU68" s="12" t="s">
        <v>1493</v>
      </c>
      <c r="EV68" s="12" t="s">
        <v>1493</v>
      </c>
      <c r="EW68" s="12" t="s">
        <v>1493</v>
      </c>
      <c r="EX68" s="12" t="s">
        <v>1493</v>
      </c>
      <c r="EY68" s="12" t="s">
        <v>1493</v>
      </c>
      <c r="EZ68" s="12" t="s">
        <v>1493</v>
      </c>
      <c r="FA68" s="12" t="s">
        <v>1493</v>
      </c>
      <c r="FB68" s="12" t="s">
        <v>1493</v>
      </c>
      <c r="FC68" s="12" t="s">
        <v>1493</v>
      </c>
      <c r="FD68" s="12" t="s">
        <v>1493</v>
      </c>
      <c r="FE68" s="12" t="s">
        <v>1493</v>
      </c>
      <c r="FF68" s="12" t="s">
        <v>1493</v>
      </c>
      <c r="FG68" s="12" t="s">
        <v>1493</v>
      </c>
      <c r="FH68" s="12" t="s">
        <v>1493</v>
      </c>
      <c r="FI68" s="12" t="s">
        <v>1493</v>
      </c>
      <c r="FJ68" s="12" t="s">
        <v>1493</v>
      </c>
      <c r="FK68" s="12" t="s">
        <v>1493</v>
      </c>
      <c r="FL68" s="12" t="s">
        <v>1493</v>
      </c>
      <c r="FM68" s="12" t="s">
        <v>1493</v>
      </c>
      <c r="FN68">
        <v>1</v>
      </c>
      <c r="FO68" s="12" t="s">
        <v>1493</v>
      </c>
      <c r="FP68" s="12" t="s">
        <v>1493</v>
      </c>
      <c r="FQ68">
        <v>0</v>
      </c>
      <c r="FR68" s="12" t="s">
        <v>1493</v>
      </c>
      <c r="FS68" s="12" t="s">
        <v>1493</v>
      </c>
      <c r="FT68" s="12" t="s">
        <v>1493</v>
      </c>
      <c r="FU68" s="12" t="s">
        <v>1493</v>
      </c>
      <c r="FV68" s="12" t="s">
        <v>1493</v>
      </c>
      <c r="FW68" s="12" t="s">
        <v>1493</v>
      </c>
      <c r="FX68" s="12" t="s">
        <v>1493</v>
      </c>
      <c r="FY68" s="12" t="s">
        <v>1493</v>
      </c>
      <c r="FZ68" s="12" t="s">
        <v>1493</v>
      </c>
      <c r="GA68" s="12" t="s">
        <v>1493</v>
      </c>
      <c r="GB68" s="12" t="s">
        <v>1493</v>
      </c>
      <c r="GC68" s="12" t="s">
        <v>1493</v>
      </c>
      <c r="GD68" s="12" t="s">
        <v>1493</v>
      </c>
      <c r="GE68" s="12" t="s">
        <v>1493</v>
      </c>
      <c r="GF68" s="12" t="s">
        <v>1493</v>
      </c>
      <c r="GG68" s="12" t="s">
        <v>1493</v>
      </c>
      <c r="GH68" s="12" t="s">
        <v>1493</v>
      </c>
      <c r="GI68" s="12" t="s">
        <v>1493</v>
      </c>
      <c r="GJ68">
        <v>0</v>
      </c>
      <c r="GK68">
        <v>0</v>
      </c>
      <c r="GL68">
        <v>0</v>
      </c>
      <c r="GN68">
        <v>1</v>
      </c>
    </row>
    <row r="69" spans="1:196" x14ac:dyDescent="0.25">
      <c r="A69" s="4">
        <v>2.0670000000000002</v>
      </c>
      <c r="B69" s="12" t="s">
        <v>531</v>
      </c>
      <c r="C69">
        <v>80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 s="12" t="s">
        <v>1493</v>
      </c>
      <c r="M69" s="12" t="s">
        <v>1493</v>
      </c>
      <c r="N69">
        <v>1</v>
      </c>
      <c r="O69">
        <v>1</v>
      </c>
      <c r="P69" s="12" t="s">
        <v>1493</v>
      </c>
      <c r="Q69" s="12" t="s">
        <v>1493</v>
      </c>
      <c r="R69" s="12" t="s">
        <v>1493</v>
      </c>
      <c r="S69" s="12" t="s">
        <v>1493</v>
      </c>
      <c r="T69" s="12" t="s">
        <v>1493</v>
      </c>
      <c r="U69" s="12" t="s">
        <v>1493</v>
      </c>
      <c r="V69" s="12" t="s">
        <v>1493</v>
      </c>
      <c r="W69" s="12" t="s">
        <v>1493</v>
      </c>
      <c r="X69" s="12" t="s">
        <v>1493</v>
      </c>
      <c r="Y69" s="12" t="s">
        <v>1493</v>
      </c>
      <c r="Z69" s="12" t="s">
        <v>1493</v>
      </c>
      <c r="AA69" s="12" t="s">
        <v>1493</v>
      </c>
      <c r="AB69" s="12" t="s">
        <v>1493</v>
      </c>
      <c r="AC69" s="12" t="s">
        <v>1493</v>
      </c>
      <c r="AD69" s="12" t="s">
        <v>1493</v>
      </c>
      <c r="AE69" s="12" t="s">
        <v>1493</v>
      </c>
      <c r="AF69" s="12" t="s">
        <v>1493</v>
      </c>
      <c r="AG69" s="12" t="s">
        <v>1493</v>
      </c>
      <c r="AH69" s="12" t="s">
        <v>1493</v>
      </c>
      <c r="AI69" s="12" t="s">
        <v>1493</v>
      </c>
      <c r="AJ69" s="12" t="s">
        <v>1493</v>
      </c>
      <c r="AK69" s="12" t="s">
        <v>1493</v>
      </c>
      <c r="AL69" s="12" t="s">
        <v>1493</v>
      </c>
      <c r="AM69" s="12" t="s">
        <v>1493</v>
      </c>
      <c r="AN69" s="12" t="s">
        <v>1493</v>
      </c>
      <c r="AO69" s="12" t="s">
        <v>1493</v>
      </c>
      <c r="AP69" s="12" t="s">
        <v>1493</v>
      </c>
      <c r="AQ69" s="12" t="s">
        <v>1493</v>
      </c>
      <c r="AR69" s="12" t="s">
        <v>1493</v>
      </c>
      <c r="AS69" s="12" t="s">
        <v>1493</v>
      </c>
      <c r="AT69" s="12" t="s">
        <v>1493</v>
      </c>
      <c r="AU69" s="12" t="s">
        <v>1493</v>
      </c>
      <c r="AV69" s="12" t="s">
        <v>1493</v>
      </c>
      <c r="AW69" s="12" t="s">
        <v>1493</v>
      </c>
      <c r="AX69" s="12" t="s">
        <v>1493</v>
      </c>
      <c r="AY69" s="12" t="s">
        <v>1493</v>
      </c>
      <c r="AZ69" s="12" t="s">
        <v>1493</v>
      </c>
      <c r="BA69" s="12" t="s">
        <v>1493</v>
      </c>
      <c r="BB69" s="12" t="s">
        <v>1493</v>
      </c>
      <c r="BC69" s="12" t="s">
        <v>1493</v>
      </c>
      <c r="BD69" s="12" t="s">
        <v>1493</v>
      </c>
      <c r="BE69" s="12" t="s">
        <v>1493</v>
      </c>
      <c r="BF69" s="12" t="s">
        <v>1493</v>
      </c>
      <c r="BG69" s="12" t="s">
        <v>1493</v>
      </c>
      <c r="BH69" s="12" t="s">
        <v>1493</v>
      </c>
      <c r="BI69" s="12" t="s">
        <v>1493</v>
      </c>
      <c r="BJ69" s="12" t="s">
        <v>1493</v>
      </c>
      <c r="BK69" s="12" t="s">
        <v>1493</v>
      </c>
      <c r="BL69" s="12" t="s">
        <v>1493</v>
      </c>
      <c r="BM69" s="12" t="s">
        <v>1493</v>
      </c>
      <c r="BN69" s="12" t="s">
        <v>1493</v>
      </c>
      <c r="BO69" s="12" t="s">
        <v>1493</v>
      </c>
      <c r="BP69" s="12" t="s">
        <v>1493</v>
      </c>
      <c r="BQ69" s="12" t="s">
        <v>1493</v>
      </c>
      <c r="BR69" s="12" t="s">
        <v>1493</v>
      </c>
      <c r="BS69" s="12" t="s">
        <v>1493</v>
      </c>
      <c r="BT69" s="12" t="s">
        <v>1493</v>
      </c>
      <c r="BU69" s="12" t="s">
        <v>1493</v>
      </c>
      <c r="BV69" s="12" t="s">
        <v>1493</v>
      </c>
      <c r="BW69" s="12" t="s">
        <v>1493</v>
      </c>
      <c r="BX69" s="12" t="s">
        <v>1493</v>
      </c>
      <c r="BY69" s="12" t="s">
        <v>1493</v>
      </c>
      <c r="BZ69" s="12" t="s">
        <v>1493</v>
      </c>
      <c r="CA69" s="12" t="s">
        <v>1493</v>
      </c>
      <c r="CB69" s="12" t="s">
        <v>1493</v>
      </c>
      <c r="CC69" s="12" t="s">
        <v>1493</v>
      </c>
      <c r="CD69" s="12" t="s">
        <v>1493</v>
      </c>
      <c r="CE69" s="12" t="s">
        <v>1493</v>
      </c>
      <c r="CF69" s="12" t="s">
        <v>1493</v>
      </c>
      <c r="CG69" s="12" t="s">
        <v>1493</v>
      </c>
      <c r="CH69" s="12" t="s">
        <v>1493</v>
      </c>
      <c r="CI69" s="12" t="s">
        <v>1493</v>
      </c>
      <c r="CJ69" s="12" t="s">
        <v>1493</v>
      </c>
      <c r="CK69" s="12" t="s">
        <v>1493</v>
      </c>
      <c r="CL69" s="12" t="s">
        <v>1493</v>
      </c>
      <c r="CM69" s="12" t="s">
        <v>1493</v>
      </c>
      <c r="CN69" s="12" t="s">
        <v>1493</v>
      </c>
      <c r="CO69" s="12" t="s">
        <v>1493</v>
      </c>
      <c r="CP69" s="12" t="s">
        <v>1493</v>
      </c>
      <c r="CQ69" s="12" t="s">
        <v>1493</v>
      </c>
      <c r="CR69" s="12" t="s">
        <v>1493</v>
      </c>
      <c r="CS69" s="12" t="s">
        <v>1493</v>
      </c>
      <c r="CT69" s="12" t="s">
        <v>1493</v>
      </c>
      <c r="CU69" s="12" t="s">
        <v>1493</v>
      </c>
      <c r="CV69" s="12" t="s">
        <v>1493</v>
      </c>
      <c r="CW69" s="12" t="s">
        <v>1493</v>
      </c>
      <c r="CX69" s="12" t="s">
        <v>1493</v>
      </c>
      <c r="CY69" s="12" t="s">
        <v>1493</v>
      </c>
      <c r="CZ69" s="12" t="s">
        <v>1493</v>
      </c>
      <c r="DA69" s="12" t="s">
        <v>1493</v>
      </c>
      <c r="DB69" s="12" t="s">
        <v>1493</v>
      </c>
      <c r="DC69" s="12" t="s">
        <v>1493</v>
      </c>
      <c r="DD69" s="12" t="s">
        <v>1493</v>
      </c>
      <c r="DE69" s="12" t="s">
        <v>1493</v>
      </c>
      <c r="DF69" s="12" t="s">
        <v>1493</v>
      </c>
      <c r="DG69" s="12" t="s">
        <v>1493</v>
      </c>
      <c r="DH69" s="12" t="s">
        <v>1493</v>
      </c>
      <c r="DI69" s="12" t="s">
        <v>1493</v>
      </c>
      <c r="DJ69" s="12" t="s">
        <v>1493</v>
      </c>
      <c r="DK69" s="12" t="s">
        <v>1493</v>
      </c>
      <c r="DL69" s="12" t="s">
        <v>1493</v>
      </c>
      <c r="DM69" s="12" t="s">
        <v>1493</v>
      </c>
      <c r="DN69" s="12" t="s">
        <v>1493</v>
      </c>
      <c r="DO69" s="12" t="s">
        <v>1493</v>
      </c>
      <c r="DP69" s="12" t="s">
        <v>1493</v>
      </c>
      <c r="DQ69" s="12" t="s">
        <v>1493</v>
      </c>
      <c r="DR69" s="12" t="s">
        <v>1493</v>
      </c>
      <c r="DS69" s="12" t="s">
        <v>1493</v>
      </c>
      <c r="DT69" s="12" t="s">
        <v>1493</v>
      </c>
      <c r="DU69" s="12" t="s">
        <v>1493</v>
      </c>
      <c r="DV69" s="12" t="s">
        <v>1493</v>
      </c>
      <c r="DW69" s="12" t="s">
        <v>1493</v>
      </c>
      <c r="DX69" s="12" t="s">
        <v>1493</v>
      </c>
      <c r="DY69" s="12" t="s">
        <v>1493</v>
      </c>
      <c r="DZ69" s="12" t="s">
        <v>1493</v>
      </c>
      <c r="EA69" s="12" t="s">
        <v>1493</v>
      </c>
      <c r="EB69" s="12" t="s">
        <v>1493</v>
      </c>
      <c r="EC69" s="12" t="s">
        <v>1493</v>
      </c>
      <c r="ED69" s="12" t="s">
        <v>1493</v>
      </c>
      <c r="EE69" s="12" t="s">
        <v>1493</v>
      </c>
      <c r="EF69" s="12" t="s">
        <v>1493</v>
      </c>
      <c r="EG69" s="12" t="s">
        <v>1493</v>
      </c>
      <c r="EH69" s="12" t="s">
        <v>1493</v>
      </c>
      <c r="EI69" s="12" t="s">
        <v>1493</v>
      </c>
      <c r="EJ69" s="12" t="s">
        <v>1493</v>
      </c>
      <c r="EK69" s="12" t="s">
        <v>1493</v>
      </c>
      <c r="EL69" s="12" t="s">
        <v>1493</v>
      </c>
      <c r="EM69" s="12" t="s">
        <v>1493</v>
      </c>
      <c r="EN69" s="12" t="s">
        <v>1493</v>
      </c>
      <c r="EO69" s="12" t="s">
        <v>1493</v>
      </c>
      <c r="EP69" s="12" t="s">
        <v>1493</v>
      </c>
      <c r="EQ69" s="12" t="s">
        <v>1493</v>
      </c>
      <c r="ER69" s="12" t="s">
        <v>1493</v>
      </c>
      <c r="ES69" s="12" t="s">
        <v>1493</v>
      </c>
      <c r="ET69" s="12" t="s">
        <v>1493</v>
      </c>
      <c r="EU69" s="12" t="s">
        <v>1493</v>
      </c>
      <c r="EV69" s="12" t="s">
        <v>1493</v>
      </c>
      <c r="EW69" s="12" t="s">
        <v>1493</v>
      </c>
      <c r="EX69" s="12" t="s">
        <v>1493</v>
      </c>
      <c r="EY69" s="12" t="s">
        <v>1493</v>
      </c>
      <c r="EZ69" s="12" t="s">
        <v>1493</v>
      </c>
      <c r="FA69" s="12" t="s">
        <v>1493</v>
      </c>
      <c r="FB69" s="12" t="s">
        <v>1493</v>
      </c>
      <c r="FC69" s="12" t="s">
        <v>1493</v>
      </c>
      <c r="FD69" s="12" t="s">
        <v>1493</v>
      </c>
      <c r="FE69" s="12" t="s">
        <v>1493</v>
      </c>
      <c r="FF69" s="12" t="s">
        <v>1493</v>
      </c>
      <c r="FG69" s="12" t="s">
        <v>1493</v>
      </c>
      <c r="FH69" s="12" t="s">
        <v>1493</v>
      </c>
      <c r="FI69" s="12" t="s">
        <v>1493</v>
      </c>
      <c r="FJ69" s="12" t="s">
        <v>1493</v>
      </c>
      <c r="FK69" s="12" t="s">
        <v>1493</v>
      </c>
      <c r="FL69" s="12" t="s">
        <v>1493</v>
      </c>
      <c r="FM69" s="12" t="s">
        <v>1493</v>
      </c>
      <c r="FN69">
        <v>1</v>
      </c>
      <c r="FO69" s="12" t="s">
        <v>1493</v>
      </c>
      <c r="FP69" s="12" t="s">
        <v>1493</v>
      </c>
      <c r="FQ69">
        <v>0</v>
      </c>
      <c r="FR69" s="12" t="s">
        <v>1493</v>
      </c>
      <c r="FS69" s="12" t="s">
        <v>1493</v>
      </c>
      <c r="FT69" s="12" t="s">
        <v>1493</v>
      </c>
      <c r="FU69" s="12" t="s">
        <v>1493</v>
      </c>
      <c r="FV69" s="12" t="s">
        <v>1493</v>
      </c>
      <c r="FW69" s="12" t="s">
        <v>1493</v>
      </c>
      <c r="FX69" s="12" t="s">
        <v>1493</v>
      </c>
      <c r="FY69" s="12" t="s">
        <v>1493</v>
      </c>
      <c r="FZ69" s="12" t="s">
        <v>1493</v>
      </c>
      <c r="GA69" s="12" t="s">
        <v>1493</v>
      </c>
      <c r="GB69" s="12" t="s">
        <v>1493</v>
      </c>
      <c r="GC69" s="12" t="s">
        <v>1493</v>
      </c>
      <c r="GD69" s="12" t="s">
        <v>1493</v>
      </c>
      <c r="GE69" s="12" t="s">
        <v>1493</v>
      </c>
      <c r="GF69" s="12" t="s">
        <v>1493</v>
      </c>
      <c r="GG69" s="12" t="s">
        <v>1493</v>
      </c>
      <c r="GH69" s="12" t="s">
        <v>1493</v>
      </c>
      <c r="GI69" s="12" t="s">
        <v>1493</v>
      </c>
      <c r="GJ69">
        <v>0</v>
      </c>
      <c r="GK69">
        <v>0</v>
      </c>
      <c r="GL69">
        <v>0</v>
      </c>
      <c r="GN69">
        <v>1</v>
      </c>
    </row>
    <row r="70" spans="1:196" x14ac:dyDescent="0.25">
      <c r="A70" s="4">
        <v>2.0680000000000001</v>
      </c>
      <c r="B70" s="12" t="s">
        <v>1188</v>
      </c>
      <c r="C70">
        <v>126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 s="12" t="s">
        <v>1493</v>
      </c>
      <c r="M70" s="12" t="s">
        <v>1493</v>
      </c>
      <c r="N70">
        <v>1</v>
      </c>
      <c r="O70">
        <v>1</v>
      </c>
      <c r="P70" s="12" t="s">
        <v>1493</v>
      </c>
      <c r="Q70" s="12" t="s">
        <v>1493</v>
      </c>
      <c r="R70" s="12" t="s">
        <v>1493</v>
      </c>
      <c r="S70" s="12" t="s">
        <v>1493</v>
      </c>
      <c r="T70" s="12" t="s">
        <v>1493</v>
      </c>
      <c r="U70" s="12" t="s">
        <v>1493</v>
      </c>
      <c r="V70" s="12" t="s">
        <v>1493</v>
      </c>
      <c r="W70" s="12" t="s">
        <v>1493</v>
      </c>
      <c r="X70" s="12" t="s">
        <v>1493</v>
      </c>
      <c r="Y70" s="12" t="s">
        <v>1493</v>
      </c>
      <c r="Z70" s="12" t="s">
        <v>1493</v>
      </c>
      <c r="AA70" s="12" t="s">
        <v>1493</v>
      </c>
      <c r="AB70" s="12" t="s">
        <v>1493</v>
      </c>
      <c r="AC70" s="12" t="s">
        <v>1493</v>
      </c>
      <c r="AD70" s="12" t="s">
        <v>1493</v>
      </c>
      <c r="AE70" s="12" t="s">
        <v>1493</v>
      </c>
      <c r="AF70" s="12" t="s">
        <v>1493</v>
      </c>
      <c r="AG70" s="12" t="s">
        <v>1493</v>
      </c>
      <c r="AH70" s="12" t="s">
        <v>1493</v>
      </c>
      <c r="AI70" s="12" t="s">
        <v>1493</v>
      </c>
      <c r="AJ70" s="12" t="s">
        <v>1493</v>
      </c>
      <c r="AK70" s="12" t="s">
        <v>1493</v>
      </c>
      <c r="AL70" s="12" t="s">
        <v>1493</v>
      </c>
      <c r="AM70" s="12" t="s">
        <v>1493</v>
      </c>
      <c r="AN70" s="12" t="s">
        <v>1493</v>
      </c>
      <c r="AO70" s="12" t="s">
        <v>1493</v>
      </c>
      <c r="AP70" s="12" t="s">
        <v>1493</v>
      </c>
      <c r="AQ70" s="12" t="s">
        <v>1493</v>
      </c>
      <c r="AR70" s="12" t="s">
        <v>1493</v>
      </c>
      <c r="AS70" s="12" t="s">
        <v>1493</v>
      </c>
      <c r="AT70" s="12" t="s">
        <v>1493</v>
      </c>
      <c r="AU70" s="12" t="s">
        <v>1493</v>
      </c>
      <c r="AV70" s="12" t="s">
        <v>1493</v>
      </c>
      <c r="AW70" s="12" t="s">
        <v>1493</v>
      </c>
      <c r="AX70" s="12" t="s">
        <v>1493</v>
      </c>
      <c r="AY70" s="12" t="s">
        <v>1493</v>
      </c>
      <c r="AZ70" s="12" t="s">
        <v>1493</v>
      </c>
      <c r="BA70" s="12" t="s">
        <v>1493</v>
      </c>
      <c r="BB70" s="12" t="s">
        <v>1493</v>
      </c>
      <c r="BC70" s="12" t="s">
        <v>1493</v>
      </c>
      <c r="BD70" s="12" t="s">
        <v>1493</v>
      </c>
      <c r="BE70" s="12" t="s">
        <v>1493</v>
      </c>
      <c r="BF70" s="12" t="s">
        <v>1493</v>
      </c>
      <c r="BG70" s="12" t="s">
        <v>1493</v>
      </c>
      <c r="BH70" s="12" t="s">
        <v>1493</v>
      </c>
      <c r="BI70" s="12" t="s">
        <v>1493</v>
      </c>
      <c r="BJ70" s="12" t="s">
        <v>1493</v>
      </c>
      <c r="BK70" s="12" t="s">
        <v>1493</v>
      </c>
      <c r="BL70" s="12" t="s">
        <v>1493</v>
      </c>
      <c r="BM70" s="12" t="s">
        <v>1493</v>
      </c>
      <c r="BN70" s="12" t="s">
        <v>1493</v>
      </c>
      <c r="BO70" s="12" t="s">
        <v>1493</v>
      </c>
      <c r="BP70" s="12" t="s">
        <v>1493</v>
      </c>
      <c r="BQ70" s="12" t="s">
        <v>1493</v>
      </c>
      <c r="BR70" s="12" t="s">
        <v>1493</v>
      </c>
      <c r="BS70" s="12" t="s">
        <v>1493</v>
      </c>
      <c r="BT70" s="12" t="s">
        <v>1493</v>
      </c>
      <c r="BU70" s="12" t="s">
        <v>1493</v>
      </c>
      <c r="BV70" s="12" t="s">
        <v>1493</v>
      </c>
      <c r="BW70" s="12" t="s">
        <v>1493</v>
      </c>
      <c r="BX70" s="12" t="s">
        <v>1493</v>
      </c>
      <c r="BY70" s="12" t="s">
        <v>1493</v>
      </c>
      <c r="BZ70" s="12" t="s">
        <v>1493</v>
      </c>
      <c r="CA70" s="12" t="s">
        <v>1493</v>
      </c>
      <c r="CB70" s="12" t="s">
        <v>1493</v>
      </c>
      <c r="CC70" s="12" t="s">
        <v>1493</v>
      </c>
      <c r="CD70" s="12" t="s">
        <v>1493</v>
      </c>
      <c r="CE70" s="12" t="s">
        <v>1493</v>
      </c>
      <c r="CF70" s="12" t="s">
        <v>1493</v>
      </c>
      <c r="CG70" s="12" t="s">
        <v>1493</v>
      </c>
      <c r="CH70" s="12" t="s">
        <v>1493</v>
      </c>
      <c r="CI70" s="12" t="s">
        <v>1493</v>
      </c>
      <c r="CJ70" s="12" t="s">
        <v>1493</v>
      </c>
      <c r="CK70" s="12" t="s">
        <v>1493</v>
      </c>
      <c r="CL70" s="12" t="s">
        <v>1493</v>
      </c>
      <c r="CM70" s="12" t="s">
        <v>1493</v>
      </c>
      <c r="CN70" s="12" t="s">
        <v>1493</v>
      </c>
      <c r="CO70" s="12" t="s">
        <v>1493</v>
      </c>
      <c r="CP70" s="12" t="s">
        <v>1493</v>
      </c>
      <c r="CQ70" s="12" t="s">
        <v>1493</v>
      </c>
      <c r="CR70" s="12" t="s">
        <v>1493</v>
      </c>
      <c r="CS70" s="12" t="s">
        <v>1493</v>
      </c>
      <c r="CT70" s="12" t="s">
        <v>1493</v>
      </c>
      <c r="CU70" s="12" t="s">
        <v>1493</v>
      </c>
      <c r="CV70" s="12" t="s">
        <v>1493</v>
      </c>
      <c r="CW70" s="12" t="s">
        <v>1493</v>
      </c>
      <c r="CX70" s="12" t="s">
        <v>1493</v>
      </c>
      <c r="CY70" s="12" t="s">
        <v>1493</v>
      </c>
      <c r="CZ70" s="12" t="s">
        <v>1493</v>
      </c>
      <c r="DA70" s="12" t="s">
        <v>1493</v>
      </c>
      <c r="DB70" s="12" t="s">
        <v>1493</v>
      </c>
      <c r="DC70" s="12" t="s">
        <v>1493</v>
      </c>
      <c r="DD70" s="12" t="s">
        <v>1493</v>
      </c>
      <c r="DE70" s="12" t="s">
        <v>1493</v>
      </c>
      <c r="DF70" s="12" t="s">
        <v>1493</v>
      </c>
      <c r="DG70" s="12" t="s">
        <v>1493</v>
      </c>
      <c r="DH70" s="12" t="s">
        <v>1493</v>
      </c>
      <c r="DI70" s="12" t="s">
        <v>1493</v>
      </c>
      <c r="DJ70" s="12" t="s">
        <v>1493</v>
      </c>
      <c r="DK70" s="12" t="s">
        <v>1493</v>
      </c>
      <c r="DL70" s="12" t="s">
        <v>1493</v>
      </c>
      <c r="DM70" s="12" t="s">
        <v>1493</v>
      </c>
      <c r="DN70" s="12" t="s">
        <v>1493</v>
      </c>
      <c r="DO70" s="12" t="s">
        <v>1493</v>
      </c>
      <c r="DP70" s="12" t="s">
        <v>1493</v>
      </c>
      <c r="DQ70" s="12" t="s">
        <v>1493</v>
      </c>
      <c r="DR70" s="12" t="s">
        <v>1493</v>
      </c>
      <c r="DS70" s="12" t="s">
        <v>1493</v>
      </c>
      <c r="DT70" s="12" t="s">
        <v>1493</v>
      </c>
      <c r="DU70" s="12" t="s">
        <v>1493</v>
      </c>
      <c r="DV70" s="12" t="s">
        <v>1493</v>
      </c>
      <c r="DW70" s="12" t="s">
        <v>1493</v>
      </c>
      <c r="DX70" s="12" t="s">
        <v>1493</v>
      </c>
      <c r="DY70" s="12" t="s">
        <v>1493</v>
      </c>
      <c r="DZ70" s="12" t="s">
        <v>1493</v>
      </c>
      <c r="EA70" s="12" t="s">
        <v>1493</v>
      </c>
      <c r="EB70" s="12" t="s">
        <v>1493</v>
      </c>
      <c r="EC70" s="12" t="s">
        <v>1493</v>
      </c>
      <c r="ED70" s="12" t="s">
        <v>1493</v>
      </c>
      <c r="EE70" s="12" t="s">
        <v>1493</v>
      </c>
      <c r="EF70" s="12" t="s">
        <v>1493</v>
      </c>
      <c r="EG70" s="12" t="s">
        <v>1493</v>
      </c>
      <c r="EH70" s="12" t="s">
        <v>1493</v>
      </c>
      <c r="EI70" s="12" t="s">
        <v>1493</v>
      </c>
      <c r="EJ70" s="12" t="s">
        <v>1493</v>
      </c>
      <c r="EK70" s="12" t="s">
        <v>1493</v>
      </c>
      <c r="EL70" s="12" t="s">
        <v>1493</v>
      </c>
      <c r="EM70" s="12" t="s">
        <v>1493</v>
      </c>
      <c r="EN70" s="12" t="s">
        <v>1493</v>
      </c>
      <c r="EO70" s="12" t="s">
        <v>1493</v>
      </c>
      <c r="EP70" s="12" t="s">
        <v>1493</v>
      </c>
      <c r="EQ70" s="12" t="s">
        <v>1493</v>
      </c>
      <c r="ER70" s="12" t="s">
        <v>1493</v>
      </c>
      <c r="ES70" s="12" t="s">
        <v>1493</v>
      </c>
      <c r="ET70" s="12" t="s">
        <v>1493</v>
      </c>
      <c r="EU70" s="12" t="s">
        <v>1493</v>
      </c>
      <c r="EV70" s="12" t="s">
        <v>1493</v>
      </c>
      <c r="EW70" s="12" t="s">
        <v>1493</v>
      </c>
      <c r="EX70" s="12" t="s">
        <v>1493</v>
      </c>
      <c r="EY70" s="12" t="s">
        <v>1493</v>
      </c>
      <c r="EZ70" s="12" t="s">
        <v>1493</v>
      </c>
      <c r="FA70" s="12" t="s">
        <v>1493</v>
      </c>
      <c r="FB70" s="12" t="s">
        <v>1493</v>
      </c>
      <c r="FC70" s="12" t="s">
        <v>1493</v>
      </c>
      <c r="FD70" s="12" t="s">
        <v>1493</v>
      </c>
      <c r="FE70" s="12" t="s">
        <v>1493</v>
      </c>
      <c r="FF70" s="12" t="s">
        <v>1493</v>
      </c>
      <c r="FG70" s="12" t="s">
        <v>1493</v>
      </c>
      <c r="FH70" s="12" t="s">
        <v>1493</v>
      </c>
      <c r="FI70" s="12" t="s">
        <v>1493</v>
      </c>
      <c r="FJ70" s="12" t="s">
        <v>1493</v>
      </c>
      <c r="FK70" s="12" t="s">
        <v>1493</v>
      </c>
      <c r="FL70" s="12" t="s">
        <v>1493</v>
      </c>
      <c r="FM70" s="12" t="s">
        <v>1493</v>
      </c>
      <c r="FN70">
        <v>1</v>
      </c>
      <c r="FO70" s="12" t="s">
        <v>1493</v>
      </c>
      <c r="FP70" s="12" t="s">
        <v>1493</v>
      </c>
      <c r="FQ70">
        <v>0</v>
      </c>
      <c r="FR70" s="12" t="s">
        <v>1493</v>
      </c>
      <c r="FS70" s="12" t="s">
        <v>1493</v>
      </c>
      <c r="FT70" s="12" t="s">
        <v>1493</v>
      </c>
      <c r="FU70" s="12" t="s">
        <v>1493</v>
      </c>
      <c r="FV70" s="12" t="s">
        <v>1493</v>
      </c>
      <c r="FW70" s="12" t="s">
        <v>1493</v>
      </c>
      <c r="FX70" s="12" t="s">
        <v>1493</v>
      </c>
      <c r="FY70" s="12" t="s">
        <v>1493</v>
      </c>
      <c r="FZ70" s="12" t="s">
        <v>1493</v>
      </c>
      <c r="GA70" s="12" t="s">
        <v>1493</v>
      </c>
      <c r="GB70" s="12" t="s">
        <v>1493</v>
      </c>
      <c r="GC70" s="12" t="s">
        <v>1493</v>
      </c>
      <c r="GD70" s="12" t="s">
        <v>1493</v>
      </c>
      <c r="GE70" s="12" t="s">
        <v>1493</v>
      </c>
      <c r="GF70" s="12" t="s">
        <v>1493</v>
      </c>
      <c r="GG70" s="12" t="s">
        <v>1493</v>
      </c>
      <c r="GH70" s="12" t="s">
        <v>1493</v>
      </c>
      <c r="GI70" s="12" t="s">
        <v>1493</v>
      </c>
      <c r="GJ70">
        <v>0</v>
      </c>
      <c r="GK70">
        <v>0</v>
      </c>
      <c r="GL70">
        <v>0</v>
      </c>
      <c r="GN70">
        <v>1</v>
      </c>
    </row>
    <row r="71" spans="1:196" x14ac:dyDescent="0.25">
      <c r="A71" s="4">
        <v>2.069</v>
      </c>
      <c r="B71" s="12" t="s">
        <v>1289</v>
      </c>
      <c r="C71" s="12" t="s">
        <v>1493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 s="12" t="s">
        <v>1493</v>
      </c>
      <c r="M71" s="12" t="s">
        <v>1493</v>
      </c>
      <c r="N71" s="12" t="s">
        <v>1493</v>
      </c>
      <c r="O71">
        <v>1</v>
      </c>
      <c r="P71" s="12" t="s">
        <v>1493</v>
      </c>
      <c r="Q71" s="12" t="s">
        <v>1493</v>
      </c>
      <c r="R71" s="12" t="s">
        <v>1493</v>
      </c>
      <c r="S71" s="12" t="s">
        <v>1493</v>
      </c>
      <c r="T71" s="12" t="s">
        <v>1493</v>
      </c>
      <c r="U71" s="12" t="s">
        <v>1493</v>
      </c>
      <c r="V71" s="12" t="s">
        <v>1493</v>
      </c>
      <c r="W71" s="12" t="s">
        <v>1493</v>
      </c>
      <c r="X71" s="12" t="s">
        <v>1493</v>
      </c>
      <c r="Y71" s="12" t="s">
        <v>1493</v>
      </c>
      <c r="Z71" s="12" t="s">
        <v>1493</v>
      </c>
      <c r="AA71" s="12" t="s">
        <v>1493</v>
      </c>
      <c r="AB71" s="12" t="s">
        <v>1493</v>
      </c>
      <c r="AC71" s="12" t="s">
        <v>1493</v>
      </c>
      <c r="AD71" s="12" t="s">
        <v>1493</v>
      </c>
      <c r="AE71" s="12" t="s">
        <v>1493</v>
      </c>
      <c r="AF71" s="12" t="s">
        <v>1493</v>
      </c>
      <c r="AG71" s="12" t="s">
        <v>1493</v>
      </c>
      <c r="AH71" s="12" t="s">
        <v>1493</v>
      </c>
      <c r="AI71" s="12" t="s">
        <v>1493</v>
      </c>
      <c r="AJ71" s="12" t="s">
        <v>1493</v>
      </c>
      <c r="AK71" s="12" t="s">
        <v>1493</v>
      </c>
      <c r="AL71" s="12" t="s">
        <v>1493</v>
      </c>
      <c r="AM71" s="12" t="s">
        <v>1493</v>
      </c>
      <c r="AN71" s="12" t="s">
        <v>1493</v>
      </c>
      <c r="AO71" s="12" t="s">
        <v>1493</v>
      </c>
      <c r="AP71" s="12" t="s">
        <v>1493</v>
      </c>
      <c r="AQ71" s="12" t="s">
        <v>1493</v>
      </c>
      <c r="AR71" s="12" t="s">
        <v>1493</v>
      </c>
      <c r="AS71" s="12" t="s">
        <v>1493</v>
      </c>
      <c r="AT71" s="12" t="s">
        <v>1493</v>
      </c>
      <c r="AU71" s="12" t="s">
        <v>1493</v>
      </c>
      <c r="AV71" s="12" t="s">
        <v>1493</v>
      </c>
      <c r="AW71" s="12" t="s">
        <v>1493</v>
      </c>
      <c r="AX71" s="12" t="s">
        <v>1493</v>
      </c>
      <c r="AY71" s="12" t="s">
        <v>1493</v>
      </c>
      <c r="AZ71" s="12" t="s">
        <v>1493</v>
      </c>
      <c r="BA71" s="12" t="s">
        <v>1493</v>
      </c>
      <c r="BB71" s="12" t="s">
        <v>1493</v>
      </c>
      <c r="BC71" s="12" t="s">
        <v>1493</v>
      </c>
      <c r="BD71" s="12" t="s">
        <v>1493</v>
      </c>
      <c r="BE71" s="12" t="s">
        <v>1493</v>
      </c>
      <c r="BF71" s="12" t="s">
        <v>1493</v>
      </c>
      <c r="BG71" s="12" t="s">
        <v>1493</v>
      </c>
      <c r="BH71" s="12" t="s">
        <v>1493</v>
      </c>
      <c r="BI71" s="12" t="s">
        <v>1493</v>
      </c>
      <c r="BJ71" s="12" t="s">
        <v>1493</v>
      </c>
      <c r="BK71" s="12" t="s">
        <v>1493</v>
      </c>
      <c r="BL71" s="12" t="s">
        <v>1493</v>
      </c>
      <c r="BM71" s="12" t="s">
        <v>1493</v>
      </c>
      <c r="BN71" s="12" t="s">
        <v>1493</v>
      </c>
      <c r="BO71" s="12" t="s">
        <v>1493</v>
      </c>
      <c r="BP71" s="12" t="s">
        <v>1493</v>
      </c>
      <c r="BQ71" s="12" t="s">
        <v>1493</v>
      </c>
      <c r="BR71" s="12" t="s">
        <v>1493</v>
      </c>
      <c r="BS71" s="12" t="s">
        <v>1493</v>
      </c>
      <c r="BT71" s="12" t="s">
        <v>1493</v>
      </c>
      <c r="BU71" s="12" t="s">
        <v>1493</v>
      </c>
      <c r="BV71" s="12" t="s">
        <v>1493</v>
      </c>
      <c r="BW71" s="12" t="s">
        <v>1493</v>
      </c>
      <c r="BX71" s="12" t="s">
        <v>1493</v>
      </c>
      <c r="BY71" s="12" t="s">
        <v>1493</v>
      </c>
      <c r="BZ71" s="12" t="s">
        <v>1493</v>
      </c>
      <c r="CA71" s="12" t="s">
        <v>1493</v>
      </c>
      <c r="CB71" s="12" t="s">
        <v>1493</v>
      </c>
      <c r="CC71" s="12" t="s">
        <v>1493</v>
      </c>
      <c r="CD71" s="12" t="s">
        <v>1493</v>
      </c>
      <c r="CE71" s="12" t="s">
        <v>1493</v>
      </c>
      <c r="CF71" s="12" t="s">
        <v>1493</v>
      </c>
      <c r="CG71" s="12" t="s">
        <v>1493</v>
      </c>
      <c r="CH71" s="12" t="s">
        <v>1493</v>
      </c>
      <c r="CI71" s="12" t="s">
        <v>1493</v>
      </c>
      <c r="CJ71" s="12" t="s">
        <v>1493</v>
      </c>
      <c r="CK71" s="12" t="s">
        <v>1493</v>
      </c>
      <c r="CL71" s="12" t="s">
        <v>1493</v>
      </c>
      <c r="CM71" s="12" t="s">
        <v>1493</v>
      </c>
      <c r="CN71" s="12" t="s">
        <v>1493</v>
      </c>
      <c r="CO71" s="12" t="s">
        <v>1493</v>
      </c>
      <c r="CP71" s="12" t="s">
        <v>1493</v>
      </c>
      <c r="CQ71" s="12" t="s">
        <v>1493</v>
      </c>
      <c r="CR71" s="12" t="s">
        <v>1493</v>
      </c>
      <c r="CS71" s="12" t="s">
        <v>1493</v>
      </c>
      <c r="CT71" s="12" t="s">
        <v>1493</v>
      </c>
      <c r="CU71" s="12" t="s">
        <v>1493</v>
      </c>
      <c r="CV71" s="12" t="s">
        <v>1493</v>
      </c>
      <c r="CW71" s="12" t="s">
        <v>1493</v>
      </c>
      <c r="CX71" s="12" t="s">
        <v>1493</v>
      </c>
      <c r="CY71" s="12" t="s">
        <v>1493</v>
      </c>
      <c r="CZ71" s="12" t="s">
        <v>1493</v>
      </c>
      <c r="DA71" s="12" t="s">
        <v>1493</v>
      </c>
      <c r="DB71" s="12" t="s">
        <v>1493</v>
      </c>
      <c r="DC71" s="12" t="s">
        <v>1493</v>
      </c>
      <c r="DD71" s="12" t="s">
        <v>1493</v>
      </c>
      <c r="DE71" s="12" t="s">
        <v>1493</v>
      </c>
      <c r="DF71" s="12" t="s">
        <v>1493</v>
      </c>
      <c r="DG71" s="12" t="s">
        <v>1493</v>
      </c>
      <c r="DH71" s="12" t="s">
        <v>1493</v>
      </c>
      <c r="DI71" s="12" t="s">
        <v>1493</v>
      </c>
      <c r="DJ71" s="12" t="s">
        <v>1493</v>
      </c>
      <c r="DK71" s="12" t="s">
        <v>1493</v>
      </c>
      <c r="DL71" s="12" t="s">
        <v>1493</v>
      </c>
      <c r="DM71" s="12" t="s">
        <v>1493</v>
      </c>
      <c r="DN71" s="12" t="s">
        <v>1493</v>
      </c>
      <c r="DO71" s="12" t="s">
        <v>1493</v>
      </c>
      <c r="DP71" s="12" t="s">
        <v>1493</v>
      </c>
      <c r="DQ71" s="12" t="s">
        <v>1493</v>
      </c>
      <c r="DR71" s="12" t="s">
        <v>1493</v>
      </c>
      <c r="DS71" s="12" t="s">
        <v>1493</v>
      </c>
      <c r="DT71" s="12" t="s">
        <v>1493</v>
      </c>
      <c r="DU71" s="12" t="s">
        <v>1493</v>
      </c>
      <c r="DV71" s="12" t="s">
        <v>1493</v>
      </c>
      <c r="DW71" s="12" t="s">
        <v>1493</v>
      </c>
      <c r="DX71" s="12" t="s">
        <v>1493</v>
      </c>
      <c r="DY71" s="12" t="s">
        <v>1493</v>
      </c>
      <c r="DZ71" s="12" t="s">
        <v>1493</v>
      </c>
      <c r="EA71" s="12" t="s">
        <v>1493</v>
      </c>
      <c r="EB71" s="12" t="s">
        <v>1493</v>
      </c>
      <c r="EC71" s="12" t="s">
        <v>1493</v>
      </c>
      <c r="ED71" s="12" t="s">
        <v>1493</v>
      </c>
      <c r="EE71" s="12" t="s">
        <v>1493</v>
      </c>
      <c r="EF71" s="12" t="s">
        <v>1493</v>
      </c>
      <c r="EG71" s="12" t="s">
        <v>1493</v>
      </c>
      <c r="EH71" s="12" t="s">
        <v>1493</v>
      </c>
      <c r="EI71" s="12" t="s">
        <v>1493</v>
      </c>
      <c r="EJ71" s="12" t="s">
        <v>1493</v>
      </c>
      <c r="EK71" s="12" t="s">
        <v>1493</v>
      </c>
      <c r="EL71" s="12" t="s">
        <v>1493</v>
      </c>
      <c r="EM71" s="12" t="s">
        <v>1493</v>
      </c>
      <c r="EN71" s="12" t="s">
        <v>1493</v>
      </c>
      <c r="EO71" s="12" t="s">
        <v>1493</v>
      </c>
      <c r="EP71" s="12" t="s">
        <v>1493</v>
      </c>
      <c r="EQ71" s="12" t="s">
        <v>1493</v>
      </c>
      <c r="ER71" s="12" t="s">
        <v>1493</v>
      </c>
      <c r="ES71" s="12" t="s">
        <v>1493</v>
      </c>
      <c r="ET71" s="12" t="s">
        <v>1493</v>
      </c>
      <c r="EU71" s="12" t="s">
        <v>1493</v>
      </c>
      <c r="EV71" s="12" t="s">
        <v>1493</v>
      </c>
      <c r="EW71" s="12" t="s">
        <v>1493</v>
      </c>
      <c r="EX71" s="12" t="s">
        <v>1493</v>
      </c>
      <c r="EY71" s="12" t="s">
        <v>1493</v>
      </c>
      <c r="EZ71" s="12" t="s">
        <v>1493</v>
      </c>
      <c r="FA71" s="12" t="s">
        <v>1493</v>
      </c>
      <c r="FB71" s="12" t="s">
        <v>1493</v>
      </c>
      <c r="FC71" s="12" t="s">
        <v>1493</v>
      </c>
      <c r="FD71" s="12" t="s">
        <v>1493</v>
      </c>
      <c r="FE71" s="12" t="s">
        <v>1493</v>
      </c>
      <c r="FF71" s="12" t="s">
        <v>1493</v>
      </c>
      <c r="FG71" s="12" t="s">
        <v>1493</v>
      </c>
      <c r="FH71" s="12" t="s">
        <v>1493</v>
      </c>
      <c r="FI71" s="12" t="s">
        <v>1493</v>
      </c>
      <c r="FJ71" s="12" t="s">
        <v>1493</v>
      </c>
      <c r="FK71" s="12" t="s">
        <v>1493</v>
      </c>
      <c r="FL71" s="12" t="s">
        <v>1493</v>
      </c>
      <c r="FM71" s="12" t="s">
        <v>1493</v>
      </c>
      <c r="FN71">
        <v>1</v>
      </c>
      <c r="FO71" s="12" t="s">
        <v>1493</v>
      </c>
      <c r="FP71" s="12" t="s">
        <v>1493</v>
      </c>
      <c r="FQ71">
        <v>1</v>
      </c>
      <c r="FR71" s="12" t="s">
        <v>1493</v>
      </c>
      <c r="FS71" s="12" t="s">
        <v>1493</v>
      </c>
      <c r="FT71" s="12" t="s">
        <v>1493</v>
      </c>
      <c r="FU71" s="12" t="s">
        <v>1493</v>
      </c>
      <c r="FV71" s="12" t="s">
        <v>1493</v>
      </c>
      <c r="FW71" s="12" t="s">
        <v>1493</v>
      </c>
      <c r="FX71" s="12" t="s">
        <v>1493</v>
      </c>
      <c r="FY71" s="12" t="s">
        <v>1493</v>
      </c>
      <c r="FZ71" s="12" t="s">
        <v>1493</v>
      </c>
      <c r="GA71" s="12" t="s">
        <v>1493</v>
      </c>
      <c r="GB71" s="12" t="s">
        <v>1493</v>
      </c>
      <c r="GC71" s="12" t="s">
        <v>1493</v>
      </c>
      <c r="GD71" s="12" t="s">
        <v>1493</v>
      </c>
      <c r="GE71" s="12" t="s">
        <v>1493</v>
      </c>
      <c r="GF71" s="12" t="s">
        <v>1493</v>
      </c>
      <c r="GG71" s="12" t="s">
        <v>1493</v>
      </c>
      <c r="GH71" s="12" t="s">
        <v>1493</v>
      </c>
      <c r="GI71" s="12" t="s">
        <v>1493</v>
      </c>
      <c r="GJ71">
        <v>0</v>
      </c>
      <c r="GK71">
        <v>0</v>
      </c>
      <c r="GL71">
        <v>0</v>
      </c>
      <c r="GN71">
        <v>1</v>
      </c>
    </row>
    <row r="72" spans="1:196" x14ac:dyDescent="0.25">
      <c r="A72" s="4">
        <v>2.0699999999999998</v>
      </c>
      <c r="B72" t="s">
        <v>1042</v>
      </c>
      <c r="C72" s="12" t="s">
        <v>1493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 s="12" t="s">
        <v>1493</v>
      </c>
      <c r="M72" s="12" t="s">
        <v>1493</v>
      </c>
      <c r="N72" s="12" t="s">
        <v>1493</v>
      </c>
      <c r="O72" s="12" t="s">
        <v>1493</v>
      </c>
      <c r="P72" t="s">
        <v>1374</v>
      </c>
      <c r="Q72">
        <v>140</v>
      </c>
      <c r="R72">
        <v>1</v>
      </c>
      <c r="S72" s="12" t="s">
        <v>1493</v>
      </c>
      <c r="T72" s="12" t="s">
        <v>1493</v>
      </c>
      <c r="U72" s="12" t="s">
        <v>1493</v>
      </c>
      <c r="V72" s="12" t="s">
        <v>1493</v>
      </c>
      <c r="W72" s="12" t="s">
        <v>1493</v>
      </c>
      <c r="X72" s="12" t="s">
        <v>1493</v>
      </c>
      <c r="Y72" s="12" t="s">
        <v>1493</v>
      </c>
      <c r="Z72" s="12" t="s">
        <v>1493</v>
      </c>
      <c r="AA72" s="12" t="s">
        <v>1493</v>
      </c>
      <c r="AB72">
        <v>1</v>
      </c>
      <c r="AC72">
        <v>1</v>
      </c>
      <c r="AD72" s="12" t="s">
        <v>1493</v>
      </c>
      <c r="AE72" s="12" t="s">
        <v>1493</v>
      </c>
      <c r="AF72" s="12" t="s">
        <v>1493</v>
      </c>
      <c r="AG72" s="12" t="s">
        <v>1493</v>
      </c>
      <c r="AH72" s="12" t="s">
        <v>1493</v>
      </c>
      <c r="AI72" s="12" t="s">
        <v>1493</v>
      </c>
      <c r="AJ72" s="12" t="s">
        <v>1493</v>
      </c>
      <c r="AK72" s="12" t="s">
        <v>1493</v>
      </c>
      <c r="AL72" s="12" t="s">
        <v>1493</v>
      </c>
      <c r="AM72" s="12" t="s">
        <v>1493</v>
      </c>
      <c r="AN72" s="12" t="s">
        <v>1493</v>
      </c>
      <c r="AO72" s="12" t="s">
        <v>1493</v>
      </c>
      <c r="AP72" s="12" t="s">
        <v>1493</v>
      </c>
      <c r="AQ72" s="12" t="s">
        <v>1493</v>
      </c>
      <c r="AR72" s="12" t="s">
        <v>1493</v>
      </c>
      <c r="AS72" s="12" t="s">
        <v>1493</v>
      </c>
      <c r="AT72" s="12" t="s">
        <v>1493</v>
      </c>
      <c r="AU72" s="12" t="s">
        <v>1493</v>
      </c>
      <c r="AV72" s="12" t="s">
        <v>1493</v>
      </c>
      <c r="AW72" s="12" t="s">
        <v>1493</v>
      </c>
      <c r="AX72" s="12" t="s">
        <v>1493</v>
      </c>
      <c r="AY72" s="12" t="s">
        <v>1493</v>
      </c>
      <c r="AZ72" s="12" t="s">
        <v>1493</v>
      </c>
      <c r="BA72" s="12" t="s">
        <v>1493</v>
      </c>
      <c r="BB72" s="12" t="s">
        <v>1493</v>
      </c>
      <c r="BC72" s="12" t="s">
        <v>1493</v>
      </c>
      <c r="BD72" s="12" t="s">
        <v>1493</v>
      </c>
      <c r="BE72" s="12" t="s">
        <v>1493</v>
      </c>
      <c r="BF72" s="12" t="s">
        <v>1493</v>
      </c>
      <c r="BG72" s="12" t="s">
        <v>1493</v>
      </c>
      <c r="BH72" s="12" t="s">
        <v>1493</v>
      </c>
      <c r="BI72" s="12" t="s">
        <v>1493</v>
      </c>
      <c r="BJ72" s="12" t="s">
        <v>1493</v>
      </c>
      <c r="BK72" s="12" t="s">
        <v>1493</v>
      </c>
      <c r="BL72" s="12" t="s">
        <v>1493</v>
      </c>
      <c r="BM72" s="12" t="s">
        <v>1493</v>
      </c>
      <c r="BN72" s="12" t="s">
        <v>1493</v>
      </c>
      <c r="BO72" s="12" t="s">
        <v>1493</v>
      </c>
      <c r="BP72" s="12" t="s">
        <v>1493</v>
      </c>
      <c r="BQ72" s="12" t="s">
        <v>1493</v>
      </c>
      <c r="BR72" s="12" t="s">
        <v>1493</v>
      </c>
      <c r="BS72" s="12" t="s">
        <v>1493</v>
      </c>
      <c r="BT72" s="12" t="s">
        <v>1493</v>
      </c>
      <c r="BU72" s="12" t="s">
        <v>1493</v>
      </c>
      <c r="BV72" s="12" t="s">
        <v>1493</v>
      </c>
      <c r="BW72" s="12" t="s">
        <v>1493</v>
      </c>
      <c r="BX72" s="12" t="s">
        <v>1493</v>
      </c>
      <c r="BY72" s="12" t="s">
        <v>1493</v>
      </c>
      <c r="BZ72" s="12" t="s">
        <v>1493</v>
      </c>
      <c r="CA72" s="12" t="s">
        <v>1493</v>
      </c>
      <c r="CB72" s="12" t="s">
        <v>1493</v>
      </c>
      <c r="CC72" s="12" t="s">
        <v>1493</v>
      </c>
      <c r="CD72" s="12" t="s">
        <v>1493</v>
      </c>
      <c r="CE72" s="12" t="s">
        <v>1493</v>
      </c>
      <c r="CF72" s="12" t="s">
        <v>1493</v>
      </c>
      <c r="CG72" s="12" t="s">
        <v>1493</v>
      </c>
      <c r="CH72" s="12" t="s">
        <v>1493</v>
      </c>
      <c r="CI72" s="12" t="s">
        <v>1493</v>
      </c>
      <c r="CJ72" s="12" t="s">
        <v>1493</v>
      </c>
      <c r="CK72" s="12" t="s">
        <v>1493</v>
      </c>
      <c r="CL72" s="12" t="s">
        <v>1493</v>
      </c>
      <c r="CM72" s="12" t="s">
        <v>1493</v>
      </c>
      <c r="CN72" s="12" t="s">
        <v>1493</v>
      </c>
      <c r="CO72" s="12" t="s">
        <v>1493</v>
      </c>
      <c r="CP72" s="12" t="s">
        <v>1493</v>
      </c>
      <c r="CQ72" s="12" t="s">
        <v>1493</v>
      </c>
      <c r="CR72" s="12" t="s">
        <v>1493</v>
      </c>
      <c r="CS72" s="12" t="s">
        <v>1493</v>
      </c>
      <c r="CT72" s="12" t="s">
        <v>1493</v>
      </c>
      <c r="CU72" s="12" t="s">
        <v>1493</v>
      </c>
      <c r="CV72" s="12" t="s">
        <v>1493</v>
      </c>
      <c r="CW72" s="12" t="s">
        <v>1493</v>
      </c>
      <c r="CX72" s="12" t="s">
        <v>1493</v>
      </c>
      <c r="CY72" s="12" t="s">
        <v>1493</v>
      </c>
      <c r="CZ72" s="12" t="s">
        <v>1493</v>
      </c>
      <c r="DA72" s="12" t="s">
        <v>1493</v>
      </c>
      <c r="DB72" s="12" t="s">
        <v>1493</v>
      </c>
      <c r="DC72" s="12" t="s">
        <v>1493</v>
      </c>
      <c r="DD72" s="12" t="s">
        <v>1493</v>
      </c>
      <c r="DE72" s="12" t="s">
        <v>1493</v>
      </c>
      <c r="DF72" s="12" t="s">
        <v>1493</v>
      </c>
      <c r="DG72" s="12" t="s">
        <v>1493</v>
      </c>
      <c r="DH72" s="12" t="s">
        <v>1493</v>
      </c>
      <c r="DI72" s="12" t="s">
        <v>1493</v>
      </c>
      <c r="DJ72" s="12" t="s">
        <v>1493</v>
      </c>
      <c r="DK72" s="12" t="s">
        <v>1493</v>
      </c>
      <c r="DL72" s="12" t="s">
        <v>1493</v>
      </c>
      <c r="DM72" s="12" t="s">
        <v>1493</v>
      </c>
      <c r="DN72" s="12" t="s">
        <v>1493</v>
      </c>
      <c r="DO72" s="12" t="s">
        <v>1493</v>
      </c>
      <c r="DP72" s="12" t="s">
        <v>1493</v>
      </c>
      <c r="DQ72" s="12" t="s">
        <v>1493</v>
      </c>
      <c r="DR72" s="12" t="s">
        <v>1493</v>
      </c>
      <c r="DS72" s="12" t="s">
        <v>1493</v>
      </c>
      <c r="DT72" s="12" t="s">
        <v>1493</v>
      </c>
      <c r="DU72" s="12" t="s">
        <v>1493</v>
      </c>
      <c r="DV72" s="12" t="s">
        <v>1493</v>
      </c>
      <c r="DW72" s="12" t="s">
        <v>1493</v>
      </c>
      <c r="DX72" s="12" t="s">
        <v>1493</v>
      </c>
      <c r="DY72" s="12" t="s">
        <v>1493</v>
      </c>
      <c r="DZ72" s="12" t="s">
        <v>1493</v>
      </c>
      <c r="EA72" s="12" t="s">
        <v>1493</v>
      </c>
      <c r="EB72" s="12" t="s">
        <v>1493</v>
      </c>
      <c r="EC72" s="12" t="s">
        <v>1493</v>
      </c>
      <c r="ED72" s="12" t="s">
        <v>1493</v>
      </c>
      <c r="EE72" s="12" t="s">
        <v>1493</v>
      </c>
      <c r="EF72" s="12" t="s">
        <v>1493</v>
      </c>
      <c r="EG72" s="12" t="s">
        <v>1493</v>
      </c>
      <c r="EH72" s="12" t="s">
        <v>1493</v>
      </c>
      <c r="EI72" s="12" t="s">
        <v>1493</v>
      </c>
      <c r="EJ72" s="12" t="s">
        <v>1493</v>
      </c>
      <c r="EK72" s="12" t="s">
        <v>1493</v>
      </c>
      <c r="EL72" s="12" t="s">
        <v>1493</v>
      </c>
      <c r="EM72" s="12" t="s">
        <v>1493</v>
      </c>
      <c r="EN72" s="12" t="s">
        <v>1493</v>
      </c>
      <c r="EO72" s="12" t="s">
        <v>1493</v>
      </c>
      <c r="EP72" s="12" t="s">
        <v>1493</v>
      </c>
      <c r="EQ72" s="12" t="s">
        <v>1493</v>
      </c>
      <c r="ER72" s="12" t="s">
        <v>1493</v>
      </c>
      <c r="ES72" s="12" t="s">
        <v>1493</v>
      </c>
      <c r="ET72" s="12" t="s">
        <v>1493</v>
      </c>
      <c r="EU72" s="12" t="s">
        <v>1493</v>
      </c>
      <c r="EV72" s="12" t="s">
        <v>1493</v>
      </c>
      <c r="EW72" s="12" t="s">
        <v>1493</v>
      </c>
      <c r="EX72" s="12" t="s">
        <v>1493</v>
      </c>
      <c r="EY72" s="12" t="s">
        <v>1493</v>
      </c>
      <c r="EZ72" s="12" t="s">
        <v>1493</v>
      </c>
      <c r="FA72" s="12" t="s">
        <v>1493</v>
      </c>
      <c r="FB72" s="12" t="s">
        <v>1493</v>
      </c>
      <c r="FC72" s="12" t="s">
        <v>1493</v>
      </c>
      <c r="FD72" s="12" t="s">
        <v>1493</v>
      </c>
      <c r="FE72" s="12" t="s">
        <v>1493</v>
      </c>
      <c r="FF72" s="12" t="s">
        <v>1493</v>
      </c>
      <c r="FG72" s="12" t="s">
        <v>1493</v>
      </c>
      <c r="FH72" s="12" t="s">
        <v>1493</v>
      </c>
      <c r="FI72" s="12" t="s">
        <v>1493</v>
      </c>
      <c r="FJ72" s="12" t="s">
        <v>1493</v>
      </c>
      <c r="FK72" s="12" t="s">
        <v>1493</v>
      </c>
      <c r="FL72" s="12" t="s">
        <v>1493</v>
      </c>
      <c r="FM72" s="12" t="s">
        <v>1493</v>
      </c>
      <c r="FN72">
        <v>1</v>
      </c>
      <c r="FO72" s="12" t="s">
        <v>1493</v>
      </c>
      <c r="FP72" s="12" t="s">
        <v>1493</v>
      </c>
      <c r="FQ72">
        <v>0</v>
      </c>
      <c r="FR72" s="12" t="s">
        <v>1493</v>
      </c>
      <c r="FS72" s="12" t="s">
        <v>1493</v>
      </c>
      <c r="FT72" s="12" t="s">
        <v>1493</v>
      </c>
      <c r="FU72" s="12" t="s">
        <v>1493</v>
      </c>
      <c r="FV72" s="12" t="s">
        <v>1493</v>
      </c>
      <c r="FW72" s="12" t="s">
        <v>1493</v>
      </c>
      <c r="FX72" s="12" t="s">
        <v>1493</v>
      </c>
      <c r="FY72" s="12" t="s">
        <v>1493</v>
      </c>
      <c r="FZ72" s="12" t="s">
        <v>1493</v>
      </c>
      <c r="GA72" s="12" t="s">
        <v>1493</v>
      </c>
      <c r="GB72" s="12" t="s">
        <v>1493</v>
      </c>
      <c r="GC72" s="12" t="s">
        <v>1493</v>
      </c>
      <c r="GD72" s="12" t="s">
        <v>1493</v>
      </c>
      <c r="GE72" s="12" t="s">
        <v>1493</v>
      </c>
      <c r="GF72" s="12" t="s">
        <v>1493</v>
      </c>
      <c r="GG72" s="12" t="s">
        <v>1493</v>
      </c>
      <c r="GH72" s="12" t="s">
        <v>1493</v>
      </c>
      <c r="GI72" s="12" t="s">
        <v>1493</v>
      </c>
      <c r="GJ72">
        <v>0</v>
      </c>
      <c r="GK72">
        <v>0</v>
      </c>
      <c r="GL72">
        <v>0</v>
      </c>
      <c r="GN72">
        <v>1</v>
      </c>
    </row>
    <row r="73" spans="1:196" x14ac:dyDescent="0.25">
      <c r="A73" s="4">
        <v>2.0710000000000002</v>
      </c>
      <c r="B73" s="12" t="s">
        <v>707</v>
      </c>
      <c r="C73" s="12" t="s">
        <v>1493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 s="12" t="s">
        <v>1493</v>
      </c>
      <c r="M73" s="12" t="s">
        <v>1493</v>
      </c>
      <c r="N73" s="12" t="s">
        <v>1493</v>
      </c>
      <c r="O73" s="12" t="s">
        <v>1493</v>
      </c>
      <c r="P73" s="12" t="s">
        <v>1047</v>
      </c>
      <c r="Q73" s="12" t="s">
        <v>1493</v>
      </c>
      <c r="R73">
        <v>1</v>
      </c>
      <c r="S73" s="12" t="s">
        <v>1493</v>
      </c>
      <c r="T73" s="12" t="s">
        <v>1493</v>
      </c>
      <c r="U73" s="12" t="s">
        <v>1493</v>
      </c>
      <c r="V73" s="12" t="s">
        <v>1493</v>
      </c>
      <c r="W73" s="12" t="s">
        <v>1493</v>
      </c>
      <c r="X73" s="12" t="s">
        <v>1493</v>
      </c>
      <c r="Y73" s="12" t="s">
        <v>1493</v>
      </c>
      <c r="Z73" s="12" t="s">
        <v>1493</v>
      </c>
      <c r="AA73" s="12" t="s">
        <v>1493</v>
      </c>
      <c r="AB73">
        <v>1</v>
      </c>
      <c r="AC73">
        <v>1</v>
      </c>
      <c r="AD73" s="12" t="s">
        <v>1493</v>
      </c>
      <c r="AE73" s="12" t="s">
        <v>1493</v>
      </c>
      <c r="AF73" s="12" t="s">
        <v>1493</v>
      </c>
      <c r="AG73" s="12" t="s">
        <v>1493</v>
      </c>
      <c r="AH73" s="12" t="s">
        <v>1493</v>
      </c>
      <c r="AI73" s="12" t="s">
        <v>1493</v>
      </c>
      <c r="AJ73" s="12" t="s">
        <v>1493</v>
      </c>
      <c r="AK73" s="12" t="s">
        <v>1493</v>
      </c>
      <c r="AL73" s="12" t="s">
        <v>1493</v>
      </c>
      <c r="AM73" s="12" t="s">
        <v>1493</v>
      </c>
      <c r="AN73" s="12" t="s">
        <v>1493</v>
      </c>
      <c r="AO73" s="12" t="s">
        <v>1493</v>
      </c>
      <c r="AP73" s="12" t="s">
        <v>1493</v>
      </c>
      <c r="AQ73" s="12" t="s">
        <v>1493</v>
      </c>
      <c r="AR73" s="12" t="s">
        <v>1493</v>
      </c>
      <c r="AS73" s="12" t="s">
        <v>1493</v>
      </c>
      <c r="AT73" s="12" t="s">
        <v>1493</v>
      </c>
      <c r="AU73" s="12" t="s">
        <v>1493</v>
      </c>
      <c r="AV73" s="12" t="s">
        <v>1493</v>
      </c>
      <c r="AW73" s="12" t="s">
        <v>1493</v>
      </c>
      <c r="AX73" s="12" t="s">
        <v>1493</v>
      </c>
      <c r="AY73" s="12" t="s">
        <v>1493</v>
      </c>
      <c r="AZ73" s="12" t="s">
        <v>1493</v>
      </c>
      <c r="BA73" s="12" t="s">
        <v>1493</v>
      </c>
      <c r="BB73" s="12" t="s">
        <v>1493</v>
      </c>
      <c r="BC73" s="12" t="s">
        <v>1493</v>
      </c>
      <c r="BD73" s="12" t="s">
        <v>1493</v>
      </c>
      <c r="BE73" s="12" t="s">
        <v>1493</v>
      </c>
      <c r="BF73" s="12" t="s">
        <v>1493</v>
      </c>
      <c r="BG73" s="12" t="s">
        <v>1493</v>
      </c>
      <c r="BH73" s="12" t="s">
        <v>1493</v>
      </c>
      <c r="BI73" s="12" t="s">
        <v>1493</v>
      </c>
      <c r="BJ73" s="12" t="s">
        <v>1493</v>
      </c>
      <c r="BK73" s="12" t="s">
        <v>1493</v>
      </c>
      <c r="BL73" s="12" t="s">
        <v>1493</v>
      </c>
      <c r="BM73" s="12" t="s">
        <v>1493</v>
      </c>
      <c r="BN73" s="12" t="s">
        <v>1493</v>
      </c>
      <c r="BO73" s="12" t="s">
        <v>1493</v>
      </c>
      <c r="BP73" s="12" t="s">
        <v>1493</v>
      </c>
      <c r="BQ73" s="12" t="s">
        <v>1493</v>
      </c>
      <c r="BR73" s="12" t="s">
        <v>1493</v>
      </c>
      <c r="BS73" s="12" t="s">
        <v>1493</v>
      </c>
      <c r="BT73" s="12" t="s">
        <v>1493</v>
      </c>
      <c r="BU73" s="12" t="s">
        <v>1493</v>
      </c>
      <c r="BV73" s="12" t="s">
        <v>1493</v>
      </c>
      <c r="BW73" s="12" t="s">
        <v>1493</v>
      </c>
      <c r="BX73" s="12" t="s">
        <v>1493</v>
      </c>
      <c r="BY73" s="12" t="s">
        <v>1493</v>
      </c>
      <c r="BZ73" s="12" t="s">
        <v>1493</v>
      </c>
      <c r="CA73" s="12" t="s">
        <v>1493</v>
      </c>
      <c r="CB73" s="12" t="s">
        <v>1493</v>
      </c>
      <c r="CC73" s="12" t="s">
        <v>1493</v>
      </c>
      <c r="CD73" s="12" t="s">
        <v>1493</v>
      </c>
      <c r="CE73" s="12" t="s">
        <v>1493</v>
      </c>
      <c r="CF73" s="12" t="s">
        <v>1493</v>
      </c>
      <c r="CG73" s="12" t="s">
        <v>1493</v>
      </c>
      <c r="CH73" s="12" t="s">
        <v>1493</v>
      </c>
      <c r="CI73" s="12" t="s">
        <v>1493</v>
      </c>
      <c r="CJ73" s="12" t="s">
        <v>1493</v>
      </c>
      <c r="CK73" s="12" t="s">
        <v>1493</v>
      </c>
      <c r="CL73" s="12" t="s">
        <v>1493</v>
      </c>
      <c r="CM73" s="12" t="s">
        <v>1493</v>
      </c>
      <c r="CN73" s="12" t="s">
        <v>1493</v>
      </c>
      <c r="CO73" s="12" t="s">
        <v>1493</v>
      </c>
      <c r="CP73" s="12" t="s">
        <v>1493</v>
      </c>
      <c r="CQ73" s="12" t="s">
        <v>1493</v>
      </c>
      <c r="CR73" s="12" t="s">
        <v>1493</v>
      </c>
      <c r="CS73" s="12" t="s">
        <v>1493</v>
      </c>
      <c r="CT73" s="12" t="s">
        <v>1493</v>
      </c>
      <c r="CU73" s="12" t="s">
        <v>1493</v>
      </c>
      <c r="CV73" s="12" t="s">
        <v>1493</v>
      </c>
      <c r="CW73" s="12" t="s">
        <v>1493</v>
      </c>
      <c r="CX73" s="12" t="s">
        <v>1493</v>
      </c>
      <c r="CY73" s="12" t="s">
        <v>1493</v>
      </c>
      <c r="CZ73" s="12" t="s">
        <v>1493</v>
      </c>
      <c r="DA73" s="12" t="s">
        <v>1493</v>
      </c>
      <c r="DB73" s="12" t="s">
        <v>1493</v>
      </c>
      <c r="DC73" s="12" t="s">
        <v>1493</v>
      </c>
      <c r="DD73" s="12" t="s">
        <v>1493</v>
      </c>
      <c r="DE73" s="12" t="s">
        <v>1493</v>
      </c>
      <c r="DF73" s="12" t="s">
        <v>1493</v>
      </c>
      <c r="DG73" s="12" t="s">
        <v>1493</v>
      </c>
      <c r="DH73" s="12" t="s">
        <v>1493</v>
      </c>
      <c r="DI73" s="12" t="s">
        <v>1493</v>
      </c>
      <c r="DJ73" s="12" t="s">
        <v>1493</v>
      </c>
      <c r="DK73" s="12" t="s">
        <v>1493</v>
      </c>
      <c r="DL73" s="12" t="s">
        <v>1493</v>
      </c>
      <c r="DM73" s="12" t="s">
        <v>1493</v>
      </c>
      <c r="DN73" s="12" t="s">
        <v>1493</v>
      </c>
      <c r="DO73" s="12" t="s">
        <v>1493</v>
      </c>
      <c r="DP73" s="12" t="s">
        <v>1493</v>
      </c>
      <c r="DQ73" s="12" t="s">
        <v>1493</v>
      </c>
      <c r="DR73" s="12" t="s">
        <v>1493</v>
      </c>
      <c r="DS73" s="12" t="s">
        <v>1493</v>
      </c>
      <c r="DT73" s="12" t="s">
        <v>1493</v>
      </c>
      <c r="DU73" s="12" t="s">
        <v>1493</v>
      </c>
      <c r="DV73" s="12" t="s">
        <v>1493</v>
      </c>
      <c r="DW73" s="12" t="s">
        <v>1493</v>
      </c>
      <c r="DX73" s="12" t="s">
        <v>1493</v>
      </c>
      <c r="DY73" s="12" t="s">
        <v>1493</v>
      </c>
      <c r="DZ73" s="12" t="s">
        <v>1493</v>
      </c>
      <c r="EA73" s="12" t="s">
        <v>1493</v>
      </c>
      <c r="EB73" s="12" t="s">
        <v>1493</v>
      </c>
      <c r="EC73" s="12" t="s">
        <v>1493</v>
      </c>
      <c r="ED73" s="12" t="s">
        <v>1493</v>
      </c>
      <c r="EE73" s="12" t="s">
        <v>1493</v>
      </c>
      <c r="EF73" s="12" t="s">
        <v>1493</v>
      </c>
      <c r="EG73" s="12" t="s">
        <v>1493</v>
      </c>
      <c r="EH73" s="12" t="s">
        <v>1493</v>
      </c>
      <c r="EI73" s="12" t="s">
        <v>1493</v>
      </c>
      <c r="EJ73" s="12" t="s">
        <v>1493</v>
      </c>
      <c r="EK73" s="12" t="s">
        <v>1493</v>
      </c>
      <c r="EL73" s="12" t="s">
        <v>1493</v>
      </c>
      <c r="EM73" s="12" t="s">
        <v>1493</v>
      </c>
      <c r="EN73" s="12" t="s">
        <v>1493</v>
      </c>
      <c r="EO73" s="12" t="s">
        <v>1493</v>
      </c>
      <c r="EP73" s="12" t="s">
        <v>1493</v>
      </c>
      <c r="EQ73" s="12" t="s">
        <v>1493</v>
      </c>
      <c r="ER73" s="12" t="s">
        <v>1493</v>
      </c>
      <c r="ES73" s="12" t="s">
        <v>1493</v>
      </c>
      <c r="ET73" s="12" t="s">
        <v>1493</v>
      </c>
      <c r="EU73" s="12" t="s">
        <v>1493</v>
      </c>
      <c r="EV73" s="12" t="s">
        <v>1493</v>
      </c>
      <c r="EW73" s="12" t="s">
        <v>1493</v>
      </c>
      <c r="EX73" s="12" t="s">
        <v>1493</v>
      </c>
      <c r="EY73" s="12" t="s">
        <v>1493</v>
      </c>
      <c r="EZ73" s="12" t="s">
        <v>1493</v>
      </c>
      <c r="FA73" s="12" t="s">
        <v>1493</v>
      </c>
      <c r="FB73" s="12" t="s">
        <v>1493</v>
      </c>
      <c r="FC73" s="12" t="s">
        <v>1493</v>
      </c>
      <c r="FD73" s="12" t="s">
        <v>1493</v>
      </c>
      <c r="FE73" s="12" t="s">
        <v>1493</v>
      </c>
      <c r="FF73" s="12" t="s">
        <v>1493</v>
      </c>
      <c r="FG73" s="12" t="s">
        <v>1493</v>
      </c>
      <c r="FH73" s="12" t="s">
        <v>1493</v>
      </c>
      <c r="FI73" s="12" t="s">
        <v>1493</v>
      </c>
      <c r="FJ73" s="12" t="s">
        <v>1493</v>
      </c>
      <c r="FK73" s="12" t="s">
        <v>1493</v>
      </c>
      <c r="FL73" s="12" t="s">
        <v>1493</v>
      </c>
      <c r="FM73" s="12" t="s">
        <v>1493</v>
      </c>
      <c r="FN73">
        <v>1</v>
      </c>
      <c r="FO73" s="12" t="s">
        <v>1493</v>
      </c>
      <c r="FP73" s="12" t="s">
        <v>1493</v>
      </c>
      <c r="FQ73">
        <v>0</v>
      </c>
      <c r="FR73" s="12" t="s">
        <v>1493</v>
      </c>
      <c r="FS73" s="12" t="s">
        <v>1493</v>
      </c>
      <c r="FT73" s="12" t="s">
        <v>1493</v>
      </c>
      <c r="FU73" s="12" t="s">
        <v>1493</v>
      </c>
      <c r="FV73" s="12" t="s">
        <v>1493</v>
      </c>
      <c r="FW73" s="12" t="s">
        <v>1493</v>
      </c>
      <c r="FX73" s="12" t="s">
        <v>1493</v>
      </c>
      <c r="FY73" s="12" t="s">
        <v>1493</v>
      </c>
      <c r="FZ73" s="12" t="s">
        <v>1493</v>
      </c>
      <c r="GA73" s="12" t="s">
        <v>1493</v>
      </c>
      <c r="GB73" s="12" t="s">
        <v>1493</v>
      </c>
      <c r="GC73" s="12" t="s">
        <v>1493</v>
      </c>
      <c r="GD73" s="12" t="s">
        <v>1493</v>
      </c>
      <c r="GE73" s="12" t="s">
        <v>1493</v>
      </c>
      <c r="GF73" s="12" t="s">
        <v>1493</v>
      </c>
      <c r="GG73" s="12" t="s">
        <v>1493</v>
      </c>
      <c r="GH73" s="12" t="s">
        <v>1493</v>
      </c>
      <c r="GI73" s="12" t="s">
        <v>1493</v>
      </c>
      <c r="GJ73">
        <v>0</v>
      </c>
      <c r="GK73">
        <v>0</v>
      </c>
      <c r="GL73">
        <v>0</v>
      </c>
      <c r="GN73">
        <v>1</v>
      </c>
    </row>
    <row r="74" spans="1:196" x14ac:dyDescent="0.25">
      <c r="A74" s="4">
        <v>2.0720000000000001</v>
      </c>
      <c r="B74" s="12" t="s">
        <v>1223</v>
      </c>
      <c r="C74" s="12" t="s">
        <v>1493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 s="12" t="s">
        <v>1493</v>
      </c>
      <c r="M74" s="12" t="s">
        <v>1493</v>
      </c>
      <c r="N74">
        <v>1</v>
      </c>
      <c r="O74">
        <v>1</v>
      </c>
      <c r="P74" s="12" t="s">
        <v>1493</v>
      </c>
      <c r="Q74" s="12" t="s">
        <v>1493</v>
      </c>
      <c r="R74" s="12" t="s">
        <v>1493</v>
      </c>
      <c r="S74" s="12" t="s">
        <v>1493</v>
      </c>
      <c r="T74" s="12" t="s">
        <v>1493</v>
      </c>
      <c r="U74" s="12" t="s">
        <v>1493</v>
      </c>
      <c r="V74" s="12" t="s">
        <v>1493</v>
      </c>
      <c r="W74" s="12" t="s">
        <v>1493</v>
      </c>
      <c r="X74" s="12" t="s">
        <v>1493</v>
      </c>
      <c r="Y74" s="12" t="s">
        <v>1493</v>
      </c>
      <c r="Z74" s="12" t="s">
        <v>1493</v>
      </c>
      <c r="AA74" s="12" t="s">
        <v>1493</v>
      </c>
      <c r="AB74" s="12" t="s">
        <v>1493</v>
      </c>
      <c r="AC74" s="12" t="s">
        <v>1493</v>
      </c>
      <c r="AD74" s="12" t="s">
        <v>1493</v>
      </c>
      <c r="AE74" s="12" t="s">
        <v>1493</v>
      </c>
      <c r="AF74" s="12" t="s">
        <v>1493</v>
      </c>
      <c r="AG74" s="12" t="s">
        <v>1493</v>
      </c>
      <c r="AH74" s="12" t="s">
        <v>1493</v>
      </c>
      <c r="AI74" s="12" t="s">
        <v>1493</v>
      </c>
      <c r="AJ74" s="12" t="s">
        <v>1493</v>
      </c>
      <c r="AK74" s="12" t="s">
        <v>1493</v>
      </c>
      <c r="AL74" s="12" t="s">
        <v>1493</v>
      </c>
      <c r="AM74" s="12" t="s">
        <v>1493</v>
      </c>
      <c r="AN74" s="12" t="s">
        <v>1493</v>
      </c>
      <c r="AO74" s="12" t="s">
        <v>1493</v>
      </c>
      <c r="AP74" s="12" t="s">
        <v>1493</v>
      </c>
      <c r="AQ74" s="12" t="s">
        <v>1493</v>
      </c>
      <c r="AR74" s="12" t="s">
        <v>1493</v>
      </c>
      <c r="AS74" s="12" t="s">
        <v>1493</v>
      </c>
      <c r="AT74" s="12" t="s">
        <v>1493</v>
      </c>
      <c r="AU74" s="12" t="s">
        <v>1493</v>
      </c>
      <c r="AV74" s="12" t="s">
        <v>1493</v>
      </c>
      <c r="AW74" s="12" t="s">
        <v>1493</v>
      </c>
      <c r="AX74" s="12" t="s">
        <v>1493</v>
      </c>
      <c r="AY74" s="12" t="s">
        <v>1493</v>
      </c>
      <c r="AZ74" s="12" t="s">
        <v>1493</v>
      </c>
      <c r="BA74" s="12" t="s">
        <v>1493</v>
      </c>
      <c r="BB74" s="12" t="s">
        <v>1493</v>
      </c>
      <c r="BC74" s="12" t="s">
        <v>1493</v>
      </c>
      <c r="BD74" s="12" t="s">
        <v>1493</v>
      </c>
      <c r="BE74" s="12" t="s">
        <v>1493</v>
      </c>
      <c r="BF74" s="12" t="s">
        <v>1493</v>
      </c>
      <c r="BG74" s="12" t="s">
        <v>1493</v>
      </c>
      <c r="BH74" s="12" t="s">
        <v>1493</v>
      </c>
      <c r="BI74" s="12" t="s">
        <v>1493</v>
      </c>
      <c r="BJ74" s="12" t="s">
        <v>1493</v>
      </c>
      <c r="BK74" s="12" t="s">
        <v>1493</v>
      </c>
      <c r="BL74" s="12" t="s">
        <v>1493</v>
      </c>
      <c r="BM74" s="12" t="s">
        <v>1493</v>
      </c>
      <c r="BN74" s="12" t="s">
        <v>1493</v>
      </c>
      <c r="BO74" s="12" t="s">
        <v>1493</v>
      </c>
      <c r="BP74" s="12" t="s">
        <v>1493</v>
      </c>
      <c r="BQ74" s="12" t="s">
        <v>1493</v>
      </c>
      <c r="BR74" s="12" t="s">
        <v>1493</v>
      </c>
      <c r="BS74" s="12" t="s">
        <v>1493</v>
      </c>
      <c r="BT74" s="12" t="s">
        <v>1493</v>
      </c>
      <c r="BU74" s="12" t="s">
        <v>1493</v>
      </c>
      <c r="BV74" s="12" t="s">
        <v>1493</v>
      </c>
      <c r="BW74" s="12" t="s">
        <v>1493</v>
      </c>
      <c r="BX74" s="12" t="s">
        <v>1493</v>
      </c>
      <c r="BY74" s="12" t="s">
        <v>1493</v>
      </c>
      <c r="BZ74" s="12" t="s">
        <v>1493</v>
      </c>
      <c r="CA74" s="12" t="s">
        <v>1493</v>
      </c>
      <c r="CB74" s="12" t="s">
        <v>1493</v>
      </c>
      <c r="CC74" s="12" t="s">
        <v>1493</v>
      </c>
      <c r="CD74" s="12" t="s">
        <v>1493</v>
      </c>
      <c r="CE74" s="12" t="s">
        <v>1493</v>
      </c>
      <c r="CF74" s="12" t="s">
        <v>1493</v>
      </c>
      <c r="CG74" s="12" t="s">
        <v>1493</v>
      </c>
      <c r="CH74" s="12" t="s">
        <v>1493</v>
      </c>
      <c r="CI74" s="12" t="s">
        <v>1493</v>
      </c>
      <c r="CJ74" s="12" t="s">
        <v>1493</v>
      </c>
      <c r="CK74" s="12" t="s">
        <v>1493</v>
      </c>
      <c r="CL74" s="12" t="s">
        <v>1493</v>
      </c>
      <c r="CM74" s="12" t="s">
        <v>1493</v>
      </c>
      <c r="CN74" s="12" t="s">
        <v>1493</v>
      </c>
      <c r="CO74" s="12" t="s">
        <v>1493</v>
      </c>
      <c r="CP74" s="12" t="s">
        <v>1493</v>
      </c>
      <c r="CQ74" s="12" t="s">
        <v>1493</v>
      </c>
      <c r="CR74" s="12" t="s">
        <v>1493</v>
      </c>
      <c r="CS74" s="12" t="s">
        <v>1493</v>
      </c>
      <c r="CT74" s="12" t="s">
        <v>1493</v>
      </c>
      <c r="CU74" s="12" t="s">
        <v>1493</v>
      </c>
      <c r="CV74" s="12" t="s">
        <v>1493</v>
      </c>
      <c r="CW74" s="12" t="s">
        <v>1493</v>
      </c>
      <c r="CX74" s="12" t="s">
        <v>1493</v>
      </c>
      <c r="CY74" s="12" t="s">
        <v>1493</v>
      </c>
      <c r="CZ74" s="12" t="s">
        <v>1493</v>
      </c>
      <c r="DA74" s="12" t="s">
        <v>1493</v>
      </c>
      <c r="DB74" s="12" t="s">
        <v>1493</v>
      </c>
      <c r="DC74" s="12" t="s">
        <v>1493</v>
      </c>
      <c r="DD74" s="12" t="s">
        <v>1493</v>
      </c>
      <c r="DE74" s="12" t="s">
        <v>1493</v>
      </c>
      <c r="DF74" s="12" t="s">
        <v>1493</v>
      </c>
      <c r="DG74" s="12" t="s">
        <v>1493</v>
      </c>
      <c r="DH74" s="12" t="s">
        <v>1493</v>
      </c>
      <c r="DI74" s="12" t="s">
        <v>1493</v>
      </c>
      <c r="DJ74" s="12" t="s">
        <v>1493</v>
      </c>
      <c r="DK74" s="12" t="s">
        <v>1493</v>
      </c>
      <c r="DL74" s="12" t="s">
        <v>1493</v>
      </c>
      <c r="DM74" s="12" t="s">
        <v>1493</v>
      </c>
      <c r="DN74" s="12" t="s">
        <v>1493</v>
      </c>
      <c r="DO74" s="12" t="s">
        <v>1493</v>
      </c>
      <c r="DP74" s="12" t="s">
        <v>1493</v>
      </c>
      <c r="DQ74" s="12" t="s">
        <v>1493</v>
      </c>
      <c r="DR74" s="12" t="s">
        <v>1493</v>
      </c>
      <c r="DS74" s="12" t="s">
        <v>1493</v>
      </c>
      <c r="DT74" s="12" t="s">
        <v>1493</v>
      </c>
      <c r="DU74" s="12" t="s">
        <v>1493</v>
      </c>
      <c r="DV74" s="12" t="s">
        <v>1493</v>
      </c>
      <c r="DW74" s="12" t="s">
        <v>1493</v>
      </c>
      <c r="DX74" s="12" t="s">
        <v>1493</v>
      </c>
      <c r="DY74" s="12" t="s">
        <v>1493</v>
      </c>
      <c r="DZ74" s="12" t="s">
        <v>1493</v>
      </c>
      <c r="EA74" s="12" t="s">
        <v>1493</v>
      </c>
      <c r="EB74" s="12" t="s">
        <v>1493</v>
      </c>
      <c r="EC74" s="12" t="s">
        <v>1493</v>
      </c>
      <c r="ED74" s="12" t="s">
        <v>1493</v>
      </c>
      <c r="EE74" s="12" t="s">
        <v>1493</v>
      </c>
      <c r="EF74" s="12" t="s">
        <v>1493</v>
      </c>
      <c r="EG74" s="12" t="s">
        <v>1493</v>
      </c>
      <c r="EH74" s="12" t="s">
        <v>1493</v>
      </c>
      <c r="EI74" s="12" t="s">
        <v>1493</v>
      </c>
      <c r="EJ74" s="12" t="s">
        <v>1493</v>
      </c>
      <c r="EK74" s="12" t="s">
        <v>1493</v>
      </c>
      <c r="EL74" s="12" t="s">
        <v>1493</v>
      </c>
      <c r="EM74" s="12" t="s">
        <v>1493</v>
      </c>
      <c r="EN74" s="12" t="s">
        <v>1493</v>
      </c>
      <c r="EO74" s="12" t="s">
        <v>1493</v>
      </c>
      <c r="EP74" s="12" t="s">
        <v>1493</v>
      </c>
      <c r="EQ74" s="12" t="s">
        <v>1493</v>
      </c>
      <c r="ER74" s="12" t="s">
        <v>1493</v>
      </c>
      <c r="ES74" s="12" t="s">
        <v>1493</v>
      </c>
      <c r="ET74" s="12" t="s">
        <v>1493</v>
      </c>
      <c r="EU74" s="12" t="s">
        <v>1493</v>
      </c>
      <c r="EV74" s="12" t="s">
        <v>1493</v>
      </c>
      <c r="EW74" s="12" t="s">
        <v>1493</v>
      </c>
      <c r="EX74" s="12" t="s">
        <v>1493</v>
      </c>
      <c r="EY74" s="12" t="s">
        <v>1493</v>
      </c>
      <c r="EZ74" s="12" t="s">
        <v>1493</v>
      </c>
      <c r="FA74" s="12" t="s">
        <v>1493</v>
      </c>
      <c r="FB74" s="12" t="s">
        <v>1493</v>
      </c>
      <c r="FC74" s="12" t="s">
        <v>1493</v>
      </c>
      <c r="FD74" s="12" t="s">
        <v>1493</v>
      </c>
      <c r="FE74" s="12" t="s">
        <v>1493</v>
      </c>
      <c r="FF74" s="12" t="s">
        <v>1493</v>
      </c>
      <c r="FG74" s="12" t="s">
        <v>1493</v>
      </c>
      <c r="FH74" s="12" t="s">
        <v>1493</v>
      </c>
      <c r="FI74" s="12" t="s">
        <v>1493</v>
      </c>
      <c r="FJ74" s="12" t="s">
        <v>1493</v>
      </c>
      <c r="FK74" s="12" t="s">
        <v>1493</v>
      </c>
      <c r="FL74" s="12" t="s">
        <v>1493</v>
      </c>
      <c r="FM74" s="12" t="s">
        <v>1493</v>
      </c>
      <c r="FN74">
        <v>1</v>
      </c>
      <c r="FO74" s="12" t="s">
        <v>1493</v>
      </c>
      <c r="FP74" s="12" t="s">
        <v>1493</v>
      </c>
      <c r="FQ74">
        <v>1</v>
      </c>
      <c r="FR74" s="12" t="s">
        <v>1493</v>
      </c>
      <c r="FS74" s="12" t="s">
        <v>1493</v>
      </c>
      <c r="FT74" s="12" t="s">
        <v>1493</v>
      </c>
      <c r="FU74" s="12" t="s">
        <v>1493</v>
      </c>
      <c r="FV74" s="12" t="s">
        <v>1493</v>
      </c>
      <c r="FW74" s="12" t="s">
        <v>1493</v>
      </c>
      <c r="FX74" s="12" t="s">
        <v>1493</v>
      </c>
      <c r="FY74" s="12" t="s">
        <v>1493</v>
      </c>
      <c r="FZ74" s="12" t="s">
        <v>1493</v>
      </c>
      <c r="GA74" s="12" t="s">
        <v>1493</v>
      </c>
      <c r="GB74" s="12" t="s">
        <v>1493</v>
      </c>
      <c r="GC74" s="12" t="s">
        <v>1493</v>
      </c>
      <c r="GD74" s="12" t="s">
        <v>1493</v>
      </c>
      <c r="GE74" s="12" t="s">
        <v>1493</v>
      </c>
      <c r="GF74" s="12" t="s">
        <v>1493</v>
      </c>
      <c r="GG74" s="12" t="s">
        <v>1493</v>
      </c>
      <c r="GH74" s="12" t="s">
        <v>1493</v>
      </c>
      <c r="GI74" s="12" t="s">
        <v>1493</v>
      </c>
      <c r="GJ74">
        <v>0</v>
      </c>
      <c r="GK74">
        <v>0</v>
      </c>
      <c r="GL74">
        <v>0</v>
      </c>
      <c r="GN74">
        <v>1</v>
      </c>
    </row>
    <row r="75" spans="1:196" x14ac:dyDescent="0.25">
      <c r="A75" s="4">
        <v>2.073</v>
      </c>
      <c r="B75" s="12" t="s">
        <v>923</v>
      </c>
      <c r="C75">
        <v>154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 s="12" t="s">
        <v>1493</v>
      </c>
      <c r="M75" s="12" t="s">
        <v>1493</v>
      </c>
      <c r="N75">
        <v>1</v>
      </c>
      <c r="O75">
        <v>1</v>
      </c>
      <c r="P75" s="12" t="s">
        <v>1493</v>
      </c>
      <c r="Q75" s="12" t="s">
        <v>1493</v>
      </c>
      <c r="R75" s="12" t="s">
        <v>1493</v>
      </c>
      <c r="S75" s="12" t="s">
        <v>1493</v>
      </c>
      <c r="T75" s="12" t="s">
        <v>1493</v>
      </c>
      <c r="U75" s="12" t="s">
        <v>1493</v>
      </c>
      <c r="V75" s="12" t="s">
        <v>1493</v>
      </c>
      <c r="W75" s="12" t="s">
        <v>1493</v>
      </c>
      <c r="X75" s="12" t="s">
        <v>1493</v>
      </c>
      <c r="Y75" s="12" t="s">
        <v>1493</v>
      </c>
      <c r="Z75" s="12" t="s">
        <v>1493</v>
      </c>
      <c r="AA75" s="12" t="s">
        <v>1493</v>
      </c>
      <c r="AB75" s="12" t="s">
        <v>1493</v>
      </c>
      <c r="AC75" s="12" t="s">
        <v>1493</v>
      </c>
      <c r="AD75" s="12" t="s">
        <v>1493</v>
      </c>
      <c r="AE75" s="12" t="s">
        <v>1493</v>
      </c>
      <c r="AF75" s="12" t="s">
        <v>1493</v>
      </c>
      <c r="AG75" s="12" t="s">
        <v>1493</v>
      </c>
      <c r="AH75" s="12" t="s">
        <v>1493</v>
      </c>
      <c r="AI75" s="12" t="s">
        <v>1493</v>
      </c>
      <c r="AJ75" s="12" t="s">
        <v>1493</v>
      </c>
      <c r="AK75" s="12" t="s">
        <v>1493</v>
      </c>
      <c r="AL75" s="12" t="s">
        <v>1493</v>
      </c>
      <c r="AM75" s="12" t="s">
        <v>1493</v>
      </c>
      <c r="AN75" s="12" t="s">
        <v>1493</v>
      </c>
      <c r="AO75" s="12" t="s">
        <v>1493</v>
      </c>
      <c r="AP75" s="12" t="s">
        <v>1493</v>
      </c>
      <c r="AQ75" s="12" t="s">
        <v>1493</v>
      </c>
      <c r="AR75" s="12" t="s">
        <v>1493</v>
      </c>
      <c r="AS75" s="12" t="s">
        <v>1493</v>
      </c>
      <c r="AT75" s="12" t="s">
        <v>1493</v>
      </c>
      <c r="AU75" s="12" t="s">
        <v>1493</v>
      </c>
      <c r="AV75" s="12" t="s">
        <v>1493</v>
      </c>
      <c r="AW75" s="12" t="s">
        <v>1493</v>
      </c>
      <c r="AX75" s="12" t="s">
        <v>1493</v>
      </c>
      <c r="AY75" s="12" t="s">
        <v>1493</v>
      </c>
      <c r="AZ75" s="12" t="s">
        <v>1493</v>
      </c>
      <c r="BA75" s="12" t="s">
        <v>1493</v>
      </c>
      <c r="BB75" s="12" t="s">
        <v>1493</v>
      </c>
      <c r="BC75" s="12" t="s">
        <v>1493</v>
      </c>
      <c r="BD75" s="12" t="s">
        <v>1493</v>
      </c>
      <c r="BE75" s="12" t="s">
        <v>1493</v>
      </c>
      <c r="BF75" s="12" t="s">
        <v>1493</v>
      </c>
      <c r="BG75" s="12" t="s">
        <v>1493</v>
      </c>
      <c r="BH75" s="12" t="s">
        <v>1493</v>
      </c>
      <c r="BI75" s="12" t="s">
        <v>1493</v>
      </c>
      <c r="BJ75" s="12" t="s">
        <v>1493</v>
      </c>
      <c r="BK75" s="12" t="s">
        <v>1493</v>
      </c>
      <c r="BL75" s="12" t="s">
        <v>1493</v>
      </c>
      <c r="BM75" s="12" t="s">
        <v>1493</v>
      </c>
      <c r="BN75" s="12" t="s">
        <v>1493</v>
      </c>
      <c r="BO75" s="12" t="s">
        <v>1493</v>
      </c>
      <c r="BP75" s="12" t="s">
        <v>1493</v>
      </c>
      <c r="BQ75" s="12" t="s">
        <v>1493</v>
      </c>
      <c r="BR75" s="12" t="s">
        <v>1493</v>
      </c>
      <c r="BS75" s="12" t="s">
        <v>1493</v>
      </c>
      <c r="BT75" s="12" t="s">
        <v>1493</v>
      </c>
      <c r="BU75" s="12" t="s">
        <v>1493</v>
      </c>
      <c r="BV75" s="12" t="s">
        <v>1493</v>
      </c>
      <c r="BW75" s="12" t="s">
        <v>1493</v>
      </c>
      <c r="BX75" s="12" t="s">
        <v>1493</v>
      </c>
      <c r="BY75" s="12" t="s">
        <v>1493</v>
      </c>
      <c r="BZ75" s="12" t="s">
        <v>1493</v>
      </c>
      <c r="CA75" s="12" t="s">
        <v>1493</v>
      </c>
      <c r="CB75" s="12" t="s">
        <v>1493</v>
      </c>
      <c r="CC75" s="12" t="s">
        <v>1493</v>
      </c>
      <c r="CD75" s="12" t="s">
        <v>1493</v>
      </c>
      <c r="CE75" s="12" t="s">
        <v>1493</v>
      </c>
      <c r="CF75" s="12" t="s">
        <v>1493</v>
      </c>
      <c r="CG75" s="12" t="s">
        <v>1493</v>
      </c>
      <c r="CH75" s="12" t="s">
        <v>1493</v>
      </c>
      <c r="CI75" s="12" t="s">
        <v>1493</v>
      </c>
      <c r="CJ75" s="12" t="s">
        <v>1493</v>
      </c>
      <c r="CK75" s="12" t="s">
        <v>1493</v>
      </c>
      <c r="CL75" s="12" t="s">
        <v>1493</v>
      </c>
      <c r="CM75" s="12" t="s">
        <v>1493</v>
      </c>
      <c r="CN75" s="12" t="s">
        <v>1493</v>
      </c>
      <c r="CO75" s="12" t="s">
        <v>1493</v>
      </c>
      <c r="CP75" s="12" t="s">
        <v>1493</v>
      </c>
      <c r="CQ75" s="12" t="s">
        <v>1493</v>
      </c>
      <c r="CR75" s="12" t="s">
        <v>1493</v>
      </c>
      <c r="CS75" s="12" t="s">
        <v>1493</v>
      </c>
      <c r="CT75" s="12" t="s">
        <v>1493</v>
      </c>
      <c r="CU75" s="12" t="s">
        <v>1493</v>
      </c>
      <c r="CV75" s="12" t="s">
        <v>1493</v>
      </c>
      <c r="CW75" s="12" t="s">
        <v>1493</v>
      </c>
      <c r="CX75" s="12" t="s">
        <v>1493</v>
      </c>
      <c r="CY75" s="12" t="s">
        <v>1493</v>
      </c>
      <c r="CZ75" s="12" t="s">
        <v>1493</v>
      </c>
      <c r="DA75" s="12" t="s">
        <v>1493</v>
      </c>
      <c r="DB75" s="12" t="s">
        <v>1493</v>
      </c>
      <c r="DC75" s="12" t="s">
        <v>1493</v>
      </c>
      <c r="DD75" s="12" t="s">
        <v>1493</v>
      </c>
      <c r="DE75" s="12" t="s">
        <v>1493</v>
      </c>
      <c r="DF75" s="12" t="s">
        <v>1493</v>
      </c>
      <c r="DG75" s="12" t="s">
        <v>1493</v>
      </c>
      <c r="DH75" s="12" t="s">
        <v>1493</v>
      </c>
      <c r="DI75" s="12" t="s">
        <v>1493</v>
      </c>
      <c r="DJ75" s="12" t="s">
        <v>1493</v>
      </c>
      <c r="DK75" s="12" t="s">
        <v>1493</v>
      </c>
      <c r="DL75" s="12" t="s">
        <v>1493</v>
      </c>
      <c r="DM75" s="12" t="s">
        <v>1493</v>
      </c>
      <c r="DN75" s="12" t="s">
        <v>1493</v>
      </c>
      <c r="DO75" s="12" t="s">
        <v>1493</v>
      </c>
      <c r="DP75" s="12" t="s">
        <v>1493</v>
      </c>
      <c r="DQ75" s="12" t="s">
        <v>1493</v>
      </c>
      <c r="DR75" s="12" t="s">
        <v>1493</v>
      </c>
      <c r="DS75" s="12" t="s">
        <v>1493</v>
      </c>
      <c r="DT75" s="12" t="s">
        <v>1493</v>
      </c>
      <c r="DU75" s="12" t="s">
        <v>1493</v>
      </c>
      <c r="DV75" s="12" t="s">
        <v>1493</v>
      </c>
      <c r="DW75" s="12" t="s">
        <v>1493</v>
      </c>
      <c r="DX75" s="12" t="s">
        <v>1493</v>
      </c>
      <c r="DY75" s="12" t="s">
        <v>1493</v>
      </c>
      <c r="DZ75" s="12" t="s">
        <v>1493</v>
      </c>
      <c r="EA75" s="12" t="s">
        <v>1493</v>
      </c>
      <c r="EB75" s="12" t="s">
        <v>1493</v>
      </c>
      <c r="EC75" s="12" t="s">
        <v>1493</v>
      </c>
      <c r="ED75" s="12" t="s">
        <v>1493</v>
      </c>
      <c r="EE75" s="12" t="s">
        <v>1493</v>
      </c>
      <c r="EF75" s="12" t="s">
        <v>1493</v>
      </c>
      <c r="EG75" s="12" t="s">
        <v>1493</v>
      </c>
      <c r="EH75" s="12" t="s">
        <v>1493</v>
      </c>
      <c r="EI75" s="12" t="s">
        <v>1493</v>
      </c>
      <c r="EJ75" s="12" t="s">
        <v>1493</v>
      </c>
      <c r="EK75" s="12" t="s">
        <v>1493</v>
      </c>
      <c r="EL75" s="12" t="s">
        <v>1493</v>
      </c>
      <c r="EM75" s="12" t="s">
        <v>1493</v>
      </c>
      <c r="EN75" s="12" t="s">
        <v>1493</v>
      </c>
      <c r="EO75" s="12" t="s">
        <v>1493</v>
      </c>
      <c r="EP75" s="12" t="s">
        <v>1493</v>
      </c>
      <c r="EQ75" s="12" t="s">
        <v>1493</v>
      </c>
      <c r="ER75" s="12" t="s">
        <v>1493</v>
      </c>
      <c r="ES75" s="12" t="s">
        <v>1493</v>
      </c>
      <c r="ET75" s="12" t="s">
        <v>1493</v>
      </c>
      <c r="EU75" s="12" t="s">
        <v>1493</v>
      </c>
      <c r="EV75" s="12" t="s">
        <v>1493</v>
      </c>
      <c r="EW75" s="12" t="s">
        <v>1493</v>
      </c>
      <c r="EX75" s="12" t="s">
        <v>1493</v>
      </c>
      <c r="EY75" s="12" t="s">
        <v>1493</v>
      </c>
      <c r="EZ75" s="12" t="s">
        <v>1493</v>
      </c>
      <c r="FA75" s="12" t="s">
        <v>1493</v>
      </c>
      <c r="FB75" s="12" t="s">
        <v>1493</v>
      </c>
      <c r="FC75" s="12" t="s">
        <v>1493</v>
      </c>
      <c r="FD75" s="12" t="s">
        <v>1493</v>
      </c>
      <c r="FE75" s="12" t="s">
        <v>1493</v>
      </c>
      <c r="FF75" s="12" t="s">
        <v>1493</v>
      </c>
      <c r="FG75" s="12" t="s">
        <v>1493</v>
      </c>
      <c r="FH75" s="12" t="s">
        <v>1493</v>
      </c>
      <c r="FI75" s="12" t="s">
        <v>1493</v>
      </c>
      <c r="FJ75" s="12" t="s">
        <v>1493</v>
      </c>
      <c r="FK75" s="12" t="s">
        <v>1493</v>
      </c>
      <c r="FL75" s="12" t="s">
        <v>1493</v>
      </c>
      <c r="FM75" s="12" t="s">
        <v>1493</v>
      </c>
      <c r="FN75">
        <v>1</v>
      </c>
      <c r="FO75" s="12" t="s">
        <v>1493</v>
      </c>
      <c r="FP75" s="12" t="s">
        <v>1493</v>
      </c>
      <c r="FQ75">
        <v>0</v>
      </c>
      <c r="FR75" s="12" t="s">
        <v>1493</v>
      </c>
      <c r="FS75" s="12" t="s">
        <v>1493</v>
      </c>
      <c r="FT75" s="12" t="s">
        <v>1493</v>
      </c>
      <c r="FU75" s="12" t="s">
        <v>1493</v>
      </c>
      <c r="FV75" s="12" t="s">
        <v>1493</v>
      </c>
      <c r="FW75" s="12" t="s">
        <v>1493</v>
      </c>
      <c r="FX75" s="12" t="s">
        <v>1493</v>
      </c>
      <c r="FY75" s="12" t="s">
        <v>1493</v>
      </c>
      <c r="FZ75" s="12" t="s">
        <v>1493</v>
      </c>
      <c r="GA75" s="12" t="s">
        <v>1493</v>
      </c>
      <c r="GB75" s="12" t="s">
        <v>1493</v>
      </c>
      <c r="GC75" s="12" t="s">
        <v>1493</v>
      </c>
      <c r="GD75" s="12" t="s">
        <v>1493</v>
      </c>
      <c r="GE75" s="12" t="s">
        <v>1493</v>
      </c>
      <c r="GF75" s="12" t="s">
        <v>1493</v>
      </c>
      <c r="GG75" s="12" t="s">
        <v>1493</v>
      </c>
      <c r="GH75" s="12" t="s">
        <v>1493</v>
      </c>
      <c r="GI75" s="12" t="s">
        <v>1493</v>
      </c>
      <c r="GJ75">
        <v>0</v>
      </c>
      <c r="GK75">
        <v>0</v>
      </c>
      <c r="GL75">
        <v>0</v>
      </c>
      <c r="GN75">
        <v>1</v>
      </c>
    </row>
    <row r="76" spans="1:196" x14ac:dyDescent="0.25">
      <c r="A76" s="4">
        <v>2.0739999999999998</v>
      </c>
      <c r="B76" s="12" t="s">
        <v>740</v>
      </c>
      <c r="C76">
        <v>42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 s="12" t="s">
        <v>1493</v>
      </c>
      <c r="M76" s="12" t="s">
        <v>1493</v>
      </c>
      <c r="N76" s="12" t="s">
        <v>1493</v>
      </c>
      <c r="O76" s="12" t="s">
        <v>1493</v>
      </c>
      <c r="P76" s="12" t="s">
        <v>1493</v>
      </c>
      <c r="Q76" s="12" t="s">
        <v>1493</v>
      </c>
      <c r="R76" s="12" t="s">
        <v>1493</v>
      </c>
      <c r="S76" s="12" t="s">
        <v>1493</v>
      </c>
      <c r="T76" s="12" t="s">
        <v>1493</v>
      </c>
      <c r="U76" s="12" t="s">
        <v>1493</v>
      </c>
      <c r="V76" s="12" t="s">
        <v>1493</v>
      </c>
      <c r="W76" s="12" t="s">
        <v>1493</v>
      </c>
      <c r="X76" s="12" t="s">
        <v>1493</v>
      </c>
      <c r="Y76" s="12" t="s">
        <v>1493</v>
      </c>
      <c r="Z76" s="12" t="s">
        <v>1493</v>
      </c>
      <c r="AA76" s="12" t="s">
        <v>1493</v>
      </c>
      <c r="AB76" s="12" t="s">
        <v>1493</v>
      </c>
      <c r="AC76" s="12" t="s">
        <v>1493</v>
      </c>
      <c r="AD76" s="12" t="s">
        <v>1493</v>
      </c>
      <c r="AE76" s="12" t="s">
        <v>1493</v>
      </c>
      <c r="AF76" s="12" t="s">
        <v>1493</v>
      </c>
      <c r="AG76" s="12" t="s">
        <v>1493</v>
      </c>
      <c r="AH76" s="12" t="s">
        <v>1493</v>
      </c>
      <c r="AI76" s="12" t="s">
        <v>1493</v>
      </c>
      <c r="AJ76" s="12" t="s">
        <v>1493</v>
      </c>
      <c r="AK76" s="12" t="s">
        <v>1493</v>
      </c>
      <c r="AL76" s="12" t="s">
        <v>1493</v>
      </c>
      <c r="AM76" s="12" t="s">
        <v>1493</v>
      </c>
      <c r="AN76" s="12" t="s">
        <v>1493</v>
      </c>
      <c r="AO76" s="12" t="s">
        <v>1493</v>
      </c>
      <c r="AP76" s="12" t="s">
        <v>1493</v>
      </c>
      <c r="AQ76" s="12" t="s">
        <v>1493</v>
      </c>
      <c r="AR76" s="12" t="s">
        <v>1493</v>
      </c>
      <c r="AS76" s="12" t="s">
        <v>1493</v>
      </c>
      <c r="AT76" s="12" t="s">
        <v>1493</v>
      </c>
      <c r="AU76" s="12" t="s">
        <v>1493</v>
      </c>
      <c r="AV76" s="12" t="s">
        <v>1493</v>
      </c>
      <c r="AW76" s="12" t="s">
        <v>1493</v>
      </c>
      <c r="AX76" s="12" t="s">
        <v>1493</v>
      </c>
      <c r="AY76" s="12" t="s">
        <v>1493</v>
      </c>
      <c r="AZ76" s="12" t="s">
        <v>1493</v>
      </c>
      <c r="BA76" s="12" t="s">
        <v>1493</v>
      </c>
      <c r="BB76" s="12" t="s">
        <v>1493</v>
      </c>
      <c r="BC76" s="12" t="s">
        <v>1493</v>
      </c>
      <c r="BD76" s="12" t="s">
        <v>1493</v>
      </c>
      <c r="BE76" s="12" t="s">
        <v>1493</v>
      </c>
      <c r="BF76" s="12" t="s">
        <v>1493</v>
      </c>
      <c r="BG76" s="12" t="s">
        <v>1493</v>
      </c>
      <c r="BH76" s="12" t="s">
        <v>1493</v>
      </c>
      <c r="BI76" s="12" t="s">
        <v>1493</v>
      </c>
      <c r="BJ76" s="12" t="s">
        <v>1493</v>
      </c>
      <c r="BK76" s="12" t="s">
        <v>1493</v>
      </c>
      <c r="BL76" s="12" t="s">
        <v>1493</v>
      </c>
      <c r="BM76" s="12" t="s">
        <v>1493</v>
      </c>
      <c r="BN76" s="12" t="s">
        <v>1493</v>
      </c>
      <c r="BO76" s="12" t="s">
        <v>1493</v>
      </c>
      <c r="BP76" s="12" t="s">
        <v>1493</v>
      </c>
      <c r="BQ76" s="12" t="s">
        <v>1493</v>
      </c>
      <c r="BR76" s="12" t="s">
        <v>1493</v>
      </c>
      <c r="BS76" s="12" t="s">
        <v>1493</v>
      </c>
      <c r="BT76" s="12" t="s">
        <v>1493</v>
      </c>
      <c r="BU76" s="12" t="s">
        <v>1493</v>
      </c>
      <c r="BV76" s="12" t="s">
        <v>1493</v>
      </c>
      <c r="BW76" s="12" t="s">
        <v>1493</v>
      </c>
      <c r="BX76" s="12" t="s">
        <v>1493</v>
      </c>
      <c r="BY76" s="12" t="s">
        <v>1493</v>
      </c>
      <c r="BZ76" s="12" t="s">
        <v>1493</v>
      </c>
      <c r="CA76" s="12" t="s">
        <v>1493</v>
      </c>
      <c r="CB76" s="12" t="s">
        <v>1493</v>
      </c>
      <c r="CC76" s="12" t="s">
        <v>1493</v>
      </c>
      <c r="CD76" s="12" t="s">
        <v>1493</v>
      </c>
      <c r="CE76" s="12" t="s">
        <v>1493</v>
      </c>
      <c r="CF76" s="12" t="s">
        <v>1493</v>
      </c>
      <c r="CG76" s="12" t="s">
        <v>1493</v>
      </c>
      <c r="CH76" s="12" t="s">
        <v>1493</v>
      </c>
      <c r="CI76" s="12" t="s">
        <v>1493</v>
      </c>
      <c r="CJ76" s="12" t="s">
        <v>1493</v>
      </c>
      <c r="CK76" s="12" t="s">
        <v>1493</v>
      </c>
      <c r="CL76" s="12" t="s">
        <v>1493</v>
      </c>
      <c r="CM76" s="12" t="s">
        <v>1493</v>
      </c>
      <c r="CN76" s="12" t="s">
        <v>1493</v>
      </c>
      <c r="CO76" s="12" t="s">
        <v>1493</v>
      </c>
      <c r="CP76" s="12" t="s">
        <v>1493</v>
      </c>
      <c r="CQ76" s="12" t="s">
        <v>1493</v>
      </c>
      <c r="CR76" s="12" t="s">
        <v>1493</v>
      </c>
      <c r="CS76" s="12" t="s">
        <v>1493</v>
      </c>
      <c r="CT76" s="12" t="s">
        <v>1493</v>
      </c>
      <c r="CU76" s="12" t="s">
        <v>1493</v>
      </c>
      <c r="CV76" s="12" t="s">
        <v>1493</v>
      </c>
      <c r="CW76" s="12" t="s">
        <v>1493</v>
      </c>
      <c r="CX76" s="12" t="s">
        <v>1493</v>
      </c>
      <c r="CY76" s="12" t="s">
        <v>1493</v>
      </c>
      <c r="CZ76" s="12" t="s">
        <v>1493</v>
      </c>
      <c r="DA76" s="12" t="s">
        <v>1493</v>
      </c>
      <c r="DB76" s="12" t="s">
        <v>1493</v>
      </c>
      <c r="DC76" s="12" t="s">
        <v>1493</v>
      </c>
      <c r="DD76" s="12" t="s">
        <v>1493</v>
      </c>
      <c r="DE76" s="12" t="s">
        <v>1493</v>
      </c>
      <c r="DF76" s="12" t="s">
        <v>1493</v>
      </c>
      <c r="DG76" s="12" t="s">
        <v>1493</v>
      </c>
      <c r="DH76" s="12" t="s">
        <v>1493</v>
      </c>
      <c r="DI76" s="12" t="s">
        <v>1493</v>
      </c>
      <c r="DJ76" s="12" t="s">
        <v>1493</v>
      </c>
      <c r="DK76" s="12" t="s">
        <v>1493</v>
      </c>
      <c r="DL76" s="12" t="s">
        <v>1493</v>
      </c>
      <c r="DM76" s="12" t="s">
        <v>1493</v>
      </c>
      <c r="DN76" s="12" t="s">
        <v>1493</v>
      </c>
      <c r="DO76" s="12" t="s">
        <v>1493</v>
      </c>
      <c r="DP76" s="12" t="s">
        <v>1493</v>
      </c>
      <c r="DQ76" s="12" t="s">
        <v>1493</v>
      </c>
      <c r="DR76" s="12" t="s">
        <v>1493</v>
      </c>
      <c r="DS76" s="12" t="s">
        <v>1493</v>
      </c>
      <c r="DT76" s="12" t="s">
        <v>1493</v>
      </c>
      <c r="DU76" s="12" t="s">
        <v>1493</v>
      </c>
      <c r="DV76" s="12" t="s">
        <v>1493</v>
      </c>
      <c r="DW76" s="12" t="s">
        <v>1493</v>
      </c>
      <c r="DX76" s="12" t="s">
        <v>1493</v>
      </c>
      <c r="DY76" s="12" t="s">
        <v>1493</v>
      </c>
      <c r="DZ76" s="12" t="s">
        <v>1493</v>
      </c>
      <c r="EA76" s="12" t="s">
        <v>1493</v>
      </c>
      <c r="EB76" s="12" t="s">
        <v>1493</v>
      </c>
      <c r="EC76" s="12" t="s">
        <v>1493</v>
      </c>
      <c r="ED76" s="12" t="s">
        <v>1493</v>
      </c>
      <c r="EE76" s="12" t="s">
        <v>1493</v>
      </c>
      <c r="EF76" s="12" t="s">
        <v>1493</v>
      </c>
      <c r="EG76" s="12" t="s">
        <v>1493</v>
      </c>
      <c r="EH76" s="12" t="s">
        <v>1493</v>
      </c>
      <c r="EI76" s="12" t="s">
        <v>1493</v>
      </c>
      <c r="EJ76" s="12" t="s">
        <v>1493</v>
      </c>
      <c r="EK76" s="12" t="s">
        <v>1493</v>
      </c>
      <c r="EL76" s="12" t="s">
        <v>1493</v>
      </c>
      <c r="EM76" s="12" t="s">
        <v>1493</v>
      </c>
      <c r="EN76" s="12" t="s">
        <v>1493</v>
      </c>
      <c r="EO76" s="12" t="s">
        <v>1493</v>
      </c>
      <c r="EP76" s="12" t="s">
        <v>1493</v>
      </c>
      <c r="EQ76" s="12" t="s">
        <v>1493</v>
      </c>
      <c r="ER76" s="12" t="s">
        <v>1493</v>
      </c>
      <c r="ES76" s="12" t="s">
        <v>1493</v>
      </c>
      <c r="ET76" s="12" t="s">
        <v>1493</v>
      </c>
      <c r="EU76" s="12" t="s">
        <v>1493</v>
      </c>
      <c r="EV76" s="12" t="s">
        <v>1493</v>
      </c>
      <c r="EW76" s="12" t="s">
        <v>1493</v>
      </c>
      <c r="EX76" s="12" t="s">
        <v>1493</v>
      </c>
      <c r="EY76" s="12" t="s">
        <v>1493</v>
      </c>
      <c r="EZ76" s="12" t="s">
        <v>1493</v>
      </c>
      <c r="FA76" s="12" t="s">
        <v>1493</v>
      </c>
      <c r="FB76" s="12" t="s">
        <v>1493</v>
      </c>
      <c r="FC76" s="12" t="s">
        <v>1493</v>
      </c>
      <c r="FD76" s="12" t="s">
        <v>1493</v>
      </c>
      <c r="FE76" s="12" t="s">
        <v>1493</v>
      </c>
      <c r="FF76" s="12" t="s">
        <v>1493</v>
      </c>
      <c r="FG76" s="12" t="s">
        <v>1493</v>
      </c>
      <c r="FH76" s="12" t="s">
        <v>1493</v>
      </c>
      <c r="FI76" s="12" t="s">
        <v>1493</v>
      </c>
      <c r="FJ76" s="12" t="s">
        <v>1493</v>
      </c>
      <c r="FK76" s="12" t="s">
        <v>1493</v>
      </c>
      <c r="FL76" s="12" t="s">
        <v>1493</v>
      </c>
      <c r="FM76" s="12" t="s">
        <v>1493</v>
      </c>
      <c r="FN76">
        <v>1</v>
      </c>
      <c r="FO76" s="12" t="s">
        <v>1493</v>
      </c>
      <c r="FP76" s="12" t="s">
        <v>1493</v>
      </c>
      <c r="FQ76" s="12" t="s">
        <v>1493</v>
      </c>
      <c r="FR76" s="12" t="s">
        <v>1493</v>
      </c>
      <c r="FS76" s="12" t="s">
        <v>1493</v>
      </c>
      <c r="FT76" s="12" t="s">
        <v>1493</v>
      </c>
      <c r="FU76" s="12" t="s">
        <v>1493</v>
      </c>
      <c r="FV76" s="12" t="s">
        <v>1493</v>
      </c>
      <c r="FW76" s="12" t="s">
        <v>1493</v>
      </c>
      <c r="FX76" s="12" t="s">
        <v>1493</v>
      </c>
      <c r="FY76" s="12" t="s">
        <v>1493</v>
      </c>
      <c r="FZ76" s="12" t="s">
        <v>1493</v>
      </c>
      <c r="GA76" s="12" t="s">
        <v>1493</v>
      </c>
      <c r="GB76" s="12" t="s">
        <v>1493</v>
      </c>
      <c r="GC76" s="12" t="s">
        <v>1493</v>
      </c>
      <c r="GD76" s="12" t="s">
        <v>1493</v>
      </c>
      <c r="GE76" s="12" t="s">
        <v>1493</v>
      </c>
      <c r="GF76" s="12" t="s">
        <v>1493</v>
      </c>
      <c r="GG76" s="12" t="s">
        <v>1493</v>
      </c>
      <c r="GH76" s="12" t="s">
        <v>1493</v>
      </c>
      <c r="GI76" s="12" t="s">
        <v>1493</v>
      </c>
      <c r="GJ76">
        <v>0</v>
      </c>
      <c r="GK76">
        <v>0</v>
      </c>
      <c r="GL76">
        <v>0</v>
      </c>
      <c r="GN76">
        <v>1</v>
      </c>
    </row>
    <row r="77" spans="1:196" x14ac:dyDescent="0.25">
      <c r="A77" s="4">
        <v>2.0750000000000002</v>
      </c>
      <c r="B77" s="12" t="s">
        <v>1039</v>
      </c>
      <c r="C77" s="12" t="s">
        <v>1493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 s="12" t="s">
        <v>1493</v>
      </c>
      <c r="M77" s="12" t="s">
        <v>1493</v>
      </c>
      <c r="N77">
        <v>1</v>
      </c>
      <c r="O77">
        <v>1</v>
      </c>
      <c r="P77" s="12" t="s">
        <v>1493</v>
      </c>
      <c r="Q77" s="12" t="s">
        <v>1493</v>
      </c>
      <c r="R77" s="12" t="s">
        <v>1493</v>
      </c>
      <c r="S77" s="12" t="s">
        <v>1493</v>
      </c>
      <c r="T77" s="12" t="s">
        <v>1493</v>
      </c>
      <c r="U77" s="12" t="s">
        <v>1493</v>
      </c>
      <c r="V77" s="12" t="s">
        <v>1493</v>
      </c>
      <c r="W77" s="12" t="s">
        <v>1493</v>
      </c>
      <c r="X77" s="12" t="s">
        <v>1493</v>
      </c>
      <c r="Y77" s="12" t="s">
        <v>1493</v>
      </c>
      <c r="Z77" s="12" t="s">
        <v>1493</v>
      </c>
      <c r="AA77" s="12" t="s">
        <v>1493</v>
      </c>
      <c r="AB77" s="12" t="s">
        <v>1493</v>
      </c>
      <c r="AC77" s="12" t="s">
        <v>1493</v>
      </c>
      <c r="AD77" s="12" t="s">
        <v>1493</v>
      </c>
      <c r="AE77" s="12" t="s">
        <v>1493</v>
      </c>
      <c r="AF77" s="12" t="s">
        <v>1493</v>
      </c>
      <c r="AG77" s="12" t="s">
        <v>1493</v>
      </c>
      <c r="AH77" s="12" t="s">
        <v>1493</v>
      </c>
      <c r="AI77" s="12" t="s">
        <v>1493</v>
      </c>
      <c r="AJ77" s="12" t="s">
        <v>1493</v>
      </c>
      <c r="AK77" s="12" t="s">
        <v>1493</v>
      </c>
      <c r="AL77" s="12" t="s">
        <v>1493</v>
      </c>
      <c r="AM77" s="12" t="s">
        <v>1493</v>
      </c>
      <c r="AN77" s="12" t="s">
        <v>1493</v>
      </c>
      <c r="AO77" s="12" t="s">
        <v>1493</v>
      </c>
      <c r="AP77" s="12" t="s">
        <v>1493</v>
      </c>
      <c r="AQ77" s="12" t="s">
        <v>1493</v>
      </c>
      <c r="AR77" s="12" t="s">
        <v>1493</v>
      </c>
      <c r="AS77" s="12" t="s">
        <v>1493</v>
      </c>
      <c r="AT77" s="12" t="s">
        <v>1493</v>
      </c>
      <c r="AU77" s="12" t="s">
        <v>1493</v>
      </c>
      <c r="AV77" s="12" t="s">
        <v>1493</v>
      </c>
      <c r="AW77" s="12" t="s">
        <v>1493</v>
      </c>
      <c r="AX77" s="12" t="s">
        <v>1493</v>
      </c>
      <c r="AY77" s="12" t="s">
        <v>1493</v>
      </c>
      <c r="AZ77" s="12" t="s">
        <v>1493</v>
      </c>
      <c r="BA77" s="12" t="s">
        <v>1493</v>
      </c>
      <c r="BB77" s="12" t="s">
        <v>1493</v>
      </c>
      <c r="BC77" s="12" t="s">
        <v>1493</v>
      </c>
      <c r="BD77" s="12" t="s">
        <v>1493</v>
      </c>
      <c r="BE77" s="12" t="s">
        <v>1493</v>
      </c>
      <c r="BF77" s="12" t="s">
        <v>1493</v>
      </c>
      <c r="BG77" s="12" t="s">
        <v>1493</v>
      </c>
      <c r="BH77" s="12" t="s">
        <v>1493</v>
      </c>
      <c r="BI77" s="12" t="s">
        <v>1493</v>
      </c>
      <c r="BJ77" s="12" t="s">
        <v>1493</v>
      </c>
      <c r="BK77" s="12" t="s">
        <v>1493</v>
      </c>
      <c r="BL77" s="12" t="s">
        <v>1493</v>
      </c>
      <c r="BM77" s="12" t="s">
        <v>1493</v>
      </c>
      <c r="BN77" s="12" t="s">
        <v>1493</v>
      </c>
      <c r="BO77" s="12" t="s">
        <v>1493</v>
      </c>
      <c r="BP77" s="12" t="s">
        <v>1493</v>
      </c>
      <c r="BQ77" s="12" t="s">
        <v>1493</v>
      </c>
      <c r="BR77" s="12" t="s">
        <v>1493</v>
      </c>
      <c r="BS77" s="12" t="s">
        <v>1493</v>
      </c>
      <c r="BT77" s="12" t="s">
        <v>1493</v>
      </c>
      <c r="BU77" s="12" t="s">
        <v>1493</v>
      </c>
      <c r="BV77" s="12" t="s">
        <v>1493</v>
      </c>
      <c r="BW77" s="12" t="s">
        <v>1493</v>
      </c>
      <c r="BX77" s="12" t="s">
        <v>1493</v>
      </c>
      <c r="BY77" s="12" t="s">
        <v>1493</v>
      </c>
      <c r="BZ77" s="12" t="s">
        <v>1493</v>
      </c>
      <c r="CA77" s="12" t="s">
        <v>1493</v>
      </c>
      <c r="CB77" s="12" t="s">
        <v>1493</v>
      </c>
      <c r="CC77" s="12" t="s">
        <v>1493</v>
      </c>
      <c r="CD77" s="12" t="s">
        <v>1493</v>
      </c>
      <c r="CE77" s="12" t="s">
        <v>1493</v>
      </c>
      <c r="CF77" s="12" t="s">
        <v>1493</v>
      </c>
      <c r="CG77" s="12" t="s">
        <v>1493</v>
      </c>
      <c r="CH77" s="12" t="s">
        <v>1493</v>
      </c>
      <c r="CI77" s="12" t="s">
        <v>1493</v>
      </c>
      <c r="CJ77" s="12" t="s">
        <v>1493</v>
      </c>
      <c r="CK77" s="12" t="s">
        <v>1493</v>
      </c>
      <c r="CL77" s="12" t="s">
        <v>1493</v>
      </c>
      <c r="CM77" s="12" t="s">
        <v>1493</v>
      </c>
      <c r="CN77" s="12" t="s">
        <v>1493</v>
      </c>
      <c r="CO77" s="12" t="s">
        <v>1493</v>
      </c>
      <c r="CP77" s="12" t="s">
        <v>1493</v>
      </c>
      <c r="CQ77" s="12" t="s">
        <v>1493</v>
      </c>
      <c r="CR77" s="12" t="s">
        <v>1493</v>
      </c>
      <c r="CS77" s="12" t="s">
        <v>1493</v>
      </c>
      <c r="CT77" s="12" t="s">
        <v>1493</v>
      </c>
      <c r="CU77" s="12" t="s">
        <v>1493</v>
      </c>
      <c r="CV77" s="12" t="s">
        <v>1493</v>
      </c>
      <c r="CW77" s="12" t="s">
        <v>1493</v>
      </c>
      <c r="CX77" s="12" t="s">
        <v>1493</v>
      </c>
      <c r="CY77" s="12" t="s">
        <v>1493</v>
      </c>
      <c r="CZ77" s="12" t="s">
        <v>1493</v>
      </c>
      <c r="DA77" s="12" t="s">
        <v>1493</v>
      </c>
      <c r="DB77" s="12" t="s">
        <v>1493</v>
      </c>
      <c r="DC77" s="12" t="s">
        <v>1493</v>
      </c>
      <c r="DD77" s="12" t="s">
        <v>1493</v>
      </c>
      <c r="DE77" s="12" t="s">
        <v>1493</v>
      </c>
      <c r="DF77" s="12" t="s">
        <v>1493</v>
      </c>
      <c r="DG77" s="12" t="s">
        <v>1493</v>
      </c>
      <c r="DH77" s="12" t="s">
        <v>1493</v>
      </c>
      <c r="DI77" s="12" t="s">
        <v>1493</v>
      </c>
      <c r="DJ77" s="12" t="s">
        <v>1493</v>
      </c>
      <c r="DK77" s="12" t="s">
        <v>1493</v>
      </c>
      <c r="DL77" s="12" t="s">
        <v>1493</v>
      </c>
      <c r="DM77" s="12" t="s">
        <v>1493</v>
      </c>
      <c r="DN77" s="12" t="s">
        <v>1493</v>
      </c>
      <c r="DO77" s="12" t="s">
        <v>1493</v>
      </c>
      <c r="DP77" s="12" t="s">
        <v>1493</v>
      </c>
      <c r="DQ77" s="12" t="s">
        <v>1493</v>
      </c>
      <c r="DR77" s="12" t="s">
        <v>1493</v>
      </c>
      <c r="DS77" s="12" t="s">
        <v>1493</v>
      </c>
      <c r="DT77" s="12" t="s">
        <v>1493</v>
      </c>
      <c r="DU77" s="12" t="s">
        <v>1493</v>
      </c>
      <c r="DV77" s="12" t="s">
        <v>1493</v>
      </c>
      <c r="DW77" s="12" t="s">
        <v>1493</v>
      </c>
      <c r="DX77" s="12" t="s">
        <v>1493</v>
      </c>
      <c r="DY77" s="12" t="s">
        <v>1493</v>
      </c>
      <c r="DZ77" s="12" t="s">
        <v>1493</v>
      </c>
      <c r="EA77" s="12" t="s">
        <v>1493</v>
      </c>
      <c r="EB77" s="12" t="s">
        <v>1493</v>
      </c>
      <c r="EC77" s="12" t="s">
        <v>1493</v>
      </c>
      <c r="ED77" s="12" t="s">
        <v>1493</v>
      </c>
      <c r="EE77" s="12" t="s">
        <v>1493</v>
      </c>
      <c r="EF77" s="12" t="s">
        <v>1493</v>
      </c>
      <c r="EG77" s="12" t="s">
        <v>1493</v>
      </c>
      <c r="EH77" s="12" t="s">
        <v>1493</v>
      </c>
      <c r="EI77" s="12" t="s">
        <v>1493</v>
      </c>
      <c r="EJ77" s="12" t="s">
        <v>1493</v>
      </c>
      <c r="EK77" s="12" t="s">
        <v>1493</v>
      </c>
      <c r="EL77" s="12" t="s">
        <v>1493</v>
      </c>
      <c r="EM77" s="12" t="s">
        <v>1493</v>
      </c>
      <c r="EN77" s="12" t="s">
        <v>1493</v>
      </c>
      <c r="EO77" s="12" t="s">
        <v>1493</v>
      </c>
      <c r="EP77" s="12" t="s">
        <v>1493</v>
      </c>
      <c r="EQ77" s="12" t="s">
        <v>1493</v>
      </c>
      <c r="ER77" s="12" t="s">
        <v>1493</v>
      </c>
      <c r="ES77" s="12" t="s">
        <v>1493</v>
      </c>
      <c r="ET77" s="12" t="s">
        <v>1493</v>
      </c>
      <c r="EU77" s="12" t="s">
        <v>1493</v>
      </c>
      <c r="EV77" s="12" t="s">
        <v>1493</v>
      </c>
      <c r="EW77" s="12" t="s">
        <v>1493</v>
      </c>
      <c r="EX77" s="12" t="s">
        <v>1493</v>
      </c>
      <c r="EY77" s="12" t="s">
        <v>1493</v>
      </c>
      <c r="EZ77" s="12" t="s">
        <v>1493</v>
      </c>
      <c r="FA77" s="12" t="s">
        <v>1493</v>
      </c>
      <c r="FB77" s="12" t="s">
        <v>1493</v>
      </c>
      <c r="FC77" s="12" t="s">
        <v>1493</v>
      </c>
      <c r="FD77" s="12" t="s">
        <v>1493</v>
      </c>
      <c r="FE77" s="12" t="s">
        <v>1493</v>
      </c>
      <c r="FF77" s="12" t="s">
        <v>1493</v>
      </c>
      <c r="FG77" s="12" t="s">
        <v>1493</v>
      </c>
      <c r="FH77" s="12" t="s">
        <v>1493</v>
      </c>
      <c r="FI77" s="12" t="s">
        <v>1493</v>
      </c>
      <c r="FJ77" s="12" t="s">
        <v>1493</v>
      </c>
      <c r="FK77" s="12" t="s">
        <v>1493</v>
      </c>
      <c r="FL77" s="12" t="s">
        <v>1493</v>
      </c>
      <c r="FM77" s="12" t="s">
        <v>1493</v>
      </c>
      <c r="FN77">
        <v>1</v>
      </c>
      <c r="FO77" s="12" t="s">
        <v>1493</v>
      </c>
      <c r="FP77" s="12" t="s">
        <v>1493</v>
      </c>
      <c r="FQ77">
        <v>0</v>
      </c>
      <c r="FR77" s="12" t="s">
        <v>1493</v>
      </c>
      <c r="FS77" s="12" t="s">
        <v>1493</v>
      </c>
      <c r="FT77" s="12" t="s">
        <v>1493</v>
      </c>
      <c r="FU77" s="12" t="s">
        <v>1493</v>
      </c>
      <c r="FV77" s="12" t="s">
        <v>1493</v>
      </c>
      <c r="FW77" s="12" t="s">
        <v>1493</v>
      </c>
      <c r="FX77" s="12" t="s">
        <v>1493</v>
      </c>
      <c r="FY77" s="12" t="s">
        <v>1493</v>
      </c>
      <c r="FZ77" s="12" t="s">
        <v>1493</v>
      </c>
      <c r="GA77" s="12" t="s">
        <v>1493</v>
      </c>
      <c r="GB77" s="12" t="s">
        <v>1493</v>
      </c>
      <c r="GC77" s="12" t="s">
        <v>1493</v>
      </c>
      <c r="GD77" s="12" t="s">
        <v>1493</v>
      </c>
      <c r="GE77" s="12" t="s">
        <v>1493</v>
      </c>
      <c r="GF77" s="12" t="s">
        <v>1493</v>
      </c>
      <c r="GG77" s="12" t="s">
        <v>1493</v>
      </c>
      <c r="GH77" s="12" t="s">
        <v>1493</v>
      </c>
      <c r="GI77" s="12" t="s">
        <v>1493</v>
      </c>
      <c r="GJ77">
        <v>0</v>
      </c>
      <c r="GK77">
        <v>0</v>
      </c>
      <c r="GL77">
        <v>0</v>
      </c>
      <c r="GN77">
        <v>1</v>
      </c>
    </row>
    <row r="78" spans="1:196" x14ac:dyDescent="0.25">
      <c r="A78" s="4">
        <v>2.0760000000000001</v>
      </c>
      <c r="B78" s="12" t="s">
        <v>777</v>
      </c>
      <c r="C78" s="12" t="s">
        <v>1493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 s="12" t="s">
        <v>1493</v>
      </c>
      <c r="M78" s="12" t="s">
        <v>1493</v>
      </c>
      <c r="N78" s="12" t="s">
        <v>1493</v>
      </c>
      <c r="O78">
        <v>1</v>
      </c>
      <c r="P78" s="12" t="s">
        <v>737</v>
      </c>
      <c r="Q78" s="12" t="s">
        <v>1493</v>
      </c>
      <c r="R78">
        <v>1</v>
      </c>
      <c r="S78" s="12" t="s">
        <v>1493</v>
      </c>
      <c r="T78" s="12" t="s">
        <v>1493</v>
      </c>
      <c r="U78" s="12" t="s">
        <v>1493</v>
      </c>
      <c r="V78" s="12" t="s">
        <v>1493</v>
      </c>
      <c r="W78" s="12" t="s">
        <v>1493</v>
      </c>
      <c r="X78" s="12" t="s">
        <v>1493</v>
      </c>
      <c r="Y78" s="12" t="s">
        <v>1493</v>
      </c>
      <c r="Z78" s="12" t="s">
        <v>1493</v>
      </c>
      <c r="AA78" s="12" t="s">
        <v>1493</v>
      </c>
      <c r="AB78">
        <v>1</v>
      </c>
      <c r="AC78">
        <v>1</v>
      </c>
      <c r="AD78" s="12" t="s">
        <v>1493</v>
      </c>
      <c r="AE78" s="12" t="s">
        <v>1493</v>
      </c>
      <c r="AF78" s="12" t="s">
        <v>1493</v>
      </c>
      <c r="AG78" s="12" t="s">
        <v>1493</v>
      </c>
      <c r="AH78" s="12" t="s">
        <v>1493</v>
      </c>
      <c r="AI78" s="12" t="s">
        <v>1493</v>
      </c>
      <c r="AJ78" s="12" t="s">
        <v>1493</v>
      </c>
      <c r="AK78" s="12" t="s">
        <v>1493</v>
      </c>
      <c r="AL78" s="12" t="s">
        <v>1493</v>
      </c>
      <c r="AM78" s="12" t="s">
        <v>1493</v>
      </c>
      <c r="AN78" s="12" t="s">
        <v>1493</v>
      </c>
      <c r="AO78" s="12" t="s">
        <v>1493</v>
      </c>
      <c r="AP78" s="12" t="s">
        <v>1493</v>
      </c>
      <c r="AQ78" s="12" t="s">
        <v>1493</v>
      </c>
      <c r="AR78" s="12" t="s">
        <v>1493</v>
      </c>
      <c r="AS78" s="12" t="s">
        <v>1493</v>
      </c>
      <c r="AT78" s="12" t="s">
        <v>1493</v>
      </c>
      <c r="AU78" s="12" t="s">
        <v>1493</v>
      </c>
      <c r="AV78" s="12" t="s">
        <v>1493</v>
      </c>
      <c r="AW78" s="12" t="s">
        <v>1493</v>
      </c>
      <c r="AX78" s="12" t="s">
        <v>1493</v>
      </c>
      <c r="AY78" s="12" t="s">
        <v>1493</v>
      </c>
      <c r="AZ78" s="12" t="s">
        <v>1493</v>
      </c>
      <c r="BA78" s="12" t="s">
        <v>1493</v>
      </c>
      <c r="BB78" s="12" t="s">
        <v>1493</v>
      </c>
      <c r="BC78" s="12" t="s">
        <v>1493</v>
      </c>
      <c r="BD78" s="12" t="s">
        <v>1493</v>
      </c>
      <c r="BE78" s="12" t="s">
        <v>1493</v>
      </c>
      <c r="BF78" s="12" t="s">
        <v>1493</v>
      </c>
      <c r="BG78" s="12" t="s">
        <v>1493</v>
      </c>
      <c r="BH78" s="12" t="s">
        <v>1493</v>
      </c>
      <c r="BI78" s="12" t="s">
        <v>1493</v>
      </c>
      <c r="BJ78" s="12" t="s">
        <v>1493</v>
      </c>
      <c r="BK78" s="12" t="s">
        <v>1493</v>
      </c>
      <c r="BL78" s="12" t="s">
        <v>1493</v>
      </c>
      <c r="BM78" s="12" t="s">
        <v>1493</v>
      </c>
      <c r="BN78" s="12" t="s">
        <v>1493</v>
      </c>
      <c r="BO78" s="12" t="s">
        <v>1493</v>
      </c>
      <c r="BP78" s="12" t="s">
        <v>1493</v>
      </c>
      <c r="BQ78" s="12" t="s">
        <v>1493</v>
      </c>
      <c r="BR78" s="12" t="s">
        <v>1493</v>
      </c>
      <c r="BS78" s="12" t="s">
        <v>1493</v>
      </c>
      <c r="BT78" s="12" t="s">
        <v>1493</v>
      </c>
      <c r="BU78" s="12" t="s">
        <v>1493</v>
      </c>
      <c r="BV78" s="12" t="s">
        <v>1493</v>
      </c>
      <c r="BW78" s="12" t="s">
        <v>1493</v>
      </c>
      <c r="BX78" s="12" t="s">
        <v>1493</v>
      </c>
      <c r="BY78" s="12" t="s">
        <v>1493</v>
      </c>
      <c r="BZ78" s="12" t="s">
        <v>1493</v>
      </c>
      <c r="CA78" s="12" t="s">
        <v>1493</v>
      </c>
      <c r="CB78" s="12" t="s">
        <v>1493</v>
      </c>
      <c r="CC78" s="12" t="s">
        <v>1493</v>
      </c>
      <c r="CD78" s="12" t="s">
        <v>1493</v>
      </c>
      <c r="CE78" s="12" t="s">
        <v>1493</v>
      </c>
      <c r="CF78" s="12" t="s">
        <v>1493</v>
      </c>
      <c r="CG78" s="12" t="s">
        <v>1493</v>
      </c>
      <c r="CH78" s="12" t="s">
        <v>1493</v>
      </c>
      <c r="CI78" s="12" t="s">
        <v>1493</v>
      </c>
      <c r="CJ78" s="12" t="s">
        <v>1493</v>
      </c>
      <c r="CK78" s="12" t="s">
        <v>1493</v>
      </c>
      <c r="CL78" s="12" t="s">
        <v>1493</v>
      </c>
      <c r="CM78" s="12" t="s">
        <v>1493</v>
      </c>
      <c r="CN78" s="12" t="s">
        <v>1493</v>
      </c>
      <c r="CO78" s="12" t="s">
        <v>1493</v>
      </c>
      <c r="CP78" s="12" t="s">
        <v>1493</v>
      </c>
      <c r="CQ78" s="12" t="s">
        <v>1493</v>
      </c>
      <c r="CR78" s="12" t="s">
        <v>1493</v>
      </c>
      <c r="CS78" s="12" t="s">
        <v>1493</v>
      </c>
      <c r="CT78" s="12" t="s">
        <v>1493</v>
      </c>
      <c r="CU78" s="12" t="s">
        <v>1493</v>
      </c>
      <c r="CV78" s="12" t="s">
        <v>1493</v>
      </c>
      <c r="CW78" s="12" t="s">
        <v>1493</v>
      </c>
      <c r="CX78" s="12" t="s">
        <v>1493</v>
      </c>
      <c r="CY78" s="12" t="s">
        <v>1493</v>
      </c>
      <c r="CZ78" s="12" t="s">
        <v>1493</v>
      </c>
      <c r="DA78" s="12" t="s">
        <v>1493</v>
      </c>
      <c r="DB78" s="12" t="s">
        <v>1493</v>
      </c>
      <c r="DC78" s="12" t="s">
        <v>1493</v>
      </c>
      <c r="DD78" s="12" t="s">
        <v>1493</v>
      </c>
      <c r="DE78" s="12" t="s">
        <v>1493</v>
      </c>
      <c r="DF78" s="12" t="s">
        <v>1493</v>
      </c>
      <c r="DG78" s="12" t="s">
        <v>1493</v>
      </c>
      <c r="DH78" s="12" t="s">
        <v>1493</v>
      </c>
      <c r="DI78" s="12" t="s">
        <v>1493</v>
      </c>
      <c r="DJ78" s="12" t="s">
        <v>1493</v>
      </c>
      <c r="DK78" s="12" t="s">
        <v>1493</v>
      </c>
      <c r="DL78" s="12" t="s">
        <v>1493</v>
      </c>
      <c r="DM78" s="12" t="s">
        <v>1493</v>
      </c>
      <c r="DN78" s="12" t="s">
        <v>1493</v>
      </c>
      <c r="DO78" s="12" t="s">
        <v>1493</v>
      </c>
      <c r="DP78" s="12" t="s">
        <v>1493</v>
      </c>
      <c r="DQ78" s="12" t="s">
        <v>1493</v>
      </c>
      <c r="DR78" s="12" t="s">
        <v>1493</v>
      </c>
      <c r="DS78" s="12" t="s">
        <v>1493</v>
      </c>
      <c r="DT78" s="12" t="s">
        <v>1493</v>
      </c>
      <c r="DU78" s="12" t="s">
        <v>1493</v>
      </c>
      <c r="DV78" s="12" t="s">
        <v>1493</v>
      </c>
      <c r="DW78" s="12" t="s">
        <v>1493</v>
      </c>
      <c r="DX78" s="12" t="s">
        <v>1493</v>
      </c>
      <c r="DY78" s="12" t="s">
        <v>1493</v>
      </c>
      <c r="DZ78" s="12" t="s">
        <v>1493</v>
      </c>
      <c r="EA78" s="12" t="s">
        <v>1493</v>
      </c>
      <c r="EB78" s="12" t="s">
        <v>1493</v>
      </c>
      <c r="EC78" s="12" t="s">
        <v>1493</v>
      </c>
      <c r="ED78" s="12" t="s">
        <v>1493</v>
      </c>
      <c r="EE78" s="12" t="s">
        <v>1493</v>
      </c>
      <c r="EF78" s="12" t="s">
        <v>1493</v>
      </c>
      <c r="EG78" s="12" t="s">
        <v>1493</v>
      </c>
      <c r="EH78" s="12" t="s">
        <v>1493</v>
      </c>
      <c r="EI78" s="12" t="s">
        <v>1493</v>
      </c>
      <c r="EJ78" s="12" t="s">
        <v>1493</v>
      </c>
      <c r="EK78" s="12" t="s">
        <v>1493</v>
      </c>
      <c r="EL78" s="12" t="s">
        <v>1493</v>
      </c>
      <c r="EM78" s="12" t="s">
        <v>1493</v>
      </c>
      <c r="EN78" s="12" t="s">
        <v>1493</v>
      </c>
      <c r="EO78" s="12" t="s">
        <v>1493</v>
      </c>
      <c r="EP78" s="12" t="s">
        <v>1493</v>
      </c>
      <c r="EQ78" s="12" t="s">
        <v>1493</v>
      </c>
      <c r="ER78" s="12" t="s">
        <v>1493</v>
      </c>
      <c r="ES78" s="12" t="s">
        <v>1493</v>
      </c>
      <c r="ET78" s="12" t="s">
        <v>1493</v>
      </c>
      <c r="EU78" s="12" t="s">
        <v>1493</v>
      </c>
      <c r="EV78" s="12" t="s">
        <v>1493</v>
      </c>
      <c r="EW78" s="12" t="s">
        <v>1493</v>
      </c>
      <c r="EX78" s="12" t="s">
        <v>1493</v>
      </c>
      <c r="EY78" s="12" t="s">
        <v>1493</v>
      </c>
      <c r="EZ78" s="12" t="s">
        <v>1493</v>
      </c>
      <c r="FA78" s="12" t="s">
        <v>1493</v>
      </c>
      <c r="FB78" s="12" t="s">
        <v>1493</v>
      </c>
      <c r="FC78" s="12" t="s">
        <v>1493</v>
      </c>
      <c r="FD78" s="12" t="s">
        <v>1493</v>
      </c>
      <c r="FE78" s="12" t="s">
        <v>1493</v>
      </c>
      <c r="FF78" s="12" t="s">
        <v>1493</v>
      </c>
      <c r="FG78" s="12" t="s">
        <v>1493</v>
      </c>
      <c r="FH78" s="12" t="s">
        <v>1493</v>
      </c>
      <c r="FI78" s="12" t="s">
        <v>1493</v>
      </c>
      <c r="FJ78" s="12" t="s">
        <v>1493</v>
      </c>
      <c r="FK78" s="12" t="s">
        <v>1493</v>
      </c>
      <c r="FL78" s="12" t="s">
        <v>1493</v>
      </c>
      <c r="FM78" s="12" t="s">
        <v>1493</v>
      </c>
      <c r="FN78">
        <v>1</v>
      </c>
      <c r="FO78" s="12" t="s">
        <v>1493</v>
      </c>
      <c r="FP78" s="12" t="s">
        <v>1493</v>
      </c>
      <c r="FQ78">
        <v>0</v>
      </c>
      <c r="FR78" s="12" t="s">
        <v>1493</v>
      </c>
      <c r="FS78" s="12" t="s">
        <v>1493</v>
      </c>
      <c r="FT78" s="12" t="s">
        <v>1493</v>
      </c>
      <c r="FU78" s="12" t="s">
        <v>1493</v>
      </c>
      <c r="FV78" s="12" t="s">
        <v>1493</v>
      </c>
      <c r="FW78" s="12" t="s">
        <v>1493</v>
      </c>
      <c r="FX78" s="12" t="s">
        <v>1493</v>
      </c>
      <c r="FY78" s="12" t="s">
        <v>1493</v>
      </c>
      <c r="FZ78" s="12" t="s">
        <v>1493</v>
      </c>
      <c r="GA78" s="12" t="s">
        <v>1493</v>
      </c>
      <c r="GB78" s="12" t="s">
        <v>1493</v>
      </c>
      <c r="GC78" s="12" t="s">
        <v>1493</v>
      </c>
      <c r="GD78" s="12" t="s">
        <v>1493</v>
      </c>
      <c r="GE78" s="12" t="s">
        <v>1493</v>
      </c>
      <c r="GF78" s="12" t="s">
        <v>1493</v>
      </c>
      <c r="GG78" s="12" t="s">
        <v>1493</v>
      </c>
      <c r="GH78" s="12" t="s">
        <v>1493</v>
      </c>
      <c r="GI78" s="12" t="s">
        <v>1493</v>
      </c>
      <c r="GJ78">
        <v>0</v>
      </c>
      <c r="GK78">
        <v>0</v>
      </c>
      <c r="GL78">
        <v>0</v>
      </c>
      <c r="GN78">
        <v>1</v>
      </c>
    </row>
    <row r="79" spans="1:196" x14ac:dyDescent="0.25">
      <c r="A79" s="4">
        <v>2.077</v>
      </c>
      <c r="B79" s="12" t="s">
        <v>1345</v>
      </c>
      <c r="C79" s="12" t="s">
        <v>1493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 s="12" t="s">
        <v>1493</v>
      </c>
      <c r="M79" s="12" t="s">
        <v>1493</v>
      </c>
      <c r="N79" s="12" t="s">
        <v>1493</v>
      </c>
      <c r="O79">
        <v>1</v>
      </c>
      <c r="P79" t="s">
        <v>1240</v>
      </c>
      <c r="Q79" s="12" t="s">
        <v>1493</v>
      </c>
      <c r="R79">
        <v>1</v>
      </c>
      <c r="S79" s="12" t="s">
        <v>1493</v>
      </c>
      <c r="T79" s="12" t="s">
        <v>1493</v>
      </c>
      <c r="U79" s="12" t="s">
        <v>1493</v>
      </c>
      <c r="V79" s="12" t="s">
        <v>1493</v>
      </c>
      <c r="W79" s="12" t="s">
        <v>1493</v>
      </c>
      <c r="X79" s="12" t="s">
        <v>1493</v>
      </c>
      <c r="Y79" s="12" t="s">
        <v>1493</v>
      </c>
      <c r="Z79" s="12" t="s">
        <v>1493</v>
      </c>
      <c r="AA79" s="12" t="s">
        <v>1493</v>
      </c>
      <c r="AB79">
        <v>1</v>
      </c>
      <c r="AC79">
        <v>1</v>
      </c>
      <c r="AD79" s="12" t="s">
        <v>1493</v>
      </c>
      <c r="AE79" s="12" t="s">
        <v>1493</v>
      </c>
      <c r="AF79" s="12" t="s">
        <v>1493</v>
      </c>
      <c r="AG79" s="12" t="s">
        <v>1493</v>
      </c>
      <c r="AH79" s="12" t="s">
        <v>1493</v>
      </c>
      <c r="AI79" s="12" t="s">
        <v>1493</v>
      </c>
      <c r="AJ79" s="12" t="s">
        <v>1493</v>
      </c>
      <c r="AK79" s="12" t="s">
        <v>1493</v>
      </c>
      <c r="AL79" s="12" t="s">
        <v>1493</v>
      </c>
      <c r="AM79" s="12" t="s">
        <v>1493</v>
      </c>
      <c r="AN79" s="12" t="s">
        <v>1493</v>
      </c>
      <c r="AO79" s="12" t="s">
        <v>1493</v>
      </c>
      <c r="AP79" s="12" t="s">
        <v>1493</v>
      </c>
      <c r="AQ79" s="12" t="s">
        <v>1493</v>
      </c>
      <c r="AR79" s="12" t="s">
        <v>1493</v>
      </c>
      <c r="AS79" s="12" t="s">
        <v>1493</v>
      </c>
      <c r="AT79" s="12" t="s">
        <v>1493</v>
      </c>
      <c r="AU79" s="12" t="s">
        <v>1493</v>
      </c>
      <c r="AV79" s="12" t="s">
        <v>1493</v>
      </c>
      <c r="AW79" s="12" t="s">
        <v>1493</v>
      </c>
      <c r="AX79" s="12" t="s">
        <v>1493</v>
      </c>
      <c r="AY79" s="12" t="s">
        <v>1493</v>
      </c>
      <c r="AZ79" s="12" t="s">
        <v>1493</v>
      </c>
      <c r="BA79" s="12" t="s">
        <v>1493</v>
      </c>
      <c r="BB79" s="12" t="s">
        <v>1493</v>
      </c>
      <c r="BC79" s="12" t="s">
        <v>1493</v>
      </c>
      <c r="BD79" s="12" t="s">
        <v>1493</v>
      </c>
      <c r="BE79" s="12" t="s">
        <v>1493</v>
      </c>
      <c r="BF79" s="12" t="s">
        <v>1493</v>
      </c>
      <c r="BG79" s="12" t="s">
        <v>1493</v>
      </c>
      <c r="BH79" s="12" t="s">
        <v>1493</v>
      </c>
      <c r="BI79" s="12" t="s">
        <v>1493</v>
      </c>
      <c r="BJ79" s="12" t="s">
        <v>1493</v>
      </c>
      <c r="BK79" s="12" t="s">
        <v>1493</v>
      </c>
      <c r="BL79" s="12" t="s">
        <v>1493</v>
      </c>
      <c r="BM79" s="12" t="s">
        <v>1493</v>
      </c>
      <c r="BN79" s="12" t="s">
        <v>1493</v>
      </c>
      <c r="BO79" s="12" t="s">
        <v>1493</v>
      </c>
      <c r="BP79" s="12" t="s">
        <v>1493</v>
      </c>
      <c r="BQ79" s="12" t="s">
        <v>1493</v>
      </c>
      <c r="BR79" s="12" t="s">
        <v>1493</v>
      </c>
      <c r="BS79" s="12" t="s">
        <v>1493</v>
      </c>
      <c r="BT79" s="12" t="s">
        <v>1493</v>
      </c>
      <c r="BU79" s="12" t="s">
        <v>1493</v>
      </c>
      <c r="BV79" s="12" t="s">
        <v>1493</v>
      </c>
      <c r="BW79" s="12" t="s">
        <v>1493</v>
      </c>
      <c r="BX79" s="12" t="s">
        <v>1493</v>
      </c>
      <c r="BY79" s="12" t="s">
        <v>1493</v>
      </c>
      <c r="BZ79" s="12" t="s">
        <v>1493</v>
      </c>
      <c r="CA79" s="12" t="s">
        <v>1493</v>
      </c>
      <c r="CB79" s="12" t="s">
        <v>1493</v>
      </c>
      <c r="CC79" s="12" t="s">
        <v>1493</v>
      </c>
      <c r="CD79" s="12" t="s">
        <v>1493</v>
      </c>
      <c r="CE79" s="12" t="s">
        <v>1493</v>
      </c>
      <c r="CF79" s="12" t="s">
        <v>1493</v>
      </c>
      <c r="CG79" s="12" t="s">
        <v>1493</v>
      </c>
      <c r="CH79" s="12" t="s">
        <v>1493</v>
      </c>
      <c r="CI79" s="12" t="s">
        <v>1493</v>
      </c>
      <c r="CJ79" s="12" t="s">
        <v>1493</v>
      </c>
      <c r="CK79" s="12" t="s">
        <v>1493</v>
      </c>
      <c r="CL79" s="12" t="s">
        <v>1493</v>
      </c>
      <c r="CM79" s="12" t="s">
        <v>1493</v>
      </c>
      <c r="CN79" s="12" t="s">
        <v>1493</v>
      </c>
      <c r="CO79" s="12" t="s">
        <v>1493</v>
      </c>
      <c r="CP79" s="12" t="s">
        <v>1493</v>
      </c>
      <c r="CQ79" s="12" t="s">
        <v>1493</v>
      </c>
      <c r="CR79" s="12" t="s">
        <v>1493</v>
      </c>
      <c r="CS79" s="12" t="s">
        <v>1493</v>
      </c>
      <c r="CT79" s="12" t="s">
        <v>1493</v>
      </c>
      <c r="CU79" s="12" t="s">
        <v>1493</v>
      </c>
      <c r="CV79" s="12" t="s">
        <v>1493</v>
      </c>
      <c r="CW79" s="12" t="s">
        <v>1493</v>
      </c>
      <c r="CX79" s="12" t="s">
        <v>1493</v>
      </c>
      <c r="CY79" s="12" t="s">
        <v>1493</v>
      </c>
      <c r="CZ79" s="12" t="s">
        <v>1493</v>
      </c>
      <c r="DA79" s="12" t="s">
        <v>1493</v>
      </c>
      <c r="DB79" s="12" t="s">
        <v>1493</v>
      </c>
      <c r="DC79" s="12" t="s">
        <v>1493</v>
      </c>
      <c r="DD79" s="12" t="s">
        <v>1493</v>
      </c>
      <c r="DE79" s="12" t="s">
        <v>1493</v>
      </c>
      <c r="DF79" s="12" t="s">
        <v>1493</v>
      </c>
      <c r="DG79" s="12" t="s">
        <v>1493</v>
      </c>
      <c r="DH79" s="12" t="s">
        <v>1493</v>
      </c>
      <c r="DI79" s="12" t="s">
        <v>1493</v>
      </c>
      <c r="DJ79" s="12" t="s">
        <v>1493</v>
      </c>
      <c r="DK79" s="12" t="s">
        <v>1493</v>
      </c>
      <c r="DL79" s="12" t="s">
        <v>1493</v>
      </c>
      <c r="DM79" s="12" t="s">
        <v>1493</v>
      </c>
      <c r="DN79" s="12" t="s">
        <v>1493</v>
      </c>
      <c r="DO79" s="12" t="s">
        <v>1493</v>
      </c>
      <c r="DP79" s="12" t="s">
        <v>1493</v>
      </c>
      <c r="DQ79" s="12" t="s">
        <v>1493</v>
      </c>
      <c r="DR79" s="12" t="s">
        <v>1493</v>
      </c>
      <c r="DS79" s="12" t="s">
        <v>1493</v>
      </c>
      <c r="DT79" s="12" t="s">
        <v>1493</v>
      </c>
      <c r="DU79" s="12" t="s">
        <v>1493</v>
      </c>
      <c r="DV79" s="12" t="s">
        <v>1493</v>
      </c>
      <c r="DW79" s="12" t="s">
        <v>1493</v>
      </c>
      <c r="DX79" s="12" t="s">
        <v>1493</v>
      </c>
      <c r="DY79" s="12" t="s">
        <v>1493</v>
      </c>
      <c r="DZ79" s="12" t="s">
        <v>1493</v>
      </c>
      <c r="EA79" s="12" t="s">
        <v>1493</v>
      </c>
      <c r="EB79" s="12" t="s">
        <v>1493</v>
      </c>
      <c r="EC79" s="12" t="s">
        <v>1493</v>
      </c>
      <c r="ED79" s="12" t="s">
        <v>1493</v>
      </c>
      <c r="EE79" s="12" t="s">
        <v>1493</v>
      </c>
      <c r="EF79" s="12" t="s">
        <v>1493</v>
      </c>
      <c r="EG79" s="12" t="s">
        <v>1493</v>
      </c>
      <c r="EH79" s="12" t="s">
        <v>1493</v>
      </c>
      <c r="EI79" s="12" t="s">
        <v>1493</v>
      </c>
      <c r="EJ79" s="12" t="s">
        <v>1493</v>
      </c>
      <c r="EK79" s="12" t="s">
        <v>1493</v>
      </c>
      <c r="EL79" s="12" t="s">
        <v>1493</v>
      </c>
      <c r="EM79" s="12" t="s">
        <v>1493</v>
      </c>
      <c r="EN79" s="12" t="s">
        <v>1493</v>
      </c>
      <c r="EO79" s="12" t="s">
        <v>1493</v>
      </c>
      <c r="EP79" s="12" t="s">
        <v>1493</v>
      </c>
      <c r="EQ79" s="12" t="s">
        <v>1493</v>
      </c>
      <c r="ER79" s="12" t="s">
        <v>1493</v>
      </c>
      <c r="ES79" s="12" t="s">
        <v>1493</v>
      </c>
      <c r="ET79" s="12" t="s">
        <v>1493</v>
      </c>
      <c r="EU79" s="12" t="s">
        <v>1493</v>
      </c>
      <c r="EV79" s="12" t="s">
        <v>1493</v>
      </c>
      <c r="EW79" s="12" t="s">
        <v>1493</v>
      </c>
      <c r="EX79" s="12" t="s">
        <v>1493</v>
      </c>
      <c r="EY79" s="12" t="s">
        <v>1493</v>
      </c>
      <c r="EZ79" s="12" t="s">
        <v>1493</v>
      </c>
      <c r="FA79" s="12" t="s">
        <v>1493</v>
      </c>
      <c r="FB79" s="12" t="s">
        <v>1493</v>
      </c>
      <c r="FC79" s="12" t="s">
        <v>1493</v>
      </c>
      <c r="FD79" s="12" t="s">
        <v>1493</v>
      </c>
      <c r="FE79" s="12" t="s">
        <v>1493</v>
      </c>
      <c r="FF79" s="12" t="s">
        <v>1493</v>
      </c>
      <c r="FG79" s="12" t="s">
        <v>1493</v>
      </c>
      <c r="FH79" s="12" t="s">
        <v>1493</v>
      </c>
      <c r="FI79" s="12" t="s">
        <v>1493</v>
      </c>
      <c r="FJ79" s="12" t="s">
        <v>1493</v>
      </c>
      <c r="FK79" s="12" t="s">
        <v>1493</v>
      </c>
      <c r="FL79" s="12" t="s">
        <v>1493</v>
      </c>
      <c r="FM79" s="12" t="s">
        <v>1493</v>
      </c>
      <c r="FN79">
        <v>1</v>
      </c>
      <c r="FO79" s="12" t="s">
        <v>1493</v>
      </c>
      <c r="FP79" s="12" t="s">
        <v>1493</v>
      </c>
      <c r="FQ79">
        <v>0</v>
      </c>
      <c r="FR79" s="12" t="s">
        <v>1493</v>
      </c>
      <c r="FS79" s="12" t="s">
        <v>1493</v>
      </c>
      <c r="FT79" s="12" t="s">
        <v>1493</v>
      </c>
      <c r="FU79" s="12" t="s">
        <v>1493</v>
      </c>
      <c r="FV79" s="12" t="s">
        <v>1493</v>
      </c>
      <c r="FW79" s="12" t="s">
        <v>1493</v>
      </c>
      <c r="FX79" s="12" t="s">
        <v>1493</v>
      </c>
      <c r="FY79" s="12" t="s">
        <v>1493</v>
      </c>
      <c r="FZ79" s="12" t="s">
        <v>1493</v>
      </c>
      <c r="GA79" s="12" t="s">
        <v>1493</v>
      </c>
      <c r="GB79" s="12" t="s">
        <v>1493</v>
      </c>
      <c r="GC79" s="12" t="s">
        <v>1493</v>
      </c>
      <c r="GD79" s="12" t="s">
        <v>1493</v>
      </c>
      <c r="GE79" s="12" t="s">
        <v>1493</v>
      </c>
      <c r="GF79" s="12" t="s">
        <v>1493</v>
      </c>
      <c r="GG79" s="12" t="s">
        <v>1493</v>
      </c>
      <c r="GH79" s="12" t="s">
        <v>1493</v>
      </c>
      <c r="GI79" s="12" t="s">
        <v>1493</v>
      </c>
      <c r="GJ79">
        <v>0</v>
      </c>
      <c r="GK79">
        <v>0</v>
      </c>
      <c r="GL79">
        <v>0</v>
      </c>
      <c r="GN79">
        <v>1</v>
      </c>
    </row>
    <row r="80" spans="1:196" x14ac:dyDescent="0.25">
      <c r="A80" s="4">
        <v>2.0779999999999998</v>
      </c>
      <c r="B80" s="12" t="s">
        <v>1223</v>
      </c>
      <c r="C80" s="12" t="s">
        <v>1493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 s="12" t="s">
        <v>1493</v>
      </c>
      <c r="M80" s="12" t="s">
        <v>1493</v>
      </c>
      <c r="N80">
        <v>1</v>
      </c>
      <c r="O80">
        <v>1</v>
      </c>
      <c r="P80" s="12" t="s">
        <v>1493</v>
      </c>
      <c r="Q80" s="12" t="s">
        <v>1493</v>
      </c>
      <c r="R80" s="12" t="s">
        <v>1493</v>
      </c>
      <c r="S80" s="12" t="s">
        <v>1493</v>
      </c>
      <c r="T80" s="12" t="s">
        <v>1493</v>
      </c>
      <c r="U80" s="12" t="s">
        <v>1493</v>
      </c>
      <c r="V80" s="12" t="s">
        <v>1493</v>
      </c>
      <c r="W80" s="12" t="s">
        <v>1493</v>
      </c>
      <c r="X80" s="12" t="s">
        <v>1493</v>
      </c>
      <c r="Y80" s="12" t="s">
        <v>1493</v>
      </c>
      <c r="Z80" s="12" t="s">
        <v>1493</v>
      </c>
      <c r="AA80" s="12" t="s">
        <v>1493</v>
      </c>
      <c r="AB80" s="12" t="s">
        <v>1493</v>
      </c>
      <c r="AC80" s="12" t="s">
        <v>1493</v>
      </c>
      <c r="AD80" s="12" t="s">
        <v>1493</v>
      </c>
      <c r="AE80" s="12" t="s">
        <v>1493</v>
      </c>
      <c r="AF80" s="12" t="s">
        <v>1493</v>
      </c>
      <c r="AG80" s="12" t="s">
        <v>1493</v>
      </c>
      <c r="AH80" s="12" t="s">
        <v>1493</v>
      </c>
      <c r="AI80" s="12" t="s">
        <v>1493</v>
      </c>
      <c r="AJ80" s="12" t="s">
        <v>1493</v>
      </c>
      <c r="AK80" s="12" t="s">
        <v>1493</v>
      </c>
      <c r="AL80" s="12" t="s">
        <v>1493</v>
      </c>
      <c r="AM80" s="12" t="s">
        <v>1493</v>
      </c>
      <c r="AN80" s="12" t="s">
        <v>1493</v>
      </c>
      <c r="AO80" s="12" t="s">
        <v>1493</v>
      </c>
      <c r="AP80" s="12" t="s">
        <v>1493</v>
      </c>
      <c r="AQ80" s="12" t="s">
        <v>1493</v>
      </c>
      <c r="AR80" s="12" t="s">
        <v>1493</v>
      </c>
      <c r="AS80" s="12" t="s">
        <v>1493</v>
      </c>
      <c r="AT80" s="12" t="s">
        <v>1493</v>
      </c>
      <c r="AU80" s="12" t="s">
        <v>1493</v>
      </c>
      <c r="AV80" s="12" t="s">
        <v>1493</v>
      </c>
      <c r="AW80" s="12" t="s">
        <v>1493</v>
      </c>
      <c r="AX80" s="12" t="s">
        <v>1493</v>
      </c>
      <c r="AY80" s="12" t="s">
        <v>1493</v>
      </c>
      <c r="AZ80" s="12" t="s">
        <v>1493</v>
      </c>
      <c r="BA80" s="12" t="s">
        <v>1493</v>
      </c>
      <c r="BB80" s="12" t="s">
        <v>1493</v>
      </c>
      <c r="BC80" s="12" t="s">
        <v>1493</v>
      </c>
      <c r="BD80" s="12" t="s">
        <v>1493</v>
      </c>
      <c r="BE80" s="12" t="s">
        <v>1493</v>
      </c>
      <c r="BF80" s="12" t="s">
        <v>1493</v>
      </c>
      <c r="BG80" s="12" t="s">
        <v>1493</v>
      </c>
      <c r="BH80" s="12" t="s">
        <v>1493</v>
      </c>
      <c r="BI80" s="12" t="s">
        <v>1493</v>
      </c>
      <c r="BJ80" s="12" t="s">
        <v>1493</v>
      </c>
      <c r="BK80" s="12" t="s">
        <v>1493</v>
      </c>
      <c r="BL80" s="12" t="s">
        <v>1493</v>
      </c>
      <c r="BM80" s="12" t="s">
        <v>1493</v>
      </c>
      <c r="BN80" s="12" t="s">
        <v>1493</v>
      </c>
      <c r="BO80" s="12" t="s">
        <v>1493</v>
      </c>
      <c r="BP80" s="12" t="s">
        <v>1493</v>
      </c>
      <c r="BQ80" s="12" t="s">
        <v>1493</v>
      </c>
      <c r="BR80" s="12" t="s">
        <v>1493</v>
      </c>
      <c r="BS80" s="12" t="s">
        <v>1493</v>
      </c>
      <c r="BT80" s="12" t="s">
        <v>1493</v>
      </c>
      <c r="BU80" s="12" t="s">
        <v>1493</v>
      </c>
      <c r="BV80" s="12" t="s">
        <v>1493</v>
      </c>
      <c r="BW80" s="12" t="s">
        <v>1493</v>
      </c>
      <c r="BX80" s="12" t="s">
        <v>1493</v>
      </c>
      <c r="BY80" s="12" t="s">
        <v>1493</v>
      </c>
      <c r="BZ80" s="12" t="s">
        <v>1493</v>
      </c>
      <c r="CA80" s="12" t="s">
        <v>1493</v>
      </c>
      <c r="CB80" s="12" t="s">
        <v>1493</v>
      </c>
      <c r="CC80" s="12" t="s">
        <v>1493</v>
      </c>
      <c r="CD80" s="12" t="s">
        <v>1493</v>
      </c>
      <c r="CE80" s="12" t="s">
        <v>1493</v>
      </c>
      <c r="CF80" s="12" t="s">
        <v>1493</v>
      </c>
      <c r="CG80" s="12" t="s">
        <v>1493</v>
      </c>
      <c r="CH80" s="12" t="s">
        <v>1493</v>
      </c>
      <c r="CI80" s="12" t="s">
        <v>1493</v>
      </c>
      <c r="CJ80" s="12" t="s">
        <v>1493</v>
      </c>
      <c r="CK80" s="12" t="s">
        <v>1493</v>
      </c>
      <c r="CL80" s="12" t="s">
        <v>1493</v>
      </c>
      <c r="CM80" s="12" t="s">
        <v>1493</v>
      </c>
      <c r="CN80" s="12" t="s">
        <v>1493</v>
      </c>
      <c r="CO80" s="12" t="s">
        <v>1493</v>
      </c>
      <c r="CP80" s="12" t="s">
        <v>1493</v>
      </c>
      <c r="CQ80" s="12" t="s">
        <v>1493</v>
      </c>
      <c r="CR80" s="12" t="s">
        <v>1493</v>
      </c>
      <c r="CS80" s="12" t="s">
        <v>1493</v>
      </c>
      <c r="CT80" s="12" t="s">
        <v>1493</v>
      </c>
      <c r="CU80" s="12" t="s">
        <v>1493</v>
      </c>
      <c r="CV80" s="12" t="s">
        <v>1493</v>
      </c>
      <c r="CW80" s="12" t="s">
        <v>1493</v>
      </c>
      <c r="CX80" s="12" t="s">
        <v>1493</v>
      </c>
      <c r="CY80" s="12" t="s">
        <v>1493</v>
      </c>
      <c r="CZ80" s="12" t="s">
        <v>1493</v>
      </c>
      <c r="DA80" s="12" t="s">
        <v>1493</v>
      </c>
      <c r="DB80" s="12" t="s">
        <v>1493</v>
      </c>
      <c r="DC80" s="12" t="s">
        <v>1493</v>
      </c>
      <c r="DD80" s="12" t="s">
        <v>1493</v>
      </c>
      <c r="DE80" s="12" t="s">
        <v>1493</v>
      </c>
      <c r="DF80" s="12" t="s">
        <v>1493</v>
      </c>
      <c r="DG80" s="12" t="s">
        <v>1493</v>
      </c>
      <c r="DH80" s="12" t="s">
        <v>1493</v>
      </c>
      <c r="DI80" s="12" t="s">
        <v>1493</v>
      </c>
      <c r="DJ80" s="12" t="s">
        <v>1493</v>
      </c>
      <c r="DK80" s="12" t="s">
        <v>1493</v>
      </c>
      <c r="DL80" s="12" t="s">
        <v>1493</v>
      </c>
      <c r="DM80" s="12" t="s">
        <v>1493</v>
      </c>
      <c r="DN80" s="12" t="s">
        <v>1493</v>
      </c>
      <c r="DO80" s="12" t="s">
        <v>1493</v>
      </c>
      <c r="DP80" s="12" t="s">
        <v>1493</v>
      </c>
      <c r="DQ80" s="12" t="s">
        <v>1493</v>
      </c>
      <c r="DR80" s="12" t="s">
        <v>1493</v>
      </c>
      <c r="DS80" s="12" t="s">
        <v>1493</v>
      </c>
      <c r="DT80" s="12" t="s">
        <v>1493</v>
      </c>
      <c r="DU80" s="12" t="s">
        <v>1493</v>
      </c>
      <c r="DV80" s="12" t="s">
        <v>1493</v>
      </c>
      <c r="DW80" s="12" t="s">
        <v>1493</v>
      </c>
      <c r="DX80" s="12" t="s">
        <v>1493</v>
      </c>
      <c r="DY80" s="12" t="s">
        <v>1493</v>
      </c>
      <c r="DZ80" s="12" t="s">
        <v>1493</v>
      </c>
      <c r="EA80" s="12" t="s">
        <v>1493</v>
      </c>
      <c r="EB80" s="12" t="s">
        <v>1493</v>
      </c>
      <c r="EC80" s="12" t="s">
        <v>1493</v>
      </c>
      <c r="ED80" s="12" t="s">
        <v>1493</v>
      </c>
      <c r="EE80" s="12" t="s">
        <v>1493</v>
      </c>
      <c r="EF80" s="12" t="s">
        <v>1493</v>
      </c>
      <c r="EG80" s="12" t="s">
        <v>1493</v>
      </c>
      <c r="EH80" s="12" t="s">
        <v>1493</v>
      </c>
      <c r="EI80" s="12" t="s">
        <v>1493</v>
      </c>
      <c r="EJ80" s="12" t="s">
        <v>1493</v>
      </c>
      <c r="EK80" s="12" t="s">
        <v>1493</v>
      </c>
      <c r="EL80" s="12" t="s">
        <v>1493</v>
      </c>
      <c r="EM80" s="12" t="s">
        <v>1493</v>
      </c>
      <c r="EN80" s="12" t="s">
        <v>1493</v>
      </c>
      <c r="EO80" s="12" t="s">
        <v>1493</v>
      </c>
      <c r="EP80" s="12" t="s">
        <v>1493</v>
      </c>
      <c r="EQ80" s="12" t="s">
        <v>1493</v>
      </c>
      <c r="ER80" s="12" t="s">
        <v>1493</v>
      </c>
      <c r="ES80" s="12" t="s">
        <v>1493</v>
      </c>
      <c r="ET80" s="12" t="s">
        <v>1493</v>
      </c>
      <c r="EU80" s="12" t="s">
        <v>1493</v>
      </c>
      <c r="EV80" s="12" t="s">
        <v>1493</v>
      </c>
      <c r="EW80" s="12" t="s">
        <v>1493</v>
      </c>
      <c r="EX80" s="12" t="s">
        <v>1493</v>
      </c>
      <c r="EY80" s="12" t="s">
        <v>1493</v>
      </c>
      <c r="EZ80" s="12" t="s">
        <v>1493</v>
      </c>
      <c r="FA80" s="12" t="s">
        <v>1493</v>
      </c>
      <c r="FB80" s="12" t="s">
        <v>1493</v>
      </c>
      <c r="FC80" s="12" t="s">
        <v>1493</v>
      </c>
      <c r="FD80" s="12" t="s">
        <v>1493</v>
      </c>
      <c r="FE80" s="12" t="s">
        <v>1493</v>
      </c>
      <c r="FF80" s="12" t="s">
        <v>1493</v>
      </c>
      <c r="FG80" s="12" t="s">
        <v>1493</v>
      </c>
      <c r="FH80" s="12" t="s">
        <v>1493</v>
      </c>
      <c r="FI80" s="12" t="s">
        <v>1493</v>
      </c>
      <c r="FJ80" s="12" t="s">
        <v>1493</v>
      </c>
      <c r="FK80" s="12" t="s">
        <v>1493</v>
      </c>
      <c r="FL80" s="12" t="s">
        <v>1493</v>
      </c>
      <c r="FM80" s="12" t="s">
        <v>1493</v>
      </c>
      <c r="FN80">
        <v>1</v>
      </c>
      <c r="FO80" s="12" t="s">
        <v>1493</v>
      </c>
      <c r="FP80" s="12" t="s">
        <v>1493</v>
      </c>
      <c r="FQ80">
        <v>1</v>
      </c>
      <c r="FR80" s="12" t="s">
        <v>1493</v>
      </c>
      <c r="FS80" s="12" t="s">
        <v>1493</v>
      </c>
      <c r="FT80" s="12" t="s">
        <v>1493</v>
      </c>
      <c r="FU80" s="12" t="s">
        <v>1493</v>
      </c>
      <c r="FV80" s="12" t="s">
        <v>1493</v>
      </c>
      <c r="FW80" s="12" t="s">
        <v>1493</v>
      </c>
      <c r="FX80" s="12" t="s">
        <v>1493</v>
      </c>
      <c r="FY80" s="12" t="s">
        <v>1493</v>
      </c>
      <c r="FZ80" s="12" t="s">
        <v>1493</v>
      </c>
      <c r="GA80" s="12" t="s">
        <v>1493</v>
      </c>
      <c r="GB80" s="12" t="s">
        <v>1493</v>
      </c>
      <c r="GC80" s="12" t="s">
        <v>1493</v>
      </c>
      <c r="GD80" s="12" t="s">
        <v>1493</v>
      </c>
      <c r="GE80" s="12" t="s">
        <v>1493</v>
      </c>
      <c r="GF80" s="12" t="s">
        <v>1493</v>
      </c>
      <c r="GG80" s="12" t="s">
        <v>1493</v>
      </c>
      <c r="GH80" s="12" t="s">
        <v>1493</v>
      </c>
      <c r="GI80" s="12" t="s">
        <v>1493</v>
      </c>
      <c r="GJ80">
        <v>0</v>
      </c>
      <c r="GK80">
        <v>0</v>
      </c>
      <c r="GL80">
        <v>0</v>
      </c>
      <c r="GN80">
        <v>1</v>
      </c>
    </row>
    <row r="81" spans="1:196" x14ac:dyDescent="0.25">
      <c r="A81" s="4">
        <v>2.0790000000000002</v>
      </c>
      <c r="B81" s="12" t="s">
        <v>957</v>
      </c>
      <c r="C81" s="12" t="s">
        <v>1493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 s="12" t="s">
        <v>1493</v>
      </c>
      <c r="M81" s="12" t="s">
        <v>1493</v>
      </c>
      <c r="N81">
        <v>1</v>
      </c>
      <c r="O81">
        <v>1</v>
      </c>
      <c r="P81" s="12" t="s">
        <v>1493</v>
      </c>
      <c r="Q81" s="12" t="s">
        <v>1493</v>
      </c>
      <c r="R81" s="12" t="s">
        <v>1493</v>
      </c>
      <c r="S81" s="12" t="s">
        <v>1493</v>
      </c>
      <c r="T81" s="12" t="s">
        <v>1493</v>
      </c>
      <c r="U81" s="12" t="s">
        <v>1493</v>
      </c>
      <c r="V81" s="12" t="s">
        <v>1493</v>
      </c>
      <c r="W81" s="12" t="s">
        <v>1493</v>
      </c>
      <c r="X81" s="12" t="s">
        <v>1493</v>
      </c>
      <c r="Y81" s="12" t="s">
        <v>1493</v>
      </c>
      <c r="Z81" s="12" t="s">
        <v>1493</v>
      </c>
      <c r="AA81" s="12" t="s">
        <v>1493</v>
      </c>
      <c r="AB81" s="12" t="s">
        <v>1493</v>
      </c>
      <c r="AC81" s="12" t="s">
        <v>1493</v>
      </c>
      <c r="AD81" s="12" t="s">
        <v>1493</v>
      </c>
      <c r="AE81" s="12" t="s">
        <v>1493</v>
      </c>
      <c r="AF81" s="12" t="s">
        <v>1493</v>
      </c>
      <c r="AG81" s="12" t="s">
        <v>1493</v>
      </c>
      <c r="AH81" s="12" t="s">
        <v>1493</v>
      </c>
      <c r="AI81" s="12" t="s">
        <v>1493</v>
      </c>
      <c r="AJ81" s="12" t="s">
        <v>1493</v>
      </c>
      <c r="AK81" s="12" t="s">
        <v>1493</v>
      </c>
      <c r="AL81" s="12" t="s">
        <v>1493</v>
      </c>
      <c r="AM81" s="12" t="s">
        <v>1493</v>
      </c>
      <c r="AN81" s="12" t="s">
        <v>1493</v>
      </c>
      <c r="AO81" s="12" t="s">
        <v>1493</v>
      </c>
      <c r="AP81" s="12" t="s">
        <v>1493</v>
      </c>
      <c r="AQ81" s="12" t="s">
        <v>1493</v>
      </c>
      <c r="AR81" s="12" t="s">
        <v>1493</v>
      </c>
      <c r="AS81" s="12" t="s">
        <v>1493</v>
      </c>
      <c r="AT81" s="12" t="s">
        <v>1493</v>
      </c>
      <c r="AU81" s="12" t="s">
        <v>1493</v>
      </c>
      <c r="AV81" s="12" t="s">
        <v>1493</v>
      </c>
      <c r="AW81" s="12" t="s">
        <v>1493</v>
      </c>
      <c r="AX81" s="12" t="s">
        <v>1493</v>
      </c>
      <c r="AY81" s="12" t="s">
        <v>1493</v>
      </c>
      <c r="AZ81" s="12" t="s">
        <v>1493</v>
      </c>
      <c r="BA81" s="12" t="s">
        <v>1493</v>
      </c>
      <c r="BB81" s="12" t="s">
        <v>1493</v>
      </c>
      <c r="BC81" s="12" t="s">
        <v>1493</v>
      </c>
      <c r="BD81" s="12" t="s">
        <v>1493</v>
      </c>
      <c r="BE81" s="12" t="s">
        <v>1493</v>
      </c>
      <c r="BF81" s="12" t="s">
        <v>1493</v>
      </c>
      <c r="BG81" s="12" t="s">
        <v>1493</v>
      </c>
      <c r="BH81" s="12" t="s">
        <v>1493</v>
      </c>
      <c r="BI81" s="12" t="s">
        <v>1493</v>
      </c>
      <c r="BJ81" s="12" t="s">
        <v>1493</v>
      </c>
      <c r="BK81" s="12" t="s">
        <v>1493</v>
      </c>
      <c r="BL81" s="12" t="s">
        <v>1493</v>
      </c>
      <c r="BM81" s="12" t="s">
        <v>1493</v>
      </c>
      <c r="BN81" s="12" t="s">
        <v>1493</v>
      </c>
      <c r="BO81" s="12" t="s">
        <v>1493</v>
      </c>
      <c r="BP81" s="12" t="s">
        <v>1493</v>
      </c>
      <c r="BQ81" s="12" t="s">
        <v>1493</v>
      </c>
      <c r="BR81" s="12" t="s">
        <v>1493</v>
      </c>
      <c r="BS81" s="12" t="s">
        <v>1493</v>
      </c>
      <c r="BT81" s="12" t="s">
        <v>1493</v>
      </c>
      <c r="BU81" s="12" t="s">
        <v>1493</v>
      </c>
      <c r="BV81" s="12" t="s">
        <v>1493</v>
      </c>
      <c r="BW81" s="12" t="s">
        <v>1493</v>
      </c>
      <c r="BX81" s="12" t="s">
        <v>1493</v>
      </c>
      <c r="BY81" s="12" t="s">
        <v>1493</v>
      </c>
      <c r="BZ81" s="12" t="s">
        <v>1493</v>
      </c>
      <c r="CA81" s="12" t="s">
        <v>1493</v>
      </c>
      <c r="CB81" s="12" t="s">
        <v>1493</v>
      </c>
      <c r="CC81" s="12" t="s">
        <v>1493</v>
      </c>
      <c r="CD81" s="12" t="s">
        <v>1493</v>
      </c>
      <c r="CE81" s="12" t="s">
        <v>1493</v>
      </c>
      <c r="CF81" s="12" t="s">
        <v>1493</v>
      </c>
      <c r="CG81" s="12" t="s">
        <v>1493</v>
      </c>
      <c r="CH81" s="12" t="s">
        <v>1493</v>
      </c>
      <c r="CI81" s="12" t="s">
        <v>1493</v>
      </c>
      <c r="CJ81" s="12" t="s">
        <v>1493</v>
      </c>
      <c r="CK81" s="12" t="s">
        <v>1493</v>
      </c>
      <c r="CL81" s="12" t="s">
        <v>1493</v>
      </c>
      <c r="CM81" s="12" t="s">
        <v>1493</v>
      </c>
      <c r="CN81" s="12" t="s">
        <v>1493</v>
      </c>
      <c r="CO81" s="12" t="s">
        <v>1493</v>
      </c>
      <c r="CP81" s="12" t="s">
        <v>1493</v>
      </c>
      <c r="CQ81" s="12" t="s">
        <v>1493</v>
      </c>
      <c r="CR81" s="12" t="s">
        <v>1493</v>
      </c>
      <c r="CS81" s="12" t="s">
        <v>1493</v>
      </c>
      <c r="CT81" s="12" t="s">
        <v>1493</v>
      </c>
      <c r="CU81" s="12" t="s">
        <v>1493</v>
      </c>
      <c r="CV81" s="12" t="s">
        <v>1493</v>
      </c>
      <c r="CW81" s="12" t="s">
        <v>1493</v>
      </c>
      <c r="CX81" s="12" t="s">
        <v>1493</v>
      </c>
      <c r="CY81" s="12" t="s">
        <v>1493</v>
      </c>
      <c r="CZ81" s="12" t="s">
        <v>1493</v>
      </c>
      <c r="DA81" s="12" t="s">
        <v>1493</v>
      </c>
      <c r="DB81" s="12" t="s">
        <v>1493</v>
      </c>
      <c r="DC81" s="12" t="s">
        <v>1493</v>
      </c>
      <c r="DD81" s="12" t="s">
        <v>1493</v>
      </c>
      <c r="DE81" s="12" t="s">
        <v>1493</v>
      </c>
      <c r="DF81" s="12" t="s">
        <v>1493</v>
      </c>
      <c r="DG81" s="12" t="s">
        <v>1493</v>
      </c>
      <c r="DH81" s="12" t="s">
        <v>1493</v>
      </c>
      <c r="DI81" s="12" t="s">
        <v>1493</v>
      </c>
      <c r="DJ81" s="12" t="s">
        <v>1493</v>
      </c>
      <c r="DK81" s="12" t="s">
        <v>1493</v>
      </c>
      <c r="DL81" s="12" t="s">
        <v>1493</v>
      </c>
      <c r="DM81" s="12" t="s">
        <v>1493</v>
      </c>
      <c r="DN81" s="12" t="s">
        <v>1493</v>
      </c>
      <c r="DO81" s="12" t="s">
        <v>1493</v>
      </c>
      <c r="DP81" s="12" t="s">
        <v>1493</v>
      </c>
      <c r="DQ81" s="12" t="s">
        <v>1493</v>
      </c>
      <c r="DR81" s="12" t="s">
        <v>1493</v>
      </c>
      <c r="DS81" s="12" t="s">
        <v>1493</v>
      </c>
      <c r="DT81" s="12" t="s">
        <v>1493</v>
      </c>
      <c r="DU81" s="12" t="s">
        <v>1493</v>
      </c>
      <c r="DV81" s="12" t="s">
        <v>1493</v>
      </c>
      <c r="DW81" s="12" t="s">
        <v>1493</v>
      </c>
      <c r="DX81" s="12" t="s">
        <v>1493</v>
      </c>
      <c r="DY81" s="12" t="s">
        <v>1493</v>
      </c>
      <c r="DZ81" s="12" t="s">
        <v>1493</v>
      </c>
      <c r="EA81" s="12" t="s">
        <v>1493</v>
      </c>
      <c r="EB81" s="12" t="s">
        <v>1493</v>
      </c>
      <c r="EC81" s="12" t="s">
        <v>1493</v>
      </c>
      <c r="ED81" s="12" t="s">
        <v>1493</v>
      </c>
      <c r="EE81" s="12" t="s">
        <v>1493</v>
      </c>
      <c r="EF81" s="12" t="s">
        <v>1493</v>
      </c>
      <c r="EG81" s="12" t="s">
        <v>1493</v>
      </c>
      <c r="EH81" s="12" t="s">
        <v>1493</v>
      </c>
      <c r="EI81" s="12" t="s">
        <v>1493</v>
      </c>
      <c r="EJ81" s="12" t="s">
        <v>1493</v>
      </c>
      <c r="EK81" s="12" t="s">
        <v>1493</v>
      </c>
      <c r="EL81" s="12" t="s">
        <v>1493</v>
      </c>
      <c r="EM81" s="12" t="s">
        <v>1493</v>
      </c>
      <c r="EN81" s="12" t="s">
        <v>1493</v>
      </c>
      <c r="EO81" s="12" t="s">
        <v>1493</v>
      </c>
      <c r="EP81" s="12" t="s">
        <v>1493</v>
      </c>
      <c r="EQ81" s="12" t="s">
        <v>1493</v>
      </c>
      <c r="ER81" s="12" t="s">
        <v>1493</v>
      </c>
      <c r="ES81" s="12" t="s">
        <v>1493</v>
      </c>
      <c r="ET81" s="12" t="s">
        <v>1493</v>
      </c>
      <c r="EU81" s="12" t="s">
        <v>1493</v>
      </c>
      <c r="EV81" s="12" t="s">
        <v>1493</v>
      </c>
      <c r="EW81" s="12" t="s">
        <v>1493</v>
      </c>
      <c r="EX81" s="12" t="s">
        <v>1493</v>
      </c>
      <c r="EY81" s="12" t="s">
        <v>1493</v>
      </c>
      <c r="EZ81" s="12" t="s">
        <v>1493</v>
      </c>
      <c r="FA81" s="12" t="s">
        <v>1493</v>
      </c>
      <c r="FB81" s="12" t="s">
        <v>1493</v>
      </c>
      <c r="FC81" s="12" t="s">
        <v>1493</v>
      </c>
      <c r="FD81" s="12" t="s">
        <v>1493</v>
      </c>
      <c r="FE81" s="12" t="s">
        <v>1493</v>
      </c>
      <c r="FF81" s="12" t="s">
        <v>1493</v>
      </c>
      <c r="FG81" s="12" t="s">
        <v>1493</v>
      </c>
      <c r="FH81" s="12" t="s">
        <v>1493</v>
      </c>
      <c r="FI81" s="12" t="s">
        <v>1493</v>
      </c>
      <c r="FJ81" s="12" t="s">
        <v>1493</v>
      </c>
      <c r="FK81" s="12" t="s">
        <v>1493</v>
      </c>
      <c r="FL81" s="12" t="s">
        <v>1493</v>
      </c>
      <c r="FM81" s="12" t="s">
        <v>1493</v>
      </c>
      <c r="FN81">
        <v>1</v>
      </c>
      <c r="FO81" s="12" t="s">
        <v>1493</v>
      </c>
      <c r="FP81" s="12" t="s">
        <v>1493</v>
      </c>
      <c r="FQ81">
        <v>1</v>
      </c>
      <c r="FR81" s="12" t="s">
        <v>1493</v>
      </c>
      <c r="FS81" s="12" t="s">
        <v>1493</v>
      </c>
      <c r="FT81" s="12" t="s">
        <v>1493</v>
      </c>
      <c r="FU81" s="12" t="s">
        <v>1493</v>
      </c>
      <c r="FV81" s="12" t="s">
        <v>1493</v>
      </c>
      <c r="FW81" s="12" t="s">
        <v>1493</v>
      </c>
      <c r="FX81" s="12" t="s">
        <v>1493</v>
      </c>
      <c r="FY81" s="12" t="s">
        <v>1493</v>
      </c>
      <c r="FZ81" s="12" t="s">
        <v>1493</v>
      </c>
      <c r="GA81" s="12" t="s">
        <v>1493</v>
      </c>
      <c r="GB81" s="12" t="s">
        <v>1493</v>
      </c>
      <c r="GC81" s="12" t="s">
        <v>1493</v>
      </c>
      <c r="GD81" s="12" t="s">
        <v>1493</v>
      </c>
      <c r="GE81" s="12" t="s">
        <v>1493</v>
      </c>
      <c r="GF81" s="12" t="s">
        <v>1493</v>
      </c>
      <c r="GG81" s="12" t="s">
        <v>1493</v>
      </c>
      <c r="GH81" s="12" t="s">
        <v>1493</v>
      </c>
      <c r="GI81" s="12" t="s">
        <v>1493</v>
      </c>
      <c r="GJ81">
        <v>0</v>
      </c>
      <c r="GK81">
        <v>0</v>
      </c>
      <c r="GL81">
        <v>0</v>
      </c>
      <c r="GN81">
        <v>1</v>
      </c>
    </row>
    <row r="82" spans="1:196" x14ac:dyDescent="0.25">
      <c r="A82" s="4">
        <v>2.08</v>
      </c>
      <c r="B82" s="12" t="s">
        <v>561</v>
      </c>
      <c r="C82" s="12" t="s">
        <v>1493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 s="12" t="s">
        <v>1493</v>
      </c>
      <c r="M82" s="12" t="s">
        <v>1493</v>
      </c>
      <c r="N82" s="12" t="s">
        <v>1493</v>
      </c>
      <c r="O82" s="12" t="s">
        <v>1493</v>
      </c>
      <c r="P82" t="s">
        <v>1136</v>
      </c>
      <c r="Q82" s="12" t="s">
        <v>1493</v>
      </c>
      <c r="R82">
        <v>1</v>
      </c>
      <c r="S82" s="12" t="s">
        <v>1493</v>
      </c>
      <c r="T82" s="12" t="s">
        <v>1493</v>
      </c>
      <c r="U82" s="12" t="s">
        <v>1493</v>
      </c>
      <c r="V82" s="12" t="s">
        <v>1493</v>
      </c>
      <c r="W82" s="12" t="s">
        <v>1493</v>
      </c>
      <c r="X82" s="12" t="s">
        <v>1493</v>
      </c>
      <c r="Y82" s="12" t="s">
        <v>1493</v>
      </c>
      <c r="Z82" s="12" t="s">
        <v>1493</v>
      </c>
      <c r="AA82" s="12" t="s">
        <v>1493</v>
      </c>
      <c r="AB82">
        <v>1</v>
      </c>
      <c r="AC82">
        <v>1</v>
      </c>
      <c r="AD82" s="12" t="s">
        <v>1493</v>
      </c>
      <c r="AE82" s="12" t="s">
        <v>1493</v>
      </c>
      <c r="AF82" s="12" t="s">
        <v>1493</v>
      </c>
      <c r="AG82" s="12" t="s">
        <v>1493</v>
      </c>
      <c r="AH82" s="12" t="s">
        <v>1493</v>
      </c>
      <c r="AI82" s="12" t="s">
        <v>1493</v>
      </c>
      <c r="AJ82" s="12" t="s">
        <v>1493</v>
      </c>
      <c r="AK82" s="12" t="s">
        <v>1493</v>
      </c>
      <c r="AL82" s="12" t="s">
        <v>1493</v>
      </c>
      <c r="AM82" s="12" t="s">
        <v>1493</v>
      </c>
      <c r="AN82" s="12" t="s">
        <v>1493</v>
      </c>
      <c r="AO82" s="12" t="s">
        <v>1493</v>
      </c>
      <c r="AP82" s="12" t="s">
        <v>1493</v>
      </c>
      <c r="AQ82" s="12" t="s">
        <v>1493</v>
      </c>
      <c r="AR82" s="12" t="s">
        <v>1493</v>
      </c>
      <c r="AS82" s="12" t="s">
        <v>1493</v>
      </c>
      <c r="AT82" s="12" t="s">
        <v>1493</v>
      </c>
      <c r="AU82" s="12" t="s">
        <v>1493</v>
      </c>
      <c r="AV82" s="12" t="s">
        <v>1493</v>
      </c>
      <c r="AW82" s="12" t="s">
        <v>1493</v>
      </c>
      <c r="AX82" s="12" t="s">
        <v>1493</v>
      </c>
      <c r="AY82" s="12" t="s">
        <v>1493</v>
      </c>
      <c r="AZ82" s="12" t="s">
        <v>1493</v>
      </c>
      <c r="BA82" s="12" t="s">
        <v>1493</v>
      </c>
      <c r="BB82" s="12" t="s">
        <v>1493</v>
      </c>
      <c r="BC82" s="12" t="s">
        <v>1493</v>
      </c>
      <c r="BD82" s="12" t="s">
        <v>1493</v>
      </c>
      <c r="BE82" s="12" t="s">
        <v>1493</v>
      </c>
      <c r="BF82" s="12" t="s">
        <v>1493</v>
      </c>
      <c r="BG82" s="12" t="s">
        <v>1493</v>
      </c>
      <c r="BH82" s="12" t="s">
        <v>1493</v>
      </c>
      <c r="BI82" s="12" t="s">
        <v>1493</v>
      </c>
      <c r="BJ82" s="12" t="s">
        <v>1493</v>
      </c>
      <c r="BK82" s="12" t="s">
        <v>1493</v>
      </c>
      <c r="BL82" s="12" t="s">
        <v>1493</v>
      </c>
      <c r="BM82" s="12" t="s">
        <v>1493</v>
      </c>
      <c r="BN82" s="12" t="s">
        <v>1493</v>
      </c>
      <c r="BO82" s="12" t="s">
        <v>1493</v>
      </c>
      <c r="BP82" s="12" t="s">
        <v>1493</v>
      </c>
      <c r="BQ82" s="12" t="s">
        <v>1493</v>
      </c>
      <c r="BR82" s="12" t="s">
        <v>1493</v>
      </c>
      <c r="BS82" s="12" t="s">
        <v>1493</v>
      </c>
      <c r="BT82" s="12" t="s">
        <v>1493</v>
      </c>
      <c r="BU82" s="12" t="s">
        <v>1493</v>
      </c>
      <c r="BV82" s="12" t="s">
        <v>1493</v>
      </c>
      <c r="BW82" s="12" t="s">
        <v>1493</v>
      </c>
      <c r="BX82" s="12" t="s">
        <v>1493</v>
      </c>
      <c r="BY82" s="12" t="s">
        <v>1493</v>
      </c>
      <c r="BZ82" s="12" t="s">
        <v>1493</v>
      </c>
      <c r="CA82" s="12" t="s">
        <v>1493</v>
      </c>
      <c r="CB82" s="12" t="s">
        <v>1493</v>
      </c>
      <c r="CC82" s="12" t="s">
        <v>1493</v>
      </c>
      <c r="CD82" s="12" t="s">
        <v>1493</v>
      </c>
      <c r="CE82" s="12" t="s">
        <v>1493</v>
      </c>
      <c r="CF82" s="12" t="s">
        <v>1493</v>
      </c>
      <c r="CG82" s="12" t="s">
        <v>1493</v>
      </c>
      <c r="CH82" s="12" t="s">
        <v>1493</v>
      </c>
      <c r="CI82" s="12" t="s">
        <v>1493</v>
      </c>
      <c r="CJ82" s="12" t="s">
        <v>1493</v>
      </c>
      <c r="CK82" s="12" t="s">
        <v>1493</v>
      </c>
      <c r="CL82" s="12" t="s">
        <v>1493</v>
      </c>
      <c r="CM82" s="12" t="s">
        <v>1493</v>
      </c>
      <c r="CN82" s="12" t="s">
        <v>1493</v>
      </c>
      <c r="CO82" s="12" t="s">
        <v>1493</v>
      </c>
      <c r="CP82" s="12" t="s">
        <v>1493</v>
      </c>
      <c r="CQ82" s="12" t="s">
        <v>1493</v>
      </c>
      <c r="CR82" s="12" t="s">
        <v>1493</v>
      </c>
      <c r="CS82" s="12" t="s">
        <v>1493</v>
      </c>
      <c r="CT82" s="12" t="s">
        <v>1493</v>
      </c>
      <c r="CU82" s="12" t="s">
        <v>1493</v>
      </c>
      <c r="CV82" s="12" t="s">
        <v>1493</v>
      </c>
      <c r="CW82" s="12" t="s">
        <v>1493</v>
      </c>
      <c r="CX82" s="12" t="s">
        <v>1493</v>
      </c>
      <c r="CY82" s="12" t="s">
        <v>1493</v>
      </c>
      <c r="CZ82" s="12" t="s">
        <v>1493</v>
      </c>
      <c r="DA82" s="12" t="s">
        <v>1493</v>
      </c>
      <c r="DB82" s="12" t="s">
        <v>1493</v>
      </c>
      <c r="DC82" s="12" t="s">
        <v>1493</v>
      </c>
      <c r="DD82" s="12" t="s">
        <v>1493</v>
      </c>
      <c r="DE82" s="12" t="s">
        <v>1493</v>
      </c>
      <c r="DF82" s="12" t="s">
        <v>1493</v>
      </c>
      <c r="DG82" s="12" t="s">
        <v>1493</v>
      </c>
      <c r="DH82" s="12" t="s">
        <v>1493</v>
      </c>
      <c r="DI82" s="12" t="s">
        <v>1493</v>
      </c>
      <c r="DJ82" s="12" t="s">
        <v>1493</v>
      </c>
      <c r="DK82" s="12" t="s">
        <v>1493</v>
      </c>
      <c r="DL82" s="12" t="s">
        <v>1493</v>
      </c>
      <c r="DM82" s="12" t="s">
        <v>1493</v>
      </c>
      <c r="DN82" s="12" t="s">
        <v>1493</v>
      </c>
      <c r="DO82" s="12" t="s">
        <v>1493</v>
      </c>
      <c r="DP82" s="12" t="s">
        <v>1493</v>
      </c>
      <c r="DQ82" s="12" t="s">
        <v>1493</v>
      </c>
      <c r="DR82" s="12" t="s">
        <v>1493</v>
      </c>
      <c r="DS82" s="12" t="s">
        <v>1493</v>
      </c>
      <c r="DT82" s="12" t="s">
        <v>1493</v>
      </c>
      <c r="DU82" s="12" t="s">
        <v>1493</v>
      </c>
      <c r="DV82" s="12" t="s">
        <v>1493</v>
      </c>
      <c r="DW82" s="12" t="s">
        <v>1493</v>
      </c>
      <c r="DX82" s="12" t="s">
        <v>1493</v>
      </c>
      <c r="DY82" s="12" t="s">
        <v>1493</v>
      </c>
      <c r="DZ82" s="12" t="s">
        <v>1493</v>
      </c>
      <c r="EA82" s="12" t="s">
        <v>1493</v>
      </c>
      <c r="EB82" s="12" t="s">
        <v>1493</v>
      </c>
      <c r="EC82" s="12" t="s">
        <v>1493</v>
      </c>
      <c r="ED82" s="12" t="s">
        <v>1493</v>
      </c>
      <c r="EE82" s="12" t="s">
        <v>1493</v>
      </c>
      <c r="EF82" s="12" t="s">
        <v>1493</v>
      </c>
      <c r="EG82" s="12" t="s">
        <v>1493</v>
      </c>
      <c r="EH82" s="12" t="s">
        <v>1493</v>
      </c>
      <c r="EI82" s="12" t="s">
        <v>1493</v>
      </c>
      <c r="EJ82" s="12" t="s">
        <v>1493</v>
      </c>
      <c r="EK82" s="12" t="s">
        <v>1493</v>
      </c>
      <c r="EL82" s="12" t="s">
        <v>1493</v>
      </c>
      <c r="EM82" s="12" t="s">
        <v>1493</v>
      </c>
      <c r="EN82" s="12" t="s">
        <v>1493</v>
      </c>
      <c r="EO82" s="12" t="s">
        <v>1493</v>
      </c>
      <c r="EP82" s="12" t="s">
        <v>1493</v>
      </c>
      <c r="EQ82" s="12" t="s">
        <v>1493</v>
      </c>
      <c r="ER82" s="12" t="s">
        <v>1493</v>
      </c>
      <c r="ES82" s="12" t="s">
        <v>1493</v>
      </c>
      <c r="ET82" s="12" t="s">
        <v>1493</v>
      </c>
      <c r="EU82" s="12" t="s">
        <v>1493</v>
      </c>
      <c r="EV82" s="12" t="s">
        <v>1493</v>
      </c>
      <c r="EW82" s="12" t="s">
        <v>1493</v>
      </c>
      <c r="EX82" s="12" t="s">
        <v>1493</v>
      </c>
      <c r="EY82" s="12" t="s">
        <v>1493</v>
      </c>
      <c r="EZ82" s="12" t="s">
        <v>1493</v>
      </c>
      <c r="FA82" s="12" t="s">
        <v>1493</v>
      </c>
      <c r="FB82" s="12" t="s">
        <v>1493</v>
      </c>
      <c r="FC82" s="12" t="s">
        <v>1493</v>
      </c>
      <c r="FD82" s="12" t="s">
        <v>1493</v>
      </c>
      <c r="FE82" s="12" t="s">
        <v>1493</v>
      </c>
      <c r="FF82" s="12" t="s">
        <v>1493</v>
      </c>
      <c r="FG82" s="12" t="s">
        <v>1493</v>
      </c>
      <c r="FH82" s="12" t="s">
        <v>1493</v>
      </c>
      <c r="FI82" s="12" t="s">
        <v>1493</v>
      </c>
      <c r="FJ82" s="12" t="s">
        <v>1493</v>
      </c>
      <c r="FK82" s="12" t="s">
        <v>1493</v>
      </c>
      <c r="FL82" s="12" t="s">
        <v>1493</v>
      </c>
      <c r="FM82" s="12" t="s">
        <v>1493</v>
      </c>
      <c r="FN82">
        <v>1</v>
      </c>
      <c r="FO82" s="12" t="s">
        <v>1493</v>
      </c>
      <c r="FP82" s="12" t="s">
        <v>1493</v>
      </c>
      <c r="FQ82">
        <v>1</v>
      </c>
      <c r="FR82" s="12" t="s">
        <v>1493</v>
      </c>
      <c r="FS82" s="12" t="s">
        <v>1493</v>
      </c>
      <c r="FT82" s="12" t="s">
        <v>1493</v>
      </c>
      <c r="FU82" s="12" t="s">
        <v>1493</v>
      </c>
      <c r="FV82" s="12" t="s">
        <v>1493</v>
      </c>
      <c r="FW82" s="12" t="s">
        <v>1493</v>
      </c>
      <c r="FX82" s="12" t="s">
        <v>1493</v>
      </c>
      <c r="FY82" s="12" t="s">
        <v>1493</v>
      </c>
      <c r="FZ82" s="12" t="s">
        <v>1493</v>
      </c>
      <c r="GA82" s="12" t="s">
        <v>1493</v>
      </c>
      <c r="GB82" s="12" t="s">
        <v>1493</v>
      </c>
      <c r="GC82" s="12" t="s">
        <v>1493</v>
      </c>
      <c r="GD82" s="12" t="s">
        <v>1493</v>
      </c>
      <c r="GE82" s="12" t="s">
        <v>1493</v>
      </c>
      <c r="GF82" s="12" t="s">
        <v>1493</v>
      </c>
      <c r="GG82" s="12" t="s">
        <v>1493</v>
      </c>
      <c r="GH82" s="12" t="s">
        <v>1493</v>
      </c>
      <c r="GI82" s="12" t="s">
        <v>1493</v>
      </c>
      <c r="GJ82">
        <v>0</v>
      </c>
      <c r="GK82">
        <v>0</v>
      </c>
      <c r="GL82">
        <v>0</v>
      </c>
      <c r="GN82">
        <v>1</v>
      </c>
    </row>
    <row r="83" spans="1:196" x14ac:dyDescent="0.25">
      <c r="A83" s="4">
        <v>2.081</v>
      </c>
      <c r="B83" s="12" t="s">
        <v>1377</v>
      </c>
      <c r="C83" s="12" t="s">
        <v>1493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 s="12" t="s">
        <v>1493</v>
      </c>
      <c r="M83" s="12" t="s">
        <v>1493</v>
      </c>
      <c r="N83" s="12" t="s">
        <v>1493</v>
      </c>
      <c r="O83">
        <v>1</v>
      </c>
      <c r="P83" s="12" t="s">
        <v>1493</v>
      </c>
      <c r="Q83" s="12" t="s">
        <v>1493</v>
      </c>
      <c r="R83" s="12" t="s">
        <v>1493</v>
      </c>
      <c r="S83" s="12" t="s">
        <v>1493</v>
      </c>
      <c r="T83" s="12" t="s">
        <v>1493</v>
      </c>
      <c r="U83" s="12" t="s">
        <v>1493</v>
      </c>
      <c r="V83" s="12" t="s">
        <v>1493</v>
      </c>
      <c r="W83" s="12" t="s">
        <v>1493</v>
      </c>
      <c r="X83" s="12" t="s">
        <v>1493</v>
      </c>
      <c r="Y83" s="12" t="s">
        <v>1493</v>
      </c>
      <c r="Z83" s="12" t="s">
        <v>1493</v>
      </c>
      <c r="AA83" s="12" t="s">
        <v>1493</v>
      </c>
      <c r="AB83" s="12" t="s">
        <v>1493</v>
      </c>
      <c r="AC83" s="12" t="s">
        <v>1493</v>
      </c>
      <c r="AD83" s="12" t="s">
        <v>1493</v>
      </c>
      <c r="AE83" s="12" t="s">
        <v>1493</v>
      </c>
      <c r="AF83" s="12" t="s">
        <v>1493</v>
      </c>
      <c r="AG83" s="12" t="s">
        <v>1493</v>
      </c>
      <c r="AH83" s="12" t="s">
        <v>1493</v>
      </c>
      <c r="AI83" s="12" t="s">
        <v>1493</v>
      </c>
      <c r="AJ83" s="12" t="s">
        <v>1493</v>
      </c>
      <c r="AK83" s="12" t="s">
        <v>1493</v>
      </c>
      <c r="AL83" s="12" t="s">
        <v>1493</v>
      </c>
      <c r="AM83" s="12" t="s">
        <v>1493</v>
      </c>
      <c r="AN83" s="12" t="s">
        <v>1493</v>
      </c>
      <c r="AO83" s="12" t="s">
        <v>1493</v>
      </c>
      <c r="AP83" s="12" t="s">
        <v>1493</v>
      </c>
      <c r="AQ83" s="12" t="s">
        <v>1493</v>
      </c>
      <c r="AR83" s="12" t="s">
        <v>1493</v>
      </c>
      <c r="AS83" s="12" t="s">
        <v>1493</v>
      </c>
      <c r="AT83" s="12" t="s">
        <v>1493</v>
      </c>
      <c r="AU83" s="12" t="s">
        <v>1493</v>
      </c>
      <c r="AV83" s="12" t="s">
        <v>1493</v>
      </c>
      <c r="AW83" s="12" t="s">
        <v>1493</v>
      </c>
      <c r="AX83" s="12" t="s">
        <v>1493</v>
      </c>
      <c r="AY83" s="12" t="s">
        <v>1493</v>
      </c>
      <c r="AZ83" s="12" t="s">
        <v>1493</v>
      </c>
      <c r="BA83" s="12" t="s">
        <v>1493</v>
      </c>
      <c r="BB83" s="12" t="s">
        <v>1493</v>
      </c>
      <c r="BC83" s="12" t="s">
        <v>1493</v>
      </c>
      <c r="BD83" s="12" t="s">
        <v>1493</v>
      </c>
      <c r="BE83" s="12" t="s">
        <v>1493</v>
      </c>
      <c r="BF83" s="12" t="s">
        <v>1493</v>
      </c>
      <c r="BG83" s="12" t="s">
        <v>1493</v>
      </c>
      <c r="BH83" s="12" t="s">
        <v>1493</v>
      </c>
      <c r="BI83" s="12" t="s">
        <v>1493</v>
      </c>
      <c r="BJ83" s="12" t="s">
        <v>1493</v>
      </c>
      <c r="BK83" s="12" t="s">
        <v>1493</v>
      </c>
      <c r="BL83" s="12" t="s">
        <v>1493</v>
      </c>
      <c r="BM83" s="12" t="s">
        <v>1493</v>
      </c>
      <c r="BN83" s="12" t="s">
        <v>1493</v>
      </c>
      <c r="BO83" s="12" t="s">
        <v>1493</v>
      </c>
      <c r="BP83" s="12" t="s">
        <v>1493</v>
      </c>
      <c r="BQ83" s="12" t="s">
        <v>1493</v>
      </c>
      <c r="BR83" s="12" t="s">
        <v>1493</v>
      </c>
      <c r="BS83" s="12" t="s">
        <v>1493</v>
      </c>
      <c r="BT83" s="12" t="s">
        <v>1493</v>
      </c>
      <c r="BU83" s="12" t="s">
        <v>1493</v>
      </c>
      <c r="BV83" s="12" t="s">
        <v>1493</v>
      </c>
      <c r="BW83" s="12" t="s">
        <v>1493</v>
      </c>
      <c r="BX83" s="12" t="s">
        <v>1493</v>
      </c>
      <c r="BY83" s="12" t="s">
        <v>1493</v>
      </c>
      <c r="BZ83" s="12" t="s">
        <v>1493</v>
      </c>
      <c r="CA83" s="12" t="s">
        <v>1493</v>
      </c>
      <c r="CB83" s="12" t="s">
        <v>1493</v>
      </c>
      <c r="CC83" s="12" t="s">
        <v>1493</v>
      </c>
      <c r="CD83" s="12" t="s">
        <v>1493</v>
      </c>
      <c r="CE83" s="12" t="s">
        <v>1493</v>
      </c>
      <c r="CF83" s="12" t="s">
        <v>1493</v>
      </c>
      <c r="CG83" s="12" t="s">
        <v>1493</v>
      </c>
      <c r="CH83" s="12" t="s">
        <v>1493</v>
      </c>
      <c r="CI83" s="12" t="s">
        <v>1493</v>
      </c>
      <c r="CJ83" s="12" t="s">
        <v>1493</v>
      </c>
      <c r="CK83" s="12" t="s">
        <v>1493</v>
      </c>
      <c r="CL83" s="12" t="s">
        <v>1493</v>
      </c>
      <c r="CM83" s="12" t="s">
        <v>1493</v>
      </c>
      <c r="CN83" s="12" t="s">
        <v>1493</v>
      </c>
      <c r="CO83" s="12" t="s">
        <v>1493</v>
      </c>
      <c r="CP83" s="12" t="s">
        <v>1493</v>
      </c>
      <c r="CQ83" s="12" t="s">
        <v>1493</v>
      </c>
      <c r="CR83" s="12" t="s">
        <v>1493</v>
      </c>
      <c r="CS83" s="12" t="s">
        <v>1493</v>
      </c>
      <c r="CT83" s="12" t="s">
        <v>1493</v>
      </c>
      <c r="CU83" s="12" t="s">
        <v>1493</v>
      </c>
      <c r="CV83" s="12" t="s">
        <v>1493</v>
      </c>
      <c r="CW83" s="12" t="s">
        <v>1493</v>
      </c>
      <c r="CX83" s="12" t="s">
        <v>1493</v>
      </c>
      <c r="CY83" s="12" t="s">
        <v>1493</v>
      </c>
      <c r="CZ83" s="12" t="s">
        <v>1493</v>
      </c>
      <c r="DA83" s="12" t="s">
        <v>1493</v>
      </c>
      <c r="DB83" s="12" t="s">
        <v>1493</v>
      </c>
      <c r="DC83" s="12" t="s">
        <v>1493</v>
      </c>
      <c r="DD83" s="12" t="s">
        <v>1493</v>
      </c>
      <c r="DE83" s="12" t="s">
        <v>1493</v>
      </c>
      <c r="DF83" s="12" t="s">
        <v>1493</v>
      </c>
      <c r="DG83" s="12" t="s">
        <v>1493</v>
      </c>
      <c r="DH83" s="12" t="s">
        <v>1493</v>
      </c>
      <c r="DI83" s="12" t="s">
        <v>1493</v>
      </c>
      <c r="DJ83" s="12" t="s">
        <v>1493</v>
      </c>
      <c r="DK83" s="12" t="s">
        <v>1493</v>
      </c>
      <c r="DL83" s="12" t="s">
        <v>1493</v>
      </c>
      <c r="DM83" s="12" t="s">
        <v>1493</v>
      </c>
      <c r="DN83" s="12" t="s">
        <v>1493</v>
      </c>
      <c r="DO83" s="12" t="s">
        <v>1493</v>
      </c>
      <c r="DP83" s="12" t="s">
        <v>1493</v>
      </c>
      <c r="DQ83" s="12" t="s">
        <v>1493</v>
      </c>
      <c r="DR83" s="12" t="s">
        <v>1493</v>
      </c>
      <c r="DS83" s="12" t="s">
        <v>1493</v>
      </c>
      <c r="DT83" s="12" t="s">
        <v>1493</v>
      </c>
      <c r="DU83" s="12" t="s">
        <v>1493</v>
      </c>
      <c r="DV83" s="12" t="s">
        <v>1493</v>
      </c>
      <c r="DW83" s="12" t="s">
        <v>1493</v>
      </c>
      <c r="DX83" s="12" t="s">
        <v>1493</v>
      </c>
      <c r="DY83" s="12" t="s">
        <v>1493</v>
      </c>
      <c r="DZ83" s="12" t="s">
        <v>1493</v>
      </c>
      <c r="EA83" s="12" t="s">
        <v>1493</v>
      </c>
      <c r="EB83" s="12" t="s">
        <v>1493</v>
      </c>
      <c r="EC83" s="12" t="s">
        <v>1493</v>
      </c>
      <c r="ED83" s="12" t="s">
        <v>1493</v>
      </c>
      <c r="EE83" s="12" t="s">
        <v>1493</v>
      </c>
      <c r="EF83" s="12" t="s">
        <v>1493</v>
      </c>
      <c r="EG83" s="12" t="s">
        <v>1493</v>
      </c>
      <c r="EH83" s="12" t="s">
        <v>1493</v>
      </c>
      <c r="EI83" s="12" t="s">
        <v>1493</v>
      </c>
      <c r="EJ83" s="12" t="s">
        <v>1493</v>
      </c>
      <c r="EK83" s="12" t="s">
        <v>1493</v>
      </c>
      <c r="EL83" s="12" t="s">
        <v>1493</v>
      </c>
      <c r="EM83" s="12" t="s">
        <v>1493</v>
      </c>
      <c r="EN83" s="12" t="s">
        <v>1493</v>
      </c>
      <c r="EO83" s="12" t="s">
        <v>1493</v>
      </c>
      <c r="EP83" s="12" t="s">
        <v>1493</v>
      </c>
      <c r="EQ83" s="12" t="s">
        <v>1493</v>
      </c>
      <c r="ER83" s="12" t="s">
        <v>1493</v>
      </c>
      <c r="ES83" s="12" t="s">
        <v>1493</v>
      </c>
      <c r="ET83" s="12" t="s">
        <v>1493</v>
      </c>
      <c r="EU83" s="12" t="s">
        <v>1493</v>
      </c>
      <c r="EV83" s="12" t="s">
        <v>1493</v>
      </c>
      <c r="EW83" s="12" t="s">
        <v>1493</v>
      </c>
      <c r="EX83" s="12" t="s">
        <v>1493</v>
      </c>
      <c r="EY83" s="12" t="s">
        <v>1493</v>
      </c>
      <c r="EZ83" s="12" t="s">
        <v>1493</v>
      </c>
      <c r="FA83" s="12" t="s">
        <v>1493</v>
      </c>
      <c r="FB83" s="12" t="s">
        <v>1493</v>
      </c>
      <c r="FC83" s="12" t="s">
        <v>1493</v>
      </c>
      <c r="FD83" s="12" t="s">
        <v>1493</v>
      </c>
      <c r="FE83" s="12" t="s">
        <v>1493</v>
      </c>
      <c r="FF83" s="12" t="s">
        <v>1493</v>
      </c>
      <c r="FG83" s="12" t="s">
        <v>1493</v>
      </c>
      <c r="FH83" s="12" t="s">
        <v>1493</v>
      </c>
      <c r="FI83" s="12" t="s">
        <v>1493</v>
      </c>
      <c r="FJ83" s="12" t="s">
        <v>1493</v>
      </c>
      <c r="FK83" s="12" t="s">
        <v>1493</v>
      </c>
      <c r="FL83" s="12" t="s">
        <v>1493</v>
      </c>
      <c r="FM83" s="12" t="s">
        <v>1493</v>
      </c>
      <c r="FN83">
        <v>1</v>
      </c>
      <c r="FO83" s="12" t="s">
        <v>1493</v>
      </c>
      <c r="FP83" s="12" t="s">
        <v>1493</v>
      </c>
      <c r="FQ83">
        <v>0</v>
      </c>
      <c r="FR83" s="12" t="s">
        <v>1493</v>
      </c>
      <c r="FS83" s="12" t="s">
        <v>1493</v>
      </c>
      <c r="FT83" s="12" t="s">
        <v>1493</v>
      </c>
      <c r="FU83" s="12" t="s">
        <v>1493</v>
      </c>
      <c r="FV83" s="12" t="s">
        <v>1493</v>
      </c>
      <c r="FW83" s="12" t="s">
        <v>1493</v>
      </c>
      <c r="FX83" s="12" t="s">
        <v>1493</v>
      </c>
      <c r="FY83" s="12" t="s">
        <v>1493</v>
      </c>
      <c r="FZ83" s="12" t="s">
        <v>1493</v>
      </c>
      <c r="GA83" s="12" t="s">
        <v>1493</v>
      </c>
      <c r="GB83" s="12" t="s">
        <v>1493</v>
      </c>
      <c r="GC83" s="12" t="s">
        <v>1493</v>
      </c>
      <c r="GD83" s="12" t="s">
        <v>1493</v>
      </c>
      <c r="GE83" s="12" t="s">
        <v>1493</v>
      </c>
      <c r="GF83" s="12" t="s">
        <v>1493</v>
      </c>
      <c r="GG83" s="12" t="s">
        <v>1493</v>
      </c>
      <c r="GH83" s="12" t="s">
        <v>1493</v>
      </c>
      <c r="GI83" s="12" t="s">
        <v>1493</v>
      </c>
      <c r="GJ83">
        <v>0</v>
      </c>
      <c r="GK83">
        <v>0</v>
      </c>
      <c r="GL83">
        <v>0</v>
      </c>
      <c r="GN83">
        <v>1</v>
      </c>
    </row>
    <row r="84" spans="1:196" x14ac:dyDescent="0.25">
      <c r="A84" s="4">
        <v>2.0819999999999999</v>
      </c>
      <c r="B84" s="12" t="s">
        <v>1408</v>
      </c>
      <c r="C84">
        <v>232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 s="12" t="s">
        <v>1493</v>
      </c>
      <c r="M84" s="12" t="s">
        <v>1493</v>
      </c>
      <c r="N84" s="12" t="s">
        <v>1493</v>
      </c>
      <c r="O84">
        <v>1</v>
      </c>
      <c r="P84" s="12" t="s">
        <v>1493</v>
      </c>
      <c r="Q84" s="12" t="s">
        <v>1493</v>
      </c>
      <c r="R84" s="12" t="s">
        <v>1493</v>
      </c>
      <c r="S84" s="12" t="s">
        <v>1493</v>
      </c>
      <c r="T84" s="12" t="s">
        <v>1493</v>
      </c>
      <c r="U84" s="12" t="s">
        <v>1493</v>
      </c>
      <c r="V84" s="12" t="s">
        <v>1493</v>
      </c>
      <c r="W84" s="12" t="s">
        <v>1493</v>
      </c>
      <c r="X84" s="12" t="s">
        <v>1493</v>
      </c>
      <c r="Y84" s="12" t="s">
        <v>1493</v>
      </c>
      <c r="Z84" s="12" t="s">
        <v>1493</v>
      </c>
      <c r="AA84" s="12" t="s">
        <v>1493</v>
      </c>
      <c r="AB84" s="12" t="s">
        <v>1493</v>
      </c>
      <c r="AC84" s="12" t="s">
        <v>1493</v>
      </c>
      <c r="AD84" s="12" t="s">
        <v>1493</v>
      </c>
      <c r="AE84" s="12" t="s">
        <v>1493</v>
      </c>
      <c r="AF84" s="12" t="s">
        <v>1493</v>
      </c>
      <c r="AG84" s="12" t="s">
        <v>1493</v>
      </c>
      <c r="AH84" s="12" t="s">
        <v>1493</v>
      </c>
      <c r="AI84" s="12" t="s">
        <v>1493</v>
      </c>
      <c r="AJ84" s="12" t="s">
        <v>1493</v>
      </c>
      <c r="AK84" s="12" t="s">
        <v>1493</v>
      </c>
      <c r="AL84" s="12" t="s">
        <v>1493</v>
      </c>
      <c r="AM84" s="12" t="s">
        <v>1493</v>
      </c>
      <c r="AN84" s="12" t="s">
        <v>1493</v>
      </c>
      <c r="AO84" s="12" t="s">
        <v>1493</v>
      </c>
      <c r="AP84" s="12" t="s">
        <v>1493</v>
      </c>
      <c r="AQ84" s="12" t="s">
        <v>1493</v>
      </c>
      <c r="AR84" s="12" t="s">
        <v>1493</v>
      </c>
      <c r="AS84" s="12" t="s">
        <v>1493</v>
      </c>
      <c r="AT84" s="12" t="s">
        <v>1493</v>
      </c>
      <c r="AU84" s="12" t="s">
        <v>1493</v>
      </c>
      <c r="AV84" s="12" t="s">
        <v>1493</v>
      </c>
      <c r="AW84" s="12" t="s">
        <v>1493</v>
      </c>
      <c r="AX84" s="12" t="s">
        <v>1493</v>
      </c>
      <c r="AY84" s="12" t="s">
        <v>1493</v>
      </c>
      <c r="AZ84" s="12" t="s">
        <v>1493</v>
      </c>
      <c r="BA84" s="12" t="s">
        <v>1493</v>
      </c>
      <c r="BB84" s="12" t="s">
        <v>1493</v>
      </c>
      <c r="BC84" s="12" t="s">
        <v>1493</v>
      </c>
      <c r="BD84" s="12" t="s">
        <v>1493</v>
      </c>
      <c r="BE84" s="12" t="s">
        <v>1493</v>
      </c>
      <c r="BF84" s="12" t="s">
        <v>1493</v>
      </c>
      <c r="BG84" s="12" t="s">
        <v>1493</v>
      </c>
      <c r="BH84" s="12" t="s">
        <v>1493</v>
      </c>
      <c r="BI84" s="12" t="s">
        <v>1493</v>
      </c>
      <c r="BJ84" s="12" t="s">
        <v>1493</v>
      </c>
      <c r="BK84" s="12" t="s">
        <v>1493</v>
      </c>
      <c r="BL84" s="12" t="s">
        <v>1493</v>
      </c>
      <c r="BM84" s="12" t="s">
        <v>1493</v>
      </c>
      <c r="BN84" s="12" t="s">
        <v>1493</v>
      </c>
      <c r="BO84" s="12" t="s">
        <v>1493</v>
      </c>
      <c r="BP84" s="12" t="s">
        <v>1493</v>
      </c>
      <c r="BQ84" s="12" t="s">
        <v>1493</v>
      </c>
      <c r="BR84" s="12" t="s">
        <v>1493</v>
      </c>
      <c r="BS84" s="12" t="s">
        <v>1493</v>
      </c>
      <c r="BT84" s="12" t="s">
        <v>1493</v>
      </c>
      <c r="BU84" s="12" t="s">
        <v>1493</v>
      </c>
      <c r="BV84" s="12" t="s">
        <v>1493</v>
      </c>
      <c r="BW84" s="12" t="s">
        <v>1493</v>
      </c>
      <c r="BX84" s="12" t="s">
        <v>1493</v>
      </c>
      <c r="BY84" s="12" t="s">
        <v>1493</v>
      </c>
      <c r="BZ84" s="12" t="s">
        <v>1493</v>
      </c>
      <c r="CA84" s="12" t="s">
        <v>1493</v>
      </c>
      <c r="CB84" s="12" t="s">
        <v>1493</v>
      </c>
      <c r="CC84" s="12" t="s">
        <v>1493</v>
      </c>
      <c r="CD84" s="12" t="s">
        <v>1493</v>
      </c>
      <c r="CE84" s="12" t="s">
        <v>1493</v>
      </c>
      <c r="CF84" s="12" t="s">
        <v>1493</v>
      </c>
      <c r="CG84" s="12" t="s">
        <v>1493</v>
      </c>
      <c r="CH84" s="12" t="s">
        <v>1493</v>
      </c>
      <c r="CI84" s="12" t="s">
        <v>1493</v>
      </c>
      <c r="CJ84" s="12" t="s">
        <v>1493</v>
      </c>
      <c r="CK84" s="12" t="s">
        <v>1493</v>
      </c>
      <c r="CL84" s="12" t="s">
        <v>1493</v>
      </c>
      <c r="CM84" s="12" t="s">
        <v>1493</v>
      </c>
      <c r="CN84" s="12" t="s">
        <v>1493</v>
      </c>
      <c r="CO84" s="12" t="s">
        <v>1493</v>
      </c>
      <c r="CP84" s="12" t="s">
        <v>1493</v>
      </c>
      <c r="CQ84" s="12" t="s">
        <v>1493</v>
      </c>
      <c r="CR84" s="12" t="s">
        <v>1493</v>
      </c>
      <c r="CS84" s="12" t="s">
        <v>1493</v>
      </c>
      <c r="CT84" s="12" t="s">
        <v>1493</v>
      </c>
      <c r="CU84" s="12" t="s">
        <v>1493</v>
      </c>
      <c r="CV84" s="12" t="s">
        <v>1493</v>
      </c>
      <c r="CW84" s="12" t="s">
        <v>1493</v>
      </c>
      <c r="CX84" s="12" t="s">
        <v>1493</v>
      </c>
      <c r="CY84" s="12" t="s">
        <v>1493</v>
      </c>
      <c r="CZ84" s="12" t="s">
        <v>1493</v>
      </c>
      <c r="DA84" s="12" t="s">
        <v>1493</v>
      </c>
      <c r="DB84" s="12" t="s">
        <v>1493</v>
      </c>
      <c r="DC84" s="12" t="s">
        <v>1493</v>
      </c>
      <c r="DD84" s="12" t="s">
        <v>1493</v>
      </c>
      <c r="DE84" s="12" t="s">
        <v>1493</v>
      </c>
      <c r="DF84" s="12" t="s">
        <v>1493</v>
      </c>
      <c r="DG84" s="12" t="s">
        <v>1493</v>
      </c>
      <c r="DH84" s="12" t="s">
        <v>1493</v>
      </c>
      <c r="DI84" s="12" t="s">
        <v>1493</v>
      </c>
      <c r="DJ84" s="12" t="s">
        <v>1493</v>
      </c>
      <c r="DK84" s="12" t="s">
        <v>1493</v>
      </c>
      <c r="DL84" s="12" t="s">
        <v>1493</v>
      </c>
      <c r="DM84" s="12" t="s">
        <v>1493</v>
      </c>
      <c r="DN84" s="12" t="s">
        <v>1493</v>
      </c>
      <c r="DO84" s="12" t="s">
        <v>1493</v>
      </c>
      <c r="DP84" s="12" t="s">
        <v>1493</v>
      </c>
      <c r="DQ84" s="12" t="s">
        <v>1493</v>
      </c>
      <c r="DR84" s="12" t="s">
        <v>1493</v>
      </c>
      <c r="DS84" s="12" t="s">
        <v>1493</v>
      </c>
      <c r="DT84" s="12" t="s">
        <v>1493</v>
      </c>
      <c r="DU84" s="12" t="s">
        <v>1493</v>
      </c>
      <c r="DV84" s="12" t="s">
        <v>1493</v>
      </c>
      <c r="DW84" s="12" t="s">
        <v>1493</v>
      </c>
      <c r="DX84" s="12" t="s">
        <v>1493</v>
      </c>
      <c r="DY84" s="12" t="s">
        <v>1493</v>
      </c>
      <c r="DZ84" s="12" t="s">
        <v>1493</v>
      </c>
      <c r="EA84" s="12" t="s">
        <v>1493</v>
      </c>
      <c r="EB84" s="12" t="s">
        <v>1493</v>
      </c>
      <c r="EC84" s="12" t="s">
        <v>1493</v>
      </c>
      <c r="ED84" s="12" t="s">
        <v>1493</v>
      </c>
      <c r="EE84" s="12" t="s">
        <v>1493</v>
      </c>
      <c r="EF84" s="12" t="s">
        <v>1493</v>
      </c>
      <c r="EG84" s="12" t="s">
        <v>1493</v>
      </c>
      <c r="EH84" s="12" t="s">
        <v>1493</v>
      </c>
      <c r="EI84" s="12" t="s">
        <v>1493</v>
      </c>
      <c r="EJ84" s="12" t="s">
        <v>1493</v>
      </c>
      <c r="EK84" s="12" t="s">
        <v>1493</v>
      </c>
      <c r="EL84" s="12" t="s">
        <v>1493</v>
      </c>
      <c r="EM84" s="12" t="s">
        <v>1493</v>
      </c>
      <c r="EN84" s="12" t="s">
        <v>1493</v>
      </c>
      <c r="EO84" s="12" t="s">
        <v>1493</v>
      </c>
      <c r="EP84" s="12" t="s">
        <v>1493</v>
      </c>
      <c r="EQ84" s="12" t="s">
        <v>1493</v>
      </c>
      <c r="ER84" s="12" t="s">
        <v>1493</v>
      </c>
      <c r="ES84" s="12" t="s">
        <v>1493</v>
      </c>
      <c r="ET84" s="12" t="s">
        <v>1493</v>
      </c>
      <c r="EU84" s="12" t="s">
        <v>1493</v>
      </c>
      <c r="EV84" s="12" t="s">
        <v>1493</v>
      </c>
      <c r="EW84" s="12" t="s">
        <v>1493</v>
      </c>
      <c r="EX84" s="12" t="s">
        <v>1493</v>
      </c>
      <c r="EY84" s="12" t="s">
        <v>1493</v>
      </c>
      <c r="EZ84" s="12" t="s">
        <v>1493</v>
      </c>
      <c r="FA84" s="12" t="s">
        <v>1493</v>
      </c>
      <c r="FB84" s="12" t="s">
        <v>1493</v>
      </c>
      <c r="FC84" s="12" t="s">
        <v>1493</v>
      </c>
      <c r="FD84" s="12" t="s">
        <v>1493</v>
      </c>
      <c r="FE84" s="12" t="s">
        <v>1493</v>
      </c>
      <c r="FF84" s="12" t="s">
        <v>1493</v>
      </c>
      <c r="FG84" s="12" t="s">
        <v>1493</v>
      </c>
      <c r="FH84" s="12" t="s">
        <v>1493</v>
      </c>
      <c r="FI84" s="12" t="s">
        <v>1493</v>
      </c>
      <c r="FJ84" s="12" t="s">
        <v>1493</v>
      </c>
      <c r="FK84" s="12" t="s">
        <v>1493</v>
      </c>
      <c r="FL84" s="12" t="s">
        <v>1493</v>
      </c>
      <c r="FM84" s="12" t="s">
        <v>1493</v>
      </c>
      <c r="FN84">
        <v>1</v>
      </c>
      <c r="FO84" s="12" t="s">
        <v>1493</v>
      </c>
      <c r="FP84" s="12" t="s">
        <v>1493</v>
      </c>
      <c r="FQ84">
        <v>1</v>
      </c>
      <c r="FR84" s="12" t="s">
        <v>1493</v>
      </c>
      <c r="FS84" s="12" t="s">
        <v>1493</v>
      </c>
      <c r="FT84" s="12" t="s">
        <v>1493</v>
      </c>
      <c r="FU84" s="12" t="s">
        <v>1493</v>
      </c>
      <c r="FV84" s="12" t="s">
        <v>1493</v>
      </c>
      <c r="FW84" s="12" t="s">
        <v>1493</v>
      </c>
      <c r="FX84" s="12" t="s">
        <v>1493</v>
      </c>
      <c r="FY84" s="12" t="s">
        <v>1493</v>
      </c>
      <c r="FZ84" s="12" t="s">
        <v>1493</v>
      </c>
      <c r="GA84" s="12" t="s">
        <v>1493</v>
      </c>
      <c r="GB84" s="12" t="s">
        <v>1493</v>
      </c>
      <c r="GC84" s="12" t="s">
        <v>1493</v>
      </c>
      <c r="GD84" s="12" t="s">
        <v>1493</v>
      </c>
      <c r="GE84" s="12" t="s">
        <v>1493</v>
      </c>
      <c r="GF84" s="12" t="s">
        <v>1493</v>
      </c>
      <c r="GG84" s="12" t="s">
        <v>1493</v>
      </c>
      <c r="GH84" s="12" t="s">
        <v>1493</v>
      </c>
      <c r="GI84" s="12" t="s">
        <v>1493</v>
      </c>
      <c r="GJ84">
        <v>0</v>
      </c>
      <c r="GK84">
        <v>0</v>
      </c>
      <c r="GL84">
        <v>0</v>
      </c>
      <c r="GN84">
        <v>1</v>
      </c>
    </row>
    <row r="85" spans="1:196" x14ac:dyDescent="0.25">
      <c r="A85" s="4">
        <v>2.0830000000000002</v>
      </c>
      <c r="B85" s="12" t="s">
        <v>1412</v>
      </c>
      <c r="C85" s="12" t="s">
        <v>1493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 s="12" t="s">
        <v>1493</v>
      </c>
      <c r="M85" s="12" t="s">
        <v>1493</v>
      </c>
      <c r="N85">
        <v>1</v>
      </c>
      <c r="O85">
        <v>1</v>
      </c>
      <c r="P85" s="12" t="s">
        <v>1493</v>
      </c>
      <c r="Q85" s="12" t="s">
        <v>1493</v>
      </c>
      <c r="R85" s="12" t="s">
        <v>1493</v>
      </c>
      <c r="S85" s="12" t="s">
        <v>1493</v>
      </c>
      <c r="T85" s="12" t="s">
        <v>1493</v>
      </c>
      <c r="U85" s="12" t="s">
        <v>1493</v>
      </c>
      <c r="V85" s="12" t="s">
        <v>1493</v>
      </c>
      <c r="W85" s="12" t="s">
        <v>1493</v>
      </c>
      <c r="X85" s="12" t="s">
        <v>1493</v>
      </c>
      <c r="Y85" s="12" t="s">
        <v>1493</v>
      </c>
      <c r="Z85" s="12" t="s">
        <v>1493</v>
      </c>
      <c r="AA85" s="12" t="s">
        <v>1493</v>
      </c>
      <c r="AB85" s="12" t="s">
        <v>1493</v>
      </c>
      <c r="AC85" s="12" t="s">
        <v>1493</v>
      </c>
      <c r="AD85" s="12" t="s">
        <v>1493</v>
      </c>
      <c r="AE85" s="12" t="s">
        <v>1493</v>
      </c>
      <c r="AF85" s="12" t="s">
        <v>1493</v>
      </c>
      <c r="AG85" s="12" t="s">
        <v>1493</v>
      </c>
      <c r="AH85" s="12" t="s">
        <v>1493</v>
      </c>
      <c r="AI85" s="12" t="s">
        <v>1493</v>
      </c>
      <c r="AJ85" s="12" t="s">
        <v>1493</v>
      </c>
      <c r="AK85" s="12" t="s">
        <v>1493</v>
      </c>
      <c r="AL85" s="12" t="s">
        <v>1493</v>
      </c>
      <c r="AM85" s="12" t="s">
        <v>1493</v>
      </c>
      <c r="AN85" s="12" t="s">
        <v>1493</v>
      </c>
      <c r="AO85" s="12" t="s">
        <v>1493</v>
      </c>
      <c r="AP85" s="12" t="s">
        <v>1493</v>
      </c>
      <c r="AQ85" s="12" t="s">
        <v>1493</v>
      </c>
      <c r="AR85" s="12" t="s">
        <v>1493</v>
      </c>
      <c r="AS85" s="12" t="s">
        <v>1493</v>
      </c>
      <c r="AT85" s="12" t="s">
        <v>1493</v>
      </c>
      <c r="AU85" s="12" t="s">
        <v>1493</v>
      </c>
      <c r="AV85" s="12" t="s">
        <v>1493</v>
      </c>
      <c r="AW85" s="12" t="s">
        <v>1493</v>
      </c>
      <c r="AX85" s="12" t="s">
        <v>1493</v>
      </c>
      <c r="AY85" s="12" t="s">
        <v>1493</v>
      </c>
      <c r="AZ85" s="12" t="s">
        <v>1493</v>
      </c>
      <c r="BA85" s="12" t="s">
        <v>1493</v>
      </c>
      <c r="BB85" s="12" t="s">
        <v>1493</v>
      </c>
      <c r="BC85" s="12" t="s">
        <v>1493</v>
      </c>
      <c r="BD85" s="12" t="s">
        <v>1493</v>
      </c>
      <c r="BE85" s="12" t="s">
        <v>1493</v>
      </c>
      <c r="BF85" s="12" t="s">
        <v>1493</v>
      </c>
      <c r="BG85" s="12" t="s">
        <v>1493</v>
      </c>
      <c r="BH85" s="12" t="s">
        <v>1493</v>
      </c>
      <c r="BI85" s="12" t="s">
        <v>1493</v>
      </c>
      <c r="BJ85" s="12" t="s">
        <v>1493</v>
      </c>
      <c r="BK85" s="12" t="s">
        <v>1493</v>
      </c>
      <c r="BL85" s="12" t="s">
        <v>1493</v>
      </c>
      <c r="BM85" s="12" t="s">
        <v>1493</v>
      </c>
      <c r="BN85" s="12" t="s">
        <v>1493</v>
      </c>
      <c r="BO85" s="12" t="s">
        <v>1493</v>
      </c>
      <c r="BP85" s="12" t="s">
        <v>1493</v>
      </c>
      <c r="BQ85" s="12" t="s">
        <v>1493</v>
      </c>
      <c r="BR85" s="12" t="s">
        <v>1493</v>
      </c>
      <c r="BS85" s="12" t="s">
        <v>1493</v>
      </c>
      <c r="BT85" s="12" t="s">
        <v>1493</v>
      </c>
      <c r="BU85" s="12" t="s">
        <v>1493</v>
      </c>
      <c r="BV85" s="12" t="s">
        <v>1493</v>
      </c>
      <c r="BW85" s="12" t="s">
        <v>1493</v>
      </c>
      <c r="BX85" s="12" t="s">
        <v>1493</v>
      </c>
      <c r="BY85" s="12" t="s">
        <v>1493</v>
      </c>
      <c r="BZ85" s="12" t="s">
        <v>1493</v>
      </c>
      <c r="CA85" s="12" t="s">
        <v>1493</v>
      </c>
      <c r="CB85" s="12" t="s">
        <v>1493</v>
      </c>
      <c r="CC85" s="12" t="s">
        <v>1493</v>
      </c>
      <c r="CD85" s="12" t="s">
        <v>1493</v>
      </c>
      <c r="CE85" s="12" t="s">
        <v>1493</v>
      </c>
      <c r="CF85" s="12" t="s">
        <v>1493</v>
      </c>
      <c r="CG85" s="12" t="s">
        <v>1493</v>
      </c>
      <c r="CH85" s="12" t="s">
        <v>1493</v>
      </c>
      <c r="CI85" s="12" t="s">
        <v>1493</v>
      </c>
      <c r="CJ85" s="12" t="s">
        <v>1493</v>
      </c>
      <c r="CK85" s="12" t="s">
        <v>1493</v>
      </c>
      <c r="CL85" s="12" t="s">
        <v>1493</v>
      </c>
      <c r="CM85" s="12" t="s">
        <v>1493</v>
      </c>
      <c r="CN85" s="12" t="s">
        <v>1493</v>
      </c>
      <c r="CO85" s="12" t="s">
        <v>1493</v>
      </c>
      <c r="CP85" s="12" t="s">
        <v>1493</v>
      </c>
      <c r="CQ85" s="12" t="s">
        <v>1493</v>
      </c>
      <c r="CR85" s="12" t="s">
        <v>1493</v>
      </c>
      <c r="CS85" s="12" t="s">
        <v>1493</v>
      </c>
      <c r="CT85" s="12" t="s">
        <v>1493</v>
      </c>
      <c r="CU85" s="12" t="s">
        <v>1493</v>
      </c>
      <c r="CV85" s="12" t="s">
        <v>1493</v>
      </c>
      <c r="CW85" s="12" t="s">
        <v>1493</v>
      </c>
      <c r="CX85" s="12" t="s">
        <v>1493</v>
      </c>
      <c r="CY85" s="12" t="s">
        <v>1493</v>
      </c>
      <c r="CZ85" s="12" t="s">
        <v>1493</v>
      </c>
      <c r="DA85" s="12" t="s">
        <v>1493</v>
      </c>
      <c r="DB85" s="12" t="s">
        <v>1493</v>
      </c>
      <c r="DC85" s="12" t="s">
        <v>1493</v>
      </c>
      <c r="DD85" s="12" t="s">
        <v>1493</v>
      </c>
      <c r="DE85" s="12" t="s">
        <v>1493</v>
      </c>
      <c r="DF85" s="12" t="s">
        <v>1493</v>
      </c>
      <c r="DG85" s="12" t="s">
        <v>1493</v>
      </c>
      <c r="DH85" s="12" t="s">
        <v>1493</v>
      </c>
      <c r="DI85" s="12" t="s">
        <v>1493</v>
      </c>
      <c r="DJ85" s="12" t="s">
        <v>1493</v>
      </c>
      <c r="DK85" s="12" t="s">
        <v>1493</v>
      </c>
      <c r="DL85" s="12" t="s">
        <v>1493</v>
      </c>
      <c r="DM85" s="12" t="s">
        <v>1493</v>
      </c>
      <c r="DN85" s="12" t="s">
        <v>1493</v>
      </c>
      <c r="DO85" s="12" t="s">
        <v>1493</v>
      </c>
      <c r="DP85" s="12" t="s">
        <v>1493</v>
      </c>
      <c r="DQ85" s="12" t="s">
        <v>1493</v>
      </c>
      <c r="DR85" s="12" t="s">
        <v>1493</v>
      </c>
      <c r="DS85" s="12" t="s">
        <v>1493</v>
      </c>
      <c r="DT85" s="12" t="s">
        <v>1493</v>
      </c>
      <c r="DU85" s="12" t="s">
        <v>1493</v>
      </c>
      <c r="DV85" s="12" t="s">
        <v>1493</v>
      </c>
      <c r="DW85" s="12" t="s">
        <v>1493</v>
      </c>
      <c r="DX85" s="12" t="s">
        <v>1493</v>
      </c>
      <c r="DY85" s="12" t="s">
        <v>1493</v>
      </c>
      <c r="DZ85" s="12" t="s">
        <v>1493</v>
      </c>
      <c r="EA85" s="12" t="s">
        <v>1493</v>
      </c>
      <c r="EB85" s="12" t="s">
        <v>1493</v>
      </c>
      <c r="EC85" s="12" t="s">
        <v>1493</v>
      </c>
      <c r="ED85" s="12" t="s">
        <v>1493</v>
      </c>
      <c r="EE85" s="12" t="s">
        <v>1493</v>
      </c>
      <c r="EF85" s="12" t="s">
        <v>1493</v>
      </c>
      <c r="EG85" s="12" t="s">
        <v>1493</v>
      </c>
      <c r="EH85" s="12" t="s">
        <v>1493</v>
      </c>
      <c r="EI85" s="12" t="s">
        <v>1493</v>
      </c>
      <c r="EJ85" s="12" t="s">
        <v>1493</v>
      </c>
      <c r="EK85" s="12" t="s">
        <v>1493</v>
      </c>
      <c r="EL85" s="12" t="s">
        <v>1493</v>
      </c>
      <c r="EM85" s="12" t="s">
        <v>1493</v>
      </c>
      <c r="EN85" s="12" t="s">
        <v>1493</v>
      </c>
      <c r="EO85" s="12" t="s">
        <v>1493</v>
      </c>
      <c r="EP85" s="12" t="s">
        <v>1493</v>
      </c>
      <c r="EQ85" s="12" t="s">
        <v>1493</v>
      </c>
      <c r="ER85" s="12" t="s">
        <v>1493</v>
      </c>
      <c r="ES85" s="12" t="s">
        <v>1493</v>
      </c>
      <c r="ET85" s="12" t="s">
        <v>1493</v>
      </c>
      <c r="EU85" s="12" t="s">
        <v>1493</v>
      </c>
      <c r="EV85" s="12" t="s">
        <v>1493</v>
      </c>
      <c r="EW85" s="12" t="s">
        <v>1493</v>
      </c>
      <c r="EX85" s="12" t="s">
        <v>1493</v>
      </c>
      <c r="EY85" s="12" t="s">
        <v>1493</v>
      </c>
      <c r="EZ85" s="12" t="s">
        <v>1493</v>
      </c>
      <c r="FA85" s="12" t="s">
        <v>1493</v>
      </c>
      <c r="FB85" s="12" t="s">
        <v>1493</v>
      </c>
      <c r="FC85" s="12" t="s">
        <v>1493</v>
      </c>
      <c r="FD85" s="12" t="s">
        <v>1493</v>
      </c>
      <c r="FE85" s="12" t="s">
        <v>1493</v>
      </c>
      <c r="FF85" s="12" t="s">
        <v>1493</v>
      </c>
      <c r="FG85" s="12" t="s">
        <v>1493</v>
      </c>
      <c r="FH85" s="12" t="s">
        <v>1493</v>
      </c>
      <c r="FI85" s="12" t="s">
        <v>1493</v>
      </c>
      <c r="FJ85" s="12" t="s">
        <v>1493</v>
      </c>
      <c r="FK85" s="12" t="s">
        <v>1493</v>
      </c>
      <c r="FL85" s="12" t="s">
        <v>1493</v>
      </c>
      <c r="FM85" s="12" t="s">
        <v>1493</v>
      </c>
      <c r="FN85">
        <v>1</v>
      </c>
      <c r="FO85" s="12" t="s">
        <v>1493</v>
      </c>
      <c r="FP85" s="12" t="s">
        <v>1493</v>
      </c>
      <c r="FQ85">
        <v>1</v>
      </c>
      <c r="FR85" s="12" t="s">
        <v>1493</v>
      </c>
      <c r="FS85" s="12" t="s">
        <v>1493</v>
      </c>
      <c r="FT85" s="12" t="s">
        <v>1493</v>
      </c>
      <c r="FU85" s="12" t="s">
        <v>1493</v>
      </c>
      <c r="FV85" s="12" t="s">
        <v>1493</v>
      </c>
      <c r="FW85" s="12" t="s">
        <v>1493</v>
      </c>
      <c r="FX85" s="12" t="s">
        <v>1493</v>
      </c>
      <c r="FY85" s="12" t="s">
        <v>1493</v>
      </c>
      <c r="FZ85" s="12" t="s">
        <v>1493</v>
      </c>
      <c r="GA85" s="12" t="s">
        <v>1493</v>
      </c>
      <c r="GB85" s="12" t="s">
        <v>1493</v>
      </c>
      <c r="GC85" s="12" t="s">
        <v>1493</v>
      </c>
      <c r="GD85" s="12" t="s">
        <v>1493</v>
      </c>
      <c r="GE85" s="12" t="s">
        <v>1493</v>
      </c>
      <c r="GF85" s="12" t="s">
        <v>1493</v>
      </c>
      <c r="GG85" s="12" t="s">
        <v>1493</v>
      </c>
      <c r="GH85" s="12" t="s">
        <v>1493</v>
      </c>
      <c r="GI85" s="12" t="s">
        <v>1493</v>
      </c>
      <c r="GJ85">
        <v>0</v>
      </c>
      <c r="GK85">
        <v>0</v>
      </c>
      <c r="GL85">
        <v>0</v>
      </c>
      <c r="GN85">
        <v>1</v>
      </c>
    </row>
    <row r="86" spans="1:196" x14ac:dyDescent="0.25">
      <c r="A86" s="4">
        <v>2.0840000000000001</v>
      </c>
      <c r="B86" s="12" t="s">
        <v>1411</v>
      </c>
      <c r="C86" s="12" t="s">
        <v>1493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 s="12" t="s">
        <v>1493</v>
      </c>
      <c r="M86" s="12" t="s">
        <v>1493</v>
      </c>
      <c r="N86">
        <v>1</v>
      </c>
      <c r="O86">
        <v>1</v>
      </c>
      <c r="P86" s="12" t="s">
        <v>1493</v>
      </c>
      <c r="Q86" s="12" t="s">
        <v>1493</v>
      </c>
      <c r="R86" s="12" t="s">
        <v>1493</v>
      </c>
      <c r="S86" s="12" t="s">
        <v>1493</v>
      </c>
      <c r="T86" s="12" t="s">
        <v>1493</v>
      </c>
      <c r="U86" s="12" t="s">
        <v>1493</v>
      </c>
      <c r="V86" s="12" t="s">
        <v>1493</v>
      </c>
      <c r="W86" s="12" t="s">
        <v>1493</v>
      </c>
      <c r="X86" s="12" t="s">
        <v>1493</v>
      </c>
      <c r="Y86" s="12" t="s">
        <v>1493</v>
      </c>
      <c r="Z86" s="12" t="s">
        <v>1493</v>
      </c>
      <c r="AA86" s="12" t="s">
        <v>1493</v>
      </c>
      <c r="AB86" s="12" t="s">
        <v>1493</v>
      </c>
      <c r="AC86" s="12" t="s">
        <v>1493</v>
      </c>
      <c r="AD86" s="12" t="s">
        <v>1493</v>
      </c>
      <c r="AE86" s="12" t="s">
        <v>1493</v>
      </c>
      <c r="AF86" s="12" t="s">
        <v>1493</v>
      </c>
      <c r="AG86" s="12" t="s">
        <v>1493</v>
      </c>
      <c r="AH86" s="12" t="s">
        <v>1493</v>
      </c>
      <c r="AI86" s="12" t="s">
        <v>1493</v>
      </c>
      <c r="AJ86" s="12" t="s">
        <v>1493</v>
      </c>
      <c r="AK86" s="12" t="s">
        <v>1493</v>
      </c>
      <c r="AL86" s="12" t="s">
        <v>1493</v>
      </c>
      <c r="AM86" s="12" t="s">
        <v>1493</v>
      </c>
      <c r="AN86" s="12" t="s">
        <v>1493</v>
      </c>
      <c r="AO86" s="12" t="s">
        <v>1493</v>
      </c>
      <c r="AP86" s="12" t="s">
        <v>1493</v>
      </c>
      <c r="AQ86" s="12" t="s">
        <v>1493</v>
      </c>
      <c r="AR86" s="12" t="s">
        <v>1493</v>
      </c>
      <c r="AS86" s="12" t="s">
        <v>1493</v>
      </c>
      <c r="AT86" s="12" t="s">
        <v>1493</v>
      </c>
      <c r="AU86" s="12" t="s">
        <v>1493</v>
      </c>
      <c r="AV86" s="12" t="s">
        <v>1493</v>
      </c>
      <c r="AW86" s="12" t="s">
        <v>1493</v>
      </c>
      <c r="AX86" s="12" t="s">
        <v>1493</v>
      </c>
      <c r="AY86" s="12" t="s">
        <v>1493</v>
      </c>
      <c r="AZ86" s="12" t="s">
        <v>1493</v>
      </c>
      <c r="BA86" s="12" t="s">
        <v>1493</v>
      </c>
      <c r="BB86" s="12" t="s">
        <v>1493</v>
      </c>
      <c r="BC86" s="12" t="s">
        <v>1493</v>
      </c>
      <c r="BD86" s="12" t="s">
        <v>1493</v>
      </c>
      <c r="BE86" s="12" t="s">
        <v>1493</v>
      </c>
      <c r="BF86" s="12" t="s">
        <v>1493</v>
      </c>
      <c r="BG86" s="12" t="s">
        <v>1493</v>
      </c>
      <c r="BH86" s="12" t="s">
        <v>1493</v>
      </c>
      <c r="BI86" s="12" t="s">
        <v>1493</v>
      </c>
      <c r="BJ86" s="12" t="s">
        <v>1493</v>
      </c>
      <c r="BK86" s="12" t="s">
        <v>1493</v>
      </c>
      <c r="BL86" s="12" t="s">
        <v>1493</v>
      </c>
      <c r="BM86" s="12" t="s">
        <v>1493</v>
      </c>
      <c r="BN86" s="12" t="s">
        <v>1493</v>
      </c>
      <c r="BO86" s="12" t="s">
        <v>1493</v>
      </c>
      <c r="BP86" s="12" t="s">
        <v>1493</v>
      </c>
      <c r="BQ86" s="12" t="s">
        <v>1493</v>
      </c>
      <c r="BR86" s="12" t="s">
        <v>1493</v>
      </c>
      <c r="BS86" s="12" t="s">
        <v>1493</v>
      </c>
      <c r="BT86" s="12" t="s">
        <v>1493</v>
      </c>
      <c r="BU86" s="12" t="s">
        <v>1493</v>
      </c>
      <c r="BV86" s="12" t="s">
        <v>1493</v>
      </c>
      <c r="BW86" s="12" t="s">
        <v>1493</v>
      </c>
      <c r="BX86" s="12" t="s">
        <v>1493</v>
      </c>
      <c r="BY86" s="12" t="s">
        <v>1493</v>
      </c>
      <c r="BZ86" s="12" t="s">
        <v>1493</v>
      </c>
      <c r="CA86" s="12" t="s">
        <v>1493</v>
      </c>
      <c r="CB86" s="12" t="s">
        <v>1493</v>
      </c>
      <c r="CC86" s="12" t="s">
        <v>1493</v>
      </c>
      <c r="CD86" s="12" t="s">
        <v>1493</v>
      </c>
      <c r="CE86" s="12" t="s">
        <v>1493</v>
      </c>
      <c r="CF86" s="12" t="s">
        <v>1493</v>
      </c>
      <c r="CG86" s="12" t="s">
        <v>1493</v>
      </c>
      <c r="CH86" s="12" t="s">
        <v>1493</v>
      </c>
      <c r="CI86" s="12" t="s">
        <v>1493</v>
      </c>
      <c r="CJ86" s="12" t="s">
        <v>1493</v>
      </c>
      <c r="CK86" s="12" t="s">
        <v>1493</v>
      </c>
      <c r="CL86" s="12" t="s">
        <v>1493</v>
      </c>
      <c r="CM86" s="12" t="s">
        <v>1493</v>
      </c>
      <c r="CN86" s="12" t="s">
        <v>1493</v>
      </c>
      <c r="CO86" s="12" t="s">
        <v>1493</v>
      </c>
      <c r="CP86" s="12" t="s">
        <v>1493</v>
      </c>
      <c r="CQ86" s="12" t="s">
        <v>1493</v>
      </c>
      <c r="CR86" s="12" t="s">
        <v>1493</v>
      </c>
      <c r="CS86" s="12" t="s">
        <v>1493</v>
      </c>
      <c r="CT86" s="12" t="s">
        <v>1493</v>
      </c>
      <c r="CU86" s="12" t="s">
        <v>1493</v>
      </c>
      <c r="CV86" s="12" t="s">
        <v>1493</v>
      </c>
      <c r="CW86" s="12" t="s">
        <v>1493</v>
      </c>
      <c r="CX86" s="12" t="s">
        <v>1493</v>
      </c>
      <c r="CY86" s="12" t="s">
        <v>1493</v>
      </c>
      <c r="CZ86" s="12" t="s">
        <v>1493</v>
      </c>
      <c r="DA86" s="12" t="s">
        <v>1493</v>
      </c>
      <c r="DB86" s="12" t="s">
        <v>1493</v>
      </c>
      <c r="DC86" s="12" t="s">
        <v>1493</v>
      </c>
      <c r="DD86" s="12" t="s">
        <v>1493</v>
      </c>
      <c r="DE86" s="12" t="s">
        <v>1493</v>
      </c>
      <c r="DF86" s="12" t="s">
        <v>1493</v>
      </c>
      <c r="DG86" s="12" t="s">
        <v>1493</v>
      </c>
      <c r="DH86" s="12" t="s">
        <v>1493</v>
      </c>
      <c r="DI86" s="12" t="s">
        <v>1493</v>
      </c>
      <c r="DJ86" s="12" t="s">
        <v>1493</v>
      </c>
      <c r="DK86" s="12" t="s">
        <v>1493</v>
      </c>
      <c r="DL86" s="12" t="s">
        <v>1493</v>
      </c>
      <c r="DM86" s="12" t="s">
        <v>1493</v>
      </c>
      <c r="DN86" s="12" t="s">
        <v>1493</v>
      </c>
      <c r="DO86" s="12" t="s">
        <v>1493</v>
      </c>
      <c r="DP86" s="12" t="s">
        <v>1493</v>
      </c>
      <c r="DQ86" s="12" t="s">
        <v>1493</v>
      </c>
      <c r="DR86" s="12" t="s">
        <v>1493</v>
      </c>
      <c r="DS86" s="12" t="s">
        <v>1493</v>
      </c>
      <c r="DT86" s="12" t="s">
        <v>1493</v>
      </c>
      <c r="DU86" s="12" t="s">
        <v>1493</v>
      </c>
      <c r="DV86" s="12" t="s">
        <v>1493</v>
      </c>
      <c r="DW86" s="12" t="s">
        <v>1493</v>
      </c>
      <c r="DX86" s="12" t="s">
        <v>1493</v>
      </c>
      <c r="DY86" s="12" t="s">
        <v>1493</v>
      </c>
      <c r="DZ86" s="12" t="s">
        <v>1493</v>
      </c>
      <c r="EA86" s="12" t="s">
        <v>1493</v>
      </c>
      <c r="EB86" s="12" t="s">
        <v>1493</v>
      </c>
      <c r="EC86" s="12" t="s">
        <v>1493</v>
      </c>
      <c r="ED86" s="12" t="s">
        <v>1493</v>
      </c>
      <c r="EE86" s="12" t="s">
        <v>1493</v>
      </c>
      <c r="EF86" s="12" t="s">
        <v>1493</v>
      </c>
      <c r="EG86" s="12" t="s">
        <v>1493</v>
      </c>
      <c r="EH86" s="12" t="s">
        <v>1493</v>
      </c>
      <c r="EI86" s="12" t="s">
        <v>1493</v>
      </c>
      <c r="EJ86" s="12" t="s">
        <v>1493</v>
      </c>
      <c r="EK86" s="12" t="s">
        <v>1493</v>
      </c>
      <c r="EL86" s="12" t="s">
        <v>1493</v>
      </c>
      <c r="EM86" s="12" t="s">
        <v>1493</v>
      </c>
      <c r="EN86" s="12" t="s">
        <v>1493</v>
      </c>
      <c r="EO86" s="12" t="s">
        <v>1493</v>
      </c>
      <c r="EP86" s="12" t="s">
        <v>1493</v>
      </c>
      <c r="EQ86" s="12" t="s">
        <v>1493</v>
      </c>
      <c r="ER86" s="12" t="s">
        <v>1493</v>
      </c>
      <c r="ES86" s="12" t="s">
        <v>1493</v>
      </c>
      <c r="ET86" s="12" t="s">
        <v>1493</v>
      </c>
      <c r="EU86" s="12" t="s">
        <v>1493</v>
      </c>
      <c r="EV86" s="12" t="s">
        <v>1493</v>
      </c>
      <c r="EW86" s="12" t="s">
        <v>1493</v>
      </c>
      <c r="EX86" s="12" t="s">
        <v>1493</v>
      </c>
      <c r="EY86" s="12" t="s">
        <v>1493</v>
      </c>
      <c r="EZ86" s="12" t="s">
        <v>1493</v>
      </c>
      <c r="FA86" s="12" t="s">
        <v>1493</v>
      </c>
      <c r="FB86" s="12" t="s">
        <v>1493</v>
      </c>
      <c r="FC86" s="12" t="s">
        <v>1493</v>
      </c>
      <c r="FD86" s="12" t="s">
        <v>1493</v>
      </c>
      <c r="FE86" s="12" t="s">
        <v>1493</v>
      </c>
      <c r="FF86" s="12" t="s">
        <v>1493</v>
      </c>
      <c r="FG86" s="12" t="s">
        <v>1493</v>
      </c>
      <c r="FH86" s="12" t="s">
        <v>1493</v>
      </c>
      <c r="FI86" s="12" t="s">
        <v>1493</v>
      </c>
      <c r="FJ86" s="12" t="s">
        <v>1493</v>
      </c>
      <c r="FK86" s="12" t="s">
        <v>1493</v>
      </c>
      <c r="FL86" s="12" t="s">
        <v>1493</v>
      </c>
      <c r="FM86" s="12" t="s">
        <v>1493</v>
      </c>
      <c r="FN86">
        <v>1</v>
      </c>
      <c r="FO86" s="12" t="s">
        <v>1493</v>
      </c>
      <c r="FP86" s="12" t="s">
        <v>1493</v>
      </c>
      <c r="FQ86">
        <v>1</v>
      </c>
      <c r="FR86" s="12" t="s">
        <v>1493</v>
      </c>
      <c r="FS86" s="12" t="s">
        <v>1493</v>
      </c>
      <c r="FT86" s="12" t="s">
        <v>1493</v>
      </c>
      <c r="FU86" s="12" t="s">
        <v>1493</v>
      </c>
      <c r="FV86" s="12" t="s">
        <v>1493</v>
      </c>
      <c r="FW86" s="12" t="s">
        <v>1493</v>
      </c>
      <c r="FX86" s="12" t="s">
        <v>1493</v>
      </c>
      <c r="FY86" s="12" t="s">
        <v>1493</v>
      </c>
      <c r="FZ86" s="12" t="s">
        <v>1493</v>
      </c>
      <c r="GA86" s="12" t="s">
        <v>1493</v>
      </c>
      <c r="GB86" s="12" t="s">
        <v>1493</v>
      </c>
      <c r="GC86" s="12" t="s">
        <v>1493</v>
      </c>
      <c r="GD86" s="12" t="s">
        <v>1493</v>
      </c>
      <c r="GE86" s="12" t="s">
        <v>1493</v>
      </c>
      <c r="GF86" s="12" t="s">
        <v>1493</v>
      </c>
      <c r="GG86" s="12" t="s">
        <v>1493</v>
      </c>
      <c r="GH86" s="12" t="s">
        <v>1493</v>
      </c>
      <c r="GI86" s="12" t="s">
        <v>1493</v>
      </c>
      <c r="GJ86">
        <v>0</v>
      </c>
      <c r="GK86">
        <v>0</v>
      </c>
      <c r="GL86">
        <v>0</v>
      </c>
      <c r="GN86">
        <v>1</v>
      </c>
    </row>
    <row r="87" spans="1:196" x14ac:dyDescent="0.25">
      <c r="A87" s="4">
        <v>2.085</v>
      </c>
      <c r="B87" s="12" t="s">
        <v>1246</v>
      </c>
      <c r="C87" s="12" t="s">
        <v>1493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 s="12" t="s">
        <v>1493</v>
      </c>
      <c r="M87" s="12" t="s">
        <v>1493</v>
      </c>
      <c r="N87">
        <v>1</v>
      </c>
      <c r="O87">
        <v>1</v>
      </c>
      <c r="P87" s="12" t="s">
        <v>1493</v>
      </c>
      <c r="Q87" s="12" t="s">
        <v>1493</v>
      </c>
      <c r="R87" s="12" t="s">
        <v>1493</v>
      </c>
      <c r="S87" s="12" t="s">
        <v>1493</v>
      </c>
      <c r="T87" s="12" t="s">
        <v>1493</v>
      </c>
      <c r="U87" s="12" t="s">
        <v>1493</v>
      </c>
      <c r="V87" s="12" t="s">
        <v>1493</v>
      </c>
      <c r="W87" s="12" t="s">
        <v>1493</v>
      </c>
      <c r="X87" s="12" t="s">
        <v>1493</v>
      </c>
      <c r="Y87" s="12" t="s">
        <v>1493</v>
      </c>
      <c r="Z87" s="12" t="s">
        <v>1493</v>
      </c>
      <c r="AA87" s="12" t="s">
        <v>1493</v>
      </c>
      <c r="AB87" s="12" t="s">
        <v>1493</v>
      </c>
      <c r="AC87" s="12" t="s">
        <v>1493</v>
      </c>
      <c r="AD87" s="12" t="s">
        <v>1493</v>
      </c>
      <c r="AE87" s="12" t="s">
        <v>1493</v>
      </c>
      <c r="AF87" s="12" t="s">
        <v>1493</v>
      </c>
      <c r="AG87" s="12" t="s">
        <v>1493</v>
      </c>
      <c r="AH87" s="12" t="s">
        <v>1493</v>
      </c>
      <c r="AI87" s="12" t="s">
        <v>1493</v>
      </c>
      <c r="AJ87" s="12" t="s">
        <v>1493</v>
      </c>
      <c r="AK87" s="12" t="s">
        <v>1493</v>
      </c>
      <c r="AL87" s="12" t="s">
        <v>1493</v>
      </c>
      <c r="AM87" s="12" t="s">
        <v>1493</v>
      </c>
      <c r="AN87" s="12" t="s">
        <v>1493</v>
      </c>
      <c r="AO87" s="12" t="s">
        <v>1493</v>
      </c>
      <c r="AP87" s="12" t="s">
        <v>1493</v>
      </c>
      <c r="AQ87" s="12" t="s">
        <v>1493</v>
      </c>
      <c r="AR87" s="12" t="s">
        <v>1493</v>
      </c>
      <c r="AS87" s="12" t="s">
        <v>1493</v>
      </c>
      <c r="AT87" s="12" t="s">
        <v>1493</v>
      </c>
      <c r="AU87" s="12" t="s">
        <v>1493</v>
      </c>
      <c r="AV87" s="12" t="s">
        <v>1493</v>
      </c>
      <c r="AW87" s="12" t="s">
        <v>1493</v>
      </c>
      <c r="AX87" s="12" t="s">
        <v>1493</v>
      </c>
      <c r="AY87" s="12" t="s">
        <v>1493</v>
      </c>
      <c r="AZ87" s="12" t="s">
        <v>1493</v>
      </c>
      <c r="BA87" s="12" t="s">
        <v>1493</v>
      </c>
      <c r="BB87" s="12" t="s">
        <v>1493</v>
      </c>
      <c r="BC87" s="12" t="s">
        <v>1493</v>
      </c>
      <c r="BD87" s="12" t="s">
        <v>1493</v>
      </c>
      <c r="BE87" s="12" t="s">
        <v>1493</v>
      </c>
      <c r="BF87" s="12" t="s">
        <v>1493</v>
      </c>
      <c r="BG87" s="12" t="s">
        <v>1493</v>
      </c>
      <c r="BH87" s="12" t="s">
        <v>1493</v>
      </c>
      <c r="BI87" s="12" t="s">
        <v>1493</v>
      </c>
      <c r="BJ87" s="12" t="s">
        <v>1493</v>
      </c>
      <c r="BK87" s="12" t="s">
        <v>1493</v>
      </c>
      <c r="BL87" s="12" t="s">
        <v>1493</v>
      </c>
      <c r="BM87" s="12" t="s">
        <v>1493</v>
      </c>
      <c r="BN87" s="12" t="s">
        <v>1493</v>
      </c>
      <c r="BO87" s="12" t="s">
        <v>1493</v>
      </c>
      <c r="BP87" s="12" t="s">
        <v>1493</v>
      </c>
      <c r="BQ87" s="12" t="s">
        <v>1493</v>
      </c>
      <c r="BR87" s="12" t="s">
        <v>1493</v>
      </c>
      <c r="BS87" s="12" t="s">
        <v>1493</v>
      </c>
      <c r="BT87" s="12" t="s">
        <v>1493</v>
      </c>
      <c r="BU87" s="12" t="s">
        <v>1493</v>
      </c>
      <c r="BV87" s="12" t="s">
        <v>1493</v>
      </c>
      <c r="BW87" s="12" t="s">
        <v>1493</v>
      </c>
      <c r="BX87" s="12" t="s">
        <v>1493</v>
      </c>
      <c r="BY87" s="12" t="s">
        <v>1493</v>
      </c>
      <c r="BZ87" s="12" t="s">
        <v>1493</v>
      </c>
      <c r="CA87" s="12" t="s">
        <v>1493</v>
      </c>
      <c r="CB87" s="12" t="s">
        <v>1493</v>
      </c>
      <c r="CC87" s="12" t="s">
        <v>1493</v>
      </c>
      <c r="CD87" s="12" t="s">
        <v>1493</v>
      </c>
      <c r="CE87" s="12" t="s">
        <v>1493</v>
      </c>
      <c r="CF87" s="12" t="s">
        <v>1493</v>
      </c>
      <c r="CG87" s="12" t="s">
        <v>1493</v>
      </c>
      <c r="CH87" s="12" t="s">
        <v>1493</v>
      </c>
      <c r="CI87" s="12" t="s">
        <v>1493</v>
      </c>
      <c r="CJ87" s="12" t="s">
        <v>1493</v>
      </c>
      <c r="CK87" s="12" t="s">
        <v>1493</v>
      </c>
      <c r="CL87" s="12" t="s">
        <v>1493</v>
      </c>
      <c r="CM87" s="12" t="s">
        <v>1493</v>
      </c>
      <c r="CN87" s="12" t="s">
        <v>1493</v>
      </c>
      <c r="CO87" s="12" t="s">
        <v>1493</v>
      </c>
      <c r="CP87" s="12" t="s">
        <v>1493</v>
      </c>
      <c r="CQ87" s="12" t="s">
        <v>1493</v>
      </c>
      <c r="CR87" s="12" t="s">
        <v>1493</v>
      </c>
      <c r="CS87" s="12" t="s">
        <v>1493</v>
      </c>
      <c r="CT87" s="12" t="s">
        <v>1493</v>
      </c>
      <c r="CU87" s="12" t="s">
        <v>1493</v>
      </c>
      <c r="CV87" s="12" t="s">
        <v>1493</v>
      </c>
      <c r="CW87" s="12" t="s">
        <v>1493</v>
      </c>
      <c r="CX87" s="12" t="s">
        <v>1493</v>
      </c>
      <c r="CY87" s="12" t="s">
        <v>1493</v>
      </c>
      <c r="CZ87" s="12" t="s">
        <v>1493</v>
      </c>
      <c r="DA87" s="12" t="s">
        <v>1493</v>
      </c>
      <c r="DB87" s="12" t="s">
        <v>1493</v>
      </c>
      <c r="DC87" s="12" t="s">
        <v>1493</v>
      </c>
      <c r="DD87" s="12" t="s">
        <v>1493</v>
      </c>
      <c r="DE87" s="12" t="s">
        <v>1493</v>
      </c>
      <c r="DF87" s="12" t="s">
        <v>1493</v>
      </c>
      <c r="DG87" s="12" t="s">
        <v>1493</v>
      </c>
      <c r="DH87" s="12" t="s">
        <v>1493</v>
      </c>
      <c r="DI87" s="12" t="s">
        <v>1493</v>
      </c>
      <c r="DJ87" s="12" t="s">
        <v>1493</v>
      </c>
      <c r="DK87" s="12" t="s">
        <v>1493</v>
      </c>
      <c r="DL87" s="12" t="s">
        <v>1493</v>
      </c>
      <c r="DM87" s="12" t="s">
        <v>1493</v>
      </c>
      <c r="DN87" s="12" t="s">
        <v>1493</v>
      </c>
      <c r="DO87" s="12" t="s">
        <v>1493</v>
      </c>
      <c r="DP87" s="12" t="s">
        <v>1493</v>
      </c>
      <c r="DQ87" s="12" t="s">
        <v>1493</v>
      </c>
      <c r="DR87" s="12" t="s">
        <v>1493</v>
      </c>
      <c r="DS87" s="12" t="s">
        <v>1493</v>
      </c>
      <c r="DT87" s="12" t="s">
        <v>1493</v>
      </c>
      <c r="DU87" s="12" t="s">
        <v>1493</v>
      </c>
      <c r="DV87" s="12" t="s">
        <v>1493</v>
      </c>
      <c r="DW87" s="12" t="s">
        <v>1493</v>
      </c>
      <c r="DX87" s="12" t="s">
        <v>1493</v>
      </c>
      <c r="DY87" s="12" t="s">
        <v>1493</v>
      </c>
      <c r="DZ87" s="12" t="s">
        <v>1493</v>
      </c>
      <c r="EA87" s="12" t="s">
        <v>1493</v>
      </c>
      <c r="EB87" s="12" t="s">
        <v>1493</v>
      </c>
      <c r="EC87" s="12" t="s">
        <v>1493</v>
      </c>
      <c r="ED87" s="12" t="s">
        <v>1493</v>
      </c>
      <c r="EE87" s="12" t="s">
        <v>1493</v>
      </c>
      <c r="EF87" s="12" t="s">
        <v>1493</v>
      </c>
      <c r="EG87" s="12" t="s">
        <v>1493</v>
      </c>
      <c r="EH87" s="12" t="s">
        <v>1493</v>
      </c>
      <c r="EI87" s="12" t="s">
        <v>1493</v>
      </c>
      <c r="EJ87" s="12" t="s">
        <v>1493</v>
      </c>
      <c r="EK87" s="12" t="s">
        <v>1493</v>
      </c>
      <c r="EL87" s="12" t="s">
        <v>1493</v>
      </c>
      <c r="EM87" s="12" t="s">
        <v>1493</v>
      </c>
      <c r="EN87" s="12" t="s">
        <v>1493</v>
      </c>
      <c r="EO87" s="12" t="s">
        <v>1493</v>
      </c>
      <c r="EP87" s="12" t="s">
        <v>1493</v>
      </c>
      <c r="EQ87" s="12" t="s">
        <v>1493</v>
      </c>
      <c r="ER87" s="12" t="s">
        <v>1493</v>
      </c>
      <c r="ES87" s="12" t="s">
        <v>1493</v>
      </c>
      <c r="ET87" s="12" t="s">
        <v>1493</v>
      </c>
      <c r="EU87" s="12" t="s">
        <v>1493</v>
      </c>
      <c r="EV87" s="12" t="s">
        <v>1493</v>
      </c>
      <c r="EW87" s="12" t="s">
        <v>1493</v>
      </c>
      <c r="EX87" s="12" t="s">
        <v>1493</v>
      </c>
      <c r="EY87" s="12" t="s">
        <v>1493</v>
      </c>
      <c r="EZ87" s="12" t="s">
        <v>1493</v>
      </c>
      <c r="FA87" s="12" t="s">
        <v>1493</v>
      </c>
      <c r="FB87" s="12" t="s">
        <v>1493</v>
      </c>
      <c r="FC87" s="12" t="s">
        <v>1493</v>
      </c>
      <c r="FD87" s="12" t="s">
        <v>1493</v>
      </c>
      <c r="FE87" s="12" t="s">
        <v>1493</v>
      </c>
      <c r="FF87" s="12" t="s">
        <v>1493</v>
      </c>
      <c r="FG87" s="12" t="s">
        <v>1493</v>
      </c>
      <c r="FH87" s="12" t="s">
        <v>1493</v>
      </c>
      <c r="FI87" s="12" t="s">
        <v>1493</v>
      </c>
      <c r="FJ87" s="12" t="s">
        <v>1493</v>
      </c>
      <c r="FK87" s="12" t="s">
        <v>1493</v>
      </c>
      <c r="FL87" s="12" t="s">
        <v>1493</v>
      </c>
      <c r="FM87" s="12" t="s">
        <v>1493</v>
      </c>
      <c r="FN87">
        <v>1</v>
      </c>
      <c r="FO87" s="12" t="s">
        <v>1493</v>
      </c>
      <c r="FP87" s="12" t="s">
        <v>1493</v>
      </c>
      <c r="FQ87">
        <v>1</v>
      </c>
      <c r="FR87" s="12" t="s">
        <v>1493</v>
      </c>
      <c r="FS87" s="12" t="s">
        <v>1493</v>
      </c>
      <c r="FT87" s="12" t="s">
        <v>1493</v>
      </c>
      <c r="FU87" s="12" t="s">
        <v>1493</v>
      </c>
      <c r="FV87" s="12" t="s">
        <v>1493</v>
      </c>
      <c r="FW87" s="12" t="s">
        <v>1493</v>
      </c>
      <c r="FX87" s="12" t="s">
        <v>1493</v>
      </c>
      <c r="FY87" s="12" t="s">
        <v>1493</v>
      </c>
      <c r="FZ87" s="12" t="s">
        <v>1493</v>
      </c>
      <c r="GA87" s="12" t="s">
        <v>1493</v>
      </c>
      <c r="GB87" s="12" t="s">
        <v>1493</v>
      </c>
      <c r="GC87" s="12" t="s">
        <v>1493</v>
      </c>
      <c r="GD87" s="12" t="s">
        <v>1493</v>
      </c>
      <c r="GE87" s="12" t="s">
        <v>1493</v>
      </c>
      <c r="GF87" s="12" t="s">
        <v>1493</v>
      </c>
      <c r="GG87" s="12" t="s">
        <v>1493</v>
      </c>
      <c r="GH87" s="12" t="s">
        <v>1493</v>
      </c>
      <c r="GI87" s="12" t="s">
        <v>1493</v>
      </c>
      <c r="GJ87">
        <v>0</v>
      </c>
      <c r="GK87">
        <v>0</v>
      </c>
      <c r="GL87">
        <v>0</v>
      </c>
      <c r="GN87">
        <v>1</v>
      </c>
    </row>
    <row r="88" spans="1:196" x14ac:dyDescent="0.25">
      <c r="A88" s="4">
        <v>2.0859999999999999</v>
      </c>
      <c r="B88" s="12" t="s">
        <v>1292</v>
      </c>
      <c r="C88" s="12" t="s">
        <v>1493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 s="12" t="s">
        <v>1493</v>
      </c>
      <c r="M88" s="12" t="s">
        <v>1493</v>
      </c>
      <c r="N88" s="12" t="s">
        <v>1493</v>
      </c>
      <c r="O88">
        <v>1</v>
      </c>
      <c r="P88" s="12" t="s">
        <v>1493</v>
      </c>
      <c r="Q88" s="12" t="s">
        <v>1493</v>
      </c>
      <c r="R88" s="12" t="s">
        <v>1493</v>
      </c>
      <c r="S88" s="12" t="s">
        <v>1493</v>
      </c>
      <c r="T88" s="12" t="s">
        <v>1493</v>
      </c>
      <c r="U88" s="12" t="s">
        <v>1493</v>
      </c>
      <c r="V88" s="12" t="s">
        <v>1493</v>
      </c>
      <c r="W88" s="12" t="s">
        <v>1493</v>
      </c>
      <c r="X88" s="12" t="s">
        <v>1493</v>
      </c>
      <c r="Y88" s="12" t="s">
        <v>1493</v>
      </c>
      <c r="Z88" s="12" t="s">
        <v>1493</v>
      </c>
      <c r="AA88" s="12" t="s">
        <v>1493</v>
      </c>
      <c r="AB88" s="12" t="s">
        <v>1493</v>
      </c>
      <c r="AC88" s="12" t="s">
        <v>1493</v>
      </c>
      <c r="AD88" s="12" t="s">
        <v>1493</v>
      </c>
      <c r="AE88" s="12" t="s">
        <v>1493</v>
      </c>
      <c r="AF88" s="12" t="s">
        <v>1493</v>
      </c>
      <c r="AG88" s="12" t="s">
        <v>1493</v>
      </c>
      <c r="AH88" s="12" t="s">
        <v>1493</v>
      </c>
      <c r="AI88" s="12" t="s">
        <v>1493</v>
      </c>
      <c r="AJ88" s="12" t="s">
        <v>1493</v>
      </c>
      <c r="AK88" s="12" t="s">
        <v>1493</v>
      </c>
      <c r="AL88" s="12" t="s">
        <v>1493</v>
      </c>
      <c r="AM88" s="12" t="s">
        <v>1493</v>
      </c>
      <c r="AN88" s="12" t="s">
        <v>1493</v>
      </c>
      <c r="AO88" s="12" t="s">
        <v>1493</v>
      </c>
      <c r="AP88" s="12" t="s">
        <v>1493</v>
      </c>
      <c r="AQ88" s="12" t="s">
        <v>1493</v>
      </c>
      <c r="AR88" s="12" t="s">
        <v>1493</v>
      </c>
      <c r="AS88" s="12" t="s">
        <v>1493</v>
      </c>
      <c r="AT88" s="12" t="s">
        <v>1493</v>
      </c>
      <c r="AU88" s="12" t="s">
        <v>1493</v>
      </c>
      <c r="AV88" s="12" t="s">
        <v>1493</v>
      </c>
      <c r="AW88" s="12" t="s">
        <v>1493</v>
      </c>
      <c r="AX88" s="12" t="s">
        <v>1493</v>
      </c>
      <c r="AY88" s="12" t="s">
        <v>1493</v>
      </c>
      <c r="AZ88" s="12" t="s">
        <v>1493</v>
      </c>
      <c r="BA88" s="12" t="s">
        <v>1493</v>
      </c>
      <c r="BB88" s="12" t="s">
        <v>1493</v>
      </c>
      <c r="BC88" s="12" t="s">
        <v>1493</v>
      </c>
      <c r="BD88" s="12" t="s">
        <v>1493</v>
      </c>
      <c r="BE88" s="12" t="s">
        <v>1493</v>
      </c>
      <c r="BF88" s="12" t="s">
        <v>1493</v>
      </c>
      <c r="BG88" s="12" t="s">
        <v>1493</v>
      </c>
      <c r="BH88" s="12" t="s">
        <v>1493</v>
      </c>
      <c r="BI88" s="12" t="s">
        <v>1493</v>
      </c>
      <c r="BJ88" s="12" t="s">
        <v>1493</v>
      </c>
      <c r="BK88" s="12" t="s">
        <v>1493</v>
      </c>
      <c r="BL88" s="12" t="s">
        <v>1493</v>
      </c>
      <c r="BM88" s="12" t="s">
        <v>1493</v>
      </c>
      <c r="BN88" s="12" t="s">
        <v>1493</v>
      </c>
      <c r="BO88" s="12" t="s">
        <v>1493</v>
      </c>
      <c r="BP88" s="12" t="s">
        <v>1493</v>
      </c>
      <c r="BQ88" s="12" t="s">
        <v>1493</v>
      </c>
      <c r="BR88" s="12" t="s">
        <v>1493</v>
      </c>
      <c r="BS88" s="12" t="s">
        <v>1493</v>
      </c>
      <c r="BT88" s="12" t="s">
        <v>1493</v>
      </c>
      <c r="BU88" s="12" t="s">
        <v>1493</v>
      </c>
      <c r="BV88" s="12" t="s">
        <v>1493</v>
      </c>
      <c r="BW88" s="12" t="s">
        <v>1493</v>
      </c>
      <c r="BX88" s="12" t="s">
        <v>1493</v>
      </c>
      <c r="BY88" s="12" t="s">
        <v>1493</v>
      </c>
      <c r="BZ88" s="12" t="s">
        <v>1493</v>
      </c>
      <c r="CA88" s="12" t="s">
        <v>1493</v>
      </c>
      <c r="CB88" s="12" t="s">
        <v>1493</v>
      </c>
      <c r="CC88" s="12" t="s">
        <v>1493</v>
      </c>
      <c r="CD88" s="12" t="s">
        <v>1493</v>
      </c>
      <c r="CE88" s="12" t="s">
        <v>1493</v>
      </c>
      <c r="CF88" s="12" t="s">
        <v>1493</v>
      </c>
      <c r="CG88" s="12" t="s">
        <v>1493</v>
      </c>
      <c r="CH88" s="12" t="s">
        <v>1493</v>
      </c>
      <c r="CI88" s="12" t="s">
        <v>1493</v>
      </c>
      <c r="CJ88" s="12" t="s">
        <v>1493</v>
      </c>
      <c r="CK88" s="12" t="s">
        <v>1493</v>
      </c>
      <c r="CL88" s="12" t="s">
        <v>1493</v>
      </c>
      <c r="CM88" s="12" t="s">
        <v>1493</v>
      </c>
      <c r="CN88" s="12" t="s">
        <v>1493</v>
      </c>
      <c r="CO88" s="12" t="s">
        <v>1493</v>
      </c>
      <c r="CP88" s="12" t="s">
        <v>1493</v>
      </c>
      <c r="CQ88" s="12" t="s">
        <v>1493</v>
      </c>
      <c r="CR88" s="12" t="s">
        <v>1493</v>
      </c>
      <c r="CS88" s="12" t="s">
        <v>1493</v>
      </c>
      <c r="CT88" s="12" t="s">
        <v>1493</v>
      </c>
      <c r="CU88" s="12" t="s">
        <v>1493</v>
      </c>
      <c r="CV88" s="12" t="s">
        <v>1493</v>
      </c>
      <c r="CW88" s="12" t="s">
        <v>1493</v>
      </c>
      <c r="CX88" s="12" t="s">
        <v>1493</v>
      </c>
      <c r="CY88" s="12" t="s">
        <v>1493</v>
      </c>
      <c r="CZ88" s="12" t="s">
        <v>1493</v>
      </c>
      <c r="DA88" s="12" t="s">
        <v>1493</v>
      </c>
      <c r="DB88" s="12" t="s">
        <v>1493</v>
      </c>
      <c r="DC88" s="12" t="s">
        <v>1493</v>
      </c>
      <c r="DD88" s="12" t="s">
        <v>1493</v>
      </c>
      <c r="DE88" s="12" t="s">
        <v>1493</v>
      </c>
      <c r="DF88" s="12" t="s">
        <v>1493</v>
      </c>
      <c r="DG88" s="12" t="s">
        <v>1493</v>
      </c>
      <c r="DH88" s="12" t="s">
        <v>1493</v>
      </c>
      <c r="DI88" s="12" t="s">
        <v>1493</v>
      </c>
      <c r="DJ88" s="12" t="s">
        <v>1493</v>
      </c>
      <c r="DK88" s="12" t="s">
        <v>1493</v>
      </c>
      <c r="DL88" s="12" t="s">
        <v>1493</v>
      </c>
      <c r="DM88" s="12" t="s">
        <v>1493</v>
      </c>
      <c r="DN88" s="12" t="s">
        <v>1493</v>
      </c>
      <c r="DO88" s="12" t="s">
        <v>1493</v>
      </c>
      <c r="DP88" s="12" t="s">
        <v>1493</v>
      </c>
      <c r="DQ88" s="12" t="s">
        <v>1493</v>
      </c>
      <c r="DR88" s="12" t="s">
        <v>1493</v>
      </c>
      <c r="DS88" s="12" t="s">
        <v>1493</v>
      </c>
      <c r="DT88" s="12" t="s">
        <v>1493</v>
      </c>
      <c r="DU88" s="12" t="s">
        <v>1493</v>
      </c>
      <c r="DV88" s="12" t="s">
        <v>1493</v>
      </c>
      <c r="DW88" s="12" t="s">
        <v>1493</v>
      </c>
      <c r="DX88" s="12" t="s">
        <v>1493</v>
      </c>
      <c r="DY88" s="12" t="s">
        <v>1493</v>
      </c>
      <c r="DZ88" s="12" t="s">
        <v>1493</v>
      </c>
      <c r="EA88" s="12" t="s">
        <v>1493</v>
      </c>
      <c r="EB88" s="12" t="s">
        <v>1493</v>
      </c>
      <c r="EC88" s="12" t="s">
        <v>1493</v>
      </c>
      <c r="ED88" s="12" t="s">
        <v>1493</v>
      </c>
      <c r="EE88" s="12" t="s">
        <v>1493</v>
      </c>
      <c r="EF88" s="12" t="s">
        <v>1493</v>
      </c>
      <c r="EG88" s="12" t="s">
        <v>1493</v>
      </c>
      <c r="EH88" s="12" t="s">
        <v>1493</v>
      </c>
      <c r="EI88" s="12" t="s">
        <v>1493</v>
      </c>
      <c r="EJ88" s="12" t="s">
        <v>1493</v>
      </c>
      <c r="EK88" s="12" t="s">
        <v>1493</v>
      </c>
      <c r="EL88" s="12" t="s">
        <v>1493</v>
      </c>
      <c r="EM88" s="12" t="s">
        <v>1493</v>
      </c>
      <c r="EN88" s="12" t="s">
        <v>1493</v>
      </c>
      <c r="EO88" s="12" t="s">
        <v>1493</v>
      </c>
      <c r="EP88" s="12" t="s">
        <v>1493</v>
      </c>
      <c r="EQ88" s="12" t="s">
        <v>1493</v>
      </c>
      <c r="ER88" s="12" t="s">
        <v>1493</v>
      </c>
      <c r="ES88" s="12" t="s">
        <v>1493</v>
      </c>
      <c r="ET88" s="12" t="s">
        <v>1493</v>
      </c>
      <c r="EU88" s="12" t="s">
        <v>1493</v>
      </c>
      <c r="EV88" s="12" t="s">
        <v>1493</v>
      </c>
      <c r="EW88" s="12" t="s">
        <v>1493</v>
      </c>
      <c r="EX88" s="12" t="s">
        <v>1493</v>
      </c>
      <c r="EY88" s="12" t="s">
        <v>1493</v>
      </c>
      <c r="EZ88" s="12" t="s">
        <v>1493</v>
      </c>
      <c r="FA88" s="12" t="s">
        <v>1493</v>
      </c>
      <c r="FB88" s="12" t="s">
        <v>1493</v>
      </c>
      <c r="FC88" s="12" t="s">
        <v>1493</v>
      </c>
      <c r="FD88" s="12" t="s">
        <v>1493</v>
      </c>
      <c r="FE88" s="12" t="s">
        <v>1493</v>
      </c>
      <c r="FF88" s="12" t="s">
        <v>1493</v>
      </c>
      <c r="FG88" s="12" t="s">
        <v>1493</v>
      </c>
      <c r="FH88" s="12" t="s">
        <v>1493</v>
      </c>
      <c r="FI88" s="12" t="s">
        <v>1493</v>
      </c>
      <c r="FJ88" s="12" t="s">
        <v>1493</v>
      </c>
      <c r="FK88" s="12" t="s">
        <v>1493</v>
      </c>
      <c r="FL88" s="12" t="s">
        <v>1493</v>
      </c>
      <c r="FM88" s="12" t="s">
        <v>1493</v>
      </c>
      <c r="FN88">
        <v>1</v>
      </c>
      <c r="FO88" s="12" t="s">
        <v>1493</v>
      </c>
      <c r="FP88" s="12" t="s">
        <v>1493</v>
      </c>
      <c r="FQ88">
        <v>0</v>
      </c>
      <c r="FR88" s="12" t="s">
        <v>1493</v>
      </c>
      <c r="FS88" s="12" t="s">
        <v>1493</v>
      </c>
      <c r="FT88" s="12" t="s">
        <v>1493</v>
      </c>
      <c r="FU88" s="12" t="s">
        <v>1493</v>
      </c>
      <c r="FV88" s="12" t="s">
        <v>1493</v>
      </c>
      <c r="FW88" s="12" t="s">
        <v>1493</v>
      </c>
      <c r="FX88" s="12" t="s">
        <v>1493</v>
      </c>
      <c r="FY88" s="12" t="s">
        <v>1493</v>
      </c>
      <c r="FZ88" s="12" t="s">
        <v>1493</v>
      </c>
      <c r="GA88" s="12" t="s">
        <v>1493</v>
      </c>
      <c r="GB88" s="12" t="s">
        <v>1493</v>
      </c>
      <c r="GC88" s="12" t="s">
        <v>1493</v>
      </c>
      <c r="GD88" s="12" t="s">
        <v>1493</v>
      </c>
      <c r="GE88" s="12" t="s">
        <v>1493</v>
      </c>
      <c r="GF88" s="12" t="s">
        <v>1493</v>
      </c>
      <c r="GG88" s="12" t="s">
        <v>1493</v>
      </c>
      <c r="GH88" s="12" t="s">
        <v>1493</v>
      </c>
      <c r="GI88" s="12" t="s">
        <v>1493</v>
      </c>
      <c r="GJ88">
        <v>0</v>
      </c>
      <c r="GK88">
        <v>0</v>
      </c>
      <c r="GL88">
        <v>0</v>
      </c>
      <c r="GN88">
        <v>1</v>
      </c>
    </row>
    <row r="89" spans="1:196" x14ac:dyDescent="0.25">
      <c r="A89" s="4">
        <v>2.0870000000000002</v>
      </c>
      <c r="B89" s="12" t="s">
        <v>1415</v>
      </c>
      <c r="C89">
        <v>221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 s="12" t="s">
        <v>1493</v>
      </c>
      <c r="M89" s="12" t="s">
        <v>1493</v>
      </c>
      <c r="N89" s="12" t="s">
        <v>1493</v>
      </c>
      <c r="O89">
        <v>1</v>
      </c>
      <c r="P89" s="12" t="s">
        <v>1493</v>
      </c>
      <c r="Q89" s="12" t="s">
        <v>1493</v>
      </c>
      <c r="R89" s="12" t="s">
        <v>1493</v>
      </c>
      <c r="S89" s="12" t="s">
        <v>1493</v>
      </c>
      <c r="T89" s="12" t="s">
        <v>1493</v>
      </c>
      <c r="U89" s="12" t="s">
        <v>1493</v>
      </c>
      <c r="V89" s="12" t="s">
        <v>1493</v>
      </c>
      <c r="W89" s="12" t="s">
        <v>1493</v>
      </c>
      <c r="X89" s="12" t="s">
        <v>1493</v>
      </c>
      <c r="Y89" s="12" t="s">
        <v>1493</v>
      </c>
      <c r="Z89" s="12" t="s">
        <v>1493</v>
      </c>
      <c r="AA89" s="12" t="s">
        <v>1493</v>
      </c>
      <c r="AB89" s="12" t="s">
        <v>1493</v>
      </c>
      <c r="AC89" s="12" t="s">
        <v>1493</v>
      </c>
      <c r="AD89" s="12" t="s">
        <v>1493</v>
      </c>
      <c r="AE89" s="12" t="s">
        <v>1493</v>
      </c>
      <c r="AF89" s="12" t="s">
        <v>1493</v>
      </c>
      <c r="AG89" s="12" t="s">
        <v>1493</v>
      </c>
      <c r="AH89" s="12" t="s">
        <v>1493</v>
      </c>
      <c r="AI89" s="12" t="s">
        <v>1493</v>
      </c>
      <c r="AJ89" s="12" t="s">
        <v>1493</v>
      </c>
      <c r="AK89" s="12" t="s">
        <v>1493</v>
      </c>
      <c r="AL89" s="12" t="s">
        <v>1493</v>
      </c>
      <c r="AM89" s="12" t="s">
        <v>1493</v>
      </c>
      <c r="AN89" s="12" t="s">
        <v>1493</v>
      </c>
      <c r="AO89" s="12" t="s">
        <v>1493</v>
      </c>
      <c r="AP89" s="12" t="s">
        <v>1493</v>
      </c>
      <c r="AQ89" s="12" t="s">
        <v>1493</v>
      </c>
      <c r="AR89" s="12" t="s">
        <v>1493</v>
      </c>
      <c r="AS89" s="12" t="s">
        <v>1493</v>
      </c>
      <c r="AT89" s="12" t="s">
        <v>1493</v>
      </c>
      <c r="AU89" s="12" t="s">
        <v>1493</v>
      </c>
      <c r="AV89" s="12" t="s">
        <v>1493</v>
      </c>
      <c r="AW89" s="12" t="s">
        <v>1493</v>
      </c>
      <c r="AX89" s="12" t="s">
        <v>1493</v>
      </c>
      <c r="AY89" s="12" t="s">
        <v>1493</v>
      </c>
      <c r="AZ89" s="12" t="s">
        <v>1493</v>
      </c>
      <c r="BA89" s="12" t="s">
        <v>1493</v>
      </c>
      <c r="BB89" s="12" t="s">
        <v>1493</v>
      </c>
      <c r="BC89" s="12" t="s">
        <v>1493</v>
      </c>
      <c r="BD89" s="12" t="s">
        <v>1493</v>
      </c>
      <c r="BE89" s="12" t="s">
        <v>1493</v>
      </c>
      <c r="BF89" s="12" t="s">
        <v>1493</v>
      </c>
      <c r="BG89" s="12" t="s">
        <v>1493</v>
      </c>
      <c r="BH89" s="12" t="s">
        <v>1493</v>
      </c>
      <c r="BI89" s="12" t="s">
        <v>1493</v>
      </c>
      <c r="BJ89" s="12" t="s">
        <v>1493</v>
      </c>
      <c r="BK89" s="12" t="s">
        <v>1493</v>
      </c>
      <c r="BL89" s="12" t="s">
        <v>1493</v>
      </c>
      <c r="BM89" s="12" t="s">
        <v>1493</v>
      </c>
      <c r="BN89" s="12" t="s">
        <v>1493</v>
      </c>
      <c r="BO89" s="12" t="s">
        <v>1493</v>
      </c>
      <c r="BP89" s="12" t="s">
        <v>1493</v>
      </c>
      <c r="BQ89" s="12" t="s">
        <v>1493</v>
      </c>
      <c r="BR89" s="12" t="s">
        <v>1493</v>
      </c>
      <c r="BS89" s="12" t="s">
        <v>1493</v>
      </c>
      <c r="BT89" s="12" t="s">
        <v>1493</v>
      </c>
      <c r="BU89" s="12" t="s">
        <v>1493</v>
      </c>
      <c r="BV89" s="12" t="s">
        <v>1493</v>
      </c>
      <c r="BW89" s="12" t="s">
        <v>1493</v>
      </c>
      <c r="BX89" s="12" t="s">
        <v>1493</v>
      </c>
      <c r="BY89" s="12" t="s">
        <v>1493</v>
      </c>
      <c r="BZ89" s="12" t="s">
        <v>1493</v>
      </c>
      <c r="CA89" s="12" t="s">
        <v>1493</v>
      </c>
      <c r="CB89" s="12" t="s">
        <v>1493</v>
      </c>
      <c r="CC89" s="12" t="s">
        <v>1493</v>
      </c>
      <c r="CD89" s="12" t="s">
        <v>1493</v>
      </c>
      <c r="CE89" s="12" t="s">
        <v>1493</v>
      </c>
      <c r="CF89" s="12" t="s">
        <v>1493</v>
      </c>
      <c r="CG89" s="12" t="s">
        <v>1493</v>
      </c>
      <c r="CH89" s="12" t="s">
        <v>1493</v>
      </c>
      <c r="CI89" s="12" t="s">
        <v>1493</v>
      </c>
      <c r="CJ89" s="12" t="s">
        <v>1493</v>
      </c>
      <c r="CK89" s="12" t="s">
        <v>1493</v>
      </c>
      <c r="CL89" s="12" t="s">
        <v>1493</v>
      </c>
      <c r="CM89" s="12" t="s">
        <v>1493</v>
      </c>
      <c r="CN89" s="12" t="s">
        <v>1493</v>
      </c>
      <c r="CO89" s="12" t="s">
        <v>1493</v>
      </c>
      <c r="CP89" s="12" t="s">
        <v>1493</v>
      </c>
      <c r="CQ89" s="12" t="s">
        <v>1493</v>
      </c>
      <c r="CR89" s="12" t="s">
        <v>1493</v>
      </c>
      <c r="CS89" s="12" t="s">
        <v>1493</v>
      </c>
      <c r="CT89" s="12" t="s">
        <v>1493</v>
      </c>
      <c r="CU89" s="12" t="s">
        <v>1493</v>
      </c>
      <c r="CV89" s="12" t="s">
        <v>1493</v>
      </c>
      <c r="CW89" s="12" t="s">
        <v>1493</v>
      </c>
      <c r="CX89" s="12" t="s">
        <v>1493</v>
      </c>
      <c r="CY89" s="12" t="s">
        <v>1493</v>
      </c>
      <c r="CZ89" s="12" t="s">
        <v>1493</v>
      </c>
      <c r="DA89" s="12" t="s">
        <v>1493</v>
      </c>
      <c r="DB89" s="12" t="s">
        <v>1493</v>
      </c>
      <c r="DC89" s="12" t="s">
        <v>1493</v>
      </c>
      <c r="DD89" s="12" t="s">
        <v>1493</v>
      </c>
      <c r="DE89" s="12" t="s">
        <v>1493</v>
      </c>
      <c r="DF89" s="12" t="s">
        <v>1493</v>
      </c>
      <c r="DG89" s="12" t="s">
        <v>1493</v>
      </c>
      <c r="DH89" s="12" t="s">
        <v>1493</v>
      </c>
      <c r="DI89" s="12" t="s">
        <v>1493</v>
      </c>
      <c r="DJ89" s="12" t="s">
        <v>1493</v>
      </c>
      <c r="DK89" s="12" t="s">
        <v>1493</v>
      </c>
      <c r="DL89" s="12" t="s">
        <v>1493</v>
      </c>
      <c r="DM89" s="12" t="s">
        <v>1493</v>
      </c>
      <c r="DN89" s="12" t="s">
        <v>1493</v>
      </c>
      <c r="DO89" s="12" t="s">
        <v>1493</v>
      </c>
      <c r="DP89" s="12" t="s">
        <v>1493</v>
      </c>
      <c r="DQ89" s="12" t="s">
        <v>1493</v>
      </c>
      <c r="DR89" s="12" t="s">
        <v>1493</v>
      </c>
      <c r="DS89" s="12" t="s">
        <v>1493</v>
      </c>
      <c r="DT89" s="12" t="s">
        <v>1493</v>
      </c>
      <c r="DU89" s="12" t="s">
        <v>1493</v>
      </c>
      <c r="DV89" s="12" t="s">
        <v>1493</v>
      </c>
      <c r="DW89" s="12" t="s">
        <v>1493</v>
      </c>
      <c r="DX89" s="12" t="s">
        <v>1493</v>
      </c>
      <c r="DY89" s="12" t="s">
        <v>1493</v>
      </c>
      <c r="DZ89" s="12" t="s">
        <v>1493</v>
      </c>
      <c r="EA89" s="12" t="s">
        <v>1493</v>
      </c>
      <c r="EB89" s="12" t="s">
        <v>1493</v>
      </c>
      <c r="EC89" s="12" t="s">
        <v>1493</v>
      </c>
      <c r="ED89" s="12" t="s">
        <v>1493</v>
      </c>
      <c r="EE89" s="12" t="s">
        <v>1493</v>
      </c>
      <c r="EF89" s="12" t="s">
        <v>1493</v>
      </c>
      <c r="EG89" s="12" t="s">
        <v>1493</v>
      </c>
      <c r="EH89" s="12" t="s">
        <v>1493</v>
      </c>
      <c r="EI89" s="12" t="s">
        <v>1493</v>
      </c>
      <c r="EJ89" s="12" t="s">
        <v>1493</v>
      </c>
      <c r="EK89" s="12" t="s">
        <v>1493</v>
      </c>
      <c r="EL89" s="12" t="s">
        <v>1493</v>
      </c>
      <c r="EM89" s="12" t="s">
        <v>1493</v>
      </c>
      <c r="EN89" s="12" t="s">
        <v>1493</v>
      </c>
      <c r="EO89" s="12" t="s">
        <v>1493</v>
      </c>
      <c r="EP89" s="12" t="s">
        <v>1493</v>
      </c>
      <c r="EQ89" s="12" t="s">
        <v>1493</v>
      </c>
      <c r="ER89" s="12" t="s">
        <v>1493</v>
      </c>
      <c r="ES89" s="12" t="s">
        <v>1493</v>
      </c>
      <c r="ET89" s="12" t="s">
        <v>1493</v>
      </c>
      <c r="EU89" s="12" t="s">
        <v>1493</v>
      </c>
      <c r="EV89" s="12" t="s">
        <v>1493</v>
      </c>
      <c r="EW89" s="12" t="s">
        <v>1493</v>
      </c>
      <c r="EX89" s="12" t="s">
        <v>1493</v>
      </c>
      <c r="EY89" s="12" t="s">
        <v>1493</v>
      </c>
      <c r="EZ89" s="12" t="s">
        <v>1493</v>
      </c>
      <c r="FA89" s="12" t="s">
        <v>1493</v>
      </c>
      <c r="FB89" s="12" t="s">
        <v>1493</v>
      </c>
      <c r="FC89" s="12" t="s">
        <v>1493</v>
      </c>
      <c r="FD89" s="12" t="s">
        <v>1493</v>
      </c>
      <c r="FE89" s="12" t="s">
        <v>1493</v>
      </c>
      <c r="FF89" s="12" t="s">
        <v>1493</v>
      </c>
      <c r="FG89" s="12" t="s">
        <v>1493</v>
      </c>
      <c r="FH89" s="12" t="s">
        <v>1493</v>
      </c>
      <c r="FI89" s="12" t="s">
        <v>1493</v>
      </c>
      <c r="FJ89" s="12" t="s">
        <v>1493</v>
      </c>
      <c r="FK89" s="12" t="s">
        <v>1493</v>
      </c>
      <c r="FL89" s="12" t="s">
        <v>1493</v>
      </c>
      <c r="FM89" s="12" t="s">
        <v>1493</v>
      </c>
      <c r="FN89">
        <v>1</v>
      </c>
      <c r="FO89" s="12" t="s">
        <v>1493</v>
      </c>
      <c r="FP89" s="12" t="s">
        <v>1493</v>
      </c>
      <c r="FQ89">
        <v>0</v>
      </c>
      <c r="FR89" s="12" t="s">
        <v>1493</v>
      </c>
      <c r="FS89" s="12" t="s">
        <v>1493</v>
      </c>
      <c r="FT89" s="12" t="s">
        <v>1493</v>
      </c>
      <c r="FU89" s="12" t="s">
        <v>1493</v>
      </c>
      <c r="FV89" s="12" t="s">
        <v>1493</v>
      </c>
      <c r="FW89" s="12" t="s">
        <v>1493</v>
      </c>
      <c r="FX89" s="12" t="s">
        <v>1493</v>
      </c>
      <c r="FY89" s="12" t="s">
        <v>1493</v>
      </c>
      <c r="FZ89" s="12" t="s">
        <v>1493</v>
      </c>
      <c r="GA89" s="12" t="s">
        <v>1493</v>
      </c>
      <c r="GB89" s="12" t="s">
        <v>1493</v>
      </c>
      <c r="GC89" s="12" t="s">
        <v>1493</v>
      </c>
      <c r="GD89" s="12" t="s">
        <v>1493</v>
      </c>
      <c r="GE89" s="12" t="s">
        <v>1493</v>
      </c>
      <c r="GF89" s="12" t="s">
        <v>1493</v>
      </c>
      <c r="GG89" s="12" t="s">
        <v>1493</v>
      </c>
      <c r="GH89" s="12" t="s">
        <v>1493</v>
      </c>
      <c r="GI89" s="12" t="s">
        <v>1493</v>
      </c>
      <c r="GJ89">
        <v>0</v>
      </c>
      <c r="GK89">
        <v>0</v>
      </c>
      <c r="GL89">
        <v>0</v>
      </c>
      <c r="GN89">
        <v>1</v>
      </c>
    </row>
    <row r="90" spans="1:196" x14ac:dyDescent="0.25">
      <c r="A90" s="4">
        <v>2.0880000000000001</v>
      </c>
      <c r="B90" s="12" t="s">
        <v>977</v>
      </c>
      <c r="C90" s="12" t="s">
        <v>1493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 s="12" t="s">
        <v>1493</v>
      </c>
      <c r="M90" s="12" t="s">
        <v>1493</v>
      </c>
      <c r="N90" s="12" t="s">
        <v>1493</v>
      </c>
      <c r="O90">
        <v>1</v>
      </c>
      <c r="P90" t="s">
        <v>957</v>
      </c>
      <c r="Q90" s="12" t="s">
        <v>1493</v>
      </c>
      <c r="R90">
        <v>1</v>
      </c>
      <c r="S90" s="12" t="s">
        <v>1493</v>
      </c>
      <c r="T90" s="12" t="s">
        <v>1493</v>
      </c>
      <c r="U90" s="12" t="s">
        <v>1493</v>
      </c>
      <c r="V90" s="12" t="s">
        <v>1493</v>
      </c>
      <c r="W90" s="12" t="s">
        <v>1493</v>
      </c>
      <c r="X90" s="12" t="s">
        <v>1493</v>
      </c>
      <c r="Y90" s="12" t="s">
        <v>1493</v>
      </c>
      <c r="Z90" s="12" t="s">
        <v>1493</v>
      </c>
      <c r="AA90">
        <v>1</v>
      </c>
      <c r="AB90" s="12" t="s">
        <v>1493</v>
      </c>
      <c r="AC90">
        <v>1</v>
      </c>
      <c r="AD90" t="s">
        <v>1270</v>
      </c>
      <c r="AE90" s="12" t="s">
        <v>1493</v>
      </c>
      <c r="AF90" s="12" t="s">
        <v>1493</v>
      </c>
      <c r="AG90" s="12" t="s">
        <v>1493</v>
      </c>
      <c r="AH90" s="12" t="s">
        <v>1493</v>
      </c>
      <c r="AI90" s="12" t="s">
        <v>1493</v>
      </c>
      <c r="AJ90" s="12" t="s">
        <v>1493</v>
      </c>
      <c r="AK90" s="12" t="s">
        <v>1493</v>
      </c>
      <c r="AL90" s="12" t="s">
        <v>1493</v>
      </c>
      <c r="AM90" s="12" t="s">
        <v>1493</v>
      </c>
      <c r="AN90" s="12" t="s">
        <v>1493</v>
      </c>
      <c r="AO90">
        <v>1</v>
      </c>
      <c r="AP90" s="12" t="s">
        <v>1493</v>
      </c>
      <c r="AQ90" s="12" t="s">
        <v>1493</v>
      </c>
      <c r="AR90" t="s">
        <v>1377</v>
      </c>
      <c r="AS90">
        <v>180</v>
      </c>
      <c r="AT90" s="12" t="s">
        <v>1493</v>
      </c>
      <c r="AU90" s="12" t="s">
        <v>1493</v>
      </c>
      <c r="AV90" s="12" t="s">
        <v>1493</v>
      </c>
      <c r="AW90" s="12" t="s">
        <v>1493</v>
      </c>
      <c r="AX90" s="12" t="s">
        <v>1493</v>
      </c>
      <c r="AY90" s="12" t="s">
        <v>1493</v>
      </c>
      <c r="AZ90" s="12" t="s">
        <v>1493</v>
      </c>
      <c r="BA90" s="12" t="s">
        <v>1493</v>
      </c>
      <c r="BB90" s="12" t="s">
        <v>1493</v>
      </c>
      <c r="BC90" s="12" t="s">
        <v>1493</v>
      </c>
      <c r="BD90">
        <v>1</v>
      </c>
      <c r="BE90" s="12" t="s">
        <v>1493</v>
      </c>
      <c r="BF90" s="12" t="s">
        <v>1493</v>
      </c>
      <c r="BG90" s="12" t="s">
        <v>1493</v>
      </c>
      <c r="BH90" s="12" t="s">
        <v>1493</v>
      </c>
      <c r="BI90" s="12" t="s">
        <v>1493</v>
      </c>
      <c r="BJ90" s="12" t="s">
        <v>1493</v>
      </c>
      <c r="BK90" s="12" t="s">
        <v>1493</v>
      </c>
      <c r="BL90" s="12" t="s">
        <v>1493</v>
      </c>
      <c r="BM90" s="12" t="s">
        <v>1493</v>
      </c>
      <c r="BN90" s="12" t="s">
        <v>1493</v>
      </c>
      <c r="BO90" s="12" t="s">
        <v>1493</v>
      </c>
      <c r="BP90" s="12" t="s">
        <v>1493</v>
      </c>
      <c r="BQ90" s="12" t="s">
        <v>1493</v>
      </c>
      <c r="BR90" s="12" t="s">
        <v>1493</v>
      </c>
      <c r="BS90" s="12" t="s">
        <v>1493</v>
      </c>
      <c r="BT90" s="12" t="s">
        <v>1493</v>
      </c>
      <c r="BU90" s="12" t="s">
        <v>1493</v>
      </c>
      <c r="BV90" s="12" t="s">
        <v>1493</v>
      </c>
      <c r="BW90" s="12" t="s">
        <v>1493</v>
      </c>
      <c r="BX90" s="12" t="s">
        <v>1493</v>
      </c>
      <c r="BY90" s="12" t="s">
        <v>1493</v>
      </c>
      <c r="BZ90" s="12" t="s">
        <v>1493</v>
      </c>
      <c r="CA90" s="12" t="s">
        <v>1493</v>
      </c>
      <c r="CB90" s="12" t="s">
        <v>1493</v>
      </c>
      <c r="CC90" s="12" t="s">
        <v>1493</v>
      </c>
      <c r="CD90" s="12" t="s">
        <v>1493</v>
      </c>
      <c r="CE90" s="12" t="s">
        <v>1493</v>
      </c>
      <c r="CF90" s="12" t="s">
        <v>1493</v>
      </c>
      <c r="CG90" s="12" t="s">
        <v>1493</v>
      </c>
      <c r="CH90" s="12" t="s">
        <v>1493</v>
      </c>
      <c r="CI90" s="12" t="s">
        <v>1493</v>
      </c>
      <c r="CJ90" s="12" t="s">
        <v>1493</v>
      </c>
      <c r="CK90" s="12" t="s">
        <v>1493</v>
      </c>
      <c r="CL90" s="12" t="s">
        <v>1493</v>
      </c>
      <c r="CM90" s="12" t="s">
        <v>1493</v>
      </c>
      <c r="CN90" s="12" t="s">
        <v>1493</v>
      </c>
      <c r="CO90" s="12" t="s">
        <v>1493</v>
      </c>
      <c r="CP90" s="12" t="s">
        <v>1493</v>
      </c>
      <c r="CQ90" s="12" t="s">
        <v>1493</v>
      </c>
      <c r="CR90" s="12" t="s">
        <v>1493</v>
      </c>
      <c r="CS90" s="12" t="s">
        <v>1493</v>
      </c>
      <c r="CT90" s="12" t="s">
        <v>1493</v>
      </c>
      <c r="CU90" s="12" t="s">
        <v>1493</v>
      </c>
      <c r="CV90" s="12" t="s">
        <v>1493</v>
      </c>
      <c r="CW90" s="12" t="s">
        <v>1493</v>
      </c>
      <c r="CX90" s="12" t="s">
        <v>1493</v>
      </c>
      <c r="CY90" s="12" t="s">
        <v>1493</v>
      </c>
      <c r="CZ90" s="12" t="s">
        <v>1493</v>
      </c>
      <c r="DA90" s="12" t="s">
        <v>1493</v>
      </c>
      <c r="DB90" s="12" t="s">
        <v>1493</v>
      </c>
      <c r="DC90" s="12" t="s">
        <v>1493</v>
      </c>
      <c r="DD90" s="12" t="s">
        <v>1493</v>
      </c>
      <c r="DE90" s="12" t="s">
        <v>1493</v>
      </c>
      <c r="DF90" s="12" t="s">
        <v>1493</v>
      </c>
      <c r="DG90" s="12" t="s">
        <v>1493</v>
      </c>
      <c r="DH90" s="12" t="s">
        <v>1493</v>
      </c>
      <c r="DI90" s="12" t="s">
        <v>1493</v>
      </c>
      <c r="DJ90" s="12" t="s">
        <v>1493</v>
      </c>
      <c r="DK90" s="12" t="s">
        <v>1493</v>
      </c>
      <c r="DL90" s="12" t="s">
        <v>1493</v>
      </c>
      <c r="DM90" s="12" t="s">
        <v>1493</v>
      </c>
      <c r="DN90" s="12" t="s">
        <v>1493</v>
      </c>
      <c r="DO90" s="12" t="s">
        <v>1493</v>
      </c>
      <c r="DP90" s="12" t="s">
        <v>1493</v>
      </c>
      <c r="DQ90" s="12" t="s">
        <v>1493</v>
      </c>
      <c r="DR90" s="12" t="s">
        <v>1493</v>
      </c>
      <c r="DS90" s="12" t="s">
        <v>1493</v>
      </c>
      <c r="DT90" s="12" t="s">
        <v>1493</v>
      </c>
      <c r="DU90" s="12" t="s">
        <v>1493</v>
      </c>
      <c r="DV90" s="12" t="s">
        <v>1493</v>
      </c>
      <c r="DW90" s="12" t="s">
        <v>1493</v>
      </c>
      <c r="DX90" s="12" t="s">
        <v>1493</v>
      </c>
      <c r="DY90" s="12" t="s">
        <v>1493</v>
      </c>
      <c r="DZ90" s="12" t="s">
        <v>1493</v>
      </c>
      <c r="EA90" s="12" t="s">
        <v>1493</v>
      </c>
      <c r="EB90" s="12" t="s">
        <v>1493</v>
      </c>
      <c r="EC90" s="12" t="s">
        <v>1493</v>
      </c>
      <c r="ED90" s="12" t="s">
        <v>1493</v>
      </c>
      <c r="EE90" s="12" t="s">
        <v>1493</v>
      </c>
      <c r="EF90" s="12" t="s">
        <v>1493</v>
      </c>
      <c r="EG90" s="12" t="s">
        <v>1493</v>
      </c>
      <c r="EH90" s="12" t="s">
        <v>1493</v>
      </c>
      <c r="EI90" s="12" t="s">
        <v>1493</v>
      </c>
      <c r="EJ90" s="12" t="s">
        <v>1493</v>
      </c>
      <c r="EK90" s="12" t="s">
        <v>1493</v>
      </c>
      <c r="EL90" s="12" t="s">
        <v>1493</v>
      </c>
      <c r="EM90" s="12" t="s">
        <v>1493</v>
      </c>
      <c r="EN90" s="12" t="s">
        <v>1493</v>
      </c>
      <c r="EO90" s="12" t="s">
        <v>1493</v>
      </c>
      <c r="EP90" s="12" t="s">
        <v>1493</v>
      </c>
      <c r="EQ90" s="12" t="s">
        <v>1493</v>
      </c>
      <c r="ER90" s="12" t="s">
        <v>1493</v>
      </c>
      <c r="ES90" s="12" t="s">
        <v>1493</v>
      </c>
      <c r="ET90" s="12" t="s">
        <v>1493</v>
      </c>
      <c r="EU90" s="12" t="s">
        <v>1493</v>
      </c>
      <c r="EV90" s="12" t="s">
        <v>1493</v>
      </c>
      <c r="EW90" s="12" t="s">
        <v>1493</v>
      </c>
      <c r="EX90" s="12" t="s">
        <v>1493</v>
      </c>
      <c r="EY90" s="12" t="s">
        <v>1493</v>
      </c>
      <c r="EZ90" s="12" t="s">
        <v>1493</v>
      </c>
      <c r="FA90" s="12" t="s">
        <v>1493</v>
      </c>
      <c r="FB90" s="12" t="s">
        <v>1493</v>
      </c>
      <c r="FC90" s="12" t="s">
        <v>1493</v>
      </c>
      <c r="FD90" s="12" t="s">
        <v>1493</v>
      </c>
      <c r="FE90" s="12" t="s">
        <v>1493</v>
      </c>
      <c r="FF90" s="12" t="s">
        <v>1493</v>
      </c>
      <c r="FG90" s="12" t="s">
        <v>1493</v>
      </c>
      <c r="FH90" s="12" t="s">
        <v>1493</v>
      </c>
      <c r="FI90" s="12" t="s">
        <v>1493</v>
      </c>
      <c r="FJ90" s="12" t="s">
        <v>1493</v>
      </c>
      <c r="FK90" s="12" t="s">
        <v>1493</v>
      </c>
      <c r="FL90" s="12" t="s">
        <v>1493</v>
      </c>
      <c r="FM90" s="12" t="s">
        <v>1493</v>
      </c>
      <c r="FN90">
        <v>1</v>
      </c>
      <c r="FO90" s="12" t="s">
        <v>1493</v>
      </c>
      <c r="FP90" s="12" t="s">
        <v>1493</v>
      </c>
      <c r="FQ90">
        <v>0</v>
      </c>
      <c r="FR90" s="12" t="s">
        <v>1493</v>
      </c>
      <c r="FS90" s="12" t="s">
        <v>1493</v>
      </c>
      <c r="FT90" s="12" t="s">
        <v>1493</v>
      </c>
      <c r="FU90" s="12" t="s">
        <v>1493</v>
      </c>
      <c r="FV90" s="12" t="s">
        <v>1493</v>
      </c>
      <c r="FW90" s="12" t="s">
        <v>1493</v>
      </c>
      <c r="FX90" s="12" t="s">
        <v>1493</v>
      </c>
      <c r="FY90" s="12" t="s">
        <v>1493</v>
      </c>
      <c r="FZ90" s="12" t="s">
        <v>1493</v>
      </c>
      <c r="GA90" s="12" t="s">
        <v>1493</v>
      </c>
      <c r="GB90" s="12" t="s">
        <v>1493</v>
      </c>
      <c r="GC90" s="12" t="s">
        <v>1493</v>
      </c>
      <c r="GD90" s="12" t="s">
        <v>1493</v>
      </c>
      <c r="GE90" s="12" t="s">
        <v>1493</v>
      </c>
      <c r="GF90" s="12" t="s">
        <v>1493</v>
      </c>
      <c r="GG90" s="12" t="s">
        <v>1493</v>
      </c>
      <c r="GH90" s="12" t="s">
        <v>1493</v>
      </c>
      <c r="GI90" s="12" t="s">
        <v>1493</v>
      </c>
      <c r="GJ90">
        <v>0</v>
      </c>
      <c r="GK90">
        <v>0</v>
      </c>
      <c r="GL90">
        <v>0</v>
      </c>
      <c r="GN90">
        <v>1</v>
      </c>
    </row>
    <row r="91" spans="1:196" x14ac:dyDescent="0.25">
      <c r="A91" s="4">
        <v>2.089</v>
      </c>
      <c r="B91" s="12" t="s">
        <v>674</v>
      </c>
      <c r="C91" s="12" t="s">
        <v>1493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 s="12" t="s">
        <v>1493</v>
      </c>
      <c r="M91" s="12" t="s">
        <v>1493</v>
      </c>
      <c r="N91" s="12" t="s">
        <v>1493</v>
      </c>
      <c r="O91">
        <v>1</v>
      </c>
      <c r="P91" s="12" t="s">
        <v>1493</v>
      </c>
      <c r="Q91" s="12" t="s">
        <v>1493</v>
      </c>
      <c r="R91" s="12" t="s">
        <v>1493</v>
      </c>
      <c r="S91" s="12" t="s">
        <v>1493</v>
      </c>
      <c r="T91" s="12" t="s">
        <v>1493</v>
      </c>
      <c r="U91" s="12" t="s">
        <v>1493</v>
      </c>
      <c r="V91" s="12" t="s">
        <v>1493</v>
      </c>
      <c r="W91" s="12" t="s">
        <v>1493</v>
      </c>
      <c r="X91" s="12" t="s">
        <v>1493</v>
      </c>
      <c r="Y91" s="12" t="s">
        <v>1493</v>
      </c>
      <c r="Z91" s="12" t="s">
        <v>1493</v>
      </c>
      <c r="AA91" s="12" t="s">
        <v>1493</v>
      </c>
      <c r="AB91" s="12" t="s">
        <v>1493</v>
      </c>
      <c r="AC91" s="12" t="s">
        <v>1493</v>
      </c>
      <c r="AD91" s="12" t="s">
        <v>1493</v>
      </c>
      <c r="AE91" s="12" t="s">
        <v>1493</v>
      </c>
      <c r="AF91" s="12" t="s">
        <v>1493</v>
      </c>
      <c r="AG91" s="12" t="s">
        <v>1493</v>
      </c>
      <c r="AH91" s="12" t="s">
        <v>1493</v>
      </c>
      <c r="AI91" s="12" t="s">
        <v>1493</v>
      </c>
      <c r="AJ91" s="12" t="s">
        <v>1493</v>
      </c>
      <c r="AK91" s="12" t="s">
        <v>1493</v>
      </c>
      <c r="AL91" s="12" t="s">
        <v>1493</v>
      </c>
      <c r="AM91" s="12" t="s">
        <v>1493</v>
      </c>
      <c r="AN91" s="12" t="s">
        <v>1493</v>
      </c>
      <c r="AO91" s="12" t="s">
        <v>1493</v>
      </c>
      <c r="AP91" s="12" t="s">
        <v>1493</v>
      </c>
      <c r="AQ91" s="12" t="s">
        <v>1493</v>
      </c>
      <c r="AR91" s="12" t="s">
        <v>1493</v>
      </c>
      <c r="AS91" s="12" t="s">
        <v>1493</v>
      </c>
      <c r="AT91" s="12" t="s">
        <v>1493</v>
      </c>
      <c r="AU91" s="12" t="s">
        <v>1493</v>
      </c>
      <c r="AV91" s="12" t="s">
        <v>1493</v>
      </c>
      <c r="AW91" s="12" t="s">
        <v>1493</v>
      </c>
      <c r="AX91" s="12" t="s">
        <v>1493</v>
      </c>
      <c r="AY91" s="12" t="s">
        <v>1493</v>
      </c>
      <c r="AZ91" s="12" t="s">
        <v>1493</v>
      </c>
      <c r="BA91" s="12" t="s">
        <v>1493</v>
      </c>
      <c r="BB91" s="12" t="s">
        <v>1493</v>
      </c>
      <c r="BC91" s="12" t="s">
        <v>1493</v>
      </c>
      <c r="BD91" s="12" t="s">
        <v>1493</v>
      </c>
      <c r="BE91" s="12" t="s">
        <v>1493</v>
      </c>
      <c r="BF91" s="12" t="s">
        <v>1493</v>
      </c>
      <c r="BG91" s="12" t="s">
        <v>1493</v>
      </c>
      <c r="BH91" s="12" t="s">
        <v>1493</v>
      </c>
      <c r="BI91" s="12" t="s">
        <v>1493</v>
      </c>
      <c r="BJ91" s="12" t="s">
        <v>1493</v>
      </c>
      <c r="BK91" s="12" t="s">
        <v>1493</v>
      </c>
      <c r="BL91" s="12" t="s">
        <v>1493</v>
      </c>
      <c r="BM91" s="12" t="s">
        <v>1493</v>
      </c>
      <c r="BN91" s="12" t="s">
        <v>1493</v>
      </c>
      <c r="BO91" s="12" t="s">
        <v>1493</v>
      </c>
      <c r="BP91" s="12" t="s">
        <v>1493</v>
      </c>
      <c r="BQ91" s="12" t="s">
        <v>1493</v>
      </c>
      <c r="BR91" s="12" t="s">
        <v>1493</v>
      </c>
      <c r="BS91" s="12" t="s">
        <v>1493</v>
      </c>
      <c r="BT91" s="12" t="s">
        <v>1493</v>
      </c>
      <c r="BU91" s="12" t="s">
        <v>1493</v>
      </c>
      <c r="BV91" s="12" t="s">
        <v>1493</v>
      </c>
      <c r="BW91" s="12" t="s">
        <v>1493</v>
      </c>
      <c r="BX91" s="12" t="s">
        <v>1493</v>
      </c>
      <c r="BY91" s="12" t="s">
        <v>1493</v>
      </c>
      <c r="BZ91" s="12" t="s">
        <v>1493</v>
      </c>
      <c r="CA91" s="12" t="s">
        <v>1493</v>
      </c>
      <c r="CB91" s="12" t="s">
        <v>1493</v>
      </c>
      <c r="CC91" s="12" t="s">
        <v>1493</v>
      </c>
      <c r="CD91" s="12" t="s">
        <v>1493</v>
      </c>
      <c r="CE91" s="12" t="s">
        <v>1493</v>
      </c>
      <c r="CF91" s="12" t="s">
        <v>1493</v>
      </c>
      <c r="CG91" s="12" t="s">
        <v>1493</v>
      </c>
      <c r="CH91" s="12" t="s">
        <v>1493</v>
      </c>
      <c r="CI91" s="12" t="s">
        <v>1493</v>
      </c>
      <c r="CJ91" s="12" t="s">
        <v>1493</v>
      </c>
      <c r="CK91" s="12" t="s">
        <v>1493</v>
      </c>
      <c r="CL91" s="12" t="s">
        <v>1493</v>
      </c>
      <c r="CM91" s="12" t="s">
        <v>1493</v>
      </c>
      <c r="CN91" s="12" t="s">
        <v>1493</v>
      </c>
      <c r="CO91" s="12" t="s">
        <v>1493</v>
      </c>
      <c r="CP91" s="12" t="s">
        <v>1493</v>
      </c>
      <c r="CQ91" s="12" t="s">
        <v>1493</v>
      </c>
      <c r="CR91" s="12" t="s">
        <v>1493</v>
      </c>
      <c r="CS91" s="12" t="s">
        <v>1493</v>
      </c>
      <c r="CT91" s="12" t="s">
        <v>1493</v>
      </c>
      <c r="CU91" s="12" t="s">
        <v>1493</v>
      </c>
      <c r="CV91" s="12" t="s">
        <v>1493</v>
      </c>
      <c r="CW91" s="12" t="s">
        <v>1493</v>
      </c>
      <c r="CX91" s="12" t="s">
        <v>1493</v>
      </c>
      <c r="CY91" s="12" t="s">
        <v>1493</v>
      </c>
      <c r="CZ91" s="12" t="s">
        <v>1493</v>
      </c>
      <c r="DA91" s="12" t="s">
        <v>1493</v>
      </c>
      <c r="DB91" s="12" t="s">
        <v>1493</v>
      </c>
      <c r="DC91" s="12" t="s">
        <v>1493</v>
      </c>
      <c r="DD91" s="12" t="s">
        <v>1493</v>
      </c>
      <c r="DE91" s="12" t="s">
        <v>1493</v>
      </c>
      <c r="DF91" s="12" t="s">
        <v>1493</v>
      </c>
      <c r="DG91" s="12" t="s">
        <v>1493</v>
      </c>
      <c r="DH91" s="12" t="s">
        <v>1493</v>
      </c>
      <c r="DI91" s="12" t="s">
        <v>1493</v>
      </c>
      <c r="DJ91" s="12" t="s">
        <v>1493</v>
      </c>
      <c r="DK91" s="12" t="s">
        <v>1493</v>
      </c>
      <c r="DL91" s="12" t="s">
        <v>1493</v>
      </c>
      <c r="DM91" s="12" t="s">
        <v>1493</v>
      </c>
      <c r="DN91" s="12" t="s">
        <v>1493</v>
      </c>
      <c r="DO91" s="12" t="s">
        <v>1493</v>
      </c>
      <c r="DP91" s="12" t="s">
        <v>1493</v>
      </c>
      <c r="DQ91" s="12" t="s">
        <v>1493</v>
      </c>
      <c r="DR91" s="12" t="s">
        <v>1493</v>
      </c>
      <c r="DS91" s="12" t="s">
        <v>1493</v>
      </c>
      <c r="DT91" s="12" t="s">
        <v>1493</v>
      </c>
      <c r="DU91" s="12" t="s">
        <v>1493</v>
      </c>
      <c r="DV91" s="12" t="s">
        <v>1493</v>
      </c>
      <c r="DW91" s="12" t="s">
        <v>1493</v>
      </c>
      <c r="DX91" s="12" t="s">
        <v>1493</v>
      </c>
      <c r="DY91" s="12" t="s">
        <v>1493</v>
      </c>
      <c r="DZ91" s="12" t="s">
        <v>1493</v>
      </c>
      <c r="EA91" s="12" t="s">
        <v>1493</v>
      </c>
      <c r="EB91" s="12" t="s">
        <v>1493</v>
      </c>
      <c r="EC91" s="12" t="s">
        <v>1493</v>
      </c>
      <c r="ED91" s="12" t="s">
        <v>1493</v>
      </c>
      <c r="EE91" s="12" t="s">
        <v>1493</v>
      </c>
      <c r="EF91" s="12" t="s">
        <v>1493</v>
      </c>
      <c r="EG91" s="12" t="s">
        <v>1493</v>
      </c>
      <c r="EH91" s="12" t="s">
        <v>1493</v>
      </c>
      <c r="EI91" s="12" t="s">
        <v>1493</v>
      </c>
      <c r="EJ91" s="12" t="s">
        <v>1493</v>
      </c>
      <c r="EK91" s="12" t="s">
        <v>1493</v>
      </c>
      <c r="EL91" s="12" t="s">
        <v>1493</v>
      </c>
      <c r="EM91" s="12" t="s">
        <v>1493</v>
      </c>
      <c r="EN91" s="12" t="s">
        <v>1493</v>
      </c>
      <c r="EO91" s="12" t="s">
        <v>1493</v>
      </c>
      <c r="EP91" s="12" t="s">
        <v>1493</v>
      </c>
      <c r="EQ91" s="12" t="s">
        <v>1493</v>
      </c>
      <c r="ER91" s="12" t="s">
        <v>1493</v>
      </c>
      <c r="ES91" s="12" t="s">
        <v>1493</v>
      </c>
      <c r="ET91" s="12" t="s">
        <v>1493</v>
      </c>
      <c r="EU91" s="12" t="s">
        <v>1493</v>
      </c>
      <c r="EV91" s="12" t="s">
        <v>1493</v>
      </c>
      <c r="EW91" s="12" t="s">
        <v>1493</v>
      </c>
      <c r="EX91" s="12" t="s">
        <v>1493</v>
      </c>
      <c r="EY91" s="12" t="s">
        <v>1493</v>
      </c>
      <c r="EZ91" s="12" t="s">
        <v>1493</v>
      </c>
      <c r="FA91" s="12" t="s">
        <v>1493</v>
      </c>
      <c r="FB91" s="12" t="s">
        <v>1493</v>
      </c>
      <c r="FC91" s="12" t="s">
        <v>1493</v>
      </c>
      <c r="FD91" s="12" t="s">
        <v>1493</v>
      </c>
      <c r="FE91" s="12" t="s">
        <v>1493</v>
      </c>
      <c r="FF91" s="12" t="s">
        <v>1493</v>
      </c>
      <c r="FG91" s="12" t="s">
        <v>1493</v>
      </c>
      <c r="FH91" s="12" t="s">
        <v>1493</v>
      </c>
      <c r="FI91" s="12" t="s">
        <v>1493</v>
      </c>
      <c r="FJ91" s="12" t="s">
        <v>1493</v>
      </c>
      <c r="FK91" s="12" t="s">
        <v>1493</v>
      </c>
      <c r="FL91" s="12" t="s">
        <v>1493</v>
      </c>
      <c r="FM91" s="12" t="s">
        <v>1493</v>
      </c>
      <c r="FN91">
        <v>1</v>
      </c>
      <c r="FO91" s="12" t="s">
        <v>1493</v>
      </c>
      <c r="FP91" s="12" t="s">
        <v>1493</v>
      </c>
      <c r="FQ91">
        <v>0</v>
      </c>
      <c r="FR91" s="12" t="s">
        <v>1493</v>
      </c>
      <c r="FS91" s="12" t="s">
        <v>1493</v>
      </c>
      <c r="FT91" s="12" t="s">
        <v>1493</v>
      </c>
      <c r="FU91" s="12" t="s">
        <v>1493</v>
      </c>
      <c r="FV91" s="12" t="s">
        <v>1493</v>
      </c>
      <c r="FW91" s="12" t="s">
        <v>1493</v>
      </c>
      <c r="FX91" s="12" t="s">
        <v>1493</v>
      </c>
      <c r="FY91" s="12" t="s">
        <v>1493</v>
      </c>
      <c r="FZ91" s="12" t="s">
        <v>1493</v>
      </c>
      <c r="GA91" s="12" t="s">
        <v>1493</v>
      </c>
      <c r="GB91" s="12" t="s">
        <v>1493</v>
      </c>
      <c r="GC91" s="12" t="s">
        <v>1493</v>
      </c>
      <c r="GD91" s="12" t="s">
        <v>1493</v>
      </c>
      <c r="GE91" s="12" t="s">
        <v>1493</v>
      </c>
      <c r="GF91" s="12" t="s">
        <v>1493</v>
      </c>
      <c r="GG91" s="12" t="s">
        <v>1493</v>
      </c>
      <c r="GH91" s="12" t="s">
        <v>1493</v>
      </c>
      <c r="GI91" s="12" t="s">
        <v>1493</v>
      </c>
      <c r="GJ91">
        <v>0</v>
      </c>
      <c r="GK91">
        <v>0</v>
      </c>
      <c r="GL91">
        <v>0</v>
      </c>
      <c r="GN91">
        <v>1</v>
      </c>
    </row>
    <row r="92" spans="1:196" x14ac:dyDescent="0.25">
      <c r="A92" s="4">
        <v>2.09</v>
      </c>
      <c r="B92" s="12" t="s">
        <v>1122</v>
      </c>
      <c r="C92">
        <v>91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 s="12" t="s">
        <v>1493</v>
      </c>
      <c r="M92" s="12" t="s">
        <v>1493</v>
      </c>
      <c r="N92" s="12" t="s">
        <v>1493</v>
      </c>
      <c r="O92" s="12" t="s">
        <v>1493</v>
      </c>
      <c r="P92" t="s">
        <v>1216</v>
      </c>
      <c r="Q92" s="12" t="s">
        <v>1493</v>
      </c>
      <c r="R92">
        <v>1</v>
      </c>
      <c r="S92" s="12" t="s">
        <v>1493</v>
      </c>
      <c r="T92" s="12" t="s">
        <v>1493</v>
      </c>
      <c r="U92" s="12" t="s">
        <v>1493</v>
      </c>
      <c r="V92" s="12" t="s">
        <v>1493</v>
      </c>
      <c r="W92" s="12" t="s">
        <v>1493</v>
      </c>
      <c r="X92" s="12" t="s">
        <v>1493</v>
      </c>
      <c r="Y92" s="12" t="s">
        <v>1493</v>
      </c>
      <c r="Z92" s="12" t="s">
        <v>1493</v>
      </c>
      <c r="AA92" s="12" t="s">
        <v>1493</v>
      </c>
      <c r="AB92">
        <v>1</v>
      </c>
      <c r="AC92">
        <v>1</v>
      </c>
      <c r="AD92" t="s">
        <v>1409</v>
      </c>
      <c r="AE92" s="12" t="s">
        <v>1493</v>
      </c>
      <c r="AF92">
        <v>1</v>
      </c>
      <c r="AG92" s="12" t="s">
        <v>1493</v>
      </c>
      <c r="AH92" s="12" t="s">
        <v>1493</v>
      </c>
      <c r="AI92" s="12" t="s">
        <v>1493</v>
      </c>
      <c r="AJ92" s="12" t="s">
        <v>1493</v>
      </c>
      <c r="AK92" s="12" t="s">
        <v>1493</v>
      </c>
      <c r="AL92" s="12" t="s">
        <v>1493</v>
      </c>
      <c r="AM92" s="12" t="s">
        <v>1493</v>
      </c>
      <c r="AN92" s="12" t="s">
        <v>1493</v>
      </c>
      <c r="AO92" s="12" t="s">
        <v>1493</v>
      </c>
      <c r="AP92" s="12" t="s">
        <v>1493</v>
      </c>
      <c r="AQ92" s="12" t="s">
        <v>1493</v>
      </c>
      <c r="AR92" s="12" t="s">
        <v>1493</v>
      </c>
      <c r="AS92" s="12" t="s">
        <v>1493</v>
      </c>
      <c r="AT92" s="12" t="s">
        <v>1493</v>
      </c>
      <c r="AU92" s="12" t="s">
        <v>1493</v>
      </c>
      <c r="AV92" s="12" t="s">
        <v>1493</v>
      </c>
      <c r="AW92" s="12" t="s">
        <v>1493</v>
      </c>
      <c r="AX92" s="12" t="s">
        <v>1493</v>
      </c>
      <c r="AY92" s="12" t="s">
        <v>1493</v>
      </c>
      <c r="AZ92" s="12" t="s">
        <v>1493</v>
      </c>
      <c r="BA92" s="12" t="s">
        <v>1493</v>
      </c>
      <c r="BB92" s="12" t="s">
        <v>1493</v>
      </c>
      <c r="BC92" s="12" t="s">
        <v>1493</v>
      </c>
      <c r="BD92" s="12" t="s">
        <v>1493</v>
      </c>
      <c r="BE92" s="12" t="s">
        <v>1493</v>
      </c>
      <c r="BF92" s="12" t="s">
        <v>1493</v>
      </c>
      <c r="BG92" s="12" t="s">
        <v>1493</v>
      </c>
      <c r="BH92" s="12" t="s">
        <v>1493</v>
      </c>
      <c r="BI92" s="12" t="s">
        <v>1493</v>
      </c>
      <c r="BJ92" s="12" t="s">
        <v>1493</v>
      </c>
      <c r="BK92" s="12" t="s">
        <v>1493</v>
      </c>
      <c r="BL92" s="12" t="s">
        <v>1493</v>
      </c>
      <c r="BM92" s="12" t="s">
        <v>1493</v>
      </c>
      <c r="BN92" s="12" t="s">
        <v>1493</v>
      </c>
      <c r="BO92" s="12" t="s">
        <v>1493</v>
      </c>
      <c r="BP92" s="12" t="s">
        <v>1493</v>
      </c>
      <c r="BQ92" s="12" t="s">
        <v>1493</v>
      </c>
      <c r="BR92" s="12" t="s">
        <v>1493</v>
      </c>
      <c r="BS92" s="12" t="s">
        <v>1493</v>
      </c>
      <c r="BT92" s="12" t="s">
        <v>1493</v>
      </c>
      <c r="BU92" s="12" t="s">
        <v>1493</v>
      </c>
      <c r="BV92" s="12" t="s">
        <v>1493</v>
      </c>
      <c r="BW92" s="12" t="s">
        <v>1493</v>
      </c>
      <c r="BX92" s="12" t="s">
        <v>1493</v>
      </c>
      <c r="BY92" s="12" t="s">
        <v>1493</v>
      </c>
      <c r="BZ92" s="12" t="s">
        <v>1493</v>
      </c>
      <c r="CA92" s="12" t="s">
        <v>1493</v>
      </c>
      <c r="CB92" s="12" t="s">
        <v>1493</v>
      </c>
      <c r="CC92" s="12" t="s">
        <v>1493</v>
      </c>
      <c r="CD92" s="12" t="s">
        <v>1493</v>
      </c>
      <c r="CE92" s="12" t="s">
        <v>1493</v>
      </c>
      <c r="CF92" s="12" t="s">
        <v>1493</v>
      </c>
      <c r="CG92" s="12" t="s">
        <v>1493</v>
      </c>
      <c r="CH92" s="12" t="s">
        <v>1493</v>
      </c>
      <c r="CI92" s="12" t="s">
        <v>1493</v>
      </c>
      <c r="CJ92" s="12" t="s">
        <v>1493</v>
      </c>
      <c r="CK92" s="12" t="s">
        <v>1493</v>
      </c>
      <c r="CL92" s="12" t="s">
        <v>1493</v>
      </c>
      <c r="CM92" s="12" t="s">
        <v>1493</v>
      </c>
      <c r="CN92" s="12" t="s">
        <v>1493</v>
      </c>
      <c r="CO92" s="12" t="s">
        <v>1493</v>
      </c>
      <c r="CP92" s="12" t="s">
        <v>1493</v>
      </c>
      <c r="CQ92" s="12" t="s">
        <v>1493</v>
      </c>
      <c r="CR92" s="12" t="s">
        <v>1493</v>
      </c>
      <c r="CS92" s="12" t="s">
        <v>1493</v>
      </c>
      <c r="CT92" s="12" t="s">
        <v>1493</v>
      </c>
      <c r="CU92" s="12" t="s">
        <v>1493</v>
      </c>
      <c r="CV92" s="12" t="s">
        <v>1493</v>
      </c>
      <c r="CW92" s="12" t="s">
        <v>1493</v>
      </c>
      <c r="CX92" s="12" t="s">
        <v>1493</v>
      </c>
      <c r="CY92" s="12" t="s">
        <v>1493</v>
      </c>
      <c r="CZ92" s="12" t="s">
        <v>1493</v>
      </c>
      <c r="DA92" s="12" t="s">
        <v>1493</v>
      </c>
      <c r="DB92" s="12" t="s">
        <v>1493</v>
      </c>
      <c r="DC92" s="12" t="s">
        <v>1493</v>
      </c>
      <c r="DD92" s="12" t="s">
        <v>1493</v>
      </c>
      <c r="DE92" s="12" t="s">
        <v>1493</v>
      </c>
      <c r="DF92" s="12" t="s">
        <v>1493</v>
      </c>
      <c r="DG92" s="12" t="s">
        <v>1493</v>
      </c>
      <c r="DH92" s="12" t="s">
        <v>1493</v>
      </c>
      <c r="DI92" s="12" t="s">
        <v>1493</v>
      </c>
      <c r="DJ92" s="12" t="s">
        <v>1493</v>
      </c>
      <c r="DK92" s="12" t="s">
        <v>1493</v>
      </c>
      <c r="DL92" s="12" t="s">
        <v>1493</v>
      </c>
      <c r="DM92" s="12" t="s">
        <v>1493</v>
      </c>
      <c r="DN92" s="12" t="s">
        <v>1493</v>
      </c>
      <c r="DO92" s="12" t="s">
        <v>1493</v>
      </c>
      <c r="DP92" s="12" t="s">
        <v>1493</v>
      </c>
      <c r="DQ92" s="12" t="s">
        <v>1493</v>
      </c>
      <c r="DR92" s="12" t="s">
        <v>1493</v>
      </c>
      <c r="DS92" s="12" t="s">
        <v>1493</v>
      </c>
      <c r="DT92" s="12" t="s">
        <v>1493</v>
      </c>
      <c r="DU92" s="12" t="s">
        <v>1493</v>
      </c>
      <c r="DV92" s="12" t="s">
        <v>1493</v>
      </c>
      <c r="DW92" s="12" t="s">
        <v>1493</v>
      </c>
      <c r="DX92" s="12" t="s">
        <v>1493</v>
      </c>
      <c r="DY92" s="12" t="s">
        <v>1493</v>
      </c>
      <c r="DZ92" s="12" t="s">
        <v>1493</v>
      </c>
      <c r="EA92" s="12" t="s">
        <v>1493</v>
      </c>
      <c r="EB92" s="12" t="s">
        <v>1493</v>
      </c>
      <c r="EC92" s="12" t="s">
        <v>1493</v>
      </c>
      <c r="ED92" s="12" t="s">
        <v>1493</v>
      </c>
      <c r="EE92" s="12" t="s">
        <v>1493</v>
      </c>
      <c r="EF92" s="12" t="s">
        <v>1493</v>
      </c>
      <c r="EG92" s="12" t="s">
        <v>1493</v>
      </c>
      <c r="EH92" s="12" t="s">
        <v>1493</v>
      </c>
      <c r="EI92" s="12" t="s">
        <v>1493</v>
      </c>
      <c r="EJ92" s="12" t="s">
        <v>1493</v>
      </c>
      <c r="EK92" s="12" t="s">
        <v>1493</v>
      </c>
      <c r="EL92" s="12" t="s">
        <v>1493</v>
      </c>
      <c r="EM92" s="12" t="s">
        <v>1493</v>
      </c>
      <c r="EN92" s="12" t="s">
        <v>1493</v>
      </c>
      <c r="EO92" s="12" t="s">
        <v>1493</v>
      </c>
      <c r="EP92" s="12" t="s">
        <v>1493</v>
      </c>
      <c r="EQ92" s="12" t="s">
        <v>1493</v>
      </c>
      <c r="ER92" s="12" t="s">
        <v>1493</v>
      </c>
      <c r="ES92" s="12" t="s">
        <v>1493</v>
      </c>
      <c r="ET92" s="12" t="s">
        <v>1493</v>
      </c>
      <c r="EU92" s="12" t="s">
        <v>1493</v>
      </c>
      <c r="EV92" s="12" t="s">
        <v>1493</v>
      </c>
      <c r="EW92" s="12" t="s">
        <v>1493</v>
      </c>
      <c r="EX92" s="12" t="s">
        <v>1493</v>
      </c>
      <c r="EY92" s="12" t="s">
        <v>1493</v>
      </c>
      <c r="EZ92" s="12" t="s">
        <v>1493</v>
      </c>
      <c r="FA92" s="12" t="s">
        <v>1493</v>
      </c>
      <c r="FB92" s="12" t="s">
        <v>1493</v>
      </c>
      <c r="FC92" s="12" t="s">
        <v>1493</v>
      </c>
      <c r="FD92" s="12" t="s">
        <v>1493</v>
      </c>
      <c r="FE92" s="12" t="s">
        <v>1493</v>
      </c>
      <c r="FF92" s="12" t="s">
        <v>1493</v>
      </c>
      <c r="FG92" s="12" t="s">
        <v>1493</v>
      </c>
      <c r="FH92" s="12" t="s">
        <v>1493</v>
      </c>
      <c r="FI92" s="12" t="s">
        <v>1493</v>
      </c>
      <c r="FJ92" s="12" t="s">
        <v>1493</v>
      </c>
      <c r="FK92" s="12" t="s">
        <v>1493</v>
      </c>
      <c r="FL92" s="12" t="s">
        <v>1493</v>
      </c>
      <c r="FM92" s="12" t="s">
        <v>1493</v>
      </c>
      <c r="FN92">
        <v>1</v>
      </c>
      <c r="FO92" s="12" t="s">
        <v>1493</v>
      </c>
      <c r="FP92" s="12" t="s">
        <v>1493</v>
      </c>
      <c r="FQ92">
        <v>0</v>
      </c>
      <c r="FR92" s="12" t="s">
        <v>1493</v>
      </c>
      <c r="FS92" s="12" t="s">
        <v>1493</v>
      </c>
      <c r="FT92" s="12" t="s">
        <v>1493</v>
      </c>
      <c r="FU92" s="12" t="s">
        <v>1493</v>
      </c>
      <c r="FV92" s="12" t="s">
        <v>1493</v>
      </c>
      <c r="FW92" s="12" t="s">
        <v>1493</v>
      </c>
      <c r="FX92" s="12" t="s">
        <v>1493</v>
      </c>
      <c r="FY92" s="12" t="s">
        <v>1493</v>
      </c>
      <c r="FZ92" s="12" t="s">
        <v>1493</v>
      </c>
      <c r="GA92" s="12" t="s">
        <v>1493</v>
      </c>
      <c r="GB92" s="12" t="s">
        <v>1493</v>
      </c>
      <c r="GC92" s="12" t="s">
        <v>1493</v>
      </c>
      <c r="GD92" s="12" t="s">
        <v>1493</v>
      </c>
      <c r="GE92" s="12" t="s">
        <v>1493</v>
      </c>
      <c r="GF92" s="12" t="s">
        <v>1493</v>
      </c>
      <c r="GG92" s="12" t="s">
        <v>1493</v>
      </c>
      <c r="GH92" s="12" t="s">
        <v>1493</v>
      </c>
      <c r="GI92" s="12" t="s">
        <v>1493</v>
      </c>
      <c r="GJ92">
        <v>0</v>
      </c>
      <c r="GK92">
        <v>0</v>
      </c>
      <c r="GL92">
        <v>0</v>
      </c>
      <c r="GN92">
        <v>1</v>
      </c>
    </row>
    <row r="93" spans="1:196" x14ac:dyDescent="0.25">
      <c r="A93" s="4">
        <v>2.0910000000000002</v>
      </c>
      <c r="B93" s="12" t="s">
        <v>1377</v>
      </c>
      <c r="C93" s="12" t="s">
        <v>1493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 s="12" t="s">
        <v>1493</v>
      </c>
      <c r="M93" s="12" t="s">
        <v>1493</v>
      </c>
      <c r="N93" s="12" t="s">
        <v>1493</v>
      </c>
      <c r="O93">
        <v>1</v>
      </c>
      <c r="P93" s="12" t="s">
        <v>1493</v>
      </c>
      <c r="Q93" s="12" t="s">
        <v>1493</v>
      </c>
      <c r="R93" s="12" t="s">
        <v>1493</v>
      </c>
      <c r="S93" s="12" t="s">
        <v>1493</v>
      </c>
      <c r="T93" s="12" t="s">
        <v>1493</v>
      </c>
      <c r="U93" s="12" t="s">
        <v>1493</v>
      </c>
      <c r="V93" s="12" t="s">
        <v>1493</v>
      </c>
      <c r="W93" s="12" t="s">
        <v>1493</v>
      </c>
      <c r="X93" s="12" t="s">
        <v>1493</v>
      </c>
      <c r="Y93" s="12" t="s">
        <v>1493</v>
      </c>
      <c r="Z93" s="12" t="s">
        <v>1493</v>
      </c>
      <c r="AA93" s="12" t="s">
        <v>1493</v>
      </c>
      <c r="AB93" s="12" t="s">
        <v>1493</v>
      </c>
      <c r="AC93" s="12" t="s">
        <v>1493</v>
      </c>
      <c r="AD93" s="12" t="s">
        <v>1493</v>
      </c>
      <c r="AE93" s="12" t="s">
        <v>1493</v>
      </c>
      <c r="AF93" s="12" t="s">
        <v>1493</v>
      </c>
      <c r="AG93" s="12" t="s">
        <v>1493</v>
      </c>
      <c r="AH93" s="12" t="s">
        <v>1493</v>
      </c>
      <c r="AI93" s="12" t="s">
        <v>1493</v>
      </c>
      <c r="AJ93" s="12" t="s">
        <v>1493</v>
      </c>
      <c r="AK93" s="12" t="s">
        <v>1493</v>
      </c>
      <c r="AL93" s="12" t="s">
        <v>1493</v>
      </c>
      <c r="AM93" s="12" t="s">
        <v>1493</v>
      </c>
      <c r="AN93" s="12" t="s">
        <v>1493</v>
      </c>
      <c r="AO93" s="12" t="s">
        <v>1493</v>
      </c>
      <c r="AP93" s="12" t="s">
        <v>1493</v>
      </c>
      <c r="AQ93" s="12" t="s">
        <v>1493</v>
      </c>
      <c r="AR93" s="12" t="s">
        <v>1493</v>
      </c>
      <c r="AS93" s="12" t="s">
        <v>1493</v>
      </c>
      <c r="AT93" s="12" t="s">
        <v>1493</v>
      </c>
      <c r="AU93" s="12" t="s">
        <v>1493</v>
      </c>
      <c r="AV93" s="12" t="s">
        <v>1493</v>
      </c>
      <c r="AW93" s="12" t="s">
        <v>1493</v>
      </c>
      <c r="AX93" s="12" t="s">
        <v>1493</v>
      </c>
      <c r="AY93" s="12" t="s">
        <v>1493</v>
      </c>
      <c r="AZ93" s="12" t="s">
        <v>1493</v>
      </c>
      <c r="BA93" s="12" t="s">
        <v>1493</v>
      </c>
      <c r="BB93" s="12" t="s">
        <v>1493</v>
      </c>
      <c r="BC93" s="12" t="s">
        <v>1493</v>
      </c>
      <c r="BD93" s="12" t="s">
        <v>1493</v>
      </c>
      <c r="BE93" s="12" t="s">
        <v>1493</v>
      </c>
      <c r="BF93" s="12" t="s">
        <v>1493</v>
      </c>
      <c r="BG93" s="12" t="s">
        <v>1493</v>
      </c>
      <c r="BH93" s="12" t="s">
        <v>1493</v>
      </c>
      <c r="BI93" s="12" t="s">
        <v>1493</v>
      </c>
      <c r="BJ93" s="12" t="s">
        <v>1493</v>
      </c>
      <c r="BK93" s="12" t="s">
        <v>1493</v>
      </c>
      <c r="BL93" s="12" t="s">
        <v>1493</v>
      </c>
      <c r="BM93" s="12" t="s">
        <v>1493</v>
      </c>
      <c r="BN93" s="12" t="s">
        <v>1493</v>
      </c>
      <c r="BO93" s="12" t="s">
        <v>1493</v>
      </c>
      <c r="BP93" s="12" t="s">
        <v>1493</v>
      </c>
      <c r="BQ93" s="12" t="s">
        <v>1493</v>
      </c>
      <c r="BR93" s="12" t="s">
        <v>1493</v>
      </c>
      <c r="BS93" s="12" t="s">
        <v>1493</v>
      </c>
      <c r="BT93" s="12" t="s">
        <v>1493</v>
      </c>
      <c r="BU93" s="12" t="s">
        <v>1493</v>
      </c>
      <c r="BV93" s="12" t="s">
        <v>1493</v>
      </c>
      <c r="BW93" s="12" t="s">
        <v>1493</v>
      </c>
      <c r="BX93" s="12" t="s">
        <v>1493</v>
      </c>
      <c r="BY93" s="12" t="s">
        <v>1493</v>
      </c>
      <c r="BZ93" s="12" t="s">
        <v>1493</v>
      </c>
      <c r="CA93" s="12" t="s">
        <v>1493</v>
      </c>
      <c r="CB93" s="12" t="s">
        <v>1493</v>
      </c>
      <c r="CC93" s="12" t="s">
        <v>1493</v>
      </c>
      <c r="CD93" s="12" t="s">
        <v>1493</v>
      </c>
      <c r="CE93" s="12" t="s">
        <v>1493</v>
      </c>
      <c r="CF93" s="12" t="s">
        <v>1493</v>
      </c>
      <c r="CG93" s="12" t="s">
        <v>1493</v>
      </c>
      <c r="CH93" s="12" t="s">
        <v>1493</v>
      </c>
      <c r="CI93" s="12" t="s">
        <v>1493</v>
      </c>
      <c r="CJ93" s="12" t="s">
        <v>1493</v>
      </c>
      <c r="CK93" s="12" t="s">
        <v>1493</v>
      </c>
      <c r="CL93" s="12" t="s">
        <v>1493</v>
      </c>
      <c r="CM93" s="12" t="s">
        <v>1493</v>
      </c>
      <c r="CN93" s="12" t="s">
        <v>1493</v>
      </c>
      <c r="CO93" s="12" t="s">
        <v>1493</v>
      </c>
      <c r="CP93" s="12" t="s">
        <v>1493</v>
      </c>
      <c r="CQ93" s="12" t="s">
        <v>1493</v>
      </c>
      <c r="CR93" s="12" t="s">
        <v>1493</v>
      </c>
      <c r="CS93" s="12" t="s">
        <v>1493</v>
      </c>
      <c r="CT93" s="12" t="s">
        <v>1493</v>
      </c>
      <c r="CU93" s="12" t="s">
        <v>1493</v>
      </c>
      <c r="CV93" s="12" t="s">
        <v>1493</v>
      </c>
      <c r="CW93" s="12" t="s">
        <v>1493</v>
      </c>
      <c r="CX93" s="12" t="s">
        <v>1493</v>
      </c>
      <c r="CY93" s="12" t="s">
        <v>1493</v>
      </c>
      <c r="CZ93" s="12" t="s">
        <v>1493</v>
      </c>
      <c r="DA93" s="12" t="s">
        <v>1493</v>
      </c>
      <c r="DB93" s="12" t="s">
        <v>1493</v>
      </c>
      <c r="DC93" s="12" t="s">
        <v>1493</v>
      </c>
      <c r="DD93" s="12" t="s">
        <v>1493</v>
      </c>
      <c r="DE93" s="12" t="s">
        <v>1493</v>
      </c>
      <c r="DF93" s="12" t="s">
        <v>1493</v>
      </c>
      <c r="DG93" s="12" t="s">
        <v>1493</v>
      </c>
      <c r="DH93" s="12" t="s">
        <v>1493</v>
      </c>
      <c r="DI93" s="12" t="s">
        <v>1493</v>
      </c>
      <c r="DJ93" s="12" t="s">
        <v>1493</v>
      </c>
      <c r="DK93" s="12" t="s">
        <v>1493</v>
      </c>
      <c r="DL93" s="12" t="s">
        <v>1493</v>
      </c>
      <c r="DM93" s="12" t="s">
        <v>1493</v>
      </c>
      <c r="DN93" s="12" t="s">
        <v>1493</v>
      </c>
      <c r="DO93" s="12" t="s">
        <v>1493</v>
      </c>
      <c r="DP93" s="12" t="s">
        <v>1493</v>
      </c>
      <c r="DQ93" s="12" t="s">
        <v>1493</v>
      </c>
      <c r="DR93" s="12" t="s">
        <v>1493</v>
      </c>
      <c r="DS93" s="12" t="s">
        <v>1493</v>
      </c>
      <c r="DT93" s="12" t="s">
        <v>1493</v>
      </c>
      <c r="DU93" s="12" t="s">
        <v>1493</v>
      </c>
      <c r="DV93" s="12" t="s">
        <v>1493</v>
      </c>
      <c r="DW93" s="12" t="s">
        <v>1493</v>
      </c>
      <c r="DX93" s="12" t="s">
        <v>1493</v>
      </c>
      <c r="DY93" s="12" t="s">
        <v>1493</v>
      </c>
      <c r="DZ93" s="12" t="s">
        <v>1493</v>
      </c>
      <c r="EA93" s="12" t="s">
        <v>1493</v>
      </c>
      <c r="EB93" s="12" t="s">
        <v>1493</v>
      </c>
      <c r="EC93" s="12" t="s">
        <v>1493</v>
      </c>
      <c r="ED93" s="12" t="s">
        <v>1493</v>
      </c>
      <c r="EE93" s="12" t="s">
        <v>1493</v>
      </c>
      <c r="EF93" s="12" t="s">
        <v>1493</v>
      </c>
      <c r="EG93" s="12" t="s">
        <v>1493</v>
      </c>
      <c r="EH93" s="12" t="s">
        <v>1493</v>
      </c>
      <c r="EI93" s="12" t="s">
        <v>1493</v>
      </c>
      <c r="EJ93" s="12" t="s">
        <v>1493</v>
      </c>
      <c r="EK93" s="12" t="s">
        <v>1493</v>
      </c>
      <c r="EL93" s="12" t="s">
        <v>1493</v>
      </c>
      <c r="EM93" s="12" t="s">
        <v>1493</v>
      </c>
      <c r="EN93" s="12" t="s">
        <v>1493</v>
      </c>
      <c r="EO93" s="12" t="s">
        <v>1493</v>
      </c>
      <c r="EP93" s="12" t="s">
        <v>1493</v>
      </c>
      <c r="EQ93" s="12" t="s">
        <v>1493</v>
      </c>
      <c r="ER93" s="12" t="s">
        <v>1493</v>
      </c>
      <c r="ES93" s="12" t="s">
        <v>1493</v>
      </c>
      <c r="ET93" s="12" t="s">
        <v>1493</v>
      </c>
      <c r="EU93" s="12" t="s">
        <v>1493</v>
      </c>
      <c r="EV93" s="12" t="s">
        <v>1493</v>
      </c>
      <c r="EW93" s="12" t="s">
        <v>1493</v>
      </c>
      <c r="EX93" s="12" t="s">
        <v>1493</v>
      </c>
      <c r="EY93" s="12" t="s">
        <v>1493</v>
      </c>
      <c r="EZ93" s="12" t="s">
        <v>1493</v>
      </c>
      <c r="FA93" s="12" t="s">
        <v>1493</v>
      </c>
      <c r="FB93" s="12" t="s">
        <v>1493</v>
      </c>
      <c r="FC93" s="12" t="s">
        <v>1493</v>
      </c>
      <c r="FD93" s="12" t="s">
        <v>1493</v>
      </c>
      <c r="FE93" s="12" t="s">
        <v>1493</v>
      </c>
      <c r="FF93" s="12" t="s">
        <v>1493</v>
      </c>
      <c r="FG93" s="12" t="s">
        <v>1493</v>
      </c>
      <c r="FH93" s="12" t="s">
        <v>1493</v>
      </c>
      <c r="FI93" s="12" t="s">
        <v>1493</v>
      </c>
      <c r="FJ93" s="12" t="s">
        <v>1493</v>
      </c>
      <c r="FK93" s="12" t="s">
        <v>1493</v>
      </c>
      <c r="FL93" s="12" t="s">
        <v>1493</v>
      </c>
      <c r="FM93" s="12" t="s">
        <v>1493</v>
      </c>
      <c r="FN93">
        <v>1</v>
      </c>
      <c r="FO93" s="12" t="s">
        <v>1493</v>
      </c>
      <c r="FP93" s="12" t="s">
        <v>1493</v>
      </c>
      <c r="FQ93">
        <v>0</v>
      </c>
      <c r="FR93" s="12" t="s">
        <v>1493</v>
      </c>
      <c r="FS93" s="12" t="s">
        <v>1493</v>
      </c>
      <c r="FT93" s="12" t="s">
        <v>1493</v>
      </c>
      <c r="FU93" s="12" t="s">
        <v>1493</v>
      </c>
      <c r="FV93" s="12" t="s">
        <v>1493</v>
      </c>
      <c r="FW93" s="12" t="s">
        <v>1493</v>
      </c>
      <c r="FX93" s="12" t="s">
        <v>1493</v>
      </c>
      <c r="FY93" s="12" t="s">
        <v>1493</v>
      </c>
      <c r="FZ93" s="12" t="s">
        <v>1493</v>
      </c>
      <c r="GA93" s="12" t="s">
        <v>1493</v>
      </c>
      <c r="GB93" s="12" t="s">
        <v>1493</v>
      </c>
      <c r="GC93" s="12" t="s">
        <v>1493</v>
      </c>
      <c r="GD93" s="12" t="s">
        <v>1493</v>
      </c>
      <c r="GE93" s="12" t="s">
        <v>1493</v>
      </c>
      <c r="GF93" s="12" t="s">
        <v>1493</v>
      </c>
      <c r="GG93" s="12" t="s">
        <v>1493</v>
      </c>
      <c r="GH93" s="12" t="s">
        <v>1493</v>
      </c>
      <c r="GI93" s="12" t="s">
        <v>1493</v>
      </c>
      <c r="GJ93">
        <v>0</v>
      </c>
      <c r="GK93">
        <v>0</v>
      </c>
      <c r="GL93">
        <v>0</v>
      </c>
      <c r="GN93">
        <v>1</v>
      </c>
    </row>
    <row r="94" spans="1:196" x14ac:dyDescent="0.25">
      <c r="A94" s="4">
        <v>2.0920000000000001</v>
      </c>
      <c r="B94" s="12" t="s">
        <v>1355</v>
      </c>
      <c r="C94" s="12" t="s">
        <v>1493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 s="12" t="s">
        <v>1493</v>
      </c>
      <c r="M94" s="12" t="s">
        <v>1493</v>
      </c>
      <c r="N94" s="12" t="s">
        <v>1493</v>
      </c>
      <c r="O94" s="12" t="s">
        <v>1493</v>
      </c>
      <c r="P94" s="12" t="s">
        <v>1493</v>
      </c>
      <c r="Q94" s="12" t="s">
        <v>1493</v>
      </c>
      <c r="R94" s="12" t="s">
        <v>1493</v>
      </c>
      <c r="S94" s="12" t="s">
        <v>1493</v>
      </c>
      <c r="T94" s="12" t="s">
        <v>1493</v>
      </c>
      <c r="U94" s="12" t="s">
        <v>1493</v>
      </c>
      <c r="V94" s="12" t="s">
        <v>1493</v>
      </c>
      <c r="W94" s="12" t="s">
        <v>1493</v>
      </c>
      <c r="X94" s="12" t="s">
        <v>1493</v>
      </c>
      <c r="Y94" s="12" t="s">
        <v>1493</v>
      </c>
      <c r="Z94" s="12" t="s">
        <v>1493</v>
      </c>
      <c r="AA94" s="12" t="s">
        <v>1493</v>
      </c>
      <c r="AB94" s="12" t="s">
        <v>1493</v>
      </c>
      <c r="AC94" s="12" t="s">
        <v>1493</v>
      </c>
      <c r="AD94" s="12" t="s">
        <v>1493</v>
      </c>
      <c r="AE94" s="12" t="s">
        <v>1493</v>
      </c>
      <c r="AF94" s="12" t="s">
        <v>1493</v>
      </c>
      <c r="AG94" s="12" t="s">
        <v>1493</v>
      </c>
      <c r="AH94" s="12" t="s">
        <v>1493</v>
      </c>
      <c r="AI94" s="12" t="s">
        <v>1493</v>
      </c>
      <c r="AJ94" s="12" t="s">
        <v>1493</v>
      </c>
      <c r="AK94" s="12" t="s">
        <v>1493</v>
      </c>
      <c r="AL94" s="12" t="s">
        <v>1493</v>
      </c>
      <c r="AM94" s="12" t="s">
        <v>1493</v>
      </c>
      <c r="AN94" s="12" t="s">
        <v>1493</v>
      </c>
      <c r="AO94" s="12" t="s">
        <v>1493</v>
      </c>
      <c r="AP94" s="12" t="s">
        <v>1493</v>
      </c>
      <c r="AQ94" s="12" t="s">
        <v>1493</v>
      </c>
      <c r="AR94" s="12" t="s">
        <v>1493</v>
      </c>
      <c r="AS94" s="12" t="s">
        <v>1493</v>
      </c>
      <c r="AT94" s="12" t="s">
        <v>1493</v>
      </c>
      <c r="AU94" s="12" t="s">
        <v>1493</v>
      </c>
      <c r="AV94" s="12" t="s">
        <v>1493</v>
      </c>
      <c r="AW94" s="12" t="s">
        <v>1493</v>
      </c>
      <c r="AX94" s="12" t="s">
        <v>1493</v>
      </c>
      <c r="AY94" s="12" t="s">
        <v>1493</v>
      </c>
      <c r="AZ94" s="12" t="s">
        <v>1493</v>
      </c>
      <c r="BA94" s="12" t="s">
        <v>1493</v>
      </c>
      <c r="BB94" s="12" t="s">
        <v>1493</v>
      </c>
      <c r="BC94" s="12" t="s">
        <v>1493</v>
      </c>
      <c r="BD94" s="12" t="s">
        <v>1493</v>
      </c>
      <c r="BE94" s="12" t="s">
        <v>1493</v>
      </c>
      <c r="BF94" s="12" t="s">
        <v>1493</v>
      </c>
      <c r="BG94" s="12" t="s">
        <v>1493</v>
      </c>
      <c r="BH94" s="12" t="s">
        <v>1493</v>
      </c>
      <c r="BI94" s="12" t="s">
        <v>1493</v>
      </c>
      <c r="BJ94" s="12" t="s">
        <v>1493</v>
      </c>
      <c r="BK94" s="12" t="s">
        <v>1493</v>
      </c>
      <c r="BL94" s="12" t="s">
        <v>1493</v>
      </c>
      <c r="BM94" s="12" t="s">
        <v>1493</v>
      </c>
      <c r="BN94" s="12" t="s">
        <v>1493</v>
      </c>
      <c r="BO94" s="12" t="s">
        <v>1493</v>
      </c>
      <c r="BP94" s="12" t="s">
        <v>1493</v>
      </c>
      <c r="BQ94" s="12" t="s">
        <v>1493</v>
      </c>
      <c r="BR94" s="12" t="s">
        <v>1493</v>
      </c>
      <c r="BS94" s="12" t="s">
        <v>1493</v>
      </c>
      <c r="BT94" s="12" t="s">
        <v>1493</v>
      </c>
      <c r="BU94" s="12" t="s">
        <v>1493</v>
      </c>
      <c r="BV94" s="12" t="s">
        <v>1493</v>
      </c>
      <c r="BW94" s="12" t="s">
        <v>1493</v>
      </c>
      <c r="BX94" s="12" t="s">
        <v>1493</v>
      </c>
      <c r="BY94" s="12" t="s">
        <v>1493</v>
      </c>
      <c r="BZ94" s="12" t="s">
        <v>1493</v>
      </c>
      <c r="CA94" s="12" t="s">
        <v>1493</v>
      </c>
      <c r="CB94" s="12" t="s">
        <v>1493</v>
      </c>
      <c r="CC94" s="12" t="s">
        <v>1493</v>
      </c>
      <c r="CD94" s="12" t="s">
        <v>1493</v>
      </c>
      <c r="CE94" s="12" t="s">
        <v>1493</v>
      </c>
      <c r="CF94" s="12" t="s">
        <v>1493</v>
      </c>
      <c r="CG94" s="12" t="s">
        <v>1493</v>
      </c>
      <c r="CH94" s="12" t="s">
        <v>1493</v>
      </c>
      <c r="CI94" s="12" t="s">
        <v>1493</v>
      </c>
      <c r="CJ94" s="12" t="s">
        <v>1493</v>
      </c>
      <c r="CK94" s="12" t="s">
        <v>1493</v>
      </c>
      <c r="CL94" s="12" t="s">
        <v>1493</v>
      </c>
      <c r="CM94" s="12" t="s">
        <v>1493</v>
      </c>
      <c r="CN94" s="12" t="s">
        <v>1493</v>
      </c>
      <c r="CO94" s="12" t="s">
        <v>1493</v>
      </c>
      <c r="CP94" s="12" t="s">
        <v>1493</v>
      </c>
      <c r="CQ94" s="12" t="s">
        <v>1493</v>
      </c>
      <c r="CR94" s="12" t="s">
        <v>1493</v>
      </c>
      <c r="CS94" s="12" t="s">
        <v>1493</v>
      </c>
      <c r="CT94" s="12" t="s">
        <v>1493</v>
      </c>
      <c r="CU94" s="12" t="s">
        <v>1493</v>
      </c>
      <c r="CV94" s="12" t="s">
        <v>1493</v>
      </c>
      <c r="CW94" s="12" t="s">
        <v>1493</v>
      </c>
      <c r="CX94" s="12" t="s">
        <v>1493</v>
      </c>
      <c r="CY94" s="12" t="s">
        <v>1493</v>
      </c>
      <c r="CZ94" s="12" t="s">
        <v>1493</v>
      </c>
      <c r="DA94" s="12" t="s">
        <v>1493</v>
      </c>
      <c r="DB94" s="12" t="s">
        <v>1493</v>
      </c>
      <c r="DC94" s="12" t="s">
        <v>1493</v>
      </c>
      <c r="DD94" s="12" t="s">
        <v>1493</v>
      </c>
      <c r="DE94" s="12" t="s">
        <v>1493</v>
      </c>
      <c r="DF94" s="12" t="s">
        <v>1493</v>
      </c>
      <c r="DG94" s="12" t="s">
        <v>1493</v>
      </c>
      <c r="DH94" s="12" t="s">
        <v>1493</v>
      </c>
      <c r="DI94" s="12" t="s">
        <v>1493</v>
      </c>
      <c r="DJ94" s="12" t="s">
        <v>1493</v>
      </c>
      <c r="DK94" s="12" t="s">
        <v>1493</v>
      </c>
      <c r="DL94" s="12" t="s">
        <v>1493</v>
      </c>
      <c r="DM94" s="12" t="s">
        <v>1493</v>
      </c>
      <c r="DN94" s="12" t="s">
        <v>1493</v>
      </c>
      <c r="DO94" s="12" t="s">
        <v>1493</v>
      </c>
      <c r="DP94" s="12" t="s">
        <v>1493</v>
      </c>
      <c r="DQ94" s="12" t="s">
        <v>1493</v>
      </c>
      <c r="DR94" s="12" t="s">
        <v>1493</v>
      </c>
      <c r="DS94" s="12" t="s">
        <v>1493</v>
      </c>
      <c r="DT94" s="12" t="s">
        <v>1493</v>
      </c>
      <c r="DU94" s="12" t="s">
        <v>1493</v>
      </c>
      <c r="DV94" s="12" t="s">
        <v>1493</v>
      </c>
      <c r="DW94" s="12" t="s">
        <v>1493</v>
      </c>
      <c r="DX94" s="12" t="s">
        <v>1493</v>
      </c>
      <c r="DY94" s="12" t="s">
        <v>1493</v>
      </c>
      <c r="DZ94" s="12" t="s">
        <v>1493</v>
      </c>
      <c r="EA94" s="12" t="s">
        <v>1493</v>
      </c>
      <c r="EB94" s="12" t="s">
        <v>1493</v>
      </c>
      <c r="EC94" s="12" t="s">
        <v>1493</v>
      </c>
      <c r="ED94" s="12" t="s">
        <v>1493</v>
      </c>
      <c r="EE94" s="12" t="s">
        <v>1493</v>
      </c>
      <c r="EF94" s="12" t="s">
        <v>1493</v>
      </c>
      <c r="EG94" s="12" t="s">
        <v>1493</v>
      </c>
      <c r="EH94" s="12" t="s">
        <v>1493</v>
      </c>
      <c r="EI94" s="12" t="s">
        <v>1493</v>
      </c>
      <c r="EJ94" s="12" t="s">
        <v>1493</v>
      </c>
      <c r="EK94" s="12" t="s">
        <v>1493</v>
      </c>
      <c r="EL94" s="12" t="s">
        <v>1493</v>
      </c>
      <c r="EM94" s="12" t="s">
        <v>1493</v>
      </c>
      <c r="EN94" s="12" t="s">
        <v>1493</v>
      </c>
      <c r="EO94" s="12" t="s">
        <v>1493</v>
      </c>
      <c r="EP94" s="12" t="s">
        <v>1493</v>
      </c>
      <c r="EQ94" s="12" t="s">
        <v>1493</v>
      </c>
      <c r="ER94" s="12" t="s">
        <v>1493</v>
      </c>
      <c r="ES94" s="12" t="s">
        <v>1493</v>
      </c>
      <c r="ET94" s="12" t="s">
        <v>1493</v>
      </c>
      <c r="EU94" s="12" t="s">
        <v>1493</v>
      </c>
      <c r="EV94" s="12" t="s">
        <v>1493</v>
      </c>
      <c r="EW94" s="12" t="s">
        <v>1493</v>
      </c>
      <c r="EX94" s="12" t="s">
        <v>1493</v>
      </c>
      <c r="EY94" s="12" t="s">
        <v>1493</v>
      </c>
      <c r="EZ94" s="12" t="s">
        <v>1493</v>
      </c>
      <c r="FA94" s="12" t="s">
        <v>1493</v>
      </c>
      <c r="FB94" s="12" t="s">
        <v>1493</v>
      </c>
      <c r="FC94" s="12" t="s">
        <v>1493</v>
      </c>
      <c r="FD94" s="12" t="s">
        <v>1493</v>
      </c>
      <c r="FE94" s="12" t="s">
        <v>1493</v>
      </c>
      <c r="FF94" s="12" t="s">
        <v>1493</v>
      </c>
      <c r="FG94" s="12" t="s">
        <v>1493</v>
      </c>
      <c r="FH94" s="12" t="s">
        <v>1493</v>
      </c>
      <c r="FI94" s="12" t="s">
        <v>1493</v>
      </c>
      <c r="FJ94" s="12" t="s">
        <v>1493</v>
      </c>
      <c r="FK94" s="12" t="s">
        <v>1493</v>
      </c>
      <c r="FL94" s="12" t="s">
        <v>1493</v>
      </c>
      <c r="FM94" s="12" t="s">
        <v>1493</v>
      </c>
      <c r="FN94">
        <v>1</v>
      </c>
      <c r="FO94" s="12" t="s">
        <v>1493</v>
      </c>
      <c r="FP94" s="12" t="s">
        <v>1493</v>
      </c>
      <c r="FQ94">
        <v>1</v>
      </c>
      <c r="FR94" s="12" t="s">
        <v>1493</v>
      </c>
      <c r="FS94" s="12" t="s">
        <v>1493</v>
      </c>
      <c r="FT94" s="12" t="s">
        <v>1493</v>
      </c>
      <c r="FU94" s="12" t="s">
        <v>1493</v>
      </c>
      <c r="FV94" s="12" t="s">
        <v>1493</v>
      </c>
      <c r="FW94" s="12" t="s">
        <v>1493</v>
      </c>
      <c r="FX94" s="12" t="s">
        <v>1493</v>
      </c>
      <c r="FY94" s="12" t="s">
        <v>1493</v>
      </c>
      <c r="FZ94" s="12" t="s">
        <v>1493</v>
      </c>
      <c r="GA94" s="12" t="s">
        <v>1493</v>
      </c>
      <c r="GB94" s="12" t="s">
        <v>1493</v>
      </c>
      <c r="GC94" s="12" t="s">
        <v>1493</v>
      </c>
      <c r="GD94" s="12" t="s">
        <v>1493</v>
      </c>
      <c r="GE94" s="12" t="s">
        <v>1493</v>
      </c>
      <c r="GF94" s="12" t="s">
        <v>1493</v>
      </c>
      <c r="GG94" s="12" t="s">
        <v>1493</v>
      </c>
      <c r="GH94" s="12" t="s">
        <v>1493</v>
      </c>
      <c r="GI94" s="12" t="s">
        <v>1493</v>
      </c>
      <c r="GJ94">
        <v>0</v>
      </c>
      <c r="GK94">
        <v>0</v>
      </c>
      <c r="GL94">
        <v>0</v>
      </c>
      <c r="GN94">
        <v>1</v>
      </c>
    </row>
    <row r="95" spans="1:196" x14ac:dyDescent="0.25">
      <c r="A95" s="4">
        <v>2.093</v>
      </c>
      <c r="B95" s="12" t="s">
        <v>1416</v>
      </c>
      <c r="C95" s="12" t="s">
        <v>1493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 s="12" t="s">
        <v>1493</v>
      </c>
      <c r="M95" s="12" t="s">
        <v>1493</v>
      </c>
      <c r="N95" s="12" t="s">
        <v>1493</v>
      </c>
      <c r="O95" s="12" t="s">
        <v>1493</v>
      </c>
      <c r="P95" s="12" t="s">
        <v>1493</v>
      </c>
      <c r="Q95" s="12" t="s">
        <v>1493</v>
      </c>
      <c r="R95" s="12" t="s">
        <v>1493</v>
      </c>
      <c r="S95" s="12" t="s">
        <v>1493</v>
      </c>
      <c r="T95" s="12" t="s">
        <v>1493</v>
      </c>
      <c r="U95" s="12" t="s">
        <v>1493</v>
      </c>
      <c r="V95" s="12" t="s">
        <v>1493</v>
      </c>
      <c r="W95" s="12" t="s">
        <v>1493</v>
      </c>
      <c r="X95" s="12" t="s">
        <v>1493</v>
      </c>
      <c r="Y95" s="12" t="s">
        <v>1493</v>
      </c>
      <c r="Z95" s="12" t="s">
        <v>1493</v>
      </c>
      <c r="AA95" s="12" t="s">
        <v>1493</v>
      </c>
      <c r="AB95" s="12" t="s">
        <v>1493</v>
      </c>
      <c r="AC95" s="12" t="s">
        <v>1493</v>
      </c>
      <c r="AD95" s="12" t="s">
        <v>1493</v>
      </c>
      <c r="AE95" s="12" t="s">
        <v>1493</v>
      </c>
      <c r="AF95" s="12" t="s">
        <v>1493</v>
      </c>
      <c r="AG95" s="12" t="s">
        <v>1493</v>
      </c>
      <c r="AH95" s="12" t="s">
        <v>1493</v>
      </c>
      <c r="AI95" s="12" t="s">
        <v>1493</v>
      </c>
      <c r="AJ95" s="12" t="s">
        <v>1493</v>
      </c>
      <c r="AK95" s="12" t="s">
        <v>1493</v>
      </c>
      <c r="AL95" s="12" t="s">
        <v>1493</v>
      </c>
      <c r="AM95" s="12" t="s">
        <v>1493</v>
      </c>
      <c r="AN95" s="12" t="s">
        <v>1493</v>
      </c>
      <c r="AO95" s="12" t="s">
        <v>1493</v>
      </c>
      <c r="AP95" s="12" t="s">
        <v>1493</v>
      </c>
      <c r="AQ95" s="12" t="s">
        <v>1493</v>
      </c>
      <c r="AR95" s="12" t="s">
        <v>1493</v>
      </c>
      <c r="AS95" s="12" t="s">
        <v>1493</v>
      </c>
      <c r="AT95" s="12" t="s">
        <v>1493</v>
      </c>
      <c r="AU95" s="12" t="s">
        <v>1493</v>
      </c>
      <c r="AV95" s="12" t="s">
        <v>1493</v>
      </c>
      <c r="AW95" s="12" t="s">
        <v>1493</v>
      </c>
      <c r="AX95" s="12" t="s">
        <v>1493</v>
      </c>
      <c r="AY95" s="12" t="s">
        <v>1493</v>
      </c>
      <c r="AZ95" s="12" t="s">
        <v>1493</v>
      </c>
      <c r="BA95" s="12" t="s">
        <v>1493</v>
      </c>
      <c r="BB95" s="12" t="s">
        <v>1493</v>
      </c>
      <c r="BC95" s="12" t="s">
        <v>1493</v>
      </c>
      <c r="BD95" s="12" t="s">
        <v>1493</v>
      </c>
      <c r="BE95" s="12" t="s">
        <v>1493</v>
      </c>
      <c r="BF95" s="12" t="s">
        <v>1493</v>
      </c>
      <c r="BG95" s="12" t="s">
        <v>1493</v>
      </c>
      <c r="BH95" s="12" t="s">
        <v>1493</v>
      </c>
      <c r="BI95" s="12" t="s">
        <v>1493</v>
      </c>
      <c r="BJ95" s="12" t="s">
        <v>1493</v>
      </c>
      <c r="BK95" s="12" t="s">
        <v>1493</v>
      </c>
      <c r="BL95" s="12" t="s">
        <v>1493</v>
      </c>
      <c r="BM95" s="12" t="s">
        <v>1493</v>
      </c>
      <c r="BN95" s="12" t="s">
        <v>1493</v>
      </c>
      <c r="BO95" s="12" t="s">
        <v>1493</v>
      </c>
      <c r="BP95" s="12" t="s">
        <v>1493</v>
      </c>
      <c r="BQ95" s="12" t="s">
        <v>1493</v>
      </c>
      <c r="BR95" s="12" t="s">
        <v>1493</v>
      </c>
      <c r="BS95" s="12" t="s">
        <v>1493</v>
      </c>
      <c r="BT95" s="12" t="s">
        <v>1493</v>
      </c>
      <c r="BU95" s="12" t="s">
        <v>1493</v>
      </c>
      <c r="BV95" s="12" t="s">
        <v>1493</v>
      </c>
      <c r="BW95" s="12" t="s">
        <v>1493</v>
      </c>
      <c r="BX95" s="12" t="s">
        <v>1493</v>
      </c>
      <c r="BY95" s="12" t="s">
        <v>1493</v>
      </c>
      <c r="BZ95" s="12" t="s">
        <v>1493</v>
      </c>
      <c r="CA95" s="12" t="s">
        <v>1493</v>
      </c>
      <c r="CB95" s="12" t="s">
        <v>1493</v>
      </c>
      <c r="CC95" s="12" t="s">
        <v>1493</v>
      </c>
      <c r="CD95" s="12" t="s">
        <v>1493</v>
      </c>
      <c r="CE95" s="12" t="s">
        <v>1493</v>
      </c>
      <c r="CF95" s="12" t="s">
        <v>1493</v>
      </c>
      <c r="CG95" s="12" t="s">
        <v>1493</v>
      </c>
      <c r="CH95" s="12" t="s">
        <v>1493</v>
      </c>
      <c r="CI95" s="12" t="s">
        <v>1493</v>
      </c>
      <c r="CJ95" s="12" t="s">
        <v>1493</v>
      </c>
      <c r="CK95" s="12" t="s">
        <v>1493</v>
      </c>
      <c r="CL95" s="12" t="s">
        <v>1493</v>
      </c>
      <c r="CM95" s="12" t="s">
        <v>1493</v>
      </c>
      <c r="CN95" s="12" t="s">
        <v>1493</v>
      </c>
      <c r="CO95" s="12" t="s">
        <v>1493</v>
      </c>
      <c r="CP95" s="12" t="s">
        <v>1493</v>
      </c>
      <c r="CQ95" s="12" t="s">
        <v>1493</v>
      </c>
      <c r="CR95" s="12" t="s">
        <v>1493</v>
      </c>
      <c r="CS95" s="12" t="s">
        <v>1493</v>
      </c>
      <c r="CT95" s="12" t="s">
        <v>1493</v>
      </c>
      <c r="CU95" s="12" t="s">
        <v>1493</v>
      </c>
      <c r="CV95" s="12" t="s">
        <v>1493</v>
      </c>
      <c r="CW95" s="12" t="s">
        <v>1493</v>
      </c>
      <c r="CX95" s="12" t="s">
        <v>1493</v>
      </c>
      <c r="CY95" s="12" t="s">
        <v>1493</v>
      </c>
      <c r="CZ95" s="12" t="s">
        <v>1493</v>
      </c>
      <c r="DA95" s="12" t="s">
        <v>1493</v>
      </c>
      <c r="DB95" s="12" t="s">
        <v>1493</v>
      </c>
      <c r="DC95" s="12" t="s">
        <v>1493</v>
      </c>
      <c r="DD95" s="12" t="s">
        <v>1493</v>
      </c>
      <c r="DE95" s="12" t="s">
        <v>1493</v>
      </c>
      <c r="DF95" s="12" t="s">
        <v>1493</v>
      </c>
      <c r="DG95" s="12" t="s">
        <v>1493</v>
      </c>
      <c r="DH95" s="12" t="s">
        <v>1493</v>
      </c>
      <c r="DI95" s="12" t="s">
        <v>1493</v>
      </c>
      <c r="DJ95" s="12" t="s">
        <v>1493</v>
      </c>
      <c r="DK95" s="12" t="s">
        <v>1493</v>
      </c>
      <c r="DL95" s="12" t="s">
        <v>1493</v>
      </c>
      <c r="DM95" s="12" t="s">
        <v>1493</v>
      </c>
      <c r="DN95" s="12" t="s">
        <v>1493</v>
      </c>
      <c r="DO95" s="12" t="s">
        <v>1493</v>
      </c>
      <c r="DP95" s="12" t="s">
        <v>1493</v>
      </c>
      <c r="DQ95" s="12" t="s">
        <v>1493</v>
      </c>
      <c r="DR95" s="12" t="s">
        <v>1493</v>
      </c>
      <c r="DS95" s="12" t="s">
        <v>1493</v>
      </c>
      <c r="DT95" s="12" t="s">
        <v>1493</v>
      </c>
      <c r="DU95" s="12" t="s">
        <v>1493</v>
      </c>
      <c r="DV95" s="12" t="s">
        <v>1493</v>
      </c>
      <c r="DW95" s="12" t="s">
        <v>1493</v>
      </c>
      <c r="DX95" s="12" t="s">
        <v>1493</v>
      </c>
      <c r="DY95" s="12" t="s">
        <v>1493</v>
      </c>
      <c r="DZ95" s="12" t="s">
        <v>1493</v>
      </c>
      <c r="EA95" s="12" t="s">
        <v>1493</v>
      </c>
      <c r="EB95" s="12" t="s">
        <v>1493</v>
      </c>
      <c r="EC95" s="12" t="s">
        <v>1493</v>
      </c>
      <c r="ED95" s="12" t="s">
        <v>1493</v>
      </c>
      <c r="EE95" s="12" t="s">
        <v>1493</v>
      </c>
      <c r="EF95" s="12" t="s">
        <v>1493</v>
      </c>
      <c r="EG95" s="12" t="s">
        <v>1493</v>
      </c>
      <c r="EH95" s="12" t="s">
        <v>1493</v>
      </c>
      <c r="EI95" s="12" t="s">
        <v>1493</v>
      </c>
      <c r="EJ95" s="12" t="s">
        <v>1493</v>
      </c>
      <c r="EK95" s="12" t="s">
        <v>1493</v>
      </c>
      <c r="EL95" s="12" t="s">
        <v>1493</v>
      </c>
      <c r="EM95" s="12" t="s">
        <v>1493</v>
      </c>
      <c r="EN95" s="12" t="s">
        <v>1493</v>
      </c>
      <c r="EO95" s="12" t="s">
        <v>1493</v>
      </c>
      <c r="EP95" s="12" t="s">
        <v>1493</v>
      </c>
      <c r="EQ95" s="12" t="s">
        <v>1493</v>
      </c>
      <c r="ER95" s="12" t="s">
        <v>1493</v>
      </c>
      <c r="ES95" s="12" t="s">
        <v>1493</v>
      </c>
      <c r="ET95" s="12" t="s">
        <v>1493</v>
      </c>
      <c r="EU95" s="12" t="s">
        <v>1493</v>
      </c>
      <c r="EV95" s="12" t="s">
        <v>1493</v>
      </c>
      <c r="EW95" s="12" t="s">
        <v>1493</v>
      </c>
      <c r="EX95" s="12" t="s">
        <v>1493</v>
      </c>
      <c r="EY95" s="12" t="s">
        <v>1493</v>
      </c>
      <c r="EZ95" s="12" t="s">
        <v>1493</v>
      </c>
      <c r="FA95" s="12" t="s">
        <v>1493</v>
      </c>
      <c r="FB95" s="12" t="s">
        <v>1493</v>
      </c>
      <c r="FC95" s="12" t="s">
        <v>1493</v>
      </c>
      <c r="FD95" s="12" t="s">
        <v>1493</v>
      </c>
      <c r="FE95" s="12" t="s">
        <v>1493</v>
      </c>
      <c r="FF95" s="12" t="s">
        <v>1493</v>
      </c>
      <c r="FG95" s="12" t="s">
        <v>1493</v>
      </c>
      <c r="FH95" s="12" t="s">
        <v>1493</v>
      </c>
      <c r="FI95" s="12" t="s">
        <v>1493</v>
      </c>
      <c r="FJ95" s="12" t="s">
        <v>1493</v>
      </c>
      <c r="FK95" s="12" t="s">
        <v>1493</v>
      </c>
      <c r="FL95" s="12" t="s">
        <v>1493</v>
      </c>
      <c r="FM95" s="12" t="s">
        <v>1493</v>
      </c>
      <c r="FN95">
        <v>1</v>
      </c>
      <c r="FO95" s="12" t="s">
        <v>1493</v>
      </c>
      <c r="FP95" s="12" t="s">
        <v>1493</v>
      </c>
      <c r="FQ95">
        <v>1</v>
      </c>
      <c r="FR95" s="12" t="s">
        <v>1493</v>
      </c>
      <c r="FS95" s="12" t="s">
        <v>1493</v>
      </c>
      <c r="FT95" s="12" t="s">
        <v>1493</v>
      </c>
      <c r="FU95" s="12" t="s">
        <v>1493</v>
      </c>
      <c r="FV95" s="12" t="s">
        <v>1493</v>
      </c>
      <c r="FW95" s="12" t="s">
        <v>1493</v>
      </c>
      <c r="FX95" s="12" t="s">
        <v>1493</v>
      </c>
      <c r="FY95" s="12" t="s">
        <v>1493</v>
      </c>
      <c r="FZ95" s="12" t="s">
        <v>1493</v>
      </c>
      <c r="GA95" s="12" t="s">
        <v>1493</v>
      </c>
      <c r="GB95" s="12" t="s">
        <v>1493</v>
      </c>
      <c r="GC95" s="12" t="s">
        <v>1493</v>
      </c>
      <c r="GD95" s="12" t="s">
        <v>1493</v>
      </c>
      <c r="GE95" s="12" t="s">
        <v>1493</v>
      </c>
      <c r="GF95" s="12" t="s">
        <v>1493</v>
      </c>
      <c r="GG95" s="12" t="s">
        <v>1493</v>
      </c>
      <c r="GH95" s="12" t="s">
        <v>1493</v>
      </c>
      <c r="GI95" s="12" t="s">
        <v>1493</v>
      </c>
      <c r="GJ95">
        <v>0</v>
      </c>
      <c r="GK95">
        <v>0</v>
      </c>
      <c r="GL95">
        <v>0</v>
      </c>
      <c r="GN95">
        <v>1</v>
      </c>
    </row>
    <row r="96" spans="1:196" x14ac:dyDescent="0.25">
      <c r="A96" s="4">
        <v>2.0939999999999999</v>
      </c>
      <c r="B96" s="12" t="s">
        <v>1256</v>
      </c>
      <c r="C96">
        <v>140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 s="12" t="s">
        <v>1493</v>
      </c>
      <c r="M96" s="12" t="s">
        <v>1493</v>
      </c>
      <c r="N96">
        <v>1</v>
      </c>
      <c r="O96">
        <v>1</v>
      </c>
      <c r="P96" s="12" t="s">
        <v>1493</v>
      </c>
      <c r="Q96" s="12" t="s">
        <v>1493</v>
      </c>
      <c r="R96" s="12" t="s">
        <v>1493</v>
      </c>
      <c r="S96" s="12" t="s">
        <v>1493</v>
      </c>
      <c r="T96" s="12" t="s">
        <v>1493</v>
      </c>
      <c r="U96" s="12" t="s">
        <v>1493</v>
      </c>
      <c r="V96" s="12" t="s">
        <v>1493</v>
      </c>
      <c r="W96" s="12" t="s">
        <v>1493</v>
      </c>
      <c r="X96" s="12" t="s">
        <v>1493</v>
      </c>
      <c r="Y96" s="12" t="s">
        <v>1493</v>
      </c>
      <c r="Z96" s="12" t="s">
        <v>1493</v>
      </c>
      <c r="AA96" s="12" t="s">
        <v>1493</v>
      </c>
      <c r="AB96" s="12" t="s">
        <v>1493</v>
      </c>
      <c r="AC96" s="12" t="s">
        <v>1493</v>
      </c>
      <c r="AD96" s="12" t="s">
        <v>1493</v>
      </c>
      <c r="AE96" s="12" t="s">
        <v>1493</v>
      </c>
      <c r="AF96" s="12" t="s">
        <v>1493</v>
      </c>
      <c r="AG96" s="12" t="s">
        <v>1493</v>
      </c>
      <c r="AH96" s="12" t="s">
        <v>1493</v>
      </c>
      <c r="AI96" s="12" t="s">
        <v>1493</v>
      </c>
      <c r="AJ96" s="12" t="s">
        <v>1493</v>
      </c>
      <c r="AK96" s="12" t="s">
        <v>1493</v>
      </c>
      <c r="AL96" s="12" t="s">
        <v>1493</v>
      </c>
      <c r="AM96" s="12" t="s">
        <v>1493</v>
      </c>
      <c r="AN96" s="12" t="s">
        <v>1493</v>
      </c>
      <c r="AO96" s="12" t="s">
        <v>1493</v>
      </c>
      <c r="AP96" s="12" t="s">
        <v>1493</v>
      </c>
      <c r="AQ96" s="12" t="s">
        <v>1493</v>
      </c>
      <c r="AR96" s="12" t="s">
        <v>1493</v>
      </c>
      <c r="AS96" s="12" t="s">
        <v>1493</v>
      </c>
      <c r="AT96" s="12" t="s">
        <v>1493</v>
      </c>
      <c r="AU96" s="12" t="s">
        <v>1493</v>
      </c>
      <c r="AV96" s="12" t="s">
        <v>1493</v>
      </c>
      <c r="AW96" s="12" t="s">
        <v>1493</v>
      </c>
      <c r="AX96" s="12" t="s">
        <v>1493</v>
      </c>
      <c r="AY96" s="12" t="s">
        <v>1493</v>
      </c>
      <c r="AZ96" s="12" t="s">
        <v>1493</v>
      </c>
      <c r="BA96" s="12" t="s">
        <v>1493</v>
      </c>
      <c r="BB96" s="12" t="s">
        <v>1493</v>
      </c>
      <c r="BC96" s="12" t="s">
        <v>1493</v>
      </c>
      <c r="BD96" s="12" t="s">
        <v>1493</v>
      </c>
      <c r="BE96" s="12" t="s">
        <v>1493</v>
      </c>
      <c r="BF96" s="12" t="s">
        <v>1493</v>
      </c>
      <c r="BG96" s="12" t="s">
        <v>1493</v>
      </c>
      <c r="BH96" s="12" t="s">
        <v>1493</v>
      </c>
      <c r="BI96" s="12" t="s">
        <v>1493</v>
      </c>
      <c r="BJ96" s="12" t="s">
        <v>1493</v>
      </c>
      <c r="BK96" s="12" t="s">
        <v>1493</v>
      </c>
      <c r="BL96" s="12" t="s">
        <v>1493</v>
      </c>
      <c r="BM96" s="12" t="s">
        <v>1493</v>
      </c>
      <c r="BN96" s="12" t="s">
        <v>1493</v>
      </c>
      <c r="BO96" s="12" t="s">
        <v>1493</v>
      </c>
      <c r="BP96" s="12" t="s">
        <v>1493</v>
      </c>
      <c r="BQ96" s="12" t="s">
        <v>1493</v>
      </c>
      <c r="BR96" s="12" t="s">
        <v>1493</v>
      </c>
      <c r="BS96" s="12" t="s">
        <v>1493</v>
      </c>
      <c r="BT96" s="12" t="s">
        <v>1493</v>
      </c>
      <c r="BU96" s="12" t="s">
        <v>1493</v>
      </c>
      <c r="BV96" s="12" t="s">
        <v>1493</v>
      </c>
      <c r="BW96" s="12" t="s">
        <v>1493</v>
      </c>
      <c r="BX96" s="12" t="s">
        <v>1493</v>
      </c>
      <c r="BY96" s="12" t="s">
        <v>1493</v>
      </c>
      <c r="BZ96" s="12" t="s">
        <v>1493</v>
      </c>
      <c r="CA96" s="12" t="s">
        <v>1493</v>
      </c>
      <c r="CB96" s="12" t="s">
        <v>1493</v>
      </c>
      <c r="CC96" s="12" t="s">
        <v>1493</v>
      </c>
      <c r="CD96" s="12" t="s">
        <v>1493</v>
      </c>
      <c r="CE96" s="12" t="s">
        <v>1493</v>
      </c>
      <c r="CF96" s="12" t="s">
        <v>1493</v>
      </c>
      <c r="CG96" s="12" t="s">
        <v>1493</v>
      </c>
      <c r="CH96" s="12" t="s">
        <v>1493</v>
      </c>
      <c r="CI96" s="12" t="s">
        <v>1493</v>
      </c>
      <c r="CJ96" s="12" t="s">
        <v>1493</v>
      </c>
      <c r="CK96" s="12" t="s">
        <v>1493</v>
      </c>
      <c r="CL96" s="12" t="s">
        <v>1493</v>
      </c>
      <c r="CM96" s="12" t="s">
        <v>1493</v>
      </c>
      <c r="CN96" s="12" t="s">
        <v>1493</v>
      </c>
      <c r="CO96" s="12" t="s">
        <v>1493</v>
      </c>
      <c r="CP96" s="12" t="s">
        <v>1493</v>
      </c>
      <c r="CQ96" s="12" t="s">
        <v>1493</v>
      </c>
      <c r="CR96" s="12" t="s">
        <v>1493</v>
      </c>
      <c r="CS96" s="12" t="s">
        <v>1493</v>
      </c>
      <c r="CT96" s="12" t="s">
        <v>1493</v>
      </c>
      <c r="CU96" s="12" t="s">
        <v>1493</v>
      </c>
      <c r="CV96" s="12" t="s">
        <v>1493</v>
      </c>
      <c r="CW96" s="12" t="s">
        <v>1493</v>
      </c>
      <c r="CX96" s="12" t="s">
        <v>1493</v>
      </c>
      <c r="CY96" s="12" t="s">
        <v>1493</v>
      </c>
      <c r="CZ96" s="12" t="s">
        <v>1493</v>
      </c>
      <c r="DA96" s="12" t="s">
        <v>1493</v>
      </c>
      <c r="DB96" s="12" t="s">
        <v>1493</v>
      </c>
      <c r="DC96" s="12" t="s">
        <v>1493</v>
      </c>
      <c r="DD96" s="12" t="s">
        <v>1493</v>
      </c>
      <c r="DE96" s="12" t="s">
        <v>1493</v>
      </c>
      <c r="DF96" s="12" t="s">
        <v>1493</v>
      </c>
      <c r="DG96" s="12" t="s">
        <v>1493</v>
      </c>
      <c r="DH96" s="12" t="s">
        <v>1493</v>
      </c>
      <c r="DI96" s="12" t="s">
        <v>1493</v>
      </c>
      <c r="DJ96" s="12" t="s">
        <v>1493</v>
      </c>
      <c r="DK96" s="12" t="s">
        <v>1493</v>
      </c>
      <c r="DL96" s="12" t="s">
        <v>1493</v>
      </c>
      <c r="DM96" s="12" t="s">
        <v>1493</v>
      </c>
      <c r="DN96" s="12" t="s">
        <v>1493</v>
      </c>
      <c r="DO96" s="12" t="s">
        <v>1493</v>
      </c>
      <c r="DP96" s="12" t="s">
        <v>1493</v>
      </c>
      <c r="DQ96" s="12" t="s">
        <v>1493</v>
      </c>
      <c r="DR96" s="12" t="s">
        <v>1493</v>
      </c>
      <c r="DS96" s="12" t="s">
        <v>1493</v>
      </c>
      <c r="DT96" s="12" t="s">
        <v>1493</v>
      </c>
      <c r="DU96" s="12" t="s">
        <v>1493</v>
      </c>
      <c r="DV96" s="12" t="s">
        <v>1493</v>
      </c>
      <c r="DW96" s="12" t="s">
        <v>1493</v>
      </c>
      <c r="DX96" s="12" t="s">
        <v>1493</v>
      </c>
      <c r="DY96" s="12" t="s">
        <v>1493</v>
      </c>
      <c r="DZ96" s="12" t="s">
        <v>1493</v>
      </c>
      <c r="EA96" s="12" t="s">
        <v>1493</v>
      </c>
      <c r="EB96" s="12" t="s">
        <v>1493</v>
      </c>
      <c r="EC96" s="12" t="s">
        <v>1493</v>
      </c>
      <c r="ED96" s="12" t="s">
        <v>1493</v>
      </c>
      <c r="EE96" s="12" t="s">
        <v>1493</v>
      </c>
      <c r="EF96" s="12" t="s">
        <v>1493</v>
      </c>
      <c r="EG96" s="12" t="s">
        <v>1493</v>
      </c>
      <c r="EH96" s="12" t="s">
        <v>1493</v>
      </c>
      <c r="EI96" s="12" t="s">
        <v>1493</v>
      </c>
      <c r="EJ96" s="12" t="s">
        <v>1493</v>
      </c>
      <c r="EK96" s="12" t="s">
        <v>1493</v>
      </c>
      <c r="EL96" s="12" t="s">
        <v>1493</v>
      </c>
      <c r="EM96" s="12" t="s">
        <v>1493</v>
      </c>
      <c r="EN96" s="12" t="s">
        <v>1493</v>
      </c>
      <c r="EO96" s="12" t="s">
        <v>1493</v>
      </c>
      <c r="EP96" s="12" t="s">
        <v>1493</v>
      </c>
      <c r="EQ96" s="12" t="s">
        <v>1493</v>
      </c>
      <c r="ER96" s="12" t="s">
        <v>1493</v>
      </c>
      <c r="ES96" s="12" t="s">
        <v>1493</v>
      </c>
      <c r="ET96" s="12" t="s">
        <v>1493</v>
      </c>
      <c r="EU96" s="12" t="s">
        <v>1493</v>
      </c>
      <c r="EV96" s="12" t="s">
        <v>1493</v>
      </c>
      <c r="EW96" s="12" t="s">
        <v>1493</v>
      </c>
      <c r="EX96" s="12" t="s">
        <v>1493</v>
      </c>
      <c r="EY96" s="12" t="s">
        <v>1493</v>
      </c>
      <c r="EZ96" s="12" t="s">
        <v>1493</v>
      </c>
      <c r="FA96" s="12" t="s">
        <v>1493</v>
      </c>
      <c r="FB96" s="12" t="s">
        <v>1493</v>
      </c>
      <c r="FC96" s="12" t="s">
        <v>1493</v>
      </c>
      <c r="FD96" s="12" t="s">
        <v>1493</v>
      </c>
      <c r="FE96" s="12" t="s">
        <v>1493</v>
      </c>
      <c r="FF96" s="12" t="s">
        <v>1493</v>
      </c>
      <c r="FG96" s="12" t="s">
        <v>1493</v>
      </c>
      <c r="FH96" s="12" t="s">
        <v>1493</v>
      </c>
      <c r="FI96" s="12" t="s">
        <v>1493</v>
      </c>
      <c r="FJ96" s="12" t="s">
        <v>1493</v>
      </c>
      <c r="FK96" s="12" t="s">
        <v>1493</v>
      </c>
      <c r="FL96" s="12" t="s">
        <v>1493</v>
      </c>
      <c r="FM96" s="12" t="s">
        <v>1493</v>
      </c>
      <c r="FN96">
        <v>1</v>
      </c>
      <c r="FO96" s="12" t="s">
        <v>1493</v>
      </c>
      <c r="FP96" s="12" t="s">
        <v>1493</v>
      </c>
      <c r="FQ96">
        <v>0</v>
      </c>
      <c r="FR96" s="12" t="s">
        <v>1493</v>
      </c>
      <c r="FS96" s="12" t="s">
        <v>1493</v>
      </c>
      <c r="FT96" s="12" t="s">
        <v>1493</v>
      </c>
      <c r="FU96" s="12" t="s">
        <v>1493</v>
      </c>
      <c r="FV96" s="12" t="s">
        <v>1493</v>
      </c>
      <c r="FW96" s="12" t="s">
        <v>1493</v>
      </c>
      <c r="FX96" s="12" t="s">
        <v>1493</v>
      </c>
      <c r="FY96" s="12" t="s">
        <v>1493</v>
      </c>
      <c r="FZ96" s="12" t="s">
        <v>1493</v>
      </c>
      <c r="GA96" s="12" t="s">
        <v>1493</v>
      </c>
      <c r="GB96" s="12" t="s">
        <v>1493</v>
      </c>
      <c r="GC96" s="12" t="s">
        <v>1493</v>
      </c>
      <c r="GD96" s="12" t="s">
        <v>1493</v>
      </c>
      <c r="GE96" s="12" t="s">
        <v>1493</v>
      </c>
      <c r="GF96" s="12" t="s">
        <v>1493</v>
      </c>
      <c r="GG96" s="12" t="s">
        <v>1493</v>
      </c>
      <c r="GH96" s="12" t="s">
        <v>1493</v>
      </c>
      <c r="GI96" s="12" t="s">
        <v>1493</v>
      </c>
      <c r="GJ96">
        <v>0</v>
      </c>
      <c r="GK96">
        <v>0</v>
      </c>
      <c r="GL96">
        <v>0</v>
      </c>
      <c r="GN96">
        <v>1</v>
      </c>
    </row>
    <row r="97" spans="1:196" x14ac:dyDescent="0.25">
      <c r="A97" s="4">
        <v>1.0009999999999999</v>
      </c>
      <c r="B97" t="s">
        <v>477</v>
      </c>
      <c r="C97">
        <v>83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 s="12" t="s">
        <v>1493</v>
      </c>
      <c r="M97" s="12" t="s">
        <v>1493</v>
      </c>
      <c r="N97">
        <v>1</v>
      </c>
      <c r="O97" s="12" t="s">
        <v>1493</v>
      </c>
      <c r="P97" t="s">
        <v>478</v>
      </c>
      <c r="Q97">
        <v>109</v>
      </c>
      <c r="R97">
        <v>1</v>
      </c>
      <c r="S97" s="12" t="s">
        <v>1493</v>
      </c>
      <c r="T97" s="12" t="s">
        <v>1493</v>
      </c>
      <c r="U97" s="12" t="s">
        <v>1493</v>
      </c>
      <c r="V97" s="12" t="s">
        <v>1493</v>
      </c>
      <c r="W97" s="12" t="s">
        <v>1493</v>
      </c>
      <c r="X97" s="12" t="s">
        <v>1493</v>
      </c>
      <c r="Y97" s="12" t="s">
        <v>1493</v>
      </c>
      <c r="Z97" s="12" t="s">
        <v>1493</v>
      </c>
      <c r="AA97" s="12" t="s">
        <v>1493</v>
      </c>
      <c r="AB97">
        <v>1</v>
      </c>
      <c r="AC97" s="12" t="s">
        <v>1493</v>
      </c>
      <c r="AD97" t="s">
        <v>469</v>
      </c>
      <c r="AE97">
        <v>160</v>
      </c>
      <c r="AF97">
        <v>1</v>
      </c>
      <c r="AG97" s="12" t="s">
        <v>1493</v>
      </c>
      <c r="AH97" s="12" t="s">
        <v>1493</v>
      </c>
      <c r="AI97" s="12" t="s">
        <v>1493</v>
      </c>
      <c r="AJ97" s="12" t="s">
        <v>1493</v>
      </c>
      <c r="AK97" s="12" t="s">
        <v>1493</v>
      </c>
      <c r="AL97" s="12" t="s">
        <v>1493</v>
      </c>
      <c r="AM97" s="12" t="s">
        <v>1493</v>
      </c>
      <c r="AN97" s="12" t="s">
        <v>1493</v>
      </c>
      <c r="AO97" s="12" t="s">
        <v>1493</v>
      </c>
      <c r="AP97">
        <v>1</v>
      </c>
      <c r="AQ97" s="12" t="s">
        <v>1493</v>
      </c>
      <c r="AR97" t="s">
        <v>479</v>
      </c>
      <c r="AS97" s="12" t="s">
        <v>1493</v>
      </c>
      <c r="AT97">
        <v>1</v>
      </c>
      <c r="AU97" s="12" t="s">
        <v>1493</v>
      </c>
      <c r="AV97" s="12" t="s">
        <v>1493</v>
      </c>
      <c r="AW97" s="12" t="s">
        <v>1493</v>
      </c>
      <c r="AX97" s="12" t="s">
        <v>1493</v>
      </c>
      <c r="AY97" s="12" t="s">
        <v>1493</v>
      </c>
      <c r="AZ97" s="12" t="s">
        <v>1493</v>
      </c>
      <c r="BA97" s="12" t="s">
        <v>1493</v>
      </c>
      <c r="BB97" s="12" t="s">
        <v>1493</v>
      </c>
      <c r="BC97" s="12" t="s">
        <v>1493</v>
      </c>
      <c r="BD97" s="12" t="s">
        <v>1493</v>
      </c>
      <c r="BE97">
        <v>1</v>
      </c>
      <c r="BF97" s="12" t="s">
        <v>1493</v>
      </c>
      <c r="BG97" s="12" t="s">
        <v>1493</v>
      </c>
      <c r="BH97" s="12" t="s">
        <v>1493</v>
      </c>
      <c r="BI97" s="12" t="s">
        <v>1493</v>
      </c>
      <c r="BJ97" s="12" t="s">
        <v>1493</v>
      </c>
      <c r="BK97" s="12" t="s">
        <v>1493</v>
      </c>
      <c r="BL97" s="12" t="s">
        <v>1493</v>
      </c>
      <c r="BM97" s="12" t="s">
        <v>1493</v>
      </c>
      <c r="BN97" s="12" t="s">
        <v>1493</v>
      </c>
      <c r="BO97" s="12" t="s">
        <v>1493</v>
      </c>
      <c r="BP97" s="12" t="s">
        <v>1493</v>
      </c>
      <c r="BQ97" s="12" t="s">
        <v>1493</v>
      </c>
      <c r="BR97" s="12" t="s">
        <v>1493</v>
      </c>
      <c r="BS97" s="12" t="s">
        <v>1493</v>
      </c>
      <c r="BT97" s="12" t="s">
        <v>1493</v>
      </c>
      <c r="BU97" s="12" t="s">
        <v>1493</v>
      </c>
      <c r="BV97" s="12" t="s">
        <v>1493</v>
      </c>
      <c r="BW97" s="12" t="s">
        <v>1493</v>
      </c>
      <c r="BX97" s="12" t="s">
        <v>1493</v>
      </c>
      <c r="BY97" s="12" t="s">
        <v>1493</v>
      </c>
      <c r="BZ97" s="12" t="s">
        <v>1493</v>
      </c>
      <c r="CA97" s="12" t="s">
        <v>1493</v>
      </c>
      <c r="CB97" s="12" t="s">
        <v>1493</v>
      </c>
      <c r="CC97" s="12" t="s">
        <v>1493</v>
      </c>
      <c r="CD97" s="12" t="s">
        <v>1493</v>
      </c>
      <c r="CE97" s="12" t="s">
        <v>1493</v>
      </c>
      <c r="CF97" s="12" t="s">
        <v>1493</v>
      </c>
      <c r="CG97" s="12" t="s">
        <v>1493</v>
      </c>
      <c r="CH97" s="12" t="s">
        <v>1493</v>
      </c>
      <c r="CI97" s="12" t="s">
        <v>1493</v>
      </c>
      <c r="CJ97" s="12" t="s">
        <v>1493</v>
      </c>
      <c r="CK97" s="12" t="s">
        <v>1493</v>
      </c>
      <c r="CL97" s="12" t="s">
        <v>1493</v>
      </c>
      <c r="CM97" s="12" t="s">
        <v>1493</v>
      </c>
      <c r="CN97" s="12" t="s">
        <v>1493</v>
      </c>
      <c r="CO97" s="12" t="s">
        <v>1493</v>
      </c>
      <c r="CP97" s="12" t="s">
        <v>1493</v>
      </c>
      <c r="CQ97" s="12" t="s">
        <v>1493</v>
      </c>
      <c r="CR97" s="12" t="s">
        <v>1493</v>
      </c>
      <c r="CS97" s="12" t="s">
        <v>1493</v>
      </c>
      <c r="CT97" s="12" t="s">
        <v>1493</v>
      </c>
      <c r="CU97" s="12" t="s">
        <v>1493</v>
      </c>
      <c r="CV97" s="12" t="s">
        <v>1493</v>
      </c>
      <c r="CW97" s="12" t="s">
        <v>1493</v>
      </c>
      <c r="CX97" s="12" t="s">
        <v>1493</v>
      </c>
      <c r="CY97" s="12" t="s">
        <v>1493</v>
      </c>
      <c r="CZ97" s="12" t="s">
        <v>1493</v>
      </c>
      <c r="DA97" s="12" t="s">
        <v>1493</v>
      </c>
      <c r="DB97" s="12" t="s">
        <v>1493</v>
      </c>
      <c r="DC97" s="12" t="s">
        <v>1493</v>
      </c>
      <c r="DD97" s="12" t="s">
        <v>1493</v>
      </c>
      <c r="DE97" s="12" t="s">
        <v>1493</v>
      </c>
      <c r="DF97" s="12" t="s">
        <v>1493</v>
      </c>
      <c r="DG97" s="12" t="s">
        <v>1493</v>
      </c>
      <c r="DH97" s="12" t="s">
        <v>1493</v>
      </c>
      <c r="DI97" s="12" t="s">
        <v>1493</v>
      </c>
      <c r="DJ97" s="12" t="s">
        <v>1493</v>
      </c>
      <c r="DK97" s="12" t="s">
        <v>1493</v>
      </c>
      <c r="DL97" s="12" t="s">
        <v>1493</v>
      </c>
      <c r="DM97" s="12" t="s">
        <v>1493</v>
      </c>
      <c r="DN97" s="12" t="s">
        <v>1493</v>
      </c>
      <c r="DO97" s="12" t="s">
        <v>1493</v>
      </c>
      <c r="DP97" s="12" t="s">
        <v>1493</v>
      </c>
      <c r="DQ97" s="12" t="s">
        <v>1493</v>
      </c>
      <c r="DR97" s="12" t="s">
        <v>1493</v>
      </c>
      <c r="DS97" s="12" t="s">
        <v>1493</v>
      </c>
      <c r="DT97" s="12" t="s">
        <v>1493</v>
      </c>
      <c r="DU97" s="12" t="s">
        <v>1493</v>
      </c>
      <c r="DV97" s="12" t="s">
        <v>1493</v>
      </c>
      <c r="DW97" s="12" t="s">
        <v>1493</v>
      </c>
      <c r="DX97" s="12" t="s">
        <v>1493</v>
      </c>
      <c r="DY97" s="12" t="s">
        <v>1493</v>
      </c>
      <c r="DZ97" s="12" t="s">
        <v>1493</v>
      </c>
      <c r="EA97" s="12" t="s">
        <v>1493</v>
      </c>
      <c r="EB97" s="12" t="s">
        <v>1493</v>
      </c>
      <c r="EC97" s="12" t="s">
        <v>1493</v>
      </c>
      <c r="ED97" s="12" t="s">
        <v>1493</v>
      </c>
      <c r="EE97" s="12" t="s">
        <v>1493</v>
      </c>
      <c r="EF97" s="12" t="s">
        <v>1493</v>
      </c>
      <c r="EG97" s="12" t="s">
        <v>1493</v>
      </c>
      <c r="EH97" s="12" t="s">
        <v>1493</v>
      </c>
      <c r="EI97" s="12" t="s">
        <v>1493</v>
      </c>
      <c r="EJ97" s="12" t="s">
        <v>1493</v>
      </c>
      <c r="EK97" s="12" t="s">
        <v>1493</v>
      </c>
      <c r="EL97" s="12" t="s">
        <v>1493</v>
      </c>
      <c r="EM97" s="12" t="s">
        <v>1493</v>
      </c>
      <c r="EN97" s="12" t="s">
        <v>1493</v>
      </c>
      <c r="EO97" s="12" t="s">
        <v>1493</v>
      </c>
      <c r="EP97" s="12" t="s">
        <v>1493</v>
      </c>
      <c r="EQ97" s="12" t="s">
        <v>1493</v>
      </c>
      <c r="ER97" s="12" t="s">
        <v>1493</v>
      </c>
      <c r="ES97" s="12" t="s">
        <v>1493</v>
      </c>
      <c r="ET97" s="12" t="s">
        <v>1493</v>
      </c>
      <c r="EU97" s="12" t="s">
        <v>1493</v>
      </c>
      <c r="EV97" s="12" t="s">
        <v>1493</v>
      </c>
      <c r="EW97" s="12" t="s">
        <v>1493</v>
      </c>
      <c r="EX97" s="12" t="s">
        <v>1493</v>
      </c>
      <c r="EY97" s="12" t="s">
        <v>1493</v>
      </c>
      <c r="EZ97" s="12" t="s">
        <v>1493</v>
      </c>
      <c r="FA97" s="12" t="s">
        <v>1493</v>
      </c>
      <c r="FB97" s="12" t="s">
        <v>1493</v>
      </c>
      <c r="FC97" s="12" t="s">
        <v>1493</v>
      </c>
      <c r="FD97" s="12" t="s">
        <v>1493</v>
      </c>
      <c r="FE97" s="12" t="s">
        <v>1493</v>
      </c>
      <c r="FF97" s="12" t="s">
        <v>1493</v>
      </c>
      <c r="FG97" s="12" t="s">
        <v>1493</v>
      </c>
      <c r="FH97" s="12" t="s">
        <v>1493</v>
      </c>
      <c r="FI97" s="12" t="s">
        <v>1493</v>
      </c>
      <c r="FJ97" s="12" t="s">
        <v>1493</v>
      </c>
      <c r="FK97" s="12" t="s">
        <v>1493</v>
      </c>
      <c r="FL97" s="12" t="s">
        <v>1493</v>
      </c>
      <c r="FM97" s="12" t="s">
        <v>1493</v>
      </c>
      <c r="FN97">
        <v>1</v>
      </c>
      <c r="FO97" s="12" t="s">
        <v>1493</v>
      </c>
      <c r="FP97" s="12" t="s">
        <v>1493</v>
      </c>
      <c r="FQ97">
        <v>0</v>
      </c>
      <c r="FR97" s="12" t="s">
        <v>1493</v>
      </c>
      <c r="FS97" s="12" t="s">
        <v>1493</v>
      </c>
      <c r="FT97" s="12" t="s">
        <v>1493</v>
      </c>
      <c r="FU97" s="12" t="s">
        <v>1493</v>
      </c>
      <c r="FV97" s="12" t="s">
        <v>1493</v>
      </c>
      <c r="FW97" s="12" t="s">
        <v>1493</v>
      </c>
      <c r="FX97" s="12" t="s">
        <v>1493</v>
      </c>
      <c r="FY97" s="12" t="s">
        <v>1493</v>
      </c>
      <c r="FZ97" s="12" t="s">
        <v>1493</v>
      </c>
      <c r="GA97" s="12" t="s">
        <v>1493</v>
      </c>
      <c r="GB97" s="12" t="s">
        <v>1493</v>
      </c>
      <c r="GC97" s="12" t="s">
        <v>1493</v>
      </c>
      <c r="GD97" s="12" t="s">
        <v>1493</v>
      </c>
      <c r="GE97" s="12" t="s">
        <v>1493</v>
      </c>
      <c r="GF97" s="12" t="s">
        <v>1493</v>
      </c>
      <c r="GG97" s="12" t="s">
        <v>1493</v>
      </c>
      <c r="GH97" s="12" t="s">
        <v>1493</v>
      </c>
      <c r="GI97" s="12" t="s">
        <v>1493</v>
      </c>
      <c r="GJ97">
        <v>0</v>
      </c>
      <c r="GK97">
        <v>0</v>
      </c>
      <c r="GL97">
        <v>0</v>
      </c>
      <c r="GN97">
        <v>1</v>
      </c>
    </row>
    <row r="98" spans="1:196" x14ac:dyDescent="0.25">
      <c r="A98" s="4">
        <v>1.002</v>
      </c>
      <c r="B98" t="s">
        <v>483</v>
      </c>
      <c r="C98">
        <v>70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 s="12" t="s">
        <v>1493</v>
      </c>
      <c r="Q98" s="12" t="s">
        <v>1493</v>
      </c>
      <c r="R98" s="12" t="s">
        <v>1493</v>
      </c>
      <c r="S98" s="12" t="s">
        <v>1493</v>
      </c>
      <c r="T98" s="12" t="s">
        <v>1493</v>
      </c>
      <c r="U98" s="12" t="s">
        <v>1493</v>
      </c>
      <c r="V98" s="12" t="s">
        <v>1493</v>
      </c>
      <c r="W98" s="12" t="s">
        <v>1493</v>
      </c>
      <c r="X98" s="12" t="s">
        <v>1493</v>
      </c>
      <c r="Y98" s="12" t="s">
        <v>1493</v>
      </c>
      <c r="Z98" s="12" t="s">
        <v>1493</v>
      </c>
      <c r="AA98" s="12" t="s">
        <v>1493</v>
      </c>
      <c r="AB98" s="12" t="s">
        <v>1493</v>
      </c>
      <c r="AC98" s="12" t="s">
        <v>1493</v>
      </c>
      <c r="AD98" s="12" t="s">
        <v>1493</v>
      </c>
      <c r="AE98" s="12" t="s">
        <v>1493</v>
      </c>
      <c r="AF98" s="12" t="s">
        <v>1493</v>
      </c>
      <c r="AG98" s="12" t="s">
        <v>1493</v>
      </c>
      <c r="AH98" s="12" t="s">
        <v>1493</v>
      </c>
      <c r="AI98" s="12" t="s">
        <v>1493</v>
      </c>
      <c r="AJ98" s="12" t="s">
        <v>1493</v>
      </c>
      <c r="AK98" s="12" t="s">
        <v>1493</v>
      </c>
      <c r="AL98" s="12" t="s">
        <v>1493</v>
      </c>
      <c r="AM98" s="12" t="s">
        <v>1493</v>
      </c>
      <c r="AN98" s="12" t="s">
        <v>1493</v>
      </c>
      <c r="AO98" s="12" t="s">
        <v>1493</v>
      </c>
      <c r="AP98" s="12" t="s">
        <v>1493</v>
      </c>
      <c r="AQ98" s="12" t="s">
        <v>1493</v>
      </c>
      <c r="AR98" s="12" t="s">
        <v>1493</v>
      </c>
      <c r="AS98" s="12" t="s">
        <v>1493</v>
      </c>
      <c r="AT98" s="12" t="s">
        <v>1493</v>
      </c>
      <c r="AU98" s="12" t="s">
        <v>1493</v>
      </c>
      <c r="AV98" s="12" t="s">
        <v>1493</v>
      </c>
      <c r="AW98" s="12" t="s">
        <v>1493</v>
      </c>
      <c r="AX98" s="12" t="s">
        <v>1493</v>
      </c>
      <c r="AY98" s="12" t="s">
        <v>1493</v>
      </c>
      <c r="AZ98" s="12" t="s">
        <v>1493</v>
      </c>
      <c r="BA98" s="12" t="s">
        <v>1493</v>
      </c>
      <c r="BB98" s="12" t="s">
        <v>1493</v>
      </c>
      <c r="BC98" s="12" t="s">
        <v>1493</v>
      </c>
      <c r="BD98" s="12" t="s">
        <v>1493</v>
      </c>
      <c r="BE98" s="12" t="s">
        <v>1493</v>
      </c>
      <c r="BF98" s="12" t="s">
        <v>1493</v>
      </c>
      <c r="BG98" s="12" t="s">
        <v>1493</v>
      </c>
      <c r="BH98" s="12" t="s">
        <v>1493</v>
      </c>
      <c r="BI98" s="12" t="s">
        <v>1493</v>
      </c>
      <c r="BJ98" s="12" t="s">
        <v>1493</v>
      </c>
      <c r="BK98" s="12" t="s">
        <v>1493</v>
      </c>
      <c r="BL98" s="12" t="s">
        <v>1493</v>
      </c>
      <c r="BM98" s="12" t="s">
        <v>1493</v>
      </c>
      <c r="BN98" s="12" t="s">
        <v>1493</v>
      </c>
      <c r="BO98" s="12" t="s">
        <v>1493</v>
      </c>
      <c r="BP98" s="12" t="s">
        <v>1493</v>
      </c>
      <c r="BQ98" s="12" t="s">
        <v>1493</v>
      </c>
      <c r="BR98" s="12" t="s">
        <v>1493</v>
      </c>
      <c r="BS98" s="12" t="s">
        <v>1493</v>
      </c>
      <c r="BT98" s="12" t="s">
        <v>1493</v>
      </c>
      <c r="BU98" s="12" t="s">
        <v>1493</v>
      </c>
      <c r="BV98" s="12" t="s">
        <v>1493</v>
      </c>
      <c r="BW98" s="12" t="s">
        <v>1493</v>
      </c>
      <c r="BX98" s="12" t="s">
        <v>1493</v>
      </c>
      <c r="BY98" s="12" t="s">
        <v>1493</v>
      </c>
      <c r="BZ98" s="12" t="s">
        <v>1493</v>
      </c>
      <c r="CA98" s="12" t="s">
        <v>1493</v>
      </c>
      <c r="CB98" s="12" t="s">
        <v>1493</v>
      </c>
      <c r="CC98" s="12" t="s">
        <v>1493</v>
      </c>
      <c r="CD98" s="12" t="s">
        <v>1493</v>
      </c>
      <c r="CE98" s="12" t="s">
        <v>1493</v>
      </c>
      <c r="CF98" s="12" t="s">
        <v>1493</v>
      </c>
      <c r="CG98" s="12" t="s">
        <v>1493</v>
      </c>
      <c r="CH98" s="12" t="s">
        <v>1493</v>
      </c>
      <c r="CI98" s="12" t="s">
        <v>1493</v>
      </c>
      <c r="CJ98" s="12" t="s">
        <v>1493</v>
      </c>
      <c r="CK98" s="12" t="s">
        <v>1493</v>
      </c>
      <c r="CL98" s="12" t="s">
        <v>1493</v>
      </c>
      <c r="CM98" s="12" t="s">
        <v>1493</v>
      </c>
      <c r="CN98" s="12" t="s">
        <v>1493</v>
      </c>
      <c r="CO98" s="12" t="s">
        <v>1493</v>
      </c>
      <c r="CP98" s="12" t="s">
        <v>1493</v>
      </c>
      <c r="CQ98" s="12" t="s">
        <v>1493</v>
      </c>
      <c r="CR98" s="12" t="s">
        <v>1493</v>
      </c>
      <c r="CS98" s="12" t="s">
        <v>1493</v>
      </c>
      <c r="CT98" s="12" t="s">
        <v>1493</v>
      </c>
      <c r="CU98" s="12" t="s">
        <v>1493</v>
      </c>
      <c r="CV98" s="12" t="s">
        <v>1493</v>
      </c>
      <c r="CW98" s="12" t="s">
        <v>1493</v>
      </c>
      <c r="CX98" s="12" t="s">
        <v>1493</v>
      </c>
      <c r="CY98" s="12" t="s">
        <v>1493</v>
      </c>
      <c r="CZ98" s="12" t="s">
        <v>1493</v>
      </c>
      <c r="DA98" s="12" t="s">
        <v>1493</v>
      </c>
      <c r="DB98" s="12" t="s">
        <v>1493</v>
      </c>
      <c r="DC98" s="12" t="s">
        <v>1493</v>
      </c>
      <c r="DD98" s="12" t="s">
        <v>1493</v>
      </c>
      <c r="DE98" s="12" t="s">
        <v>1493</v>
      </c>
      <c r="DF98" s="12" t="s">
        <v>1493</v>
      </c>
      <c r="DG98" s="12" t="s">
        <v>1493</v>
      </c>
      <c r="DH98" s="12" t="s">
        <v>1493</v>
      </c>
      <c r="DI98" s="12" t="s">
        <v>1493</v>
      </c>
      <c r="DJ98" s="12" t="s">
        <v>1493</v>
      </c>
      <c r="DK98" s="12" t="s">
        <v>1493</v>
      </c>
      <c r="DL98" s="12" t="s">
        <v>1493</v>
      </c>
      <c r="DM98" s="12" t="s">
        <v>1493</v>
      </c>
      <c r="DN98" s="12" t="s">
        <v>1493</v>
      </c>
      <c r="DO98" s="12" t="s">
        <v>1493</v>
      </c>
      <c r="DP98" s="12" t="s">
        <v>1493</v>
      </c>
      <c r="DQ98" s="12" t="s">
        <v>1493</v>
      </c>
      <c r="DR98" s="12" t="s">
        <v>1493</v>
      </c>
      <c r="DS98" s="12" t="s">
        <v>1493</v>
      </c>
      <c r="DT98" s="12" t="s">
        <v>1493</v>
      </c>
      <c r="DU98" s="12" t="s">
        <v>1493</v>
      </c>
      <c r="DV98" s="12" t="s">
        <v>1493</v>
      </c>
      <c r="DW98" s="12" t="s">
        <v>1493</v>
      </c>
      <c r="DX98" s="12" t="s">
        <v>1493</v>
      </c>
      <c r="DY98" s="12" t="s">
        <v>1493</v>
      </c>
      <c r="DZ98" s="12" t="s">
        <v>1493</v>
      </c>
      <c r="EA98" s="12" t="s">
        <v>1493</v>
      </c>
      <c r="EB98" s="12" t="s">
        <v>1493</v>
      </c>
      <c r="EC98" s="12" t="s">
        <v>1493</v>
      </c>
      <c r="ED98" s="12" t="s">
        <v>1493</v>
      </c>
      <c r="EE98" s="12" t="s">
        <v>1493</v>
      </c>
      <c r="EF98" s="12" t="s">
        <v>1493</v>
      </c>
      <c r="EG98" s="12" t="s">
        <v>1493</v>
      </c>
      <c r="EH98" s="12" t="s">
        <v>1493</v>
      </c>
      <c r="EI98" s="12" t="s">
        <v>1493</v>
      </c>
      <c r="EJ98" s="12" t="s">
        <v>1493</v>
      </c>
      <c r="EK98" s="12" t="s">
        <v>1493</v>
      </c>
      <c r="EL98" s="12" t="s">
        <v>1493</v>
      </c>
      <c r="EM98" s="12" t="s">
        <v>1493</v>
      </c>
      <c r="EN98" s="12" t="s">
        <v>1493</v>
      </c>
      <c r="EO98" s="12" t="s">
        <v>1493</v>
      </c>
      <c r="EP98" s="12" t="s">
        <v>1493</v>
      </c>
      <c r="EQ98" s="12" t="s">
        <v>1493</v>
      </c>
      <c r="ER98" s="12" t="s">
        <v>1493</v>
      </c>
      <c r="ES98" s="12" t="s">
        <v>1493</v>
      </c>
      <c r="ET98" s="12" t="s">
        <v>1493</v>
      </c>
      <c r="EU98" s="12" t="s">
        <v>1493</v>
      </c>
      <c r="EV98" s="12" t="s">
        <v>1493</v>
      </c>
      <c r="EW98" s="12" t="s">
        <v>1493</v>
      </c>
      <c r="EX98" s="12" t="s">
        <v>1493</v>
      </c>
      <c r="EY98" s="12" t="s">
        <v>1493</v>
      </c>
      <c r="EZ98" s="12" t="s">
        <v>1493</v>
      </c>
      <c r="FA98" s="12" t="s">
        <v>1493</v>
      </c>
      <c r="FB98" s="12" t="s">
        <v>1493</v>
      </c>
      <c r="FC98" s="12" t="s">
        <v>1493</v>
      </c>
      <c r="FD98" s="12" t="s">
        <v>1493</v>
      </c>
      <c r="FE98" s="12" t="s">
        <v>1493</v>
      </c>
      <c r="FF98" s="12" t="s">
        <v>1493</v>
      </c>
      <c r="FG98" s="12" t="s">
        <v>1493</v>
      </c>
      <c r="FH98" s="12" t="s">
        <v>1493</v>
      </c>
      <c r="FI98" s="12" t="s">
        <v>1493</v>
      </c>
      <c r="FJ98" s="12" t="s">
        <v>1493</v>
      </c>
      <c r="FK98" s="12" t="s">
        <v>1493</v>
      </c>
      <c r="FL98" s="12" t="s">
        <v>1493</v>
      </c>
      <c r="FM98" s="12" t="s">
        <v>1493</v>
      </c>
      <c r="FN98">
        <v>1</v>
      </c>
      <c r="FO98" s="12" t="s">
        <v>1493</v>
      </c>
      <c r="FP98" s="12" t="s">
        <v>1493</v>
      </c>
      <c r="FQ98">
        <v>1</v>
      </c>
      <c r="FR98" s="12" t="s">
        <v>1493</v>
      </c>
      <c r="FS98" s="12" t="s">
        <v>1493</v>
      </c>
      <c r="FT98" s="12" t="s">
        <v>1493</v>
      </c>
      <c r="FU98" s="12" t="s">
        <v>1493</v>
      </c>
      <c r="FV98" s="12" t="s">
        <v>1493</v>
      </c>
      <c r="FW98" s="12" t="s">
        <v>1493</v>
      </c>
      <c r="FX98" s="12" t="s">
        <v>1493</v>
      </c>
      <c r="FY98" s="12" t="s">
        <v>1493</v>
      </c>
      <c r="FZ98" s="12" t="s">
        <v>1493</v>
      </c>
      <c r="GA98" s="12" t="s">
        <v>1493</v>
      </c>
      <c r="GB98" s="12" t="s">
        <v>1493</v>
      </c>
      <c r="GC98" s="12" t="s">
        <v>1493</v>
      </c>
      <c r="GD98" s="12" t="s">
        <v>1493</v>
      </c>
      <c r="GE98" s="12" t="s">
        <v>1493</v>
      </c>
      <c r="GF98" s="12" t="s">
        <v>1493</v>
      </c>
      <c r="GG98" s="12" t="s">
        <v>1493</v>
      </c>
      <c r="GH98" s="12" t="s">
        <v>1493</v>
      </c>
      <c r="GI98" s="12" t="s">
        <v>1493</v>
      </c>
      <c r="GJ98">
        <v>0</v>
      </c>
      <c r="GK98">
        <v>0</v>
      </c>
      <c r="GL98">
        <v>0</v>
      </c>
      <c r="GN98">
        <v>1</v>
      </c>
    </row>
    <row r="99" spans="1:196" x14ac:dyDescent="0.25">
      <c r="A99" s="4">
        <v>1.0029999999999999</v>
      </c>
      <c r="B99" t="s">
        <v>502</v>
      </c>
      <c r="C99" s="12" t="s">
        <v>1493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 s="12" t="s">
        <v>1493</v>
      </c>
      <c r="L99" s="12" t="s">
        <v>1493</v>
      </c>
      <c r="M99" s="12" t="s">
        <v>1493</v>
      </c>
      <c r="N99" s="12" t="s">
        <v>1493</v>
      </c>
      <c r="O99">
        <v>1</v>
      </c>
      <c r="P99" t="s">
        <v>503</v>
      </c>
      <c r="Q99" s="12" t="s">
        <v>1493</v>
      </c>
      <c r="R99">
        <v>1</v>
      </c>
      <c r="S99" s="12" t="s">
        <v>1493</v>
      </c>
      <c r="T99" s="12" t="s">
        <v>1493</v>
      </c>
      <c r="U99" s="12" t="s">
        <v>1493</v>
      </c>
      <c r="V99" s="12" t="s">
        <v>1493</v>
      </c>
      <c r="W99" s="12" t="s">
        <v>1493</v>
      </c>
      <c r="X99" s="12" t="s">
        <v>1493</v>
      </c>
      <c r="Y99" s="12" t="s">
        <v>1493</v>
      </c>
      <c r="Z99" s="12" t="s">
        <v>1493</v>
      </c>
      <c r="AA99" s="12" t="s">
        <v>1493</v>
      </c>
      <c r="AB99" s="12" t="s">
        <v>1493</v>
      </c>
      <c r="AC99" s="12" t="s">
        <v>1493</v>
      </c>
      <c r="AD99" s="12" t="s">
        <v>1493</v>
      </c>
      <c r="AE99" s="12" t="s">
        <v>1493</v>
      </c>
      <c r="AF99" s="12" t="s">
        <v>1493</v>
      </c>
      <c r="AG99" s="12" t="s">
        <v>1493</v>
      </c>
      <c r="AH99" s="12" t="s">
        <v>1493</v>
      </c>
      <c r="AI99" s="12" t="s">
        <v>1493</v>
      </c>
      <c r="AJ99" s="12" t="s">
        <v>1493</v>
      </c>
      <c r="AK99" s="12" t="s">
        <v>1493</v>
      </c>
      <c r="AL99" s="12" t="s">
        <v>1493</v>
      </c>
      <c r="AM99" s="12" t="s">
        <v>1493</v>
      </c>
      <c r="AN99" s="12" t="s">
        <v>1493</v>
      </c>
      <c r="AO99" s="12" t="s">
        <v>1493</v>
      </c>
      <c r="AP99" s="12" t="s">
        <v>1493</v>
      </c>
      <c r="AQ99" s="12" t="s">
        <v>1493</v>
      </c>
      <c r="AR99" s="12" t="s">
        <v>1493</v>
      </c>
      <c r="AS99" s="12" t="s">
        <v>1493</v>
      </c>
      <c r="AT99" s="12" t="s">
        <v>1493</v>
      </c>
      <c r="AU99" s="12" t="s">
        <v>1493</v>
      </c>
      <c r="AV99" s="12" t="s">
        <v>1493</v>
      </c>
      <c r="AW99" s="12" t="s">
        <v>1493</v>
      </c>
      <c r="AX99" s="12" t="s">
        <v>1493</v>
      </c>
      <c r="AY99" s="12" t="s">
        <v>1493</v>
      </c>
      <c r="AZ99" s="12" t="s">
        <v>1493</v>
      </c>
      <c r="BA99" s="12" t="s">
        <v>1493</v>
      </c>
      <c r="BB99" s="12" t="s">
        <v>1493</v>
      </c>
      <c r="BC99" s="12" t="s">
        <v>1493</v>
      </c>
      <c r="BD99" s="12" t="s">
        <v>1493</v>
      </c>
      <c r="BE99" s="12" t="s">
        <v>1493</v>
      </c>
      <c r="BF99" s="12" t="s">
        <v>1493</v>
      </c>
      <c r="BG99" s="12" t="s">
        <v>1493</v>
      </c>
      <c r="BH99" s="12" t="s">
        <v>1493</v>
      </c>
      <c r="BI99" s="12" t="s">
        <v>1493</v>
      </c>
      <c r="BJ99" s="12" t="s">
        <v>1493</v>
      </c>
      <c r="BK99" s="12" t="s">
        <v>1493</v>
      </c>
      <c r="BL99" s="12" t="s">
        <v>1493</v>
      </c>
      <c r="BM99" s="12" t="s">
        <v>1493</v>
      </c>
      <c r="BN99" s="12" t="s">
        <v>1493</v>
      </c>
      <c r="BO99" s="12" t="s">
        <v>1493</v>
      </c>
      <c r="BP99" s="12" t="s">
        <v>1493</v>
      </c>
      <c r="BQ99" s="12" t="s">
        <v>1493</v>
      </c>
      <c r="BR99" s="12" t="s">
        <v>1493</v>
      </c>
      <c r="BS99" s="12" t="s">
        <v>1493</v>
      </c>
      <c r="BT99" s="12" t="s">
        <v>1493</v>
      </c>
      <c r="BU99" s="12" t="s">
        <v>1493</v>
      </c>
      <c r="BV99" s="12" t="s">
        <v>1493</v>
      </c>
      <c r="BW99" s="12" t="s">
        <v>1493</v>
      </c>
      <c r="BX99" s="12" t="s">
        <v>1493</v>
      </c>
      <c r="BY99" s="12" t="s">
        <v>1493</v>
      </c>
      <c r="BZ99" s="12" t="s">
        <v>1493</v>
      </c>
      <c r="CA99" s="12" t="s">
        <v>1493</v>
      </c>
      <c r="CB99" s="12" t="s">
        <v>1493</v>
      </c>
      <c r="CC99" s="12" t="s">
        <v>1493</v>
      </c>
      <c r="CD99" s="12" t="s">
        <v>1493</v>
      </c>
      <c r="CE99" s="12" t="s">
        <v>1493</v>
      </c>
      <c r="CF99" s="12" t="s">
        <v>1493</v>
      </c>
      <c r="CG99" s="12" t="s">
        <v>1493</v>
      </c>
      <c r="CH99" s="12" t="s">
        <v>1493</v>
      </c>
      <c r="CI99" s="12" t="s">
        <v>1493</v>
      </c>
      <c r="CJ99" s="12" t="s">
        <v>1493</v>
      </c>
      <c r="CK99" s="12" t="s">
        <v>1493</v>
      </c>
      <c r="CL99" s="12" t="s">
        <v>1493</v>
      </c>
      <c r="CM99" s="12" t="s">
        <v>1493</v>
      </c>
      <c r="CN99" s="12" t="s">
        <v>1493</v>
      </c>
      <c r="CO99" s="12" t="s">
        <v>1493</v>
      </c>
      <c r="CP99" s="12" t="s">
        <v>1493</v>
      </c>
      <c r="CQ99" s="12" t="s">
        <v>1493</v>
      </c>
      <c r="CR99" s="12" t="s">
        <v>1493</v>
      </c>
      <c r="CS99" s="12" t="s">
        <v>1493</v>
      </c>
      <c r="CT99" s="12" t="s">
        <v>1493</v>
      </c>
      <c r="CU99" s="12" t="s">
        <v>1493</v>
      </c>
      <c r="CV99" s="12" t="s">
        <v>1493</v>
      </c>
      <c r="CW99" s="12" t="s">
        <v>1493</v>
      </c>
      <c r="CX99" s="12" t="s">
        <v>1493</v>
      </c>
      <c r="CY99" s="12" t="s">
        <v>1493</v>
      </c>
      <c r="CZ99" s="12" t="s">
        <v>1493</v>
      </c>
      <c r="DA99" s="12" t="s">
        <v>1493</v>
      </c>
      <c r="DB99" s="12" t="s">
        <v>1493</v>
      </c>
      <c r="DC99" s="12" t="s">
        <v>1493</v>
      </c>
      <c r="DD99" s="12" t="s">
        <v>1493</v>
      </c>
      <c r="DE99" s="12" t="s">
        <v>1493</v>
      </c>
      <c r="DF99" s="12" t="s">
        <v>1493</v>
      </c>
      <c r="DG99" s="12" t="s">
        <v>1493</v>
      </c>
      <c r="DH99" s="12" t="s">
        <v>1493</v>
      </c>
      <c r="DI99" s="12" t="s">
        <v>1493</v>
      </c>
      <c r="DJ99" s="12" t="s">
        <v>1493</v>
      </c>
      <c r="DK99" s="12" t="s">
        <v>1493</v>
      </c>
      <c r="DL99" s="12" t="s">
        <v>1493</v>
      </c>
      <c r="DM99" s="12" t="s">
        <v>1493</v>
      </c>
      <c r="DN99" s="12" t="s">
        <v>1493</v>
      </c>
      <c r="DO99" s="12" t="s">
        <v>1493</v>
      </c>
      <c r="DP99" s="12" t="s">
        <v>1493</v>
      </c>
      <c r="DQ99" s="12" t="s">
        <v>1493</v>
      </c>
      <c r="DR99" s="12" t="s">
        <v>1493</v>
      </c>
      <c r="DS99" s="12" t="s">
        <v>1493</v>
      </c>
      <c r="DT99" s="12" t="s">
        <v>1493</v>
      </c>
      <c r="DU99" s="12" t="s">
        <v>1493</v>
      </c>
      <c r="DV99" s="12" t="s">
        <v>1493</v>
      </c>
      <c r="DW99" s="12" t="s">
        <v>1493</v>
      </c>
      <c r="DX99" s="12" t="s">
        <v>1493</v>
      </c>
      <c r="DY99" s="12" t="s">
        <v>1493</v>
      </c>
      <c r="DZ99" s="12" t="s">
        <v>1493</v>
      </c>
      <c r="EA99" s="12" t="s">
        <v>1493</v>
      </c>
      <c r="EB99" s="12" t="s">
        <v>1493</v>
      </c>
      <c r="EC99" s="12" t="s">
        <v>1493</v>
      </c>
      <c r="ED99" s="12" t="s">
        <v>1493</v>
      </c>
      <c r="EE99" s="12" t="s">
        <v>1493</v>
      </c>
      <c r="EF99" s="12" t="s">
        <v>1493</v>
      </c>
      <c r="EG99" s="12" t="s">
        <v>1493</v>
      </c>
      <c r="EH99" s="12" t="s">
        <v>1493</v>
      </c>
      <c r="EI99" s="12" t="s">
        <v>1493</v>
      </c>
      <c r="EJ99" s="12" t="s">
        <v>1493</v>
      </c>
      <c r="EK99" s="12" t="s">
        <v>1493</v>
      </c>
      <c r="EL99" s="12" t="s">
        <v>1493</v>
      </c>
      <c r="EM99" s="12" t="s">
        <v>1493</v>
      </c>
      <c r="EN99" s="12" t="s">
        <v>1493</v>
      </c>
      <c r="EO99" s="12" t="s">
        <v>1493</v>
      </c>
      <c r="EP99" s="12" t="s">
        <v>1493</v>
      </c>
      <c r="EQ99" s="12" t="s">
        <v>1493</v>
      </c>
      <c r="ER99" s="12" t="s">
        <v>1493</v>
      </c>
      <c r="ES99" s="12" t="s">
        <v>1493</v>
      </c>
      <c r="ET99" s="12" t="s">
        <v>1493</v>
      </c>
      <c r="EU99" s="12" t="s">
        <v>1493</v>
      </c>
      <c r="EV99" s="12" t="s">
        <v>1493</v>
      </c>
      <c r="EW99" s="12" t="s">
        <v>1493</v>
      </c>
      <c r="EX99" s="12" t="s">
        <v>1493</v>
      </c>
      <c r="EY99" s="12" t="s">
        <v>1493</v>
      </c>
      <c r="EZ99" s="12" t="s">
        <v>1493</v>
      </c>
      <c r="FA99" s="12" t="s">
        <v>1493</v>
      </c>
      <c r="FB99" s="12" t="s">
        <v>1493</v>
      </c>
      <c r="FC99" s="12" t="s">
        <v>1493</v>
      </c>
      <c r="FD99" s="12" t="s">
        <v>1493</v>
      </c>
      <c r="FE99" s="12" t="s">
        <v>1493</v>
      </c>
      <c r="FF99" s="12" t="s">
        <v>1493</v>
      </c>
      <c r="FG99" s="12" t="s">
        <v>1493</v>
      </c>
      <c r="FH99" s="12" t="s">
        <v>1493</v>
      </c>
      <c r="FI99" s="12" t="s">
        <v>1493</v>
      </c>
      <c r="FJ99" s="12" t="s">
        <v>1493</v>
      </c>
      <c r="FK99" s="12" t="s">
        <v>1493</v>
      </c>
      <c r="FL99" s="12" t="s">
        <v>1493</v>
      </c>
      <c r="FM99" s="12" t="s">
        <v>1493</v>
      </c>
      <c r="FN99">
        <v>1</v>
      </c>
      <c r="FO99" s="12" t="s">
        <v>1493</v>
      </c>
      <c r="FP99" s="12" t="s">
        <v>1493</v>
      </c>
      <c r="FQ99">
        <v>0</v>
      </c>
      <c r="FR99" s="12" t="s">
        <v>1493</v>
      </c>
      <c r="FS99" s="12" t="s">
        <v>1493</v>
      </c>
      <c r="FT99" s="12" t="s">
        <v>1493</v>
      </c>
      <c r="FU99" s="12" t="s">
        <v>1493</v>
      </c>
      <c r="FV99" s="12" t="s">
        <v>1493</v>
      </c>
      <c r="FW99" s="12" t="s">
        <v>1493</v>
      </c>
      <c r="FX99" s="12" t="s">
        <v>1493</v>
      </c>
      <c r="FY99" s="12" t="s">
        <v>1493</v>
      </c>
      <c r="FZ99" s="12" t="s">
        <v>1493</v>
      </c>
      <c r="GA99" s="12" t="s">
        <v>1493</v>
      </c>
      <c r="GB99" s="12" t="s">
        <v>1493</v>
      </c>
      <c r="GC99" s="12" t="s">
        <v>1493</v>
      </c>
      <c r="GD99" s="12" t="s">
        <v>1493</v>
      </c>
      <c r="GE99" s="12" t="s">
        <v>1493</v>
      </c>
      <c r="GF99" s="12" t="s">
        <v>1493</v>
      </c>
      <c r="GG99" s="12" t="s">
        <v>1493</v>
      </c>
      <c r="GH99" s="12" t="s">
        <v>1493</v>
      </c>
      <c r="GI99" s="12" t="s">
        <v>1493</v>
      </c>
      <c r="GJ99">
        <v>0</v>
      </c>
      <c r="GK99">
        <v>0</v>
      </c>
      <c r="GL99">
        <v>0</v>
      </c>
      <c r="GN99">
        <v>1</v>
      </c>
    </row>
    <row r="100" spans="1:196" x14ac:dyDescent="0.25">
      <c r="A100" s="4">
        <v>1.004</v>
      </c>
      <c r="B100" t="s">
        <v>521</v>
      </c>
      <c r="C100" s="12" t="s">
        <v>1493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 s="12" t="s">
        <v>1493</v>
      </c>
      <c r="M100" s="12" t="s">
        <v>1493</v>
      </c>
      <c r="N100" s="12" t="s">
        <v>1493</v>
      </c>
      <c r="O100" s="12" t="s">
        <v>1493</v>
      </c>
      <c r="P100" t="s">
        <v>520</v>
      </c>
      <c r="Q100">
        <v>90</v>
      </c>
      <c r="R100">
        <v>1</v>
      </c>
      <c r="S100" s="12" t="s">
        <v>1493</v>
      </c>
      <c r="T100" s="12" t="s">
        <v>1493</v>
      </c>
      <c r="U100" s="12" t="s">
        <v>1493</v>
      </c>
      <c r="V100" s="12" t="s">
        <v>1493</v>
      </c>
      <c r="W100" s="12" t="s">
        <v>1493</v>
      </c>
      <c r="X100" s="12" t="s">
        <v>1493</v>
      </c>
      <c r="Y100" s="12" t="s">
        <v>1493</v>
      </c>
      <c r="Z100" s="12" t="s">
        <v>1493</v>
      </c>
      <c r="AA100" s="12" t="s">
        <v>1493</v>
      </c>
      <c r="AB100">
        <v>1</v>
      </c>
      <c r="AC100">
        <v>1</v>
      </c>
      <c r="AD100" t="s">
        <v>522</v>
      </c>
      <c r="AE100" s="12" t="s">
        <v>1493</v>
      </c>
      <c r="AF100">
        <v>1</v>
      </c>
      <c r="AG100" s="12" t="s">
        <v>1493</v>
      </c>
      <c r="AH100" s="12" t="s">
        <v>1493</v>
      </c>
      <c r="AI100" s="12" t="s">
        <v>1493</v>
      </c>
      <c r="AJ100" s="12" t="s">
        <v>1493</v>
      </c>
      <c r="AK100" s="12" t="s">
        <v>1493</v>
      </c>
      <c r="AL100" s="12" t="s">
        <v>1493</v>
      </c>
      <c r="AM100" s="12" t="s">
        <v>1493</v>
      </c>
      <c r="AN100" s="12" t="s">
        <v>1493</v>
      </c>
      <c r="AO100" s="12" t="s">
        <v>1493</v>
      </c>
      <c r="AP100">
        <v>1</v>
      </c>
      <c r="AQ100">
        <v>1</v>
      </c>
      <c r="AR100" t="s">
        <v>523</v>
      </c>
      <c r="AS100" s="12" t="s">
        <v>1493</v>
      </c>
      <c r="AT100">
        <v>1</v>
      </c>
      <c r="AU100" s="12" t="s">
        <v>1493</v>
      </c>
      <c r="AV100" s="12" t="s">
        <v>1493</v>
      </c>
      <c r="AW100" s="12" t="s">
        <v>1493</v>
      </c>
      <c r="AX100" s="12" t="s">
        <v>1493</v>
      </c>
      <c r="AY100" s="12" t="s">
        <v>1493</v>
      </c>
      <c r="AZ100" s="12" t="s">
        <v>1493</v>
      </c>
      <c r="BA100" s="12" t="s">
        <v>1493</v>
      </c>
      <c r="BB100" s="12" t="s">
        <v>1493</v>
      </c>
      <c r="BC100" s="12" t="s">
        <v>1493</v>
      </c>
      <c r="BD100" s="12" t="s">
        <v>1493</v>
      </c>
      <c r="BE100" s="12" t="s">
        <v>1493</v>
      </c>
      <c r="BF100" s="12" t="s">
        <v>1493</v>
      </c>
      <c r="BG100" s="12" t="s">
        <v>1493</v>
      </c>
      <c r="BH100" s="12" t="s">
        <v>1493</v>
      </c>
      <c r="BI100" s="12" t="s">
        <v>1493</v>
      </c>
      <c r="BJ100" s="12" t="s">
        <v>1493</v>
      </c>
      <c r="BK100" s="12" t="s">
        <v>1493</v>
      </c>
      <c r="BL100" s="12" t="s">
        <v>1493</v>
      </c>
      <c r="BM100" s="12" t="s">
        <v>1493</v>
      </c>
      <c r="BN100" s="12" t="s">
        <v>1493</v>
      </c>
      <c r="BO100" s="12" t="s">
        <v>1493</v>
      </c>
      <c r="BP100" s="12" t="s">
        <v>1493</v>
      </c>
      <c r="BQ100" s="12" t="s">
        <v>1493</v>
      </c>
      <c r="BR100" s="12" t="s">
        <v>1493</v>
      </c>
      <c r="BS100" s="12" t="s">
        <v>1493</v>
      </c>
      <c r="BT100" s="12" t="s">
        <v>1493</v>
      </c>
      <c r="BU100" s="12" t="s">
        <v>1493</v>
      </c>
      <c r="BV100" s="12" t="s">
        <v>1493</v>
      </c>
      <c r="BW100" s="12" t="s">
        <v>1493</v>
      </c>
      <c r="BX100" s="12" t="s">
        <v>1493</v>
      </c>
      <c r="BY100" s="12" t="s">
        <v>1493</v>
      </c>
      <c r="BZ100" s="12" t="s">
        <v>1493</v>
      </c>
      <c r="CA100" s="12" t="s">
        <v>1493</v>
      </c>
      <c r="CB100" s="12" t="s">
        <v>1493</v>
      </c>
      <c r="CC100" s="12" t="s">
        <v>1493</v>
      </c>
      <c r="CD100" s="12" t="s">
        <v>1493</v>
      </c>
      <c r="CE100" s="12" t="s">
        <v>1493</v>
      </c>
      <c r="CF100" s="12" t="s">
        <v>1493</v>
      </c>
      <c r="CG100" s="12" t="s">
        <v>1493</v>
      </c>
      <c r="CH100" s="12" t="s">
        <v>1493</v>
      </c>
      <c r="CI100" s="12" t="s">
        <v>1493</v>
      </c>
      <c r="CJ100" s="12" t="s">
        <v>1493</v>
      </c>
      <c r="CK100" s="12" t="s">
        <v>1493</v>
      </c>
      <c r="CL100" s="12" t="s">
        <v>1493</v>
      </c>
      <c r="CM100" s="12" t="s">
        <v>1493</v>
      </c>
      <c r="CN100" s="12" t="s">
        <v>1493</v>
      </c>
      <c r="CO100" s="12" t="s">
        <v>1493</v>
      </c>
      <c r="CP100" s="12" t="s">
        <v>1493</v>
      </c>
      <c r="CQ100" s="12" t="s">
        <v>1493</v>
      </c>
      <c r="CR100" s="12" t="s">
        <v>1493</v>
      </c>
      <c r="CS100" s="12" t="s">
        <v>1493</v>
      </c>
      <c r="CT100" s="12" t="s">
        <v>1493</v>
      </c>
      <c r="CU100" s="12" t="s">
        <v>1493</v>
      </c>
      <c r="CV100" s="12" t="s">
        <v>1493</v>
      </c>
      <c r="CW100" s="12" t="s">
        <v>1493</v>
      </c>
      <c r="CX100" s="12" t="s">
        <v>1493</v>
      </c>
      <c r="CY100" s="12" t="s">
        <v>1493</v>
      </c>
      <c r="CZ100" s="12" t="s">
        <v>1493</v>
      </c>
      <c r="DA100" s="12" t="s">
        <v>1493</v>
      </c>
      <c r="DB100" s="12" t="s">
        <v>1493</v>
      </c>
      <c r="DC100" s="12" t="s">
        <v>1493</v>
      </c>
      <c r="DD100" s="12" t="s">
        <v>1493</v>
      </c>
      <c r="DE100" s="12" t="s">
        <v>1493</v>
      </c>
      <c r="DF100" s="12" t="s">
        <v>1493</v>
      </c>
      <c r="DG100" s="12" t="s">
        <v>1493</v>
      </c>
      <c r="DH100" s="12" t="s">
        <v>1493</v>
      </c>
      <c r="DI100" s="12" t="s">
        <v>1493</v>
      </c>
      <c r="DJ100" s="12" t="s">
        <v>1493</v>
      </c>
      <c r="DK100" s="12" t="s">
        <v>1493</v>
      </c>
      <c r="DL100" s="12" t="s">
        <v>1493</v>
      </c>
      <c r="DM100" s="12" t="s">
        <v>1493</v>
      </c>
      <c r="DN100" s="12" t="s">
        <v>1493</v>
      </c>
      <c r="DO100" s="12" t="s">
        <v>1493</v>
      </c>
      <c r="DP100" s="12" t="s">
        <v>1493</v>
      </c>
      <c r="DQ100" s="12" t="s">
        <v>1493</v>
      </c>
      <c r="DR100" s="12" t="s">
        <v>1493</v>
      </c>
      <c r="DS100" s="12" t="s">
        <v>1493</v>
      </c>
      <c r="DT100" s="12" t="s">
        <v>1493</v>
      </c>
      <c r="DU100" s="12" t="s">
        <v>1493</v>
      </c>
      <c r="DV100" s="12" t="s">
        <v>1493</v>
      </c>
      <c r="DW100" s="12" t="s">
        <v>1493</v>
      </c>
      <c r="DX100" s="12" t="s">
        <v>1493</v>
      </c>
      <c r="DY100" s="12" t="s">
        <v>1493</v>
      </c>
      <c r="DZ100" s="12" t="s">
        <v>1493</v>
      </c>
      <c r="EA100" s="12" t="s">
        <v>1493</v>
      </c>
      <c r="EB100" s="12" t="s">
        <v>1493</v>
      </c>
      <c r="EC100" s="12" t="s">
        <v>1493</v>
      </c>
      <c r="ED100" s="12" t="s">
        <v>1493</v>
      </c>
      <c r="EE100" s="12" t="s">
        <v>1493</v>
      </c>
      <c r="EF100" s="12" t="s">
        <v>1493</v>
      </c>
      <c r="EG100" s="12" t="s">
        <v>1493</v>
      </c>
      <c r="EH100" s="12" t="s">
        <v>1493</v>
      </c>
      <c r="EI100" s="12" t="s">
        <v>1493</v>
      </c>
      <c r="EJ100" s="12" t="s">
        <v>1493</v>
      </c>
      <c r="EK100" s="12" t="s">
        <v>1493</v>
      </c>
      <c r="EL100" s="12" t="s">
        <v>1493</v>
      </c>
      <c r="EM100" s="12" t="s">
        <v>1493</v>
      </c>
      <c r="EN100" s="12" t="s">
        <v>1493</v>
      </c>
      <c r="EO100" s="12" t="s">
        <v>1493</v>
      </c>
      <c r="EP100" s="12" t="s">
        <v>1493</v>
      </c>
      <c r="EQ100" s="12" t="s">
        <v>1493</v>
      </c>
      <c r="ER100" s="12" t="s">
        <v>1493</v>
      </c>
      <c r="ES100" s="12" t="s">
        <v>1493</v>
      </c>
      <c r="ET100" s="12" t="s">
        <v>1493</v>
      </c>
      <c r="EU100" s="12" t="s">
        <v>1493</v>
      </c>
      <c r="EV100" s="12" t="s">
        <v>1493</v>
      </c>
      <c r="EW100" s="12" t="s">
        <v>1493</v>
      </c>
      <c r="EX100" s="12" t="s">
        <v>1493</v>
      </c>
      <c r="EY100" s="12" t="s">
        <v>1493</v>
      </c>
      <c r="EZ100" s="12" t="s">
        <v>1493</v>
      </c>
      <c r="FA100" s="12" t="s">
        <v>1493</v>
      </c>
      <c r="FB100" s="12" t="s">
        <v>1493</v>
      </c>
      <c r="FC100" s="12" t="s">
        <v>1493</v>
      </c>
      <c r="FD100" s="12" t="s">
        <v>1493</v>
      </c>
      <c r="FE100" s="12" t="s">
        <v>1493</v>
      </c>
      <c r="FF100" s="12" t="s">
        <v>1493</v>
      </c>
      <c r="FG100" s="12" t="s">
        <v>1493</v>
      </c>
      <c r="FH100" s="12" t="s">
        <v>1493</v>
      </c>
      <c r="FI100" s="12" t="s">
        <v>1493</v>
      </c>
      <c r="FJ100" s="12" t="s">
        <v>1493</v>
      </c>
      <c r="FK100" s="12" t="s">
        <v>1493</v>
      </c>
      <c r="FL100" s="12" t="s">
        <v>1493</v>
      </c>
      <c r="FM100" s="12" t="s">
        <v>1493</v>
      </c>
      <c r="FN100">
        <v>1</v>
      </c>
      <c r="FO100" s="12" t="s">
        <v>1493</v>
      </c>
      <c r="FP100" s="12" t="s">
        <v>1493</v>
      </c>
      <c r="FQ100">
        <v>0</v>
      </c>
      <c r="FR100" s="12" t="s">
        <v>1493</v>
      </c>
      <c r="FS100" s="12" t="s">
        <v>1493</v>
      </c>
      <c r="FT100" s="12" t="s">
        <v>1493</v>
      </c>
      <c r="FU100" s="12" t="s">
        <v>1493</v>
      </c>
      <c r="FV100" s="12" t="s">
        <v>1493</v>
      </c>
      <c r="FW100" s="12" t="s">
        <v>1493</v>
      </c>
      <c r="FX100" s="12" t="s">
        <v>1493</v>
      </c>
      <c r="FY100" s="12" t="s">
        <v>1493</v>
      </c>
      <c r="FZ100" s="12" t="s">
        <v>1493</v>
      </c>
      <c r="GA100" s="12" t="s">
        <v>1493</v>
      </c>
      <c r="GB100" s="12" t="s">
        <v>1493</v>
      </c>
      <c r="GC100" s="12" t="s">
        <v>1493</v>
      </c>
      <c r="GD100" s="12" t="s">
        <v>1493</v>
      </c>
      <c r="GE100" s="12" t="s">
        <v>1493</v>
      </c>
      <c r="GF100" s="12" t="s">
        <v>1493</v>
      </c>
      <c r="GG100" s="12" t="s">
        <v>1493</v>
      </c>
      <c r="GH100" s="12" t="s">
        <v>1493</v>
      </c>
      <c r="GI100" s="12" t="s">
        <v>1493</v>
      </c>
      <c r="GJ100">
        <v>0</v>
      </c>
      <c r="GK100">
        <v>0</v>
      </c>
      <c r="GL100">
        <v>0</v>
      </c>
      <c r="GN100">
        <v>1</v>
      </c>
    </row>
    <row r="101" spans="1:196" x14ac:dyDescent="0.25">
      <c r="A101" s="4">
        <v>1.0049999999999999</v>
      </c>
      <c r="B101" t="s">
        <v>502</v>
      </c>
      <c r="C101" s="12" t="s">
        <v>1493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 s="12" t="s">
        <v>1493</v>
      </c>
      <c r="M101" s="12" t="s">
        <v>1493</v>
      </c>
      <c r="N101">
        <v>1</v>
      </c>
      <c r="O101">
        <v>1</v>
      </c>
      <c r="P101" t="s">
        <v>537</v>
      </c>
      <c r="Q101" s="12" t="s">
        <v>1493</v>
      </c>
      <c r="R101">
        <v>1</v>
      </c>
      <c r="S101" s="12" t="s">
        <v>1493</v>
      </c>
      <c r="T101" s="12" t="s">
        <v>1493</v>
      </c>
      <c r="U101" s="12" t="s">
        <v>1493</v>
      </c>
      <c r="V101" s="12" t="s">
        <v>1493</v>
      </c>
      <c r="W101" s="12" t="s">
        <v>1493</v>
      </c>
      <c r="X101" s="12" t="s">
        <v>1493</v>
      </c>
      <c r="Y101" s="12" t="s">
        <v>1493</v>
      </c>
      <c r="Z101" s="12" t="s">
        <v>1493</v>
      </c>
      <c r="AA101" s="12" t="s">
        <v>1493</v>
      </c>
      <c r="AB101" s="12" t="s">
        <v>1493</v>
      </c>
      <c r="AC101">
        <v>1</v>
      </c>
      <c r="AD101" t="s">
        <v>538</v>
      </c>
      <c r="AE101">
        <v>112</v>
      </c>
      <c r="AF101">
        <v>1</v>
      </c>
      <c r="AG101" s="12" t="s">
        <v>1493</v>
      </c>
      <c r="AH101" s="12" t="s">
        <v>1493</v>
      </c>
      <c r="AI101" s="12" t="s">
        <v>1493</v>
      </c>
      <c r="AJ101" s="12" t="s">
        <v>1493</v>
      </c>
      <c r="AK101" s="12" t="s">
        <v>1493</v>
      </c>
      <c r="AL101" s="12" t="s">
        <v>1493</v>
      </c>
      <c r="AM101" s="12" t="s">
        <v>1493</v>
      </c>
      <c r="AN101" s="12" t="s">
        <v>1493</v>
      </c>
      <c r="AO101" s="12" t="s">
        <v>1493</v>
      </c>
      <c r="AP101" s="12" t="s">
        <v>1493</v>
      </c>
      <c r="AQ101">
        <v>1</v>
      </c>
      <c r="AR101" s="12" t="s">
        <v>1493</v>
      </c>
      <c r="AS101" s="12" t="s">
        <v>1493</v>
      </c>
      <c r="AT101" s="12" t="s">
        <v>1493</v>
      </c>
      <c r="AU101" s="12" t="s">
        <v>1493</v>
      </c>
      <c r="AV101" s="12" t="s">
        <v>1493</v>
      </c>
      <c r="AW101" s="12" t="s">
        <v>1493</v>
      </c>
      <c r="AX101" s="12" t="s">
        <v>1493</v>
      </c>
      <c r="AY101" s="12" t="s">
        <v>1493</v>
      </c>
      <c r="AZ101" s="12" t="s">
        <v>1493</v>
      </c>
      <c r="BA101" s="12" t="s">
        <v>1493</v>
      </c>
      <c r="BB101" s="12" t="s">
        <v>1493</v>
      </c>
      <c r="BC101" s="12" t="s">
        <v>1493</v>
      </c>
      <c r="BD101" s="12" t="s">
        <v>1493</v>
      </c>
      <c r="BE101" s="12" t="s">
        <v>1493</v>
      </c>
      <c r="BF101" s="12" t="s">
        <v>1493</v>
      </c>
      <c r="BG101" s="12" t="s">
        <v>1493</v>
      </c>
      <c r="BH101" s="12" t="s">
        <v>1493</v>
      </c>
      <c r="BI101" s="12" t="s">
        <v>1493</v>
      </c>
      <c r="BJ101" s="12" t="s">
        <v>1493</v>
      </c>
      <c r="BK101" s="12" t="s">
        <v>1493</v>
      </c>
      <c r="BL101" s="12" t="s">
        <v>1493</v>
      </c>
      <c r="BM101" s="12" t="s">
        <v>1493</v>
      </c>
      <c r="BN101" s="12" t="s">
        <v>1493</v>
      </c>
      <c r="BO101" s="12" t="s">
        <v>1493</v>
      </c>
      <c r="BP101" s="12" t="s">
        <v>1493</v>
      </c>
      <c r="BQ101" s="12" t="s">
        <v>1493</v>
      </c>
      <c r="BR101" s="12" t="s">
        <v>1493</v>
      </c>
      <c r="BS101" s="12" t="s">
        <v>1493</v>
      </c>
      <c r="BT101" s="12" t="s">
        <v>1493</v>
      </c>
      <c r="BU101" s="12" t="s">
        <v>1493</v>
      </c>
      <c r="BV101" s="12" t="s">
        <v>1493</v>
      </c>
      <c r="BW101" s="12" t="s">
        <v>1493</v>
      </c>
      <c r="BX101" s="12" t="s">
        <v>1493</v>
      </c>
      <c r="BY101" s="12" t="s">
        <v>1493</v>
      </c>
      <c r="BZ101" s="12" t="s">
        <v>1493</v>
      </c>
      <c r="CA101" s="12" t="s">
        <v>1493</v>
      </c>
      <c r="CB101" s="12" t="s">
        <v>1493</v>
      </c>
      <c r="CC101" s="12" t="s">
        <v>1493</v>
      </c>
      <c r="CD101" s="12" t="s">
        <v>1493</v>
      </c>
      <c r="CE101" s="12" t="s">
        <v>1493</v>
      </c>
      <c r="CF101" s="12" t="s">
        <v>1493</v>
      </c>
      <c r="CG101" s="12" t="s">
        <v>1493</v>
      </c>
      <c r="CH101" s="12" t="s">
        <v>1493</v>
      </c>
      <c r="CI101" s="12" t="s">
        <v>1493</v>
      </c>
      <c r="CJ101" s="12" t="s">
        <v>1493</v>
      </c>
      <c r="CK101" s="12" t="s">
        <v>1493</v>
      </c>
      <c r="CL101" s="12" t="s">
        <v>1493</v>
      </c>
      <c r="CM101" s="12" t="s">
        <v>1493</v>
      </c>
      <c r="CN101" s="12" t="s">
        <v>1493</v>
      </c>
      <c r="CO101" s="12" t="s">
        <v>1493</v>
      </c>
      <c r="CP101" s="12" t="s">
        <v>1493</v>
      </c>
      <c r="CQ101" s="12" t="s">
        <v>1493</v>
      </c>
      <c r="CR101" s="12" t="s">
        <v>1493</v>
      </c>
      <c r="CS101" s="12" t="s">
        <v>1493</v>
      </c>
      <c r="CT101" s="12" t="s">
        <v>1493</v>
      </c>
      <c r="CU101" s="12" t="s">
        <v>1493</v>
      </c>
      <c r="CV101" s="12" t="s">
        <v>1493</v>
      </c>
      <c r="CW101" s="12" t="s">
        <v>1493</v>
      </c>
      <c r="CX101" s="12" t="s">
        <v>1493</v>
      </c>
      <c r="CY101" s="12" t="s">
        <v>1493</v>
      </c>
      <c r="CZ101" s="12" t="s">
        <v>1493</v>
      </c>
      <c r="DA101" s="12" t="s">
        <v>1493</v>
      </c>
      <c r="DB101" s="12" t="s">
        <v>1493</v>
      </c>
      <c r="DC101" s="12" t="s">
        <v>1493</v>
      </c>
      <c r="DD101" s="12" t="s">
        <v>1493</v>
      </c>
      <c r="DE101" s="12" t="s">
        <v>1493</v>
      </c>
      <c r="DF101" s="12" t="s">
        <v>1493</v>
      </c>
      <c r="DG101" s="12" t="s">
        <v>1493</v>
      </c>
      <c r="DH101" s="12" t="s">
        <v>1493</v>
      </c>
      <c r="DI101" s="12" t="s">
        <v>1493</v>
      </c>
      <c r="DJ101" s="12" t="s">
        <v>1493</v>
      </c>
      <c r="DK101" s="12" t="s">
        <v>1493</v>
      </c>
      <c r="DL101" s="12" t="s">
        <v>1493</v>
      </c>
      <c r="DM101" s="12" t="s">
        <v>1493</v>
      </c>
      <c r="DN101" s="12" t="s">
        <v>1493</v>
      </c>
      <c r="DO101" s="12" t="s">
        <v>1493</v>
      </c>
      <c r="DP101" s="12" t="s">
        <v>1493</v>
      </c>
      <c r="DQ101" s="12" t="s">
        <v>1493</v>
      </c>
      <c r="DR101" s="12" t="s">
        <v>1493</v>
      </c>
      <c r="DS101" s="12" t="s">
        <v>1493</v>
      </c>
      <c r="DT101" s="12" t="s">
        <v>1493</v>
      </c>
      <c r="DU101" s="12" t="s">
        <v>1493</v>
      </c>
      <c r="DV101" s="12" t="s">
        <v>1493</v>
      </c>
      <c r="DW101" s="12" t="s">
        <v>1493</v>
      </c>
      <c r="DX101" s="12" t="s">
        <v>1493</v>
      </c>
      <c r="DY101" s="12" t="s">
        <v>1493</v>
      </c>
      <c r="DZ101" s="12" t="s">
        <v>1493</v>
      </c>
      <c r="EA101" s="12" t="s">
        <v>1493</v>
      </c>
      <c r="EB101" s="12" t="s">
        <v>1493</v>
      </c>
      <c r="EC101" s="12" t="s">
        <v>1493</v>
      </c>
      <c r="ED101" s="12" t="s">
        <v>1493</v>
      </c>
      <c r="EE101" s="12" t="s">
        <v>1493</v>
      </c>
      <c r="EF101" s="12" t="s">
        <v>1493</v>
      </c>
      <c r="EG101" s="12" t="s">
        <v>1493</v>
      </c>
      <c r="EH101" s="12" t="s">
        <v>1493</v>
      </c>
      <c r="EI101" s="12" t="s">
        <v>1493</v>
      </c>
      <c r="EJ101" s="12" t="s">
        <v>1493</v>
      </c>
      <c r="EK101" s="12" t="s">
        <v>1493</v>
      </c>
      <c r="EL101" s="12" t="s">
        <v>1493</v>
      </c>
      <c r="EM101" s="12" t="s">
        <v>1493</v>
      </c>
      <c r="EN101" s="12" t="s">
        <v>1493</v>
      </c>
      <c r="EO101" s="12" t="s">
        <v>1493</v>
      </c>
      <c r="EP101" s="12" t="s">
        <v>1493</v>
      </c>
      <c r="EQ101" s="12" t="s">
        <v>1493</v>
      </c>
      <c r="ER101" s="12" t="s">
        <v>1493</v>
      </c>
      <c r="ES101" s="12" t="s">
        <v>1493</v>
      </c>
      <c r="ET101" s="12" t="s">
        <v>1493</v>
      </c>
      <c r="EU101" s="12" t="s">
        <v>1493</v>
      </c>
      <c r="EV101" s="12" t="s">
        <v>1493</v>
      </c>
      <c r="EW101" s="12" t="s">
        <v>1493</v>
      </c>
      <c r="EX101" s="12" t="s">
        <v>1493</v>
      </c>
      <c r="EY101" s="12" t="s">
        <v>1493</v>
      </c>
      <c r="EZ101" s="12" t="s">
        <v>1493</v>
      </c>
      <c r="FA101" s="12" t="s">
        <v>1493</v>
      </c>
      <c r="FB101" s="12" t="s">
        <v>1493</v>
      </c>
      <c r="FC101" s="12" t="s">
        <v>1493</v>
      </c>
      <c r="FD101" s="12" t="s">
        <v>1493</v>
      </c>
      <c r="FE101" s="12" t="s">
        <v>1493</v>
      </c>
      <c r="FF101" s="12" t="s">
        <v>1493</v>
      </c>
      <c r="FG101" s="12" t="s">
        <v>1493</v>
      </c>
      <c r="FH101" s="12" t="s">
        <v>1493</v>
      </c>
      <c r="FI101" s="12" t="s">
        <v>1493</v>
      </c>
      <c r="FJ101" s="12" t="s">
        <v>1493</v>
      </c>
      <c r="FK101" s="12" t="s">
        <v>1493</v>
      </c>
      <c r="FL101" s="12" t="s">
        <v>1493</v>
      </c>
      <c r="FM101" s="12" t="s">
        <v>1493</v>
      </c>
      <c r="FN101">
        <v>1</v>
      </c>
      <c r="FO101" s="12" t="s">
        <v>1493</v>
      </c>
      <c r="FP101" s="12" t="s">
        <v>1493</v>
      </c>
      <c r="FQ101">
        <v>1</v>
      </c>
      <c r="FR101" s="12" t="s">
        <v>1493</v>
      </c>
      <c r="FS101" s="12" t="s">
        <v>1493</v>
      </c>
      <c r="FT101" s="12" t="s">
        <v>1493</v>
      </c>
      <c r="FU101" s="12" t="s">
        <v>1493</v>
      </c>
      <c r="FV101" s="12" t="s">
        <v>1493</v>
      </c>
      <c r="FW101" s="12" t="s">
        <v>1493</v>
      </c>
      <c r="FX101" s="12" t="s">
        <v>1493</v>
      </c>
      <c r="FY101" s="12" t="s">
        <v>1493</v>
      </c>
      <c r="FZ101" s="12" t="s">
        <v>1493</v>
      </c>
      <c r="GA101" s="12" t="s">
        <v>1493</v>
      </c>
      <c r="GB101" s="12" t="s">
        <v>1493</v>
      </c>
      <c r="GC101" s="12" t="s">
        <v>1493</v>
      </c>
      <c r="GD101" s="12" t="s">
        <v>1493</v>
      </c>
      <c r="GE101" s="12" t="s">
        <v>1493</v>
      </c>
      <c r="GF101" s="12" t="s">
        <v>1493</v>
      </c>
      <c r="GG101" s="12" t="s">
        <v>1493</v>
      </c>
      <c r="GH101" s="12" t="s">
        <v>1493</v>
      </c>
      <c r="GI101" s="12" t="s">
        <v>1493</v>
      </c>
      <c r="GJ101">
        <v>0</v>
      </c>
      <c r="GK101">
        <v>0</v>
      </c>
      <c r="GL101">
        <v>0</v>
      </c>
      <c r="GN101">
        <v>1</v>
      </c>
    </row>
    <row r="102" spans="1:196" x14ac:dyDescent="0.25">
      <c r="A102" s="4">
        <v>1.006</v>
      </c>
      <c r="B102" s="12" t="s">
        <v>585</v>
      </c>
      <c r="C102" s="12" t="s">
        <v>1493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 s="12" t="s">
        <v>1493</v>
      </c>
      <c r="M102" s="12" t="s">
        <v>1493</v>
      </c>
      <c r="N102" s="12" t="s">
        <v>1493</v>
      </c>
      <c r="O102">
        <v>1</v>
      </c>
      <c r="P102" s="12" t="s">
        <v>836</v>
      </c>
      <c r="Q102" s="12" t="s">
        <v>1493</v>
      </c>
      <c r="R102" s="12" t="s">
        <v>1493</v>
      </c>
      <c r="S102" s="12" t="s">
        <v>1493</v>
      </c>
      <c r="T102" s="12" t="s">
        <v>1493</v>
      </c>
      <c r="U102" s="12" t="s">
        <v>1493</v>
      </c>
      <c r="V102" s="12" t="s">
        <v>1493</v>
      </c>
      <c r="W102" s="12" t="s">
        <v>1493</v>
      </c>
      <c r="X102" s="12" t="s">
        <v>1493</v>
      </c>
      <c r="Y102" s="12" t="s">
        <v>1493</v>
      </c>
      <c r="Z102" s="12" t="s">
        <v>1493</v>
      </c>
      <c r="AA102" s="12" t="s">
        <v>1493</v>
      </c>
      <c r="AB102">
        <v>1</v>
      </c>
      <c r="AC102">
        <v>1</v>
      </c>
      <c r="AD102" s="12" t="s">
        <v>1493</v>
      </c>
      <c r="AE102" s="12" t="s">
        <v>1493</v>
      </c>
      <c r="AF102" s="12" t="s">
        <v>1493</v>
      </c>
      <c r="AG102" s="12" t="s">
        <v>1493</v>
      </c>
      <c r="AH102" s="12" t="s">
        <v>1493</v>
      </c>
      <c r="AI102" s="12" t="s">
        <v>1493</v>
      </c>
      <c r="AJ102" s="12" t="s">
        <v>1493</v>
      </c>
      <c r="AK102" s="12" t="s">
        <v>1493</v>
      </c>
      <c r="AL102" s="12" t="s">
        <v>1493</v>
      </c>
      <c r="AM102" s="12" t="s">
        <v>1493</v>
      </c>
      <c r="AN102" s="12" t="s">
        <v>1493</v>
      </c>
      <c r="AO102" s="12" t="s">
        <v>1493</v>
      </c>
      <c r="AP102" s="12" t="s">
        <v>1493</v>
      </c>
      <c r="AQ102" s="12" t="s">
        <v>1493</v>
      </c>
      <c r="AR102" s="12" t="s">
        <v>1493</v>
      </c>
      <c r="AS102" s="12" t="s">
        <v>1493</v>
      </c>
      <c r="AT102" s="12" t="s">
        <v>1493</v>
      </c>
      <c r="AU102" s="12" t="s">
        <v>1493</v>
      </c>
      <c r="AV102" s="12" t="s">
        <v>1493</v>
      </c>
      <c r="AW102" s="12" t="s">
        <v>1493</v>
      </c>
      <c r="AX102" s="12" t="s">
        <v>1493</v>
      </c>
      <c r="AY102" s="12" t="s">
        <v>1493</v>
      </c>
      <c r="AZ102" s="12" t="s">
        <v>1493</v>
      </c>
      <c r="BA102" s="12" t="s">
        <v>1493</v>
      </c>
      <c r="BB102" s="12" t="s">
        <v>1493</v>
      </c>
      <c r="BC102" s="12" t="s">
        <v>1493</v>
      </c>
      <c r="BD102" s="12" t="s">
        <v>1493</v>
      </c>
      <c r="BE102" s="12" t="s">
        <v>1493</v>
      </c>
      <c r="BF102" s="12" t="s">
        <v>1493</v>
      </c>
      <c r="BG102" s="12" t="s">
        <v>1493</v>
      </c>
      <c r="BH102" s="12" t="s">
        <v>1493</v>
      </c>
      <c r="BI102" s="12" t="s">
        <v>1493</v>
      </c>
      <c r="BJ102" s="12" t="s">
        <v>1493</v>
      </c>
      <c r="BK102" s="12" t="s">
        <v>1493</v>
      </c>
      <c r="BL102" s="12" t="s">
        <v>1493</v>
      </c>
      <c r="BM102" s="12" t="s">
        <v>1493</v>
      </c>
      <c r="BN102" s="12" t="s">
        <v>1493</v>
      </c>
      <c r="BO102" s="12" t="s">
        <v>1493</v>
      </c>
      <c r="BP102" s="12" t="s">
        <v>1493</v>
      </c>
      <c r="BQ102" s="12" t="s">
        <v>1493</v>
      </c>
      <c r="BR102" s="12" t="s">
        <v>1493</v>
      </c>
      <c r="BS102" s="12" t="s">
        <v>1493</v>
      </c>
      <c r="BT102" s="12" t="s">
        <v>1493</v>
      </c>
      <c r="BU102" s="12" t="s">
        <v>1493</v>
      </c>
      <c r="BV102" s="12" t="s">
        <v>1493</v>
      </c>
      <c r="BW102" s="12" t="s">
        <v>1493</v>
      </c>
      <c r="BX102" s="12" t="s">
        <v>1493</v>
      </c>
      <c r="BY102" s="12" t="s">
        <v>1493</v>
      </c>
      <c r="BZ102" s="12" t="s">
        <v>1493</v>
      </c>
      <c r="CA102" s="12" t="s">
        <v>1493</v>
      </c>
      <c r="CB102" s="12" t="s">
        <v>1493</v>
      </c>
      <c r="CC102" s="12" t="s">
        <v>1493</v>
      </c>
      <c r="CD102" s="12" t="s">
        <v>1493</v>
      </c>
      <c r="CE102" s="12" t="s">
        <v>1493</v>
      </c>
      <c r="CF102" s="12" t="s">
        <v>1493</v>
      </c>
      <c r="CG102" s="12" t="s">
        <v>1493</v>
      </c>
      <c r="CH102" s="12" t="s">
        <v>1493</v>
      </c>
      <c r="CI102" s="12" t="s">
        <v>1493</v>
      </c>
      <c r="CJ102" s="12" t="s">
        <v>1493</v>
      </c>
      <c r="CK102" s="12" t="s">
        <v>1493</v>
      </c>
      <c r="CL102" s="12" t="s">
        <v>1493</v>
      </c>
      <c r="CM102" s="12" t="s">
        <v>1493</v>
      </c>
      <c r="CN102" s="12" t="s">
        <v>1493</v>
      </c>
      <c r="CO102" s="12" t="s">
        <v>1493</v>
      </c>
      <c r="CP102" s="12" t="s">
        <v>1493</v>
      </c>
      <c r="CQ102" s="12" t="s">
        <v>1493</v>
      </c>
      <c r="CR102" s="12" t="s">
        <v>1493</v>
      </c>
      <c r="CS102" s="12" t="s">
        <v>1493</v>
      </c>
      <c r="CT102" s="12" t="s">
        <v>1493</v>
      </c>
      <c r="CU102" s="12" t="s">
        <v>1493</v>
      </c>
      <c r="CV102" s="12" t="s">
        <v>1493</v>
      </c>
      <c r="CW102" s="12" t="s">
        <v>1493</v>
      </c>
      <c r="CX102" s="12" t="s">
        <v>1493</v>
      </c>
      <c r="CY102" s="12" t="s">
        <v>1493</v>
      </c>
      <c r="CZ102" s="12" t="s">
        <v>1493</v>
      </c>
      <c r="DA102" s="12" t="s">
        <v>1493</v>
      </c>
      <c r="DB102" s="12" t="s">
        <v>1493</v>
      </c>
      <c r="DC102" s="12" t="s">
        <v>1493</v>
      </c>
      <c r="DD102" s="12" t="s">
        <v>1493</v>
      </c>
      <c r="DE102" s="12" t="s">
        <v>1493</v>
      </c>
      <c r="DF102" s="12" t="s">
        <v>1493</v>
      </c>
      <c r="DG102" s="12" t="s">
        <v>1493</v>
      </c>
      <c r="DH102" s="12" t="s">
        <v>1493</v>
      </c>
      <c r="DI102" s="12" t="s">
        <v>1493</v>
      </c>
      <c r="DJ102" s="12" t="s">
        <v>1493</v>
      </c>
      <c r="DK102" s="12" t="s">
        <v>1493</v>
      </c>
      <c r="DL102" s="12" t="s">
        <v>1493</v>
      </c>
      <c r="DM102" s="12" t="s">
        <v>1493</v>
      </c>
      <c r="DN102" s="12" t="s">
        <v>1493</v>
      </c>
      <c r="DO102" s="12" t="s">
        <v>1493</v>
      </c>
      <c r="DP102" s="12" t="s">
        <v>1493</v>
      </c>
      <c r="DQ102" s="12" t="s">
        <v>1493</v>
      </c>
      <c r="DR102" s="12" t="s">
        <v>1493</v>
      </c>
      <c r="DS102" s="12" t="s">
        <v>1493</v>
      </c>
      <c r="DT102" s="12" t="s">
        <v>1493</v>
      </c>
      <c r="DU102" s="12" t="s">
        <v>1493</v>
      </c>
      <c r="DV102" s="12" t="s">
        <v>1493</v>
      </c>
      <c r="DW102" s="12" t="s">
        <v>1493</v>
      </c>
      <c r="DX102" s="12" t="s">
        <v>1493</v>
      </c>
      <c r="DY102" s="12" t="s">
        <v>1493</v>
      </c>
      <c r="DZ102" s="12" t="s">
        <v>1493</v>
      </c>
      <c r="EA102" s="12" t="s">
        <v>1493</v>
      </c>
      <c r="EB102" s="12" t="s">
        <v>1493</v>
      </c>
      <c r="EC102" s="12" t="s">
        <v>1493</v>
      </c>
      <c r="ED102" s="12" t="s">
        <v>1493</v>
      </c>
      <c r="EE102" s="12" t="s">
        <v>1493</v>
      </c>
      <c r="EF102" s="12" t="s">
        <v>1493</v>
      </c>
      <c r="EG102" s="12" t="s">
        <v>1493</v>
      </c>
      <c r="EH102" s="12" t="s">
        <v>1493</v>
      </c>
      <c r="EI102" s="12" t="s">
        <v>1493</v>
      </c>
      <c r="EJ102" s="12" t="s">
        <v>1493</v>
      </c>
      <c r="EK102" s="12" t="s">
        <v>1493</v>
      </c>
      <c r="EL102" s="12" t="s">
        <v>1493</v>
      </c>
      <c r="EM102" s="12" t="s">
        <v>1493</v>
      </c>
      <c r="EN102" s="12" t="s">
        <v>1493</v>
      </c>
      <c r="EO102" s="12" t="s">
        <v>1493</v>
      </c>
      <c r="EP102" s="12" t="s">
        <v>1493</v>
      </c>
      <c r="EQ102" s="12" t="s">
        <v>1493</v>
      </c>
      <c r="ER102" s="12" t="s">
        <v>1493</v>
      </c>
      <c r="ES102" s="12" t="s">
        <v>1493</v>
      </c>
      <c r="ET102" s="12" t="s">
        <v>1493</v>
      </c>
      <c r="EU102" s="12" t="s">
        <v>1493</v>
      </c>
      <c r="EV102" s="12" t="s">
        <v>1493</v>
      </c>
      <c r="EW102" s="12" t="s">
        <v>1493</v>
      </c>
      <c r="EX102" s="12" t="s">
        <v>1493</v>
      </c>
      <c r="EY102" s="12" t="s">
        <v>1493</v>
      </c>
      <c r="EZ102" s="12" t="s">
        <v>1493</v>
      </c>
      <c r="FA102" s="12" t="s">
        <v>1493</v>
      </c>
      <c r="FB102" s="12" t="s">
        <v>1493</v>
      </c>
      <c r="FC102" s="12" t="s">
        <v>1493</v>
      </c>
      <c r="FD102" s="12" t="s">
        <v>1493</v>
      </c>
      <c r="FE102" s="12" t="s">
        <v>1493</v>
      </c>
      <c r="FF102" s="12" t="s">
        <v>1493</v>
      </c>
      <c r="FG102" s="12" t="s">
        <v>1493</v>
      </c>
      <c r="FH102" s="12" t="s">
        <v>1493</v>
      </c>
      <c r="FI102" s="12" t="s">
        <v>1493</v>
      </c>
      <c r="FJ102" s="12" t="s">
        <v>1493</v>
      </c>
      <c r="FK102" s="12" t="s">
        <v>1493</v>
      </c>
      <c r="FL102" s="12" t="s">
        <v>1493</v>
      </c>
      <c r="FM102" s="12" t="s">
        <v>1493</v>
      </c>
      <c r="FN102">
        <v>1</v>
      </c>
      <c r="FO102" s="12" t="s">
        <v>1493</v>
      </c>
      <c r="FP102" s="12" t="s">
        <v>1493</v>
      </c>
      <c r="FQ102">
        <v>0</v>
      </c>
      <c r="FR102" s="12" t="s">
        <v>1493</v>
      </c>
      <c r="FS102" s="12" t="s">
        <v>1493</v>
      </c>
      <c r="FT102" s="12" t="s">
        <v>1493</v>
      </c>
      <c r="FU102" s="12" t="s">
        <v>1493</v>
      </c>
      <c r="FV102" s="12" t="s">
        <v>1493</v>
      </c>
      <c r="FW102" s="12" t="s">
        <v>1493</v>
      </c>
      <c r="FX102" s="12" t="s">
        <v>1493</v>
      </c>
      <c r="FY102" s="12" t="s">
        <v>1493</v>
      </c>
      <c r="FZ102" s="12" t="s">
        <v>1493</v>
      </c>
      <c r="GA102" s="12" t="s">
        <v>1493</v>
      </c>
      <c r="GB102" s="12" t="s">
        <v>1493</v>
      </c>
      <c r="GC102" s="12" t="s">
        <v>1493</v>
      </c>
      <c r="GD102" s="12" t="s">
        <v>1493</v>
      </c>
      <c r="GE102" s="12" t="s">
        <v>1493</v>
      </c>
      <c r="GF102" s="12" t="s">
        <v>1493</v>
      </c>
      <c r="GG102" s="12" t="s">
        <v>1493</v>
      </c>
      <c r="GH102" s="12" t="s">
        <v>1493</v>
      </c>
      <c r="GI102" s="12" t="s">
        <v>1493</v>
      </c>
      <c r="GJ102">
        <v>0</v>
      </c>
      <c r="GK102">
        <v>0</v>
      </c>
      <c r="GL102">
        <v>0</v>
      </c>
      <c r="GN102">
        <v>1</v>
      </c>
    </row>
    <row r="103" spans="1:196" x14ac:dyDescent="0.25">
      <c r="A103" s="4">
        <v>1.0069999999999999</v>
      </c>
      <c r="B103" t="s">
        <v>561</v>
      </c>
      <c r="C103" s="12" t="s">
        <v>1493</v>
      </c>
      <c r="D103">
        <v>1</v>
      </c>
      <c r="E103" s="12" t="s">
        <v>1493</v>
      </c>
      <c r="F103" s="12" t="s">
        <v>1493</v>
      </c>
      <c r="G103" s="12" t="s">
        <v>1493</v>
      </c>
      <c r="H103" s="12" t="s">
        <v>1493</v>
      </c>
      <c r="I103" s="12" t="s">
        <v>1493</v>
      </c>
      <c r="J103" s="12" t="s">
        <v>1493</v>
      </c>
      <c r="K103" s="12" t="s">
        <v>1493</v>
      </c>
      <c r="L103" s="12" t="s">
        <v>1493</v>
      </c>
      <c r="M103" s="12" t="s">
        <v>1493</v>
      </c>
      <c r="N103">
        <v>1</v>
      </c>
      <c r="O103">
        <v>1</v>
      </c>
      <c r="P103" s="12" t="s">
        <v>1493</v>
      </c>
      <c r="Q103" s="12" t="s">
        <v>1493</v>
      </c>
      <c r="R103" s="12" t="s">
        <v>1493</v>
      </c>
      <c r="S103" s="12" t="s">
        <v>1493</v>
      </c>
      <c r="T103" s="12" t="s">
        <v>1493</v>
      </c>
      <c r="U103" s="12" t="s">
        <v>1493</v>
      </c>
      <c r="V103" s="12" t="s">
        <v>1493</v>
      </c>
      <c r="W103" s="12" t="s">
        <v>1493</v>
      </c>
      <c r="X103" s="12" t="s">
        <v>1493</v>
      </c>
      <c r="Y103" s="12" t="s">
        <v>1493</v>
      </c>
      <c r="Z103" s="12" t="s">
        <v>1493</v>
      </c>
      <c r="AA103" s="12" t="s">
        <v>1493</v>
      </c>
      <c r="AB103" s="12" t="s">
        <v>1493</v>
      </c>
      <c r="AC103" s="12" t="s">
        <v>1493</v>
      </c>
      <c r="AD103" s="12" t="s">
        <v>1493</v>
      </c>
      <c r="AE103" s="12" t="s">
        <v>1493</v>
      </c>
      <c r="AF103" s="12" t="s">
        <v>1493</v>
      </c>
      <c r="AG103" s="12" t="s">
        <v>1493</v>
      </c>
      <c r="AH103" s="12" t="s">
        <v>1493</v>
      </c>
      <c r="AI103" s="12" t="s">
        <v>1493</v>
      </c>
      <c r="AJ103" s="12" t="s">
        <v>1493</v>
      </c>
      <c r="AK103" s="12" t="s">
        <v>1493</v>
      </c>
      <c r="AL103" s="12" t="s">
        <v>1493</v>
      </c>
      <c r="AM103" s="12" t="s">
        <v>1493</v>
      </c>
      <c r="AN103" s="12" t="s">
        <v>1493</v>
      </c>
      <c r="AO103" s="12" t="s">
        <v>1493</v>
      </c>
      <c r="AP103" s="12" t="s">
        <v>1493</v>
      </c>
      <c r="AQ103" s="12" t="s">
        <v>1493</v>
      </c>
      <c r="AR103" s="12" t="s">
        <v>1493</v>
      </c>
      <c r="AS103" s="12" t="s">
        <v>1493</v>
      </c>
      <c r="AT103" s="12" t="s">
        <v>1493</v>
      </c>
      <c r="AU103" s="12" t="s">
        <v>1493</v>
      </c>
      <c r="AV103" s="12" t="s">
        <v>1493</v>
      </c>
      <c r="AW103" s="12" t="s">
        <v>1493</v>
      </c>
      <c r="AX103" s="12" t="s">
        <v>1493</v>
      </c>
      <c r="AY103" s="12" t="s">
        <v>1493</v>
      </c>
      <c r="AZ103" s="12" t="s">
        <v>1493</v>
      </c>
      <c r="BA103" s="12" t="s">
        <v>1493</v>
      </c>
      <c r="BB103" s="12" t="s">
        <v>1493</v>
      </c>
      <c r="BC103" s="12" t="s">
        <v>1493</v>
      </c>
      <c r="BD103" s="12" t="s">
        <v>1493</v>
      </c>
      <c r="BE103" s="12" t="s">
        <v>1493</v>
      </c>
      <c r="BF103" s="12" t="s">
        <v>1493</v>
      </c>
      <c r="BG103" s="12" t="s">
        <v>1493</v>
      </c>
      <c r="BH103" s="12" t="s">
        <v>1493</v>
      </c>
      <c r="BI103" s="12" t="s">
        <v>1493</v>
      </c>
      <c r="BJ103" s="12" t="s">
        <v>1493</v>
      </c>
      <c r="BK103" s="12" t="s">
        <v>1493</v>
      </c>
      <c r="BL103" s="12" t="s">
        <v>1493</v>
      </c>
      <c r="BM103" s="12" t="s">
        <v>1493</v>
      </c>
      <c r="BN103" s="12" t="s">
        <v>1493</v>
      </c>
      <c r="BO103" s="12" t="s">
        <v>1493</v>
      </c>
      <c r="BP103" s="12" t="s">
        <v>1493</v>
      </c>
      <c r="BQ103" s="12" t="s">
        <v>1493</v>
      </c>
      <c r="BR103" s="12" t="s">
        <v>1493</v>
      </c>
      <c r="BS103" s="12" t="s">
        <v>1493</v>
      </c>
      <c r="BT103" s="12" t="s">
        <v>1493</v>
      </c>
      <c r="BU103" s="12" t="s">
        <v>1493</v>
      </c>
      <c r="BV103" s="12" t="s">
        <v>1493</v>
      </c>
      <c r="BW103" s="12" t="s">
        <v>1493</v>
      </c>
      <c r="BX103" s="12" t="s">
        <v>1493</v>
      </c>
      <c r="BY103" s="12" t="s">
        <v>1493</v>
      </c>
      <c r="BZ103" s="12" t="s">
        <v>1493</v>
      </c>
      <c r="CA103" s="12" t="s">
        <v>1493</v>
      </c>
      <c r="CB103" s="12" t="s">
        <v>1493</v>
      </c>
      <c r="CC103" s="12" t="s">
        <v>1493</v>
      </c>
      <c r="CD103" s="12" t="s">
        <v>1493</v>
      </c>
      <c r="CE103" s="12" t="s">
        <v>1493</v>
      </c>
      <c r="CF103" s="12" t="s">
        <v>1493</v>
      </c>
      <c r="CG103" s="12" t="s">
        <v>1493</v>
      </c>
      <c r="CH103" s="12" t="s">
        <v>1493</v>
      </c>
      <c r="CI103" s="12" t="s">
        <v>1493</v>
      </c>
      <c r="CJ103" s="12" t="s">
        <v>1493</v>
      </c>
      <c r="CK103" s="12" t="s">
        <v>1493</v>
      </c>
      <c r="CL103" s="12" t="s">
        <v>1493</v>
      </c>
      <c r="CM103" s="12" t="s">
        <v>1493</v>
      </c>
      <c r="CN103" s="12" t="s">
        <v>1493</v>
      </c>
      <c r="CO103" s="12" t="s">
        <v>1493</v>
      </c>
      <c r="CP103" s="12" t="s">
        <v>1493</v>
      </c>
      <c r="CQ103" s="12" t="s">
        <v>1493</v>
      </c>
      <c r="CR103" s="12" t="s">
        <v>1493</v>
      </c>
      <c r="CS103" s="12" t="s">
        <v>1493</v>
      </c>
      <c r="CT103" s="12" t="s">
        <v>1493</v>
      </c>
      <c r="CU103" s="12" t="s">
        <v>1493</v>
      </c>
      <c r="CV103" s="12" t="s">
        <v>1493</v>
      </c>
      <c r="CW103" s="12" t="s">
        <v>1493</v>
      </c>
      <c r="CX103" s="12" t="s">
        <v>1493</v>
      </c>
      <c r="CY103" s="12" t="s">
        <v>1493</v>
      </c>
      <c r="CZ103" s="12" t="s">
        <v>1493</v>
      </c>
      <c r="DA103" s="12" t="s">
        <v>1493</v>
      </c>
      <c r="DB103" s="12" t="s">
        <v>1493</v>
      </c>
      <c r="DC103" s="12" t="s">
        <v>1493</v>
      </c>
      <c r="DD103" s="12" t="s">
        <v>1493</v>
      </c>
      <c r="DE103" s="12" t="s">
        <v>1493</v>
      </c>
      <c r="DF103" s="12" t="s">
        <v>1493</v>
      </c>
      <c r="DG103" s="12" t="s">
        <v>1493</v>
      </c>
      <c r="DH103" s="12" t="s">
        <v>1493</v>
      </c>
      <c r="DI103" s="12" t="s">
        <v>1493</v>
      </c>
      <c r="DJ103" s="12" t="s">
        <v>1493</v>
      </c>
      <c r="DK103" s="12" t="s">
        <v>1493</v>
      </c>
      <c r="DL103" s="12" t="s">
        <v>1493</v>
      </c>
      <c r="DM103" s="12" t="s">
        <v>1493</v>
      </c>
      <c r="DN103" s="12" t="s">
        <v>1493</v>
      </c>
      <c r="DO103" s="12" t="s">
        <v>1493</v>
      </c>
      <c r="DP103" s="12" t="s">
        <v>1493</v>
      </c>
      <c r="DQ103" s="12" t="s">
        <v>1493</v>
      </c>
      <c r="DR103" s="12" t="s">
        <v>1493</v>
      </c>
      <c r="DS103" s="12" t="s">
        <v>1493</v>
      </c>
      <c r="DT103" s="12" t="s">
        <v>1493</v>
      </c>
      <c r="DU103" s="12" t="s">
        <v>1493</v>
      </c>
      <c r="DV103" s="12" t="s">
        <v>1493</v>
      </c>
      <c r="DW103" s="12" t="s">
        <v>1493</v>
      </c>
      <c r="DX103" s="12" t="s">
        <v>1493</v>
      </c>
      <c r="DY103" s="12" t="s">
        <v>1493</v>
      </c>
      <c r="DZ103" s="12" t="s">
        <v>1493</v>
      </c>
      <c r="EA103" s="12" t="s">
        <v>1493</v>
      </c>
      <c r="EB103" s="12" t="s">
        <v>1493</v>
      </c>
      <c r="EC103" s="12" t="s">
        <v>1493</v>
      </c>
      <c r="ED103" s="12" t="s">
        <v>1493</v>
      </c>
      <c r="EE103" s="12" t="s">
        <v>1493</v>
      </c>
      <c r="EF103" s="12" t="s">
        <v>1493</v>
      </c>
      <c r="EG103" s="12" t="s">
        <v>1493</v>
      </c>
      <c r="EH103" s="12" t="s">
        <v>1493</v>
      </c>
      <c r="EI103" s="12" t="s">
        <v>1493</v>
      </c>
      <c r="EJ103" s="12" t="s">
        <v>1493</v>
      </c>
      <c r="EK103" s="12" t="s">
        <v>1493</v>
      </c>
      <c r="EL103" s="12" t="s">
        <v>1493</v>
      </c>
      <c r="EM103" s="12" t="s">
        <v>1493</v>
      </c>
      <c r="EN103" s="12" t="s">
        <v>1493</v>
      </c>
      <c r="EO103" s="12" t="s">
        <v>1493</v>
      </c>
      <c r="EP103" s="12" t="s">
        <v>1493</v>
      </c>
      <c r="EQ103" s="12" t="s">
        <v>1493</v>
      </c>
      <c r="ER103" s="12" t="s">
        <v>1493</v>
      </c>
      <c r="ES103" s="12" t="s">
        <v>1493</v>
      </c>
      <c r="ET103" s="12" t="s">
        <v>1493</v>
      </c>
      <c r="EU103" s="12" t="s">
        <v>1493</v>
      </c>
      <c r="EV103" s="12" t="s">
        <v>1493</v>
      </c>
      <c r="EW103" s="12" t="s">
        <v>1493</v>
      </c>
      <c r="EX103" s="12" t="s">
        <v>1493</v>
      </c>
      <c r="EY103" s="12" t="s">
        <v>1493</v>
      </c>
      <c r="EZ103" s="12" t="s">
        <v>1493</v>
      </c>
      <c r="FA103" s="12" t="s">
        <v>1493</v>
      </c>
      <c r="FB103" s="12" t="s">
        <v>1493</v>
      </c>
      <c r="FC103" s="12" t="s">
        <v>1493</v>
      </c>
      <c r="FD103" s="12" t="s">
        <v>1493</v>
      </c>
      <c r="FE103" s="12" t="s">
        <v>1493</v>
      </c>
      <c r="FF103" s="12" t="s">
        <v>1493</v>
      </c>
      <c r="FG103" s="12" t="s">
        <v>1493</v>
      </c>
      <c r="FH103" s="12" t="s">
        <v>1493</v>
      </c>
      <c r="FI103" s="12" t="s">
        <v>1493</v>
      </c>
      <c r="FJ103" s="12" t="s">
        <v>1493</v>
      </c>
      <c r="FK103" s="12" t="s">
        <v>1493</v>
      </c>
      <c r="FL103" s="12" t="s">
        <v>1493</v>
      </c>
      <c r="FM103" s="12" t="s">
        <v>1493</v>
      </c>
      <c r="FN103">
        <v>1</v>
      </c>
      <c r="FO103" s="12" t="s">
        <v>1493</v>
      </c>
      <c r="FP103" s="12" t="s">
        <v>1493</v>
      </c>
      <c r="FQ103">
        <v>1</v>
      </c>
      <c r="FR103" s="12" t="s">
        <v>1493</v>
      </c>
      <c r="FS103" s="12" t="s">
        <v>1493</v>
      </c>
      <c r="FT103" s="12" t="s">
        <v>1493</v>
      </c>
      <c r="FU103" s="12" t="s">
        <v>1493</v>
      </c>
      <c r="FV103" s="12" t="s">
        <v>1493</v>
      </c>
      <c r="FW103" s="12" t="s">
        <v>1493</v>
      </c>
      <c r="FX103" s="12" t="s">
        <v>1493</v>
      </c>
      <c r="FY103" s="12" t="s">
        <v>1493</v>
      </c>
      <c r="FZ103" s="12" t="s">
        <v>1493</v>
      </c>
      <c r="GA103" s="12" t="s">
        <v>1493</v>
      </c>
      <c r="GB103" s="12" t="s">
        <v>1493</v>
      </c>
      <c r="GC103" s="12" t="s">
        <v>1493</v>
      </c>
      <c r="GD103" s="12" t="s">
        <v>1493</v>
      </c>
      <c r="GE103" s="12" t="s">
        <v>1493</v>
      </c>
      <c r="GF103" s="12" t="s">
        <v>1493</v>
      </c>
      <c r="GG103" s="12" t="s">
        <v>1493</v>
      </c>
      <c r="GH103" s="12" t="s">
        <v>1493</v>
      </c>
      <c r="GI103" s="12" t="s">
        <v>1493</v>
      </c>
      <c r="GJ103">
        <v>0</v>
      </c>
      <c r="GK103">
        <v>0</v>
      </c>
      <c r="GL103">
        <v>0</v>
      </c>
      <c r="GN103">
        <v>1</v>
      </c>
    </row>
    <row r="104" spans="1:196" x14ac:dyDescent="0.25">
      <c r="A104" s="4">
        <v>1.008</v>
      </c>
      <c r="B104" t="s">
        <v>483</v>
      </c>
      <c r="C104" s="12" t="s">
        <v>1493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 s="12" t="s">
        <v>1493</v>
      </c>
      <c r="M104" s="12" t="s">
        <v>1493</v>
      </c>
      <c r="N104">
        <v>1</v>
      </c>
      <c r="O104">
        <v>1</v>
      </c>
      <c r="P104" t="s">
        <v>510</v>
      </c>
      <c r="Q104" s="12" t="s">
        <v>1493</v>
      </c>
      <c r="R104">
        <v>1</v>
      </c>
      <c r="S104" s="12" t="s">
        <v>1493</v>
      </c>
      <c r="T104" s="12" t="s">
        <v>1493</v>
      </c>
      <c r="U104" s="12" t="s">
        <v>1493</v>
      </c>
      <c r="V104" s="12" t="s">
        <v>1493</v>
      </c>
      <c r="W104" s="12" t="s">
        <v>1493</v>
      </c>
      <c r="X104" s="12" t="s">
        <v>1493</v>
      </c>
      <c r="Y104" s="12" t="s">
        <v>1493</v>
      </c>
      <c r="Z104" s="12" t="s">
        <v>1493</v>
      </c>
      <c r="AA104" s="12" t="s">
        <v>1493</v>
      </c>
      <c r="AB104">
        <v>1</v>
      </c>
      <c r="AC104">
        <v>1</v>
      </c>
      <c r="AD104" s="12" t="s">
        <v>1493</v>
      </c>
      <c r="AE104" s="12" t="s">
        <v>1493</v>
      </c>
      <c r="AF104" s="12" t="s">
        <v>1493</v>
      </c>
      <c r="AG104" s="12" t="s">
        <v>1493</v>
      </c>
      <c r="AH104" s="12" t="s">
        <v>1493</v>
      </c>
      <c r="AI104" s="12" t="s">
        <v>1493</v>
      </c>
      <c r="AJ104" s="12" t="s">
        <v>1493</v>
      </c>
      <c r="AK104" s="12" t="s">
        <v>1493</v>
      </c>
      <c r="AL104" s="12" t="s">
        <v>1493</v>
      </c>
      <c r="AM104" s="12" t="s">
        <v>1493</v>
      </c>
      <c r="AN104" s="12" t="s">
        <v>1493</v>
      </c>
      <c r="AO104" s="12" t="s">
        <v>1493</v>
      </c>
      <c r="AP104" s="12" t="s">
        <v>1493</v>
      </c>
      <c r="AQ104" s="12" t="s">
        <v>1493</v>
      </c>
      <c r="AR104" s="12" t="s">
        <v>1493</v>
      </c>
      <c r="AS104" s="12" t="s">
        <v>1493</v>
      </c>
      <c r="AT104" s="12" t="s">
        <v>1493</v>
      </c>
      <c r="AU104" s="12" t="s">
        <v>1493</v>
      </c>
      <c r="AV104" s="12" t="s">
        <v>1493</v>
      </c>
      <c r="AW104" s="12" t="s">
        <v>1493</v>
      </c>
      <c r="AX104" s="12" t="s">
        <v>1493</v>
      </c>
      <c r="AY104" s="12" t="s">
        <v>1493</v>
      </c>
      <c r="AZ104" s="12" t="s">
        <v>1493</v>
      </c>
      <c r="BA104" s="12" t="s">
        <v>1493</v>
      </c>
      <c r="BB104" s="12" t="s">
        <v>1493</v>
      </c>
      <c r="BC104" s="12" t="s">
        <v>1493</v>
      </c>
      <c r="BD104" s="12" t="s">
        <v>1493</v>
      </c>
      <c r="BE104" s="12" t="s">
        <v>1493</v>
      </c>
      <c r="BF104" s="12" t="s">
        <v>1493</v>
      </c>
      <c r="BG104" s="12" t="s">
        <v>1493</v>
      </c>
      <c r="BH104" s="12" t="s">
        <v>1493</v>
      </c>
      <c r="BI104" s="12" t="s">
        <v>1493</v>
      </c>
      <c r="BJ104" s="12" t="s">
        <v>1493</v>
      </c>
      <c r="BK104" s="12" t="s">
        <v>1493</v>
      </c>
      <c r="BL104" s="12" t="s">
        <v>1493</v>
      </c>
      <c r="BM104" s="12" t="s">
        <v>1493</v>
      </c>
      <c r="BN104" s="12" t="s">
        <v>1493</v>
      </c>
      <c r="BO104" s="12" t="s">
        <v>1493</v>
      </c>
      <c r="BP104" s="12" t="s">
        <v>1493</v>
      </c>
      <c r="BQ104" s="12" t="s">
        <v>1493</v>
      </c>
      <c r="BR104" s="12" t="s">
        <v>1493</v>
      </c>
      <c r="BS104" s="12" t="s">
        <v>1493</v>
      </c>
      <c r="BT104" s="12" t="s">
        <v>1493</v>
      </c>
      <c r="BU104" s="12" t="s">
        <v>1493</v>
      </c>
      <c r="BV104" s="12" t="s">
        <v>1493</v>
      </c>
      <c r="BW104" s="12" t="s">
        <v>1493</v>
      </c>
      <c r="BX104" s="12" t="s">
        <v>1493</v>
      </c>
      <c r="BY104" s="12" t="s">
        <v>1493</v>
      </c>
      <c r="BZ104" s="12" t="s">
        <v>1493</v>
      </c>
      <c r="CA104" s="12" t="s">
        <v>1493</v>
      </c>
      <c r="CB104" s="12" t="s">
        <v>1493</v>
      </c>
      <c r="CC104" s="12" t="s">
        <v>1493</v>
      </c>
      <c r="CD104" s="12" t="s">
        <v>1493</v>
      </c>
      <c r="CE104" s="12" t="s">
        <v>1493</v>
      </c>
      <c r="CF104" s="12" t="s">
        <v>1493</v>
      </c>
      <c r="CG104" s="12" t="s">
        <v>1493</v>
      </c>
      <c r="CH104" s="12" t="s">
        <v>1493</v>
      </c>
      <c r="CI104" s="12" t="s">
        <v>1493</v>
      </c>
      <c r="CJ104" s="12" t="s">
        <v>1493</v>
      </c>
      <c r="CK104" s="12" t="s">
        <v>1493</v>
      </c>
      <c r="CL104" s="12" t="s">
        <v>1493</v>
      </c>
      <c r="CM104" s="12" t="s">
        <v>1493</v>
      </c>
      <c r="CN104" s="12" t="s">
        <v>1493</v>
      </c>
      <c r="CO104" s="12" t="s">
        <v>1493</v>
      </c>
      <c r="CP104" s="12" t="s">
        <v>1493</v>
      </c>
      <c r="CQ104" s="12" t="s">
        <v>1493</v>
      </c>
      <c r="CR104" s="12" t="s">
        <v>1493</v>
      </c>
      <c r="CS104" s="12" t="s">
        <v>1493</v>
      </c>
      <c r="CT104" s="12" t="s">
        <v>1493</v>
      </c>
      <c r="CU104" s="12" t="s">
        <v>1493</v>
      </c>
      <c r="CV104" s="12" t="s">
        <v>1493</v>
      </c>
      <c r="CW104" s="12" t="s">
        <v>1493</v>
      </c>
      <c r="CX104" s="12" t="s">
        <v>1493</v>
      </c>
      <c r="CY104" s="12" t="s">
        <v>1493</v>
      </c>
      <c r="CZ104" s="12" t="s">
        <v>1493</v>
      </c>
      <c r="DA104" s="12" t="s">
        <v>1493</v>
      </c>
      <c r="DB104" s="12" t="s">
        <v>1493</v>
      </c>
      <c r="DC104" s="12" t="s">
        <v>1493</v>
      </c>
      <c r="DD104" s="12" t="s">
        <v>1493</v>
      </c>
      <c r="DE104" s="12" t="s">
        <v>1493</v>
      </c>
      <c r="DF104" s="12" t="s">
        <v>1493</v>
      </c>
      <c r="DG104" s="12" t="s">
        <v>1493</v>
      </c>
      <c r="DH104" s="12" t="s">
        <v>1493</v>
      </c>
      <c r="DI104" s="12" t="s">
        <v>1493</v>
      </c>
      <c r="DJ104" s="12" t="s">
        <v>1493</v>
      </c>
      <c r="DK104" s="12" t="s">
        <v>1493</v>
      </c>
      <c r="DL104" s="12" t="s">
        <v>1493</v>
      </c>
      <c r="DM104" s="12" t="s">
        <v>1493</v>
      </c>
      <c r="DN104" s="12" t="s">
        <v>1493</v>
      </c>
      <c r="DO104" s="12" t="s">
        <v>1493</v>
      </c>
      <c r="DP104" s="12" t="s">
        <v>1493</v>
      </c>
      <c r="DQ104" s="12" t="s">
        <v>1493</v>
      </c>
      <c r="DR104" s="12" t="s">
        <v>1493</v>
      </c>
      <c r="DS104" s="12" t="s">
        <v>1493</v>
      </c>
      <c r="DT104" s="12" t="s">
        <v>1493</v>
      </c>
      <c r="DU104" s="12" t="s">
        <v>1493</v>
      </c>
      <c r="DV104" s="12" t="s">
        <v>1493</v>
      </c>
      <c r="DW104" s="12" t="s">
        <v>1493</v>
      </c>
      <c r="DX104" s="12" t="s">
        <v>1493</v>
      </c>
      <c r="DY104" s="12" t="s">
        <v>1493</v>
      </c>
      <c r="DZ104" s="12" t="s">
        <v>1493</v>
      </c>
      <c r="EA104" s="12" t="s">
        <v>1493</v>
      </c>
      <c r="EB104" s="12" t="s">
        <v>1493</v>
      </c>
      <c r="EC104" s="12" t="s">
        <v>1493</v>
      </c>
      <c r="ED104" s="12" t="s">
        <v>1493</v>
      </c>
      <c r="EE104" s="12" t="s">
        <v>1493</v>
      </c>
      <c r="EF104" s="12" t="s">
        <v>1493</v>
      </c>
      <c r="EG104" s="12" t="s">
        <v>1493</v>
      </c>
      <c r="EH104" s="12" t="s">
        <v>1493</v>
      </c>
      <c r="EI104" s="12" t="s">
        <v>1493</v>
      </c>
      <c r="EJ104" s="12" t="s">
        <v>1493</v>
      </c>
      <c r="EK104" s="12" t="s">
        <v>1493</v>
      </c>
      <c r="EL104" s="12" t="s">
        <v>1493</v>
      </c>
      <c r="EM104" s="12" t="s">
        <v>1493</v>
      </c>
      <c r="EN104" s="12" t="s">
        <v>1493</v>
      </c>
      <c r="EO104" s="12" t="s">
        <v>1493</v>
      </c>
      <c r="EP104" s="12" t="s">
        <v>1493</v>
      </c>
      <c r="EQ104" s="12" t="s">
        <v>1493</v>
      </c>
      <c r="ER104" s="12" t="s">
        <v>1493</v>
      </c>
      <c r="ES104" s="12" t="s">
        <v>1493</v>
      </c>
      <c r="ET104" s="12" t="s">
        <v>1493</v>
      </c>
      <c r="EU104" s="12" t="s">
        <v>1493</v>
      </c>
      <c r="EV104" s="12" t="s">
        <v>1493</v>
      </c>
      <c r="EW104" s="12" t="s">
        <v>1493</v>
      </c>
      <c r="EX104" s="12" t="s">
        <v>1493</v>
      </c>
      <c r="EY104" s="12" t="s">
        <v>1493</v>
      </c>
      <c r="EZ104" s="12" t="s">
        <v>1493</v>
      </c>
      <c r="FA104" s="12" t="s">
        <v>1493</v>
      </c>
      <c r="FB104" s="12" t="s">
        <v>1493</v>
      </c>
      <c r="FC104" s="12" t="s">
        <v>1493</v>
      </c>
      <c r="FD104" s="12" t="s">
        <v>1493</v>
      </c>
      <c r="FE104" s="12" t="s">
        <v>1493</v>
      </c>
      <c r="FF104" s="12" t="s">
        <v>1493</v>
      </c>
      <c r="FG104" s="12" t="s">
        <v>1493</v>
      </c>
      <c r="FH104" s="12" t="s">
        <v>1493</v>
      </c>
      <c r="FI104" s="12" t="s">
        <v>1493</v>
      </c>
      <c r="FJ104" s="12" t="s">
        <v>1493</v>
      </c>
      <c r="FK104" s="12" t="s">
        <v>1493</v>
      </c>
      <c r="FL104" s="12" t="s">
        <v>1493</v>
      </c>
      <c r="FM104" s="12" t="s">
        <v>1493</v>
      </c>
      <c r="FN104">
        <v>1</v>
      </c>
      <c r="FO104" s="12" t="s">
        <v>1493</v>
      </c>
      <c r="FP104" s="12" t="s">
        <v>1493</v>
      </c>
      <c r="FQ104">
        <v>0</v>
      </c>
      <c r="FR104" s="12" t="s">
        <v>1493</v>
      </c>
      <c r="FS104" s="12" t="s">
        <v>1493</v>
      </c>
      <c r="FT104" s="12" t="s">
        <v>1493</v>
      </c>
      <c r="FU104" s="12" t="s">
        <v>1493</v>
      </c>
      <c r="FV104" s="12" t="s">
        <v>1493</v>
      </c>
      <c r="FW104" s="12" t="s">
        <v>1493</v>
      </c>
      <c r="FX104" s="12" t="s">
        <v>1493</v>
      </c>
      <c r="FY104" s="12" t="s">
        <v>1493</v>
      </c>
      <c r="FZ104" s="12" t="s">
        <v>1493</v>
      </c>
      <c r="GA104" s="12" t="s">
        <v>1493</v>
      </c>
      <c r="GB104" s="12" t="s">
        <v>1493</v>
      </c>
      <c r="GC104" s="12" t="s">
        <v>1493</v>
      </c>
      <c r="GD104" s="12" t="s">
        <v>1493</v>
      </c>
      <c r="GE104" s="12" t="s">
        <v>1493</v>
      </c>
      <c r="GF104" s="12" t="s">
        <v>1493</v>
      </c>
      <c r="GG104" s="12" t="s">
        <v>1493</v>
      </c>
      <c r="GH104" s="12" t="s">
        <v>1493</v>
      </c>
      <c r="GI104" s="12" t="s">
        <v>1493</v>
      </c>
      <c r="GJ104">
        <v>0</v>
      </c>
      <c r="GK104">
        <v>0</v>
      </c>
      <c r="GL104">
        <v>0</v>
      </c>
      <c r="GN104">
        <v>1</v>
      </c>
    </row>
    <row r="105" spans="1:196" x14ac:dyDescent="0.25">
      <c r="A105" s="4">
        <v>1.0089999999999999</v>
      </c>
      <c r="B105" t="s">
        <v>588</v>
      </c>
      <c r="C105" s="12" t="s">
        <v>1493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 s="12" t="s">
        <v>1493</v>
      </c>
      <c r="M105" s="12" t="s">
        <v>1493</v>
      </c>
      <c r="N105">
        <v>1</v>
      </c>
      <c r="O105">
        <v>1</v>
      </c>
      <c r="P105" t="s">
        <v>589</v>
      </c>
      <c r="Q105" s="12" t="s">
        <v>1493</v>
      </c>
      <c r="R105">
        <v>1</v>
      </c>
      <c r="S105" s="12" t="s">
        <v>1493</v>
      </c>
      <c r="T105" s="12" t="s">
        <v>1493</v>
      </c>
      <c r="U105" s="12" t="s">
        <v>1493</v>
      </c>
      <c r="V105" s="12" t="s">
        <v>1493</v>
      </c>
      <c r="W105" s="12" t="s">
        <v>1493</v>
      </c>
      <c r="X105" s="12" t="s">
        <v>1493</v>
      </c>
      <c r="Y105" s="12" t="s">
        <v>1493</v>
      </c>
      <c r="Z105" s="12" t="s">
        <v>1493</v>
      </c>
      <c r="AA105" s="12" t="s">
        <v>1493</v>
      </c>
      <c r="AB105">
        <v>1</v>
      </c>
      <c r="AC105">
        <v>1</v>
      </c>
      <c r="AD105" s="12" t="s">
        <v>1493</v>
      </c>
      <c r="AE105" s="12" t="s">
        <v>1493</v>
      </c>
      <c r="AF105" s="12" t="s">
        <v>1493</v>
      </c>
      <c r="AG105" s="12" t="s">
        <v>1493</v>
      </c>
      <c r="AH105" s="12" t="s">
        <v>1493</v>
      </c>
      <c r="AI105" s="12" t="s">
        <v>1493</v>
      </c>
      <c r="AJ105" s="12" t="s">
        <v>1493</v>
      </c>
      <c r="AK105" s="12" t="s">
        <v>1493</v>
      </c>
      <c r="AL105" s="12" t="s">
        <v>1493</v>
      </c>
      <c r="AM105" s="12" t="s">
        <v>1493</v>
      </c>
      <c r="AN105" s="12" t="s">
        <v>1493</v>
      </c>
      <c r="AO105" s="12" t="s">
        <v>1493</v>
      </c>
      <c r="AP105" s="12" t="s">
        <v>1493</v>
      </c>
      <c r="AQ105" s="12" t="s">
        <v>1493</v>
      </c>
      <c r="AR105" s="12" t="s">
        <v>1493</v>
      </c>
      <c r="AS105" s="12" t="s">
        <v>1493</v>
      </c>
      <c r="AT105" s="12" t="s">
        <v>1493</v>
      </c>
      <c r="AU105" s="12" t="s">
        <v>1493</v>
      </c>
      <c r="AV105" s="12" t="s">
        <v>1493</v>
      </c>
      <c r="AW105" s="12" t="s">
        <v>1493</v>
      </c>
      <c r="AX105" s="12" t="s">
        <v>1493</v>
      </c>
      <c r="AY105" s="12" t="s">
        <v>1493</v>
      </c>
      <c r="AZ105" s="12" t="s">
        <v>1493</v>
      </c>
      <c r="BA105" s="12" t="s">
        <v>1493</v>
      </c>
      <c r="BB105" s="12" t="s">
        <v>1493</v>
      </c>
      <c r="BC105" s="12" t="s">
        <v>1493</v>
      </c>
      <c r="BD105" s="12" t="s">
        <v>1493</v>
      </c>
      <c r="BE105" s="12" t="s">
        <v>1493</v>
      </c>
      <c r="BF105" s="12" t="s">
        <v>1493</v>
      </c>
      <c r="BG105" s="12" t="s">
        <v>1493</v>
      </c>
      <c r="BH105" s="12" t="s">
        <v>1493</v>
      </c>
      <c r="BI105" s="12" t="s">
        <v>1493</v>
      </c>
      <c r="BJ105" s="12" t="s">
        <v>1493</v>
      </c>
      <c r="BK105" s="12" t="s">
        <v>1493</v>
      </c>
      <c r="BL105" s="12" t="s">
        <v>1493</v>
      </c>
      <c r="BM105" s="12" t="s">
        <v>1493</v>
      </c>
      <c r="BN105" s="12" t="s">
        <v>1493</v>
      </c>
      <c r="BO105" s="12" t="s">
        <v>1493</v>
      </c>
      <c r="BP105" s="12" t="s">
        <v>1493</v>
      </c>
      <c r="BQ105" s="12" t="s">
        <v>1493</v>
      </c>
      <c r="BR105" s="12" t="s">
        <v>1493</v>
      </c>
      <c r="BS105" s="12" t="s">
        <v>1493</v>
      </c>
      <c r="BT105" s="12" t="s">
        <v>1493</v>
      </c>
      <c r="BU105" s="12" t="s">
        <v>1493</v>
      </c>
      <c r="BV105" s="12" t="s">
        <v>1493</v>
      </c>
      <c r="BW105" s="12" t="s">
        <v>1493</v>
      </c>
      <c r="BX105" s="12" t="s">
        <v>1493</v>
      </c>
      <c r="BY105" s="12" t="s">
        <v>1493</v>
      </c>
      <c r="BZ105" s="12" t="s">
        <v>1493</v>
      </c>
      <c r="CA105" s="12" t="s">
        <v>1493</v>
      </c>
      <c r="CB105" s="12" t="s">
        <v>1493</v>
      </c>
      <c r="CC105" s="12" t="s">
        <v>1493</v>
      </c>
      <c r="CD105" s="12" t="s">
        <v>1493</v>
      </c>
      <c r="CE105" s="12" t="s">
        <v>1493</v>
      </c>
      <c r="CF105" s="12" t="s">
        <v>1493</v>
      </c>
      <c r="CG105" s="12" t="s">
        <v>1493</v>
      </c>
      <c r="CH105" s="12" t="s">
        <v>1493</v>
      </c>
      <c r="CI105" s="12" t="s">
        <v>1493</v>
      </c>
      <c r="CJ105" s="12" t="s">
        <v>1493</v>
      </c>
      <c r="CK105" s="12" t="s">
        <v>1493</v>
      </c>
      <c r="CL105" s="12" t="s">
        <v>1493</v>
      </c>
      <c r="CM105" s="12" t="s">
        <v>1493</v>
      </c>
      <c r="CN105" s="12" t="s">
        <v>1493</v>
      </c>
      <c r="CO105" s="12" t="s">
        <v>1493</v>
      </c>
      <c r="CP105" s="12" t="s">
        <v>1493</v>
      </c>
      <c r="CQ105" s="12" t="s">
        <v>1493</v>
      </c>
      <c r="CR105" s="12" t="s">
        <v>1493</v>
      </c>
      <c r="CS105" s="12" t="s">
        <v>1493</v>
      </c>
      <c r="CT105" s="12" t="s">
        <v>1493</v>
      </c>
      <c r="CU105" s="12" t="s">
        <v>1493</v>
      </c>
      <c r="CV105" s="12" t="s">
        <v>1493</v>
      </c>
      <c r="CW105" s="12" t="s">
        <v>1493</v>
      </c>
      <c r="CX105" s="12" t="s">
        <v>1493</v>
      </c>
      <c r="CY105" s="12" t="s">
        <v>1493</v>
      </c>
      <c r="CZ105" s="12" t="s">
        <v>1493</v>
      </c>
      <c r="DA105" s="12" t="s">
        <v>1493</v>
      </c>
      <c r="DB105" s="12" t="s">
        <v>1493</v>
      </c>
      <c r="DC105" s="12" t="s">
        <v>1493</v>
      </c>
      <c r="DD105" s="12" t="s">
        <v>1493</v>
      </c>
      <c r="DE105" s="12" t="s">
        <v>1493</v>
      </c>
      <c r="DF105" s="12" t="s">
        <v>1493</v>
      </c>
      <c r="DG105" s="12" t="s">
        <v>1493</v>
      </c>
      <c r="DH105" s="12" t="s">
        <v>1493</v>
      </c>
      <c r="DI105" s="12" t="s">
        <v>1493</v>
      </c>
      <c r="DJ105" s="12" t="s">
        <v>1493</v>
      </c>
      <c r="DK105" s="12" t="s">
        <v>1493</v>
      </c>
      <c r="DL105" s="12" t="s">
        <v>1493</v>
      </c>
      <c r="DM105" s="12" t="s">
        <v>1493</v>
      </c>
      <c r="DN105" s="12" t="s">
        <v>1493</v>
      </c>
      <c r="DO105" s="12" t="s">
        <v>1493</v>
      </c>
      <c r="DP105" s="12" t="s">
        <v>1493</v>
      </c>
      <c r="DQ105" s="12" t="s">
        <v>1493</v>
      </c>
      <c r="DR105" s="12" t="s">
        <v>1493</v>
      </c>
      <c r="DS105" s="12" t="s">
        <v>1493</v>
      </c>
      <c r="DT105" s="12" t="s">
        <v>1493</v>
      </c>
      <c r="DU105" s="12" t="s">
        <v>1493</v>
      </c>
      <c r="DV105" s="12" t="s">
        <v>1493</v>
      </c>
      <c r="DW105" s="12" t="s">
        <v>1493</v>
      </c>
      <c r="DX105" s="12" t="s">
        <v>1493</v>
      </c>
      <c r="DY105" s="12" t="s">
        <v>1493</v>
      </c>
      <c r="DZ105" s="12" t="s">
        <v>1493</v>
      </c>
      <c r="EA105" s="12" t="s">
        <v>1493</v>
      </c>
      <c r="EB105" s="12" t="s">
        <v>1493</v>
      </c>
      <c r="EC105" s="12" t="s">
        <v>1493</v>
      </c>
      <c r="ED105" s="12" t="s">
        <v>1493</v>
      </c>
      <c r="EE105" s="12" t="s">
        <v>1493</v>
      </c>
      <c r="EF105" s="12" t="s">
        <v>1493</v>
      </c>
      <c r="EG105" s="12" t="s">
        <v>1493</v>
      </c>
      <c r="EH105" s="12" t="s">
        <v>1493</v>
      </c>
      <c r="EI105" s="12" t="s">
        <v>1493</v>
      </c>
      <c r="EJ105" s="12" t="s">
        <v>1493</v>
      </c>
      <c r="EK105" s="12" t="s">
        <v>1493</v>
      </c>
      <c r="EL105" s="12" t="s">
        <v>1493</v>
      </c>
      <c r="EM105" s="12" t="s">
        <v>1493</v>
      </c>
      <c r="EN105" s="12" t="s">
        <v>1493</v>
      </c>
      <c r="EO105" s="12" t="s">
        <v>1493</v>
      </c>
      <c r="EP105" s="12" t="s">
        <v>1493</v>
      </c>
      <c r="EQ105" s="12" t="s">
        <v>1493</v>
      </c>
      <c r="ER105" s="12" t="s">
        <v>1493</v>
      </c>
      <c r="ES105" s="12" t="s">
        <v>1493</v>
      </c>
      <c r="ET105" s="12" t="s">
        <v>1493</v>
      </c>
      <c r="EU105" s="12" t="s">
        <v>1493</v>
      </c>
      <c r="EV105" s="12" t="s">
        <v>1493</v>
      </c>
      <c r="EW105" s="12" t="s">
        <v>1493</v>
      </c>
      <c r="EX105" s="12" t="s">
        <v>1493</v>
      </c>
      <c r="EY105" s="12" t="s">
        <v>1493</v>
      </c>
      <c r="EZ105" s="12" t="s">
        <v>1493</v>
      </c>
      <c r="FA105" s="12" t="s">
        <v>1493</v>
      </c>
      <c r="FB105" s="12" t="s">
        <v>1493</v>
      </c>
      <c r="FC105" s="12" t="s">
        <v>1493</v>
      </c>
      <c r="FD105" s="12" t="s">
        <v>1493</v>
      </c>
      <c r="FE105" s="12" t="s">
        <v>1493</v>
      </c>
      <c r="FF105" s="12" t="s">
        <v>1493</v>
      </c>
      <c r="FG105" s="12" t="s">
        <v>1493</v>
      </c>
      <c r="FH105" s="12" t="s">
        <v>1493</v>
      </c>
      <c r="FI105" s="12" t="s">
        <v>1493</v>
      </c>
      <c r="FJ105" s="12" t="s">
        <v>1493</v>
      </c>
      <c r="FK105" s="12" t="s">
        <v>1493</v>
      </c>
      <c r="FL105" s="12" t="s">
        <v>1493</v>
      </c>
      <c r="FM105" s="12" t="s">
        <v>1493</v>
      </c>
      <c r="FN105" s="10">
        <v>2</v>
      </c>
      <c r="FO105" s="10" t="s">
        <v>590</v>
      </c>
      <c r="FP105" s="12" t="s">
        <v>1493</v>
      </c>
      <c r="FQ105">
        <v>1</v>
      </c>
      <c r="FR105" s="12" t="s">
        <v>1493</v>
      </c>
      <c r="FS105" s="12" t="s">
        <v>1493</v>
      </c>
      <c r="FT105" s="12" t="s">
        <v>1493</v>
      </c>
      <c r="FU105" s="12" t="s">
        <v>1493</v>
      </c>
      <c r="FV105" s="12" t="s">
        <v>1493</v>
      </c>
      <c r="FW105" s="12" t="s">
        <v>1493</v>
      </c>
      <c r="FX105" s="12" t="s">
        <v>1493</v>
      </c>
      <c r="FY105" s="12" t="s">
        <v>1493</v>
      </c>
      <c r="FZ105" s="12" t="s">
        <v>1493</v>
      </c>
      <c r="GA105" s="12" t="s">
        <v>1493</v>
      </c>
      <c r="GB105" s="12" t="s">
        <v>1493</v>
      </c>
      <c r="GC105" s="12" t="s">
        <v>1493</v>
      </c>
      <c r="GD105" s="12" t="s">
        <v>1493</v>
      </c>
      <c r="GE105" s="12" t="s">
        <v>1493</v>
      </c>
      <c r="GF105" s="12" t="s">
        <v>1493</v>
      </c>
      <c r="GG105" s="12" t="s">
        <v>1493</v>
      </c>
      <c r="GH105" s="12" t="s">
        <v>1493</v>
      </c>
      <c r="GI105" s="12" t="s">
        <v>1493</v>
      </c>
      <c r="GJ105">
        <v>0</v>
      </c>
      <c r="GK105">
        <v>0</v>
      </c>
      <c r="GL105">
        <v>0</v>
      </c>
      <c r="GN105" s="10">
        <v>2</v>
      </c>
    </row>
    <row r="106" spans="1:196" x14ac:dyDescent="0.25">
      <c r="A106" s="4">
        <v>1.01</v>
      </c>
      <c r="B106" t="s">
        <v>601</v>
      </c>
      <c r="C106" s="12" t="s">
        <v>1493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 s="12" t="s">
        <v>1493</v>
      </c>
      <c r="M106" s="12" t="s">
        <v>1493</v>
      </c>
      <c r="N106">
        <v>1</v>
      </c>
      <c r="O106" s="12" t="s">
        <v>1493</v>
      </c>
      <c r="P106" t="s">
        <v>602</v>
      </c>
      <c r="Q106" s="12" t="s">
        <v>1493</v>
      </c>
      <c r="R106">
        <v>1</v>
      </c>
      <c r="S106" s="12" t="s">
        <v>1493</v>
      </c>
      <c r="T106" s="12" t="s">
        <v>1493</v>
      </c>
      <c r="U106" s="12" t="s">
        <v>1493</v>
      </c>
      <c r="V106" s="12" t="s">
        <v>1493</v>
      </c>
      <c r="W106" s="12" t="s">
        <v>1493</v>
      </c>
      <c r="X106" s="12" t="s">
        <v>1493</v>
      </c>
      <c r="Y106" s="12" t="s">
        <v>1493</v>
      </c>
      <c r="Z106" s="12" t="s">
        <v>1493</v>
      </c>
      <c r="AA106" s="12" t="s">
        <v>1493</v>
      </c>
      <c r="AB106" s="12" t="s">
        <v>1493</v>
      </c>
      <c r="AC106" s="12" t="s">
        <v>1493</v>
      </c>
      <c r="AD106" t="s">
        <v>552</v>
      </c>
      <c r="AE106" s="12" t="s">
        <v>1493</v>
      </c>
      <c r="AF106">
        <v>1</v>
      </c>
      <c r="AG106" s="12" t="s">
        <v>1493</v>
      </c>
      <c r="AH106" s="12" t="s">
        <v>1493</v>
      </c>
      <c r="AI106" s="12" t="s">
        <v>1493</v>
      </c>
      <c r="AJ106" s="12" t="s">
        <v>1493</v>
      </c>
      <c r="AK106" s="12" t="s">
        <v>1493</v>
      </c>
      <c r="AL106" s="12" t="s">
        <v>1493</v>
      </c>
      <c r="AM106" s="12" t="s">
        <v>1493</v>
      </c>
      <c r="AN106" s="12" t="s">
        <v>1493</v>
      </c>
      <c r="AO106" s="12" t="s">
        <v>1493</v>
      </c>
      <c r="AP106" s="12" t="s">
        <v>1493</v>
      </c>
      <c r="AQ106" s="12" t="s">
        <v>1493</v>
      </c>
      <c r="AR106" s="12" t="s">
        <v>1493</v>
      </c>
      <c r="AS106" s="12" t="s">
        <v>1493</v>
      </c>
      <c r="AT106" s="12" t="s">
        <v>1493</v>
      </c>
      <c r="AU106" s="12" t="s">
        <v>1493</v>
      </c>
      <c r="AV106" s="12" t="s">
        <v>1493</v>
      </c>
      <c r="AW106" s="12" t="s">
        <v>1493</v>
      </c>
      <c r="AX106" s="12" t="s">
        <v>1493</v>
      </c>
      <c r="AY106" s="12" t="s">
        <v>1493</v>
      </c>
      <c r="AZ106" s="12" t="s">
        <v>1493</v>
      </c>
      <c r="BA106" s="12" t="s">
        <v>1493</v>
      </c>
      <c r="BB106" s="12" t="s">
        <v>1493</v>
      </c>
      <c r="BC106" s="12" t="s">
        <v>1493</v>
      </c>
      <c r="BD106" s="12" t="s">
        <v>1493</v>
      </c>
      <c r="BE106" s="12" t="s">
        <v>1493</v>
      </c>
      <c r="BF106" s="12" t="s">
        <v>1493</v>
      </c>
      <c r="BG106" s="12" t="s">
        <v>1493</v>
      </c>
      <c r="BH106" s="12" t="s">
        <v>1493</v>
      </c>
      <c r="BI106" s="12" t="s">
        <v>1493</v>
      </c>
      <c r="BJ106" s="12" t="s">
        <v>1493</v>
      </c>
      <c r="BK106" s="12" t="s">
        <v>1493</v>
      </c>
      <c r="BL106" s="12" t="s">
        <v>1493</v>
      </c>
      <c r="BM106" s="12" t="s">
        <v>1493</v>
      </c>
      <c r="BN106" s="12" t="s">
        <v>1493</v>
      </c>
      <c r="BO106" s="12" t="s">
        <v>1493</v>
      </c>
      <c r="BP106" s="12" t="s">
        <v>1493</v>
      </c>
      <c r="BQ106" s="12" t="s">
        <v>1493</v>
      </c>
      <c r="BR106" s="12" t="s">
        <v>1493</v>
      </c>
      <c r="BS106" s="12" t="s">
        <v>1493</v>
      </c>
      <c r="BT106" s="12" t="s">
        <v>1493</v>
      </c>
      <c r="BU106" s="12" t="s">
        <v>1493</v>
      </c>
      <c r="BV106" s="12" t="s">
        <v>1493</v>
      </c>
      <c r="BW106" s="12" t="s">
        <v>1493</v>
      </c>
      <c r="BX106" s="12" t="s">
        <v>1493</v>
      </c>
      <c r="BY106" s="12" t="s">
        <v>1493</v>
      </c>
      <c r="BZ106" s="12" t="s">
        <v>1493</v>
      </c>
      <c r="CA106" s="12" t="s">
        <v>1493</v>
      </c>
      <c r="CB106" s="12" t="s">
        <v>1493</v>
      </c>
      <c r="CC106" s="12" t="s">
        <v>1493</v>
      </c>
      <c r="CD106" s="12" t="s">
        <v>1493</v>
      </c>
      <c r="CE106" s="12" t="s">
        <v>1493</v>
      </c>
      <c r="CF106" s="12" t="s">
        <v>1493</v>
      </c>
      <c r="CG106" s="12" t="s">
        <v>1493</v>
      </c>
      <c r="CH106" s="12" t="s">
        <v>1493</v>
      </c>
      <c r="CI106" s="12" t="s">
        <v>1493</v>
      </c>
      <c r="CJ106" s="12" t="s">
        <v>1493</v>
      </c>
      <c r="CK106" s="12" t="s">
        <v>1493</v>
      </c>
      <c r="CL106" s="12" t="s">
        <v>1493</v>
      </c>
      <c r="CM106" s="12" t="s">
        <v>1493</v>
      </c>
      <c r="CN106" s="12" t="s">
        <v>1493</v>
      </c>
      <c r="CO106" s="12" t="s">
        <v>1493</v>
      </c>
      <c r="CP106" s="12" t="s">
        <v>1493</v>
      </c>
      <c r="CQ106" s="12" t="s">
        <v>1493</v>
      </c>
      <c r="CR106" s="12" t="s">
        <v>1493</v>
      </c>
      <c r="CS106" s="12" t="s">
        <v>1493</v>
      </c>
      <c r="CT106" s="12" t="s">
        <v>1493</v>
      </c>
      <c r="CU106" s="12" t="s">
        <v>1493</v>
      </c>
      <c r="CV106" s="12" t="s">
        <v>1493</v>
      </c>
      <c r="CW106" s="12" t="s">
        <v>1493</v>
      </c>
      <c r="CX106" s="12" t="s">
        <v>1493</v>
      </c>
      <c r="CY106" s="12" t="s">
        <v>1493</v>
      </c>
      <c r="CZ106" s="12" t="s">
        <v>1493</v>
      </c>
      <c r="DA106" s="12" t="s">
        <v>1493</v>
      </c>
      <c r="DB106" s="12" t="s">
        <v>1493</v>
      </c>
      <c r="DC106" s="12" t="s">
        <v>1493</v>
      </c>
      <c r="DD106" s="12" t="s">
        <v>1493</v>
      </c>
      <c r="DE106" s="12" t="s">
        <v>1493</v>
      </c>
      <c r="DF106" s="12" t="s">
        <v>1493</v>
      </c>
      <c r="DG106" s="12" t="s">
        <v>1493</v>
      </c>
      <c r="DH106" s="12" t="s">
        <v>1493</v>
      </c>
      <c r="DI106" s="12" t="s">
        <v>1493</v>
      </c>
      <c r="DJ106" s="12" t="s">
        <v>1493</v>
      </c>
      <c r="DK106" s="12" t="s">
        <v>1493</v>
      </c>
      <c r="DL106" s="12" t="s">
        <v>1493</v>
      </c>
      <c r="DM106" s="12" t="s">
        <v>1493</v>
      </c>
      <c r="DN106" s="12" t="s">
        <v>1493</v>
      </c>
      <c r="DO106" s="12" t="s">
        <v>1493</v>
      </c>
      <c r="DP106" s="12" t="s">
        <v>1493</v>
      </c>
      <c r="DQ106" s="12" t="s">
        <v>1493</v>
      </c>
      <c r="DR106" s="12" t="s">
        <v>1493</v>
      </c>
      <c r="DS106" s="12" t="s">
        <v>1493</v>
      </c>
      <c r="DT106" s="12" t="s">
        <v>1493</v>
      </c>
      <c r="DU106" s="12" t="s">
        <v>1493</v>
      </c>
      <c r="DV106" s="12" t="s">
        <v>1493</v>
      </c>
      <c r="DW106" s="12" t="s">
        <v>1493</v>
      </c>
      <c r="DX106" s="12" t="s">
        <v>1493</v>
      </c>
      <c r="DY106" s="12" t="s">
        <v>1493</v>
      </c>
      <c r="DZ106" s="12" t="s">
        <v>1493</v>
      </c>
      <c r="EA106" s="12" t="s">
        <v>1493</v>
      </c>
      <c r="EB106" s="12" t="s">
        <v>1493</v>
      </c>
      <c r="EC106" s="12" t="s">
        <v>1493</v>
      </c>
      <c r="ED106" s="12" t="s">
        <v>1493</v>
      </c>
      <c r="EE106" s="12" t="s">
        <v>1493</v>
      </c>
      <c r="EF106" s="12" t="s">
        <v>1493</v>
      </c>
      <c r="EG106" s="12" t="s">
        <v>1493</v>
      </c>
      <c r="EH106" s="12" t="s">
        <v>1493</v>
      </c>
      <c r="EI106" s="12" t="s">
        <v>1493</v>
      </c>
      <c r="EJ106" s="12" t="s">
        <v>1493</v>
      </c>
      <c r="EK106" s="12" t="s">
        <v>1493</v>
      </c>
      <c r="EL106" s="12" t="s">
        <v>1493</v>
      </c>
      <c r="EM106" s="12" t="s">
        <v>1493</v>
      </c>
      <c r="EN106" s="12" t="s">
        <v>1493</v>
      </c>
      <c r="EO106" s="12" t="s">
        <v>1493</v>
      </c>
      <c r="EP106" s="12" t="s">
        <v>1493</v>
      </c>
      <c r="EQ106" s="12" t="s">
        <v>1493</v>
      </c>
      <c r="ER106" s="12" t="s">
        <v>1493</v>
      </c>
      <c r="ES106" s="12" t="s">
        <v>1493</v>
      </c>
      <c r="ET106" s="12" t="s">
        <v>1493</v>
      </c>
      <c r="EU106" s="12" t="s">
        <v>1493</v>
      </c>
      <c r="EV106" s="12" t="s">
        <v>1493</v>
      </c>
      <c r="EW106" s="12" t="s">
        <v>1493</v>
      </c>
      <c r="EX106" s="12" t="s">
        <v>1493</v>
      </c>
      <c r="EY106" s="12" t="s">
        <v>1493</v>
      </c>
      <c r="EZ106" s="12" t="s">
        <v>1493</v>
      </c>
      <c r="FA106" s="12" t="s">
        <v>1493</v>
      </c>
      <c r="FB106" s="12" t="s">
        <v>1493</v>
      </c>
      <c r="FC106" s="12" t="s">
        <v>1493</v>
      </c>
      <c r="FD106" s="12" t="s">
        <v>1493</v>
      </c>
      <c r="FE106" s="12" t="s">
        <v>1493</v>
      </c>
      <c r="FF106" s="12" t="s">
        <v>1493</v>
      </c>
      <c r="FG106" s="12" t="s">
        <v>1493</v>
      </c>
      <c r="FH106" s="12" t="s">
        <v>1493</v>
      </c>
      <c r="FI106" s="12" t="s">
        <v>1493</v>
      </c>
      <c r="FJ106" s="12" t="s">
        <v>1493</v>
      </c>
      <c r="FK106" s="12" t="s">
        <v>1493</v>
      </c>
      <c r="FL106" s="12" t="s">
        <v>1493</v>
      </c>
      <c r="FM106" s="12" t="s">
        <v>1493</v>
      </c>
      <c r="FN106" t="s">
        <v>603</v>
      </c>
      <c r="FO106" s="12" t="s">
        <v>1493</v>
      </c>
      <c r="FP106" s="12" t="s">
        <v>1493</v>
      </c>
      <c r="FQ106">
        <v>1</v>
      </c>
      <c r="FR106" s="12" t="s">
        <v>1493</v>
      </c>
      <c r="FS106" s="12" t="s">
        <v>1493</v>
      </c>
      <c r="FT106" s="12" t="s">
        <v>1493</v>
      </c>
      <c r="FU106" s="12" t="s">
        <v>1493</v>
      </c>
      <c r="FV106" s="12" t="s">
        <v>1493</v>
      </c>
      <c r="FW106" s="12" t="s">
        <v>1493</v>
      </c>
      <c r="FX106" s="12" t="s">
        <v>1493</v>
      </c>
      <c r="FY106" s="12" t="s">
        <v>1493</v>
      </c>
      <c r="FZ106" s="12" t="s">
        <v>1493</v>
      </c>
      <c r="GA106" s="12" t="s">
        <v>1493</v>
      </c>
      <c r="GB106" s="12" t="s">
        <v>1493</v>
      </c>
      <c r="GC106" s="12" t="s">
        <v>1493</v>
      </c>
      <c r="GD106" s="12" t="s">
        <v>1493</v>
      </c>
      <c r="GE106" s="12" t="s">
        <v>1493</v>
      </c>
      <c r="GF106" s="12" t="s">
        <v>1493</v>
      </c>
      <c r="GG106" s="12" t="s">
        <v>1493</v>
      </c>
      <c r="GH106" s="12" t="s">
        <v>1493</v>
      </c>
      <c r="GI106" s="12" t="s">
        <v>1493</v>
      </c>
      <c r="GJ106">
        <v>0</v>
      </c>
      <c r="GK106">
        <v>0</v>
      </c>
      <c r="GL106">
        <v>0</v>
      </c>
      <c r="GN106">
        <v>4</v>
      </c>
    </row>
    <row r="107" spans="1:196" x14ac:dyDescent="0.25">
      <c r="A107" s="4">
        <v>1.0109999999999999</v>
      </c>
      <c r="B107" t="s">
        <v>606</v>
      </c>
      <c r="C107">
        <v>49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 s="12" t="s">
        <v>1493</v>
      </c>
      <c r="M107" s="12" t="s">
        <v>1493</v>
      </c>
      <c r="N107">
        <v>1</v>
      </c>
      <c r="O107">
        <v>1</v>
      </c>
      <c r="P107" t="s">
        <v>609</v>
      </c>
      <c r="Q107" s="12" t="s">
        <v>1493</v>
      </c>
      <c r="R107">
        <v>1</v>
      </c>
      <c r="S107" s="12" t="s">
        <v>1493</v>
      </c>
      <c r="T107" s="12" t="s">
        <v>1493</v>
      </c>
      <c r="U107" s="12" t="s">
        <v>1493</v>
      </c>
      <c r="V107" s="12" t="s">
        <v>1493</v>
      </c>
      <c r="W107" s="12" t="s">
        <v>1493</v>
      </c>
      <c r="X107" s="12" t="s">
        <v>1493</v>
      </c>
      <c r="Y107" s="12" t="s">
        <v>1493</v>
      </c>
      <c r="Z107" s="12" t="s">
        <v>1493</v>
      </c>
      <c r="AA107" s="12" t="s">
        <v>1493</v>
      </c>
      <c r="AB107">
        <v>1</v>
      </c>
      <c r="AC107">
        <v>1</v>
      </c>
      <c r="AD107" s="12" t="s">
        <v>1493</v>
      </c>
      <c r="AE107" s="12" t="s">
        <v>1493</v>
      </c>
      <c r="AF107" s="12" t="s">
        <v>1493</v>
      </c>
      <c r="AG107" s="12" t="s">
        <v>1493</v>
      </c>
      <c r="AH107" s="12" t="s">
        <v>1493</v>
      </c>
      <c r="AI107" s="12" t="s">
        <v>1493</v>
      </c>
      <c r="AJ107" s="12" t="s">
        <v>1493</v>
      </c>
      <c r="AK107" s="12" t="s">
        <v>1493</v>
      </c>
      <c r="AL107" s="12" t="s">
        <v>1493</v>
      </c>
      <c r="AM107" s="12" t="s">
        <v>1493</v>
      </c>
      <c r="AN107" s="12" t="s">
        <v>1493</v>
      </c>
      <c r="AO107" s="12" t="s">
        <v>1493</v>
      </c>
      <c r="AP107" s="12" t="s">
        <v>1493</v>
      </c>
      <c r="AQ107" s="12" t="s">
        <v>1493</v>
      </c>
      <c r="AR107" s="12" t="s">
        <v>1493</v>
      </c>
      <c r="AS107" s="12" t="s">
        <v>1493</v>
      </c>
      <c r="AT107" s="12" t="s">
        <v>1493</v>
      </c>
      <c r="AU107" s="12" t="s">
        <v>1493</v>
      </c>
      <c r="AV107" s="12" t="s">
        <v>1493</v>
      </c>
      <c r="AW107" s="12" t="s">
        <v>1493</v>
      </c>
      <c r="AX107" s="12" t="s">
        <v>1493</v>
      </c>
      <c r="AY107" s="12" t="s">
        <v>1493</v>
      </c>
      <c r="AZ107" s="12" t="s">
        <v>1493</v>
      </c>
      <c r="BA107" s="12" t="s">
        <v>1493</v>
      </c>
      <c r="BB107" s="12" t="s">
        <v>1493</v>
      </c>
      <c r="BC107" s="12" t="s">
        <v>1493</v>
      </c>
      <c r="BD107" s="12" t="s">
        <v>1493</v>
      </c>
      <c r="BE107" s="12" t="s">
        <v>1493</v>
      </c>
      <c r="BF107" s="12" t="s">
        <v>1493</v>
      </c>
      <c r="BG107" s="12" t="s">
        <v>1493</v>
      </c>
      <c r="BH107" s="12" t="s">
        <v>1493</v>
      </c>
      <c r="BI107" s="12" t="s">
        <v>1493</v>
      </c>
      <c r="BJ107" s="12" t="s">
        <v>1493</v>
      </c>
      <c r="BK107" s="12" t="s">
        <v>1493</v>
      </c>
      <c r="BL107" s="12" t="s">
        <v>1493</v>
      </c>
      <c r="BM107" s="12" t="s">
        <v>1493</v>
      </c>
      <c r="BN107" s="12" t="s">
        <v>1493</v>
      </c>
      <c r="BO107" s="12" t="s">
        <v>1493</v>
      </c>
      <c r="BP107" s="12" t="s">
        <v>1493</v>
      </c>
      <c r="BQ107" s="12" t="s">
        <v>1493</v>
      </c>
      <c r="BR107" s="12" t="s">
        <v>1493</v>
      </c>
      <c r="BS107" s="12" t="s">
        <v>1493</v>
      </c>
      <c r="BT107" s="12" t="s">
        <v>1493</v>
      </c>
      <c r="BU107" s="12" t="s">
        <v>1493</v>
      </c>
      <c r="BV107" s="12" t="s">
        <v>1493</v>
      </c>
      <c r="BW107" s="12" t="s">
        <v>1493</v>
      </c>
      <c r="BX107" s="12" t="s">
        <v>1493</v>
      </c>
      <c r="BY107" s="12" t="s">
        <v>1493</v>
      </c>
      <c r="BZ107" s="12" t="s">
        <v>1493</v>
      </c>
      <c r="CA107" s="12" t="s">
        <v>1493</v>
      </c>
      <c r="CB107" s="12" t="s">
        <v>1493</v>
      </c>
      <c r="CC107" s="12" t="s">
        <v>1493</v>
      </c>
      <c r="CD107" s="12" t="s">
        <v>1493</v>
      </c>
      <c r="CE107" s="12" t="s">
        <v>1493</v>
      </c>
      <c r="CF107" s="12" t="s">
        <v>1493</v>
      </c>
      <c r="CG107" s="12" t="s">
        <v>1493</v>
      </c>
      <c r="CH107" s="12" t="s">
        <v>1493</v>
      </c>
      <c r="CI107" s="12" t="s">
        <v>1493</v>
      </c>
      <c r="CJ107" s="12" t="s">
        <v>1493</v>
      </c>
      <c r="CK107" s="12" t="s">
        <v>1493</v>
      </c>
      <c r="CL107" s="12" t="s">
        <v>1493</v>
      </c>
      <c r="CM107" s="12" t="s">
        <v>1493</v>
      </c>
      <c r="CN107" s="12" t="s">
        <v>1493</v>
      </c>
      <c r="CO107" s="12" t="s">
        <v>1493</v>
      </c>
      <c r="CP107" s="12" t="s">
        <v>1493</v>
      </c>
      <c r="CQ107" s="12" t="s">
        <v>1493</v>
      </c>
      <c r="CR107" s="12" t="s">
        <v>1493</v>
      </c>
      <c r="CS107" s="12" t="s">
        <v>1493</v>
      </c>
      <c r="CT107" s="12" t="s">
        <v>1493</v>
      </c>
      <c r="CU107" s="12" t="s">
        <v>1493</v>
      </c>
      <c r="CV107" s="12" t="s">
        <v>1493</v>
      </c>
      <c r="CW107" s="12" t="s">
        <v>1493</v>
      </c>
      <c r="CX107" s="12" t="s">
        <v>1493</v>
      </c>
      <c r="CY107" s="12" t="s">
        <v>1493</v>
      </c>
      <c r="CZ107" s="12" t="s">
        <v>1493</v>
      </c>
      <c r="DA107" s="12" t="s">
        <v>1493</v>
      </c>
      <c r="DB107" s="12" t="s">
        <v>1493</v>
      </c>
      <c r="DC107" s="12" t="s">
        <v>1493</v>
      </c>
      <c r="DD107" s="12" t="s">
        <v>1493</v>
      </c>
      <c r="DE107" s="12" t="s">
        <v>1493</v>
      </c>
      <c r="DF107" s="12" t="s">
        <v>1493</v>
      </c>
      <c r="DG107" s="12" t="s">
        <v>1493</v>
      </c>
      <c r="DH107" s="12" t="s">
        <v>1493</v>
      </c>
      <c r="DI107" s="12" t="s">
        <v>1493</v>
      </c>
      <c r="DJ107" s="12" t="s">
        <v>1493</v>
      </c>
      <c r="DK107" s="12" t="s">
        <v>1493</v>
      </c>
      <c r="DL107" s="12" t="s">
        <v>1493</v>
      </c>
      <c r="DM107" s="12" t="s">
        <v>1493</v>
      </c>
      <c r="DN107" s="12" t="s">
        <v>1493</v>
      </c>
      <c r="DO107" s="12" t="s">
        <v>1493</v>
      </c>
      <c r="DP107" s="12" t="s">
        <v>1493</v>
      </c>
      <c r="DQ107" s="12" t="s">
        <v>1493</v>
      </c>
      <c r="DR107" s="12" t="s">
        <v>1493</v>
      </c>
      <c r="DS107" s="12" t="s">
        <v>1493</v>
      </c>
      <c r="DT107" s="12" t="s">
        <v>1493</v>
      </c>
      <c r="DU107" s="12" t="s">
        <v>1493</v>
      </c>
      <c r="DV107" s="12" t="s">
        <v>1493</v>
      </c>
      <c r="DW107" s="12" t="s">
        <v>1493</v>
      </c>
      <c r="DX107" s="12" t="s">
        <v>1493</v>
      </c>
      <c r="DY107" s="12" t="s">
        <v>1493</v>
      </c>
      <c r="DZ107" s="12" t="s">
        <v>1493</v>
      </c>
      <c r="EA107" s="12" t="s">
        <v>1493</v>
      </c>
      <c r="EB107" s="12" t="s">
        <v>1493</v>
      </c>
      <c r="EC107" s="12" t="s">
        <v>1493</v>
      </c>
      <c r="ED107" s="12" t="s">
        <v>1493</v>
      </c>
      <c r="EE107" s="12" t="s">
        <v>1493</v>
      </c>
      <c r="EF107" s="12" t="s">
        <v>1493</v>
      </c>
      <c r="EG107" s="12" t="s">
        <v>1493</v>
      </c>
      <c r="EH107" s="12" t="s">
        <v>1493</v>
      </c>
      <c r="EI107" s="12" t="s">
        <v>1493</v>
      </c>
      <c r="EJ107" s="12" t="s">
        <v>1493</v>
      </c>
      <c r="EK107" s="12" t="s">
        <v>1493</v>
      </c>
      <c r="EL107" s="12" t="s">
        <v>1493</v>
      </c>
      <c r="EM107" s="12" t="s">
        <v>1493</v>
      </c>
      <c r="EN107" s="12" t="s">
        <v>1493</v>
      </c>
      <c r="EO107" s="12" t="s">
        <v>1493</v>
      </c>
      <c r="EP107" s="12" t="s">
        <v>1493</v>
      </c>
      <c r="EQ107" s="12" t="s">
        <v>1493</v>
      </c>
      <c r="ER107" s="12" t="s">
        <v>1493</v>
      </c>
      <c r="ES107" s="12" t="s">
        <v>1493</v>
      </c>
      <c r="ET107" s="12" t="s">
        <v>1493</v>
      </c>
      <c r="EU107" s="12" t="s">
        <v>1493</v>
      </c>
      <c r="EV107" s="12" t="s">
        <v>1493</v>
      </c>
      <c r="EW107" s="12" t="s">
        <v>1493</v>
      </c>
      <c r="EX107" s="12" t="s">
        <v>1493</v>
      </c>
      <c r="EY107" s="12" t="s">
        <v>1493</v>
      </c>
      <c r="EZ107" s="12" t="s">
        <v>1493</v>
      </c>
      <c r="FA107" s="12" t="s">
        <v>1493</v>
      </c>
      <c r="FB107" s="12" t="s">
        <v>1493</v>
      </c>
      <c r="FC107" s="12" t="s">
        <v>1493</v>
      </c>
      <c r="FD107" s="12" t="s">
        <v>1493</v>
      </c>
      <c r="FE107" s="12" t="s">
        <v>1493</v>
      </c>
      <c r="FF107" s="12" t="s">
        <v>1493</v>
      </c>
      <c r="FG107" s="12" t="s">
        <v>1493</v>
      </c>
      <c r="FH107" s="12" t="s">
        <v>1493</v>
      </c>
      <c r="FI107" s="12" t="s">
        <v>1493</v>
      </c>
      <c r="FJ107" s="12" t="s">
        <v>1493</v>
      </c>
      <c r="FK107" s="12" t="s">
        <v>1493</v>
      </c>
      <c r="FL107" s="12" t="s">
        <v>1493</v>
      </c>
      <c r="FM107" s="12" t="s">
        <v>1493</v>
      </c>
      <c r="FN107">
        <v>1</v>
      </c>
      <c r="FO107" s="12" t="s">
        <v>1493</v>
      </c>
      <c r="FP107" s="12" t="s">
        <v>1493</v>
      </c>
      <c r="FQ107">
        <v>1</v>
      </c>
      <c r="FR107" s="12" t="s">
        <v>1493</v>
      </c>
      <c r="FS107" s="12" t="s">
        <v>1493</v>
      </c>
      <c r="FT107" s="12" t="s">
        <v>1493</v>
      </c>
      <c r="FU107" s="12" t="s">
        <v>1493</v>
      </c>
      <c r="FV107" s="12" t="s">
        <v>1493</v>
      </c>
      <c r="FW107" s="12" t="s">
        <v>1493</v>
      </c>
      <c r="FX107" s="12" t="s">
        <v>1493</v>
      </c>
      <c r="FY107" s="12" t="s">
        <v>1493</v>
      </c>
      <c r="FZ107" s="12" t="s">
        <v>1493</v>
      </c>
      <c r="GA107" s="12" t="s">
        <v>1493</v>
      </c>
      <c r="GB107" s="12" t="s">
        <v>1493</v>
      </c>
      <c r="GC107" s="12" t="s">
        <v>1493</v>
      </c>
      <c r="GD107" s="12" t="s">
        <v>1493</v>
      </c>
      <c r="GE107" s="12" t="s">
        <v>1493</v>
      </c>
      <c r="GF107" s="12" t="s">
        <v>1493</v>
      </c>
      <c r="GG107" s="12" t="s">
        <v>1493</v>
      </c>
      <c r="GH107" s="12" t="s">
        <v>1493</v>
      </c>
      <c r="GI107" s="12" t="s">
        <v>1493</v>
      </c>
      <c r="GJ107">
        <v>0</v>
      </c>
      <c r="GK107">
        <v>0</v>
      </c>
      <c r="GL107">
        <v>0</v>
      </c>
      <c r="GN107">
        <v>1</v>
      </c>
    </row>
    <row r="108" spans="1:196" x14ac:dyDescent="0.25">
      <c r="A108" s="4">
        <v>1.012</v>
      </c>
      <c r="B108" t="s">
        <v>621</v>
      </c>
      <c r="C108" s="12" t="s">
        <v>1493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 s="12" t="s">
        <v>1493</v>
      </c>
      <c r="M108" s="12" t="s">
        <v>1493</v>
      </c>
      <c r="N108" s="12" t="s">
        <v>1493</v>
      </c>
      <c r="O108">
        <v>1</v>
      </c>
      <c r="P108" t="s">
        <v>622</v>
      </c>
      <c r="Q108" s="12" t="s">
        <v>1493</v>
      </c>
      <c r="R108">
        <v>1</v>
      </c>
      <c r="S108" s="12" t="s">
        <v>1493</v>
      </c>
      <c r="T108" s="12" t="s">
        <v>1493</v>
      </c>
      <c r="U108" s="12" t="s">
        <v>1493</v>
      </c>
      <c r="V108" s="12" t="s">
        <v>1493</v>
      </c>
      <c r="W108" s="12" t="s">
        <v>1493</v>
      </c>
      <c r="X108" s="12" t="s">
        <v>1493</v>
      </c>
      <c r="Y108" s="12" t="s">
        <v>1493</v>
      </c>
      <c r="Z108" s="12" t="s">
        <v>1493</v>
      </c>
      <c r="AA108" s="12" t="s">
        <v>1493</v>
      </c>
      <c r="AB108" s="12" t="s">
        <v>1493</v>
      </c>
      <c r="AC108">
        <v>1</v>
      </c>
      <c r="AD108" t="s">
        <v>574</v>
      </c>
      <c r="AE108" s="12" t="s">
        <v>1493</v>
      </c>
      <c r="AF108">
        <v>1</v>
      </c>
      <c r="AG108" s="12" t="s">
        <v>1493</v>
      </c>
      <c r="AH108" s="12" t="s">
        <v>1493</v>
      </c>
      <c r="AI108" s="12" t="s">
        <v>1493</v>
      </c>
      <c r="AJ108" s="12" t="s">
        <v>1493</v>
      </c>
      <c r="AK108" s="12" t="s">
        <v>1493</v>
      </c>
      <c r="AL108" s="12" t="s">
        <v>1493</v>
      </c>
      <c r="AM108" s="12" t="s">
        <v>1493</v>
      </c>
      <c r="AN108" s="12" t="s">
        <v>1493</v>
      </c>
      <c r="AO108" s="12" t="s">
        <v>1493</v>
      </c>
      <c r="AP108" s="12" t="s">
        <v>1493</v>
      </c>
      <c r="AQ108">
        <v>1</v>
      </c>
      <c r="AR108" t="s">
        <v>623</v>
      </c>
      <c r="AS108" s="12" t="s">
        <v>1493</v>
      </c>
      <c r="AT108" s="12" t="s">
        <v>1493</v>
      </c>
      <c r="AU108" s="12" t="s">
        <v>1493</v>
      </c>
      <c r="AV108" s="12" t="s">
        <v>1493</v>
      </c>
      <c r="AW108" s="12" t="s">
        <v>1493</v>
      </c>
      <c r="AX108" s="12" t="s">
        <v>1493</v>
      </c>
      <c r="AY108" s="12" t="s">
        <v>1493</v>
      </c>
      <c r="AZ108" s="12" t="s">
        <v>1493</v>
      </c>
      <c r="BA108" s="12" t="s">
        <v>1493</v>
      </c>
      <c r="BB108">
        <v>1</v>
      </c>
      <c r="BC108" s="12" t="s">
        <v>1493</v>
      </c>
      <c r="BD108" s="12" t="s">
        <v>1493</v>
      </c>
      <c r="BE108" s="12" t="s">
        <v>1493</v>
      </c>
      <c r="BF108" s="12" t="s">
        <v>1493</v>
      </c>
      <c r="BG108" s="12" t="s">
        <v>1493</v>
      </c>
      <c r="BH108" s="12" t="s">
        <v>1493</v>
      </c>
      <c r="BI108" s="12" t="s">
        <v>1493</v>
      </c>
      <c r="BJ108" s="12" t="s">
        <v>1493</v>
      </c>
      <c r="BK108" s="12" t="s">
        <v>1493</v>
      </c>
      <c r="BL108" s="12" t="s">
        <v>1493</v>
      </c>
      <c r="BM108" s="12" t="s">
        <v>1493</v>
      </c>
      <c r="BN108" s="12" t="s">
        <v>1493</v>
      </c>
      <c r="BO108" s="12" t="s">
        <v>1493</v>
      </c>
      <c r="BP108" s="12" t="s">
        <v>1493</v>
      </c>
      <c r="BQ108" s="12" t="s">
        <v>1493</v>
      </c>
      <c r="BR108" s="12" t="s">
        <v>1493</v>
      </c>
      <c r="BS108" s="12" t="s">
        <v>1493</v>
      </c>
      <c r="BT108" s="12" t="s">
        <v>1493</v>
      </c>
      <c r="BU108" s="12" t="s">
        <v>1493</v>
      </c>
      <c r="BV108" s="12" t="s">
        <v>1493</v>
      </c>
      <c r="BW108" s="12" t="s">
        <v>1493</v>
      </c>
      <c r="BX108" s="12" t="s">
        <v>1493</v>
      </c>
      <c r="BY108" s="12" t="s">
        <v>1493</v>
      </c>
      <c r="BZ108" s="12" t="s">
        <v>1493</v>
      </c>
      <c r="CA108" s="12" t="s">
        <v>1493</v>
      </c>
      <c r="CB108" s="12" t="s">
        <v>1493</v>
      </c>
      <c r="CC108" s="12" t="s">
        <v>1493</v>
      </c>
      <c r="CD108" s="12" t="s">
        <v>1493</v>
      </c>
      <c r="CE108" s="12" t="s">
        <v>1493</v>
      </c>
      <c r="CF108" s="12" t="s">
        <v>1493</v>
      </c>
      <c r="CG108" s="12" t="s">
        <v>1493</v>
      </c>
      <c r="CH108" s="12" t="s">
        <v>1493</v>
      </c>
      <c r="CI108" s="12" t="s">
        <v>1493</v>
      </c>
      <c r="CJ108" s="12" t="s">
        <v>1493</v>
      </c>
      <c r="CK108" s="12" t="s">
        <v>1493</v>
      </c>
      <c r="CL108" s="12" t="s">
        <v>1493</v>
      </c>
      <c r="CM108" s="12" t="s">
        <v>1493</v>
      </c>
      <c r="CN108" s="12" t="s">
        <v>1493</v>
      </c>
      <c r="CO108" s="12" t="s">
        <v>1493</v>
      </c>
      <c r="CP108" s="12" t="s">
        <v>1493</v>
      </c>
      <c r="CQ108" s="12" t="s">
        <v>1493</v>
      </c>
      <c r="CR108" s="12" t="s">
        <v>1493</v>
      </c>
      <c r="CS108" s="12" t="s">
        <v>1493</v>
      </c>
      <c r="CT108" s="12" t="s">
        <v>1493</v>
      </c>
      <c r="CU108" s="12" t="s">
        <v>1493</v>
      </c>
      <c r="CV108" s="12" t="s">
        <v>1493</v>
      </c>
      <c r="CW108" s="12" t="s">
        <v>1493</v>
      </c>
      <c r="CX108" s="12" t="s">
        <v>1493</v>
      </c>
      <c r="CY108" s="12" t="s">
        <v>1493</v>
      </c>
      <c r="CZ108" s="12" t="s">
        <v>1493</v>
      </c>
      <c r="DA108" s="12" t="s">
        <v>1493</v>
      </c>
      <c r="DB108" s="12" t="s">
        <v>1493</v>
      </c>
      <c r="DC108" s="12" t="s">
        <v>1493</v>
      </c>
      <c r="DD108" s="12" t="s">
        <v>1493</v>
      </c>
      <c r="DE108" s="12" t="s">
        <v>1493</v>
      </c>
      <c r="DF108" s="12" t="s">
        <v>1493</v>
      </c>
      <c r="DG108" s="12" t="s">
        <v>1493</v>
      </c>
      <c r="DH108" s="12" t="s">
        <v>1493</v>
      </c>
      <c r="DI108" s="12" t="s">
        <v>1493</v>
      </c>
      <c r="DJ108" s="12" t="s">
        <v>1493</v>
      </c>
      <c r="DK108" s="12" t="s">
        <v>1493</v>
      </c>
      <c r="DL108" s="12" t="s">
        <v>1493</v>
      </c>
      <c r="DM108" s="12" t="s">
        <v>1493</v>
      </c>
      <c r="DN108" s="12" t="s">
        <v>1493</v>
      </c>
      <c r="DO108" s="12" t="s">
        <v>1493</v>
      </c>
      <c r="DP108" s="12" t="s">
        <v>1493</v>
      </c>
      <c r="DQ108" s="12" t="s">
        <v>1493</v>
      </c>
      <c r="DR108" s="12" t="s">
        <v>1493</v>
      </c>
      <c r="DS108" s="12" t="s">
        <v>1493</v>
      </c>
      <c r="DT108" s="12" t="s">
        <v>1493</v>
      </c>
      <c r="DU108" s="12" t="s">
        <v>1493</v>
      </c>
      <c r="DV108" s="12" t="s">
        <v>1493</v>
      </c>
      <c r="DW108" s="12" t="s">
        <v>1493</v>
      </c>
      <c r="DX108" s="12" t="s">
        <v>1493</v>
      </c>
      <c r="DY108" s="12" t="s">
        <v>1493</v>
      </c>
      <c r="DZ108" s="12" t="s">
        <v>1493</v>
      </c>
      <c r="EA108" s="12" t="s">
        <v>1493</v>
      </c>
      <c r="EB108" s="12" t="s">
        <v>1493</v>
      </c>
      <c r="EC108" s="12" t="s">
        <v>1493</v>
      </c>
      <c r="ED108" s="12" t="s">
        <v>1493</v>
      </c>
      <c r="EE108" s="12" t="s">
        <v>1493</v>
      </c>
      <c r="EF108" s="12" t="s">
        <v>1493</v>
      </c>
      <c r="EG108" s="12" t="s">
        <v>1493</v>
      </c>
      <c r="EH108" s="12" t="s">
        <v>1493</v>
      </c>
      <c r="EI108" s="12" t="s">
        <v>1493</v>
      </c>
      <c r="EJ108" s="12" t="s">
        <v>1493</v>
      </c>
      <c r="EK108" s="12" t="s">
        <v>1493</v>
      </c>
      <c r="EL108" s="12" t="s">
        <v>1493</v>
      </c>
      <c r="EM108" s="12" t="s">
        <v>1493</v>
      </c>
      <c r="EN108" s="12" t="s">
        <v>1493</v>
      </c>
      <c r="EO108" s="12" t="s">
        <v>1493</v>
      </c>
      <c r="EP108" s="12" t="s">
        <v>1493</v>
      </c>
      <c r="EQ108" s="12" t="s">
        <v>1493</v>
      </c>
      <c r="ER108" s="12" t="s">
        <v>1493</v>
      </c>
      <c r="ES108" s="12" t="s">
        <v>1493</v>
      </c>
      <c r="ET108" s="12" t="s">
        <v>1493</v>
      </c>
      <c r="EU108" s="12" t="s">
        <v>1493</v>
      </c>
      <c r="EV108" s="12" t="s">
        <v>1493</v>
      </c>
      <c r="EW108" s="12" t="s">
        <v>1493</v>
      </c>
      <c r="EX108" s="12" t="s">
        <v>1493</v>
      </c>
      <c r="EY108" s="12" t="s">
        <v>1493</v>
      </c>
      <c r="EZ108" s="12" t="s">
        <v>1493</v>
      </c>
      <c r="FA108" s="12" t="s">
        <v>1493</v>
      </c>
      <c r="FB108" s="12" t="s">
        <v>1493</v>
      </c>
      <c r="FC108" s="12" t="s">
        <v>1493</v>
      </c>
      <c r="FD108" s="12" t="s">
        <v>1493</v>
      </c>
      <c r="FE108" s="12" t="s">
        <v>1493</v>
      </c>
      <c r="FF108" s="12" t="s">
        <v>1493</v>
      </c>
      <c r="FG108" s="12" t="s">
        <v>1493</v>
      </c>
      <c r="FH108" s="12" t="s">
        <v>1493</v>
      </c>
      <c r="FI108" s="12" t="s">
        <v>1493</v>
      </c>
      <c r="FJ108" s="12" t="s">
        <v>1493</v>
      </c>
      <c r="FK108" s="12" t="s">
        <v>1493</v>
      </c>
      <c r="FL108" s="12" t="s">
        <v>1493</v>
      </c>
      <c r="FM108" s="12" t="s">
        <v>1493</v>
      </c>
      <c r="FN108">
        <v>1</v>
      </c>
      <c r="FO108" s="12" t="s">
        <v>1493</v>
      </c>
      <c r="FP108" s="12" t="s">
        <v>1493</v>
      </c>
      <c r="FQ108">
        <v>1</v>
      </c>
      <c r="FR108" s="12" t="s">
        <v>1493</v>
      </c>
      <c r="FS108" s="12" t="s">
        <v>1493</v>
      </c>
      <c r="FT108" s="12" t="s">
        <v>1493</v>
      </c>
      <c r="FU108" s="12" t="s">
        <v>1493</v>
      </c>
      <c r="FV108" s="12" t="s">
        <v>1493</v>
      </c>
      <c r="FW108" s="12" t="s">
        <v>1493</v>
      </c>
      <c r="FX108" s="12" t="s">
        <v>1493</v>
      </c>
      <c r="FY108" s="12" t="s">
        <v>1493</v>
      </c>
      <c r="FZ108" s="12" t="s">
        <v>1493</v>
      </c>
      <c r="GA108" s="12" t="s">
        <v>1493</v>
      </c>
      <c r="GB108" s="12" t="s">
        <v>1493</v>
      </c>
      <c r="GC108" s="12" t="s">
        <v>1493</v>
      </c>
      <c r="GD108" s="12" t="s">
        <v>1493</v>
      </c>
      <c r="GE108" s="12" t="s">
        <v>1493</v>
      </c>
      <c r="GF108" s="12" t="s">
        <v>1493</v>
      </c>
      <c r="GG108" s="12" t="s">
        <v>1493</v>
      </c>
      <c r="GH108" s="12" t="s">
        <v>1493</v>
      </c>
      <c r="GI108" s="12" t="s">
        <v>1493</v>
      </c>
      <c r="GJ108">
        <v>0</v>
      </c>
      <c r="GK108">
        <v>0</v>
      </c>
      <c r="GL108">
        <v>0</v>
      </c>
      <c r="GN108">
        <v>1</v>
      </c>
    </row>
    <row r="109" spans="1:196" x14ac:dyDescent="0.25">
      <c r="A109" s="4">
        <v>1.0129999999999999</v>
      </c>
      <c r="B109" t="s">
        <v>483</v>
      </c>
      <c r="C109">
        <v>56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 s="12" t="s">
        <v>1493</v>
      </c>
      <c r="M109" s="12" t="s">
        <v>1493</v>
      </c>
      <c r="N109">
        <v>1</v>
      </c>
      <c r="O109">
        <v>1</v>
      </c>
      <c r="P109" t="s">
        <v>636</v>
      </c>
      <c r="Q109" s="12" t="s">
        <v>1493</v>
      </c>
      <c r="R109">
        <v>1</v>
      </c>
      <c r="S109" s="12" t="s">
        <v>1493</v>
      </c>
      <c r="T109" s="12" t="s">
        <v>1493</v>
      </c>
      <c r="U109" s="12" t="s">
        <v>1493</v>
      </c>
      <c r="V109" s="12" t="s">
        <v>1493</v>
      </c>
      <c r="W109" s="12" t="s">
        <v>1493</v>
      </c>
      <c r="X109" s="12" t="s">
        <v>1493</v>
      </c>
      <c r="Y109" s="12" t="s">
        <v>1493</v>
      </c>
      <c r="Z109" s="12" t="s">
        <v>1493</v>
      </c>
      <c r="AA109" s="12" t="s">
        <v>1493</v>
      </c>
      <c r="AB109" s="12" t="s">
        <v>1493</v>
      </c>
      <c r="AC109">
        <v>1</v>
      </c>
      <c r="AD109" t="s">
        <v>543</v>
      </c>
      <c r="AE109">
        <v>175</v>
      </c>
      <c r="AF109">
        <v>1</v>
      </c>
      <c r="AG109" s="12" t="s">
        <v>1493</v>
      </c>
      <c r="AH109" s="12" t="s">
        <v>1493</v>
      </c>
      <c r="AI109" s="12" t="s">
        <v>1493</v>
      </c>
      <c r="AJ109" s="12" t="s">
        <v>1493</v>
      </c>
      <c r="AK109" s="12" t="s">
        <v>1493</v>
      </c>
      <c r="AL109" s="12" t="s">
        <v>1493</v>
      </c>
      <c r="AM109" s="12" t="s">
        <v>1493</v>
      </c>
      <c r="AN109" s="12" t="s">
        <v>1493</v>
      </c>
      <c r="AO109" s="12" t="s">
        <v>1493</v>
      </c>
      <c r="AP109">
        <v>1</v>
      </c>
      <c r="AQ109" s="12" t="s">
        <v>1493</v>
      </c>
      <c r="AR109" s="12" t="s">
        <v>1493</v>
      </c>
      <c r="AS109" s="12" t="s">
        <v>1493</v>
      </c>
      <c r="AT109" s="12" t="s">
        <v>1493</v>
      </c>
      <c r="AU109" s="12" t="s">
        <v>1493</v>
      </c>
      <c r="AV109" s="12" t="s">
        <v>1493</v>
      </c>
      <c r="AW109" s="12" t="s">
        <v>1493</v>
      </c>
      <c r="AX109" s="12" t="s">
        <v>1493</v>
      </c>
      <c r="AY109" s="12" t="s">
        <v>1493</v>
      </c>
      <c r="AZ109" s="12" t="s">
        <v>1493</v>
      </c>
      <c r="BA109" s="12" t="s">
        <v>1493</v>
      </c>
      <c r="BB109" s="12" t="s">
        <v>1493</v>
      </c>
      <c r="BC109" s="12" t="s">
        <v>1493</v>
      </c>
      <c r="BD109" s="12" t="s">
        <v>1493</v>
      </c>
      <c r="BE109" s="12" t="s">
        <v>1493</v>
      </c>
      <c r="BF109" s="12" t="s">
        <v>1493</v>
      </c>
      <c r="BG109" s="12" t="s">
        <v>1493</v>
      </c>
      <c r="BH109" s="12" t="s">
        <v>1493</v>
      </c>
      <c r="BI109" s="12" t="s">
        <v>1493</v>
      </c>
      <c r="BJ109" s="12" t="s">
        <v>1493</v>
      </c>
      <c r="BK109" s="12" t="s">
        <v>1493</v>
      </c>
      <c r="BL109" s="12" t="s">
        <v>1493</v>
      </c>
      <c r="BM109" s="12" t="s">
        <v>1493</v>
      </c>
      <c r="BN109" s="12" t="s">
        <v>1493</v>
      </c>
      <c r="BO109" s="12" t="s">
        <v>1493</v>
      </c>
      <c r="BP109" s="12" t="s">
        <v>1493</v>
      </c>
      <c r="BQ109" s="12" t="s">
        <v>1493</v>
      </c>
      <c r="BR109" s="12" t="s">
        <v>1493</v>
      </c>
      <c r="BS109" s="12" t="s">
        <v>1493</v>
      </c>
      <c r="BT109" s="12" t="s">
        <v>1493</v>
      </c>
      <c r="BU109" s="12" t="s">
        <v>1493</v>
      </c>
      <c r="BV109" s="12" t="s">
        <v>1493</v>
      </c>
      <c r="BW109" s="12" t="s">
        <v>1493</v>
      </c>
      <c r="BX109" s="12" t="s">
        <v>1493</v>
      </c>
      <c r="BY109" s="12" t="s">
        <v>1493</v>
      </c>
      <c r="BZ109" s="12" t="s">
        <v>1493</v>
      </c>
      <c r="CA109" s="12" t="s">
        <v>1493</v>
      </c>
      <c r="CB109" s="12" t="s">
        <v>1493</v>
      </c>
      <c r="CC109" s="12" t="s">
        <v>1493</v>
      </c>
      <c r="CD109" s="12" t="s">
        <v>1493</v>
      </c>
      <c r="CE109" s="12" t="s">
        <v>1493</v>
      </c>
      <c r="CF109" s="12" t="s">
        <v>1493</v>
      </c>
      <c r="CG109" s="12" t="s">
        <v>1493</v>
      </c>
      <c r="CH109" s="12" t="s">
        <v>1493</v>
      </c>
      <c r="CI109" s="12" t="s">
        <v>1493</v>
      </c>
      <c r="CJ109" s="12" t="s">
        <v>1493</v>
      </c>
      <c r="CK109" s="12" t="s">
        <v>1493</v>
      </c>
      <c r="CL109" s="12" t="s">
        <v>1493</v>
      </c>
      <c r="CM109" s="12" t="s">
        <v>1493</v>
      </c>
      <c r="CN109" s="12" t="s">
        <v>1493</v>
      </c>
      <c r="CO109" s="12" t="s">
        <v>1493</v>
      </c>
      <c r="CP109" s="12" t="s">
        <v>1493</v>
      </c>
      <c r="CQ109" s="12" t="s">
        <v>1493</v>
      </c>
      <c r="CR109" s="12" t="s">
        <v>1493</v>
      </c>
      <c r="CS109" s="12" t="s">
        <v>1493</v>
      </c>
      <c r="CT109" s="12" t="s">
        <v>1493</v>
      </c>
      <c r="CU109" s="12" t="s">
        <v>1493</v>
      </c>
      <c r="CV109" s="12" t="s">
        <v>1493</v>
      </c>
      <c r="CW109" s="12" t="s">
        <v>1493</v>
      </c>
      <c r="CX109" s="12" t="s">
        <v>1493</v>
      </c>
      <c r="CY109" s="12" t="s">
        <v>1493</v>
      </c>
      <c r="CZ109" s="12" t="s">
        <v>1493</v>
      </c>
      <c r="DA109" s="12" t="s">
        <v>1493</v>
      </c>
      <c r="DB109" s="12" t="s">
        <v>1493</v>
      </c>
      <c r="DC109" s="12" t="s">
        <v>1493</v>
      </c>
      <c r="DD109" s="12" t="s">
        <v>1493</v>
      </c>
      <c r="DE109" s="12" t="s">
        <v>1493</v>
      </c>
      <c r="DF109" s="12" t="s">
        <v>1493</v>
      </c>
      <c r="DG109" s="12" t="s">
        <v>1493</v>
      </c>
      <c r="DH109" s="12" t="s">
        <v>1493</v>
      </c>
      <c r="DI109" s="12" t="s">
        <v>1493</v>
      </c>
      <c r="DJ109" s="12" t="s">
        <v>1493</v>
      </c>
      <c r="DK109" s="12" t="s">
        <v>1493</v>
      </c>
      <c r="DL109" s="12" t="s">
        <v>1493</v>
      </c>
      <c r="DM109" s="12" t="s">
        <v>1493</v>
      </c>
      <c r="DN109" s="12" t="s">
        <v>1493</v>
      </c>
      <c r="DO109" s="12" t="s">
        <v>1493</v>
      </c>
      <c r="DP109" s="12" t="s">
        <v>1493</v>
      </c>
      <c r="DQ109" s="12" t="s">
        <v>1493</v>
      </c>
      <c r="DR109" s="12" t="s">
        <v>1493</v>
      </c>
      <c r="DS109" s="12" t="s">
        <v>1493</v>
      </c>
      <c r="DT109" s="12" t="s">
        <v>1493</v>
      </c>
      <c r="DU109" s="12" t="s">
        <v>1493</v>
      </c>
      <c r="DV109" s="12" t="s">
        <v>1493</v>
      </c>
      <c r="DW109" s="12" t="s">
        <v>1493</v>
      </c>
      <c r="DX109" s="12" t="s">
        <v>1493</v>
      </c>
      <c r="DY109" s="12" t="s">
        <v>1493</v>
      </c>
      <c r="DZ109" s="12" t="s">
        <v>1493</v>
      </c>
      <c r="EA109" s="12" t="s">
        <v>1493</v>
      </c>
      <c r="EB109" s="12" t="s">
        <v>1493</v>
      </c>
      <c r="EC109" s="12" t="s">
        <v>1493</v>
      </c>
      <c r="ED109" s="12" t="s">
        <v>1493</v>
      </c>
      <c r="EE109" s="12" t="s">
        <v>1493</v>
      </c>
      <c r="EF109" s="12" t="s">
        <v>1493</v>
      </c>
      <c r="EG109" s="12" t="s">
        <v>1493</v>
      </c>
      <c r="EH109" s="12" t="s">
        <v>1493</v>
      </c>
      <c r="EI109" s="12" t="s">
        <v>1493</v>
      </c>
      <c r="EJ109" s="12" t="s">
        <v>1493</v>
      </c>
      <c r="EK109" s="12" t="s">
        <v>1493</v>
      </c>
      <c r="EL109" s="12" t="s">
        <v>1493</v>
      </c>
      <c r="EM109" s="12" t="s">
        <v>1493</v>
      </c>
      <c r="EN109" s="12" t="s">
        <v>1493</v>
      </c>
      <c r="EO109" s="12" t="s">
        <v>1493</v>
      </c>
      <c r="EP109" s="12" t="s">
        <v>1493</v>
      </c>
      <c r="EQ109" s="12" t="s">
        <v>1493</v>
      </c>
      <c r="ER109" s="12" t="s">
        <v>1493</v>
      </c>
      <c r="ES109" s="12" t="s">
        <v>1493</v>
      </c>
      <c r="ET109" s="12" t="s">
        <v>1493</v>
      </c>
      <c r="EU109" s="12" t="s">
        <v>1493</v>
      </c>
      <c r="EV109" s="12" t="s">
        <v>1493</v>
      </c>
      <c r="EW109" s="12" t="s">
        <v>1493</v>
      </c>
      <c r="EX109" s="12" t="s">
        <v>1493</v>
      </c>
      <c r="EY109" s="12" t="s">
        <v>1493</v>
      </c>
      <c r="EZ109" s="12" t="s">
        <v>1493</v>
      </c>
      <c r="FA109" s="12" t="s">
        <v>1493</v>
      </c>
      <c r="FB109" s="12" t="s">
        <v>1493</v>
      </c>
      <c r="FC109" s="12" t="s">
        <v>1493</v>
      </c>
      <c r="FD109" s="12" t="s">
        <v>1493</v>
      </c>
      <c r="FE109" s="12" t="s">
        <v>1493</v>
      </c>
      <c r="FF109" s="12" t="s">
        <v>1493</v>
      </c>
      <c r="FG109" s="12" t="s">
        <v>1493</v>
      </c>
      <c r="FH109" s="12" t="s">
        <v>1493</v>
      </c>
      <c r="FI109" s="12" t="s">
        <v>1493</v>
      </c>
      <c r="FJ109" s="12" t="s">
        <v>1493</v>
      </c>
      <c r="FK109" s="12" t="s">
        <v>1493</v>
      </c>
      <c r="FL109" s="12" t="s">
        <v>1493</v>
      </c>
      <c r="FM109" s="12" t="s">
        <v>1493</v>
      </c>
      <c r="FN109">
        <v>1</v>
      </c>
      <c r="FO109" s="12" t="s">
        <v>1493</v>
      </c>
      <c r="FP109" s="12" t="s">
        <v>1493</v>
      </c>
      <c r="FQ109">
        <v>1</v>
      </c>
      <c r="FR109" s="12" t="s">
        <v>1493</v>
      </c>
      <c r="FS109" s="12" t="s">
        <v>1493</v>
      </c>
      <c r="FT109" s="12" t="s">
        <v>1493</v>
      </c>
      <c r="FU109" s="12" t="s">
        <v>1493</v>
      </c>
      <c r="FV109" s="12" t="s">
        <v>1493</v>
      </c>
      <c r="FW109" s="12" t="s">
        <v>1493</v>
      </c>
      <c r="FX109" s="12" t="s">
        <v>1493</v>
      </c>
      <c r="FY109" s="12" t="s">
        <v>1493</v>
      </c>
      <c r="FZ109" s="12" t="s">
        <v>1493</v>
      </c>
      <c r="GA109" s="12" t="s">
        <v>1493</v>
      </c>
      <c r="GB109" s="12" t="s">
        <v>1493</v>
      </c>
      <c r="GC109" s="12" t="s">
        <v>1493</v>
      </c>
      <c r="GD109" s="12" t="s">
        <v>1493</v>
      </c>
      <c r="GE109" s="12" t="s">
        <v>1493</v>
      </c>
      <c r="GF109" s="12" t="s">
        <v>1493</v>
      </c>
      <c r="GG109" s="12" t="s">
        <v>1493</v>
      </c>
      <c r="GH109" s="12" t="s">
        <v>1493</v>
      </c>
      <c r="GI109" s="12" t="s">
        <v>1493</v>
      </c>
      <c r="GJ109">
        <v>0</v>
      </c>
      <c r="GK109">
        <v>0</v>
      </c>
      <c r="GL109">
        <v>0</v>
      </c>
      <c r="GN109">
        <v>1</v>
      </c>
    </row>
    <row r="110" spans="1:196" x14ac:dyDescent="0.25">
      <c r="A110" s="4">
        <v>1.014</v>
      </c>
      <c r="B110" t="s">
        <v>647</v>
      </c>
      <c r="C110">
        <v>49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 s="12" t="s">
        <v>1493</v>
      </c>
      <c r="M110" s="12" t="s">
        <v>1493</v>
      </c>
      <c r="N110">
        <v>1</v>
      </c>
      <c r="O110">
        <v>1</v>
      </c>
      <c r="P110" t="s">
        <v>648</v>
      </c>
      <c r="Q110" s="12" t="s">
        <v>1493</v>
      </c>
      <c r="R110">
        <v>1</v>
      </c>
      <c r="S110" s="12" t="s">
        <v>1493</v>
      </c>
      <c r="T110" s="12" t="s">
        <v>1493</v>
      </c>
      <c r="U110" s="12" t="s">
        <v>1493</v>
      </c>
      <c r="V110" s="12" t="s">
        <v>1493</v>
      </c>
      <c r="W110" s="12" t="s">
        <v>1493</v>
      </c>
      <c r="X110" s="12" t="s">
        <v>1493</v>
      </c>
      <c r="Y110" s="12" t="s">
        <v>1493</v>
      </c>
      <c r="Z110" s="12" t="s">
        <v>1493</v>
      </c>
      <c r="AA110" s="12" t="s">
        <v>1493</v>
      </c>
      <c r="AB110" s="12" t="s">
        <v>1493</v>
      </c>
      <c r="AC110">
        <v>1</v>
      </c>
      <c r="AD110" t="s">
        <v>649</v>
      </c>
      <c r="AE110" s="12" t="s">
        <v>1493</v>
      </c>
      <c r="AF110" s="12" t="s">
        <v>1493</v>
      </c>
      <c r="AG110" s="12" t="s">
        <v>1493</v>
      </c>
      <c r="AH110" s="12" t="s">
        <v>1493</v>
      </c>
      <c r="AI110" s="12" t="s">
        <v>1493</v>
      </c>
      <c r="AJ110" s="12" t="s">
        <v>1493</v>
      </c>
      <c r="AK110" s="12" t="s">
        <v>1493</v>
      </c>
      <c r="AL110" s="12" t="s">
        <v>1493</v>
      </c>
      <c r="AM110" s="12" t="s">
        <v>1493</v>
      </c>
      <c r="AN110">
        <v>1</v>
      </c>
      <c r="AO110" s="12" t="s">
        <v>1493</v>
      </c>
      <c r="AP110" s="12" t="s">
        <v>1493</v>
      </c>
      <c r="AQ110" s="12" t="s">
        <v>1493</v>
      </c>
      <c r="AR110" s="12" t="s">
        <v>1493</v>
      </c>
      <c r="AS110" s="12" t="s">
        <v>1493</v>
      </c>
      <c r="AT110" s="12" t="s">
        <v>1493</v>
      </c>
      <c r="AU110" s="12" t="s">
        <v>1493</v>
      </c>
      <c r="AV110" s="12" t="s">
        <v>1493</v>
      </c>
      <c r="AW110" s="12" t="s">
        <v>1493</v>
      </c>
      <c r="AX110" s="12" t="s">
        <v>1493</v>
      </c>
      <c r="AY110" s="12" t="s">
        <v>1493</v>
      </c>
      <c r="AZ110" s="12" t="s">
        <v>1493</v>
      </c>
      <c r="BA110" s="12" t="s">
        <v>1493</v>
      </c>
      <c r="BB110" s="12" t="s">
        <v>1493</v>
      </c>
      <c r="BC110" s="12" t="s">
        <v>1493</v>
      </c>
      <c r="BD110" s="12" t="s">
        <v>1493</v>
      </c>
      <c r="BE110" s="12" t="s">
        <v>1493</v>
      </c>
      <c r="BF110" s="12" t="s">
        <v>1493</v>
      </c>
      <c r="BG110" s="12" t="s">
        <v>1493</v>
      </c>
      <c r="BH110" s="12" t="s">
        <v>1493</v>
      </c>
      <c r="BI110" s="12" t="s">
        <v>1493</v>
      </c>
      <c r="BJ110" s="12" t="s">
        <v>1493</v>
      </c>
      <c r="BK110" s="12" t="s">
        <v>1493</v>
      </c>
      <c r="BL110" s="12" t="s">
        <v>1493</v>
      </c>
      <c r="BM110" s="12" t="s">
        <v>1493</v>
      </c>
      <c r="BN110" s="12" t="s">
        <v>1493</v>
      </c>
      <c r="BO110" s="12" t="s">
        <v>1493</v>
      </c>
      <c r="BP110" s="12" t="s">
        <v>1493</v>
      </c>
      <c r="BQ110" s="12" t="s">
        <v>1493</v>
      </c>
      <c r="BR110" s="12" t="s">
        <v>1493</v>
      </c>
      <c r="BS110" s="12" t="s">
        <v>1493</v>
      </c>
      <c r="BT110" s="12" t="s">
        <v>1493</v>
      </c>
      <c r="BU110" s="12" t="s">
        <v>1493</v>
      </c>
      <c r="BV110" s="12" t="s">
        <v>1493</v>
      </c>
      <c r="BW110" s="12" t="s">
        <v>1493</v>
      </c>
      <c r="BX110" s="12" t="s">
        <v>1493</v>
      </c>
      <c r="BY110" s="12" t="s">
        <v>1493</v>
      </c>
      <c r="BZ110" s="12" t="s">
        <v>1493</v>
      </c>
      <c r="CA110" s="12" t="s">
        <v>1493</v>
      </c>
      <c r="CB110" s="12" t="s">
        <v>1493</v>
      </c>
      <c r="CC110" s="12" t="s">
        <v>1493</v>
      </c>
      <c r="CD110" s="12" t="s">
        <v>1493</v>
      </c>
      <c r="CE110" s="12" t="s">
        <v>1493</v>
      </c>
      <c r="CF110" s="12" t="s">
        <v>1493</v>
      </c>
      <c r="CG110" s="12" t="s">
        <v>1493</v>
      </c>
      <c r="CH110" s="12" t="s">
        <v>1493</v>
      </c>
      <c r="CI110" s="12" t="s">
        <v>1493</v>
      </c>
      <c r="CJ110" s="12" t="s">
        <v>1493</v>
      </c>
      <c r="CK110" s="12" t="s">
        <v>1493</v>
      </c>
      <c r="CL110" s="12" t="s">
        <v>1493</v>
      </c>
      <c r="CM110" s="12" t="s">
        <v>1493</v>
      </c>
      <c r="CN110" s="12" t="s">
        <v>1493</v>
      </c>
      <c r="CO110" s="12" t="s">
        <v>1493</v>
      </c>
      <c r="CP110" s="12" t="s">
        <v>1493</v>
      </c>
      <c r="CQ110" s="12" t="s">
        <v>1493</v>
      </c>
      <c r="CR110" s="12" t="s">
        <v>1493</v>
      </c>
      <c r="CS110" s="12" t="s">
        <v>1493</v>
      </c>
      <c r="CT110" s="12" t="s">
        <v>1493</v>
      </c>
      <c r="CU110" s="12" t="s">
        <v>1493</v>
      </c>
      <c r="CV110" s="12" t="s">
        <v>1493</v>
      </c>
      <c r="CW110" s="12" t="s">
        <v>1493</v>
      </c>
      <c r="CX110" s="12" t="s">
        <v>1493</v>
      </c>
      <c r="CY110" s="12" t="s">
        <v>1493</v>
      </c>
      <c r="CZ110" s="12" t="s">
        <v>1493</v>
      </c>
      <c r="DA110" s="12" t="s">
        <v>1493</v>
      </c>
      <c r="DB110" s="12" t="s">
        <v>1493</v>
      </c>
      <c r="DC110" s="12" t="s">
        <v>1493</v>
      </c>
      <c r="DD110" s="12" t="s">
        <v>1493</v>
      </c>
      <c r="DE110" s="12" t="s">
        <v>1493</v>
      </c>
      <c r="DF110" s="12" t="s">
        <v>1493</v>
      </c>
      <c r="DG110" s="12" t="s">
        <v>1493</v>
      </c>
      <c r="DH110" s="12" t="s">
        <v>1493</v>
      </c>
      <c r="DI110" s="12" t="s">
        <v>1493</v>
      </c>
      <c r="DJ110" s="12" t="s">
        <v>1493</v>
      </c>
      <c r="DK110" s="12" t="s">
        <v>1493</v>
      </c>
      <c r="DL110" s="12" t="s">
        <v>1493</v>
      </c>
      <c r="DM110" s="12" t="s">
        <v>1493</v>
      </c>
      <c r="DN110" s="12" t="s">
        <v>1493</v>
      </c>
      <c r="DO110" s="12" t="s">
        <v>1493</v>
      </c>
      <c r="DP110" s="12" t="s">
        <v>1493</v>
      </c>
      <c r="DQ110" s="12" t="s">
        <v>1493</v>
      </c>
      <c r="DR110" s="12" t="s">
        <v>1493</v>
      </c>
      <c r="DS110" s="12" t="s">
        <v>1493</v>
      </c>
      <c r="DT110" s="12" t="s">
        <v>1493</v>
      </c>
      <c r="DU110" s="12" t="s">
        <v>1493</v>
      </c>
      <c r="DV110" s="12" t="s">
        <v>1493</v>
      </c>
      <c r="DW110" s="12" t="s">
        <v>1493</v>
      </c>
      <c r="DX110" s="12" t="s">
        <v>1493</v>
      </c>
      <c r="DY110" s="12" t="s">
        <v>1493</v>
      </c>
      <c r="DZ110" s="12" t="s">
        <v>1493</v>
      </c>
      <c r="EA110" s="12" t="s">
        <v>1493</v>
      </c>
      <c r="EB110" s="12" t="s">
        <v>1493</v>
      </c>
      <c r="EC110" s="12" t="s">
        <v>1493</v>
      </c>
      <c r="ED110" s="12" t="s">
        <v>1493</v>
      </c>
      <c r="EE110" s="12" t="s">
        <v>1493</v>
      </c>
      <c r="EF110" s="12" t="s">
        <v>1493</v>
      </c>
      <c r="EG110" s="12" t="s">
        <v>1493</v>
      </c>
      <c r="EH110" s="12" t="s">
        <v>1493</v>
      </c>
      <c r="EI110" s="12" t="s">
        <v>1493</v>
      </c>
      <c r="EJ110" s="12" t="s">
        <v>1493</v>
      </c>
      <c r="EK110" s="12" t="s">
        <v>1493</v>
      </c>
      <c r="EL110" s="12" t="s">
        <v>1493</v>
      </c>
      <c r="EM110" s="12" t="s">
        <v>1493</v>
      </c>
      <c r="EN110" s="12" t="s">
        <v>1493</v>
      </c>
      <c r="EO110" s="12" t="s">
        <v>1493</v>
      </c>
      <c r="EP110" s="12" t="s">
        <v>1493</v>
      </c>
      <c r="EQ110" s="12" t="s">
        <v>1493</v>
      </c>
      <c r="ER110" s="12" t="s">
        <v>1493</v>
      </c>
      <c r="ES110" s="12" t="s">
        <v>1493</v>
      </c>
      <c r="ET110" s="12" t="s">
        <v>1493</v>
      </c>
      <c r="EU110" s="12" t="s">
        <v>1493</v>
      </c>
      <c r="EV110" s="12" t="s">
        <v>1493</v>
      </c>
      <c r="EW110" s="12" t="s">
        <v>1493</v>
      </c>
      <c r="EX110" s="12" t="s">
        <v>1493</v>
      </c>
      <c r="EY110" s="12" t="s">
        <v>1493</v>
      </c>
      <c r="EZ110" s="12" t="s">
        <v>1493</v>
      </c>
      <c r="FA110" s="12" t="s">
        <v>1493</v>
      </c>
      <c r="FB110" s="12" t="s">
        <v>1493</v>
      </c>
      <c r="FC110" s="12" t="s">
        <v>1493</v>
      </c>
      <c r="FD110" s="12" t="s">
        <v>1493</v>
      </c>
      <c r="FE110" s="12" t="s">
        <v>1493</v>
      </c>
      <c r="FF110" s="12" t="s">
        <v>1493</v>
      </c>
      <c r="FG110" s="12" t="s">
        <v>1493</v>
      </c>
      <c r="FH110" s="12" t="s">
        <v>1493</v>
      </c>
      <c r="FI110" s="12" t="s">
        <v>1493</v>
      </c>
      <c r="FJ110" s="12" t="s">
        <v>1493</v>
      </c>
      <c r="FK110" s="12" t="s">
        <v>1493</v>
      </c>
      <c r="FL110" s="12" t="s">
        <v>1493</v>
      </c>
      <c r="FM110" s="12" t="s">
        <v>1493</v>
      </c>
      <c r="FN110">
        <v>2</v>
      </c>
      <c r="FO110" t="s">
        <v>650</v>
      </c>
      <c r="FP110" s="12" t="s">
        <v>1493</v>
      </c>
      <c r="FQ110">
        <v>1</v>
      </c>
      <c r="FR110" s="12" t="s">
        <v>1493</v>
      </c>
      <c r="FS110" s="12" t="s">
        <v>1493</v>
      </c>
      <c r="FT110" s="12" t="s">
        <v>1493</v>
      </c>
      <c r="FU110" s="12" t="s">
        <v>1493</v>
      </c>
      <c r="FV110" s="12" t="s">
        <v>1493</v>
      </c>
      <c r="FW110" s="12" t="s">
        <v>1493</v>
      </c>
      <c r="FX110" s="12" t="s">
        <v>1493</v>
      </c>
      <c r="FY110" s="12" t="s">
        <v>1493</v>
      </c>
      <c r="FZ110" s="12" t="s">
        <v>1493</v>
      </c>
      <c r="GA110" s="12" t="s">
        <v>1493</v>
      </c>
      <c r="GB110" s="12" t="s">
        <v>1493</v>
      </c>
      <c r="GC110" s="12" t="s">
        <v>1493</v>
      </c>
      <c r="GD110" s="12" t="s">
        <v>1493</v>
      </c>
      <c r="GE110" s="12" t="s">
        <v>1493</v>
      </c>
      <c r="GF110" s="12" t="s">
        <v>1493</v>
      </c>
      <c r="GG110" s="12" t="s">
        <v>1493</v>
      </c>
      <c r="GH110" s="12" t="s">
        <v>1493</v>
      </c>
      <c r="GI110" s="12" t="s">
        <v>1493</v>
      </c>
      <c r="GJ110">
        <v>0</v>
      </c>
      <c r="GK110">
        <v>0</v>
      </c>
      <c r="GL110">
        <v>1</v>
      </c>
      <c r="GN110">
        <v>2</v>
      </c>
    </row>
    <row r="111" spans="1:196" x14ac:dyDescent="0.25">
      <c r="A111" s="4">
        <v>1.0149999999999999</v>
      </c>
      <c r="B111" t="s">
        <v>656</v>
      </c>
      <c r="C111">
        <v>69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 s="12" t="s">
        <v>1493</v>
      </c>
      <c r="M111" s="12" t="s">
        <v>1493</v>
      </c>
      <c r="N111">
        <v>1</v>
      </c>
      <c r="O111" s="12" t="s">
        <v>1493</v>
      </c>
      <c r="P111" t="s">
        <v>657</v>
      </c>
      <c r="Q111">
        <v>140</v>
      </c>
      <c r="R111">
        <v>1</v>
      </c>
      <c r="S111" s="12" t="s">
        <v>1493</v>
      </c>
      <c r="T111" s="12" t="s">
        <v>1493</v>
      </c>
      <c r="U111" s="12" t="s">
        <v>1493</v>
      </c>
      <c r="V111" s="12" t="s">
        <v>1493</v>
      </c>
      <c r="W111" s="12" t="s">
        <v>1493</v>
      </c>
      <c r="X111" s="12" t="s">
        <v>1493</v>
      </c>
      <c r="Y111" s="12" t="s">
        <v>1493</v>
      </c>
      <c r="Z111" s="12" t="s">
        <v>1493</v>
      </c>
      <c r="AA111" s="12" t="s">
        <v>1493</v>
      </c>
      <c r="AB111">
        <v>1</v>
      </c>
      <c r="AC111">
        <v>1</v>
      </c>
      <c r="AD111" s="12" t="s">
        <v>1493</v>
      </c>
      <c r="AE111" s="12" t="s">
        <v>1493</v>
      </c>
      <c r="AF111" s="12" t="s">
        <v>1493</v>
      </c>
      <c r="AG111" s="12" t="s">
        <v>1493</v>
      </c>
      <c r="AH111" s="12" t="s">
        <v>1493</v>
      </c>
      <c r="AI111" s="12" t="s">
        <v>1493</v>
      </c>
      <c r="AJ111" s="12" t="s">
        <v>1493</v>
      </c>
      <c r="AK111" s="12" t="s">
        <v>1493</v>
      </c>
      <c r="AL111" s="12" t="s">
        <v>1493</v>
      </c>
      <c r="AM111" s="12" t="s">
        <v>1493</v>
      </c>
      <c r="AN111" s="12" t="s">
        <v>1493</v>
      </c>
      <c r="AO111" s="12" t="s">
        <v>1493</v>
      </c>
      <c r="AP111" s="12" t="s">
        <v>1493</v>
      </c>
      <c r="AQ111" s="12" t="s">
        <v>1493</v>
      </c>
      <c r="AR111" s="12" t="s">
        <v>1493</v>
      </c>
      <c r="AS111" s="12" t="s">
        <v>1493</v>
      </c>
      <c r="AT111" s="12" t="s">
        <v>1493</v>
      </c>
      <c r="AU111" s="12" t="s">
        <v>1493</v>
      </c>
      <c r="AV111" s="12" t="s">
        <v>1493</v>
      </c>
      <c r="AW111" s="12" t="s">
        <v>1493</v>
      </c>
      <c r="AX111" s="12" t="s">
        <v>1493</v>
      </c>
      <c r="AY111" s="12" t="s">
        <v>1493</v>
      </c>
      <c r="AZ111" s="12" t="s">
        <v>1493</v>
      </c>
      <c r="BA111" s="12" t="s">
        <v>1493</v>
      </c>
      <c r="BB111" s="12" t="s">
        <v>1493</v>
      </c>
      <c r="BC111" s="12" t="s">
        <v>1493</v>
      </c>
      <c r="BD111" s="12" t="s">
        <v>1493</v>
      </c>
      <c r="BE111" s="12" t="s">
        <v>1493</v>
      </c>
      <c r="BF111" s="12" t="s">
        <v>1493</v>
      </c>
      <c r="BG111" s="12" t="s">
        <v>1493</v>
      </c>
      <c r="BH111" s="12" t="s">
        <v>1493</v>
      </c>
      <c r="BI111" s="12" t="s">
        <v>1493</v>
      </c>
      <c r="BJ111" s="12" t="s">
        <v>1493</v>
      </c>
      <c r="BK111" s="12" t="s">
        <v>1493</v>
      </c>
      <c r="BL111" s="12" t="s">
        <v>1493</v>
      </c>
      <c r="BM111" s="12" t="s">
        <v>1493</v>
      </c>
      <c r="BN111" s="12" t="s">
        <v>1493</v>
      </c>
      <c r="BO111" s="12" t="s">
        <v>1493</v>
      </c>
      <c r="BP111" s="12" t="s">
        <v>1493</v>
      </c>
      <c r="BQ111" s="12" t="s">
        <v>1493</v>
      </c>
      <c r="BR111" s="12" t="s">
        <v>1493</v>
      </c>
      <c r="BS111" s="12" t="s">
        <v>1493</v>
      </c>
      <c r="BT111" s="12" t="s">
        <v>1493</v>
      </c>
      <c r="BU111" s="12" t="s">
        <v>1493</v>
      </c>
      <c r="BV111" s="12" t="s">
        <v>1493</v>
      </c>
      <c r="BW111" s="12" t="s">
        <v>1493</v>
      </c>
      <c r="BX111" s="12" t="s">
        <v>1493</v>
      </c>
      <c r="BY111" s="12" t="s">
        <v>1493</v>
      </c>
      <c r="BZ111" s="12" t="s">
        <v>1493</v>
      </c>
      <c r="CA111" s="12" t="s">
        <v>1493</v>
      </c>
      <c r="CB111" s="12" t="s">
        <v>1493</v>
      </c>
      <c r="CC111" s="12" t="s">
        <v>1493</v>
      </c>
      <c r="CD111" s="12" t="s">
        <v>1493</v>
      </c>
      <c r="CE111" s="12" t="s">
        <v>1493</v>
      </c>
      <c r="CF111" s="12" t="s">
        <v>1493</v>
      </c>
      <c r="CG111" s="12" t="s">
        <v>1493</v>
      </c>
      <c r="CH111" s="12" t="s">
        <v>1493</v>
      </c>
      <c r="CI111" s="12" t="s">
        <v>1493</v>
      </c>
      <c r="CJ111" s="12" t="s">
        <v>1493</v>
      </c>
      <c r="CK111" s="12" t="s">
        <v>1493</v>
      </c>
      <c r="CL111" s="12" t="s">
        <v>1493</v>
      </c>
      <c r="CM111" s="12" t="s">
        <v>1493</v>
      </c>
      <c r="CN111" s="12" t="s">
        <v>1493</v>
      </c>
      <c r="CO111" s="12" t="s">
        <v>1493</v>
      </c>
      <c r="CP111" s="12" t="s">
        <v>1493</v>
      </c>
      <c r="CQ111" s="12" t="s">
        <v>1493</v>
      </c>
      <c r="CR111" s="12" t="s">
        <v>1493</v>
      </c>
      <c r="CS111" s="12" t="s">
        <v>1493</v>
      </c>
      <c r="CT111" s="12" t="s">
        <v>1493</v>
      </c>
      <c r="CU111" s="12" t="s">
        <v>1493</v>
      </c>
      <c r="CV111" s="12" t="s">
        <v>1493</v>
      </c>
      <c r="CW111" s="12" t="s">
        <v>1493</v>
      </c>
      <c r="CX111" s="12" t="s">
        <v>1493</v>
      </c>
      <c r="CY111" s="12" t="s">
        <v>1493</v>
      </c>
      <c r="CZ111" s="12" t="s">
        <v>1493</v>
      </c>
      <c r="DA111" s="12" t="s">
        <v>1493</v>
      </c>
      <c r="DB111" s="12" t="s">
        <v>1493</v>
      </c>
      <c r="DC111" s="12" t="s">
        <v>1493</v>
      </c>
      <c r="DD111" s="12" t="s">
        <v>1493</v>
      </c>
      <c r="DE111" s="12" t="s">
        <v>1493</v>
      </c>
      <c r="DF111" s="12" t="s">
        <v>1493</v>
      </c>
      <c r="DG111" s="12" t="s">
        <v>1493</v>
      </c>
      <c r="DH111" s="12" t="s">
        <v>1493</v>
      </c>
      <c r="DI111" s="12" t="s">
        <v>1493</v>
      </c>
      <c r="DJ111" s="12" t="s">
        <v>1493</v>
      </c>
      <c r="DK111" s="12" t="s">
        <v>1493</v>
      </c>
      <c r="DL111" s="12" t="s">
        <v>1493</v>
      </c>
      <c r="DM111" s="12" t="s">
        <v>1493</v>
      </c>
      <c r="DN111" s="12" t="s">
        <v>1493</v>
      </c>
      <c r="DO111" s="12" t="s">
        <v>1493</v>
      </c>
      <c r="DP111" s="12" t="s">
        <v>1493</v>
      </c>
      <c r="DQ111" s="12" t="s">
        <v>1493</v>
      </c>
      <c r="DR111" s="12" t="s">
        <v>1493</v>
      </c>
      <c r="DS111" s="12" t="s">
        <v>1493</v>
      </c>
      <c r="DT111" s="12" t="s">
        <v>1493</v>
      </c>
      <c r="DU111" s="12" t="s">
        <v>1493</v>
      </c>
      <c r="DV111" s="12" t="s">
        <v>1493</v>
      </c>
      <c r="DW111" s="12" t="s">
        <v>1493</v>
      </c>
      <c r="DX111" s="12" t="s">
        <v>1493</v>
      </c>
      <c r="DY111" s="12" t="s">
        <v>1493</v>
      </c>
      <c r="DZ111" s="12" t="s">
        <v>1493</v>
      </c>
      <c r="EA111" s="12" t="s">
        <v>1493</v>
      </c>
      <c r="EB111" s="12" t="s">
        <v>1493</v>
      </c>
      <c r="EC111" s="12" t="s">
        <v>1493</v>
      </c>
      <c r="ED111" s="12" t="s">
        <v>1493</v>
      </c>
      <c r="EE111" s="12" t="s">
        <v>1493</v>
      </c>
      <c r="EF111" s="12" t="s">
        <v>1493</v>
      </c>
      <c r="EG111" s="12" t="s">
        <v>1493</v>
      </c>
      <c r="EH111" s="12" t="s">
        <v>1493</v>
      </c>
      <c r="EI111" s="12" t="s">
        <v>1493</v>
      </c>
      <c r="EJ111" s="12" t="s">
        <v>1493</v>
      </c>
      <c r="EK111" s="12" t="s">
        <v>1493</v>
      </c>
      <c r="EL111" s="12" t="s">
        <v>1493</v>
      </c>
      <c r="EM111" s="12" t="s">
        <v>1493</v>
      </c>
      <c r="EN111" s="12" t="s">
        <v>1493</v>
      </c>
      <c r="EO111" s="12" t="s">
        <v>1493</v>
      </c>
      <c r="EP111" s="12" t="s">
        <v>1493</v>
      </c>
      <c r="EQ111" s="12" t="s">
        <v>1493</v>
      </c>
      <c r="ER111" s="12" t="s">
        <v>1493</v>
      </c>
      <c r="ES111" s="12" t="s">
        <v>1493</v>
      </c>
      <c r="ET111" s="12" t="s">
        <v>1493</v>
      </c>
      <c r="EU111" s="12" t="s">
        <v>1493</v>
      </c>
      <c r="EV111" s="12" t="s">
        <v>1493</v>
      </c>
      <c r="EW111" s="12" t="s">
        <v>1493</v>
      </c>
      <c r="EX111" s="12" t="s">
        <v>1493</v>
      </c>
      <c r="EY111" s="12" t="s">
        <v>1493</v>
      </c>
      <c r="EZ111" s="12" t="s">
        <v>1493</v>
      </c>
      <c r="FA111" s="12" t="s">
        <v>1493</v>
      </c>
      <c r="FB111" s="12" t="s">
        <v>1493</v>
      </c>
      <c r="FC111" s="12" t="s">
        <v>1493</v>
      </c>
      <c r="FD111" s="12" t="s">
        <v>1493</v>
      </c>
      <c r="FE111" s="12" t="s">
        <v>1493</v>
      </c>
      <c r="FF111" s="12" t="s">
        <v>1493</v>
      </c>
      <c r="FG111" s="12" t="s">
        <v>1493</v>
      </c>
      <c r="FH111" s="12" t="s">
        <v>1493</v>
      </c>
      <c r="FI111" s="12" t="s">
        <v>1493</v>
      </c>
      <c r="FJ111" s="12" t="s">
        <v>1493</v>
      </c>
      <c r="FK111" s="12" t="s">
        <v>1493</v>
      </c>
      <c r="FL111" s="12" t="s">
        <v>1493</v>
      </c>
      <c r="FM111" s="12" t="s">
        <v>1493</v>
      </c>
      <c r="FN111">
        <v>1</v>
      </c>
      <c r="FO111" s="12" t="s">
        <v>1493</v>
      </c>
      <c r="FP111" s="12" t="s">
        <v>1493</v>
      </c>
      <c r="FQ111">
        <v>1</v>
      </c>
      <c r="FR111" s="12" t="s">
        <v>1493</v>
      </c>
      <c r="FS111" s="12" t="s">
        <v>1493</v>
      </c>
      <c r="FT111" s="12" t="s">
        <v>1493</v>
      </c>
      <c r="FU111" s="12" t="s">
        <v>1493</v>
      </c>
      <c r="FV111" s="12" t="s">
        <v>1493</v>
      </c>
      <c r="FW111" s="12" t="s">
        <v>1493</v>
      </c>
      <c r="FX111" s="12" t="s">
        <v>1493</v>
      </c>
      <c r="FY111" s="12" t="s">
        <v>1493</v>
      </c>
      <c r="FZ111" s="12" t="s">
        <v>1493</v>
      </c>
      <c r="GA111" s="12" t="s">
        <v>1493</v>
      </c>
      <c r="GB111" s="12" t="s">
        <v>1493</v>
      </c>
      <c r="GC111" s="12" t="s">
        <v>1493</v>
      </c>
      <c r="GD111" s="12" t="s">
        <v>1493</v>
      </c>
      <c r="GE111" s="12" t="s">
        <v>1493</v>
      </c>
      <c r="GF111" s="12" t="s">
        <v>1493</v>
      </c>
      <c r="GG111" s="12" t="s">
        <v>1493</v>
      </c>
      <c r="GH111" s="12" t="s">
        <v>1493</v>
      </c>
      <c r="GI111" s="12" t="s">
        <v>1493</v>
      </c>
      <c r="GJ111">
        <v>0</v>
      </c>
      <c r="GK111">
        <v>0</v>
      </c>
      <c r="GL111">
        <v>0</v>
      </c>
      <c r="GN111">
        <v>1</v>
      </c>
    </row>
    <row r="112" spans="1:196" x14ac:dyDescent="0.25">
      <c r="A112" s="4">
        <v>1.016</v>
      </c>
      <c r="B112" t="s">
        <v>627</v>
      </c>
      <c r="C112">
        <v>63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 s="12" t="s">
        <v>1493</v>
      </c>
      <c r="M112" s="12" t="s">
        <v>1493</v>
      </c>
      <c r="N112" s="12" t="s">
        <v>1493</v>
      </c>
      <c r="O112">
        <v>1</v>
      </c>
      <c r="P112" t="s">
        <v>661</v>
      </c>
      <c r="Q112">
        <v>135</v>
      </c>
      <c r="R112">
        <v>1</v>
      </c>
      <c r="S112" s="12" t="s">
        <v>1493</v>
      </c>
      <c r="T112" s="12" t="s">
        <v>1493</v>
      </c>
      <c r="U112" s="12" t="s">
        <v>1493</v>
      </c>
      <c r="V112" s="12" t="s">
        <v>1493</v>
      </c>
      <c r="W112" s="12" t="s">
        <v>1493</v>
      </c>
      <c r="X112" s="12" t="s">
        <v>1493</v>
      </c>
      <c r="Y112" s="12" t="s">
        <v>1493</v>
      </c>
      <c r="Z112" s="12" t="s">
        <v>1493</v>
      </c>
      <c r="AA112" s="12" t="s">
        <v>1493</v>
      </c>
      <c r="AB112">
        <v>1</v>
      </c>
      <c r="AC112">
        <v>1</v>
      </c>
      <c r="AD112" s="12" t="s">
        <v>1493</v>
      </c>
      <c r="AE112" s="12" t="s">
        <v>1493</v>
      </c>
      <c r="AF112" s="12" t="s">
        <v>1493</v>
      </c>
      <c r="AG112" s="12" t="s">
        <v>1493</v>
      </c>
      <c r="AH112" s="12" t="s">
        <v>1493</v>
      </c>
      <c r="AI112" s="12" t="s">
        <v>1493</v>
      </c>
      <c r="AJ112" s="12" t="s">
        <v>1493</v>
      </c>
      <c r="AK112" s="12" t="s">
        <v>1493</v>
      </c>
      <c r="AL112" s="12" t="s">
        <v>1493</v>
      </c>
      <c r="AM112" s="12" t="s">
        <v>1493</v>
      </c>
      <c r="AN112" s="12" t="s">
        <v>1493</v>
      </c>
      <c r="AO112" s="12" t="s">
        <v>1493</v>
      </c>
      <c r="AP112" s="12" t="s">
        <v>1493</v>
      </c>
      <c r="AQ112" s="12" t="s">
        <v>1493</v>
      </c>
      <c r="AR112" s="12" t="s">
        <v>1493</v>
      </c>
      <c r="AS112" s="12" t="s">
        <v>1493</v>
      </c>
      <c r="AT112" s="12" t="s">
        <v>1493</v>
      </c>
      <c r="AU112" s="12" t="s">
        <v>1493</v>
      </c>
      <c r="AV112" s="12" t="s">
        <v>1493</v>
      </c>
      <c r="AW112" s="12" t="s">
        <v>1493</v>
      </c>
      <c r="AX112" s="12" t="s">
        <v>1493</v>
      </c>
      <c r="AY112" s="12" t="s">
        <v>1493</v>
      </c>
      <c r="AZ112" s="12" t="s">
        <v>1493</v>
      </c>
      <c r="BA112" s="12" t="s">
        <v>1493</v>
      </c>
      <c r="BB112" s="12" t="s">
        <v>1493</v>
      </c>
      <c r="BC112" s="12" t="s">
        <v>1493</v>
      </c>
      <c r="BD112" s="12" t="s">
        <v>1493</v>
      </c>
      <c r="BE112" s="12" t="s">
        <v>1493</v>
      </c>
      <c r="BF112" s="12" t="s">
        <v>1493</v>
      </c>
      <c r="BG112" s="12" t="s">
        <v>1493</v>
      </c>
      <c r="BH112" s="12" t="s">
        <v>1493</v>
      </c>
      <c r="BI112" s="12" t="s">
        <v>1493</v>
      </c>
      <c r="BJ112" s="12" t="s">
        <v>1493</v>
      </c>
      <c r="BK112" s="12" t="s">
        <v>1493</v>
      </c>
      <c r="BL112" s="12" t="s">
        <v>1493</v>
      </c>
      <c r="BM112" s="12" t="s">
        <v>1493</v>
      </c>
      <c r="BN112" s="12" t="s">
        <v>1493</v>
      </c>
      <c r="BO112" s="12" t="s">
        <v>1493</v>
      </c>
      <c r="BP112" s="12" t="s">
        <v>1493</v>
      </c>
      <c r="BQ112" s="12" t="s">
        <v>1493</v>
      </c>
      <c r="BR112" s="12" t="s">
        <v>1493</v>
      </c>
      <c r="BS112" s="12" t="s">
        <v>1493</v>
      </c>
      <c r="BT112" s="12" t="s">
        <v>1493</v>
      </c>
      <c r="BU112" s="12" t="s">
        <v>1493</v>
      </c>
      <c r="BV112" s="12" t="s">
        <v>1493</v>
      </c>
      <c r="BW112" s="12" t="s">
        <v>1493</v>
      </c>
      <c r="BX112" s="12" t="s">
        <v>1493</v>
      </c>
      <c r="BY112" s="12" t="s">
        <v>1493</v>
      </c>
      <c r="BZ112" s="12" t="s">
        <v>1493</v>
      </c>
      <c r="CA112" s="12" t="s">
        <v>1493</v>
      </c>
      <c r="CB112" s="12" t="s">
        <v>1493</v>
      </c>
      <c r="CC112" s="12" t="s">
        <v>1493</v>
      </c>
      <c r="CD112" s="12" t="s">
        <v>1493</v>
      </c>
      <c r="CE112" s="12" t="s">
        <v>1493</v>
      </c>
      <c r="CF112" s="12" t="s">
        <v>1493</v>
      </c>
      <c r="CG112" s="12" t="s">
        <v>1493</v>
      </c>
      <c r="CH112" s="12" t="s">
        <v>1493</v>
      </c>
      <c r="CI112" s="12" t="s">
        <v>1493</v>
      </c>
      <c r="CJ112" s="12" t="s">
        <v>1493</v>
      </c>
      <c r="CK112" s="12" t="s">
        <v>1493</v>
      </c>
      <c r="CL112" s="12" t="s">
        <v>1493</v>
      </c>
      <c r="CM112" s="12" t="s">
        <v>1493</v>
      </c>
      <c r="CN112" s="12" t="s">
        <v>1493</v>
      </c>
      <c r="CO112" s="12" t="s">
        <v>1493</v>
      </c>
      <c r="CP112" s="12" t="s">
        <v>1493</v>
      </c>
      <c r="CQ112" s="12" t="s">
        <v>1493</v>
      </c>
      <c r="CR112" s="12" t="s">
        <v>1493</v>
      </c>
      <c r="CS112" s="12" t="s">
        <v>1493</v>
      </c>
      <c r="CT112" s="12" t="s">
        <v>1493</v>
      </c>
      <c r="CU112" s="12" t="s">
        <v>1493</v>
      </c>
      <c r="CV112" s="12" t="s">
        <v>1493</v>
      </c>
      <c r="CW112" s="12" t="s">
        <v>1493</v>
      </c>
      <c r="CX112" s="12" t="s">
        <v>1493</v>
      </c>
      <c r="CY112" s="12" t="s">
        <v>1493</v>
      </c>
      <c r="CZ112" s="12" t="s">
        <v>1493</v>
      </c>
      <c r="DA112" s="12" t="s">
        <v>1493</v>
      </c>
      <c r="DB112" s="12" t="s">
        <v>1493</v>
      </c>
      <c r="DC112" s="12" t="s">
        <v>1493</v>
      </c>
      <c r="DD112" s="12" t="s">
        <v>1493</v>
      </c>
      <c r="DE112" s="12" t="s">
        <v>1493</v>
      </c>
      <c r="DF112" s="12" t="s">
        <v>1493</v>
      </c>
      <c r="DG112" s="12" t="s">
        <v>1493</v>
      </c>
      <c r="DH112" s="12" t="s">
        <v>1493</v>
      </c>
      <c r="DI112" s="12" t="s">
        <v>1493</v>
      </c>
      <c r="DJ112" s="12" t="s">
        <v>1493</v>
      </c>
      <c r="DK112" s="12" t="s">
        <v>1493</v>
      </c>
      <c r="DL112" s="12" t="s">
        <v>1493</v>
      </c>
      <c r="DM112" s="12" t="s">
        <v>1493</v>
      </c>
      <c r="DN112" s="12" t="s">
        <v>1493</v>
      </c>
      <c r="DO112" s="12" t="s">
        <v>1493</v>
      </c>
      <c r="DP112" s="12" t="s">
        <v>1493</v>
      </c>
      <c r="DQ112" s="12" t="s">
        <v>1493</v>
      </c>
      <c r="DR112" s="12" t="s">
        <v>1493</v>
      </c>
      <c r="DS112" s="12" t="s">
        <v>1493</v>
      </c>
      <c r="DT112" s="12" t="s">
        <v>1493</v>
      </c>
      <c r="DU112" s="12" t="s">
        <v>1493</v>
      </c>
      <c r="DV112" s="12" t="s">
        <v>1493</v>
      </c>
      <c r="DW112" s="12" t="s">
        <v>1493</v>
      </c>
      <c r="DX112" s="12" t="s">
        <v>1493</v>
      </c>
      <c r="DY112" s="12" t="s">
        <v>1493</v>
      </c>
      <c r="DZ112" s="12" t="s">
        <v>1493</v>
      </c>
      <c r="EA112" s="12" t="s">
        <v>1493</v>
      </c>
      <c r="EB112" s="12" t="s">
        <v>1493</v>
      </c>
      <c r="EC112" s="12" t="s">
        <v>1493</v>
      </c>
      <c r="ED112" s="12" t="s">
        <v>1493</v>
      </c>
      <c r="EE112" s="12" t="s">
        <v>1493</v>
      </c>
      <c r="EF112" s="12" t="s">
        <v>1493</v>
      </c>
      <c r="EG112" s="12" t="s">
        <v>1493</v>
      </c>
      <c r="EH112" s="12" t="s">
        <v>1493</v>
      </c>
      <c r="EI112" s="12" t="s">
        <v>1493</v>
      </c>
      <c r="EJ112" s="12" t="s">
        <v>1493</v>
      </c>
      <c r="EK112" s="12" t="s">
        <v>1493</v>
      </c>
      <c r="EL112" s="12" t="s">
        <v>1493</v>
      </c>
      <c r="EM112" s="12" t="s">
        <v>1493</v>
      </c>
      <c r="EN112" s="12" t="s">
        <v>1493</v>
      </c>
      <c r="EO112" s="12" t="s">
        <v>1493</v>
      </c>
      <c r="EP112" s="12" t="s">
        <v>1493</v>
      </c>
      <c r="EQ112" s="12" t="s">
        <v>1493</v>
      </c>
      <c r="ER112" s="12" t="s">
        <v>1493</v>
      </c>
      <c r="ES112" s="12" t="s">
        <v>1493</v>
      </c>
      <c r="ET112" s="12" t="s">
        <v>1493</v>
      </c>
      <c r="EU112" s="12" t="s">
        <v>1493</v>
      </c>
      <c r="EV112" s="12" t="s">
        <v>1493</v>
      </c>
      <c r="EW112" s="12" t="s">
        <v>1493</v>
      </c>
      <c r="EX112" s="12" t="s">
        <v>1493</v>
      </c>
      <c r="EY112" s="12" t="s">
        <v>1493</v>
      </c>
      <c r="EZ112" s="12" t="s">
        <v>1493</v>
      </c>
      <c r="FA112" s="12" t="s">
        <v>1493</v>
      </c>
      <c r="FB112" s="12" t="s">
        <v>1493</v>
      </c>
      <c r="FC112" s="12" t="s">
        <v>1493</v>
      </c>
      <c r="FD112" s="12" t="s">
        <v>1493</v>
      </c>
      <c r="FE112" s="12" t="s">
        <v>1493</v>
      </c>
      <c r="FF112" s="12" t="s">
        <v>1493</v>
      </c>
      <c r="FG112" s="12" t="s">
        <v>1493</v>
      </c>
      <c r="FH112" s="12" t="s">
        <v>1493</v>
      </c>
      <c r="FI112" s="12" t="s">
        <v>1493</v>
      </c>
      <c r="FJ112" s="12" t="s">
        <v>1493</v>
      </c>
      <c r="FK112" s="12" t="s">
        <v>1493</v>
      </c>
      <c r="FL112" s="12" t="s">
        <v>1493</v>
      </c>
      <c r="FM112" s="12" t="s">
        <v>1493</v>
      </c>
      <c r="FN112">
        <v>1</v>
      </c>
      <c r="FO112" s="12" t="s">
        <v>1493</v>
      </c>
      <c r="FP112" s="12" t="s">
        <v>1493</v>
      </c>
      <c r="FQ112">
        <v>1</v>
      </c>
      <c r="FR112" s="12" t="s">
        <v>1493</v>
      </c>
      <c r="FS112" s="12" t="s">
        <v>1493</v>
      </c>
      <c r="FT112" s="12" t="s">
        <v>1493</v>
      </c>
      <c r="FU112" s="12" t="s">
        <v>1493</v>
      </c>
      <c r="FV112" s="12" t="s">
        <v>1493</v>
      </c>
      <c r="FW112" s="12" t="s">
        <v>1493</v>
      </c>
      <c r="FX112" s="12" t="s">
        <v>1493</v>
      </c>
      <c r="FY112" s="12" t="s">
        <v>1493</v>
      </c>
      <c r="FZ112" s="12" t="s">
        <v>1493</v>
      </c>
      <c r="GA112" s="12" t="s">
        <v>1493</v>
      </c>
      <c r="GB112" s="12" t="s">
        <v>1493</v>
      </c>
      <c r="GC112" s="12" t="s">
        <v>1493</v>
      </c>
      <c r="GD112" s="12" t="s">
        <v>1493</v>
      </c>
      <c r="GE112" s="12" t="s">
        <v>1493</v>
      </c>
      <c r="GF112" s="12" t="s">
        <v>1493</v>
      </c>
      <c r="GG112" s="12" t="s">
        <v>1493</v>
      </c>
      <c r="GH112" s="12" t="s">
        <v>1493</v>
      </c>
      <c r="GI112" s="12" t="s">
        <v>1493</v>
      </c>
      <c r="GJ112">
        <v>0</v>
      </c>
      <c r="GK112">
        <v>0</v>
      </c>
      <c r="GL112">
        <v>0</v>
      </c>
      <c r="GN112">
        <v>1</v>
      </c>
    </row>
    <row r="113" spans="1:196" x14ac:dyDescent="0.25">
      <c r="A113" s="4">
        <v>1.0169999999999999</v>
      </c>
      <c r="B113" t="s">
        <v>666</v>
      </c>
      <c r="C113" s="12" t="s">
        <v>1493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 s="12" t="s">
        <v>1493</v>
      </c>
      <c r="M113" s="12" t="s">
        <v>1493</v>
      </c>
      <c r="N113" s="12" t="s">
        <v>1493</v>
      </c>
      <c r="O113" s="12" t="s">
        <v>1493</v>
      </c>
      <c r="P113" t="s">
        <v>675</v>
      </c>
      <c r="Q113">
        <v>85</v>
      </c>
      <c r="R113">
        <v>1</v>
      </c>
      <c r="S113" s="12" t="s">
        <v>1493</v>
      </c>
      <c r="T113" s="12" t="s">
        <v>1493</v>
      </c>
      <c r="U113" s="12" t="s">
        <v>1493</v>
      </c>
      <c r="V113" s="12" t="s">
        <v>1493</v>
      </c>
      <c r="W113" s="12" t="s">
        <v>1493</v>
      </c>
      <c r="X113" s="12" t="s">
        <v>1493</v>
      </c>
      <c r="Y113" s="12" t="s">
        <v>1493</v>
      </c>
      <c r="Z113">
        <v>1</v>
      </c>
      <c r="AA113" s="12" t="s">
        <v>1493</v>
      </c>
      <c r="AB113" s="12" t="s">
        <v>1493</v>
      </c>
      <c r="AC113">
        <v>1</v>
      </c>
      <c r="AD113" t="s">
        <v>676</v>
      </c>
      <c r="AE113">
        <v>117</v>
      </c>
      <c r="AF113">
        <v>1</v>
      </c>
      <c r="AG113" s="12" t="s">
        <v>1493</v>
      </c>
      <c r="AH113" s="12" t="s">
        <v>1493</v>
      </c>
      <c r="AI113" s="12" t="s">
        <v>1493</v>
      </c>
      <c r="AJ113" s="12" t="s">
        <v>1493</v>
      </c>
      <c r="AK113" s="12" t="s">
        <v>1493</v>
      </c>
      <c r="AL113" s="12" t="s">
        <v>1493</v>
      </c>
      <c r="AM113" s="12" t="s">
        <v>1493</v>
      </c>
      <c r="AN113">
        <v>1</v>
      </c>
      <c r="AO113" s="12" t="s">
        <v>1493</v>
      </c>
      <c r="AP113" s="12" t="s">
        <v>1493</v>
      </c>
      <c r="AQ113">
        <v>1</v>
      </c>
      <c r="AR113" t="s">
        <v>649</v>
      </c>
      <c r="AS113">
        <v>106</v>
      </c>
      <c r="AT113" s="12" t="s">
        <v>1493</v>
      </c>
      <c r="AU113" s="12" t="s">
        <v>1493</v>
      </c>
      <c r="AV113" s="12" t="s">
        <v>1493</v>
      </c>
      <c r="AW113" s="12" t="s">
        <v>1493</v>
      </c>
      <c r="AX113" s="12" t="s">
        <v>1493</v>
      </c>
      <c r="AY113" s="12" t="s">
        <v>1493</v>
      </c>
      <c r="AZ113" s="12" t="s">
        <v>1493</v>
      </c>
      <c r="BA113" s="12" t="s">
        <v>1493</v>
      </c>
      <c r="BB113" s="12" t="s">
        <v>1493</v>
      </c>
      <c r="BC113" s="12" t="s">
        <v>1493</v>
      </c>
      <c r="BD113">
        <v>1</v>
      </c>
      <c r="BE113" s="12" t="s">
        <v>1493</v>
      </c>
      <c r="BF113" t="s">
        <v>677</v>
      </c>
      <c r="BG113">
        <v>163</v>
      </c>
      <c r="BH113" s="12" t="s">
        <v>1493</v>
      </c>
      <c r="BI113" s="12" t="s">
        <v>1493</v>
      </c>
      <c r="BJ113" s="12" t="s">
        <v>1493</v>
      </c>
      <c r="BK113" s="12" t="s">
        <v>1493</v>
      </c>
      <c r="BL113" s="12" t="s">
        <v>1493</v>
      </c>
      <c r="BM113" s="12" t="s">
        <v>1493</v>
      </c>
      <c r="BN113" s="12" t="s">
        <v>1493</v>
      </c>
      <c r="BO113" s="12" t="s">
        <v>1493</v>
      </c>
      <c r="BP113" s="12" t="s">
        <v>1493</v>
      </c>
      <c r="BQ113" s="12" t="s">
        <v>1493</v>
      </c>
      <c r="BR113">
        <v>1</v>
      </c>
      <c r="BS113" s="12" t="s">
        <v>1493</v>
      </c>
      <c r="BT113" s="12" t="s">
        <v>1493</v>
      </c>
      <c r="BU113" s="12" t="s">
        <v>1493</v>
      </c>
      <c r="BV113" s="12" t="s">
        <v>1493</v>
      </c>
      <c r="BW113" s="12" t="s">
        <v>1493</v>
      </c>
      <c r="BX113" s="12" t="s">
        <v>1493</v>
      </c>
      <c r="BY113" s="12" t="s">
        <v>1493</v>
      </c>
      <c r="BZ113" s="12" t="s">
        <v>1493</v>
      </c>
      <c r="CA113" s="12" t="s">
        <v>1493</v>
      </c>
      <c r="CB113" s="12" t="s">
        <v>1493</v>
      </c>
      <c r="CC113" s="12" t="s">
        <v>1493</v>
      </c>
      <c r="CD113" s="12" t="s">
        <v>1493</v>
      </c>
      <c r="CE113" s="12" t="s">
        <v>1493</v>
      </c>
      <c r="CF113" s="12" t="s">
        <v>1493</v>
      </c>
      <c r="CG113" s="12" t="s">
        <v>1493</v>
      </c>
      <c r="CH113" s="12" t="s">
        <v>1493</v>
      </c>
      <c r="CI113" s="12" t="s">
        <v>1493</v>
      </c>
      <c r="CJ113" s="12" t="s">
        <v>1493</v>
      </c>
      <c r="CK113" s="12" t="s">
        <v>1493</v>
      </c>
      <c r="CL113" s="12" t="s">
        <v>1493</v>
      </c>
      <c r="CM113" s="12" t="s">
        <v>1493</v>
      </c>
      <c r="CN113" s="12" t="s">
        <v>1493</v>
      </c>
      <c r="CO113" s="12" t="s">
        <v>1493</v>
      </c>
      <c r="CP113" s="12" t="s">
        <v>1493</v>
      </c>
      <c r="CQ113" s="12" t="s">
        <v>1493</v>
      </c>
      <c r="CR113" s="12" t="s">
        <v>1493</v>
      </c>
      <c r="CS113" s="12" t="s">
        <v>1493</v>
      </c>
      <c r="CT113" s="12" t="s">
        <v>1493</v>
      </c>
      <c r="CU113" s="12" t="s">
        <v>1493</v>
      </c>
      <c r="CV113" s="12" t="s">
        <v>1493</v>
      </c>
      <c r="CW113" s="12" t="s">
        <v>1493</v>
      </c>
      <c r="CX113" s="12" t="s">
        <v>1493</v>
      </c>
      <c r="CY113" s="12" t="s">
        <v>1493</v>
      </c>
      <c r="CZ113" s="12" t="s">
        <v>1493</v>
      </c>
      <c r="DA113" s="12" t="s">
        <v>1493</v>
      </c>
      <c r="DB113" s="12" t="s">
        <v>1493</v>
      </c>
      <c r="DC113" s="12" t="s">
        <v>1493</v>
      </c>
      <c r="DD113" s="12" t="s">
        <v>1493</v>
      </c>
      <c r="DE113" s="12" t="s">
        <v>1493</v>
      </c>
      <c r="DF113" s="12" t="s">
        <v>1493</v>
      </c>
      <c r="DG113" s="12" t="s">
        <v>1493</v>
      </c>
      <c r="DH113" s="12" t="s">
        <v>1493</v>
      </c>
      <c r="DI113" s="12" t="s">
        <v>1493</v>
      </c>
      <c r="DJ113" s="12" t="s">
        <v>1493</v>
      </c>
      <c r="DK113" s="12" t="s">
        <v>1493</v>
      </c>
      <c r="DL113" s="12" t="s">
        <v>1493</v>
      </c>
      <c r="DM113" s="12" t="s">
        <v>1493</v>
      </c>
      <c r="DN113" s="12" t="s">
        <v>1493</v>
      </c>
      <c r="DO113" s="12" t="s">
        <v>1493</v>
      </c>
      <c r="DP113" s="12" t="s">
        <v>1493</v>
      </c>
      <c r="DQ113" s="12" t="s">
        <v>1493</v>
      </c>
      <c r="DR113" s="12" t="s">
        <v>1493</v>
      </c>
      <c r="DS113" s="12" t="s">
        <v>1493</v>
      </c>
      <c r="DT113" s="12" t="s">
        <v>1493</v>
      </c>
      <c r="DU113" s="12" t="s">
        <v>1493</v>
      </c>
      <c r="DV113" s="12" t="s">
        <v>1493</v>
      </c>
      <c r="DW113" s="12" t="s">
        <v>1493</v>
      </c>
      <c r="DX113" s="12" t="s">
        <v>1493</v>
      </c>
      <c r="DY113" s="12" t="s">
        <v>1493</v>
      </c>
      <c r="DZ113" s="12" t="s">
        <v>1493</v>
      </c>
      <c r="EA113" s="12" t="s">
        <v>1493</v>
      </c>
      <c r="EB113" s="12" t="s">
        <v>1493</v>
      </c>
      <c r="EC113" s="12" t="s">
        <v>1493</v>
      </c>
      <c r="ED113" s="12" t="s">
        <v>1493</v>
      </c>
      <c r="EE113" s="12" t="s">
        <v>1493</v>
      </c>
      <c r="EF113" s="12" t="s">
        <v>1493</v>
      </c>
      <c r="EG113" s="12" t="s">
        <v>1493</v>
      </c>
      <c r="EH113" s="12" t="s">
        <v>1493</v>
      </c>
      <c r="EI113" s="12" t="s">
        <v>1493</v>
      </c>
      <c r="EJ113" s="12" t="s">
        <v>1493</v>
      </c>
      <c r="EK113" s="12" t="s">
        <v>1493</v>
      </c>
      <c r="EL113" s="12" t="s">
        <v>1493</v>
      </c>
      <c r="EM113" s="12" t="s">
        <v>1493</v>
      </c>
      <c r="EN113" s="12" t="s">
        <v>1493</v>
      </c>
      <c r="EO113" s="12" t="s">
        <v>1493</v>
      </c>
      <c r="EP113" s="12" t="s">
        <v>1493</v>
      </c>
      <c r="EQ113" s="12" t="s">
        <v>1493</v>
      </c>
      <c r="ER113" s="12" t="s">
        <v>1493</v>
      </c>
      <c r="ES113" s="12" t="s">
        <v>1493</v>
      </c>
      <c r="ET113" s="12" t="s">
        <v>1493</v>
      </c>
      <c r="EU113" s="12" t="s">
        <v>1493</v>
      </c>
      <c r="EV113" s="12" t="s">
        <v>1493</v>
      </c>
      <c r="EW113" s="12" t="s">
        <v>1493</v>
      </c>
      <c r="EX113" s="12" t="s">
        <v>1493</v>
      </c>
      <c r="EY113" s="12" t="s">
        <v>1493</v>
      </c>
      <c r="EZ113" s="12" t="s">
        <v>1493</v>
      </c>
      <c r="FA113" s="12" t="s">
        <v>1493</v>
      </c>
      <c r="FB113" s="12" t="s">
        <v>1493</v>
      </c>
      <c r="FC113" s="12" t="s">
        <v>1493</v>
      </c>
      <c r="FD113" s="12" t="s">
        <v>1493</v>
      </c>
      <c r="FE113" s="12" t="s">
        <v>1493</v>
      </c>
      <c r="FF113" s="12" t="s">
        <v>1493</v>
      </c>
      <c r="FG113" s="12" t="s">
        <v>1493</v>
      </c>
      <c r="FH113" s="12" t="s">
        <v>1493</v>
      </c>
      <c r="FI113" s="12" t="s">
        <v>1493</v>
      </c>
      <c r="FJ113" s="12" t="s">
        <v>1493</v>
      </c>
      <c r="FK113" s="12" t="s">
        <v>1493</v>
      </c>
      <c r="FL113" s="12" t="s">
        <v>1493</v>
      </c>
      <c r="FM113" s="12" t="s">
        <v>1493</v>
      </c>
      <c r="FN113">
        <v>1</v>
      </c>
      <c r="FO113" s="12" t="s">
        <v>1493</v>
      </c>
      <c r="FP113" s="12" t="s">
        <v>1493</v>
      </c>
      <c r="FQ113">
        <v>0</v>
      </c>
      <c r="FR113" s="12" t="s">
        <v>1493</v>
      </c>
      <c r="FS113" s="12" t="s">
        <v>1493</v>
      </c>
      <c r="FT113" s="12" t="s">
        <v>1493</v>
      </c>
      <c r="FU113" s="12" t="s">
        <v>1493</v>
      </c>
      <c r="FV113" s="12" t="s">
        <v>1493</v>
      </c>
      <c r="FW113" s="12" t="s">
        <v>1493</v>
      </c>
      <c r="FX113" s="12" t="s">
        <v>1493</v>
      </c>
      <c r="FY113" s="12" t="s">
        <v>1493</v>
      </c>
      <c r="FZ113" s="12" t="s">
        <v>1493</v>
      </c>
      <c r="GA113" s="12" t="s">
        <v>1493</v>
      </c>
      <c r="GB113" s="12" t="s">
        <v>1493</v>
      </c>
      <c r="GC113" s="12" t="s">
        <v>1493</v>
      </c>
      <c r="GD113" s="12" t="s">
        <v>1493</v>
      </c>
      <c r="GE113" s="12" t="s">
        <v>1493</v>
      </c>
      <c r="GF113" s="12" t="s">
        <v>1493</v>
      </c>
      <c r="GG113" s="12" t="s">
        <v>1493</v>
      </c>
      <c r="GH113" s="12" t="s">
        <v>1493</v>
      </c>
      <c r="GI113" s="12" t="s">
        <v>1493</v>
      </c>
      <c r="GJ113">
        <v>0</v>
      </c>
      <c r="GK113">
        <v>0</v>
      </c>
      <c r="GL113">
        <v>1</v>
      </c>
      <c r="GN113">
        <v>1</v>
      </c>
    </row>
    <row r="114" spans="1:196" x14ac:dyDescent="0.25">
      <c r="A114" s="4">
        <v>1.018</v>
      </c>
      <c r="B114" t="s">
        <v>607</v>
      </c>
      <c r="C114" s="12" t="s">
        <v>1493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 s="12" t="s">
        <v>1493</v>
      </c>
      <c r="M114" s="12" t="s">
        <v>1493</v>
      </c>
      <c r="N114">
        <v>1</v>
      </c>
      <c r="O114">
        <v>1</v>
      </c>
      <c r="P114" t="s">
        <v>690</v>
      </c>
      <c r="Q114" s="12" t="s">
        <v>1493</v>
      </c>
      <c r="R114">
        <v>1</v>
      </c>
      <c r="S114" s="12" t="s">
        <v>1493</v>
      </c>
      <c r="T114" s="12" t="s">
        <v>1493</v>
      </c>
      <c r="U114" s="12" t="s">
        <v>1493</v>
      </c>
      <c r="V114" s="12" t="s">
        <v>1493</v>
      </c>
      <c r="W114" s="12" t="s">
        <v>1493</v>
      </c>
      <c r="X114" s="12" t="s">
        <v>1493</v>
      </c>
      <c r="Y114" s="12" t="s">
        <v>1493</v>
      </c>
      <c r="Z114">
        <v>1</v>
      </c>
      <c r="AA114" s="12" t="s">
        <v>1493</v>
      </c>
      <c r="AB114">
        <v>1</v>
      </c>
      <c r="AC114" s="12" t="s">
        <v>1493</v>
      </c>
      <c r="AD114" t="s">
        <v>691</v>
      </c>
      <c r="AE114" s="12" t="s">
        <v>1493</v>
      </c>
      <c r="AF114">
        <v>1</v>
      </c>
      <c r="AG114" s="12" t="s">
        <v>1493</v>
      </c>
      <c r="AH114" s="12" t="s">
        <v>1493</v>
      </c>
      <c r="AI114" s="12" t="s">
        <v>1493</v>
      </c>
      <c r="AJ114" s="12" t="s">
        <v>1493</v>
      </c>
      <c r="AK114" s="12" t="s">
        <v>1493</v>
      </c>
      <c r="AL114" s="12" t="s">
        <v>1493</v>
      </c>
      <c r="AM114" s="12" t="s">
        <v>1493</v>
      </c>
      <c r="AN114">
        <v>1</v>
      </c>
      <c r="AO114" s="12" t="s">
        <v>1493</v>
      </c>
      <c r="AP114" s="12" t="s">
        <v>1493</v>
      </c>
      <c r="AQ114" s="12" t="s">
        <v>1493</v>
      </c>
      <c r="AR114" s="12" t="s">
        <v>1493</v>
      </c>
      <c r="AS114" s="12" t="s">
        <v>1493</v>
      </c>
      <c r="AT114" s="12" t="s">
        <v>1493</v>
      </c>
      <c r="AU114" s="12" t="s">
        <v>1493</v>
      </c>
      <c r="AV114" s="12" t="s">
        <v>1493</v>
      </c>
      <c r="AW114" s="12" t="s">
        <v>1493</v>
      </c>
      <c r="AX114" s="12" t="s">
        <v>1493</v>
      </c>
      <c r="AY114" s="12" t="s">
        <v>1493</v>
      </c>
      <c r="AZ114" s="12" t="s">
        <v>1493</v>
      </c>
      <c r="BA114" s="12" t="s">
        <v>1493</v>
      </c>
      <c r="BB114" s="12" t="s">
        <v>1493</v>
      </c>
      <c r="BC114" s="12" t="s">
        <v>1493</v>
      </c>
      <c r="BD114" s="12" t="s">
        <v>1493</v>
      </c>
      <c r="BE114" s="12" t="s">
        <v>1493</v>
      </c>
      <c r="BF114" s="12" t="s">
        <v>1493</v>
      </c>
      <c r="BG114" s="12" t="s">
        <v>1493</v>
      </c>
      <c r="BH114" s="12" t="s">
        <v>1493</v>
      </c>
      <c r="BI114" s="12" t="s">
        <v>1493</v>
      </c>
      <c r="BJ114" s="12" t="s">
        <v>1493</v>
      </c>
      <c r="BK114" s="12" t="s">
        <v>1493</v>
      </c>
      <c r="BL114" s="12" t="s">
        <v>1493</v>
      </c>
      <c r="BM114" s="12" t="s">
        <v>1493</v>
      </c>
      <c r="BN114" s="12" t="s">
        <v>1493</v>
      </c>
      <c r="BO114" s="12" t="s">
        <v>1493</v>
      </c>
      <c r="BP114" s="12" t="s">
        <v>1493</v>
      </c>
      <c r="BQ114" s="12" t="s">
        <v>1493</v>
      </c>
      <c r="BR114" s="12" t="s">
        <v>1493</v>
      </c>
      <c r="BS114" s="12" t="s">
        <v>1493</v>
      </c>
      <c r="BT114" s="12" t="s">
        <v>1493</v>
      </c>
      <c r="BU114" s="12" t="s">
        <v>1493</v>
      </c>
      <c r="BV114" s="12" t="s">
        <v>1493</v>
      </c>
      <c r="BW114" s="12" t="s">
        <v>1493</v>
      </c>
      <c r="BX114" s="12" t="s">
        <v>1493</v>
      </c>
      <c r="BY114" s="12" t="s">
        <v>1493</v>
      </c>
      <c r="BZ114" s="12" t="s">
        <v>1493</v>
      </c>
      <c r="CA114" s="12" t="s">
        <v>1493</v>
      </c>
      <c r="CB114" s="12" t="s">
        <v>1493</v>
      </c>
      <c r="CC114" s="12" t="s">
        <v>1493</v>
      </c>
      <c r="CD114" s="12" t="s">
        <v>1493</v>
      </c>
      <c r="CE114" s="12" t="s">
        <v>1493</v>
      </c>
      <c r="CF114" s="12" t="s">
        <v>1493</v>
      </c>
      <c r="CG114" s="12" t="s">
        <v>1493</v>
      </c>
      <c r="CH114" s="12" t="s">
        <v>1493</v>
      </c>
      <c r="CI114" s="12" t="s">
        <v>1493</v>
      </c>
      <c r="CJ114" s="12" t="s">
        <v>1493</v>
      </c>
      <c r="CK114" s="12" t="s">
        <v>1493</v>
      </c>
      <c r="CL114" s="12" t="s">
        <v>1493</v>
      </c>
      <c r="CM114" s="12" t="s">
        <v>1493</v>
      </c>
      <c r="CN114" s="12" t="s">
        <v>1493</v>
      </c>
      <c r="CO114" s="12" t="s">
        <v>1493</v>
      </c>
      <c r="CP114" s="12" t="s">
        <v>1493</v>
      </c>
      <c r="CQ114" s="12" t="s">
        <v>1493</v>
      </c>
      <c r="CR114" s="12" t="s">
        <v>1493</v>
      </c>
      <c r="CS114" s="12" t="s">
        <v>1493</v>
      </c>
      <c r="CT114" s="12" t="s">
        <v>1493</v>
      </c>
      <c r="CU114" s="12" t="s">
        <v>1493</v>
      </c>
      <c r="CV114" s="12" t="s">
        <v>1493</v>
      </c>
      <c r="CW114" s="12" t="s">
        <v>1493</v>
      </c>
      <c r="CX114" s="12" t="s">
        <v>1493</v>
      </c>
      <c r="CY114" s="12" t="s">
        <v>1493</v>
      </c>
      <c r="CZ114" s="12" t="s">
        <v>1493</v>
      </c>
      <c r="DA114" s="12" t="s">
        <v>1493</v>
      </c>
      <c r="DB114" s="12" t="s">
        <v>1493</v>
      </c>
      <c r="DC114" s="12" t="s">
        <v>1493</v>
      </c>
      <c r="DD114" s="12" t="s">
        <v>1493</v>
      </c>
      <c r="DE114" s="12" t="s">
        <v>1493</v>
      </c>
      <c r="DF114" s="12" t="s">
        <v>1493</v>
      </c>
      <c r="DG114" s="12" t="s">
        <v>1493</v>
      </c>
      <c r="DH114" s="12" t="s">
        <v>1493</v>
      </c>
      <c r="DI114" s="12" t="s">
        <v>1493</v>
      </c>
      <c r="DJ114" s="12" t="s">
        <v>1493</v>
      </c>
      <c r="DK114" s="12" t="s">
        <v>1493</v>
      </c>
      <c r="DL114" s="12" t="s">
        <v>1493</v>
      </c>
      <c r="DM114" s="12" t="s">
        <v>1493</v>
      </c>
      <c r="DN114" s="12" t="s">
        <v>1493</v>
      </c>
      <c r="DO114" s="12" t="s">
        <v>1493</v>
      </c>
      <c r="DP114" s="12" t="s">
        <v>1493</v>
      </c>
      <c r="DQ114" s="12" t="s">
        <v>1493</v>
      </c>
      <c r="DR114" s="12" t="s">
        <v>1493</v>
      </c>
      <c r="DS114" s="12" t="s">
        <v>1493</v>
      </c>
      <c r="DT114" s="12" t="s">
        <v>1493</v>
      </c>
      <c r="DU114" s="12" t="s">
        <v>1493</v>
      </c>
      <c r="DV114" s="12" t="s">
        <v>1493</v>
      </c>
      <c r="DW114" s="12" t="s">
        <v>1493</v>
      </c>
      <c r="DX114" s="12" t="s">
        <v>1493</v>
      </c>
      <c r="DY114" s="12" t="s">
        <v>1493</v>
      </c>
      <c r="DZ114" s="12" t="s">
        <v>1493</v>
      </c>
      <c r="EA114" s="12" t="s">
        <v>1493</v>
      </c>
      <c r="EB114" s="12" t="s">
        <v>1493</v>
      </c>
      <c r="EC114" s="12" t="s">
        <v>1493</v>
      </c>
      <c r="ED114" s="12" t="s">
        <v>1493</v>
      </c>
      <c r="EE114" s="12" t="s">
        <v>1493</v>
      </c>
      <c r="EF114" s="12" t="s">
        <v>1493</v>
      </c>
      <c r="EG114" s="12" t="s">
        <v>1493</v>
      </c>
      <c r="EH114" s="12" t="s">
        <v>1493</v>
      </c>
      <c r="EI114" s="12" t="s">
        <v>1493</v>
      </c>
      <c r="EJ114" s="12" t="s">
        <v>1493</v>
      </c>
      <c r="EK114" s="12" t="s">
        <v>1493</v>
      </c>
      <c r="EL114" s="12" t="s">
        <v>1493</v>
      </c>
      <c r="EM114" s="12" t="s">
        <v>1493</v>
      </c>
      <c r="EN114" s="12" t="s">
        <v>1493</v>
      </c>
      <c r="EO114" s="12" t="s">
        <v>1493</v>
      </c>
      <c r="EP114" s="12" t="s">
        <v>1493</v>
      </c>
      <c r="EQ114" s="12" t="s">
        <v>1493</v>
      </c>
      <c r="ER114" s="12" t="s">
        <v>1493</v>
      </c>
      <c r="ES114" s="12" t="s">
        <v>1493</v>
      </c>
      <c r="ET114" s="12" t="s">
        <v>1493</v>
      </c>
      <c r="EU114" s="12" t="s">
        <v>1493</v>
      </c>
      <c r="EV114" s="12" t="s">
        <v>1493</v>
      </c>
      <c r="EW114" s="12" t="s">
        <v>1493</v>
      </c>
      <c r="EX114" s="12" t="s">
        <v>1493</v>
      </c>
      <c r="EY114" s="12" t="s">
        <v>1493</v>
      </c>
      <c r="EZ114" s="12" t="s">
        <v>1493</v>
      </c>
      <c r="FA114" s="12" t="s">
        <v>1493</v>
      </c>
      <c r="FB114" s="12" t="s">
        <v>1493</v>
      </c>
      <c r="FC114" s="12" t="s">
        <v>1493</v>
      </c>
      <c r="FD114" s="12" t="s">
        <v>1493</v>
      </c>
      <c r="FE114" s="12" t="s">
        <v>1493</v>
      </c>
      <c r="FF114" s="12" t="s">
        <v>1493</v>
      </c>
      <c r="FG114" s="12" t="s">
        <v>1493</v>
      </c>
      <c r="FH114" s="12" t="s">
        <v>1493</v>
      </c>
      <c r="FI114" s="12" t="s">
        <v>1493</v>
      </c>
      <c r="FJ114" s="12" t="s">
        <v>1493</v>
      </c>
      <c r="FK114" s="12" t="s">
        <v>1493</v>
      </c>
      <c r="FL114" s="12" t="s">
        <v>1493</v>
      </c>
      <c r="FM114" s="12" t="s">
        <v>1493</v>
      </c>
      <c r="FN114">
        <v>1</v>
      </c>
      <c r="FO114" s="12" t="s">
        <v>1493</v>
      </c>
      <c r="FP114" s="12" t="s">
        <v>1493</v>
      </c>
      <c r="FQ114">
        <v>0</v>
      </c>
      <c r="FR114" s="12" t="s">
        <v>1493</v>
      </c>
      <c r="FS114" s="12" t="s">
        <v>1493</v>
      </c>
      <c r="FT114" s="12" t="s">
        <v>1493</v>
      </c>
      <c r="FU114" s="12" t="s">
        <v>1493</v>
      </c>
      <c r="FV114" s="12" t="s">
        <v>1493</v>
      </c>
      <c r="FW114" s="12" t="s">
        <v>1493</v>
      </c>
      <c r="FX114" s="12" t="s">
        <v>1493</v>
      </c>
      <c r="FY114" s="12" t="s">
        <v>1493</v>
      </c>
      <c r="FZ114" s="12" t="s">
        <v>1493</v>
      </c>
      <c r="GA114" s="12" t="s">
        <v>1493</v>
      </c>
      <c r="GB114" s="12" t="s">
        <v>1493</v>
      </c>
      <c r="GC114" s="12" t="s">
        <v>1493</v>
      </c>
      <c r="GD114" s="12" t="s">
        <v>1493</v>
      </c>
      <c r="GE114" s="12" t="s">
        <v>1493</v>
      </c>
      <c r="GF114" s="12" t="s">
        <v>1493</v>
      </c>
      <c r="GG114" s="12" t="s">
        <v>1493</v>
      </c>
      <c r="GH114" s="12" t="s">
        <v>1493</v>
      </c>
      <c r="GI114" s="12" t="s">
        <v>1493</v>
      </c>
      <c r="GJ114">
        <v>0</v>
      </c>
      <c r="GK114">
        <v>0</v>
      </c>
      <c r="GL114">
        <v>0</v>
      </c>
      <c r="GN114">
        <v>1</v>
      </c>
    </row>
    <row r="115" spans="1:196" x14ac:dyDescent="0.25">
      <c r="A115" s="4">
        <v>1.0189999999999999</v>
      </c>
      <c r="B115" t="s">
        <v>465</v>
      </c>
      <c r="C115" s="12" t="s">
        <v>1493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 s="12" t="s">
        <v>1493</v>
      </c>
      <c r="M115" s="12" t="s">
        <v>1493</v>
      </c>
      <c r="N115">
        <v>1</v>
      </c>
      <c r="O115">
        <v>1</v>
      </c>
      <c r="P115" t="s">
        <v>697</v>
      </c>
      <c r="Q115" s="12" t="s">
        <v>1493</v>
      </c>
      <c r="R115">
        <v>1</v>
      </c>
      <c r="S115" s="12" t="s">
        <v>1493</v>
      </c>
      <c r="T115" s="12" t="s">
        <v>1493</v>
      </c>
      <c r="U115" s="12" t="s">
        <v>1493</v>
      </c>
      <c r="V115" s="12" t="s">
        <v>1493</v>
      </c>
      <c r="W115" s="12" t="s">
        <v>1493</v>
      </c>
      <c r="X115" s="12" t="s">
        <v>1493</v>
      </c>
      <c r="Y115" s="12" t="s">
        <v>1493</v>
      </c>
      <c r="Z115" s="12" t="s">
        <v>1493</v>
      </c>
      <c r="AA115" s="12" t="s">
        <v>1493</v>
      </c>
      <c r="AB115">
        <v>1</v>
      </c>
      <c r="AC115">
        <v>1</v>
      </c>
      <c r="AD115" s="12" t="s">
        <v>1493</v>
      </c>
      <c r="AE115" s="12" t="s">
        <v>1493</v>
      </c>
      <c r="AF115" s="12" t="s">
        <v>1493</v>
      </c>
      <c r="AG115" s="12" t="s">
        <v>1493</v>
      </c>
      <c r="AH115" s="12" t="s">
        <v>1493</v>
      </c>
      <c r="AI115" s="12" t="s">
        <v>1493</v>
      </c>
      <c r="AJ115" s="12" t="s">
        <v>1493</v>
      </c>
      <c r="AK115" s="12" t="s">
        <v>1493</v>
      </c>
      <c r="AL115" s="12" t="s">
        <v>1493</v>
      </c>
      <c r="AM115" s="12" t="s">
        <v>1493</v>
      </c>
      <c r="AN115" s="12" t="s">
        <v>1493</v>
      </c>
      <c r="AO115" s="12" t="s">
        <v>1493</v>
      </c>
      <c r="AP115" s="12" t="s">
        <v>1493</v>
      </c>
      <c r="AQ115" s="12" t="s">
        <v>1493</v>
      </c>
      <c r="AR115" s="12" t="s">
        <v>1493</v>
      </c>
      <c r="AS115" s="12" t="s">
        <v>1493</v>
      </c>
      <c r="AT115" s="12" t="s">
        <v>1493</v>
      </c>
      <c r="AU115" s="12" t="s">
        <v>1493</v>
      </c>
      <c r="AV115" s="12" t="s">
        <v>1493</v>
      </c>
      <c r="AW115" s="12" t="s">
        <v>1493</v>
      </c>
      <c r="AX115" s="12" t="s">
        <v>1493</v>
      </c>
      <c r="AY115" s="12" t="s">
        <v>1493</v>
      </c>
      <c r="AZ115" s="12" t="s">
        <v>1493</v>
      </c>
      <c r="BA115" s="12" t="s">
        <v>1493</v>
      </c>
      <c r="BB115" s="12" t="s">
        <v>1493</v>
      </c>
      <c r="BC115" s="12" t="s">
        <v>1493</v>
      </c>
      <c r="BD115" s="12" t="s">
        <v>1493</v>
      </c>
      <c r="BE115" s="12" t="s">
        <v>1493</v>
      </c>
      <c r="BF115" s="12" t="s">
        <v>1493</v>
      </c>
      <c r="BG115" s="12" t="s">
        <v>1493</v>
      </c>
      <c r="BH115" s="12" t="s">
        <v>1493</v>
      </c>
      <c r="BI115" s="12" t="s">
        <v>1493</v>
      </c>
      <c r="BJ115" s="12" t="s">
        <v>1493</v>
      </c>
      <c r="BK115" s="12" t="s">
        <v>1493</v>
      </c>
      <c r="BL115" s="12" t="s">
        <v>1493</v>
      </c>
      <c r="BM115" s="12" t="s">
        <v>1493</v>
      </c>
      <c r="BN115" s="12" t="s">
        <v>1493</v>
      </c>
      <c r="BO115" s="12" t="s">
        <v>1493</v>
      </c>
      <c r="BP115" s="12" t="s">
        <v>1493</v>
      </c>
      <c r="BQ115" s="12" t="s">
        <v>1493</v>
      </c>
      <c r="BR115" s="12" t="s">
        <v>1493</v>
      </c>
      <c r="BS115" s="12" t="s">
        <v>1493</v>
      </c>
      <c r="BT115" s="12" t="s">
        <v>1493</v>
      </c>
      <c r="BU115" s="12" t="s">
        <v>1493</v>
      </c>
      <c r="BV115" s="12" t="s">
        <v>1493</v>
      </c>
      <c r="BW115" s="12" t="s">
        <v>1493</v>
      </c>
      <c r="BX115" s="12" t="s">
        <v>1493</v>
      </c>
      <c r="BY115" s="12" t="s">
        <v>1493</v>
      </c>
      <c r="BZ115" s="12" t="s">
        <v>1493</v>
      </c>
      <c r="CA115" s="12" t="s">
        <v>1493</v>
      </c>
      <c r="CB115" s="12" t="s">
        <v>1493</v>
      </c>
      <c r="CC115" s="12" t="s">
        <v>1493</v>
      </c>
      <c r="CD115" s="12" t="s">
        <v>1493</v>
      </c>
      <c r="CE115" s="12" t="s">
        <v>1493</v>
      </c>
      <c r="CF115" s="12" t="s">
        <v>1493</v>
      </c>
      <c r="CG115" s="12" t="s">
        <v>1493</v>
      </c>
      <c r="CH115" s="12" t="s">
        <v>1493</v>
      </c>
      <c r="CI115" s="12" t="s">
        <v>1493</v>
      </c>
      <c r="CJ115" s="12" t="s">
        <v>1493</v>
      </c>
      <c r="CK115" s="12" t="s">
        <v>1493</v>
      </c>
      <c r="CL115" s="12" t="s">
        <v>1493</v>
      </c>
      <c r="CM115" s="12" t="s">
        <v>1493</v>
      </c>
      <c r="CN115" s="12" t="s">
        <v>1493</v>
      </c>
      <c r="CO115" s="12" t="s">
        <v>1493</v>
      </c>
      <c r="CP115" s="12" t="s">
        <v>1493</v>
      </c>
      <c r="CQ115" s="12" t="s">
        <v>1493</v>
      </c>
      <c r="CR115" s="12" t="s">
        <v>1493</v>
      </c>
      <c r="CS115" s="12" t="s">
        <v>1493</v>
      </c>
      <c r="CT115" s="12" t="s">
        <v>1493</v>
      </c>
      <c r="CU115" s="12" t="s">
        <v>1493</v>
      </c>
      <c r="CV115" s="12" t="s">
        <v>1493</v>
      </c>
      <c r="CW115" s="12" t="s">
        <v>1493</v>
      </c>
      <c r="CX115" s="12" t="s">
        <v>1493</v>
      </c>
      <c r="CY115" s="12" t="s">
        <v>1493</v>
      </c>
      <c r="CZ115" s="12" t="s">
        <v>1493</v>
      </c>
      <c r="DA115" s="12" t="s">
        <v>1493</v>
      </c>
      <c r="DB115" s="12" t="s">
        <v>1493</v>
      </c>
      <c r="DC115" s="12" t="s">
        <v>1493</v>
      </c>
      <c r="DD115" s="12" t="s">
        <v>1493</v>
      </c>
      <c r="DE115" s="12" t="s">
        <v>1493</v>
      </c>
      <c r="DF115" s="12" t="s">
        <v>1493</v>
      </c>
      <c r="DG115" s="12" t="s">
        <v>1493</v>
      </c>
      <c r="DH115" s="12" t="s">
        <v>1493</v>
      </c>
      <c r="DI115" s="12" t="s">
        <v>1493</v>
      </c>
      <c r="DJ115" s="12" t="s">
        <v>1493</v>
      </c>
      <c r="DK115" s="12" t="s">
        <v>1493</v>
      </c>
      <c r="DL115" s="12" t="s">
        <v>1493</v>
      </c>
      <c r="DM115" s="12" t="s">
        <v>1493</v>
      </c>
      <c r="DN115" s="12" t="s">
        <v>1493</v>
      </c>
      <c r="DO115" s="12" t="s">
        <v>1493</v>
      </c>
      <c r="DP115" s="12" t="s">
        <v>1493</v>
      </c>
      <c r="DQ115" s="12" t="s">
        <v>1493</v>
      </c>
      <c r="DR115" s="12" t="s">
        <v>1493</v>
      </c>
      <c r="DS115" s="12" t="s">
        <v>1493</v>
      </c>
      <c r="DT115" s="12" t="s">
        <v>1493</v>
      </c>
      <c r="DU115" s="12" t="s">
        <v>1493</v>
      </c>
      <c r="DV115" s="12" t="s">
        <v>1493</v>
      </c>
      <c r="DW115" s="12" t="s">
        <v>1493</v>
      </c>
      <c r="DX115" s="12" t="s">
        <v>1493</v>
      </c>
      <c r="DY115" s="12" t="s">
        <v>1493</v>
      </c>
      <c r="DZ115" s="12" t="s">
        <v>1493</v>
      </c>
      <c r="EA115" s="12" t="s">
        <v>1493</v>
      </c>
      <c r="EB115" s="12" t="s">
        <v>1493</v>
      </c>
      <c r="EC115" s="12" t="s">
        <v>1493</v>
      </c>
      <c r="ED115" s="12" t="s">
        <v>1493</v>
      </c>
      <c r="EE115" s="12" t="s">
        <v>1493</v>
      </c>
      <c r="EF115" s="12" t="s">
        <v>1493</v>
      </c>
      <c r="EG115" s="12" t="s">
        <v>1493</v>
      </c>
      <c r="EH115" s="12" t="s">
        <v>1493</v>
      </c>
      <c r="EI115" s="12" t="s">
        <v>1493</v>
      </c>
      <c r="EJ115" s="12" t="s">
        <v>1493</v>
      </c>
      <c r="EK115" s="12" t="s">
        <v>1493</v>
      </c>
      <c r="EL115" s="12" t="s">
        <v>1493</v>
      </c>
      <c r="EM115" s="12" t="s">
        <v>1493</v>
      </c>
      <c r="EN115" s="12" t="s">
        <v>1493</v>
      </c>
      <c r="EO115" s="12" t="s">
        <v>1493</v>
      </c>
      <c r="EP115" s="12" t="s">
        <v>1493</v>
      </c>
      <c r="EQ115" s="12" t="s">
        <v>1493</v>
      </c>
      <c r="ER115" s="12" t="s">
        <v>1493</v>
      </c>
      <c r="ES115" s="12" t="s">
        <v>1493</v>
      </c>
      <c r="ET115" s="12" t="s">
        <v>1493</v>
      </c>
      <c r="EU115" s="12" t="s">
        <v>1493</v>
      </c>
      <c r="EV115" s="12" t="s">
        <v>1493</v>
      </c>
      <c r="EW115" s="12" t="s">
        <v>1493</v>
      </c>
      <c r="EX115" s="12" t="s">
        <v>1493</v>
      </c>
      <c r="EY115" s="12" t="s">
        <v>1493</v>
      </c>
      <c r="EZ115" s="12" t="s">
        <v>1493</v>
      </c>
      <c r="FA115" s="12" t="s">
        <v>1493</v>
      </c>
      <c r="FB115" s="12" t="s">
        <v>1493</v>
      </c>
      <c r="FC115" s="12" t="s">
        <v>1493</v>
      </c>
      <c r="FD115" s="12" t="s">
        <v>1493</v>
      </c>
      <c r="FE115" s="12" t="s">
        <v>1493</v>
      </c>
      <c r="FF115" s="12" t="s">
        <v>1493</v>
      </c>
      <c r="FG115" s="12" t="s">
        <v>1493</v>
      </c>
      <c r="FH115" s="12" t="s">
        <v>1493</v>
      </c>
      <c r="FI115" s="12" t="s">
        <v>1493</v>
      </c>
      <c r="FJ115" s="12" t="s">
        <v>1493</v>
      </c>
      <c r="FK115" s="12" t="s">
        <v>1493</v>
      </c>
      <c r="FL115" s="12" t="s">
        <v>1493</v>
      </c>
      <c r="FM115" s="12" t="s">
        <v>1493</v>
      </c>
      <c r="FN115">
        <v>1</v>
      </c>
      <c r="FO115" s="12" t="s">
        <v>1493</v>
      </c>
      <c r="FP115" s="12" t="s">
        <v>1493</v>
      </c>
      <c r="FQ115">
        <v>1</v>
      </c>
      <c r="FR115" s="12" t="s">
        <v>1493</v>
      </c>
      <c r="FS115" s="12" t="s">
        <v>1493</v>
      </c>
      <c r="FT115" s="12" t="s">
        <v>1493</v>
      </c>
      <c r="FU115" s="12" t="s">
        <v>1493</v>
      </c>
      <c r="FV115" s="12" t="s">
        <v>1493</v>
      </c>
      <c r="FW115" s="12" t="s">
        <v>1493</v>
      </c>
      <c r="FX115" s="12" t="s">
        <v>1493</v>
      </c>
      <c r="FY115" s="12" t="s">
        <v>1493</v>
      </c>
      <c r="FZ115" s="12" t="s">
        <v>1493</v>
      </c>
      <c r="GA115" s="12" t="s">
        <v>1493</v>
      </c>
      <c r="GB115" s="12" t="s">
        <v>1493</v>
      </c>
      <c r="GC115" s="12" t="s">
        <v>1493</v>
      </c>
      <c r="GD115" s="12" t="s">
        <v>1493</v>
      </c>
      <c r="GE115" s="12" t="s">
        <v>1493</v>
      </c>
      <c r="GF115" s="12" t="s">
        <v>1493</v>
      </c>
      <c r="GG115" s="12" t="s">
        <v>1493</v>
      </c>
      <c r="GH115" s="12" t="s">
        <v>1493</v>
      </c>
      <c r="GI115" s="12" t="s">
        <v>1493</v>
      </c>
      <c r="GJ115">
        <v>0</v>
      </c>
      <c r="GK115">
        <v>0</v>
      </c>
      <c r="GL115">
        <v>0</v>
      </c>
      <c r="GN115">
        <v>1</v>
      </c>
    </row>
    <row r="116" spans="1:196" x14ac:dyDescent="0.25">
      <c r="A116" s="4">
        <v>1.02</v>
      </c>
      <c r="B116" t="s">
        <v>682</v>
      </c>
      <c r="C116" s="12" t="s">
        <v>1493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 s="12" t="s">
        <v>1493</v>
      </c>
      <c r="M116" s="12" t="s">
        <v>1493</v>
      </c>
      <c r="N116">
        <v>1</v>
      </c>
      <c r="O116">
        <v>1</v>
      </c>
      <c r="P116" t="s">
        <v>631</v>
      </c>
      <c r="Q116" s="12" t="s">
        <v>1493</v>
      </c>
      <c r="R116">
        <v>1</v>
      </c>
      <c r="S116" s="12" t="s">
        <v>1493</v>
      </c>
      <c r="T116" s="12" t="s">
        <v>1493</v>
      </c>
      <c r="U116" s="12" t="s">
        <v>1493</v>
      </c>
      <c r="V116" s="12" t="s">
        <v>1493</v>
      </c>
      <c r="W116" s="12" t="s">
        <v>1493</v>
      </c>
      <c r="X116" s="12" t="s">
        <v>1493</v>
      </c>
      <c r="Y116" s="12" t="s">
        <v>1493</v>
      </c>
      <c r="Z116" s="12" t="s">
        <v>1493</v>
      </c>
      <c r="AA116" s="12" t="s">
        <v>1493</v>
      </c>
      <c r="AB116">
        <v>1</v>
      </c>
      <c r="AC116">
        <v>1</v>
      </c>
      <c r="AD116" s="12" t="s">
        <v>1493</v>
      </c>
      <c r="AE116" s="12" t="s">
        <v>1493</v>
      </c>
      <c r="AF116" s="12" t="s">
        <v>1493</v>
      </c>
      <c r="AG116" s="12" t="s">
        <v>1493</v>
      </c>
      <c r="AH116" s="12" t="s">
        <v>1493</v>
      </c>
      <c r="AI116" s="12" t="s">
        <v>1493</v>
      </c>
      <c r="AJ116" s="12" t="s">
        <v>1493</v>
      </c>
      <c r="AK116" s="12" t="s">
        <v>1493</v>
      </c>
      <c r="AL116" s="12" t="s">
        <v>1493</v>
      </c>
      <c r="AM116" s="12" t="s">
        <v>1493</v>
      </c>
      <c r="AN116" s="12" t="s">
        <v>1493</v>
      </c>
      <c r="AO116" s="12" t="s">
        <v>1493</v>
      </c>
      <c r="AP116" s="12" t="s">
        <v>1493</v>
      </c>
      <c r="AQ116" s="12" t="s">
        <v>1493</v>
      </c>
      <c r="AR116" s="12" t="s">
        <v>1493</v>
      </c>
      <c r="AS116" s="12" t="s">
        <v>1493</v>
      </c>
      <c r="AT116" s="12" t="s">
        <v>1493</v>
      </c>
      <c r="AU116" s="12" t="s">
        <v>1493</v>
      </c>
      <c r="AV116" s="12" t="s">
        <v>1493</v>
      </c>
      <c r="AW116" s="12" t="s">
        <v>1493</v>
      </c>
      <c r="AX116" s="12" t="s">
        <v>1493</v>
      </c>
      <c r="AY116" s="12" t="s">
        <v>1493</v>
      </c>
      <c r="AZ116" s="12" t="s">
        <v>1493</v>
      </c>
      <c r="BA116" s="12" t="s">
        <v>1493</v>
      </c>
      <c r="BB116" s="12" t="s">
        <v>1493</v>
      </c>
      <c r="BC116" s="12" t="s">
        <v>1493</v>
      </c>
      <c r="BD116" s="12" t="s">
        <v>1493</v>
      </c>
      <c r="BE116" s="12" t="s">
        <v>1493</v>
      </c>
      <c r="BF116" s="12" t="s">
        <v>1493</v>
      </c>
      <c r="BG116" s="12" t="s">
        <v>1493</v>
      </c>
      <c r="BH116" s="12" t="s">
        <v>1493</v>
      </c>
      <c r="BI116" s="12" t="s">
        <v>1493</v>
      </c>
      <c r="BJ116" s="12" t="s">
        <v>1493</v>
      </c>
      <c r="BK116" s="12" t="s">
        <v>1493</v>
      </c>
      <c r="BL116" s="12" t="s">
        <v>1493</v>
      </c>
      <c r="BM116" s="12" t="s">
        <v>1493</v>
      </c>
      <c r="BN116" s="12" t="s">
        <v>1493</v>
      </c>
      <c r="BO116" s="12" t="s">
        <v>1493</v>
      </c>
      <c r="BP116" s="12" t="s">
        <v>1493</v>
      </c>
      <c r="BQ116" s="12" t="s">
        <v>1493</v>
      </c>
      <c r="BR116" s="12" t="s">
        <v>1493</v>
      </c>
      <c r="BS116" s="12" t="s">
        <v>1493</v>
      </c>
      <c r="BT116" s="12" t="s">
        <v>1493</v>
      </c>
      <c r="BU116" s="12" t="s">
        <v>1493</v>
      </c>
      <c r="BV116" s="12" t="s">
        <v>1493</v>
      </c>
      <c r="BW116" s="12" t="s">
        <v>1493</v>
      </c>
      <c r="BX116" s="12" t="s">
        <v>1493</v>
      </c>
      <c r="BY116" s="12" t="s">
        <v>1493</v>
      </c>
      <c r="BZ116" s="12" t="s">
        <v>1493</v>
      </c>
      <c r="CA116" s="12" t="s">
        <v>1493</v>
      </c>
      <c r="CB116" s="12" t="s">
        <v>1493</v>
      </c>
      <c r="CC116" s="12" t="s">
        <v>1493</v>
      </c>
      <c r="CD116" s="12" t="s">
        <v>1493</v>
      </c>
      <c r="CE116" s="12" t="s">
        <v>1493</v>
      </c>
      <c r="CF116" s="12" t="s">
        <v>1493</v>
      </c>
      <c r="CG116" s="12" t="s">
        <v>1493</v>
      </c>
      <c r="CH116" s="12" t="s">
        <v>1493</v>
      </c>
      <c r="CI116" s="12" t="s">
        <v>1493</v>
      </c>
      <c r="CJ116" s="12" t="s">
        <v>1493</v>
      </c>
      <c r="CK116" s="12" t="s">
        <v>1493</v>
      </c>
      <c r="CL116" s="12" t="s">
        <v>1493</v>
      </c>
      <c r="CM116" s="12" t="s">
        <v>1493</v>
      </c>
      <c r="CN116" s="12" t="s">
        <v>1493</v>
      </c>
      <c r="CO116" s="12" t="s">
        <v>1493</v>
      </c>
      <c r="CP116" s="12" t="s">
        <v>1493</v>
      </c>
      <c r="CQ116" s="12" t="s">
        <v>1493</v>
      </c>
      <c r="CR116" s="12" t="s">
        <v>1493</v>
      </c>
      <c r="CS116" s="12" t="s">
        <v>1493</v>
      </c>
      <c r="CT116" s="12" t="s">
        <v>1493</v>
      </c>
      <c r="CU116" s="12" t="s">
        <v>1493</v>
      </c>
      <c r="CV116" s="12" t="s">
        <v>1493</v>
      </c>
      <c r="CW116" s="12" t="s">
        <v>1493</v>
      </c>
      <c r="CX116" s="12" t="s">
        <v>1493</v>
      </c>
      <c r="CY116" s="12" t="s">
        <v>1493</v>
      </c>
      <c r="CZ116" s="12" t="s">
        <v>1493</v>
      </c>
      <c r="DA116" s="12" t="s">
        <v>1493</v>
      </c>
      <c r="DB116" s="12" t="s">
        <v>1493</v>
      </c>
      <c r="DC116" s="12" t="s">
        <v>1493</v>
      </c>
      <c r="DD116" s="12" t="s">
        <v>1493</v>
      </c>
      <c r="DE116" s="12" t="s">
        <v>1493</v>
      </c>
      <c r="DF116" s="12" t="s">
        <v>1493</v>
      </c>
      <c r="DG116" s="12" t="s">
        <v>1493</v>
      </c>
      <c r="DH116" s="12" t="s">
        <v>1493</v>
      </c>
      <c r="DI116" s="12" t="s">
        <v>1493</v>
      </c>
      <c r="DJ116" s="12" t="s">
        <v>1493</v>
      </c>
      <c r="DK116" s="12" t="s">
        <v>1493</v>
      </c>
      <c r="DL116" s="12" t="s">
        <v>1493</v>
      </c>
      <c r="DM116" s="12" t="s">
        <v>1493</v>
      </c>
      <c r="DN116" s="12" t="s">
        <v>1493</v>
      </c>
      <c r="DO116" s="12" t="s">
        <v>1493</v>
      </c>
      <c r="DP116" s="12" t="s">
        <v>1493</v>
      </c>
      <c r="DQ116" s="12" t="s">
        <v>1493</v>
      </c>
      <c r="DR116" s="12" t="s">
        <v>1493</v>
      </c>
      <c r="DS116" s="12" t="s">
        <v>1493</v>
      </c>
      <c r="DT116" s="12" t="s">
        <v>1493</v>
      </c>
      <c r="DU116" s="12" t="s">
        <v>1493</v>
      </c>
      <c r="DV116" s="12" t="s">
        <v>1493</v>
      </c>
      <c r="DW116" s="12" t="s">
        <v>1493</v>
      </c>
      <c r="DX116" s="12" t="s">
        <v>1493</v>
      </c>
      <c r="DY116" s="12" t="s">
        <v>1493</v>
      </c>
      <c r="DZ116" s="12" t="s">
        <v>1493</v>
      </c>
      <c r="EA116" s="12" t="s">
        <v>1493</v>
      </c>
      <c r="EB116" s="12" t="s">
        <v>1493</v>
      </c>
      <c r="EC116" s="12" t="s">
        <v>1493</v>
      </c>
      <c r="ED116" s="12" t="s">
        <v>1493</v>
      </c>
      <c r="EE116" s="12" t="s">
        <v>1493</v>
      </c>
      <c r="EF116" s="12" t="s">
        <v>1493</v>
      </c>
      <c r="EG116" s="12" t="s">
        <v>1493</v>
      </c>
      <c r="EH116" s="12" t="s">
        <v>1493</v>
      </c>
      <c r="EI116" s="12" t="s">
        <v>1493</v>
      </c>
      <c r="EJ116" s="12" t="s">
        <v>1493</v>
      </c>
      <c r="EK116" s="12" t="s">
        <v>1493</v>
      </c>
      <c r="EL116" s="12" t="s">
        <v>1493</v>
      </c>
      <c r="EM116" s="12" t="s">
        <v>1493</v>
      </c>
      <c r="EN116" s="12" t="s">
        <v>1493</v>
      </c>
      <c r="EO116" s="12" t="s">
        <v>1493</v>
      </c>
      <c r="EP116" s="12" t="s">
        <v>1493</v>
      </c>
      <c r="EQ116" s="12" t="s">
        <v>1493</v>
      </c>
      <c r="ER116" s="12" t="s">
        <v>1493</v>
      </c>
      <c r="ES116" s="12" t="s">
        <v>1493</v>
      </c>
      <c r="ET116" s="12" t="s">
        <v>1493</v>
      </c>
      <c r="EU116" s="12" t="s">
        <v>1493</v>
      </c>
      <c r="EV116" s="12" t="s">
        <v>1493</v>
      </c>
      <c r="EW116" s="12" t="s">
        <v>1493</v>
      </c>
      <c r="EX116" s="12" t="s">
        <v>1493</v>
      </c>
      <c r="EY116" s="12" t="s">
        <v>1493</v>
      </c>
      <c r="EZ116" s="12" t="s">
        <v>1493</v>
      </c>
      <c r="FA116" s="12" t="s">
        <v>1493</v>
      </c>
      <c r="FB116" s="12" t="s">
        <v>1493</v>
      </c>
      <c r="FC116" s="12" t="s">
        <v>1493</v>
      </c>
      <c r="FD116" s="12" t="s">
        <v>1493</v>
      </c>
      <c r="FE116" s="12" t="s">
        <v>1493</v>
      </c>
      <c r="FF116" s="12" t="s">
        <v>1493</v>
      </c>
      <c r="FG116" s="12" t="s">
        <v>1493</v>
      </c>
      <c r="FH116" s="12" t="s">
        <v>1493</v>
      </c>
      <c r="FI116" s="12" t="s">
        <v>1493</v>
      </c>
      <c r="FJ116" s="12" t="s">
        <v>1493</v>
      </c>
      <c r="FK116" s="12" t="s">
        <v>1493</v>
      </c>
      <c r="FL116" s="12" t="s">
        <v>1493</v>
      </c>
      <c r="FM116" s="12" t="s">
        <v>1493</v>
      </c>
      <c r="FN116">
        <v>1</v>
      </c>
      <c r="FO116" s="12" t="s">
        <v>1493</v>
      </c>
      <c r="FP116" s="12" t="s">
        <v>1493</v>
      </c>
      <c r="FQ116">
        <v>1</v>
      </c>
      <c r="FR116" s="12" t="s">
        <v>1493</v>
      </c>
      <c r="FS116" s="12" t="s">
        <v>1493</v>
      </c>
      <c r="FT116" s="12" t="s">
        <v>1493</v>
      </c>
      <c r="FU116" s="12" t="s">
        <v>1493</v>
      </c>
      <c r="FV116" s="12" t="s">
        <v>1493</v>
      </c>
      <c r="FW116" s="12" t="s">
        <v>1493</v>
      </c>
      <c r="FX116" s="12" t="s">
        <v>1493</v>
      </c>
      <c r="FY116" s="12" t="s">
        <v>1493</v>
      </c>
      <c r="FZ116" s="12" t="s">
        <v>1493</v>
      </c>
      <c r="GA116" s="12" t="s">
        <v>1493</v>
      </c>
      <c r="GB116" s="12" t="s">
        <v>1493</v>
      </c>
      <c r="GC116" s="12" t="s">
        <v>1493</v>
      </c>
      <c r="GD116" s="12" t="s">
        <v>1493</v>
      </c>
      <c r="GE116" s="12" t="s">
        <v>1493</v>
      </c>
      <c r="GF116" s="12" t="s">
        <v>1493</v>
      </c>
      <c r="GG116" s="12" t="s">
        <v>1493</v>
      </c>
      <c r="GH116" s="12" t="s">
        <v>1493</v>
      </c>
      <c r="GI116" s="12" t="s">
        <v>1493</v>
      </c>
      <c r="GJ116">
        <v>0</v>
      </c>
      <c r="GK116">
        <v>0</v>
      </c>
      <c r="GL116">
        <v>0</v>
      </c>
      <c r="GN116">
        <v>1</v>
      </c>
    </row>
    <row r="117" spans="1:196" x14ac:dyDescent="0.25">
      <c r="A117" s="4">
        <v>1.0209999999999999</v>
      </c>
      <c r="B117" t="s">
        <v>627</v>
      </c>
      <c r="C117" s="12" t="s">
        <v>1493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 s="12" t="s">
        <v>1493</v>
      </c>
      <c r="M117" s="12" t="s">
        <v>1493</v>
      </c>
      <c r="N117" s="12" t="s">
        <v>1493</v>
      </c>
      <c r="O117">
        <v>1</v>
      </c>
      <c r="P117" t="s">
        <v>716</v>
      </c>
      <c r="Q117" s="12" t="s">
        <v>1493</v>
      </c>
      <c r="R117">
        <v>1</v>
      </c>
      <c r="S117" s="12" t="s">
        <v>1493</v>
      </c>
      <c r="T117" s="12" t="s">
        <v>1493</v>
      </c>
      <c r="U117" s="12" t="s">
        <v>1493</v>
      </c>
      <c r="V117" s="12" t="s">
        <v>1493</v>
      </c>
      <c r="W117" s="12" t="s">
        <v>1493</v>
      </c>
      <c r="X117" s="12" t="s">
        <v>1493</v>
      </c>
      <c r="Y117" s="12" t="s">
        <v>1493</v>
      </c>
      <c r="Z117" s="12" t="s">
        <v>1493</v>
      </c>
      <c r="AA117" s="12" t="s">
        <v>1493</v>
      </c>
      <c r="AB117">
        <v>1</v>
      </c>
      <c r="AC117">
        <v>1</v>
      </c>
      <c r="AD117" s="12" t="s">
        <v>1493</v>
      </c>
      <c r="AE117" s="12" t="s">
        <v>1493</v>
      </c>
      <c r="AF117" s="12" t="s">
        <v>1493</v>
      </c>
      <c r="AG117" s="12" t="s">
        <v>1493</v>
      </c>
      <c r="AH117" s="12" t="s">
        <v>1493</v>
      </c>
      <c r="AI117" s="12" t="s">
        <v>1493</v>
      </c>
      <c r="AJ117" s="12" t="s">
        <v>1493</v>
      </c>
      <c r="AK117" s="12" t="s">
        <v>1493</v>
      </c>
      <c r="AL117" s="12" t="s">
        <v>1493</v>
      </c>
      <c r="AM117" s="12" t="s">
        <v>1493</v>
      </c>
      <c r="AN117" s="12" t="s">
        <v>1493</v>
      </c>
      <c r="AO117" s="12" t="s">
        <v>1493</v>
      </c>
      <c r="AP117" s="12" t="s">
        <v>1493</v>
      </c>
      <c r="AQ117" s="12" t="s">
        <v>1493</v>
      </c>
      <c r="AR117" s="12" t="s">
        <v>1493</v>
      </c>
      <c r="AS117" s="12" t="s">
        <v>1493</v>
      </c>
      <c r="AT117" s="12" t="s">
        <v>1493</v>
      </c>
      <c r="AU117" s="12" t="s">
        <v>1493</v>
      </c>
      <c r="AV117" s="12" t="s">
        <v>1493</v>
      </c>
      <c r="AW117" s="12" t="s">
        <v>1493</v>
      </c>
      <c r="AX117" s="12" t="s">
        <v>1493</v>
      </c>
      <c r="AY117" s="12" t="s">
        <v>1493</v>
      </c>
      <c r="AZ117" s="12" t="s">
        <v>1493</v>
      </c>
      <c r="BA117" s="12" t="s">
        <v>1493</v>
      </c>
      <c r="BB117" s="12" t="s">
        <v>1493</v>
      </c>
      <c r="BC117" s="12" t="s">
        <v>1493</v>
      </c>
      <c r="BD117" s="12" t="s">
        <v>1493</v>
      </c>
      <c r="BE117" s="12" t="s">
        <v>1493</v>
      </c>
      <c r="BF117" s="12" t="s">
        <v>1493</v>
      </c>
      <c r="BG117" s="12" t="s">
        <v>1493</v>
      </c>
      <c r="BH117" s="12" t="s">
        <v>1493</v>
      </c>
      <c r="BI117" s="12" t="s">
        <v>1493</v>
      </c>
      <c r="BJ117" s="12" t="s">
        <v>1493</v>
      </c>
      <c r="BK117" s="12" t="s">
        <v>1493</v>
      </c>
      <c r="BL117" s="12" t="s">
        <v>1493</v>
      </c>
      <c r="BM117" s="12" t="s">
        <v>1493</v>
      </c>
      <c r="BN117" s="12" t="s">
        <v>1493</v>
      </c>
      <c r="BO117" s="12" t="s">
        <v>1493</v>
      </c>
      <c r="BP117" s="12" t="s">
        <v>1493</v>
      </c>
      <c r="BQ117" s="12" t="s">
        <v>1493</v>
      </c>
      <c r="BR117" s="12" t="s">
        <v>1493</v>
      </c>
      <c r="BS117" s="12" t="s">
        <v>1493</v>
      </c>
      <c r="BT117" s="12" t="s">
        <v>1493</v>
      </c>
      <c r="BU117" s="12" t="s">
        <v>1493</v>
      </c>
      <c r="BV117" s="12" t="s">
        <v>1493</v>
      </c>
      <c r="BW117" s="12" t="s">
        <v>1493</v>
      </c>
      <c r="BX117" s="12" t="s">
        <v>1493</v>
      </c>
      <c r="BY117" s="12" t="s">
        <v>1493</v>
      </c>
      <c r="BZ117" s="12" t="s">
        <v>1493</v>
      </c>
      <c r="CA117" s="12" t="s">
        <v>1493</v>
      </c>
      <c r="CB117" s="12" t="s">
        <v>1493</v>
      </c>
      <c r="CC117" s="12" t="s">
        <v>1493</v>
      </c>
      <c r="CD117" s="12" t="s">
        <v>1493</v>
      </c>
      <c r="CE117" s="12" t="s">
        <v>1493</v>
      </c>
      <c r="CF117" s="12" t="s">
        <v>1493</v>
      </c>
      <c r="CG117" s="12" t="s">
        <v>1493</v>
      </c>
      <c r="CH117" s="12" t="s">
        <v>1493</v>
      </c>
      <c r="CI117" s="12" t="s">
        <v>1493</v>
      </c>
      <c r="CJ117" s="12" t="s">
        <v>1493</v>
      </c>
      <c r="CK117" s="12" t="s">
        <v>1493</v>
      </c>
      <c r="CL117" s="12" t="s">
        <v>1493</v>
      </c>
      <c r="CM117" s="12" t="s">
        <v>1493</v>
      </c>
      <c r="CN117" s="12" t="s">
        <v>1493</v>
      </c>
      <c r="CO117" s="12" t="s">
        <v>1493</v>
      </c>
      <c r="CP117" s="12" t="s">
        <v>1493</v>
      </c>
      <c r="CQ117" s="12" t="s">
        <v>1493</v>
      </c>
      <c r="CR117" s="12" t="s">
        <v>1493</v>
      </c>
      <c r="CS117" s="12" t="s">
        <v>1493</v>
      </c>
      <c r="CT117" s="12" t="s">
        <v>1493</v>
      </c>
      <c r="CU117" s="12" t="s">
        <v>1493</v>
      </c>
      <c r="CV117" s="12" t="s">
        <v>1493</v>
      </c>
      <c r="CW117" s="12" t="s">
        <v>1493</v>
      </c>
      <c r="CX117" s="12" t="s">
        <v>1493</v>
      </c>
      <c r="CY117" s="12" t="s">
        <v>1493</v>
      </c>
      <c r="CZ117" s="12" t="s">
        <v>1493</v>
      </c>
      <c r="DA117" s="12" t="s">
        <v>1493</v>
      </c>
      <c r="DB117" s="12" t="s">
        <v>1493</v>
      </c>
      <c r="DC117" s="12" t="s">
        <v>1493</v>
      </c>
      <c r="DD117" s="12" t="s">
        <v>1493</v>
      </c>
      <c r="DE117" s="12" t="s">
        <v>1493</v>
      </c>
      <c r="DF117" s="12" t="s">
        <v>1493</v>
      </c>
      <c r="DG117" s="12" t="s">
        <v>1493</v>
      </c>
      <c r="DH117" s="12" t="s">
        <v>1493</v>
      </c>
      <c r="DI117" s="12" t="s">
        <v>1493</v>
      </c>
      <c r="DJ117" s="12" t="s">
        <v>1493</v>
      </c>
      <c r="DK117" s="12" t="s">
        <v>1493</v>
      </c>
      <c r="DL117" s="12" t="s">
        <v>1493</v>
      </c>
      <c r="DM117" s="12" t="s">
        <v>1493</v>
      </c>
      <c r="DN117" s="12" t="s">
        <v>1493</v>
      </c>
      <c r="DO117" s="12" t="s">
        <v>1493</v>
      </c>
      <c r="DP117" s="12" t="s">
        <v>1493</v>
      </c>
      <c r="DQ117" s="12" t="s">
        <v>1493</v>
      </c>
      <c r="DR117" s="12" t="s">
        <v>1493</v>
      </c>
      <c r="DS117" s="12" t="s">
        <v>1493</v>
      </c>
      <c r="DT117" s="12" t="s">
        <v>1493</v>
      </c>
      <c r="DU117" s="12" t="s">
        <v>1493</v>
      </c>
      <c r="DV117" s="12" t="s">
        <v>1493</v>
      </c>
      <c r="DW117" s="12" t="s">
        <v>1493</v>
      </c>
      <c r="DX117" s="12" t="s">
        <v>1493</v>
      </c>
      <c r="DY117" s="12" t="s">
        <v>1493</v>
      </c>
      <c r="DZ117" s="12" t="s">
        <v>1493</v>
      </c>
      <c r="EA117" s="12" t="s">
        <v>1493</v>
      </c>
      <c r="EB117" s="12" t="s">
        <v>1493</v>
      </c>
      <c r="EC117" s="12" t="s">
        <v>1493</v>
      </c>
      <c r="ED117" s="12" t="s">
        <v>1493</v>
      </c>
      <c r="EE117" s="12" t="s">
        <v>1493</v>
      </c>
      <c r="EF117" s="12" t="s">
        <v>1493</v>
      </c>
      <c r="EG117" s="12" t="s">
        <v>1493</v>
      </c>
      <c r="EH117" s="12" t="s">
        <v>1493</v>
      </c>
      <c r="EI117" s="12" t="s">
        <v>1493</v>
      </c>
      <c r="EJ117" s="12" t="s">
        <v>1493</v>
      </c>
      <c r="EK117" s="12" t="s">
        <v>1493</v>
      </c>
      <c r="EL117" s="12" t="s">
        <v>1493</v>
      </c>
      <c r="EM117" s="12" t="s">
        <v>1493</v>
      </c>
      <c r="EN117" s="12" t="s">
        <v>1493</v>
      </c>
      <c r="EO117" s="12" t="s">
        <v>1493</v>
      </c>
      <c r="EP117" s="12" t="s">
        <v>1493</v>
      </c>
      <c r="EQ117" s="12" t="s">
        <v>1493</v>
      </c>
      <c r="ER117" s="12" t="s">
        <v>1493</v>
      </c>
      <c r="ES117" s="12" t="s">
        <v>1493</v>
      </c>
      <c r="ET117" s="12" t="s">
        <v>1493</v>
      </c>
      <c r="EU117" s="12" t="s">
        <v>1493</v>
      </c>
      <c r="EV117" s="12" t="s">
        <v>1493</v>
      </c>
      <c r="EW117" s="12" t="s">
        <v>1493</v>
      </c>
      <c r="EX117" s="12" t="s">
        <v>1493</v>
      </c>
      <c r="EY117" s="12" t="s">
        <v>1493</v>
      </c>
      <c r="EZ117" s="12" t="s">
        <v>1493</v>
      </c>
      <c r="FA117" s="12" t="s">
        <v>1493</v>
      </c>
      <c r="FB117" s="12" t="s">
        <v>1493</v>
      </c>
      <c r="FC117" s="12" t="s">
        <v>1493</v>
      </c>
      <c r="FD117" s="12" t="s">
        <v>1493</v>
      </c>
      <c r="FE117" s="12" t="s">
        <v>1493</v>
      </c>
      <c r="FF117" s="12" t="s">
        <v>1493</v>
      </c>
      <c r="FG117" s="12" t="s">
        <v>1493</v>
      </c>
      <c r="FH117" s="12" t="s">
        <v>1493</v>
      </c>
      <c r="FI117" s="12" t="s">
        <v>1493</v>
      </c>
      <c r="FJ117" s="12" t="s">
        <v>1493</v>
      </c>
      <c r="FK117" s="12" t="s">
        <v>1493</v>
      </c>
      <c r="FL117" s="12" t="s">
        <v>1493</v>
      </c>
      <c r="FM117" s="12" t="s">
        <v>1493</v>
      </c>
      <c r="FN117">
        <v>1</v>
      </c>
      <c r="FO117" s="12" t="s">
        <v>1493</v>
      </c>
      <c r="FP117" s="12" t="s">
        <v>1493</v>
      </c>
      <c r="FQ117">
        <v>0</v>
      </c>
      <c r="FR117" s="12" t="s">
        <v>1493</v>
      </c>
      <c r="FS117" s="12" t="s">
        <v>1493</v>
      </c>
      <c r="FT117" s="12" t="s">
        <v>1493</v>
      </c>
      <c r="FU117" s="12" t="s">
        <v>1493</v>
      </c>
      <c r="FV117" s="12" t="s">
        <v>1493</v>
      </c>
      <c r="FW117" s="12" t="s">
        <v>1493</v>
      </c>
      <c r="FX117" s="12" t="s">
        <v>1493</v>
      </c>
      <c r="FY117" s="12" t="s">
        <v>1493</v>
      </c>
      <c r="FZ117" s="12" t="s">
        <v>1493</v>
      </c>
      <c r="GA117" s="12" t="s">
        <v>1493</v>
      </c>
      <c r="GB117" s="12" t="s">
        <v>1493</v>
      </c>
      <c r="GC117" s="12" t="s">
        <v>1493</v>
      </c>
      <c r="GD117" s="12" t="s">
        <v>1493</v>
      </c>
      <c r="GE117" s="12" t="s">
        <v>1493</v>
      </c>
      <c r="GF117" s="12" t="s">
        <v>1493</v>
      </c>
      <c r="GG117" s="12" t="s">
        <v>1493</v>
      </c>
      <c r="GH117" s="12" t="s">
        <v>1493</v>
      </c>
      <c r="GI117" s="12" t="s">
        <v>1493</v>
      </c>
      <c r="GJ117">
        <v>0</v>
      </c>
      <c r="GK117">
        <v>0</v>
      </c>
      <c r="GL117">
        <v>0</v>
      </c>
      <c r="GN117">
        <v>1</v>
      </c>
    </row>
    <row r="118" spans="1:196" x14ac:dyDescent="0.25">
      <c r="A118" s="4">
        <v>1.022</v>
      </c>
      <c r="B118" t="s">
        <v>568</v>
      </c>
      <c r="C118" s="12" t="s">
        <v>1493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 s="12" t="s">
        <v>1493</v>
      </c>
      <c r="M118" s="12" t="s">
        <v>1493</v>
      </c>
      <c r="N118">
        <v>1</v>
      </c>
      <c r="O118">
        <v>1</v>
      </c>
      <c r="P118" s="12" t="s">
        <v>1493</v>
      </c>
      <c r="Q118" s="12" t="s">
        <v>1493</v>
      </c>
      <c r="R118" s="12" t="s">
        <v>1493</v>
      </c>
      <c r="S118" s="12" t="s">
        <v>1493</v>
      </c>
      <c r="T118" s="12" t="s">
        <v>1493</v>
      </c>
      <c r="U118" s="12" t="s">
        <v>1493</v>
      </c>
      <c r="V118" s="12" t="s">
        <v>1493</v>
      </c>
      <c r="W118" s="12" t="s">
        <v>1493</v>
      </c>
      <c r="X118" s="12" t="s">
        <v>1493</v>
      </c>
      <c r="Y118" s="12" t="s">
        <v>1493</v>
      </c>
      <c r="Z118" s="12" t="s">
        <v>1493</v>
      </c>
      <c r="AA118" s="12" t="s">
        <v>1493</v>
      </c>
      <c r="AB118" s="12" t="s">
        <v>1493</v>
      </c>
      <c r="AC118" s="12" t="s">
        <v>1493</v>
      </c>
      <c r="AD118" s="12" t="s">
        <v>1493</v>
      </c>
      <c r="AE118" s="12" t="s">
        <v>1493</v>
      </c>
      <c r="AF118" s="12" t="s">
        <v>1493</v>
      </c>
      <c r="AG118" s="12" t="s">
        <v>1493</v>
      </c>
      <c r="AH118" s="12" t="s">
        <v>1493</v>
      </c>
      <c r="AI118" s="12" t="s">
        <v>1493</v>
      </c>
      <c r="AJ118" s="12" t="s">
        <v>1493</v>
      </c>
      <c r="AK118" s="12" t="s">
        <v>1493</v>
      </c>
      <c r="AL118" s="12" t="s">
        <v>1493</v>
      </c>
      <c r="AM118" s="12" t="s">
        <v>1493</v>
      </c>
      <c r="AN118" s="12" t="s">
        <v>1493</v>
      </c>
      <c r="AO118" s="12" t="s">
        <v>1493</v>
      </c>
      <c r="AP118" s="12" t="s">
        <v>1493</v>
      </c>
      <c r="AQ118" s="12" t="s">
        <v>1493</v>
      </c>
      <c r="AR118" s="12" t="s">
        <v>1493</v>
      </c>
      <c r="AS118" s="12" t="s">
        <v>1493</v>
      </c>
      <c r="AT118" s="12" t="s">
        <v>1493</v>
      </c>
      <c r="AU118" s="12" t="s">
        <v>1493</v>
      </c>
      <c r="AV118" s="12" t="s">
        <v>1493</v>
      </c>
      <c r="AW118" s="12" t="s">
        <v>1493</v>
      </c>
      <c r="AX118" s="12" t="s">
        <v>1493</v>
      </c>
      <c r="AY118" s="12" t="s">
        <v>1493</v>
      </c>
      <c r="AZ118" s="12" t="s">
        <v>1493</v>
      </c>
      <c r="BA118" s="12" t="s">
        <v>1493</v>
      </c>
      <c r="BB118" s="12" t="s">
        <v>1493</v>
      </c>
      <c r="BC118" s="12" t="s">
        <v>1493</v>
      </c>
      <c r="BD118" s="12" t="s">
        <v>1493</v>
      </c>
      <c r="BE118" s="12" t="s">
        <v>1493</v>
      </c>
      <c r="BF118" s="12" t="s">
        <v>1493</v>
      </c>
      <c r="BG118" s="12" t="s">
        <v>1493</v>
      </c>
      <c r="BH118" s="12" t="s">
        <v>1493</v>
      </c>
      <c r="BI118" s="12" t="s">
        <v>1493</v>
      </c>
      <c r="BJ118" s="12" t="s">
        <v>1493</v>
      </c>
      <c r="BK118" s="12" t="s">
        <v>1493</v>
      </c>
      <c r="BL118" s="12" t="s">
        <v>1493</v>
      </c>
      <c r="BM118" s="12" t="s">
        <v>1493</v>
      </c>
      <c r="BN118" s="12" t="s">
        <v>1493</v>
      </c>
      <c r="BO118" s="12" t="s">
        <v>1493</v>
      </c>
      <c r="BP118" s="12" t="s">
        <v>1493</v>
      </c>
      <c r="BQ118" s="12" t="s">
        <v>1493</v>
      </c>
      <c r="BR118" s="12" t="s">
        <v>1493</v>
      </c>
      <c r="BS118" s="12" t="s">
        <v>1493</v>
      </c>
      <c r="BT118" s="12" t="s">
        <v>1493</v>
      </c>
      <c r="BU118" s="12" t="s">
        <v>1493</v>
      </c>
      <c r="BV118" s="12" t="s">
        <v>1493</v>
      </c>
      <c r="BW118" s="12" t="s">
        <v>1493</v>
      </c>
      <c r="BX118" s="12" t="s">
        <v>1493</v>
      </c>
      <c r="BY118" s="12" t="s">
        <v>1493</v>
      </c>
      <c r="BZ118" s="12" t="s">
        <v>1493</v>
      </c>
      <c r="CA118" s="12" t="s">
        <v>1493</v>
      </c>
      <c r="CB118" s="12" t="s">
        <v>1493</v>
      </c>
      <c r="CC118" s="12" t="s">
        <v>1493</v>
      </c>
      <c r="CD118" s="12" t="s">
        <v>1493</v>
      </c>
      <c r="CE118" s="12" t="s">
        <v>1493</v>
      </c>
      <c r="CF118" s="12" t="s">
        <v>1493</v>
      </c>
      <c r="CG118" s="12" t="s">
        <v>1493</v>
      </c>
      <c r="CH118" s="12" t="s">
        <v>1493</v>
      </c>
      <c r="CI118" s="12" t="s">
        <v>1493</v>
      </c>
      <c r="CJ118" s="12" t="s">
        <v>1493</v>
      </c>
      <c r="CK118" s="12" t="s">
        <v>1493</v>
      </c>
      <c r="CL118" s="12" t="s">
        <v>1493</v>
      </c>
      <c r="CM118" s="12" t="s">
        <v>1493</v>
      </c>
      <c r="CN118" s="12" t="s">
        <v>1493</v>
      </c>
      <c r="CO118" s="12" t="s">
        <v>1493</v>
      </c>
      <c r="CP118" s="12" t="s">
        <v>1493</v>
      </c>
      <c r="CQ118" s="12" t="s">
        <v>1493</v>
      </c>
      <c r="CR118" s="12" t="s">
        <v>1493</v>
      </c>
      <c r="CS118" s="12" t="s">
        <v>1493</v>
      </c>
      <c r="CT118" s="12" t="s">
        <v>1493</v>
      </c>
      <c r="CU118" s="12" t="s">
        <v>1493</v>
      </c>
      <c r="CV118" s="12" t="s">
        <v>1493</v>
      </c>
      <c r="CW118" s="12" t="s">
        <v>1493</v>
      </c>
      <c r="CX118" s="12" t="s">
        <v>1493</v>
      </c>
      <c r="CY118" s="12" t="s">
        <v>1493</v>
      </c>
      <c r="CZ118" s="12" t="s">
        <v>1493</v>
      </c>
      <c r="DA118" s="12" t="s">
        <v>1493</v>
      </c>
      <c r="DB118" s="12" t="s">
        <v>1493</v>
      </c>
      <c r="DC118" s="12" t="s">
        <v>1493</v>
      </c>
      <c r="DD118" s="12" t="s">
        <v>1493</v>
      </c>
      <c r="DE118" s="12" t="s">
        <v>1493</v>
      </c>
      <c r="DF118" s="12" t="s">
        <v>1493</v>
      </c>
      <c r="DG118" s="12" t="s">
        <v>1493</v>
      </c>
      <c r="DH118" s="12" t="s">
        <v>1493</v>
      </c>
      <c r="DI118" s="12" t="s">
        <v>1493</v>
      </c>
      <c r="DJ118" s="12" t="s">
        <v>1493</v>
      </c>
      <c r="DK118" s="12" t="s">
        <v>1493</v>
      </c>
      <c r="DL118" s="12" t="s">
        <v>1493</v>
      </c>
      <c r="DM118" s="12" t="s">
        <v>1493</v>
      </c>
      <c r="DN118" s="12" t="s">
        <v>1493</v>
      </c>
      <c r="DO118" s="12" t="s">
        <v>1493</v>
      </c>
      <c r="DP118" s="12" t="s">
        <v>1493</v>
      </c>
      <c r="DQ118" s="12" t="s">
        <v>1493</v>
      </c>
      <c r="DR118" s="12" t="s">
        <v>1493</v>
      </c>
      <c r="DS118" s="12" t="s">
        <v>1493</v>
      </c>
      <c r="DT118" s="12" t="s">
        <v>1493</v>
      </c>
      <c r="DU118" s="12" t="s">
        <v>1493</v>
      </c>
      <c r="DV118" s="12" t="s">
        <v>1493</v>
      </c>
      <c r="DW118" s="12" t="s">
        <v>1493</v>
      </c>
      <c r="DX118" s="12" t="s">
        <v>1493</v>
      </c>
      <c r="DY118" s="12" t="s">
        <v>1493</v>
      </c>
      <c r="DZ118" s="12" t="s">
        <v>1493</v>
      </c>
      <c r="EA118" s="12" t="s">
        <v>1493</v>
      </c>
      <c r="EB118" s="12" t="s">
        <v>1493</v>
      </c>
      <c r="EC118" s="12" t="s">
        <v>1493</v>
      </c>
      <c r="ED118" s="12" t="s">
        <v>1493</v>
      </c>
      <c r="EE118" s="12" t="s">
        <v>1493</v>
      </c>
      <c r="EF118" s="12" t="s">
        <v>1493</v>
      </c>
      <c r="EG118" s="12" t="s">
        <v>1493</v>
      </c>
      <c r="EH118" s="12" t="s">
        <v>1493</v>
      </c>
      <c r="EI118" s="12" t="s">
        <v>1493</v>
      </c>
      <c r="EJ118" s="12" t="s">
        <v>1493</v>
      </c>
      <c r="EK118" s="12" t="s">
        <v>1493</v>
      </c>
      <c r="EL118" s="12" t="s">
        <v>1493</v>
      </c>
      <c r="EM118" s="12" t="s">
        <v>1493</v>
      </c>
      <c r="EN118" s="12" t="s">
        <v>1493</v>
      </c>
      <c r="EO118" s="12" t="s">
        <v>1493</v>
      </c>
      <c r="EP118" s="12" t="s">
        <v>1493</v>
      </c>
      <c r="EQ118" s="12" t="s">
        <v>1493</v>
      </c>
      <c r="ER118" s="12" t="s">
        <v>1493</v>
      </c>
      <c r="ES118" s="12" t="s">
        <v>1493</v>
      </c>
      <c r="ET118" s="12" t="s">
        <v>1493</v>
      </c>
      <c r="EU118" s="12" t="s">
        <v>1493</v>
      </c>
      <c r="EV118" s="12" t="s">
        <v>1493</v>
      </c>
      <c r="EW118" s="12" t="s">
        <v>1493</v>
      </c>
      <c r="EX118" s="12" t="s">
        <v>1493</v>
      </c>
      <c r="EY118" s="12" t="s">
        <v>1493</v>
      </c>
      <c r="EZ118" s="12" t="s">
        <v>1493</v>
      </c>
      <c r="FA118" s="12" t="s">
        <v>1493</v>
      </c>
      <c r="FB118" s="12" t="s">
        <v>1493</v>
      </c>
      <c r="FC118" s="12" t="s">
        <v>1493</v>
      </c>
      <c r="FD118" s="12" t="s">
        <v>1493</v>
      </c>
      <c r="FE118" s="12" t="s">
        <v>1493</v>
      </c>
      <c r="FF118" s="12" t="s">
        <v>1493</v>
      </c>
      <c r="FG118" s="12" t="s">
        <v>1493</v>
      </c>
      <c r="FH118" s="12" t="s">
        <v>1493</v>
      </c>
      <c r="FI118" s="12" t="s">
        <v>1493</v>
      </c>
      <c r="FJ118" s="12" t="s">
        <v>1493</v>
      </c>
      <c r="FK118" s="12" t="s">
        <v>1493</v>
      </c>
      <c r="FL118" s="12" t="s">
        <v>1493</v>
      </c>
      <c r="FM118" s="12" t="s">
        <v>1493</v>
      </c>
      <c r="FN118" t="s">
        <v>603</v>
      </c>
      <c r="FO118" s="12" t="s">
        <v>1493</v>
      </c>
      <c r="FP118" s="12" t="s">
        <v>1493</v>
      </c>
      <c r="FQ118">
        <v>1</v>
      </c>
      <c r="FR118" s="12" t="s">
        <v>1493</v>
      </c>
      <c r="FS118" s="12" t="s">
        <v>1493</v>
      </c>
      <c r="FT118" s="12" t="s">
        <v>1493</v>
      </c>
      <c r="FU118" s="12" t="s">
        <v>1493</v>
      </c>
      <c r="FV118" s="12" t="s">
        <v>1493</v>
      </c>
      <c r="FW118" s="12" t="s">
        <v>1493</v>
      </c>
      <c r="FX118" s="12" t="s">
        <v>1493</v>
      </c>
      <c r="FY118" s="12" t="s">
        <v>1493</v>
      </c>
      <c r="FZ118" s="12" t="s">
        <v>1493</v>
      </c>
      <c r="GA118" s="12" t="s">
        <v>1493</v>
      </c>
      <c r="GB118" s="12" t="s">
        <v>1493</v>
      </c>
      <c r="GC118" s="12" t="s">
        <v>1493</v>
      </c>
      <c r="GD118" s="12" t="s">
        <v>1493</v>
      </c>
      <c r="GE118" s="12" t="s">
        <v>1493</v>
      </c>
      <c r="GF118" s="12" t="s">
        <v>1493</v>
      </c>
      <c r="GG118" s="12" t="s">
        <v>1493</v>
      </c>
      <c r="GH118" s="12" t="s">
        <v>1493</v>
      </c>
      <c r="GI118" s="12" t="s">
        <v>1493</v>
      </c>
      <c r="GJ118">
        <v>0</v>
      </c>
      <c r="GK118">
        <v>0</v>
      </c>
      <c r="GL118">
        <v>0</v>
      </c>
      <c r="GN118">
        <v>4</v>
      </c>
    </row>
    <row r="119" spans="1:196" x14ac:dyDescent="0.25">
      <c r="A119" s="4">
        <v>1.0229999999999999</v>
      </c>
      <c r="B119" t="s">
        <v>541</v>
      </c>
      <c r="C119" s="12" t="s">
        <v>1493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 s="12" t="s">
        <v>1493</v>
      </c>
      <c r="M119" s="12" t="s">
        <v>1493</v>
      </c>
      <c r="N119" s="12" t="s">
        <v>1493</v>
      </c>
      <c r="O119">
        <v>1</v>
      </c>
      <c r="P119" t="s">
        <v>581</v>
      </c>
      <c r="Q119" s="12" t="s">
        <v>1493</v>
      </c>
      <c r="R119">
        <v>1</v>
      </c>
      <c r="S119" s="12" t="s">
        <v>1493</v>
      </c>
      <c r="T119" s="12" t="s">
        <v>1493</v>
      </c>
      <c r="U119" s="12" t="s">
        <v>1493</v>
      </c>
      <c r="V119" s="12" t="s">
        <v>1493</v>
      </c>
      <c r="W119" s="12" t="s">
        <v>1493</v>
      </c>
      <c r="X119" s="12" t="s">
        <v>1493</v>
      </c>
      <c r="Y119" s="12" t="s">
        <v>1493</v>
      </c>
      <c r="Z119" s="12" t="s">
        <v>1493</v>
      </c>
      <c r="AA119" s="12" t="s">
        <v>1493</v>
      </c>
      <c r="AB119">
        <v>1</v>
      </c>
      <c r="AC119">
        <v>1</v>
      </c>
      <c r="AD119" s="12" t="s">
        <v>1493</v>
      </c>
      <c r="AE119" s="12" t="s">
        <v>1493</v>
      </c>
      <c r="AF119" s="12" t="s">
        <v>1493</v>
      </c>
      <c r="AG119" s="12" t="s">
        <v>1493</v>
      </c>
      <c r="AH119" s="12" t="s">
        <v>1493</v>
      </c>
      <c r="AI119" s="12" t="s">
        <v>1493</v>
      </c>
      <c r="AJ119" s="12" t="s">
        <v>1493</v>
      </c>
      <c r="AK119" s="12" t="s">
        <v>1493</v>
      </c>
      <c r="AL119" s="12" t="s">
        <v>1493</v>
      </c>
      <c r="AM119" s="12" t="s">
        <v>1493</v>
      </c>
      <c r="AN119" s="12" t="s">
        <v>1493</v>
      </c>
      <c r="AO119" s="12" t="s">
        <v>1493</v>
      </c>
      <c r="AP119" s="12" t="s">
        <v>1493</v>
      </c>
      <c r="AQ119" s="12" t="s">
        <v>1493</v>
      </c>
      <c r="AR119" s="12" t="s">
        <v>1493</v>
      </c>
      <c r="AS119" s="12" t="s">
        <v>1493</v>
      </c>
      <c r="AT119" s="12" t="s">
        <v>1493</v>
      </c>
      <c r="AU119" s="12" t="s">
        <v>1493</v>
      </c>
      <c r="AV119" s="12" t="s">
        <v>1493</v>
      </c>
      <c r="AW119" s="12" t="s">
        <v>1493</v>
      </c>
      <c r="AX119" s="12" t="s">
        <v>1493</v>
      </c>
      <c r="AY119" s="12" t="s">
        <v>1493</v>
      </c>
      <c r="AZ119" s="12" t="s">
        <v>1493</v>
      </c>
      <c r="BA119" s="12" t="s">
        <v>1493</v>
      </c>
      <c r="BB119" s="12" t="s">
        <v>1493</v>
      </c>
      <c r="BC119" s="12" t="s">
        <v>1493</v>
      </c>
      <c r="BD119" s="12" t="s">
        <v>1493</v>
      </c>
      <c r="BE119" s="12" t="s">
        <v>1493</v>
      </c>
      <c r="BF119" s="12" t="s">
        <v>1493</v>
      </c>
      <c r="BG119" s="12" t="s">
        <v>1493</v>
      </c>
      <c r="BH119" s="12" t="s">
        <v>1493</v>
      </c>
      <c r="BI119" s="12" t="s">
        <v>1493</v>
      </c>
      <c r="BJ119" s="12" t="s">
        <v>1493</v>
      </c>
      <c r="BK119" s="12" t="s">
        <v>1493</v>
      </c>
      <c r="BL119" s="12" t="s">
        <v>1493</v>
      </c>
      <c r="BM119" s="12" t="s">
        <v>1493</v>
      </c>
      <c r="BN119" s="12" t="s">
        <v>1493</v>
      </c>
      <c r="BO119" s="12" t="s">
        <v>1493</v>
      </c>
      <c r="BP119" s="12" t="s">
        <v>1493</v>
      </c>
      <c r="BQ119" s="12" t="s">
        <v>1493</v>
      </c>
      <c r="BR119" s="12" t="s">
        <v>1493</v>
      </c>
      <c r="BS119" s="12" t="s">
        <v>1493</v>
      </c>
      <c r="BT119" s="12" t="s">
        <v>1493</v>
      </c>
      <c r="BU119" s="12" t="s">
        <v>1493</v>
      </c>
      <c r="BV119" s="12" t="s">
        <v>1493</v>
      </c>
      <c r="BW119" s="12" t="s">
        <v>1493</v>
      </c>
      <c r="BX119" s="12" t="s">
        <v>1493</v>
      </c>
      <c r="BY119" s="12" t="s">
        <v>1493</v>
      </c>
      <c r="BZ119" s="12" t="s">
        <v>1493</v>
      </c>
      <c r="CA119" s="12" t="s">
        <v>1493</v>
      </c>
      <c r="CB119" s="12" t="s">
        <v>1493</v>
      </c>
      <c r="CC119" s="12" t="s">
        <v>1493</v>
      </c>
      <c r="CD119" s="12" t="s">
        <v>1493</v>
      </c>
      <c r="CE119" s="12" t="s">
        <v>1493</v>
      </c>
      <c r="CF119" s="12" t="s">
        <v>1493</v>
      </c>
      <c r="CG119" s="12" t="s">
        <v>1493</v>
      </c>
      <c r="CH119" s="12" t="s">
        <v>1493</v>
      </c>
      <c r="CI119" s="12" t="s">
        <v>1493</v>
      </c>
      <c r="CJ119" s="12" t="s">
        <v>1493</v>
      </c>
      <c r="CK119" s="12" t="s">
        <v>1493</v>
      </c>
      <c r="CL119" s="12" t="s">
        <v>1493</v>
      </c>
      <c r="CM119" s="12" t="s">
        <v>1493</v>
      </c>
      <c r="CN119" s="12" t="s">
        <v>1493</v>
      </c>
      <c r="CO119" s="12" t="s">
        <v>1493</v>
      </c>
      <c r="CP119" s="12" t="s">
        <v>1493</v>
      </c>
      <c r="CQ119" s="12" t="s">
        <v>1493</v>
      </c>
      <c r="CR119" s="12" t="s">
        <v>1493</v>
      </c>
      <c r="CS119" s="12" t="s">
        <v>1493</v>
      </c>
      <c r="CT119" s="12" t="s">
        <v>1493</v>
      </c>
      <c r="CU119" s="12" t="s">
        <v>1493</v>
      </c>
      <c r="CV119" s="12" t="s">
        <v>1493</v>
      </c>
      <c r="CW119" s="12" t="s">
        <v>1493</v>
      </c>
      <c r="CX119" s="12" t="s">
        <v>1493</v>
      </c>
      <c r="CY119" s="12" t="s">
        <v>1493</v>
      </c>
      <c r="CZ119" s="12" t="s">
        <v>1493</v>
      </c>
      <c r="DA119" s="12" t="s">
        <v>1493</v>
      </c>
      <c r="DB119" s="12" t="s">
        <v>1493</v>
      </c>
      <c r="DC119" s="12" t="s">
        <v>1493</v>
      </c>
      <c r="DD119" s="12" t="s">
        <v>1493</v>
      </c>
      <c r="DE119" s="12" t="s">
        <v>1493</v>
      </c>
      <c r="DF119" s="12" t="s">
        <v>1493</v>
      </c>
      <c r="DG119" s="12" t="s">
        <v>1493</v>
      </c>
      <c r="DH119" s="12" t="s">
        <v>1493</v>
      </c>
      <c r="DI119" s="12" t="s">
        <v>1493</v>
      </c>
      <c r="DJ119" s="12" t="s">
        <v>1493</v>
      </c>
      <c r="DK119" s="12" t="s">
        <v>1493</v>
      </c>
      <c r="DL119" s="12" t="s">
        <v>1493</v>
      </c>
      <c r="DM119" s="12" t="s">
        <v>1493</v>
      </c>
      <c r="DN119" s="12" t="s">
        <v>1493</v>
      </c>
      <c r="DO119" s="12" t="s">
        <v>1493</v>
      </c>
      <c r="DP119" s="12" t="s">
        <v>1493</v>
      </c>
      <c r="DQ119" s="12" t="s">
        <v>1493</v>
      </c>
      <c r="DR119" s="12" t="s">
        <v>1493</v>
      </c>
      <c r="DS119" s="12" t="s">
        <v>1493</v>
      </c>
      <c r="DT119" s="12" t="s">
        <v>1493</v>
      </c>
      <c r="DU119" s="12" t="s">
        <v>1493</v>
      </c>
      <c r="DV119" s="12" t="s">
        <v>1493</v>
      </c>
      <c r="DW119" s="12" t="s">
        <v>1493</v>
      </c>
      <c r="DX119" s="12" t="s">
        <v>1493</v>
      </c>
      <c r="DY119" s="12" t="s">
        <v>1493</v>
      </c>
      <c r="DZ119" s="12" t="s">
        <v>1493</v>
      </c>
      <c r="EA119" s="12" t="s">
        <v>1493</v>
      </c>
      <c r="EB119" s="12" t="s">
        <v>1493</v>
      </c>
      <c r="EC119" s="12" t="s">
        <v>1493</v>
      </c>
      <c r="ED119" s="12" t="s">
        <v>1493</v>
      </c>
      <c r="EE119" s="12" t="s">
        <v>1493</v>
      </c>
      <c r="EF119" s="12" t="s">
        <v>1493</v>
      </c>
      <c r="EG119" s="12" t="s">
        <v>1493</v>
      </c>
      <c r="EH119" s="12" t="s">
        <v>1493</v>
      </c>
      <c r="EI119" s="12" t="s">
        <v>1493</v>
      </c>
      <c r="EJ119" s="12" t="s">
        <v>1493</v>
      </c>
      <c r="EK119" s="12" t="s">
        <v>1493</v>
      </c>
      <c r="EL119" s="12" t="s">
        <v>1493</v>
      </c>
      <c r="EM119" s="12" t="s">
        <v>1493</v>
      </c>
      <c r="EN119" s="12" t="s">
        <v>1493</v>
      </c>
      <c r="EO119" s="12" t="s">
        <v>1493</v>
      </c>
      <c r="EP119" s="12" t="s">
        <v>1493</v>
      </c>
      <c r="EQ119" s="12" t="s">
        <v>1493</v>
      </c>
      <c r="ER119" s="12" t="s">
        <v>1493</v>
      </c>
      <c r="ES119" s="12" t="s">
        <v>1493</v>
      </c>
      <c r="ET119" s="12" t="s">
        <v>1493</v>
      </c>
      <c r="EU119" s="12" t="s">
        <v>1493</v>
      </c>
      <c r="EV119" s="12" t="s">
        <v>1493</v>
      </c>
      <c r="EW119" s="12" t="s">
        <v>1493</v>
      </c>
      <c r="EX119" s="12" t="s">
        <v>1493</v>
      </c>
      <c r="EY119" s="12" t="s">
        <v>1493</v>
      </c>
      <c r="EZ119" s="12" t="s">
        <v>1493</v>
      </c>
      <c r="FA119" s="12" t="s">
        <v>1493</v>
      </c>
      <c r="FB119" s="12" t="s">
        <v>1493</v>
      </c>
      <c r="FC119" s="12" t="s">
        <v>1493</v>
      </c>
      <c r="FD119" s="12" t="s">
        <v>1493</v>
      </c>
      <c r="FE119" s="12" t="s">
        <v>1493</v>
      </c>
      <c r="FF119" s="12" t="s">
        <v>1493</v>
      </c>
      <c r="FG119" s="12" t="s">
        <v>1493</v>
      </c>
      <c r="FH119" s="12" t="s">
        <v>1493</v>
      </c>
      <c r="FI119" s="12" t="s">
        <v>1493</v>
      </c>
      <c r="FJ119" s="12" t="s">
        <v>1493</v>
      </c>
      <c r="FK119" s="12" t="s">
        <v>1493</v>
      </c>
      <c r="FL119" s="12" t="s">
        <v>1493</v>
      </c>
      <c r="FM119" s="12" t="s">
        <v>1493</v>
      </c>
      <c r="FN119">
        <v>1</v>
      </c>
      <c r="FO119" s="12" t="s">
        <v>1493</v>
      </c>
      <c r="FP119" s="12" t="s">
        <v>1493</v>
      </c>
      <c r="FQ119">
        <v>1</v>
      </c>
      <c r="FR119" s="12" t="s">
        <v>1493</v>
      </c>
      <c r="FS119" s="12" t="s">
        <v>1493</v>
      </c>
      <c r="FT119" s="12" t="s">
        <v>1493</v>
      </c>
      <c r="FU119" s="12" t="s">
        <v>1493</v>
      </c>
      <c r="FV119" s="12" t="s">
        <v>1493</v>
      </c>
      <c r="FW119" s="12" t="s">
        <v>1493</v>
      </c>
      <c r="FX119" s="12" t="s">
        <v>1493</v>
      </c>
      <c r="FY119" s="12" t="s">
        <v>1493</v>
      </c>
      <c r="FZ119" s="12" t="s">
        <v>1493</v>
      </c>
      <c r="GA119" s="12" t="s">
        <v>1493</v>
      </c>
      <c r="GB119" s="12" t="s">
        <v>1493</v>
      </c>
      <c r="GC119" s="12" t="s">
        <v>1493</v>
      </c>
      <c r="GD119" s="12" t="s">
        <v>1493</v>
      </c>
      <c r="GE119" s="12" t="s">
        <v>1493</v>
      </c>
      <c r="GF119" s="12" t="s">
        <v>1493</v>
      </c>
      <c r="GG119" s="12" t="s">
        <v>1493</v>
      </c>
      <c r="GH119" s="12" t="s">
        <v>1493</v>
      </c>
      <c r="GI119" s="12" t="s">
        <v>1493</v>
      </c>
      <c r="GJ119">
        <v>0</v>
      </c>
      <c r="GK119">
        <v>0</v>
      </c>
      <c r="GL119">
        <v>0</v>
      </c>
      <c r="GN119">
        <v>1</v>
      </c>
    </row>
    <row r="120" spans="1:196" x14ac:dyDescent="0.25">
      <c r="A120" s="4">
        <v>1.024</v>
      </c>
      <c r="B120" t="s">
        <v>739</v>
      </c>
      <c r="C120" s="12" t="s">
        <v>1493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 s="12" t="s">
        <v>1493</v>
      </c>
      <c r="M120" s="12" t="s">
        <v>1493</v>
      </c>
      <c r="N120" s="12" t="s">
        <v>1493</v>
      </c>
      <c r="O120">
        <v>1</v>
      </c>
      <c r="P120" t="s">
        <v>740</v>
      </c>
      <c r="Q120" s="12" t="s">
        <v>1493</v>
      </c>
      <c r="R120">
        <v>1</v>
      </c>
      <c r="S120" s="12" t="s">
        <v>1493</v>
      </c>
      <c r="T120" s="12" t="s">
        <v>1493</v>
      </c>
      <c r="U120" s="12" t="s">
        <v>1493</v>
      </c>
      <c r="V120" s="12" t="s">
        <v>1493</v>
      </c>
      <c r="W120" s="12" t="s">
        <v>1493</v>
      </c>
      <c r="X120" s="12" t="s">
        <v>1493</v>
      </c>
      <c r="Y120" s="12" t="s">
        <v>1493</v>
      </c>
      <c r="Z120" s="12" t="s">
        <v>1493</v>
      </c>
      <c r="AA120" s="12" t="s">
        <v>1493</v>
      </c>
      <c r="AB120">
        <v>1</v>
      </c>
      <c r="AC120">
        <v>1</v>
      </c>
      <c r="AD120" t="s">
        <v>548</v>
      </c>
      <c r="AE120" s="12" t="s">
        <v>1493</v>
      </c>
      <c r="AF120">
        <v>1</v>
      </c>
      <c r="AG120" s="12" t="s">
        <v>1493</v>
      </c>
      <c r="AH120" s="12" t="s">
        <v>1493</v>
      </c>
      <c r="AI120" s="12" t="s">
        <v>1493</v>
      </c>
      <c r="AJ120" s="12" t="s">
        <v>1493</v>
      </c>
      <c r="AK120" s="12" t="s">
        <v>1493</v>
      </c>
      <c r="AL120" s="12" t="s">
        <v>1493</v>
      </c>
      <c r="AM120" s="12" t="s">
        <v>1493</v>
      </c>
      <c r="AN120" s="12" t="s">
        <v>1493</v>
      </c>
      <c r="AO120" s="12" t="s">
        <v>1493</v>
      </c>
      <c r="AP120">
        <v>1</v>
      </c>
      <c r="AQ120" s="12" t="s">
        <v>1493</v>
      </c>
      <c r="AR120" s="12" t="s">
        <v>1493</v>
      </c>
      <c r="AS120" s="12" t="s">
        <v>1493</v>
      </c>
      <c r="AT120" s="12" t="s">
        <v>1493</v>
      </c>
      <c r="AU120" s="12" t="s">
        <v>1493</v>
      </c>
      <c r="AV120" s="12" t="s">
        <v>1493</v>
      </c>
      <c r="AW120" s="12" t="s">
        <v>1493</v>
      </c>
      <c r="AX120" s="12" t="s">
        <v>1493</v>
      </c>
      <c r="AY120" s="12" t="s">
        <v>1493</v>
      </c>
      <c r="AZ120" s="12" t="s">
        <v>1493</v>
      </c>
      <c r="BA120" s="12" t="s">
        <v>1493</v>
      </c>
      <c r="BB120" s="12" t="s">
        <v>1493</v>
      </c>
      <c r="BC120" s="12" t="s">
        <v>1493</v>
      </c>
      <c r="BD120" s="12" t="s">
        <v>1493</v>
      </c>
      <c r="BE120" s="12" t="s">
        <v>1493</v>
      </c>
      <c r="BF120" s="12" t="s">
        <v>1493</v>
      </c>
      <c r="BG120" s="12" t="s">
        <v>1493</v>
      </c>
      <c r="BH120" s="12" t="s">
        <v>1493</v>
      </c>
      <c r="BI120" s="12" t="s">
        <v>1493</v>
      </c>
      <c r="BJ120" s="12" t="s">
        <v>1493</v>
      </c>
      <c r="BK120" s="12" t="s">
        <v>1493</v>
      </c>
      <c r="BL120" s="12" t="s">
        <v>1493</v>
      </c>
      <c r="BM120" s="12" t="s">
        <v>1493</v>
      </c>
      <c r="BN120" s="12" t="s">
        <v>1493</v>
      </c>
      <c r="BO120" s="12" t="s">
        <v>1493</v>
      </c>
      <c r="BP120" s="12" t="s">
        <v>1493</v>
      </c>
      <c r="BQ120" s="12" t="s">
        <v>1493</v>
      </c>
      <c r="BR120" s="12" t="s">
        <v>1493</v>
      </c>
      <c r="BS120" s="12" t="s">
        <v>1493</v>
      </c>
      <c r="BT120" s="12" t="s">
        <v>1493</v>
      </c>
      <c r="BU120" s="12" t="s">
        <v>1493</v>
      </c>
      <c r="BV120" s="12" t="s">
        <v>1493</v>
      </c>
      <c r="BW120" s="12" t="s">
        <v>1493</v>
      </c>
      <c r="BX120" s="12" t="s">
        <v>1493</v>
      </c>
      <c r="BY120" s="12" t="s">
        <v>1493</v>
      </c>
      <c r="BZ120" s="12" t="s">
        <v>1493</v>
      </c>
      <c r="CA120" s="12" t="s">
        <v>1493</v>
      </c>
      <c r="CB120" s="12" t="s">
        <v>1493</v>
      </c>
      <c r="CC120" s="12" t="s">
        <v>1493</v>
      </c>
      <c r="CD120" s="12" t="s">
        <v>1493</v>
      </c>
      <c r="CE120" s="12" t="s">
        <v>1493</v>
      </c>
      <c r="CF120" s="12" t="s">
        <v>1493</v>
      </c>
      <c r="CG120" s="12" t="s">
        <v>1493</v>
      </c>
      <c r="CH120" s="12" t="s">
        <v>1493</v>
      </c>
      <c r="CI120" s="12" t="s">
        <v>1493</v>
      </c>
      <c r="CJ120" s="12" t="s">
        <v>1493</v>
      </c>
      <c r="CK120" s="12" t="s">
        <v>1493</v>
      </c>
      <c r="CL120" s="12" t="s">
        <v>1493</v>
      </c>
      <c r="CM120" s="12" t="s">
        <v>1493</v>
      </c>
      <c r="CN120" s="12" t="s">
        <v>1493</v>
      </c>
      <c r="CO120" s="12" t="s">
        <v>1493</v>
      </c>
      <c r="CP120" s="12" t="s">
        <v>1493</v>
      </c>
      <c r="CQ120" s="12" t="s">
        <v>1493</v>
      </c>
      <c r="CR120" s="12" t="s">
        <v>1493</v>
      </c>
      <c r="CS120" s="12" t="s">
        <v>1493</v>
      </c>
      <c r="CT120" s="12" t="s">
        <v>1493</v>
      </c>
      <c r="CU120" s="12" t="s">
        <v>1493</v>
      </c>
      <c r="CV120" s="12" t="s">
        <v>1493</v>
      </c>
      <c r="CW120" s="12" t="s">
        <v>1493</v>
      </c>
      <c r="CX120" s="12" t="s">
        <v>1493</v>
      </c>
      <c r="CY120" s="12" t="s">
        <v>1493</v>
      </c>
      <c r="CZ120" s="12" t="s">
        <v>1493</v>
      </c>
      <c r="DA120" s="12" t="s">
        <v>1493</v>
      </c>
      <c r="DB120" s="12" t="s">
        <v>1493</v>
      </c>
      <c r="DC120" s="12" t="s">
        <v>1493</v>
      </c>
      <c r="DD120" s="12" t="s">
        <v>1493</v>
      </c>
      <c r="DE120" s="12" t="s">
        <v>1493</v>
      </c>
      <c r="DF120" s="12" t="s">
        <v>1493</v>
      </c>
      <c r="DG120" s="12" t="s">
        <v>1493</v>
      </c>
      <c r="DH120" s="12" t="s">
        <v>1493</v>
      </c>
      <c r="DI120" s="12" t="s">
        <v>1493</v>
      </c>
      <c r="DJ120" s="12" t="s">
        <v>1493</v>
      </c>
      <c r="DK120" s="12" t="s">
        <v>1493</v>
      </c>
      <c r="DL120" s="12" t="s">
        <v>1493</v>
      </c>
      <c r="DM120" s="12" t="s">
        <v>1493</v>
      </c>
      <c r="DN120" s="12" t="s">
        <v>1493</v>
      </c>
      <c r="DO120" s="12" t="s">
        <v>1493</v>
      </c>
      <c r="DP120" s="12" t="s">
        <v>1493</v>
      </c>
      <c r="DQ120" s="12" t="s">
        <v>1493</v>
      </c>
      <c r="DR120" s="12" t="s">
        <v>1493</v>
      </c>
      <c r="DS120" s="12" t="s">
        <v>1493</v>
      </c>
      <c r="DT120" s="12" t="s">
        <v>1493</v>
      </c>
      <c r="DU120" s="12" t="s">
        <v>1493</v>
      </c>
      <c r="DV120" s="12" t="s">
        <v>1493</v>
      </c>
      <c r="DW120" s="12" t="s">
        <v>1493</v>
      </c>
      <c r="DX120" s="12" t="s">
        <v>1493</v>
      </c>
      <c r="DY120" s="12" t="s">
        <v>1493</v>
      </c>
      <c r="DZ120" s="12" t="s">
        <v>1493</v>
      </c>
      <c r="EA120" s="12" t="s">
        <v>1493</v>
      </c>
      <c r="EB120" s="12" t="s">
        <v>1493</v>
      </c>
      <c r="EC120" s="12" t="s">
        <v>1493</v>
      </c>
      <c r="ED120" s="12" t="s">
        <v>1493</v>
      </c>
      <c r="EE120" s="12" t="s">
        <v>1493</v>
      </c>
      <c r="EF120" s="12" t="s">
        <v>1493</v>
      </c>
      <c r="EG120" s="12" t="s">
        <v>1493</v>
      </c>
      <c r="EH120" s="12" t="s">
        <v>1493</v>
      </c>
      <c r="EI120" s="12" t="s">
        <v>1493</v>
      </c>
      <c r="EJ120" s="12" t="s">
        <v>1493</v>
      </c>
      <c r="EK120" s="12" t="s">
        <v>1493</v>
      </c>
      <c r="EL120" s="12" t="s">
        <v>1493</v>
      </c>
      <c r="EM120" s="12" t="s">
        <v>1493</v>
      </c>
      <c r="EN120" s="12" t="s">
        <v>1493</v>
      </c>
      <c r="EO120" s="12" t="s">
        <v>1493</v>
      </c>
      <c r="EP120" s="12" t="s">
        <v>1493</v>
      </c>
      <c r="EQ120" s="12" t="s">
        <v>1493</v>
      </c>
      <c r="ER120" s="12" t="s">
        <v>1493</v>
      </c>
      <c r="ES120" s="12" t="s">
        <v>1493</v>
      </c>
      <c r="ET120" s="12" t="s">
        <v>1493</v>
      </c>
      <c r="EU120" s="12" t="s">
        <v>1493</v>
      </c>
      <c r="EV120" s="12" t="s">
        <v>1493</v>
      </c>
      <c r="EW120" s="12" t="s">
        <v>1493</v>
      </c>
      <c r="EX120" s="12" t="s">
        <v>1493</v>
      </c>
      <c r="EY120" s="12" t="s">
        <v>1493</v>
      </c>
      <c r="EZ120" s="12" t="s">
        <v>1493</v>
      </c>
      <c r="FA120" s="12" t="s">
        <v>1493</v>
      </c>
      <c r="FB120" s="12" t="s">
        <v>1493</v>
      </c>
      <c r="FC120" s="12" t="s">
        <v>1493</v>
      </c>
      <c r="FD120" s="12" t="s">
        <v>1493</v>
      </c>
      <c r="FE120" s="12" t="s">
        <v>1493</v>
      </c>
      <c r="FF120" s="12" t="s">
        <v>1493</v>
      </c>
      <c r="FG120" s="12" t="s">
        <v>1493</v>
      </c>
      <c r="FH120" s="12" t="s">
        <v>1493</v>
      </c>
      <c r="FI120" s="12" t="s">
        <v>1493</v>
      </c>
      <c r="FJ120" s="12" t="s">
        <v>1493</v>
      </c>
      <c r="FK120" s="12" t="s">
        <v>1493</v>
      </c>
      <c r="FL120" s="12" t="s">
        <v>1493</v>
      </c>
      <c r="FM120" s="12" t="s">
        <v>1493</v>
      </c>
      <c r="FN120">
        <v>1</v>
      </c>
      <c r="FO120" s="12" t="s">
        <v>1493</v>
      </c>
      <c r="FP120" s="12" t="s">
        <v>1493</v>
      </c>
      <c r="FQ120">
        <v>0</v>
      </c>
      <c r="FR120" s="12" t="s">
        <v>1493</v>
      </c>
      <c r="FS120" s="12" t="s">
        <v>1493</v>
      </c>
      <c r="FT120" s="12" t="s">
        <v>1493</v>
      </c>
      <c r="FU120" s="12" t="s">
        <v>1493</v>
      </c>
      <c r="FV120" s="12" t="s">
        <v>1493</v>
      </c>
      <c r="FW120" s="12" t="s">
        <v>1493</v>
      </c>
      <c r="FX120" s="12" t="s">
        <v>1493</v>
      </c>
      <c r="FY120" s="12" t="s">
        <v>1493</v>
      </c>
      <c r="FZ120" s="12" t="s">
        <v>1493</v>
      </c>
      <c r="GA120" s="12" t="s">
        <v>1493</v>
      </c>
      <c r="GB120" s="12" t="s">
        <v>1493</v>
      </c>
      <c r="GC120" s="12" t="s">
        <v>1493</v>
      </c>
      <c r="GD120" s="12" t="s">
        <v>1493</v>
      </c>
      <c r="GE120" s="12" t="s">
        <v>1493</v>
      </c>
      <c r="GF120" s="12" t="s">
        <v>1493</v>
      </c>
      <c r="GG120" s="12" t="s">
        <v>1493</v>
      </c>
      <c r="GH120" s="12" t="s">
        <v>1493</v>
      </c>
      <c r="GI120" s="12" t="s">
        <v>1493</v>
      </c>
      <c r="GJ120">
        <v>0</v>
      </c>
      <c r="GK120">
        <v>0</v>
      </c>
      <c r="GL120">
        <v>0</v>
      </c>
      <c r="GN120">
        <v>1</v>
      </c>
    </row>
    <row r="121" spans="1:196" x14ac:dyDescent="0.25">
      <c r="A121" s="4">
        <v>1.0249999999999999</v>
      </c>
      <c r="B121" t="s">
        <v>478</v>
      </c>
      <c r="C121">
        <v>55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 s="12" t="s">
        <v>1493</v>
      </c>
      <c r="M121" s="12" t="s">
        <v>1493</v>
      </c>
      <c r="N121">
        <v>1</v>
      </c>
      <c r="O121">
        <v>1</v>
      </c>
      <c r="P121" t="s">
        <v>571</v>
      </c>
      <c r="Q121" s="12" t="s">
        <v>1493</v>
      </c>
      <c r="R121">
        <v>1</v>
      </c>
      <c r="S121" s="12" t="s">
        <v>1493</v>
      </c>
      <c r="T121" s="12" t="s">
        <v>1493</v>
      </c>
      <c r="U121" s="12" t="s">
        <v>1493</v>
      </c>
      <c r="V121" s="12" t="s">
        <v>1493</v>
      </c>
      <c r="W121" s="12" t="s">
        <v>1493</v>
      </c>
      <c r="X121" s="12" t="s">
        <v>1493</v>
      </c>
      <c r="Y121" s="12" t="s">
        <v>1493</v>
      </c>
      <c r="Z121" s="12" t="s">
        <v>1493</v>
      </c>
      <c r="AA121" s="12" t="s">
        <v>1493</v>
      </c>
      <c r="AB121">
        <v>1</v>
      </c>
      <c r="AC121">
        <v>1</v>
      </c>
      <c r="AD121" t="s">
        <v>542</v>
      </c>
      <c r="AE121" s="12" t="s">
        <v>1493</v>
      </c>
      <c r="AF121" s="12" t="s">
        <v>1493</v>
      </c>
      <c r="AG121" s="12" t="s">
        <v>1493</v>
      </c>
      <c r="AH121" s="12" t="s">
        <v>1493</v>
      </c>
      <c r="AI121" s="12" t="s">
        <v>1493</v>
      </c>
      <c r="AJ121" s="12" t="s">
        <v>1493</v>
      </c>
      <c r="AK121" s="12" t="s">
        <v>1493</v>
      </c>
      <c r="AL121" s="12" t="s">
        <v>1493</v>
      </c>
      <c r="AM121" s="12" t="s">
        <v>1493</v>
      </c>
      <c r="AN121">
        <v>1</v>
      </c>
      <c r="AO121" s="12" t="s">
        <v>1493</v>
      </c>
      <c r="AP121" s="12" t="s">
        <v>1493</v>
      </c>
      <c r="AQ121" s="12" t="s">
        <v>1493</v>
      </c>
      <c r="AR121" s="12" t="s">
        <v>1493</v>
      </c>
      <c r="AS121" s="12" t="s">
        <v>1493</v>
      </c>
      <c r="AT121" s="12" t="s">
        <v>1493</v>
      </c>
      <c r="AU121" s="12" t="s">
        <v>1493</v>
      </c>
      <c r="AV121" s="12" t="s">
        <v>1493</v>
      </c>
      <c r="AW121" s="12" t="s">
        <v>1493</v>
      </c>
      <c r="AX121" s="12" t="s">
        <v>1493</v>
      </c>
      <c r="AY121" s="12" t="s">
        <v>1493</v>
      </c>
      <c r="AZ121" s="12" t="s">
        <v>1493</v>
      </c>
      <c r="BA121" s="12" t="s">
        <v>1493</v>
      </c>
      <c r="BB121" s="12" t="s">
        <v>1493</v>
      </c>
      <c r="BC121" s="12" t="s">
        <v>1493</v>
      </c>
      <c r="BD121" s="12" t="s">
        <v>1493</v>
      </c>
      <c r="BE121" s="12" t="s">
        <v>1493</v>
      </c>
      <c r="BF121" s="12" t="s">
        <v>1493</v>
      </c>
      <c r="BG121" s="12" t="s">
        <v>1493</v>
      </c>
      <c r="BH121" s="12" t="s">
        <v>1493</v>
      </c>
      <c r="BI121" s="12" t="s">
        <v>1493</v>
      </c>
      <c r="BJ121" s="12" t="s">
        <v>1493</v>
      </c>
      <c r="BK121" s="12" t="s">
        <v>1493</v>
      </c>
      <c r="BL121" s="12" t="s">
        <v>1493</v>
      </c>
      <c r="BM121" s="12" t="s">
        <v>1493</v>
      </c>
      <c r="BN121" s="12" t="s">
        <v>1493</v>
      </c>
      <c r="BO121" s="12" t="s">
        <v>1493</v>
      </c>
      <c r="BP121" s="12" t="s">
        <v>1493</v>
      </c>
      <c r="BQ121" s="12" t="s">
        <v>1493</v>
      </c>
      <c r="BR121" s="12" t="s">
        <v>1493</v>
      </c>
      <c r="BS121" s="12" t="s">
        <v>1493</v>
      </c>
      <c r="BT121" s="12" t="s">
        <v>1493</v>
      </c>
      <c r="BU121" s="12" t="s">
        <v>1493</v>
      </c>
      <c r="BV121" s="12" t="s">
        <v>1493</v>
      </c>
      <c r="BW121" s="12" t="s">
        <v>1493</v>
      </c>
      <c r="BX121" s="12" t="s">
        <v>1493</v>
      </c>
      <c r="BY121" s="12" t="s">
        <v>1493</v>
      </c>
      <c r="BZ121" s="12" t="s">
        <v>1493</v>
      </c>
      <c r="CA121" s="12" t="s">
        <v>1493</v>
      </c>
      <c r="CB121" s="12" t="s">
        <v>1493</v>
      </c>
      <c r="CC121" s="12" t="s">
        <v>1493</v>
      </c>
      <c r="CD121" s="12" t="s">
        <v>1493</v>
      </c>
      <c r="CE121" s="12" t="s">
        <v>1493</v>
      </c>
      <c r="CF121" s="12" t="s">
        <v>1493</v>
      </c>
      <c r="CG121" s="12" t="s">
        <v>1493</v>
      </c>
      <c r="CH121" s="12" t="s">
        <v>1493</v>
      </c>
      <c r="CI121" s="12" t="s">
        <v>1493</v>
      </c>
      <c r="CJ121" s="12" t="s">
        <v>1493</v>
      </c>
      <c r="CK121" s="12" t="s">
        <v>1493</v>
      </c>
      <c r="CL121" s="12" t="s">
        <v>1493</v>
      </c>
      <c r="CM121" s="12" t="s">
        <v>1493</v>
      </c>
      <c r="CN121" s="12" t="s">
        <v>1493</v>
      </c>
      <c r="CO121" s="12" t="s">
        <v>1493</v>
      </c>
      <c r="CP121" s="12" t="s">
        <v>1493</v>
      </c>
      <c r="CQ121" s="12" t="s">
        <v>1493</v>
      </c>
      <c r="CR121" s="12" t="s">
        <v>1493</v>
      </c>
      <c r="CS121" s="12" t="s">
        <v>1493</v>
      </c>
      <c r="CT121" s="12" t="s">
        <v>1493</v>
      </c>
      <c r="CU121" s="12" t="s">
        <v>1493</v>
      </c>
      <c r="CV121" s="12" t="s">
        <v>1493</v>
      </c>
      <c r="CW121" s="12" t="s">
        <v>1493</v>
      </c>
      <c r="CX121" s="12" t="s">
        <v>1493</v>
      </c>
      <c r="CY121" s="12" t="s">
        <v>1493</v>
      </c>
      <c r="CZ121" s="12" t="s">
        <v>1493</v>
      </c>
      <c r="DA121" s="12" t="s">
        <v>1493</v>
      </c>
      <c r="DB121" s="12" t="s">
        <v>1493</v>
      </c>
      <c r="DC121" s="12" t="s">
        <v>1493</v>
      </c>
      <c r="DD121" s="12" t="s">
        <v>1493</v>
      </c>
      <c r="DE121" s="12" t="s">
        <v>1493</v>
      </c>
      <c r="DF121" s="12" t="s">
        <v>1493</v>
      </c>
      <c r="DG121" s="12" t="s">
        <v>1493</v>
      </c>
      <c r="DH121" s="12" t="s">
        <v>1493</v>
      </c>
      <c r="DI121" s="12" t="s">
        <v>1493</v>
      </c>
      <c r="DJ121" s="12" t="s">
        <v>1493</v>
      </c>
      <c r="DK121" s="12" t="s">
        <v>1493</v>
      </c>
      <c r="DL121" s="12" t="s">
        <v>1493</v>
      </c>
      <c r="DM121" s="12" t="s">
        <v>1493</v>
      </c>
      <c r="DN121" s="12" t="s">
        <v>1493</v>
      </c>
      <c r="DO121" s="12" t="s">
        <v>1493</v>
      </c>
      <c r="DP121" s="12" t="s">
        <v>1493</v>
      </c>
      <c r="DQ121" s="12" t="s">
        <v>1493</v>
      </c>
      <c r="DR121" s="12" t="s">
        <v>1493</v>
      </c>
      <c r="DS121" s="12" t="s">
        <v>1493</v>
      </c>
      <c r="DT121" s="12" t="s">
        <v>1493</v>
      </c>
      <c r="DU121" s="12" t="s">
        <v>1493</v>
      </c>
      <c r="DV121" s="12" t="s">
        <v>1493</v>
      </c>
      <c r="DW121" s="12" t="s">
        <v>1493</v>
      </c>
      <c r="DX121" s="12" t="s">
        <v>1493</v>
      </c>
      <c r="DY121" s="12" t="s">
        <v>1493</v>
      </c>
      <c r="DZ121" s="12" t="s">
        <v>1493</v>
      </c>
      <c r="EA121" s="12" t="s">
        <v>1493</v>
      </c>
      <c r="EB121" s="12" t="s">
        <v>1493</v>
      </c>
      <c r="EC121" s="12" t="s">
        <v>1493</v>
      </c>
      <c r="ED121" s="12" t="s">
        <v>1493</v>
      </c>
      <c r="EE121" s="12" t="s">
        <v>1493</v>
      </c>
      <c r="EF121" s="12" t="s">
        <v>1493</v>
      </c>
      <c r="EG121" s="12" t="s">
        <v>1493</v>
      </c>
      <c r="EH121" s="12" t="s">
        <v>1493</v>
      </c>
      <c r="EI121" s="12" t="s">
        <v>1493</v>
      </c>
      <c r="EJ121" s="12" t="s">
        <v>1493</v>
      </c>
      <c r="EK121" s="12" t="s">
        <v>1493</v>
      </c>
      <c r="EL121" s="12" t="s">
        <v>1493</v>
      </c>
      <c r="EM121" s="12" t="s">
        <v>1493</v>
      </c>
      <c r="EN121" s="12" t="s">
        <v>1493</v>
      </c>
      <c r="EO121" s="12" t="s">
        <v>1493</v>
      </c>
      <c r="EP121" s="12" t="s">
        <v>1493</v>
      </c>
      <c r="EQ121" s="12" t="s">
        <v>1493</v>
      </c>
      <c r="ER121" s="12" t="s">
        <v>1493</v>
      </c>
      <c r="ES121" s="12" t="s">
        <v>1493</v>
      </c>
      <c r="ET121" s="12" t="s">
        <v>1493</v>
      </c>
      <c r="EU121" s="12" t="s">
        <v>1493</v>
      </c>
      <c r="EV121" s="12" t="s">
        <v>1493</v>
      </c>
      <c r="EW121" s="12" t="s">
        <v>1493</v>
      </c>
      <c r="EX121" s="12" t="s">
        <v>1493</v>
      </c>
      <c r="EY121" s="12" t="s">
        <v>1493</v>
      </c>
      <c r="EZ121" s="12" t="s">
        <v>1493</v>
      </c>
      <c r="FA121" s="12" t="s">
        <v>1493</v>
      </c>
      <c r="FB121" s="12" t="s">
        <v>1493</v>
      </c>
      <c r="FC121" s="12" t="s">
        <v>1493</v>
      </c>
      <c r="FD121" s="12" t="s">
        <v>1493</v>
      </c>
      <c r="FE121" s="12" t="s">
        <v>1493</v>
      </c>
      <c r="FF121" s="12" t="s">
        <v>1493</v>
      </c>
      <c r="FG121" s="12" t="s">
        <v>1493</v>
      </c>
      <c r="FH121" s="12" t="s">
        <v>1493</v>
      </c>
      <c r="FI121" s="12" t="s">
        <v>1493</v>
      </c>
      <c r="FJ121" s="12" t="s">
        <v>1493</v>
      </c>
      <c r="FK121" s="12" t="s">
        <v>1493</v>
      </c>
      <c r="FL121" s="12" t="s">
        <v>1493</v>
      </c>
      <c r="FM121" s="12" t="s">
        <v>1493</v>
      </c>
      <c r="FN121">
        <v>1</v>
      </c>
      <c r="FO121" s="12" t="s">
        <v>1493</v>
      </c>
      <c r="FP121" s="12" t="s">
        <v>1493</v>
      </c>
      <c r="FQ121">
        <v>1</v>
      </c>
      <c r="FR121" s="12" t="s">
        <v>1493</v>
      </c>
      <c r="FS121" s="12" t="s">
        <v>1493</v>
      </c>
      <c r="FT121" s="12" t="s">
        <v>1493</v>
      </c>
      <c r="FU121" s="12" t="s">
        <v>1493</v>
      </c>
      <c r="FV121" s="12" t="s">
        <v>1493</v>
      </c>
      <c r="FW121" s="12" t="s">
        <v>1493</v>
      </c>
      <c r="FX121" s="12" t="s">
        <v>1493</v>
      </c>
      <c r="FY121" s="12" t="s">
        <v>1493</v>
      </c>
      <c r="FZ121" s="12" t="s">
        <v>1493</v>
      </c>
      <c r="GA121" s="12" t="s">
        <v>1493</v>
      </c>
      <c r="GB121" s="12" t="s">
        <v>1493</v>
      </c>
      <c r="GC121" s="12" t="s">
        <v>1493</v>
      </c>
      <c r="GD121" s="12" t="s">
        <v>1493</v>
      </c>
      <c r="GE121" s="12" t="s">
        <v>1493</v>
      </c>
      <c r="GF121" s="12" t="s">
        <v>1493</v>
      </c>
      <c r="GG121" s="12" t="s">
        <v>1493</v>
      </c>
      <c r="GH121" s="12" t="s">
        <v>1493</v>
      </c>
      <c r="GI121" s="12" t="s">
        <v>1493</v>
      </c>
      <c r="GJ121">
        <v>0</v>
      </c>
      <c r="GK121">
        <v>0</v>
      </c>
      <c r="GL121">
        <v>0</v>
      </c>
      <c r="GN121">
        <v>1</v>
      </c>
    </row>
    <row r="122" spans="1:196" x14ac:dyDescent="0.25">
      <c r="A122" s="4">
        <v>1.026</v>
      </c>
      <c r="B122" t="s">
        <v>731</v>
      </c>
      <c r="C122" s="12" t="s">
        <v>1493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 s="12" t="s">
        <v>1493</v>
      </c>
      <c r="M122" s="12" t="s">
        <v>1493</v>
      </c>
      <c r="N122">
        <v>1</v>
      </c>
      <c r="O122">
        <v>1</v>
      </c>
      <c r="P122" s="12" t="s">
        <v>1493</v>
      </c>
      <c r="Q122" s="12" t="s">
        <v>1493</v>
      </c>
      <c r="R122" s="12" t="s">
        <v>1493</v>
      </c>
      <c r="S122" s="12" t="s">
        <v>1493</v>
      </c>
      <c r="T122" s="12" t="s">
        <v>1493</v>
      </c>
      <c r="U122" s="12" t="s">
        <v>1493</v>
      </c>
      <c r="V122" s="12" t="s">
        <v>1493</v>
      </c>
      <c r="W122" s="12" t="s">
        <v>1493</v>
      </c>
      <c r="X122" s="12" t="s">
        <v>1493</v>
      </c>
      <c r="Y122" s="12" t="s">
        <v>1493</v>
      </c>
      <c r="Z122" s="12" t="s">
        <v>1493</v>
      </c>
      <c r="AA122" s="12" t="s">
        <v>1493</v>
      </c>
      <c r="AB122" s="12" t="s">
        <v>1493</v>
      </c>
      <c r="AC122" s="12" t="s">
        <v>1493</v>
      </c>
      <c r="AD122" s="12" t="s">
        <v>1493</v>
      </c>
      <c r="AE122" s="12" t="s">
        <v>1493</v>
      </c>
      <c r="AF122" s="12" t="s">
        <v>1493</v>
      </c>
      <c r="AG122" s="12" t="s">
        <v>1493</v>
      </c>
      <c r="AH122" s="12" t="s">
        <v>1493</v>
      </c>
      <c r="AI122" s="12" t="s">
        <v>1493</v>
      </c>
      <c r="AJ122" s="12" t="s">
        <v>1493</v>
      </c>
      <c r="AK122" s="12" t="s">
        <v>1493</v>
      </c>
      <c r="AL122" s="12" t="s">
        <v>1493</v>
      </c>
      <c r="AM122" s="12" t="s">
        <v>1493</v>
      </c>
      <c r="AN122" s="12" t="s">
        <v>1493</v>
      </c>
      <c r="AO122" s="12" t="s">
        <v>1493</v>
      </c>
      <c r="AP122" s="12" t="s">
        <v>1493</v>
      </c>
      <c r="AQ122" s="12" t="s">
        <v>1493</v>
      </c>
      <c r="AR122" s="12" t="s">
        <v>1493</v>
      </c>
      <c r="AS122" s="12" t="s">
        <v>1493</v>
      </c>
      <c r="AT122" s="12" t="s">
        <v>1493</v>
      </c>
      <c r="AU122" s="12" t="s">
        <v>1493</v>
      </c>
      <c r="AV122" s="12" t="s">
        <v>1493</v>
      </c>
      <c r="AW122" s="12" t="s">
        <v>1493</v>
      </c>
      <c r="AX122" s="12" t="s">
        <v>1493</v>
      </c>
      <c r="AY122" s="12" t="s">
        <v>1493</v>
      </c>
      <c r="AZ122" s="12" t="s">
        <v>1493</v>
      </c>
      <c r="BA122" s="12" t="s">
        <v>1493</v>
      </c>
      <c r="BB122" s="12" t="s">
        <v>1493</v>
      </c>
      <c r="BC122" s="12" t="s">
        <v>1493</v>
      </c>
      <c r="BD122" s="12" t="s">
        <v>1493</v>
      </c>
      <c r="BE122" s="12" t="s">
        <v>1493</v>
      </c>
      <c r="BF122" s="12" t="s">
        <v>1493</v>
      </c>
      <c r="BG122" s="12" t="s">
        <v>1493</v>
      </c>
      <c r="BH122" s="12" t="s">
        <v>1493</v>
      </c>
      <c r="BI122" s="12" t="s">
        <v>1493</v>
      </c>
      <c r="BJ122" s="12" t="s">
        <v>1493</v>
      </c>
      <c r="BK122" s="12" t="s">
        <v>1493</v>
      </c>
      <c r="BL122" s="12" t="s">
        <v>1493</v>
      </c>
      <c r="BM122" s="12" t="s">
        <v>1493</v>
      </c>
      <c r="BN122" s="12" t="s">
        <v>1493</v>
      </c>
      <c r="BO122" s="12" t="s">
        <v>1493</v>
      </c>
      <c r="BP122" s="12" t="s">
        <v>1493</v>
      </c>
      <c r="BQ122" s="12" t="s">
        <v>1493</v>
      </c>
      <c r="BR122" s="12" t="s">
        <v>1493</v>
      </c>
      <c r="BS122" s="12" t="s">
        <v>1493</v>
      </c>
      <c r="BT122" s="12" t="s">
        <v>1493</v>
      </c>
      <c r="BU122" s="12" t="s">
        <v>1493</v>
      </c>
      <c r="BV122" s="12" t="s">
        <v>1493</v>
      </c>
      <c r="BW122" s="12" t="s">
        <v>1493</v>
      </c>
      <c r="BX122" s="12" t="s">
        <v>1493</v>
      </c>
      <c r="BY122" s="12" t="s">
        <v>1493</v>
      </c>
      <c r="BZ122" s="12" t="s">
        <v>1493</v>
      </c>
      <c r="CA122" s="12" t="s">
        <v>1493</v>
      </c>
      <c r="CB122" s="12" t="s">
        <v>1493</v>
      </c>
      <c r="CC122" s="12" t="s">
        <v>1493</v>
      </c>
      <c r="CD122" s="12" t="s">
        <v>1493</v>
      </c>
      <c r="CE122" s="12" t="s">
        <v>1493</v>
      </c>
      <c r="CF122" s="12" t="s">
        <v>1493</v>
      </c>
      <c r="CG122" s="12" t="s">
        <v>1493</v>
      </c>
      <c r="CH122" s="12" t="s">
        <v>1493</v>
      </c>
      <c r="CI122" s="12" t="s">
        <v>1493</v>
      </c>
      <c r="CJ122" s="12" t="s">
        <v>1493</v>
      </c>
      <c r="CK122" s="12" t="s">
        <v>1493</v>
      </c>
      <c r="CL122" s="12" t="s">
        <v>1493</v>
      </c>
      <c r="CM122" s="12" t="s">
        <v>1493</v>
      </c>
      <c r="CN122" s="12" t="s">
        <v>1493</v>
      </c>
      <c r="CO122" s="12" t="s">
        <v>1493</v>
      </c>
      <c r="CP122" s="12" t="s">
        <v>1493</v>
      </c>
      <c r="CQ122" s="12" t="s">
        <v>1493</v>
      </c>
      <c r="CR122" s="12" t="s">
        <v>1493</v>
      </c>
      <c r="CS122" s="12" t="s">
        <v>1493</v>
      </c>
      <c r="CT122" s="12" t="s">
        <v>1493</v>
      </c>
      <c r="CU122" s="12" t="s">
        <v>1493</v>
      </c>
      <c r="CV122" s="12" t="s">
        <v>1493</v>
      </c>
      <c r="CW122" s="12" t="s">
        <v>1493</v>
      </c>
      <c r="CX122" s="12" t="s">
        <v>1493</v>
      </c>
      <c r="CY122" s="12" t="s">
        <v>1493</v>
      </c>
      <c r="CZ122" s="12" t="s">
        <v>1493</v>
      </c>
      <c r="DA122" s="12" t="s">
        <v>1493</v>
      </c>
      <c r="DB122" s="12" t="s">
        <v>1493</v>
      </c>
      <c r="DC122" s="12" t="s">
        <v>1493</v>
      </c>
      <c r="DD122" s="12" t="s">
        <v>1493</v>
      </c>
      <c r="DE122" s="12" t="s">
        <v>1493</v>
      </c>
      <c r="DF122" s="12" t="s">
        <v>1493</v>
      </c>
      <c r="DG122" s="12" t="s">
        <v>1493</v>
      </c>
      <c r="DH122" s="12" t="s">
        <v>1493</v>
      </c>
      <c r="DI122" s="12" t="s">
        <v>1493</v>
      </c>
      <c r="DJ122" s="12" t="s">
        <v>1493</v>
      </c>
      <c r="DK122" s="12" t="s">
        <v>1493</v>
      </c>
      <c r="DL122" s="12" t="s">
        <v>1493</v>
      </c>
      <c r="DM122" s="12" t="s">
        <v>1493</v>
      </c>
      <c r="DN122" s="12" t="s">
        <v>1493</v>
      </c>
      <c r="DO122" s="12" t="s">
        <v>1493</v>
      </c>
      <c r="DP122" s="12" t="s">
        <v>1493</v>
      </c>
      <c r="DQ122" s="12" t="s">
        <v>1493</v>
      </c>
      <c r="DR122" s="12" t="s">
        <v>1493</v>
      </c>
      <c r="DS122" s="12" t="s">
        <v>1493</v>
      </c>
      <c r="DT122" s="12" t="s">
        <v>1493</v>
      </c>
      <c r="DU122" s="12" t="s">
        <v>1493</v>
      </c>
      <c r="DV122" s="12" t="s">
        <v>1493</v>
      </c>
      <c r="DW122" s="12" t="s">
        <v>1493</v>
      </c>
      <c r="DX122" s="12" t="s">
        <v>1493</v>
      </c>
      <c r="DY122" s="12" t="s">
        <v>1493</v>
      </c>
      <c r="DZ122" s="12" t="s">
        <v>1493</v>
      </c>
      <c r="EA122" s="12" t="s">
        <v>1493</v>
      </c>
      <c r="EB122" s="12" t="s">
        <v>1493</v>
      </c>
      <c r="EC122" s="12" t="s">
        <v>1493</v>
      </c>
      <c r="ED122" s="12" t="s">
        <v>1493</v>
      </c>
      <c r="EE122" s="12" t="s">
        <v>1493</v>
      </c>
      <c r="EF122" s="12" t="s">
        <v>1493</v>
      </c>
      <c r="EG122" s="12" t="s">
        <v>1493</v>
      </c>
      <c r="EH122" s="12" t="s">
        <v>1493</v>
      </c>
      <c r="EI122" s="12" t="s">
        <v>1493</v>
      </c>
      <c r="EJ122" s="12" t="s">
        <v>1493</v>
      </c>
      <c r="EK122" s="12" t="s">
        <v>1493</v>
      </c>
      <c r="EL122" s="12" t="s">
        <v>1493</v>
      </c>
      <c r="EM122" s="12" t="s">
        <v>1493</v>
      </c>
      <c r="EN122" s="12" t="s">
        <v>1493</v>
      </c>
      <c r="EO122" s="12" t="s">
        <v>1493</v>
      </c>
      <c r="EP122" s="12" t="s">
        <v>1493</v>
      </c>
      <c r="EQ122" s="12" t="s">
        <v>1493</v>
      </c>
      <c r="ER122" s="12" t="s">
        <v>1493</v>
      </c>
      <c r="ES122" s="12" t="s">
        <v>1493</v>
      </c>
      <c r="ET122" s="12" t="s">
        <v>1493</v>
      </c>
      <c r="EU122" s="12" t="s">
        <v>1493</v>
      </c>
      <c r="EV122" s="12" t="s">
        <v>1493</v>
      </c>
      <c r="EW122" s="12" t="s">
        <v>1493</v>
      </c>
      <c r="EX122" s="12" t="s">
        <v>1493</v>
      </c>
      <c r="EY122" s="12" t="s">
        <v>1493</v>
      </c>
      <c r="EZ122" s="12" t="s">
        <v>1493</v>
      </c>
      <c r="FA122" s="12" t="s">
        <v>1493</v>
      </c>
      <c r="FB122" s="12" t="s">
        <v>1493</v>
      </c>
      <c r="FC122" s="12" t="s">
        <v>1493</v>
      </c>
      <c r="FD122" s="12" t="s">
        <v>1493</v>
      </c>
      <c r="FE122" s="12" t="s">
        <v>1493</v>
      </c>
      <c r="FF122" s="12" t="s">
        <v>1493</v>
      </c>
      <c r="FG122" s="12" t="s">
        <v>1493</v>
      </c>
      <c r="FH122" s="12" t="s">
        <v>1493</v>
      </c>
      <c r="FI122" s="12" t="s">
        <v>1493</v>
      </c>
      <c r="FJ122" s="12" t="s">
        <v>1493</v>
      </c>
      <c r="FK122" s="12" t="s">
        <v>1493</v>
      </c>
      <c r="FL122" s="12" t="s">
        <v>1493</v>
      </c>
      <c r="FM122" s="12" t="s">
        <v>1493</v>
      </c>
      <c r="FN122">
        <v>1</v>
      </c>
      <c r="FO122" s="12" t="s">
        <v>1493</v>
      </c>
      <c r="FP122" s="12" t="s">
        <v>1493</v>
      </c>
      <c r="FQ122">
        <v>1</v>
      </c>
      <c r="FR122" s="12" t="s">
        <v>1493</v>
      </c>
      <c r="FS122" s="12" t="s">
        <v>1493</v>
      </c>
      <c r="FT122" s="12" t="s">
        <v>1493</v>
      </c>
      <c r="FU122" s="12" t="s">
        <v>1493</v>
      </c>
      <c r="FV122" s="12" t="s">
        <v>1493</v>
      </c>
      <c r="FW122" s="12" t="s">
        <v>1493</v>
      </c>
      <c r="FX122" s="12" t="s">
        <v>1493</v>
      </c>
      <c r="FY122" s="12" t="s">
        <v>1493</v>
      </c>
      <c r="FZ122" s="12" t="s">
        <v>1493</v>
      </c>
      <c r="GA122" s="12" t="s">
        <v>1493</v>
      </c>
      <c r="GB122" s="12" t="s">
        <v>1493</v>
      </c>
      <c r="GC122" s="12" t="s">
        <v>1493</v>
      </c>
      <c r="GD122" s="12" t="s">
        <v>1493</v>
      </c>
      <c r="GE122" s="12" t="s">
        <v>1493</v>
      </c>
      <c r="GF122" s="12" t="s">
        <v>1493</v>
      </c>
      <c r="GG122" s="12" t="s">
        <v>1493</v>
      </c>
      <c r="GH122" s="12" t="s">
        <v>1493</v>
      </c>
      <c r="GI122" s="12" t="s">
        <v>1493</v>
      </c>
      <c r="GJ122">
        <v>0</v>
      </c>
      <c r="GK122">
        <v>0</v>
      </c>
      <c r="GL122">
        <v>0</v>
      </c>
      <c r="GN122">
        <v>1</v>
      </c>
    </row>
    <row r="123" spans="1:196" x14ac:dyDescent="0.25">
      <c r="A123" s="4">
        <v>1.0269999999999999</v>
      </c>
      <c r="B123" t="s">
        <v>607</v>
      </c>
      <c r="C123" s="12" t="s">
        <v>1493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 s="12" t="s">
        <v>1493</v>
      </c>
      <c r="M123" s="12" t="s">
        <v>1493</v>
      </c>
      <c r="N123">
        <v>1</v>
      </c>
      <c r="O123">
        <v>1</v>
      </c>
      <c r="P123" t="s">
        <v>697</v>
      </c>
      <c r="Q123" s="12" t="s">
        <v>1493</v>
      </c>
      <c r="R123">
        <v>1</v>
      </c>
      <c r="S123" s="12" t="s">
        <v>1493</v>
      </c>
      <c r="T123" s="12" t="s">
        <v>1493</v>
      </c>
      <c r="U123" s="12" t="s">
        <v>1493</v>
      </c>
      <c r="V123" s="12" t="s">
        <v>1493</v>
      </c>
      <c r="W123" s="12" t="s">
        <v>1493</v>
      </c>
      <c r="X123" s="12" t="s">
        <v>1493</v>
      </c>
      <c r="Y123" s="12" t="s">
        <v>1493</v>
      </c>
      <c r="Z123" s="12" t="s">
        <v>1493</v>
      </c>
      <c r="AA123" s="12" t="s">
        <v>1493</v>
      </c>
      <c r="AB123" s="12" t="s">
        <v>1493</v>
      </c>
      <c r="AC123">
        <v>1</v>
      </c>
      <c r="AD123" t="s">
        <v>585</v>
      </c>
      <c r="AE123" s="12" t="s">
        <v>1493</v>
      </c>
      <c r="AF123">
        <v>1</v>
      </c>
      <c r="AG123" s="12" t="s">
        <v>1493</v>
      </c>
      <c r="AH123" s="12" t="s">
        <v>1493</v>
      </c>
      <c r="AI123" s="12" t="s">
        <v>1493</v>
      </c>
      <c r="AJ123" s="12" t="s">
        <v>1493</v>
      </c>
      <c r="AK123" s="12" t="s">
        <v>1493</v>
      </c>
      <c r="AL123" s="12" t="s">
        <v>1493</v>
      </c>
      <c r="AM123" s="12" t="s">
        <v>1493</v>
      </c>
      <c r="AN123" s="12" t="s">
        <v>1493</v>
      </c>
      <c r="AO123" s="12" t="s">
        <v>1493</v>
      </c>
      <c r="AP123" s="12" t="s">
        <v>1493</v>
      </c>
      <c r="AQ123">
        <v>1</v>
      </c>
      <c r="AR123" t="s">
        <v>691</v>
      </c>
      <c r="AS123" s="12" t="s">
        <v>1493</v>
      </c>
      <c r="AT123" s="12" t="s">
        <v>1493</v>
      </c>
      <c r="AU123" s="12" t="s">
        <v>1493</v>
      </c>
      <c r="AV123" s="12" t="s">
        <v>1493</v>
      </c>
      <c r="AW123" s="12" t="s">
        <v>1493</v>
      </c>
      <c r="AX123" s="12" t="s">
        <v>1493</v>
      </c>
      <c r="AY123" s="12" t="s">
        <v>1493</v>
      </c>
      <c r="AZ123" s="12" t="s">
        <v>1493</v>
      </c>
      <c r="BA123" s="12" t="s">
        <v>1493</v>
      </c>
      <c r="BB123">
        <v>1</v>
      </c>
      <c r="BC123" s="12" t="s">
        <v>1493</v>
      </c>
      <c r="BD123">
        <v>1</v>
      </c>
      <c r="BE123" s="12" t="s">
        <v>1493</v>
      </c>
      <c r="BF123" s="12" t="s">
        <v>1493</v>
      </c>
      <c r="BG123" s="12" t="s">
        <v>1493</v>
      </c>
      <c r="BH123" s="12" t="s">
        <v>1493</v>
      </c>
      <c r="BI123" s="12" t="s">
        <v>1493</v>
      </c>
      <c r="BJ123" s="12" t="s">
        <v>1493</v>
      </c>
      <c r="BK123" s="12" t="s">
        <v>1493</v>
      </c>
      <c r="BL123" s="12" t="s">
        <v>1493</v>
      </c>
      <c r="BM123" s="12" t="s">
        <v>1493</v>
      </c>
      <c r="BN123" s="12" t="s">
        <v>1493</v>
      </c>
      <c r="BO123" s="12" t="s">
        <v>1493</v>
      </c>
      <c r="BP123" s="12" t="s">
        <v>1493</v>
      </c>
      <c r="BQ123" s="12" t="s">
        <v>1493</v>
      </c>
      <c r="BR123" s="12" t="s">
        <v>1493</v>
      </c>
      <c r="BS123" s="12" t="s">
        <v>1493</v>
      </c>
      <c r="BT123" s="12" t="s">
        <v>1493</v>
      </c>
      <c r="BU123" s="12" t="s">
        <v>1493</v>
      </c>
      <c r="BV123" s="12" t="s">
        <v>1493</v>
      </c>
      <c r="BW123" s="12" t="s">
        <v>1493</v>
      </c>
      <c r="BX123" s="12" t="s">
        <v>1493</v>
      </c>
      <c r="BY123" s="12" t="s">
        <v>1493</v>
      </c>
      <c r="BZ123" s="12" t="s">
        <v>1493</v>
      </c>
      <c r="CA123" s="12" t="s">
        <v>1493</v>
      </c>
      <c r="CB123" s="12" t="s">
        <v>1493</v>
      </c>
      <c r="CC123" s="12" t="s">
        <v>1493</v>
      </c>
      <c r="CD123" s="12" t="s">
        <v>1493</v>
      </c>
      <c r="CE123" s="12" t="s">
        <v>1493</v>
      </c>
      <c r="CF123" s="12" t="s">
        <v>1493</v>
      </c>
      <c r="CG123" s="12" t="s">
        <v>1493</v>
      </c>
      <c r="CH123" s="12" t="s">
        <v>1493</v>
      </c>
      <c r="CI123" s="12" t="s">
        <v>1493</v>
      </c>
      <c r="CJ123" s="12" t="s">
        <v>1493</v>
      </c>
      <c r="CK123" s="12" t="s">
        <v>1493</v>
      </c>
      <c r="CL123" s="12" t="s">
        <v>1493</v>
      </c>
      <c r="CM123" s="12" t="s">
        <v>1493</v>
      </c>
      <c r="CN123" s="12" t="s">
        <v>1493</v>
      </c>
      <c r="CO123" s="12" t="s">
        <v>1493</v>
      </c>
      <c r="CP123" s="12" t="s">
        <v>1493</v>
      </c>
      <c r="CQ123" s="12" t="s">
        <v>1493</v>
      </c>
      <c r="CR123" s="12" t="s">
        <v>1493</v>
      </c>
      <c r="CS123" s="12" t="s">
        <v>1493</v>
      </c>
      <c r="CT123" s="12" t="s">
        <v>1493</v>
      </c>
      <c r="CU123" s="12" t="s">
        <v>1493</v>
      </c>
      <c r="CV123" s="12" t="s">
        <v>1493</v>
      </c>
      <c r="CW123" s="12" t="s">
        <v>1493</v>
      </c>
      <c r="CX123" s="12" t="s">
        <v>1493</v>
      </c>
      <c r="CY123" s="12" t="s">
        <v>1493</v>
      </c>
      <c r="CZ123" s="12" t="s">
        <v>1493</v>
      </c>
      <c r="DA123" s="12" t="s">
        <v>1493</v>
      </c>
      <c r="DB123" s="12" t="s">
        <v>1493</v>
      </c>
      <c r="DC123" s="12" t="s">
        <v>1493</v>
      </c>
      <c r="DD123" s="12" t="s">
        <v>1493</v>
      </c>
      <c r="DE123" s="12" t="s">
        <v>1493</v>
      </c>
      <c r="DF123" s="12" t="s">
        <v>1493</v>
      </c>
      <c r="DG123" s="12" t="s">
        <v>1493</v>
      </c>
      <c r="DH123" s="12" t="s">
        <v>1493</v>
      </c>
      <c r="DI123" s="12" t="s">
        <v>1493</v>
      </c>
      <c r="DJ123" s="12" t="s">
        <v>1493</v>
      </c>
      <c r="DK123" s="12" t="s">
        <v>1493</v>
      </c>
      <c r="DL123" s="12" t="s">
        <v>1493</v>
      </c>
      <c r="DM123" s="12" t="s">
        <v>1493</v>
      </c>
      <c r="DN123" s="12" t="s">
        <v>1493</v>
      </c>
      <c r="DO123" s="12" t="s">
        <v>1493</v>
      </c>
      <c r="DP123" s="12" t="s">
        <v>1493</v>
      </c>
      <c r="DQ123" s="12" t="s">
        <v>1493</v>
      </c>
      <c r="DR123" s="12" t="s">
        <v>1493</v>
      </c>
      <c r="DS123" s="12" t="s">
        <v>1493</v>
      </c>
      <c r="DT123" s="12" t="s">
        <v>1493</v>
      </c>
      <c r="DU123" s="12" t="s">
        <v>1493</v>
      </c>
      <c r="DV123" s="12" t="s">
        <v>1493</v>
      </c>
      <c r="DW123" s="12" t="s">
        <v>1493</v>
      </c>
      <c r="DX123" s="12" t="s">
        <v>1493</v>
      </c>
      <c r="DY123" s="12" t="s">
        <v>1493</v>
      </c>
      <c r="DZ123" s="12" t="s">
        <v>1493</v>
      </c>
      <c r="EA123" s="12" t="s">
        <v>1493</v>
      </c>
      <c r="EB123" s="12" t="s">
        <v>1493</v>
      </c>
      <c r="EC123" s="12" t="s">
        <v>1493</v>
      </c>
      <c r="ED123" s="12" t="s">
        <v>1493</v>
      </c>
      <c r="EE123" s="12" t="s">
        <v>1493</v>
      </c>
      <c r="EF123" s="12" t="s">
        <v>1493</v>
      </c>
      <c r="EG123" s="12" t="s">
        <v>1493</v>
      </c>
      <c r="EH123" s="12" t="s">
        <v>1493</v>
      </c>
      <c r="EI123" s="12" t="s">
        <v>1493</v>
      </c>
      <c r="EJ123" s="12" t="s">
        <v>1493</v>
      </c>
      <c r="EK123" s="12" t="s">
        <v>1493</v>
      </c>
      <c r="EL123" s="12" t="s">
        <v>1493</v>
      </c>
      <c r="EM123" s="12" t="s">
        <v>1493</v>
      </c>
      <c r="EN123" s="12" t="s">
        <v>1493</v>
      </c>
      <c r="EO123" s="12" t="s">
        <v>1493</v>
      </c>
      <c r="EP123" s="12" t="s">
        <v>1493</v>
      </c>
      <c r="EQ123" s="12" t="s">
        <v>1493</v>
      </c>
      <c r="ER123" s="12" t="s">
        <v>1493</v>
      </c>
      <c r="ES123" s="12" t="s">
        <v>1493</v>
      </c>
      <c r="ET123" s="12" t="s">
        <v>1493</v>
      </c>
      <c r="EU123" s="12" t="s">
        <v>1493</v>
      </c>
      <c r="EV123" s="12" t="s">
        <v>1493</v>
      </c>
      <c r="EW123" s="12" t="s">
        <v>1493</v>
      </c>
      <c r="EX123" s="12" t="s">
        <v>1493</v>
      </c>
      <c r="EY123" s="12" t="s">
        <v>1493</v>
      </c>
      <c r="EZ123" s="12" t="s">
        <v>1493</v>
      </c>
      <c r="FA123" s="12" t="s">
        <v>1493</v>
      </c>
      <c r="FB123" s="12" t="s">
        <v>1493</v>
      </c>
      <c r="FC123" s="12" t="s">
        <v>1493</v>
      </c>
      <c r="FD123" s="12" t="s">
        <v>1493</v>
      </c>
      <c r="FE123" s="12" t="s">
        <v>1493</v>
      </c>
      <c r="FF123" s="12" t="s">
        <v>1493</v>
      </c>
      <c r="FG123" s="12" t="s">
        <v>1493</v>
      </c>
      <c r="FH123" s="12" t="s">
        <v>1493</v>
      </c>
      <c r="FI123" s="12" t="s">
        <v>1493</v>
      </c>
      <c r="FJ123" s="12" t="s">
        <v>1493</v>
      </c>
      <c r="FK123" s="12" t="s">
        <v>1493</v>
      </c>
      <c r="FL123" s="12" t="s">
        <v>1493</v>
      </c>
      <c r="FM123" s="12" t="s">
        <v>1493</v>
      </c>
      <c r="FN123" t="s">
        <v>603</v>
      </c>
      <c r="FO123" s="12" t="s">
        <v>1493</v>
      </c>
      <c r="FP123" s="12" t="s">
        <v>1493</v>
      </c>
      <c r="FQ123">
        <v>1</v>
      </c>
      <c r="FR123" s="12" t="s">
        <v>1493</v>
      </c>
      <c r="FS123" s="12" t="s">
        <v>1493</v>
      </c>
      <c r="FT123" s="12" t="s">
        <v>1493</v>
      </c>
      <c r="FU123" s="12" t="s">
        <v>1493</v>
      </c>
      <c r="FV123" s="12" t="s">
        <v>1493</v>
      </c>
      <c r="FW123" s="12" t="s">
        <v>1493</v>
      </c>
      <c r="FX123" s="12" t="s">
        <v>1493</v>
      </c>
      <c r="FY123" s="12" t="s">
        <v>1493</v>
      </c>
      <c r="FZ123" s="12" t="s">
        <v>1493</v>
      </c>
      <c r="GA123" s="12" t="s">
        <v>1493</v>
      </c>
      <c r="GB123" s="12" t="s">
        <v>1493</v>
      </c>
      <c r="GC123" s="12" t="s">
        <v>1493</v>
      </c>
      <c r="GD123" s="12" t="s">
        <v>1493</v>
      </c>
      <c r="GE123" s="12" t="s">
        <v>1493</v>
      </c>
      <c r="GF123" s="12" t="s">
        <v>1493</v>
      </c>
      <c r="GG123" s="12" t="s">
        <v>1493</v>
      </c>
      <c r="GH123" s="12" t="s">
        <v>1493</v>
      </c>
      <c r="GI123" s="12" t="s">
        <v>1493</v>
      </c>
      <c r="GJ123">
        <v>0</v>
      </c>
      <c r="GK123">
        <v>0</v>
      </c>
      <c r="GL123">
        <v>0</v>
      </c>
      <c r="GN123">
        <v>4</v>
      </c>
    </row>
    <row r="124" spans="1:196" x14ac:dyDescent="0.25">
      <c r="A124" s="4">
        <v>1.028</v>
      </c>
      <c r="B124" t="s">
        <v>754</v>
      </c>
      <c r="C124" s="12" t="s">
        <v>1493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 s="12" t="s">
        <v>1493</v>
      </c>
      <c r="N124" s="12" t="s">
        <v>1493</v>
      </c>
      <c r="O124" s="12" t="s">
        <v>1493</v>
      </c>
      <c r="P124" t="s">
        <v>765</v>
      </c>
      <c r="Q124" s="12" t="s">
        <v>1493</v>
      </c>
      <c r="R124">
        <v>1</v>
      </c>
      <c r="S124" s="12" t="s">
        <v>1493</v>
      </c>
      <c r="T124" s="12" t="s">
        <v>1493</v>
      </c>
      <c r="U124" s="12" t="s">
        <v>1493</v>
      </c>
      <c r="V124" s="12" t="s">
        <v>1493</v>
      </c>
      <c r="W124" s="12" t="s">
        <v>1493</v>
      </c>
      <c r="X124" s="12" t="s">
        <v>1493</v>
      </c>
      <c r="Y124" s="12" t="s">
        <v>1493</v>
      </c>
      <c r="Z124" s="12" t="s">
        <v>1493</v>
      </c>
      <c r="AA124" s="12" t="s">
        <v>1493</v>
      </c>
      <c r="AB124" s="12" t="s">
        <v>1493</v>
      </c>
      <c r="AC124" s="12" t="s">
        <v>1493</v>
      </c>
      <c r="AD124" t="s">
        <v>522</v>
      </c>
      <c r="AE124" s="12" t="s">
        <v>1493</v>
      </c>
      <c r="AF124">
        <v>1</v>
      </c>
      <c r="AG124" s="12" t="s">
        <v>1493</v>
      </c>
      <c r="AH124" s="12" t="s">
        <v>1493</v>
      </c>
      <c r="AI124" s="12" t="s">
        <v>1493</v>
      </c>
      <c r="AJ124" s="12" t="s">
        <v>1493</v>
      </c>
      <c r="AK124" s="12" t="s">
        <v>1493</v>
      </c>
      <c r="AL124" s="12" t="s">
        <v>1493</v>
      </c>
      <c r="AM124" s="12" t="s">
        <v>1493</v>
      </c>
      <c r="AN124">
        <v>1</v>
      </c>
      <c r="AO124" s="12" t="s">
        <v>1493</v>
      </c>
      <c r="AP124" s="12" t="s">
        <v>1493</v>
      </c>
      <c r="AQ124">
        <v>1</v>
      </c>
      <c r="AR124" s="12" t="s">
        <v>1493</v>
      </c>
      <c r="AS124" s="12" t="s">
        <v>1493</v>
      </c>
      <c r="AT124" s="12" t="s">
        <v>1493</v>
      </c>
      <c r="AU124" s="12" t="s">
        <v>1493</v>
      </c>
      <c r="AV124" s="12" t="s">
        <v>1493</v>
      </c>
      <c r="AW124" s="12" t="s">
        <v>1493</v>
      </c>
      <c r="AX124" s="12" t="s">
        <v>1493</v>
      </c>
      <c r="AY124" s="12" t="s">
        <v>1493</v>
      </c>
      <c r="AZ124" s="12" t="s">
        <v>1493</v>
      </c>
      <c r="BA124" s="12" t="s">
        <v>1493</v>
      </c>
      <c r="BB124" s="12" t="s">
        <v>1493</v>
      </c>
      <c r="BC124" s="12" t="s">
        <v>1493</v>
      </c>
      <c r="BD124" s="12" t="s">
        <v>1493</v>
      </c>
      <c r="BE124" s="12" t="s">
        <v>1493</v>
      </c>
      <c r="BF124" s="12" t="s">
        <v>1493</v>
      </c>
      <c r="BG124" s="12" t="s">
        <v>1493</v>
      </c>
      <c r="BH124" s="12" t="s">
        <v>1493</v>
      </c>
      <c r="BI124" s="12" t="s">
        <v>1493</v>
      </c>
      <c r="BJ124" s="12" t="s">
        <v>1493</v>
      </c>
      <c r="BK124" s="12" t="s">
        <v>1493</v>
      </c>
      <c r="BL124" s="12" t="s">
        <v>1493</v>
      </c>
      <c r="BM124" s="12" t="s">
        <v>1493</v>
      </c>
      <c r="BN124" s="12" t="s">
        <v>1493</v>
      </c>
      <c r="BO124" s="12" t="s">
        <v>1493</v>
      </c>
      <c r="BP124" s="12" t="s">
        <v>1493</v>
      </c>
      <c r="BQ124" s="12" t="s">
        <v>1493</v>
      </c>
      <c r="BR124" s="12" t="s">
        <v>1493</v>
      </c>
      <c r="BS124" s="12" t="s">
        <v>1493</v>
      </c>
      <c r="BT124" s="12" t="s">
        <v>1493</v>
      </c>
      <c r="BU124" s="12" t="s">
        <v>1493</v>
      </c>
      <c r="BV124" s="12" t="s">
        <v>1493</v>
      </c>
      <c r="BW124" s="12" t="s">
        <v>1493</v>
      </c>
      <c r="BX124" s="12" t="s">
        <v>1493</v>
      </c>
      <c r="BY124" s="12" t="s">
        <v>1493</v>
      </c>
      <c r="BZ124" s="12" t="s">
        <v>1493</v>
      </c>
      <c r="CA124" s="12" t="s">
        <v>1493</v>
      </c>
      <c r="CB124" s="12" t="s">
        <v>1493</v>
      </c>
      <c r="CC124" s="12" t="s">
        <v>1493</v>
      </c>
      <c r="CD124" s="12" t="s">
        <v>1493</v>
      </c>
      <c r="CE124" s="12" t="s">
        <v>1493</v>
      </c>
      <c r="CF124" s="12" t="s">
        <v>1493</v>
      </c>
      <c r="CG124" s="12" t="s">
        <v>1493</v>
      </c>
      <c r="CH124" s="12" t="s">
        <v>1493</v>
      </c>
      <c r="CI124" s="12" t="s">
        <v>1493</v>
      </c>
      <c r="CJ124" s="12" t="s">
        <v>1493</v>
      </c>
      <c r="CK124" s="12" t="s">
        <v>1493</v>
      </c>
      <c r="CL124" s="12" t="s">
        <v>1493</v>
      </c>
      <c r="CM124" s="12" t="s">
        <v>1493</v>
      </c>
      <c r="CN124" s="12" t="s">
        <v>1493</v>
      </c>
      <c r="CO124" s="12" t="s">
        <v>1493</v>
      </c>
      <c r="CP124" s="12" t="s">
        <v>1493</v>
      </c>
      <c r="CQ124" s="12" t="s">
        <v>1493</v>
      </c>
      <c r="CR124" s="12" t="s">
        <v>1493</v>
      </c>
      <c r="CS124" s="12" t="s">
        <v>1493</v>
      </c>
      <c r="CT124" s="12" t="s">
        <v>1493</v>
      </c>
      <c r="CU124" s="12" t="s">
        <v>1493</v>
      </c>
      <c r="CV124" s="12" t="s">
        <v>1493</v>
      </c>
      <c r="CW124" s="12" t="s">
        <v>1493</v>
      </c>
      <c r="CX124" s="12" t="s">
        <v>1493</v>
      </c>
      <c r="CY124" s="12" t="s">
        <v>1493</v>
      </c>
      <c r="CZ124" s="12" t="s">
        <v>1493</v>
      </c>
      <c r="DA124" s="12" t="s">
        <v>1493</v>
      </c>
      <c r="DB124" s="12" t="s">
        <v>1493</v>
      </c>
      <c r="DC124" s="12" t="s">
        <v>1493</v>
      </c>
      <c r="DD124" s="12" t="s">
        <v>1493</v>
      </c>
      <c r="DE124" s="12" t="s">
        <v>1493</v>
      </c>
      <c r="DF124" s="12" t="s">
        <v>1493</v>
      </c>
      <c r="DG124" s="12" t="s">
        <v>1493</v>
      </c>
      <c r="DH124" s="12" t="s">
        <v>1493</v>
      </c>
      <c r="DI124" s="12" t="s">
        <v>1493</v>
      </c>
      <c r="DJ124" s="12" t="s">
        <v>1493</v>
      </c>
      <c r="DK124" s="12" t="s">
        <v>1493</v>
      </c>
      <c r="DL124" s="12" t="s">
        <v>1493</v>
      </c>
      <c r="DM124" s="12" t="s">
        <v>1493</v>
      </c>
      <c r="DN124" s="12" t="s">
        <v>1493</v>
      </c>
      <c r="DO124" s="12" t="s">
        <v>1493</v>
      </c>
      <c r="DP124" s="12" t="s">
        <v>1493</v>
      </c>
      <c r="DQ124" s="12" t="s">
        <v>1493</v>
      </c>
      <c r="DR124" s="12" t="s">
        <v>1493</v>
      </c>
      <c r="DS124" s="12" t="s">
        <v>1493</v>
      </c>
      <c r="DT124" s="12" t="s">
        <v>1493</v>
      </c>
      <c r="DU124" s="12" t="s">
        <v>1493</v>
      </c>
      <c r="DV124" s="12" t="s">
        <v>1493</v>
      </c>
      <c r="DW124" s="12" t="s">
        <v>1493</v>
      </c>
      <c r="DX124" s="12" t="s">
        <v>1493</v>
      </c>
      <c r="DY124" s="12" t="s">
        <v>1493</v>
      </c>
      <c r="DZ124" s="12" t="s">
        <v>1493</v>
      </c>
      <c r="EA124" s="12" t="s">
        <v>1493</v>
      </c>
      <c r="EB124" s="12" t="s">
        <v>1493</v>
      </c>
      <c r="EC124" s="12" t="s">
        <v>1493</v>
      </c>
      <c r="ED124" s="12" t="s">
        <v>1493</v>
      </c>
      <c r="EE124" s="12" t="s">
        <v>1493</v>
      </c>
      <c r="EF124" s="12" t="s">
        <v>1493</v>
      </c>
      <c r="EG124" s="12" t="s">
        <v>1493</v>
      </c>
      <c r="EH124" s="12" t="s">
        <v>1493</v>
      </c>
      <c r="EI124" s="12" t="s">
        <v>1493</v>
      </c>
      <c r="EJ124" s="12" t="s">
        <v>1493</v>
      </c>
      <c r="EK124" s="12" t="s">
        <v>1493</v>
      </c>
      <c r="EL124" s="12" t="s">
        <v>1493</v>
      </c>
      <c r="EM124" s="12" t="s">
        <v>1493</v>
      </c>
      <c r="EN124" s="12" t="s">
        <v>1493</v>
      </c>
      <c r="EO124" s="12" t="s">
        <v>1493</v>
      </c>
      <c r="EP124" s="12" t="s">
        <v>1493</v>
      </c>
      <c r="EQ124" s="12" t="s">
        <v>1493</v>
      </c>
      <c r="ER124" s="12" t="s">
        <v>1493</v>
      </c>
      <c r="ES124" s="12" t="s">
        <v>1493</v>
      </c>
      <c r="ET124" s="12" t="s">
        <v>1493</v>
      </c>
      <c r="EU124" s="12" t="s">
        <v>1493</v>
      </c>
      <c r="EV124" s="12" t="s">
        <v>1493</v>
      </c>
      <c r="EW124" s="12" t="s">
        <v>1493</v>
      </c>
      <c r="EX124" s="12" t="s">
        <v>1493</v>
      </c>
      <c r="EY124" s="12" t="s">
        <v>1493</v>
      </c>
      <c r="EZ124" s="12" t="s">
        <v>1493</v>
      </c>
      <c r="FA124" s="12" t="s">
        <v>1493</v>
      </c>
      <c r="FB124" s="12" t="s">
        <v>1493</v>
      </c>
      <c r="FC124" s="12" t="s">
        <v>1493</v>
      </c>
      <c r="FD124" s="12" t="s">
        <v>1493</v>
      </c>
      <c r="FE124" s="12" t="s">
        <v>1493</v>
      </c>
      <c r="FF124" s="12" t="s">
        <v>1493</v>
      </c>
      <c r="FG124" s="12" t="s">
        <v>1493</v>
      </c>
      <c r="FH124" s="12" t="s">
        <v>1493</v>
      </c>
      <c r="FI124" s="12" t="s">
        <v>1493</v>
      </c>
      <c r="FJ124" s="12" t="s">
        <v>1493</v>
      </c>
      <c r="FK124" s="12" t="s">
        <v>1493</v>
      </c>
      <c r="FL124" s="12" t="s">
        <v>1493</v>
      </c>
      <c r="FM124" s="12" t="s">
        <v>1493</v>
      </c>
      <c r="FN124">
        <v>1</v>
      </c>
      <c r="FO124" s="12" t="s">
        <v>1493</v>
      </c>
      <c r="FP124" s="12" t="s">
        <v>1493</v>
      </c>
      <c r="FQ124">
        <v>1</v>
      </c>
      <c r="FR124" s="12" t="s">
        <v>1493</v>
      </c>
      <c r="FS124" s="12" t="s">
        <v>1493</v>
      </c>
      <c r="FT124" s="12" t="s">
        <v>1493</v>
      </c>
      <c r="FU124" s="12" t="s">
        <v>1493</v>
      </c>
      <c r="FV124" s="12" t="s">
        <v>1493</v>
      </c>
      <c r="FW124" s="12" t="s">
        <v>1493</v>
      </c>
      <c r="FX124" s="12" t="s">
        <v>1493</v>
      </c>
      <c r="FY124" s="12" t="s">
        <v>1493</v>
      </c>
      <c r="FZ124" s="12" t="s">
        <v>1493</v>
      </c>
      <c r="GA124" s="12" t="s">
        <v>1493</v>
      </c>
      <c r="GB124" s="12" t="s">
        <v>1493</v>
      </c>
      <c r="GC124" s="12" t="s">
        <v>1493</v>
      </c>
      <c r="GD124" s="12" t="s">
        <v>1493</v>
      </c>
      <c r="GE124" s="12" t="s">
        <v>1493</v>
      </c>
      <c r="GF124" s="12" t="s">
        <v>1493</v>
      </c>
      <c r="GG124" s="12" t="s">
        <v>1493</v>
      </c>
      <c r="GH124" s="12" t="s">
        <v>1493</v>
      </c>
      <c r="GI124" s="12" t="s">
        <v>1493</v>
      </c>
      <c r="GJ124">
        <v>0</v>
      </c>
      <c r="GK124">
        <v>0</v>
      </c>
      <c r="GL124">
        <v>0</v>
      </c>
      <c r="GN124">
        <v>1</v>
      </c>
    </row>
    <row r="125" spans="1:196" x14ac:dyDescent="0.25">
      <c r="A125" s="4">
        <v>1.0289999999999999</v>
      </c>
      <c r="B125" t="s">
        <v>492</v>
      </c>
      <c r="C125" s="12" t="s">
        <v>1493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 s="12" t="s">
        <v>1493</v>
      </c>
      <c r="M125" s="12" t="s">
        <v>1493</v>
      </c>
      <c r="N125" s="12" t="s">
        <v>1493</v>
      </c>
      <c r="O125">
        <v>1</v>
      </c>
      <c r="P125" t="s">
        <v>597</v>
      </c>
      <c r="Q125" s="12" t="s">
        <v>1493</v>
      </c>
      <c r="R125" s="12" t="s">
        <v>1493</v>
      </c>
      <c r="S125" s="12" t="s">
        <v>1493</v>
      </c>
      <c r="T125" s="12" t="s">
        <v>1493</v>
      </c>
      <c r="U125" s="12" t="s">
        <v>1493</v>
      </c>
      <c r="V125" s="12" t="s">
        <v>1493</v>
      </c>
      <c r="W125" s="12" t="s">
        <v>1493</v>
      </c>
      <c r="X125" s="12" t="s">
        <v>1493</v>
      </c>
      <c r="Y125" s="12" t="s">
        <v>1493</v>
      </c>
      <c r="Z125" s="12" t="s">
        <v>1493</v>
      </c>
      <c r="AA125" s="12" t="s">
        <v>1493</v>
      </c>
      <c r="AB125" s="12" t="s">
        <v>1493</v>
      </c>
      <c r="AC125">
        <v>1</v>
      </c>
      <c r="AD125" t="s">
        <v>622</v>
      </c>
      <c r="AE125" s="12" t="s">
        <v>1493</v>
      </c>
      <c r="AF125" s="12" t="s">
        <v>1493</v>
      </c>
      <c r="AG125" s="12" t="s">
        <v>1493</v>
      </c>
      <c r="AH125" s="12" t="s">
        <v>1493</v>
      </c>
      <c r="AI125" s="12" t="s">
        <v>1493</v>
      </c>
      <c r="AJ125" s="12" t="s">
        <v>1493</v>
      </c>
      <c r="AK125" s="12" t="s">
        <v>1493</v>
      </c>
      <c r="AL125" s="12" t="s">
        <v>1493</v>
      </c>
      <c r="AM125" s="12" t="s">
        <v>1493</v>
      </c>
      <c r="AN125" s="12" t="s">
        <v>1493</v>
      </c>
      <c r="AO125" s="12" t="s">
        <v>1493</v>
      </c>
      <c r="AP125">
        <v>1</v>
      </c>
      <c r="AQ125" s="12" t="s">
        <v>1493</v>
      </c>
      <c r="AR125" s="12" t="s">
        <v>1493</v>
      </c>
      <c r="AS125" s="12" t="s">
        <v>1493</v>
      </c>
      <c r="AT125" s="12" t="s">
        <v>1493</v>
      </c>
      <c r="AU125" s="12" t="s">
        <v>1493</v>
      </c>
      <c r="AV125" s="12" t="s">
        <v>1493</v>
      </c>
      <c r="AW125" s="12" t="s">
        <v>1493</v>
      </c>
      <c r="AX125" s="12" t="s">
        <v>1493</v>
      </c>
      <c r="AY125" s="12" t="s">
        <v>1493</v>
      </c>
      <c r="AZ125" s="12" t="s">
        <v>1493</v>
      </c>
      <c r="BA125" s="12" t="s">
        <v>1493</v>
      </c>
      <c r="BB125" s="12" t="s">
        <v>1493</v>
      </c>
      <c r="BC125" s="12" t="s">
        <v>1493</v>
      </c>
      <c r="BD125" s="12" t="s">
        <v>1493</v>
      </c>
      <c r="BE125" s="12" t="s">
        <v>1493</v>
      </c>
      <c r="BF125" s="12" t="s">
        <v>1493</v>
      </c>
      <c r="BG125" s="12" t="s">
        <v>1493</v>
      </c>
      <c r="BH125" s="12" t="s">
        <v>1493</v>
      </c>
      <c r="BI125" s="12" t="s">
        <v>1493</v>
      </c>
      <c r="BJ125" s="12" t="s">
        <v>1493</v>
      </c>
      <c r="BK125" s="12" t="s">
        <v>1493</v>
      </c>
      <c r="BL125" s="12" t="s">
        <v>1493</v>
      </c>
      <c r="BM125" s="12" t="s">
        <v>1493</v>
      </c>
      <c r="BN125" s="12" t="s">
        <v>1493</v>
      </c>
      <c r="BO125" s="12" t="s">
        <v>1493</v>
      </c>
      <c r="BP125" s="12" t="s">
        <v>1493</v>
      </c>
      <c r="BQ125" s="12" t="s">
        <v>1493</v>
      </c>
      <c r="BR125" s="12" t="s">
        <v>1493</v>
      </c>
      <c r="BS125" s="12" t="s">
        <v>1493</v>
      </c>
      <c r="BT125" s="12" t="s">
        <v>1493</v>
      </c>
      <c r="BU125" s="12" t="s">
        <v>1493</v>
      </c>
      <c r="BV125" s="12" t="s">
        <v>1493</v>
      </c>
      <c r="BW125" s="12" t="s">
        <v>1493</v>
      </c>
      <c r="BX125" s="12" t="s">
        <v>1493</v>
      </c>
      <c r="BY125" s="12" t="s">
        <v>1493</v>
      </c>
      <c r="BZ125" s="12" t="s">
        <v>1493</v>
      </c>
      <c r="CA125" s="12" t="s">
        <v>1493</v>
      </c>
      <c r="CB125" s="12" t="s">
        <v>1493</v>
      </c>
      <c r="CC125" s="12" t="s">
        <v>1493</v>
      </c>
      <c r="CD125" s="12" t="s">
        <v>1493</v>
      </c>
      <c r="CE125" s="12" t="s">
        <v>1493</v>
      </c>
      <c r="CF125" s="12" t="s">
        <v>1493</v>
      </c>
      <c r="CG125" s="12" t="s">
        <v>1493</v>
      </c>
      <c r="CH125" s="12" t="s">
        <v>1493</v>
      </c>
      <c r="CI125" s="12" t="s">
        <v>1493</v>
      </c>
      <c r="CJ125" s="12" t="s">
        <v>1493</v>
      </c>
      <c r="CK125" s="12" t="s">
        <v>1493</v>
      </c>
      <c r="CL125" s="12" t="s">
        <v>1493</v>
      </c>
      <c r="CM125" s="12" t="s">
        <v>1493</v>
      </c>
      <c r="CN125" s="12" t="s">
        <v>1493</v>
      </c>
      <c r="CO125" s="12" t="s">
        <v>1493</v>
      </c>
      <c r="CP125" s="12" t="s">
        <v>1493</v>
      </c>
      <c r="CQ125" s="12" t="s">
        <v>1493</v>
      </c>
      <c r="CR125" s="12" t="s">
        <v>1493</v>
      </c>
      <c r="CS125" s="12" t="s">
        <v>1493</v>
      </c>
      <c r="CT125" s="12" t="s">
        <v>1493</v>
      </c>
      <c r="CU125" s="12" t="s">
        <v>1493</v>
      </c>
      <c r="CV125" s="12" t="s">
        <v>1493</v>
      </c>
      <c r="CW125" s="12" t="s">
        <v>1493</v>
      </c>
      <c r="CX125" s="12" t="s">
        <v>1493</v>
      </c>
      <c r="CY125" s="12" t="s">
        <v>1493</v>
      </c>
      <c r="CZ125" s="12" t="s">
        <v>1493</v>
      </c>
      <c r="DA125" s="12" t="s">
        <v>1493</v>
      </c>
      <c r="DB125" s="12" t="s">
        <v>1493</v>
      </c>
      <c r="DC125" s="12" t="s">
        <v>1493</v>
      </c>
      <c r="DD125" s="12" t="s">
        <v>1493</v>
      </c>
      <c r="DE125" s="12" t="s">
        <v>1493</v>
      </c>
      <c r="DF125" s="12" t="s">
        <v>1493</v>
      </c>
      <c r="DG125" s="12" t="s">
        <v>1493</v>
      </c>
      <c r="DH125" s="12" t="s">
        <v>1493</v>
      </c>
      <c r="DI125" s="12" t="s">
        <v>1493</v>
      </c>
      <c r="DJ125" s="12" t="s">
        <v>1493</v>
      </c>
      <c r="DK125" s="12" t="s">
        <v>1493</v>
      </c>
      <c r="DL125" s="12" t="s">
        <v>1493</v>
      </c>
      <c r="DM125" s="12" t="s">
        <v>1493</v>
      </c>
      <c r="DN125" s="12" t="s">
        <v>1493</v>
      </c>
      <c r="DO125" s="12" t="s">
        <v>1493</v>
      </c>
      <c r="DP125" s="12" t="s">
        <v>1493</v>
      </c>
      <c r="DQ125" s="12" t="s">
        <v>1493</v>
      </c>
      <c r="DR125" s="12" t="s">
        <v>1493</v>
      </c>
      <c r="DS125" s="12" t="s">
        <v>1493</v>
      </c>
      <c r="DT125" s="12" t="s">
        <v>1493</v>
      </c>
      <c r="DU125" s="12" t="s">
        <v>1493</v>
      </c>
      <c r="DV125" s="12" t="s">
        <v>1493</v>
      </c>
      <c r="DW125" s="12" t="s">
        <v>1493</v>
      </c>
      <c r="DX125" s="12" t="s">
        <v>1493</v>
      </c>
      <c r="DY125" s="12" t="s">
        <v>1493</v>
      </c>
      <c r="DZ125" s="12" t="s">
        <v>1493</v>
      </c>
      <c r="EA125" s="12" t="s">
        <v>1493</v>
      </c>
      <c r="EB125" s="12" t="s">
        <v>1493</v>
      </c>
      <c r="EC125" s="12" t="s">
        <v>1493</v>
      </c>
      <c r="ED125" s="12" t="s">
        <v>1493</v>
      </c>
      <c r="EE125" s="12" t="s">
        <v>1493</v>
      </c>
      <c r="EF125" s="12" t="s">
        <v>1493</v>
      </c>
      <c r="EG125" s="12" t="s">
        <v>1493</v>
      </c>
      <c r="EH125" s="12" t="s">
        <v>1493</v>
      </c>
      <c r="EI125" s="12" t="s">
        <v>1493</v>
      </c>
      <c r="EJ125" s="12" t="s">
        <v>1493</v>
      </c>
      <c r="EK125" s="12" t="s">
        <v>1493</v>
      </c>
      <c r="EL125" s="12" t="s">
        <v>1493</v>
      </c>
      <c r="EM125" s="12" t="s">
        <v>1493</v>
      </c>
      <c r="EN125" s="12" t="s">
        <v>1493</v>
      </c>
      <c r="EO125" s="12" t="s">
        <v>1493</v>
      </c>
      <c r="EP125" s="12" t="s">
        <v>1493</v>
      </c>
      <c r="EQ125" s="12" t="s">
        <v>1493</v>
      </c>
      <c r="ER125" s="12" t="s">
        <v>1493</v>
      </c>
      <c r="ES125" s="12" t="s">
        <v>1493</v>
      </c>
      <c r="ET125" s="12" t="s">
        <v>1493</v>
      </c>
      <c r="EU125" s="12" t="s">
        <v>1493</v>
      </c>
      <c r="EV125" s="12" t="s">
        <v>1493</v>
      </c>
      <c r="EW125" s="12" t="s">
        <v>1493</v>
      </c>
      <c r="EX125" s="12" t="s">
        <v>1493</v>
      </c>
      <c r="EY125" s="12" t="s">
        <v>1493</v>
      </c>
      <c r="EZ125" s="12" t="s">
        <v>1493</v>
      </c>
      <c r="FA125" s="12" t="s">
        <v>1493</v>
      </c>
      <c r="FB125" s="12" t="s">
        <v>1493</v>
      </c>
      <c r="FC125" s="12" t="s">
        <v>1493</v>
      </c>
      <c r="FD125" s="12" t="s">
        <v>1493</v>
      </c>
      <c r="FE125" s="12" t="s">
        <v>1493</v>
      </c>
      <c r="FF125" s="12" t="s">
        <v>1493</v>
      </c>
      <c r="FG125" s="12" t="s">
        <v>1493</v>
      </c>
      <c r="FH125" s="12" t="s">
        <v>1493</v>
      </c>
      <c r="FI125" s="12" t="s">
        <v>1493</v>
      </c>
      <c r="FJ125" s="12" t="s">
        <v>1493</v>
      </c>
      <c r="FK125" s="12" t="s">
        <v>1493</v>
      </c>
      <c r="FL125" s="12" t="s">
        <v>1493</v>
      </c>
      <c r="FM125" s="12" t="s">
        <v>1493</v>
      </c>
      <c r="FN125">
        <v>1</v>
      </c>
      <c r="FO125" s="12" t="s">
        <v>1493</v>
      </c>
      <c r="FP125" s="12" t="s">
        <v>1493</v>
      </c>
      <c r="FQ125">
        <v>1</v>
      </c>
      <c r="FR125" s="12" t="s">
        <v>1493</v>
      </c>
      <c r="FS125" s="12" t="s">
        <v>1493</v>
      </c>
      <c r="FT125" s="12" t="s">
        <v>1493</v>
      </c>
      <c r="FU125" s="12" t="s">
        <v>1493</v>
      </c>
      <c r="FV125" s="12" t="s">
        <v>1493</v>
      </c>
      <c r="FW125" s="12" t="s">
        <v>1493</v>
      </c>
      <c r="FX125" s="12" t="s">
        <v>1493</v>
      </c>
      <c r="FY125" s="12" t="s">
        <v>1493</v>
      </c>
      <c r="FZ125" s="12" t="s">
        <v>1493</v>
      </c>
      <c r="GA125" s="12" t="s">
        <v>1493</v>
      </c>
      <c r="GB125" s="12" t="s">
        <v>1493</v>
      </c>
      <c r="GC125" s="12" t="s">
        <v>1493</v>
      </c>
      <c r="GD125" s="12" t="s">
        <v>1493</v>
      </c>
      <c r="GE125" s="12" t="s">
        <v>1493</v>
      </c>
      <c r="GF125" s="12" t="s">
        <v>1493</v>
      </c>
      <c r="GG125" s="12" t="s">
        <v>1493</v>
      </c>
      <c r="GH125" s="12" t="s">
        <v>1493</v>
      </c>
      <c r="GI125" s="12" t="s">
        <v>1493</v>
      </c>
      <c r="GJ125">
        <v>0</v>
      </c>
      <c r="GK125">
        <v>0</v>
      </c>
      <c r="GL125">
        <v>0</v>
      </c>
      <c r="GN125">
        <v>1</v>
      </c>
    </row>
    <row r="126" spans="1:196" x14ac:dyDescent="0.25">
      <c r="A126" s="4">
        <v>1.03</v>
      </c>
      <c r="B126" t="s">
        <v>776</v>
      </c>
      <c r="C126" s="12" t="s">
        <v>1493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 s="12" t="s">
        <v>1493</v>
      </c>
      <c r="M126" s="12" t="s">
        <v>1493</v>
      </c>
      <c r="N126" s="12" t="s">
        <v>1493</v>
      </c>
      <c r="O126" s="12" t="s">
        <v>1493</v>
      </c>
      <c r="P126" t="s">
        <v>642</v>
      </c>
      <c r="Q126" s="12" t="s">
        <v>1493</v>
      </c>
      <c r="R126">
        <v>1</v>
      </c>
      <c r="S126" s="12" t="s">
        <v>1493</v>
      </c>
      <c r="T126" s="12" t="s">
        <v>1493</v>
      </c>
      <c r="U126" s="12" t="s">
        <v>1493</v>
      </c>
      <c r="V126" s="12" t="s">
        <v>1493</v>
      </c>
      <c r="W126" s="12" t="s">
        <v>1493</v>
      </c>
      <c r="X126" s="12" t="s">
        <v>1493</v>
      </c>
      <c r="Y126" s="12" t="s">
        <v>1493</v>
      </c>
      <c r="Z126" s="12" t="s">
        <v>1493</v>
      </c>
      <c r="AA126" s="12" t="s">
        <v>1493</v>
      </c>
      <c r="AB126">
        <v>1</v>
      </c>
      <c r="AC126">
        <v>1</v>
      </c>
      <c r="AD126" t="s">
        <v>777</v>
      </c>
      <c r="AE126" s="12" t="s">
        <v>1493</v>
      </c>
      <c r="AF126">
        <v>1</v>
      </c>
      <c r="AG126" s="12" t="s">
        <v>1493</v>
      </c>
      <c r="AH126" s="12" t="s">
        <v>1493</v>
      </c>
      <c r="AI126" s="12" t="s">
        <v>1493</v>
      </c>
      <c r="AJ126" s="12" t="s">
        <v>1493</v>
      </c>
      <c r="AK126" s="12" t="s">
        <v>1493</v>
      </c>
      <c r="AL126" s="12" t="s">
        <v>1493</v>
      </c>
      <c r="AM126" s="12" t="s">
        <v>1493</v>
      </c>
      <c r="AN126">
        <v>1</v>
      </c>
      <c r="AO126" s="12" t="s">
        <v>1493</v>
      </c>
      <c r="AP126" s="12" t="s">
        <v>1493</v>
      </c>
      <c r="AQ126" s="12" t="s">
        <v>1493</v>
      </c>
      <c r="AR126" t="s">
        <v>494</v>
      </c>
      <c r="AS126" s="12" t="s">
        <v>1493</v>
      </c>
      <c r="AT126">
        <v>1</v>
      </c>
      <c r="AU126" s="12" t="s">
        <v>1493</v>
      </c>
      <c r="AV126" s="12" t="s">
        <v>1493</v>
      </c>
      <c r="AW126" s="12" t="s">
        <v>1493</v>
      </c>
      <c r="AX126" s="12" t="s">
        <v>1493</v>
      </c>
      <c r="AY126" s="12" t="s">
        <v>1493</v>
      </c>
      <c r="AZ126" s="12" t="s">
        <v>1493</v>
      </c>
      <c r="BA126" s="12" t="s">
        <v>1493</v>
      </c>
      <c r="BB126" s="12" t="s">
        <v>1493</v>
      </c>
      <c r="BC126" s="12" t="s">
        <v>1493</v>
      </c>
      <c r="BD126">
        <v>1</v>
      </c>
      <c r="BE126" s="12" t="s">
        <v>1493</v>
      </c>
      <c r="BF126" s="12" t="s">
        <v>1493</v>
      </c>
      <c r="BG126" s="12" t="s">
        <v>1493</v>
      </c>
      <c r="BH126" s="12" t="s">
        <v>1493</v>
      </c>
      <c r="BI126" s="12" t="s">
        <v>1493</v>
      </c>
      <c r="BJ126" s="12" t="s">
        <v>1493</v>
      </c>
      <c r="BK126" s="12" t="s">
        <v>1493</v>
      </c>
      <c r="BL126" s="12" t="s">
        <v>1493</v>
      </c>
      <c r="BM126" s="12" t="s">
        <v>1493</v>
      </c>
      <c r="BN126" s="12" t="s">
        <v>1493</v>
      </c>
      <c r="BO126" s="12" t="s">
        <v>1493</v>
      </c>
      <c r="BP126" s="12" t="s">
        <v>1493</v>
      </c>
      <c r="BQ126" s="12" t="s">
        <v>1493</v>
      </c>
      <c r="BR126" s="12" t="s">
        <v>1493</v>
      </c>
      <c r="BS126" s="12" t="s">
        <v>1493</v>
      </c>
      <c r="BT126" s="12" t="s">
        <v>1493</v>
      </c>
      <c r="BU126" s="12" t="s">
        <v>1493</v>
      </c>
      <c r="BV126" s="12" t="s">
        <v>1493</v>
      </c>
      <c r="BW126" s="12" t="s">
        <v>1493</v>
      </c>
      <c r="BX126" s="12" t="s">
        <v>1493</v>
      </c>
      <c r="BY126" s="12" t="s">
        <v>1493</v>
      </c>
      <c r="BZ126" s="12" t="s">
        <v>1493</v>
      </c>
      <c r="CA126" s="12" t="s">
        <v>1493</v>
      </c>
      <c r="CB126" s="12" t="s">
        <v>1493</v>
      </c>
      <c r="CC126" s="12" t="s">
        <v>1493</v>
      </c>
      <c r="CD126" s="12" t="s">
        <v>1493</v>
      </c>
      <c r="CE126" s="12" t="s">
        <v>1493</v>
      </c>
      <c r="CF126" s="12" t="s">
        <v>1493</v>
      </c>
      <c r="CG126" s="12" t="s">
        <v>1493</v>
      </c>
      <c r="CH126" s="12" t="s">
        <v>1493</v>
      </c>
      <c r="CI126" s="12" t="s">
        <v>1493</v>
      </c>
      <c r="CJ126" s="12" t="s">
        <v>1493</v>
      </c>
      <c r="CK126" s="12" t="s">
        <v>1493</v>
      </c>
      <c r="CL126" s="12" t="s">
        <v>1493</v>
      </c>
      <c r="CM126" s="12" t="s">
        <v>1493</v>
      </c>
      <c r="CN126" s="12" t="s">
        <v>1493</v>
      </c>
      <c r="CO126" s="12" t="s">
        <v>1493</v>
      </c>
      <c r="CP126" s="12" t="s">
        <v>1493</v>
      </c>
      <c r="CQ126" s="12" t="s">
        <v>1493</v>
      </c>
      <c r="CR126" s="12" t="s">
        <v>1493</v>
      </c>
      <c r="CS126" s="12" t="s">
        <v>1493</v>
      </c>
      <c r="CT126" s="12" t="s">
        <v>1493</v>
      </c>
      <c r="CU126" s="12" t="s">
        <v>1493</v>
      </c>
      <c r="CV126" s="12" t="s">
        <v>1493</v>
      </c>
      <c r="CW126" s="12" t="s">
        <v>1493</v>
      </c>
      <c r="CX126" s="12" t="s">
        <v>1493</v>
      </c>
      <c r="CY126" s="12" t="s">
        <v>1493</v>
      </c>
      <c r="CZ126" s="12" t="s">
        <v>1493</v>
      </c>
      <c r="DA126" s="12" t="s">
        <v>1493</v>
      </c>
      <c r="DB126" s="12" t="s">
        <v>1493</v>
      </c>
      <c r="DC126" s="12" t="s">
        <v>1493</v>
      </c>
      <c r="DD126" s="12" t="s">
        <v>1493</v>
      </c>
      <c r="DE126" s="12" t="s">
        <v>1493</v>
      </c>
      <c r="DF126" s="12" t="s">
        <v>1493</v>
      </c>
      <c r="DG126" s="12" t="s">
        <v>1493</v>
      </c>
      <c r="DH126" s="12" t="s">
        <v>1493</v>
      </c>
      <c r="DI126" s="12" t="s">
        <v>1493</v>
      </c>
      <c r="DJ126" s="12" t="s">
        <v>1493</v>
      </c>
      <c r="DK126" s="12" t="s">
        <v>1493</v>
      </c>
      <c r="DL126" s="12" t="s">
        <v>1493</v>
      </c>
      <c r="DM126" s="12" t="s">
        <v>1493</v>
      </c>
      <c r="DN126" s="12" t="s">
        <v>1493</v>
      </c>
      <c r="DO126" s="12" t="s">
        <v>1493</v>
      </c>
      <c r="DP126" s="12" t="s">
        <v>1493</v>
      </c>
      <c r="DQ126" s="12" t="s">
        <v>1493</v>
      </c>
      <c r="DR126" s="12" t="s">
        <v>1493</v>
      </c>
      <c r="DS126" s="12" t="s">
        <v>1493</v>
      </c>
      <c r="DT126" s="12" t="s">
        <v>1493</v>
      </c>
      <c r="DU126" s="12" t="s">
        <v>1493</v>
      </c>
      <c r="DV126" s="12" t="s">
        <v>1493</v>
      </c>
      <c r="DW126" s="12" t="s">
        <v>1493</v>
      </c>
      <c r="DX126" s="12" t="s">
        <v>1493</v>
      </c>
      <c r="DY126" s="12" t="s">
        <v>1493</v>
      </c>
      <c r="DZ126" s="12" t="s">
        <v>1493</v>
      </c>
      <c r="EA126" s="12" t="s">
        <v>1493</v>
      </c>
      <c r="EB126" s="12" t="s">
        <v>1493</v>
      </c>
      <c r="EC126" s="12" t="s">
        <v>1493</v>
      </c>
      <c r="ED126" s="12" t="s">
        <v>1493</v>
      </c>
      <c r="EE126" s="12" t="s">
        <v>1493</v>
      </c>
      <c r="EF126" s="12" t="s">
        <v>1493</v>
      </c>
      <c r="EG126" s="12" t="s">
        <v>1493</v>
      </c>
      <c r="EH126" s="12" t="s">
        <v>1493</v>
      </c>
      <c r="EI126" s="12" t="s">
        <v>1493</v>
      </c>
      <c r="EJ126" s="12" t="s">
        <v>1493</v>
      </c>
      <c r="EK126" s="12" t="s">
        <v>1493</v>
      </c>
      <c r="EL126" s="12" t="s">
        <v>1493</v>
      </c>
      <c r="EM126" s="12" t="s">
        <v>1493</v>
      </c>
      <c r="EN126" s="12" t="s">
        <v>1493</v>
      </c>
      <c r="EO126" s="12" t="s">
        <v>1493</v>
      </c>
      <c r="EP126" s="12" t="s">
        <v>1493</v>
      </c>
      <c r="EQ126" s="12" t="s">
        <v>1493</v>
      </c>
      <c r="ER126" s="12" t="s">
        <v>1493</v>
      </c>
      <c r="ES126" s="12" t="s">
        <v>1493</v>
      </c>
      <c r="ET126" s="12" t="s">
        <v>1493</v>
      </c>
      <c r="EU126" s="12" t="s">
        <v>1493</v>
      </c>
      <c r="EV126" s="12" t="s">
        <v>1493</v>
      </c>
      <c r="EW126" s="12" t="s">
        <v>1493</v>
      </c>
      <c r="EX126" s="12" t="s">
        <v>1493</v>
      </c>
      <c r="EY126" s="12" t="s">
        <v>1493</v>
      </c>
      <c r="EZ126" s="12" t="s">
        <v>1493</v>
      </c>
      <c r="FA126" s="12" t="s">
        <v>1493</v>
      </c>
      <c r="FB126" s="12" t="s">
        <v>1493</v>
      </c>
      <c r="FC126" s="12" t="s">
        <v>1493</v>
      </c>
      <c r="FD126" s="12" t="s">
        <v>1493</v>
      </c>
      <c r="FE126" s="12" t="s">
        <v>1493</v>
      </c>
      <c r="FF126" s="12" t="s">
        <v>1493</v>
      </c>
      <c r="FG126" s="12" t="s">
        <v>1493</v>
      </c>
      <c r="FH126" s="12" t="s">
        <v>1493</v>
      </c>
      <c r="FI126" s="12" t="s">
        <v>1493</v>
      </c>
      <c r="FJ126" s="12" t="s">
        <v>1493</v>
      </c>
      <c r="FK126" s="12" t="s">
        <v>1493</v>
      </c>
      <c r="FL126" s="12" t="s">
        <v>1493</v>
      </c>
      <c r="FM126" s="12" t="s">
        <v>1493</v>
      </c>
      <c r="FN126">
        <v>1</v>
      </c>
      <c r="FO126" s="12" t="s">
        <v>1493</v>
      </c>
      <c r="FP126" s="12" t="s">
        <v>1493</v>
      </c>
      <c r="FQ126">
        <v>0</v>
      </c>
      <c r="FR126" s="12" t="s">
        <v>1493</v>
      </c>
      <c r="FS126" s="12" t="s">
        <v>1493</v>
      </c>
      <c r="FT126" s="12" t="s">
        <v>1493</v>
      </c>
      <c r="FU126" s="12" t="s">
        <v>1493</v>
      </c>
      <c r="FV126" s="12" t="s">
        <v>1493</v>
      </c>
      <c r="FW126" s="12" t="s">
        <v>1493</v>
      </c>
      <c r="FX126" s="12" t="s">
        <v>1493</v>
      </c>
      <c r="FY126" s="12" t="s">
        <v>1493</v>
      </c>
      <c r="FZ126" s="12" t="s">
        <v>1493</v>
      </c>
      <c r="GA126" s="12" t="s">
        <v>1493</v>
      </c>
      <c r="GB126" s="12" t="s">
        <v>1493</v>
      </c>
      <c r="GC126" s="12" t="s">
        <v>1493</v>
      </c>
      <c r="GD126" s="12" t="s">
        <v>1493</v>
      </c>
      <c r="GE126" s="12" t="s">
        <v>1493</v>
      </c>
      <c r="GF126" s="12" t="s">
        <v>1493</v>
      </c>
      <c r="GG126" s="12" t="s">
        <v>1493</v>
      </c>
      <c r="GH126" s="12" t="s">
        <v>1493</v>
      </c>
      <c r="GI126" s="12" t="s">
        <v>1493</v>
      </c>
      <c r="GJ126">
        <v>0</v>
      </c>
      <c r="GK126">
        <v>0</v>
      </c>
      <c r="GL126">
        <v>0</v>
      </c>
      <c r="GN126">
        <v>1</v>
      </c>
    </row>
    <row r="127" spans="1:196" x14ac:dyDescent="0.25">
      <c r="A127" s="4">
        <v>1.0309999999999999</v>
      </c>
      <c r="B127" t="s">
        <v>779</v>
      </c>
      <c r="C127" s="12" t="s">
        <v>1493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 s="12" t="s">
        <v>1493</v>
      </c>
      <c r="M127" s="12" t="s">
        <v>1493</v>
      </c>
      <c r="N127">
        <v>1</v>
      </c>
      <c r="O127" s="12" t="s">
        <v>1493</v>
      </c>
      <c r="P127" s="12" t="s">
        <v>1493</v>
      </c>
      <c r="Q127" s="12" t="s">
        <v>1493</v>
      </c>
      <c r="R127" s="12" t="s">
        <v>1493</v>
      </c>
      <c r="S127" s="12" t="s">
        <v>1493</v>
      </c>
      <c r="T127" s="12" t="s">
        <v>1493</v>
      </c>
      <c r="U127" s="12" t="s">
        <v>1493</v>
      </c>
      <c r="V127" s="12" t="s">
        <v>1493</v>
      </c>
      <c r="W127" s="12" t="s">
        <v>1493</v>
      </c>
      <c r="X127" s="12" t="s">
        <v>1493</v>
      </c>
      <c r="Y127" s="12" t="s">
        <v>1493</v>
      </c>
      <c r="Z127" s="12" t="s">
        <v>1493</v>
      </c>
      <c r="AA127" s="12" t="s">
        <v>1493</v>
      </c>
      <c r="AB127" s="12" t="s">
        <v>1493</v>
      </c>
      <c r="AC127" s="12" t="s">
        <v>1493</v>
      </c>
      <c r="AD127" s="12" t="s">
        <v>1493</v>
      </c>
      <c r="AE127" s="12" t="s">
        <v>1493</v>
      </c>
      <c r="AF127" s="12" t="s">
        <v>1493</v>
      </c>
      <c r="AG127" s="12" t="s">
        <v>1493</v>
      </c>
      <c r="AH127" s="12" t="s">
        <v>1493</v>
      </c>
      <c r="AI127" s="12" t="s">
        <v>1493</v>
      </c>
      <c r="AJ127" s="12" t="s">
        <v>1493</v>
      </c>
      <c r="AK127" s="12" t="s">
        <v>1493</v>
      </c>
      <c r="AL127" s="12" t="s">
        <v>1493</v>
      </c>
      <c r="AM127" s="12" t="s">
        <v>1493</v>
      </c>
      <c r="AN127" s="12" t="s">
        <v>1493</v>
      </c>
      <c r="AO127" s="12" t="s">
        <v>1493</v>
      </c>
      <c r="AP127" s="12" t="s">
        <v>1493</v>
      </c>
      <c r="AQ127" s="12" t="s">
        <v>1493</v>
      </c>
      <c r="AR127" s="12" t="s">
        <v>1493</v>
      </c>
      <c r="AS127" s="12" t="s">
        <v>1493</v>
      </c>
      <c r="AT127" s="12" t="s">
        <v>1493</v>
      </c>
      <c r="AU127" s="12" t="s">
        <v>1493</v>
      </c>
      <c r="AV127" s="12" t="s">
        <v>1493</v>
      </c>
      <c r="AW127" s="12" t="s">
        <v>1493</v>
      </c>
      <c r="AX127" s="12" t="s">
        <v>1493</v>
      </c>
      <c r="AY127" s="12" t="s">
        <v>1493</v>
      </c>
      <c r="AZ127" s="12" t="s">
        <v>1493</v>
      </c>
      <c r="BA127" s="12" t="s">
        <v>1493</v>
      </c>
      <c r="BB127" s="12" t="s">
        <v>1493</v>
      </c>
      <c r="BC127" s="12" t="s">
        <v>1493</v>
      </c>
      <c r="BD127" s="12" t="s">
        <v>1493</v>
      </c>
      <c r="BE127" s="12" t="s">
        <v>1493</v>
      </c>
      <c r="BF127" s="12" t="s">
        <v>1493</v>
      </c>
      <c r="BG127" s="12" t="s">
        <v>1493</v>
      </c>
      <c r="BH127" s="12" t="s">
        <v>1493</v>
      </c>
      <c r="BI127" s="12" t="s">
        <v>1493</v>
      </c>
      <c r="BJ127" s="12" t="s">
        <v>1493</v>
      </c>
      <c r="BK127" s="12" t="s">
        <v>1493</v>
      </c>
      <c r="BL127" s="12" t="s">
        <v>1493</v>
      </c>
      <c r="BM127" s="12" t="s">
        <v>1493</v>
      </c>
      <c r="BN127" s="12" t="s">
        <v>1493</v>
      </c>
      <c r="BO127" s="12" t="s">
        <v>1493</v>
      </c>
      <c r="BP127" s="12" t="s">
        <v>1493</v>
      </c>
      <c r="BQ127" s="12" t="s">
        <v>1493</v>
      </c>
      <c r="BR127" s="12" t="s">
        <v>1493</v>
      </c>
      <c r="BS127" s="12" t="s">
        <v>1493</v>
      </c>
      <c r="BT127" s="12" t="s">
        <v>1493</v>
      </c>
      <c r="BU127" s="12" t="s">
        <v>1493</v>
      </c>
      <c r="BV127" s="12" t="s">
        <v>1493</v>
      </c>
      <c r="BW127" s="12" t="s">
        <v>1493</v>
      </c>
      <c r="BX127" s="12" t="s">
        <v>1493</v>
      </c>
      <c r="BY127" s="12" t="s">
        <v>1493</v>
      </c>
      <c r="BZ127" s="12" t="s">
        <v>1493</v>
      </c>
      <c r="CA127" s="12" t="s">
        <v>1493</v>
      </c>
      <c r="CB127" s="12" t="s">
        <v>1493</v>
      </c>
      <c r="CC127" s="12" t="s">
        <v>1493</v>
      </c>
      <c r="CD127" s="12" t="s">
        <v>1493</v>
      </c>
      <c r="CE127" s="12" t="s">
        <v>1493</v>
      </c>
      <c r="CF127" s="12" t="s">
        <v>1493</v>
      </c>
      <c r="CG127" s="12" t="s">
        <v>1493</v>
      </c>
      <c r="CH127" s="12" t="s">
        <v>1493</v>
      </c>
      <c r="CI127" s="12" t="s">
        <v>1493</v>
      </c>
      <c r="CJ127" s="12" t="s">
        <v>1493</v>
      </c>
      <c r="CK127" s="12" t="s">
        <v>1493</v>
      </c>
      <c r="CL127" s="12" t="s">
        <v>1493</v>
      </c>
      <c r="CM127" s="12" t="s">
        <v>1493</v>
      </c>
      <c r="CN127" s="12" t="s">
        <v>1493</v>
      </c>
      <c r="CO127" s="12" t="s">
        <v>1493</v>
      </c>
      <c r="CP127" s="12" t="s">
        <v>1493</v>
      </c>
      <c r="CQ127" s="12" t="s">
        <v>1493</v>
      </c>
      <c r="CR127" s="12" t="s">
        <v>1493</v>
      </c>
      <c r="CS127" s="12" t="s">
        <v>1493</v>
      </c>
      <c r="CT127" s="12" t="s">
        <v>1493</v>
      </c>
      <c r="CU127" s="12" t="s">
        <v>1493</v>
      </c>
      <c r="CV127" s="12" t="s">
        <v>1493</v>
      </c>
      <c r="CW127" s="12" t="s">
        <v>1493</v>
      </c>
      <c r="CX127" s="12" t="s">
        <v>1493</v>
      </c>
      <c r="CY127" s="12" t="s">
        <v>1493</v>
      </c>
      <c r="CZ127" s="12" t="s">
        <v>1493</v>
      </c>
      <c r="DA127" s="12" t="s">
        <v>1493</v>
      </c>
      <c r="DB127" s="12" t="s">
        <v>1493</v>
      </c>
      <c r="DC127" s="12" t="s">
        <v>1493</v>
      </c>
      <c r="DD127" s="12" t="s">
        <v>1493</v>
      </c>
      <c r="DE127" s="12" t="s">
        <v>1493</v>
      </c>
      <c r="DF127" s="12" t="s">
        <v>1493</v>
      </c>
      <c r="DG127" s="12" t="s">
        <v>1493</v>
      </c>
      <c r="DH127" s="12" t="s">
        <v>1493</v>
      </c>
      <c r="DI127" s="12" t="s">
        <v>1493</v>
      </c>
      <c r="DJ127" s="12" t="s">
        <v>1493</v>
      </c>
      <c r="DK127" s="12" t="s">
        <v>1493</v>
      </c>
      <c r="DL127" s="12" t="s">
        <v>1493</v>
      </c>
      <c r="DM127" s="12" t="s">
        <v>1493</v>
      </c>
      <c r="DN127" s="12" t="s">
        <v>1493</v>
      </c>
      <c r="DO127" s="12" t="s">
        <v>1493</v>
      </c>
      <c r="DP127" s="12" t="s">
        <v>1493</v>
      </c>
      <c r="DQ127" s="12" t="s">
        <v>1493</v>
      </c>
      <c r="DR127" s="12" t="s">
        <v>1493</v>
      </c>
      <c r="DS127" s="12" t="s">
        <v>1493</v>
      </c>
      <c r="DT127" s="12" t="s">
        <v>1493</v>
      </c>
      <c r="DU127" s="12" t="s">
        <v>1493</v>
      </c>
      <c r="DV127" s="12" t="s">
        <v>1493</v>
      </c>
      <c r="DW127" s="12" t="s">
        <v>1493</v>
      </c>
      <c r="DX127" s="12" t="s">
        <v>1493</v>
      </c>
      <c r="DY127" s="12" t="s">
        <v>1493</v>
      </c>
      <c r="DZ127" s="12" t="s">
        <v>1493</v>
      </c>
      <c r="EA127" s="12" t="s">
        <v>1493</v>
      </c>
      <c r="EB127" s="12" t="s">
        <v>1493</v>
      </c>
      <c r="EC127" s="12" t="s">
        <v>1493</v>
      </c>
      <c r="ED127" s="12" t="s">
        <v>1493</v>
      </c>
      <c r="EE127" s="12" t="s">
        <v>1493</v>
      </c>
      <c r="EF127" s="12" t="s">
        <v>1493</v>
      </c>
      <c r="EG127" s="12" t="s">
        <v>1493</v>
      </c>
      <c r="EH127" s="12" t="s">
        <v>1493</v>
      </c>
      <c r="EI127" s="12" t="s">
        <v>1493</v>
      </c>
      <c r="EJ127" s="12" t="s">
        <v>1493</v>
      </c>
      <c r="EK127" s="12" t="s">
        <v>1493</v>
      </c>
      <c r="EL127" s="12" t="s">
        <v>1493</v>
      </c>
      <c r="EM127" s="12" t="s">
        <v>1493</v>
      </c>
      <c r="EN127" s="12" t="s">
        <v>1493</v>
      </c>
      <c r="EO127" s="12" t="s">
        <v>1493</v>
      </c>
      <c r="EP127" s="12" t="s">
        <v>1493</v>
      </c>
      <c r="EQ127" s="12" t="s">
        <v>1493</v>
      </c>
      <c r="ER127" s="12" t="s">
        <v>1493</v>
      </c>
      <c r="ES127" s="12" t="s">
        <v>1493</v>
      </c>
      <c r="ET127" s="12" t="s">
        <v>1493</v>
      </c>
      <c r="EU127" s="12" t="s">
        <v>1493</v>
      </c>
      <c r="EV127" s="12" t="s">
        <v>1493</v>
      </c>
      <c r="EW127" s="12" t="s">
        <v>1493</v>
      </c>
      <c r="EX127" s="12" t="s">
        <v>1493</v>
      </c>
      <c r="EY127" s="12" t="s">
        <v>1493</v>
      </c>
      <c r="EZ127" s="12" t="s">
        <v>1493</v>
      </c>
      <c r="FA127" s="12" t="s">
        <v>1493</v>
      </c>
      <c r="FB127" s="12" t="s">
        <v>1493</v>
      </c>
      <c r="FC127" s="12" t="s">
        <v>1493</v>
      </c>
      <c r="FD127" s="12" t="s">
        <v>1493</v>
      </c>
      <c r="FE127" s="12" t="s">
        <v>1493</v>
      </c>
      <c r="FF127" s="12" t="s">
        <v>1493</v>
      </c>
      <c r="FG127" s="12" t="s">
        <v>1493</v>
      </c>
      <c r="FH127" s="12" t="s">
        <v>1493</v>
      </c>
      <c r="FI127" s="12" t="s">
        <v>1493</v>
      </c>
      <c r="FJ127" s="12" t="s">
        <v>1493</v>
      </c>
      <c r="FK127" s="12" t="s">
        <v>1493</v>
      </c>
      <c r="FL127" s="12" t="s">
        <v>1493</v>
      </c>
      <c r="FM127" s="12" t="s">
        <v>1493</v>
      </c>
      <c r="FN127">
        <v>1</v>
      </c>
      <c r="FO127" s="12" t="s">
        <v>1493</v>
      </c>
      <c r="FP127" s="12" t="s">
        <v>1493</v>
      </c>
      <c r="FQ127">
        <v>1</v>
      </c>
      <c r="FR127" s="12" t="s">
        <v>1493</v>
      </c>
      <c r="FS127" s="12" t="s">
        <v>1493</v>
      </c>
      <c r="FT127" s="12" t="s">
        <v>1493</v>
      </c>
      <c r="FU127" s="12" t="s">
        <v>1493</v>
      </c>
      <c r="FV127" s="12" t="s">
        <v>1493</v>
      </c>
      <c r="FW127" s="12" t="s">
        <v>1493</v>
      </c>
      <c r="FX127" s="12" t="s">
        <v>1493</v>
      </c>
      <c r="FY127" s="12" t="s">
        <v>1493</v>
      </c>
      <c r="FZ127" s="12" t="s">
        <v>1493</v>
      </c>
      <c r="GA127" s="12" t="s">
        <v>1493</v>
      </c>
      <c r="GB127" s="12" t="s">
        <v>1493</v>
      </c>
      <c r="GC127" s="12" t="s">
        <v>1493</v>
      </c>
      <c r="GD127" s="12" t="s">
        <v>1493</v>
      </c>
      <c r="GE127" s="12" t="s">
        <v>1493</v>
      </c>
      <c r="GF127" s="12" t="s">
        <v>1493</v>
      </c>
      <c r="GG127" s="12" t="s">
        <v>1493</v>
      </c>
      <c r="GH127" s="12" t="s">
        <v>1493</v>
      </c>
      <c r="GI127" s="12" t="s">
        <v>1493</v>
      </c>
      <c r="GJ127">
        <v>0</v>
      </c>
      <c r="GK127">
        <v>0</v>
      </c>
      <c r="GL127">
        <v>0</v>
      </c>
      <c r="GN127">
        <v>1</v>
      </c>
    </row>
    <row r="128" spans="1:196" x14ac:dyDescent="0.25">
      <c r="A128" s="4">
        <v>1.032</v>
      </c>
      <c r="B128" t="s">
        <v>788</v>
      </c>
      <c r="C128" s="12" t="s">
        <v>1493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 s="12" t="s">
        <v>1493</v>
      </c>
      <c r="M128" s="12" t="s">
        <v>1493</v>
      </c>
      <c r="N128" s="12" t="s">
        <v>1493</v>
      </c>
      <c r="O128" s="12" t="s">
        <v>1493</v>
      </c>
      <c r="P128" t="s">
        <v>571</v>
      </c>
      <c r="Q128" s="12" t="s">
        <v>1493</v>
      </c>
      <c r="R128">
        <v>1</v>
      </c>
      <c r="S128" s="12" t="s">
        <v>1493</v>
      </c>
      <c r="T128" s="12" t="s">
        <v>1493</v>
      </c>
      <c r="U128" s="12" t="s">
        <v>1493</v>
      </c>
      <c r="V128" s="12" t="s">
        <v>1493</v>
      </c>
      <c r="W128" s="12" t="s">
        <v>1493</v>
      </c>
      <c r="X128" s="12" t="s">
        <v>1493</v>
      </c>
      <c r="Y128" s="12" t="s">
        <v>1493</v>
      </c>
      <c r="Z128">
        <v>1</v>
      </c>
      <c r="AA128" s="12" t="s">
        <v>1493</v>
      </c>
      <c r="AB128">
        <v>1</v>
      </c>
      <c r="AC128">
        <v>1</v>
      </c>
      <c r="AD128" s="12" t="s">
        <v>1493</v>
      </c>
      <c r="AE128" s="12" t="s">
        <v>1493</v>
      </c>
      <c r="AF128" s="12" t="s">
        <v>1493</v>
      </c>
      <c r="AG128" s="12" t="s">
        <v>1493</v>
      </c>
      <c r="AH128" s="12" t="s">
        <v>1493</v>
      </c>
      <c r="AI128" s="12" t="s">
        <v>1493</v>
      </c>
      <c r="AJ128" s="12" t="s">
        <v>1493</v>
      </c>
      <c r="AK128" s="12" t="s">
        <v>1493</v>
      </c>
      <c r="AL128" s="12" t="s">
        <v>1493</v>
      </c>
      <c r="AM128" s="12" t="s">
        <v>1493</v>
      </c>
      <c r="AN128" s="12" t="s">
        <v>1493</v>
      </c>
      <c r="AO128" s="12" t="s">
        <v>1493</v>
      </c>
      <c r="AP128" s="12" t="s">
        <v>1493</v>
      </c>
      <c r="AQ128" s="12" t="s">
        <v>1493</v>
      </c>
      <c r="AR128" s="12" t="s">
        <v>1493</v>
      </c>
      <c r="AS128" s="12" t="s">
        <v>1493</v>
      </c>
      <c r="AT128" s="12" t="s">
        <v>1493</v>
      </c>
      <c r="AU128" s="12" t="s">
        <v>1493</v>
      </c>
      <c r="AV128" s="12" t="s">
        <v>1493</v>
      </c>
      <c r="AW128" s="12" t="s">
        <v>1493</v>
      </c>
      <c r="AX128" s="12" t="s">
        <v>1493</v>
      </c>
      <c r="AY128" s="12" t="s">
        <v>1493</v>
      </c>
      <c r="AZ128" s="12" t="s">
        <v>1493</v>
      </c>
      <c r="BA128" s="12" t="s">
        <v>1493</v>
      </c>
      <c r="BB128" s="12" t="s">
        <v>1493</v>
      </c>
      <c r="BC128" s="12" t="s">
        <v>1493</v>
      </c>
      <c r="BD128" s="12" t="s">
        <v>1493</v>
      </c>
      <c r="BE128" s="12" t="s">
        <v>1493</v>
      </c>
      <c r="BF128" s="12" t="s">
        <v>1493</v>
      </c>
      <c r="BG128" s="12" t="s">
        <v>1493</v>
      </c>
      <c r="BH128" s="12" t="s">
        <v>1493</v>
      </c>
      <c r="BI128" s="12" t="s">
        <v>1493</v>
      </c>
      <c r="BJ128" s="12" t="s">
        <v>1493</v>
      </c>
      <c r="BK128" s="12" t="s">
        <v>1493</v>
      </c>
      <c r="BL128" s="12" t="s">
        <v>1493</v>
      </c>
      <c r="BM128" s="12" t="s">
        <v>1493</v>
      </c>
      <c r="BN128" s="12" t="s">
        <v>1493</v>
      </c>
      <c r="BO128" s="12" t="s">
        <v>1493</v>
      </c>
      <c r="BP128" s="12" t="s">
        <v>1493</v>
      </c>
      <c r="BQ128" s="12" t="s">
        <v>1493</v>
      </c>
      <c r="BR128" s="12" t="s">
        <v>1493</v>
      </c>
      <c r="BS128" s="12" t="s">
        <v>1493</v>
      </c>
      <c r="BT128" s="12" t="s">
        <v>1493</v>
      </c>
      <c r="BU128" s="12" t="s">
        <v>1493</v>
      </c>
      <c r="BV128" s="12" t="s">
        <v>1493</v>
      </c>
      <c r="BW128" s="12" t="s">
        <v>1493</v>
      </c>
      <c r="BX128" s="12" t="s">
        <v>1493</v>
      </c>
      <c r="BY128" s="12" t="s">
        <v>1493</v>
      </c>
      <c r="BZ128" s="12" t="s">
        <v>1493</v>
      </c>
      <c r="CA128" s="12" t="s">
        <v>1493</v>
      </c>
      <c r="CB128" s="12" t="s">
        <v>1493</v>
      </c>
      <c r="CC128" s="12" t="s">
        <v>1493</v>
      </c>
      <c r="CD128" s="12" t="s">
        <v>1493</v>
      </c>
      <c r="CE128" s="12" t="s">
        <v>1493</v>
      </c>
      <c r="CF128" s="12" t="s">
        <v>1493</v>
      </c>
      <c r="CG128" s="12" t="s">
        <v>1493</v>
      </c>
      <c r="CH128" s="12" t="s">
        <v>1493</v>
      </c>
      <c r="CI128" s="12" t="s">
        <v>1493</v>
      </c>
      <c r="CJ128" s="12" t="s">
        <v>1493</v>
      </c>
      <c r="CK128" s="12" t="s">
        <v>1493</v>
      </c>
      <c r="CL128" s="12" t="s">
        <v>1493</v>
      </c>
      <c r="CM128" s="12" t="s">
        <v>1493</v>
      </c>
      <c r="CN128" s="12" t="s">
        <v>1493</v>
      </c>
      <c r="CO128" s="12" t="s">
        <v>1493</v>
      </c>
      <c r="CP128" s="12" t="s">
        <v>1493</v>
      </c>
      <c r="CQ128" s="12" t="s">
        <v>1493</v>
      </c>
      <c r="CR128" s="12" t="s">
        <v>1493</v>
      </c>
      <c r="CS128" s="12" t="s">
        <v>1493</v>
      </c>
      <c r="CT128" s="12" t="s">
        <v>1493</v>
      </c>
      <c r="CU128" s="12" t="s">
        <v>1493</v>
      </c>
      <c r="CV128" s="12" t="s">
        <v>1493</v>
      </c>
      <c r="CW128" s="12" t="s">
        <v>1493</v>
      </c>
      <c r="CX128" s="12" t="s">
        <v>1493</v>
      </c>
      <c r="CY128" s="12" t="s">
        <v>1493</v>
      </c>
      <c r="CZ128" s="12" t="s">
        <v>1493</v>
      </c>
      <c r="DA128" s="12" t="s">
        <v>1493</v>
      </c>
      <c r="DB128" s="12" t="s">
        <v>1493</v>
      </c>
      <c r="DC128" s="12" t="s">
        <v>1493</v>
      </c>
      <c r="DD128" s="12" t="s">
        <v>1493</v>
      </c>
      <c r="DE128" s="12" t="s">
        <v>1493</v>
      </c>
      <c r="DF128" s="12" t="s">
        <v>1493</v>
      </c>
      <c r="DG128" s="12" t="s">
        <v>1493</v>
      </c>
      <c r="DH128" s="12" t="s">
        <v>1493</v>
      </c>
      <c r="DI128" s="12" t="s">
        <v>1493</v>
      </c>
      <c r="DJ128" s="12" t="s">
        <v>1493</v>
      </c>
      <c r="DK128" s="12" t="s">
        <v>1493</v>
      </c>
      <c r="DL128" s="12" t="s">
        <v>1493</v>
      </c>
      <c r="DM128" s="12" t="s">
        <v>1493</v>
      </c>
      <c r="DN128" s="12" t="s">
        <v>1493</v>
      </c>
      <c r="DO128" s="12" t="s">
        <v>1493</v>
      </c>
      <c r="DP128" s="12" t="s">
        <v>1493</v>
      </c>
      <c r="DQ128" s="12" t="s">
        <v>1493</v>
      </c>
      <c r="DR128" s="12" t="s">
        <v>1493</v>
      </c>
      <c r="DS128" s="12" t="s">
        <v>1493</v>
      </c>
      <c r="DT128" s="12" t="s">
        <v>1493</v>
      </c>
      <c r="DU128" s="12" t="s">
        <v>1493</v>
      </c>
      <c r="DV128" s="12" t="s">
        <v>1493</v>
      </c>
      <c r="DW128" s="12" t="s">
        <v>1493</v>
      </c>
      <c r="DX128" s="12" t="s">
        <v>1493</v>
      </c>
      <c r="DY128" s="12" t="s">
        <v>1493</v>
      </c>
      <c r="DZ128" s="12" t="s">
        <v>1493</v>
      </c>
      <c r="EA128" s="12" t="s">
        <v>1493</v>
      </c>
      <c r="EB128" s="12" t="s">
        <v>1493</v>
      </c>
      <c r="EC128" s="12" t="s">
        <v>1493</v>
      </c>
      <c r="ED128" s="12" t="s">
        <v>1493</v>
      </c>
      <c r="EE128" s="12" t="s">
        <v>1493</v>
      </c>
      <c r="EF128" s="12" t="s">
        <v>1493</v>
      </c>
      <c r="EG128" s="12" t="s">
        <v>1493</v>
      </c>
      <c r="EH128" s="12" t="s">
        <v>1493</v>
      </c>
      <c r="EI128" s="12" t="s">
        <v>1493</v>
      </c>
      <c r="EJ128" s="12" t="s">
        <v>1493</v>
      </c>
      <c r="EK128" s="12" t="s">
        <v>1493</v>
      </c>
      <c r="EL128" s="12" t="s">
        <v>1493</v>
      </c>
      <c r="EM128" s="12" t="s">
        <v>1493</v>
      </c>
      <c r="EN128" s="12" t="s">
        <v>1493</v>
      </c>
      <c r="EO128" s="12" t="s">
        <v>1493</v>
      </c>
      <c r="EP128" s="12" t="s">
        <v>1493</v>
      </c>
      <c r="EQ128" s="12" t="s">
        <v>1493</v>
      </c>
      <c r="ER128" s="12" t="s">
        <v>1493</v>
      </c>
      <c r="ES128" s="12" t="s">
        <v>1493</v>
      </c>
      <c r="ET128" s="12" t="s">
        <v>1493</v>
      </c>
      <c r="EU128" s="12" t="s">
        <v>1493</v>
      </c>
      <c r="EV128" s="12" t="s">
        <v>1493</v>
      </c>
      <c r="EW128" s="12" t="s">
        <v>1493</v>
      </c>
      <c r="EX128" s="12" t="s">
        <v>1493</v>
      </c>
      <c r="EY128" s="12" t="s">
        <v>1493</v>
      </c>
      <c r="EZ128" s="12" t="s">
        <v>1493</v>
      </c>
      <c r="FA128" s="12" t="s">
        <v>1493</v>
      </c>
      <c r="FB128" s="12" t="s">
        <v>1493</v>
      </c>
      <c r="FC128" s="12" t="s">
        <v>1493</v>
      </c>
      <c r="FD128" s="12" t="s">
        <v>1493</v>
      </c>
      <c r="FE128" s="12" t="s">
        <v>1493</v>
      </c>
      <c r="FF128" s="12" t="s">
        <v>1493</v>
      </c>
      <c r="FG128" s="12" t="s">
        <v>1493</v>
      </c>
      <c r="FH128" s="12" t="s">
        <v>1493</v>
      </c>
      <c r="FI128" s="12" t="s">
        <v>1493</v>
      </c>
      <c r="FJ128" s="12" t="s">
        <v>1493</v>
      </c>
      <c r="FK128" s="12" t="s">
        <v>1493</v>
      </c>
      <c r="FL128" s="12" t="s">
        <v>1493</v>
      </c>
      <c r="FM128" s="12" t="s">
        <v>1493</v>
      </c>
      <c r="FN128">
        <v>1</v>
      </c>
      <c r="FO128" s="12" t="s">
        <v>1493</v>
      </c>
      <c r="FP128" s="12" t="s">
        <v>1493</v>
      </c>
      <c r="FQ128">
        <v>1</v>
      </c>
      <c r="FR128" s="12" t="s">
        <v>1493</v>
      </c>
      <c r="FS128" s="12" t="s">
        <v>1493</v>
      </c>
      <c r="FT128" s="12" t="s">
        <v>1493</v>
      </c>
      <c r="FU128" s="12" t="s">
        <v>1493</v>
      </c>
      <c r="FV128" s="12" t="s">
        <v>1493</v>
      </c>
      <c r="FW128" s="12" t="s">
        <v>1493</v>
      </c>
      <c r="FX128" s="12" t="s">
        <v>1493</v>
      </c>
      <c r="FY128" s="12" t="s">
        <v>1493</v>
      </c>
      <c r="FZ128" s="12" t="s">
        <v>1493</v>
      </c>
      <c r="GA128" s="12" t="s">
        <v>1493</v>
      </c>
      <c r="GB128" s="12" t="s">
        <v>1493</v>
      </c>
      <c r="GC128" s="12" t="s">
        <v>1493</v>
      </c>
      <c r="GD128" s="12" t="s">
        <v>1493</v>
      </c>
      <c r="GE128" s="12" t="s">
        <v>1493</v>
      </c>
      <c r="GF128" s="12" t="s">
        <v>1493</v>
      </c>
      <c r="GG128" s="12" t="s">
        <v>1493</v>
      </c>
      <c r="GH128" s="12" t="s">
        <v>1493</v>
      </c>
      <c r="GI128" s="12" t="s">
        <v>1493</v>
      </c>
      <c r="GJ128">
        <v>0</v>
      </c>
      <c r="GK128">
        <v>0</v>
      </c>
      <c r="GL128">
        <v>0</v>
      </c>
      <c r="GN128">
        <v>1</v>
      </c>
    </row>
    <row r="129" spans="1:196" x14ac:dyDescent="0.25">
      <c r="A129" s="4">
        <v>1.0329999999999999</v>
      </c>
      <c r="B129" t="s">
        <v>649</v>
      </c>
      <c r="C129">
        <v>110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 s="12" t="s">
        <v>1493</v>
      </c>
      <c r="M129" s="12" t="s">
        <v>1493</v>
      </c>
      <c r="N129">
        <v>1</v>
      </c>
      <c r="O129">
        <v>1</v>
      </c>
      <c r="P129" t="s">
        <v>581</v>
      </c>
      <c r="Q129" s="12" t="s">
        <v>1493</v>
      </c>
      <c r="R129" s="12" t="s">
        <v>1493</v>
      </c>
      <c r="S129" s="12" t="s">
        <v>1493</v>
      </c>
      <c r="T129" s="12" t="s">
        <v>1493</v>
      </c>
      <c r="U129" s="12" t="s">
        <v>1493</v>
      </c>
      <c r="V129" s="12" t="s">
        <v>1493</v>
      </c>
      <c r="W129" s="12" t="s">
        <v>1493</v>
      </c>
      <c r="X129" s="12" t="s">
        <v>1493</v>
      </c>
      <c r="Y129" s="12" t="s">
        <v>1493</v>
      </c>
      <c r="Z129">
        <v>1</v>
      </c>
      <c r="AA129" s="12" t="s">
        <v>1493</v>
      </c>
      <c r="AB129">
        <v>1</v>
      </c>
      <c r="AC129" s="12" t="s">
        <v>1493</v>
      </c>
      <c r="AD129" s="12" t="s">
        <v>1493</v>
      </c>
      <c r="AE129" s="12" t="s">
        <v>1493</v>
      </c>
      <c r="AF129" s="12" t="s">
        <v>1493</v>
      </c>
      <c r="AG129" s="12" t="s">
        <v>1493</v>
      </c>
      <c r="AH129" s="12" t="s">
        <v>1493</v>
      </c>
      <c r="AI129" s="12" t="s">
        <v>1493</v>
      </c>
      <c r="AJ129" s="12" t="s">
        <v>1493</v>
      </c>
      <c r="AK129" s="12" t="s">
        <v>1493</v>
      </c>
      <c r="AL129" s="12" t="s">
        <v>1493</v>
      </c>
      <c r="AM129" s="12" t="s">
        <v>1493</v>
      </c>
      <c r="AN129" s="12" t="s">
        <v>1493</v>
      </c>
      <c r="AO129" s="12" t="s">
        <v>1493</v>
      </c>
      <c r="AP129" s="12" t="s">
        <v>1493</v>
      </c>
      <c r="AQ129" s="12" t="s">
        <v>1493</v>
      </c>
      <c r="AR129" s="12" t="s">
        <v>1493</v>
      </c>
      <c r="AS129" s="12" t="s">
        <v>1493</v>
      </c>
      <c r="AT129" s="12" t="s">
        <v>1493</v>
      </c>
      <c r="AU129" s="12" t="s">
        <v>1493</v>
      </c>
      <c r="AV129" s="12" t="s">
        <v>1493</v>
      </c>
      <c r="AW129" s="12" t="s">
        <v>1493</v>
      </c>
      <c r="AX129" s="12" t="s">
        <v>1493</v>
      </c>
      <c r="AY129" s="12" t="s">
        <v>1493</v>
      </c>
      <c r="AZ129" s="12" t="s">
        <v>1493</v>
      </c>
      <c r="BA129" s="12" t="s">
        <v>1493</v>
      </c>
      <c r="BB129" s="12" t="s">
        <v>1493</v>
      </c>
      <c r="BC129" s="12" t="s">
        <v>1493</v>
      </c>
      <c r="BD129" s="12" t="s">
        <v>1493</v>
      </c>
      <c r="BE129" s="12" t="s">
        <v>1493</v>
      </c>
      <c r="BF129" s="12" t="s">
        <v>1493</v>
      </c>
      <c r="BG129" s="12" t="s">
        <v>1493</v>
      </c>
      <c r="BH129" s="12" t="s">
        <v>1493</v>
      </c>
      <c r="BI129" s="12" t="s">
        <v>1493</v>
      </c>
      <c r="BJ129" s="12" t="s">
        <v>1493</v>
      </c>
      <c r="BK129" s="12" t="s">
        <v>1493</v>
      </c>
      <c r="BL129" s="12" t="s">
        <v>1493</v>
      </c>
      <c r="BM129" s="12" t="s">
        <v>1493</v>
      </c>
      <c r="BN129" s="12" t="s">
        <v>1493</v>
      </c>
      <c r="BO129" s="12" t="s">
        <v>1493</v>
      </c>
      <c r="BP129" s="12" t="s">
        <v>1493</v>
      </c>
      <c r="BQ129" s="12" t="s">
        <v>1493</v>
      </c>
      <c r="BR129" s="12" t="s">
        <v>1493</v>
      </c>
      <c r="BS129" s="12" t="s">
        <v>1493</v>
      </c>
      <c r="BT129" s="12" t="s">
        <v>1493</v>
      </c>
      <c r="BU129" s="12" t="s">
        <v>1493</v>
      </c>
      <c r="BV129" s="12" t="s">
        <v>1493</v>
      </c>
      <c r="BW129" s="12" t="s">
        <v>1493</v>
      </c>
      <c r="BX129" s="12" t="s">
        <v>1493</v>
      </c>
      <c r="BY129" s="12" t="s">
        <v>1493</v>
      </c>
      <c r="BZ129" s="12" t="s">
        <v>1493</v>
      </c>
      <c r="CA129" s="12" t="s">
        <v>1493</v>
      </c>
      <c r="CB129" s="12" t="s">
        <v>1493</v>
      </c>
      <c r="CC129" s="12" t="s">
        <v>1493</v>
      </c>
      <c r="CD129" s="12" t="s">
        <v>1493</v>
      </c>
      <c r="CE129" s="12" t="s">
        <v>1493</v>
      </c>
      <c r="CF129" s="12" t="s">
        <v>1493</v>
      </c>
      <c r="CG129" s="12" t="s">
        <v>1493</v>
      </c>
      <c r="CH129" s="12" t="s">
        <v>1493</v>
      </c>
      <c r="CI129" s="12" t="s">
        <v>1493</v>
      </c>
      <c r="CJ129" s="12" t="s">
        <v>1493</v>
      </c>
      <c r="CK129" s="12" t="s">
        <v>1493</v>
      </c>
      <c r="CL129" s="12" t="s">
        <v>1493</v>
      </c>
      <c r="CM129" s="12" t="s">
        <v>1493</v>
      </c>
      <c r="CN129" s="12" t="s">
        <v>1493</v>
      </c>
      <c r="CO129" s="12" t="s">
        <v>1493</v>
      </c>
      <c r="CP129" s="12" t="s">
        <v>1493</v>
      </c>
      <c r="CQ129" s="12" t="s">
        <v>1493</v>
      </c>
      <c r="CR129" s="12" t="s">
        <v>1493</v>
      </c>
      <c r="CS129" s="12" t="s">
        <v>1493</v>
      </c>
      <c r="CT129" s="12" t="s">
        <v>1493</v>
      </c>
      <c r="CU129" s="12" t="s">
        <v>1493</v>
      </c>
      <c r="CV129" s="12" t="s">
        <v>1493</v>
      </c>
      <c r="CW129" s="12" t="s">
        <v>1493</v>
      </c>
      <c r="CX129" s="12" t="s">
        <v>1493</v>
      </c>
      <c r="CY129" s="12" t="s">
        <v>1493</v>
      </c>
      <c r="CZ129" s="12" t="s">
        <v>1493</v>
      </c>
      <c r="DA129" s="12" t="s">
        <v>1493</v>
      </c>
      <c r="DB129" s="12" t="s">
        <v>1493</v>
      </c>
      <c r="DC129" s="12" t="s">
        <v>1493</v>
      </c>
      <c r="DD129" s="12" t="s">
        <v>1493</v>
      </c>
      <c r="DE129" s="12" t="s">
        <v>1493</v>
      </c>
      <c r="DF129" s="12" t="s">
        <v>1493</v>
      </c>
      <c r="DG129" s="12" t="s">
        <v>1493</v>
      </c>
      <c r="DH129" s="12" t="s">
        <v>1493</v>
      </c>
      <c r="DI129" s="12" t="s">
        <v>1493</v>
      </c>
      <c r="DJ129" s="12" t="s">
        <v>1493</v>
      </c>
      <c r="DK129" s="12" t="s">
        <v>1493</v>
      </c>
      <c r="DL129" s="12" t="s">
        <v>1493</v>
      </c>
      <c r="DM129" s="12" t="s">
        <v>1493</v>
      </c>
      <c r="DN129" s="12" t="s">
        <v>1493</v>
      </c>
      <c r="DO129" s="12" t="s">
        <v>1493</v>
      </c>
      <c r="DP129" s="12" t="s">
        <v>1493</v>
      </c>
      <c r="DQ129" s="12" t="s">
        <v>1493</v>
      </c>
      <c r="DR129" s="12" t="s">
        <v>1493</v>
      </c>
      <c r="DS129" s="12" t="s">
        <v>1493</v>
      </c>
      <c r="DT129" s="12" t="s">
        <v>1493</v>
      </c>
      <c r="DU129" s="12" t="s">
        <v>1493</v>
      </c>
      <c r="DV129" s="12" t="s">
        <v>1493</v>
      </c>
      <c r="DW129" s="12" t="s">
        <v>1493</v>
      </c>
      <c r="DX129" s="12" t="s">
        <v>1493</v>
      </c>
      <c r="DY129" s="12" t="s">
        <v>1493</v>
      </c>
      <c r="DZ129" s="12" t="s">
        <v>1493</v>
      </c>
      <c r="EA129" s="12" t="s">
        <v>1493</v>
      </c>
      <c r="EB129" s="12" t="s">
        <v>1493</v>
      </c>
      <c r="EC129" s="12" t="s">
        <v>1493</v>
      </c>
      <c r="ED129" s="12" t="s">
        <v>1493</v>
      </c>
      <c r="EE129" s="12" t="s">
        <v>1493</v>
      </c>
      <c r="EF129" s="12" t="s">
        <v>1493</v>
      </c>
      <c r="EG129" s="12" t="s">
        <v>1493</v>
      </c>
      <c r="EH129" s="12" t="s">
        <v>1493</v>
      </c>
      <c r="EI129" s="12" t="s">
        <v>1493</v>
      </c>
      <c r="EJ129" s="12" t="s">
        <v>1493</v>
      </c>
      <c r="EK129" s="12" t="s">
        <v>1493</v>
      </c>
      <c r="EL129" s="12" t="s">
        <v>1493</v>
      </c>
      <c r="EM129" s="12" t="s">
        <v>1493</v>
      </c>
      <c r="EN129" s="12" t="s">
        <v>1493</v>
      </c>
      <c r="EO129" s="12" t="s">
        <v>1493</v>
      </c>
      <c r="EP129" s="12" t="s">
        <v>1493</v>
      </c>
      <c r="EQ129" s="12" t="s">
        <v>1493</v>
      </c>
      <c r="ER129" s="12" t="s">
        <v>1493</v>
      </c>
      <c r="ES129" s="12" t="s">
        <v>1493</v>
      </c>
      <c r="ET129" s="12" t="s">
        <v>1493</v>
      </c>
      <c r="EU129" s="12" t="s">
        <v>1493</v>
      </c>
      <c r="EV129" s="12" t="s">
        <v>1493</v>
      </c>
      <c r="EW129" s="12" t="s">
        <v>1493</v>
      </c>
      <c r="EX129" s="12" t="s">
        <v>1493</v>
      </c>
      <c r="EY129" s="12" t="s">
        <v>1493</v>
      </c>
      <c r="EZ129" s="12" t="s">
        <v>1493</v>
      </c>
      <c r="FA129" s="12" t="s">
        <v>1493</v>
      </c>
      <c r="FB129" s="12" t="s">
        <v>1493</v>
      </c>
      <c r="FC129" s="12" t="s">
        <v>1493</v>
      </c>
      <c r="FD129" s="12" t="s">
        <v>1493</v>
      </c>
      <c r="FE129" s="12" t="s">
        <v>1493</v>
      </c>
      <c r="FF129" s="12" t="s">
        <v>1493</v>
      </c>
      <c r="FG129" s="12" t="s">
        <v>1493</v>
      </c>
      <c r="FH129" s="12" t="s">
        <v>1493</v>
      </c>
      <c r="FI129" s="12" t="s">
        <v>1493</v>
      </c>
      <c r="FJ129" s="12" t="s">
        <v>1493</v>
      </c>
      <c r="FK129" s="12" t="s">
        <v>1493</v>
      </c>
      <c r="FL129" s="12" t="s">
        <v>1493</v>
      </c>
      <c r="FM129" s="12" t="s">
        <v>1493</v>
      </c>
      <c r="FN129">
        <v>1</v>
      </c>
      <c r="FO129" s="12" t="s">
        <v>1493</v>
      </c>
      <c r="FP129" s="12" t="s">
        <v>1493</v>
      </c>
      <c r="FQ129">
        <v>1</v>
      </c>
      <c r="FR129" s="12" t="s">
        <v>1493</v>
      </c>
      <c r="FS129" s="12" t="s">
        <v>1493</v>
      </c>
      <c r="FT129" s="12" t="s">
        <v>1493</v>
      </c>
      <c r="FU129" s="12" t="s">
        <v>1493</v>
      </c>
      <c r="FV129" s="12" t="s">
        <v>1493</v>
      </c>
      <c r="FW129" s="12" t="s">
        <v>1493</v>
      </c>
      <c r="FX129" s="12" t="s">
        <v>1493</v>
      </c>
      <c r="FY129" s="12" t="s">
        <v>1493</v>
      </c>
      <c r="FZ129" s="12" t="s">
        <v>1493</v>
      </c>
      <c r="GA129" s="12" t="s">
        <v>1493</v>
      </c>
      <c r="GB129" s="12" t="s">
        <v>1493</v>
      </c>
      <c r="GC129" s="12" t="s">
        <v>1493</v>
      </c>
      <c r="GD129" s="12" t="s">
        <v>1493</v>
      </c>
      <c r="GE129" s="12" t="s">
        <v>1493</v>
      </c>
      <c r="GF129" s="12" t="s">
        <v>1493</v>
      </c>
      <c r="GG129" s="12" t="s">
        <v>1493</v>
      </c>
      <c r="GH129" s="12" t="s">
        <v>1493</v>
      </c>
      <c r="GI129" s="12" t="s">
        <v>1493</v>
      </c>
      <c r="GJ129">
        <v>0</v>
      </c>
      <c r="GK129">
        <v>0</v>
      </c>
      <c r="GL129">
        <v>0</v>
      </c>
      <c r="GN129">
        <v>1</v>
      </c>
    </row>
    <row r="130" spans="1:196" x14ac:dyDescent="0.25">
      <c r="A130" s="4">
        <v>1.034</v>
      </c>
      <c r="B130" t="s">
        <v>796</v>
      </c>
      <c r="C130">
        <v>42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 s="12" t="s">
        <v>1493</v>
      </c>
      <c r="M130" s="12" t="s">
        <v>1493</v>
      </c>
      <c r="N130" s="12" t="s">
        <v>1493</v>
      </c>
      <c r="O130" s="12" t="s">
        <v>1493</v>
      </c>
      <c r="P130" t="s">
        <v>597</v>
      </c>
      <c r="Q130">
        <v>175</v>
      </c>
      <c r="R130">
        <v>1</v>
      </c>
      <c r="S130" s="12" t="s">
        <v>1493</v>
      </c>
      <c r="T130" s="12" t="s">
        <v>1493</v>
      </c>
      <c r="U130" s="12" t="s">
        <v>1493</v>
      </c>
      <c r="V130" s="12" t="s">
        <v>1493</v>
      </c>
      <c r="W130" s="12" t="s">
        <v>1493</v>
      </c>
      <c r="X130" s="12" t="s">
        <v>1493</v>
      </c>
      <c r="Y130" s="12" t="s">
        <v>1493</v>
      </c>
      <c r="Z130" s="12" t="s">
        <v>1493</v>
      </c>
      <c r="AA130" s="12" t="s">
        <v>1493</v>
      </c>
      <c r="AB130" s="12" t="s">
        <v>1493</v>
      </c>
      <c r="AC130" s="12" t="s">
        <v>1493</v>
      </c>
      <c r="AD130" t="s">
        <v>586</v>
      </c>
      <c r="AE130">
        <v>224</v>
      </c>
      <c r="AF130">
        <v>1</v>
      </c>
      <c r="AG130" s="12" t="s">
        <v>1493</v>
      </c>
      <c r="AH130" s="12" t="s">
        <v>1493</v>
      </c>
      <c r="AI130" s="12" t="s">
        <v>1493</v>
      </c>
      <c r="AJ130" s="12" t="s">
        <v>1493</v>
      </c>
      <c r="AK130" s="12" t="s">
        <v>1493</v>
      </c>
      <c r="AL130" s="12" t="s">
        <v>1493</v>
      </c>
      <c r="AM130" s="12" t="s">
        <v>1493</v>
      </c>
      <c r="AN130" s="12" t="s">
        <v>1493</v>
      </c>
      <c r="AO130" s="12" t="s">
        <v>1493</v>
      </c>
      <c r="AP130" s="12" t="s">
        <v>1493</v>
      </c>
      <c r="AQ130" s="12" t="s">
        <v>1493</v>
      </c>
      <c r="AR130" t="s">
        <v>797</v>
      </c>
      <c r="AS130" s="12" t="s">
        <v>1493</v>
      </c>
      <c r="AT130" s="12" t="s">
        <v>1493</v>
      </c>
      <c r="AU130" s="12" t="s">
        <v>1493</v>
      </c>
      <c r="AV130" s="12" t="s">
        <v>1493</v>
      </c>
      <c r="AW130" s="12" t="s">
        <v>1493</v>
      </c>
      <c r="AX130" s="12" t="s">
        <v>1493</v>
      </c>
      <c r="AY130" s="12" t="s">
        <v>1493</v>
      </c>
      <c r="AZ130" s="12" t="s">
        <v>1493</v>
      </c>
      <c r="BA130" s="12" t="s">
        <v>1493</v>
      </c>
      <c r="BB130" s="12" t="s">
        <v>1493</v>
      </c>
      <c r="BC130" s="12" t="s">
        <v>1493</v>
      </c>
      <c r="BD130" s="12" t="s">
        <v>1493</v>
      </c>
      <c r="BE130">
        <v>1</v>
      </c>
      <c r="BF130" t="s">
        <v>467</v>
      </c>
      <c r="BG130" s="12" t="s">
        <v>1493</v>
      </c>
      <c r="BH130" s="12" t="s">
        <v>1493</v>
      </c>
      <c r="BI130" s="12" t="s">
        <v>1493</v>
      </c>
      <c r="BJ130" s="12" t="s">
        <v>1493</v>
      </c>
      <c r="BK130" s="12" t="s">
        <v>1493</v>
      </c>
      <c r="BL130" s="12" t="s">
        <v>1493</v>
      </c>
      <c r="BM130" s="12" t="s">
        <v>1493</v>
      </c>
      <c r="BN130" s="12" t="s">
        <v>1493</v>
      </c>
      <c r="BO130" s="12" t="s">
        <v>1493</v>
      </c>
      <c r="BP130" s="12" t="s">
        <v>1493</v>
      </c>
      <c r="BQ130" s="12" t="s">
        <v>1493</v>
      </c>
      <c r="BR130">
        <v>1</v>
      </c>
      <c r="BS130">
        <v>1</v>
      </c>
      <c r="BT130" s="12" t="s">
        <v>1493</v>
      </c>
      <c r="BU130" s="12" t="s">
        <v>1493</v>
      </c>
      <c r="BV130" s="12" t="s">
        <v>1493</v>
      </c>
      <c r="BW130" s="12" t="s">
        <v>1493</v>
      </c>
      <c r="BX130" s="12" t="s">
        <v>1493</v>
      </c>
      <c r="BY130" s="12" t="s">
        <v>1493</v>
      </c>
      <c r="BZ130" s="12" t="s">
        <v>1493</v>
      </c>
      <c r="CA130" s="12" t="s">
        <v>1493</v>
      </c>
      <c r="CB130" s="12" t="s">
        <v>1493</v>
      </c>
      <c r="CC130" s="12" t="s">
        <v>1493</v>
      </c>
      <c r="CD130" s="12" t="s">
        <v>1493</v>
      </c>
      <c r="CE130" s="12" t="s">
        <v>1493</v>
      </c>
      <c r="CF130" s="12" t="s">
        <v>1493</v>
      </c>
      <c r="CG130" s="12" t="s">
        <v>1493</v>
      </c>
      <c r="CH130" s="12" t="s">
        <v>1493</v>
      </c>
      <c r="CI130" s="12" t="s">
        <v>1493</v>
      </c>
      <c r="CJ130" s="12" t="s">
        <v>1493</v>
      </c>
      <c r="CK130" s="12" t="s">
        <v>1493</v>
      </c>
      <c r="CL130" s="12" t="s">
        <v>1493</v>
      </c>
      <c r="CM130" s="12" t="s">
        <v>1493</v>
      </c>
      <c r="CN130" s="12" t="s">
        <v>1493</v>
      </c>
      <c r="CO130" s="12" t="s">
        <v>1493</v>
      </c>
      <c r="CP130" s="12" t="s">
        <v>1493</v>
      </c>
      <c r="CQ130" s="12" t="s">
        <v>1493</v>
      </c>
      <c r="CR130" s="12" t="s">
        <v>1493</v>
      </c>
      <c r="CS130" s="12" t="s">
        <v>1493</v>
      </c>
      <c r="CT130" s="12" t="s">
        <v>1493</v>
      </c>
      <c r="CU130" s="12" t="s">
        <v>1493</v>
      </c>
      <c r="CV130" s="12" t="s">
        <v>1493</v>
      </c>
      <c r="CW130" s="12" t="s">
        <v>1493</v>
      </c>
      <c r="CX130" s="12" t="s">
        <v>1493</v>
      </c>
      <c r="CY130" s="12" t="s">
        <v>1493</v>
      </c>
      <c r="CZ130" s="12" t="s">
        <v>1493</v>
      </c>
      <c r="DA130" s="12" t="s">
        <v>1493</v>
      </c>
      <c r="DB130" s="12" t="s">
        <v>1493</v>
      </c>
      <c r="DC130" s="12" t="s">
        <v>1493</v>
      </c>
      <c r="DD130" s="12" t="s">
        <v>1493</v>
      </c>
      <c r="DE130" s="12" t="s">
        <v>1493</v>
      </c>
      <c r="DF130" s="12" t="s">
        <v>1493</v>
      </c>
      <c r="DG130" s="12" t="s">
        <v>1493</v>
      </c>
      <c r="DH130" s="12" t="s">
        <v>1493</v>
      </c>
      <c r="DI130" s="12" t="s">
        <v>1493</v>
      </c>
      <c r="DJ130" s="12" t="s">
        <v>1493</v>
      </c>
      <c r="DK130" s="12" t="s">
        <v>1493</v>
      </c>
      <c r="DL130" s="12" t="s">
        <v>1493</v>
      </c>
      <c r="DM130" s="12" t="s">
        <v>1493</v>
      </c>
      <c r="DN130" s="12" t="s">
        <v>1493</v>
      </c>
      <c r="DO130" s="12" t="s">
        <v>1493</v>
      </c>
      <c r="DP130" s="12" t="s">
        <v>1493</v>
      </c>
      <c r="DQ130" s="12" t="s">
        <v>1493</v>
      </c>
      <c r="DR130" s="12" t="s">
        <v>1493</v>
      </c>
      <c r="DS130" s="12" t="s">
        <v>1493</v>
      </c>
      <c r="DT130" s="12" t="s">
        <v>1493</v>
      </c>
      <c r="DU130" s="12" t="s">
        <v>1493</v>
      </c>
      <c r="DV130" s="12" t="s">
        <v>1493</v>
      </c>
      <c r="DW130" s="12" t="s">
        <v>1493</v>
      </c>
      <c r="DX130" s="12" t="s">
        <v>1493</v>
      </c>
      <c r="DY130" s="12" t="s">
        <v>1493</v>
      </c>
      <c r="DZ130" s="12" t="s">
        <v>1493</v>
      </c>
      <c r="EA130" s="12" t="s">
        <v>1493</v>
      </c>
      <c r="EB130" s="12" t="s">
        <v>1493</v>
      </c>
      <c r="EC130" s="12" t="s">
        <v>1493</v>
      </c>
      <c r="ED130" s="12" t="s">
        <v>1493</v>
      </c>
      <c r="EE130" s="12" t="s">
        <v>1493</v>
      </c>
      <c r="EF130" s="12" t="s">
        <v>1493</v>
      </c>
      <c r="EG130" s="12" t="s">
        <v>1493</v>
      </c>
      <c r="EH130" s="12" t="s">
        <v>1493</v>
      </c>
      <c r="EI130" s="12" t="s">
        <v>1493</v>
      </c>
      <c r="EJ130" s="12" t="s">
        <v>1493</v>
      </c>
      <c r="EK130" s="12" t="s">
        <v>1493</v>
      </c>
      <c r="EL130" s="12" t="s">
        <v>1493</v>
      </c>
      <c r="EM130" s="12" t="s">
        <v>1493</v>
      </c>
      <c r="EN130" s="12" t="s">
        <v>1493</v>
      </c>
      <c r="EO130" s="12" t="s">
        <v>1493</v>
      </c>
      <c r="EP130" s="12" t="s">
        <v>1493</v>
      </c>
      <c r="EQ130" s="12" t="s">
        <v>1493</v>
      </c>
      <c r="ER130" s="12" t="s">
        <v>1493</v>
      </c>
      <c r="ES130" s="12" t="s">
        <v>1493</v>
      </c>
      <c r="ET130" s="12" t="s">
        <v>1493</v>
      </c>
      <c r="EU130" s="12" t="s">
        <v>1493</v>
      </c>
      <c r="EV130" s="12" t="s">
        <v>1493</v>
      </c>
      <c r="EW130" s="12" t="s">
        <v>1493</v>
      </c>
      <c r="EX130" s="12" t="s">
        <v>1493</v>
      </c>
      <c r="EY130" s="12" t="s">
        <v>1493</v>
      </c>
      <c r="EZ130" s="12" t="s">
        <v>1493</v>
      </c>
      <c r="FA130" s="12" t="s">
        <v>1493</v>
      </c>
      <c r="FB130" s="12" t="s">
        <v>1493</v>
      </c>
      <c r="FC130" s="12" t="s">
        <v>1493</v>
      </c>
      <c r="FD130" s="12" t="s">
        <v>1493</v>
      </c>
      <c r="FE130" s="12" t="s">
        <v>1493</v>
      </c>
      <c r="FF130" s="12" t="s">
        <v>1493</v>
      </c>
      <c r="FG130" s="12" t="s">
        <v>1493</v>
      </c>
      <c r="FH130" s="12" t="s">
        <v>1493</v>
      </c>
      <c r="FI130" s="12" t="s">
        <v>1493</v>
      </c>
      <c r="FJ130" s="12" t="s">
        <v>1493</v>
      </c>
      <c r="FK130" s="12" t="s">
        <v>1493</v>
      </c>
      <c r="FL130" s="12" t="s">
        <v>1493</v>
      </c>
      <c r="FM130" s="12" t="s">
        <v>1493</v>
      </c>
      <c r="FN130">
        <v>1</v>
      </c>
      <c r="FO130" s="12" t="s">
        <v>1493</v>
      </c>
      <c r="FP130" s="12" t="s">
        <v>1493</v>
      </c>
      <c r="FQ130">
        <v>0</v>
      </c>
      <c r="FR130" s="12" t="s">
        <v>1493</v>
      </c>
      <c r="FS130" s="12" t="s">
        <v>1493</v>
      </c>
      <c r="FT130" s="12" t="s">
        <v>1493</v>
      </c>
      <c r="FU130" s="12" t="s">
        <v>1493</v>
      </c>
      <c r="FV130" s="12" t="s">
        <v>1493</v>
      </c>
      <c r="FW130" s="12" t="s">
        <v>1493</v>
      </c>
      <c r="FX130" s="12" t="s">
        <v>1493</v>
      </c>
      <c r="FY130" s="12" t="s">
        <v>1493</v>
      </c>
      <c r="FZ130" s="12" t="s">
        <v>1493</v>
      </c>
      <c r="GA130" s="12" t="s">
        <v>1493</v>
      </c>
      <c r="GB130" s="12" t="s">
        <v>1493</v>
      </c>
      <c r="GC130" s="12" t="s">
        <v>1493</v>
      </c>
      <c r="GD130" s="12" t="s">
        <v>1493</v>
      </c>
      <c r="GE130" s="12" t="s">
        <v>1493</v>
      </c>
      <c r="GF130" s="12" t="s">
        <v>1493</v>
      </c>
      <c r="GG130" s="12" t="s">
        <v>1493</v>
      </c>
      <c r="GH130" s="12" t="s">
        <v>1493</v>
      </c>
      <c r="GI130" s="12" t="s">
        <v>1493</v>
      </c>
      <c r="GJ130">
        <v>0</v>
      </c>
      <c r="GK130">
        <v>0</v>
      </c>
      <c r="GL130">
        <v>0</v>
      </c>
      <c r="GN130">
        <v>1</v>
      </c>
    </row>
    <row r="131" spans="1:196" x14ac:dyDescent="0.25">
      <c r="A131" s="4">
        <v>1.0349999999999999</v>
      </c>
      <c r="B131" t="s">
        <v>483</v>
      </c>
      <c r="C131">
        <v>28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 s="12" t="s">
        <v>1493</v>
      </c>
      <c r="M131" s="12" t="s">
        <v>1493</v>
      </c>
      <c r="N131" s="12" t="s">
        <v>1493</v>
      </c>
      <c r="O131" s="12" t="s">
        <v>1493</v>
      </c>
      <c r="P131" t="s">
        <v>804</v>
      </c>
      <c r="Q131" s="12" t="s">
        <v>1493</v>
      </c>
      <c r="R131">
        <v>1</v>
      </c>
      <c r="S131" s="12" t="s">
        <v>1493</v>
      </c>
      <c r="T131" s="12" t="s">
        <v>1493</v>
      </c>
      <c r="U131" s="12" t="s">
        <v>1493</v>
      </c>
      <c r="V131" s="12" t="s">
        <v>1493</v>
      </c>
      <c r="W131" s="12" t="s">
        <v>1493</v>
      </c>
      <c r="X131" s="12" t="s">
        <v>1493</v>
      </c>
      <c r="Y131" s="12" t="s">
        <v>1493</v>
      </c>
      <c r="Z131" s="12" t="s">
        <v>1493</v>
      </c>
      <c r="AA131" s="12" t="s">
        <v>1493</v>
      </c>
      <c r="AB131">
        <v>1</v>
      </c>
      <c r="AC131">
        <v>1</v>
      </c>
      <c r="AD131" t="s">
        <v>581</v>
      </c>
      <c r="AE131" s="12" t="s">
        <v>1493</v>
      </c>
      <c r="AF131" s="12" t="s">
        <v>1493</v>
      </c>
      <c r="AG131" s="12" t="s">
        <v>1493</v>
      </c>
      <c r="AH131" s="12" t="s">
        <v>1493</v>
      </c>
      <c r="AI131" s="12" t="s">
        <v>1493</v>
      </c>
      <c r="AJ131" s="12" t="s">
        <v>1493</v>
      </c>
      <c r="AK131" s="12" t="s">
        <v>1493</v>
      </c>
      <c r="AL131" s="12" t="s">
        <v>1493</v>
      </c>
      <c r="AM131" s="12" t="s">
        <v>1493</v>
      </c>
      <c r="AN131">
        <v>1</v>
      </c>
      <c r="AO131" s="12" t="s">
        <v>1493</v>
      </c>
      <c r="AP131" s="12" t="s">
        <v>1493</v>
      </c>
      <c r="AQ131" s="12" t="s">
        <v>1493</v>
      </c>
      <c r="AR131" t="s">
        <v>561</v>
      </c>
      <c r="AS131" s="12" t="s">
        <v>1493</v>
      </c>
      <c r="AT131" s="12" t="s">
        <v>1493</v>
      </c>
      <c r="AU131" s="12" t="s">
        <v>1493</v>
      </c>
      <c r="AV131" s="12" t="s">
        <v>1493</v>
      </c>
      <c r="AW131" s="12" t="s">
        <v>1493</v>
      </c>
      <c r="AX131" s="12" t="s">
        <v>1493</v>
      </c>
      <c r="AY131" s="12" t="s">
        <v>1493</v>
      </c>
      <c r="AZ131" s="12" t="s">
        <v>1493</v>
      </c>
      <c r="BA131" s="12" t="s">
        <v>1493</v>
      </c>
      <c r="BB131" s="12" t="s">
        <v>1493</v>
      </c>
      <c r="BC131" s="12" t="s">
        <v>1493</v>
      </c>
      <c r="BD131" s="12" t="s">
        <v>1493</v>
      </c>
      <c r="BE131">
        <v>1</v>
      </c>
      <c r="BF131" s="12" t="s">
        <v>1493</v>
      </c>
      <c r="BG131" s="12" t="s">
        <v>1493</v>
      </c>
      <c r="BH131" s="12" t="s">
        <v>1493</v>
      </c>
      <c r="BI131" s="12" t="s">
        <v>1493</v>
      </c>
      <c r="BJ131" s="12" t="s">
        <v>1493</v>
      </c>
      <c r="BK131" s="12" t="s">
        <v>1493</v>
      </c>
      <c r="BL131" s="12" t="s">
        <v>1493</v>
      </c>
      <c r="BM131" s="12" t="s">
        <v>1493</v>
      </c>
      <c r="BN131" s="12" t="s">
        <v>1493</v>
      </c>
      <c r="BO131" s="12" t="s">
        <v>1493</v>
      </c>
      <c r="BP131" s="12" t="s">
        <v>1493</v>
      </c>
      <c r="BQ131" s="12" t="s">
        <v>1493</v>
      </c>
      <c r="BR131" s="12" t="s">
        <v>1493</v>
      </c>
      <c r="BS131" s="12" t="s">
        <v>1493</v>
      </c>
      <c r="BT131" s="12" t="s">
        <v>1493</v>
      </c>
      <c r="BU131" s="12" t="s">
        <v>1493</v>
      </c>
      <c r="BV131" s="12" t="s">
        <v>1493</v>
      </c>
      <c r="BW131" s="12" t="s">
        <v>1493</v>
      </c>
      <c r="BX131" s="12" t="s">
        <v>1493</v>
      </c>
      <c r="BY131" s="12" t="s">
        <v>1493</v>
      </c>
      <c r="BZ131" s="12" t="s">
        <v>1493</v>
      </c>
      <c r="CA131" s="12" t="s">
        <v>1493</v>
      </c>
      <c r="CB131" s="12" t="s">
        <v>1493</v>
      </c>
      <c r="CC131" s="12" t="s">
        <v>1493</v>
      </c>
      <c r="CD131" s="12" t="s">
        <v>1493</v>
      </c>
      <c r="CE131" s="12" t="s">
        <v>1493</v>
      </c>
      <c r="CF131" s="12" t="s">
        <v>1493</v>
      </c>
      <c r="CG131" s="12" t="s">
        <v>1493</v>
      </c>
      <c r="CH131" s="12" t="s">
        <v>1493</v>
      </c>
      <c r="CI131" s="12" t="s">
        <v>1493</v>
      </c>
      <c r="CJ131" s="12" t="s">
        <v>1493</v>
      </c>
      <c r="CK131" s="12" t="s">
        <v>1493</v>
      </c>
      <c r="CL131" s="12" t="s">
        <v>1493</v>
      </c>
      <c r="CM131" s="12" t="s">
        <v>1493</v>
      </c>
      <c r="CN131" s="12" t="s">
        <v>1493</v>
      </c>
      <c r="CO131" s="12" t="s">
        <v>1493</v>
      </c>
      <c r="CP131" s="12" t="s">
        <v>1493</v>
      </c>
      <c r="CQ131" s="12" t="s">
        <v>1493</v>
      </c>
      <c r="CR131" s="12" t="s">
        <v>1493</v>
      </c>
      <c r="CS131" s="12" t="s">
        <v>1493</v>
      </c>
      <c r="CT131" s="12" t="s">
        <v>1493</v>
      </c>
      <c r="CU131" s="12" t="s">
        <v>1493</v>
      </c>
      <c r="CV131" s="12" t="s">
        <v>1493</v>
      </c>
      <c r="CW131" s="12" t="s">
        <v>1493</v>
      </c>
      <c r="CX131" s="12" t="s">
        <v>1493</v>
      </c>
      <c r="CY131" s="12" t="s">
        <v>1493</v>
      </c>
      <c r="CZ131" s="12" t="s">
        <v>1493</v>
      </c>
      <c r="DA131" s="12" t="s">
        <v>1493</v>
      </c>
      <c r="DB131" s="12" t="s">
        <v>1493</v>
      </c>
      <c r="DC131" s="12" t="s">
        <v>1493</v>
      </c>
      <c r="DD131" s="12" t="s">
        <v>1493</v>
      </c>
      <c r="DE131" s="12" t="s">
        <v>1493</v>
      </c>
      <c r="DF131" s="12" t="s">
        <v>1493</v>
      </c>
      <c r="DG131" s="12" t="s">
        <v>1493</v>
      </c>
      <c r="DH131" s="12" t="s">
        <v>1493</v>
      </c>
      <c r="DI131" s="12" t="s">
        <v>1493</v>
      </c>
      <c r="DJ131" s="12" t="s">
        <v>1493</v>
      </c>
      <c r="DK131" s="12" t="s">
        <v>1493</v>
      </c>
      <c r="DL131" s="12" t="s">
        <v>1493</v>
      </c>
      <c r="DM131" s="12" t="s">
        <v>1493</v>
      </c>
      <c r="DN131" s="12" t="s">
        <v>1493</v>
      </c>
      <c r="DO131" s="12" t="s">
        <v>1493</v>
      </c>
      <c r="DP131" s="12" t="s">
        <v>1493</v>
      </c>
      <c r="DQ131" s="12" t="s">
        <v>1493</v>
      </c>
      <c r="DR131" s="12" t="s">
        <v>1493</v>
      </c>
      <c r="DS131" s="12" t="s">
        <v>1493</v>
      </c>
      <c r="DT131" s="12" t="s">
        <v>1493</v>
      </c>
      <c r="DU131" s="12" t="s">
        <v>1493</v>
      </c>
      <c r="DV131" s="12" t="s">
        <v>1493</v>
      </c>
      <c r="DW131" s="12" t="s">
        <v>1493</v>
      </c>
      <c r="DX131" s="12" t="s">
        <v>1493</v>
      </c>
      <c r="DY131" s="12" t="s">
        <v>1493</v>
      </c>
      <c r="DZ131" s="12" t="s">
        <v>1493</v>
      </c>
      <c r="EA131" s="12" t="s">
        <v>1493</v>
      </c>
      <c r="EB131" s="12" t="s">
        <v>1493</v>
      </c>
      <c r="EC131" s="12" t="s">
        <v>1493</v>
      </c>
      <c r="ED131" s="12" t="s">
        <v>1493</v>
      </c>
      <c r="EE131" s="12" t="s">
        <v>1493</v>
      </c>
      <c r="EF131" s="12" t="s">
        <v>1493</v>
      </c>
      <c r="EG131" s="12" t="s">
        <v>1493</v>
      </c>
      <c r="EH131" s="12" t="s">
        <v>1493</v>
      </c>
      <c r="EI131" s="12" t="s">
        <v>1493</v>
      </c>
      <c r="EJ131" s="12" t="s">
        <v>1493</v>
      </c>
      <c r="EK131" s="12" t="s">
        <v>1493</v>
      </c>
      <c r="EL131" s="12" t="s">
        <v>1493</v>
      </c>
      <c r="EM131" s="12" t="s">
        <v>1493</v>
      </c>
      <c r="EN131" s="12" t="s">
        <v>1493</v>
      </c>
      <c r="EO131" s="12" t="s">
        <v>1493</v>
      </c>
      <c r="EP131" s="12" t="s">
        <v>1493</v>
      </c>
      <c r="EQ131" s="12" t="s">
        <v>1493</v>
      </c>
      <c r="ER131" s="12" t="s">
        <v>1493</v>
      </c>
      <c r="ES131" s="12" t="s">
        <v>1493</v>
      </c>
      <c r="ET131" s="12" t="s">
        <v>1493</v>
      </c>
      <c r="EU131" s="12" t="s">
        <v>1493</v>
      </c>
      <c r="EV131" s="12" t="s">
        <v>1493</v>
      </c>
      <c r="EW131" s="12" t="s">
        <v>1493</v>
      </c>
      <c r="EX131" s="12" t="s">
        <v>1493</v>
      </c>
      <c r="EY131" s="12" t="s">
        <v>1493</v>
      </c>
      <c r="EZ131" s="12" t="s">
        <v>1493</v>
      </c>
      <c r="FA131" s="12" t="s">
        <v>1493</v>
      </c>
      <c r="FB131" s="12" t="s">
        <v>1493</v>
      </c>
      <c r="FC131" s="12" t="s">
        <v>1493</v>
      </c>
      <c r="FD131" s="12" t="s">
        <v>1493</v>
      </c>
      <c r="FE131" s="12" t="s">
        <v>1493</v>
      </c>
      <c r="FF131" s="12" t="s">
        <v>1493</v>
      </c>
      <c r="FG131" s="12" t="s">
        <v>1493</v>
      </c>
      <c r="FH131" s="12" t="s">
        <v>1493</v>
      </c>
      <c r="FI131" s="12" t="s">
        <v>1493</v>
      </c>
      <c r="FJ131" s="12" t="s">
        <v>1493</v>
      </c>
      <c r="FK131" s="12" t="s">
        <v>1493</v>
      </c>
      <c r="FL131" s="12" t="s">
        <v>1493</v>
      </c>
      <c r="FM131" s="12" t="s">
        <v>1493</v>
      </c>
      <c r="FN131">
        <v>1</v>
      </c>
      <c r="FO131" s="12" t="s">
        <v>1493</v>
      </c>
      <c r="FP131" s="12" t="s">
        <v>1493</v>
      </c>
      <c r="FQ131">
        <v>0</v>
      </c>
      <c r="FR131" s="12" t="s">
        <v>1493</v>
      </c>
      <c r="FS131" s="12" t="s">
        <v>1493</v>
      </c>
      <c r="FT131" s="12" t="s">
        <v>1493</v>
      </c>
      <c r="FU131" s="12" t="s">
        <v>1493</v>
      </c>
      <c r="FV131" s="12" t="s">
        <v>1493</v>
      </c>
      <c r="FW131" s="12" t="s">
        <v>1493</v>
      </c>
      <c r="FX131" s="12" t="s">
        <v>1493</v>
      </c>
      <c r="FY131" s="12" t="s">
        <v>1493</v>
      </c>
      <c r="FZ131" s="12" t="s">
        <v>1493</v>
      </c>
      <c r="GA131" s="12" t="s">
        <v>1493</v>
      </c>
      <c r="GB131" s="12" t="s">
        <v>1493</v>
      </c>
      <c r="GC131" s="12" t="s">
        <v>1493</v>
      </c>
      <c r="GD131" s="12" t="s">
        <v>1493</v>
      </c>
      <c r="GE131" s="12" t="s">
        <v>1493</v>
      </c>
      <c r="GF131" s="12" t="s">
        <v>1493</v>
      </c>
      <c r="GG131" s="12" t="s">
        <v>1493</v>
      </c>
      <c r="GH131" s="12" t="s">
        <v>1493</v>
      </c>
      <c r="GI131" s="12" t="s">
        <v>1493</v>
      </c>
      <c r="GJ131">
        <v>0</v>
      </c>
      <c r="GK131">
        <v>0</v>
      </c>
      <c r="GL131">
        <v>1</v>
      </c>
      <c r="GN131">
        <v>1</v>
      </c>
    </row>
    <row r="132" spans="1:196" x14ac:dyDescent="0.25">
      <c r="A132" s="4">
        <v>1.036</v>
      </c>
      <c r="B132" t="s">
        <v>807</v>
      </c>
      <c r="C132" s="12" t="s">
        <v>1493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 s="12" t="s">
        <v>1493</v>
      </c>
      <c r="M132" s="12" t="s">
        <v>1493</v>
      </c>
      <c r="N132" s="12" t="s">
        <v>1493</v>
      </c>
      <c r="O132" s="12" t="s">
        <v>1493</v>
      </c>
      <c r="P132" t="s">
        <v>510</v>
      </c>
      <c r="Q132" s="12" t="s">
        <v>1493</v>
      </c>
      <c r="R132">
        <v>1</v>
      </c>
      <c r="S132" s="12" t="s">
        <v>1493</v>
      </c>
      <c r="T132" s="12" t="s">
        <v>1493</v>
      </c>
      <c r="U132" s="12" t="s">
        <v>1493</v>
      </c>
      <c r="V132" s="12" t="s">
        <v>1493</v>
      </c>
      <c r="W132" s="12" t="s">
        <v>1493</v>
      </c>
      <c r="X132" s="12" t="s">
        <v>1493</v>
      </c>
      <c r="Y132" s="12" t="s">
        <v>1493</v>
      </c>
      <c r="Z132" s="12" t="s">
        <v>1493</v>
      </c>
      <c r="AA132" s="12" t="s">
        <v>1493</v>
      </c>
      <c r="AB132">
        <v>1</v>
      </c>
      <c r="AC132">
        <v>1</v>
      </c>
      <c r="AD132" t="s">
        <v>697</v>
      </c>
      <c r="AE132" s="12" t="s">
        <v>1493</v>
      </c>
      <c r="AF132">
        <v>1</v>
      </c>
      <c r="AG132" s="12" t="s">
        <v>1493</v>
      </c>
      <c r="AH132" s="12" t="s">
        <v>1493</v>
      </c>
      <c r="AI132" s="12" t="s">
        <v>1493</v>
      </c>
      <c r="AJ132" s="12" t="s">
        <v>1493</v>
      </c>
      <c r="AK132" s="12" t="s">
        <v>1493</v>
      </c>
      <c r="AL132" s="12" t="s">
        <v>1493</v>
      </c>
      <c r="AM132" s="12" t="s">
        <v>1493</v>
      </c>
      <c r="AN132" s="12" t="s">
        <v>1493</v>
      </c>
      <c r="AO132" s="12" t="s">
        <v>1493</v>
      </c>
      <c r="AP132">
        <v>1</v>
      </c>
      <c r="AQ132">
        <v>1</v>
      </c>
      <c r="AR132" t="s">
        <v>808</v>
      </c>
      <c r="AS132" s="12" t="s">
        <v>1493</v>
      </c>
      <c r="AT132" s="12" t="s">
        <v>1493</v>
      </c>
      <c r="AU132" s="12" t="s">
        <v>1493</v>
      </c>
      <c r="AV132" s="12" t="s">
        <v>1493</v>
      </c>
      <c r="AW132" s="12" t="s">
        <v>1493</v>
      </c>
      <c r="AX132" s="12" t="s">
        <v>1493</v>
      </c>
      <c r="AY132" s="12" t="s">
        <v>1493</v>
      </c>
      <c r="AZ132" s="12" t="s">
        <v>1493</v>
      </c>
      <c r="BA132" s="12" t="s">
        <v>1493</v>
      </c>
      <c r="BB132">
        <v>1</v>
      </c>
      <c r="BC132" s="12" t="s">
        <v>1493</v>
      </c>
      <c r="BD132" s="12" t="s">
        <v>1493</v>
      </c>
      <c r="BE132" s="12" t="s">
        <v>1493</v>
      </c>
      <c r="BF132" s="12" t="s">
        <v>1493</v>
      </c>
      <c r="BG132" s="12" t="s">
        <v>1493</v>
      </c>
      <c r="BH132" s="12" t="s">
        <v>1493</v>
      </c>
      <c r="BI132" s="12" t="s">
        <v>1493</v>
      </c>
      <c r="BJ132" s="12" t="s">
        <v>1493</v>
      </c>
      <c r="BK132" s="12" t="s">
        <v>1493</v>
      </c>
      <c r="BL132" s="12" t="s">
        <v>1493</v>
      </c>
      <c r="BM132" s="12" t="s">
        <v>1493</v>
      </c>
      <c r="BN132" s="12" t="s">
        <v>1493</v>
      </c>
      <c r="BO132" s="12" t="s">
        <v>1493</v>
      </c>
      <c r="BP132" s="12" t="s">
        <v>1493</v>
      </c>
      <c r="BQ132" s="12" t="s">
        <v>1493</v>
      </c>
      <c r="BR132" s="12" t="s">
        <v>1493</v>
      </c>
      <c r="BS132" s="12" t="s">
        <v>1493</v>
      </c>
      <c r="BT132" s="12" t="s">
        <v>1493</v>
      </c>
      <c r="BU132" s="12" t="s">
        <v>1493</v>
      </c>
      <c r="BV132" s="12" t="s">
        <v>1493</v>
      </c>
      <c r="BW132" s="12" t="s">
        <v>1493</v>
      </c>
      <c r="BX132" s="12" t="s">
        <v>1493</v>
      </c>
      <c r="BY132" s="12" t="s">
        <v>1493</v>
      </c>
      <c r="BZ132" s="12" t="s">
        <v>1493</v>
      </c>
      <c r="CA132" s="12" t="s">
        <v>1493</v>
      </c>
      <c r="CB132" s="12" t="s">
        <v>1493</v>
      </c>
      <c r="CC132" s="12" t="s">
        <v>1493</v>
      </c>
      <c r="CD132" s="12" t="s">
        <v>1493</v>
      </c>
      <c r="CE132" s="12" t="s">
        <v>1493</v>
      </c>
      <c r="CF132" s="12" t="s">
        <v>1493</v>
      </c>
      <c r="CG132" s="12" t="s">
        <v>1493</v>
      </c>
      <c r="CH132" s="12" t="s">
        <v>1493</v>
      </c>
      <c r="CI132" s="12" t="s">
        <v>1493</v>
      </c>
      <c r="CJ132" s="12" t="s">
        <v>1493</v>
      </c>
      <c r="CK132" s="12" t="s">
        <v>1493</v>
      </c>
      <c r="CL132" s="12" t="s">
        <v>1493</v>
      </c>
      <c r="CM132" s="12" t="s">
        <v>1493</v>
      </c>
      <c r="CN132" s="12" t="s">
        <v>1493</v>
      </c>
      <c r="CO132" s="12" t="s">
        <v>1493</v>
      </c>
      <c r="CP132" s="12" t="s">
        <v>1493</v>
      </c>
      <c r="CQ132" s="12" t="s">
        <v>1493</v>
      </c>
      <c r="CR132" s="12" t="s">
        <v>1493</v>
      </c>
      <c r="CS132" s="12" t="s">
        <v>1493</v>
      </c>
      <c r="CT132" s="12" t="s">
        <v>1493</v>
      </c>
      <c r="CU132" s="12" t="s">
        <v>1493</v>
      </c>
      <c r="CV132" s="12" t="s">
        <v>1493</v>
      </c>
      <c r="CW132" s="12" t="s">
        <v>1493</v>
      </c>
      <c r="CX132" s="12" t="s">
        <v>1493</v>
      </c>
      <c r="CY132" s="12" t="s">
        <v>1493</v>
      </c>
      <c r="CZ132" s="12" t="s">
        <v>1493</v>
      </c>
      <c r="DA132" s="12" t="s">
        <v>1493</v>
      </c>
      <c r="DB132" s="12" t="s">
        <v>1493</v>
      </c>
      <c r="DC132" s="12" t="s">
        <v>1493</v>
      </c>
      <c r="DD132" s="12" t="s">
        <v>1493</v>
      </c>
      <c r="DE132" s="12" t="s">
        <v>1493</v>
      </c>
      <c r="DF132" s="12" t="s">
        <v>1493</v>
      </c>
      <c r="DG132" s="12" t="s">
        <v>1493</v>
      </c>
      <c r="DH132" s="12" t="s">
        <v>1493</v>
      </c>
      <c r="DI132" s="12" t="s">
        <v>1493</v>
      </c>
      <c r="DJ132" s="12" t="s">
        <v>1493</v>
      </c>
      <c r="DK132" s="12" t="s">
        <v>1493</v>
      </c>
      <c r="DL132" s="12" t="s">
        <v>1493</v>
      </c>
      <c r="DM132" s="12" t="s">
        <v>1493</v>
      </c>
      <c r="DN132" s="12" t="s">
        <v>1493</v>
      </c>
      <c r="DO132" s="12" t="s">
        <v>1493</v>
      </c>
      <c r="DP132" s="12" t="s">
        <v>1493</v>
      </c>
      <c r="DQ132" s="12" t="s">
        <v>1493</v>
      </c>
      <c r="DR132" s="12" t="s">
        <v>1493</v>
      </c>
      <c r="DS132" s="12" t="s">
        <v>1493</v>
      </c>
      <c r="DT132" s="12" t="s">
        <v>1493</v>
      </c>
      <c r="DU132" s="12" t="s">
        <v>1493</v>
      </c>
      <c r="DV132" s="12" t="s">
        <v>1493</v>
      </c>
      <c r="DW132" s="12" t="s">
        <v>1493</v>
      </c>
      <c r="DX132" s="12" t="s">
        <v>1493</v>
      </c>
      <c r="DY132" s="12" t="s">
        <v>1493</v>
      </c>
      <c r="DZ132" s="12" t="s">
        <v>1493</v>
      </c>
      <c r="EA132" s="12" t="s">
        <v>1493</v>
      </c>
      <c r="EB132" s="12" t="s">
        <v>1493</v>
      </c>
      <c r="EC132" s="12" t="s">
        <v>1493</v>
      </c>
      <c r="ED132" s="12" t="s">
        <v>1493</v>
      </c>
      <c r="EE132" s="12" t="s">
        <v>1493</v>
      </c>
      <c r="EF132" s="12" t="s">
        <v>1493</v>
      </c>
      <c r="EG132" s="12" t="s">
        <v>1493</v>
      </c>
      <c r="EH132" s="12" t="s">
        <v>1493</v>
      </c>
      <c r="EI132" s="12" t="s">
        <v>1493</v>
      </c>
      <c r="EJ132" s="12" t="s">
        <v>1493</v>
      </c>
      <c r="EK132" s="12" t="s">
        <v>1493</v>
      </c>
      <c r="EL132" s="12" t="s">
        <v>1493</v>
      </c>
      <c r="EM132" s="12" t="s">
        <v>1493</v>
      </c>
      <c r="EN132" s="12" t="s">
        <v>1493</v>
      </c>
      <c r="EO132" s="12" t="s">
        <v>1493</v>
      </c>
      <c r="EP132" s="12" t="s">
        <v>1493</v>
      </c>
      <c r="EQ132" s="12" t="s">
        <v>1493</v>
      </c>
      <c r="ER132" s="12" t="s">
        <v>1493</v>
      </c>
      <c r="ES132" s="12" t="s">
        <v>1493</v>
      </c>
      <c r="ET132" s="12" t="s">
        <v>1493</v>
      </c>
      <c r="EU132" s="12" t="s">
        <v>1493</v>
      </c>
      <c r="EV132" s="12" t="s">
        <v>1493</v>
      </c>
      <c r="EW132" s="12" t="s">
        <v>1493</v>
      </c>
      <c r="EX132" s="12" t="s">
        <v>1493</v>
      </c>
      <c r="EY132" s="12" t="s">
        <v>1493</v>
      </c>
      <c r="EZ132" s="12" t="s">
        <v>1493</v>
      </c>
      <c r="FA132" s="12" t="s">
        <v>1493</v>
      </c>
      <c r="FB132" s="12" t="s">
        <v>1493</v>
      </c>
      <c r="FC132" s="12" t="s">
        <v>1493</v>
      </c>
      <c r="FD132" s="12" t="s">
        <v>1493</v>
      </c>
      <c r="FE132" s="12" t="s">
        <v>1493</v>
      </c>
      <c r="FF132" s="12" t="s">
        <v>1493</v>
      </c>
      <c r="FG132" s="12" t="s">
        <v>1493</v>
      </c>
      <c r="FH132" s="12" t="s">
        <v>1493</v>
      </c>
      <c r="FI132" s="12" t="s">
        <v>1493</v>
      </c>
      <c r="FJ132" s="12" t="s">
        <v>1493</v>
      </c>
      <c r="FK132" s="12" t="s">
        <v>1493</v>
      </c>
      <c r="FL132" s="12" t="s">
        <v>1493</v>
      </c>
      <c r="FM132" s="12" t="s">
        <v>1493</v>
      </c>
      <c r="FN132">
        <v>1</v>
      </c>
      <c r="FO132" s="12" t="s">
        <v>1493</v>
      </c>
      <c r="FP132" s="12" t="s">
        <v>1493</v>
      </c>
      <c r="FQ132">
        <v>1</v>
      </c>
      <c r="FR132" s="12" t="s">
        <v>1493</v>
      </c>
      <c r="FS132" s="12" t="s">
        <v>1493</v>
      </c>
      <c r="FT132" s="12" t="s">
        <v>1493</v>
      </c>
      <c r="FU132" s="12" t="s">
        <v>1493</v>
      </c>
      <c r="FV132" s="12" t="s">
        <v>1493</v>
      </c>
      <c r="FW132" s="12" t="s">
        <v>1493</v>
      </c>
      <c r="FX132" s="12" t="s">
        <v>1493</v>
      </c>
      <c r="FY132" s="12" t="s">
        <v>1493</v>
      </c>
      <c r="FZ132" s="12" t="s">
        <v>1493</v>
      </c>
      <c r="GA132" s="12" t="s">
        <v>1493</v>
      </c>
      <c r="GB132" s="12" t="s">
        <v>1493</v>
      </c>
      <c r="GC132" s="12" t="s">
        <v>1493</v>
      </c>
      <c r="GD132" s="12" t="s">
        <v>1493</v>
      </c>
      <c r="GE132" s="12" t="s">
        <v>1493</v>
      </c>
      <c r="GF132" s="12" t="s">
        <v>1493</v>
      </c>
      <c r="GG132" s="12" t="s">
        <v>1493</v>
      </c>
      <c r="GH132" s="12" t="s">
        <v>1493</v>
      </c>
      <c r="GI132" s="12" t="s">
        <v>1493</v>
      </c>
      <c r="GJ132">
        <v>0</v>
      </c>
      <c r="GK132">
        <v>0</v>
      </c>
      <c r="GL132">
        <v>0</v>
      </c>
      <c r="GN132">
        <v>1</v>
      </c>
    </row>
    <row r="133" spans="1:196" x14ac:dyDescent="0.25">
      <c r="A133" s="4">
        <v>1.0369999999999999</v>
      </c>
      <c r="B133" s="12" t="s">
        <v>478</v>
      </c>
      <c r="C133" s="12" t="s">
        <v>1493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 s="12" t="s">
        <v>1493</v>
      </c>
      <c r="M133" s="12" t="s">
        <v>1493</v>
      </c>
      <c r="N133" s="12" t="s">
        <v>1493</v>
      </c>
      <c r="O133" s="12" t="s">
        <v>1493</v>
      </c>
      <c r="P133" s="12" t="s">
        <v>1071</v>
      </c>
      <c r="Q133" s="12" t="s">
        <v>1493</v>
      </c>
      <c r="R133">
        <v>1</v>
      </c>
      <c r="S133" s="12" t="s">
        <v>1493</v>
      </c>
      <c r="T133" s="12" t="s">
        <v>1493</v>
      </c>
      <c r="U133" s="12" t="s">
        <v>1493</v>
      </c>
      <c r="V133" s="12" t="s">
        <v>1493</v>
      </c>
      <c r="W133" s="12" t="s">
        <v>1493</v>
      </c>
      <c r="X133" s="12" t="s">
        <v>1493</v>
      </c>
      <c r="Y133" s="12" t="s">
        <v>1493</v>
      </c>
      <c r="Z133" s="12" t="s">
        <v>1493</v>
      </c>
      <c r="AA133" s="12" t="s">
        <v>1493</v>
      </c>
      <c r="AB133">
        <v>1</v>
      </c>
      <c r="AC133">
        <v>1</v>
      </c>
      <c r="AD133" s="12" t="s">
        <v>707</v>
      </c>
      <c r="AE133" s="12" t="s">
        <v>1493</v>
      </c>
      <c r="AF133">
        <v>1</v>
      </c>
      <c r="AG133" s="12" t="s">
        <v>1493</v>
      </c>
      <c r="AH133" s="12" t="s">
        <v>1493</v>
      </c>
      <c r="AI133" s="12" t="s">
        <v>1493</v>
      </c>
      <c r="AJ133" s="12" t="s">
        <v>1493</v>
      </c>
      <c r="AK133" s="12" t="s">
        <v>1493</v>
      </c>
      <c r="AL133" s="12" t="s">
        <v>1493</v>
      </c>
      <c r="AM133" s="12" t="s">
        <v>1493</v>
      </c>
      <c r="AN133" s="12" t="s">
        <v>1493</v>
      </c>
      <c r="AO133" s="12" t="s">
        <v>1493</v>
      </c>
      <c r="AP133" s="12" t="s">
        <v>1493</v>
      </c>
      <c r="AQ133" s="12" t="s">
        <v>1493</v>
      </c>
      <c r="AR133" s="12" t="s">
        <v>1493</v>
      </c>
      <c r="AS133" s="12" t="s">
        <v>1493</v>
      </c>
      <c r="AT133" s="12" t="s">
        <v>1493</v>
      </c>
      <c r="AU133" s="12" t="s">
        <v>1493</v>
      </c>
      <c r="AV133" s="12" t="s">
        <v>1493</v>
      </c>
      <c r="AW133" s="12" t="s">
        <v>1493</v>
      </c>
      <c r="AX133" s="12" t="s">
        <v>1493</v>
      </c>
      <c r="AY133" s="12" t="s">
        <v>1493</v>
      </c>
      <c r="AZ133" s="12" t="s">
        <v>1493</v>
      </c>
      <c r="BA133" s="12" t="s">
        <v>1493</v>
      </c>
      <c r="BB133" s="12" t="s">
        <v>1493</v>
      </c>
      <c r="BC133" s="12" t="s">
        <v>1493</v>
      </c>
      <c r="BD133" s="12" t="s">
        <v>1493</v>
      </c>
      <c r="BE133" s="12" t="s">
        <v>1493</v>
      </c>
      <c r="BF133" s="12" t="s">
        <v>1493</v>
      </c>
      <c r="BG133" s="12" t="s">
        <v>1493</v>
      </c>
      <c r="BH133" s="12" t="s">
        <v>1493</v>
      </c>
      <c r="BI133" s="12" t="s">
        <v>1493</v>
      </c>
      <c r="BJ133" s="12" t="s">
        <v>1493</v>
      </c>
      <c r="BK133" s="12" t="s">
        <v>1493</v>
      </c>
      <c r="BL133" s="12" t="s">
        <v>1493</v>
      </c>
      <c r="BM133" s="12" t="s">
        <v>1493</v>
      </c>
      <c r="BN133" s="12" t="s">
        <v>1493</v>
      </c>
      <c r="BO133" s="12" t="s">
        <v>1493</v>
      </c>
      <c r="BP133" s="12" t="s">
        <v>1493</v>
      </c>
      <c r="BQ133" s="12" t="s">
        <v>1493</v>
      </c>
      <c r="BR133" s="12" t="s">
        <v>1493</v>
      </c>
      <c r="BS133" s="12" t="s">
        <v>1493</v>
      </c>
      <c r="BT133" s="12" t="s">
        <v>1493</v>
      </c>
      <c r="BU133" s="12" t="s">
        <v>1493</v>
      </c>
      <c r="BV133" s="12" t="s">
        <v>1493</v>
      </c>
      <c r="BW133" s="12" t="s">
        <v>1493</v>
      </c>
      <c r="BX133" s="12" t="s">
        <v>1493</v>
      </c>
      <c r="BY133" s="12" t="s">
        <v>1493</v>
      </c>
      <c r="BZ133" s="12" t="s">
        <v>1493</v>
      </c>
      <c r="CA133" s="12" t="s">
        <v>1493</v>
      </c>
      <c r="CB133" s="12" t="s">
        <v>1493</v>
      </c>
      <c r="CC133" s="12" t="s">
        <v>1493</v>
      </c>
      <c r="CD133" s="12" t="s">
        <v>1493</v>
      </c>
      <c r="CE133" s="12" t="s">
        <v>1493</v>
      </c>
      <c r="CF133" s="12" t="s">
        <v>1493</v>
      </c>
      <c r="CG133" s="12" t="s">
        <v>1493</v>
      </c>
      <c r="CH133" s="12" t="s">
        <v>1493</v>
      </c>
      <c r="CI133" s="12" t="s">
        <v>1493</v>
      </c>
      <c r="CJ133" s="12" t="s">
        <v>1493</v>
      </c>
      <c r="CK133" s="12" t="s">
        <v>1493</v>
      </c>
      <c r="CL133" s="12" t="s">
        <v>1493</v>
      </c>
      <c r="CM133" s="12" t="s">
        <v>1493</v>
      </c>
      <c r="CN133" s="12" t="s">
        <v>1493</v>
      </c>
      <c r="CO133" s="12" t="s">
        <v>1493</v>
      </c>
      <c r="CP133" s="12" t="s">
        <v>1493</v>
      </c>
      <c r="CQ133" s="12" t="s">
        <v>1493</v>
      </c>
      <c r="CR133" s="12" t="s">
        <v>1493</v>
      </c>
      <c r="CS133" s="12" t="s">
        <v>1493</v>
      </c>
      <c r="CT133" s="12" t="s">
        <v>1493</v>
      </c>
      <c r="CU133" s="12" t="s">
        <v>1493</v>
      </c>
      <c r="CV133" s="12" t="s">
        <v>1493</v>
      </c>
      <c r="CW133" s="12" t="s">
        <v>1493</v>
      </c>
      <c r="CX133" s="12" t="s">
        <v>1493</v>
      </c>
      <c r="CY133" s="12" t="s">
        <v>1493</v>
      </c>
      <c r="CZ133" s="12" t="s">
        <v>1493</v>
      </c>
      <c r="DA133" s="12" t="s">
        <v>1493</v>
      </c>
      <c r="DB133" s="12" t="s">
        <v>1493</v>
      </c>
      <c r="DC133" s="12" t="s">
        <v>1493</v>
      </c>
      <c r="DD133" s="12" t="s">
        <v>1493</v>
      </c>
      <c r="DE133" s="12" t="s">
        <v>1493</v>
      </c>
      <c r="DF133" s="12" t="s">
        <v>1493</v>
      </c>
      <c r="DG133" s="12" t="s">
        <v>1493</v>
      </c>
      <c r="DH133" s="12" t="s">
        <v>1493</v>
      </c>
      <c r="DI133" s="12" t="s">
        <v>1493</v>
      </c>
      <c r="DJ133" s="12" t="s">
        <v>1493</v>
      </c>
      <c r="DK133" s="12" t="s">
        <v>1493</v>
      </c>
      <c r="DL133" s="12" t="s">
        <v>1493</v>
      </c>
      <c r="DM133" s="12" t="s">
        <v>1493</v>
      </c>
      <c r="DN133" s="12" t="s">
        <v>1493</v>
      </c>
      <c r="DO133" s="12" t="s">
        <v>1493</v>
      </c>
      <c r="DP133" s="12" t="s">
        <v>1493</v>
      </c>
      <c r="DQ133" s="12" t="s">
        <v>1493</v>
      </c>
      <c r="DR133" s="12" t="s">
        <v>1493</v>
      </c>
      <c r="DS133" s="12" t="s">
        <v>1493</v>
      </c>
      <c r="DT133" s="12" t="s">
        <v>1493</v>
      </c>
      <c r="DU133" s="12" t="s">
        <v>1493</v>
      </c>
      <c r="DV133" s="12" t="s">
        <v>1493</v>
      </c>
      <c r="DW133" s="12" t="s">
        <v>1493</v>
      </c>
      <c r="DX133" s="12" t="s">
        <v>1493</v>
      </c>
      <c r="DY133" s="12" t="s">
        <v>1493</v>
      </c>
      <c r="DZ133" s="12" t="s">
        <v>1493</v>
      </c>
      <c r="EA133" s="12" t="s">
        <v>1493</v>
      </c>
      <c r="EB133" s="12" t="s">
        <v>1493</v>
      </c>
      <c r="EC133" s="12" t="s">
        <v>1493</v>
      </c>
      <c r="ED133" s="12" t="s">
        <v>1493</v>
      </c>
      <c r="EE133" s="12" t="s">
        <v>1493</v>
      </c>
      <c r="EF133" s="12" t="s">
        <v>1493</v>
      </c>
      <c r="EG133" s="12" t="s">
        <v>1493</v>
      </c>
      <c r="EH133" s="12" t="s">
        <v>1493</v>
      </c>
      <c r="EI133" s="12" t="s">
        <v>1493</v>
      </c>
      <c r="EJ133" s="12" t="s">
        <v>1493</v>
      </c>
      <c r="EK133" s="12" t="s">
        <v>1493</v>
      </c>
      <c r="EL133" s="12" t="s">
        <v>1493</v>
      </c>
      <c r="EM133" s="12" t="s">
        <v>1493</v>
      </c>
      <c r="EN133" s="12" t="s">
        <v>1493</v>
      </c>
      <c r="EO133" s="12" t="s">
        <v>1493</v>
      </c>
      <c r="EP133" s="12" t="s">
        <v>1493</v>
      </c>
      <c r="EQ133" s="12" t="s">
        <v>1493</v>
      </c>
      <c r="ER133" s="12" t="s">
        <v>1493</v>
      </c>
      <c r="ES133" s="12" t="s">
        <v>1493</v>
      </c>
      <c r="ET133" s="12" t="s">
        <v>1493</v>
      </c>
      <c r="EU133" s="12" t="s">
        <v>1493</v>
      </c>
      <c r="EV133" s="12" t="s">
        <v>1493</v>
      </c>
      <c r="EW133" s="12" t="s">
        <v>1493</v>
      </c>
      <c r="EX133" s="12" t="s">
        <v>1493</v>
      </c>
      <c r="EY133" s="12" t="s">
        <v>1493</v>
      </c>
      <c r="EZ133" s="12" t="s">
        <v>1493</v>
      </c>
      <c r="FA133" s="12" t="s">
        <v>1493</v>
      </c>
      <c r="FB133" s="12" t="s">
        <v>1493</v>
      </c>
      <c r="FC133" s="12" t="s">
        <v>1493</v>
      </c>
      <c r="FD133" s="12" t="s">
        <v>1493</v>
      </c>
      <c r="FE133" s="12" t="s">
        <v>1493</v>
      </c>
      <c r="FF133" s="12" t="s">
        <v>1493</v>
      </c>
      <c r="FG133" s="12" t="s">
        <v>1493</v>
      </c>
      <c r="FH133" s="12" t="s">
        <v>1493</v>
      </c>
      <c r="FI133" s="12" t="s">
        <v>1493</v>
      </c>
      <c r="FJ133" s="12" t="s">
        <v>1493</v>
      </c>
      <c r="FK133" s="12" t="s">
        <v>1493</v>
      </c>
      <c r="FL133" s="12" t="s">
        <v>1493</v>
      </c>
      <c r="FM133" s="12" t="s">
        <v>1493</v>
      </c>
      <c r="FN133">
        <v>1</v>
      </c>
      <c r="FO133" s="12" t="s">
        <v>1493</v>
      </c>
      <c r="FP133" s="12" t="s">
        <v>1493</v>
      </c>
      <c r="FQ133">
        <v>1</v>
      </c>
      <c r="FR133" s="12" t="s">
        <v>1493</v>
      </c>
      <c r="FS133" s="12" t="s">
        <v>1493</v>
      </c>
      <c r="FT133" s="12" t="s">
        <v>1493</v>
      </c>
      <c r="FU133" s="12" t="s">
        <v>1493</v>
      </c>
      <c r="FV133" s="12" t="s">
        <v>1493</v>
      </c>
      <c r="FW133" s="12" t="s">
        <v>1493</v>
      </c>
      <c r="FX133" s="12" t="s">
        <v>1493</v>
      </c>
      <c r="FY133" s="12" t="s">
        <v>1493</v>
      </c>
      <c r="FZ133" s="12" t="s">
        <v>1493</v>
      </c>
      <c r="GA133" s="12" t="s">
        <v>1493</v>
      </c>
      <c r="GB133" s="12" t="s">
        <v>1493</v>
      </c>
      <c r="GC133" s="12" t="s">
        <v>1493</v>
      </c>
      <c r="GD133" s="12" t="s">
        <v>1493</v>
      </c>
      <c r="GE133" s="12" t="s">
        <v>1493</v>
      </c>
      <c r="GF133" s="12" t="s">
        <v>1493</v>
      </c>
      <c r="GG133" s="12" t="s">
        <v>1493</v>
      </c>
      <c r="GH133" s="12" t="s">
        <v>1493</v>
      </c>
      <c r="GI133" s="12" t="s">
        <v>1493</v>
      </c>
      <c r="GJ133">
        <v>0</v>
      </c>
      <c r="GK133">
        <v>0</v>
      </c>
      <c r="GL133">
        <v>0</v>
      </c>
      <c r="GN133">
        <v>1</v>
      </c>
    </row>
    <row r="134" spans="1:196" x14ac:dyDescent="0.25">
      <c r="A134" s="4">
        <v>1.038</v>
      </c>
      <c r="B134" s="12" t="s">
        <v>556</v>
      </c>
      <c r="C134">
        <v>50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 s="12" t="s">
        <v>1493</v>
      </c>
      <c r="M134" s="12" t="s">
        <v>1493</v>
      </c>
      <c r="N134">
        <v>1</v>
      </c>
      <c r="O134" s="12" t="s">
        <v>1493</v>
      </c>
      <c r="P134" s="12" t="s">
        <v>568</v>
      </c>
      <c r="Q134" s="12" t="s">
        <v>1493</v>
      </c>
      <c r="R134">
        <v>1</v>
      </c>
      <c r="S134" s="12" t="s">
        <v>1493</v>
      </c>
      <c r="T134" s="12" t="s">
        <v>1493</v>
      </c>
      <c r="U134" s="12" t="s">
        <v>1493</v>
      </c>
      <c r="V134" s="12" t="s">
        <v>1493</v>
      </c>
      <c r="W134" s="12" t="s">
        <v>1493</v>
      </c>
      <c r="X134" s="12" t="s">
        <v>1493</v>
      </c>
      <c r="Y134" s="12" t="s">
        <v>1493</v>
      </c>
      <c r="Z134">
        <v>1</v>
      </c>
      <c r="AA134" s="12" t="s">
        <v>1493</v>
      </c>
      <c r="AB134" s="12" t="s">
        <v>1493</v>
      </c>
      <c r="AC134">
        <v>1</v>
      </c>
      <c r="AD134" s="12" t="s">
        <v>1006</v>
      </c>
      <c r="AE134" s="12" t="s">
        <v>1493</v>
      </c>
      <c r="AF134">
        <v>1</v>
      </c>
      <c r="AG134" s="12" t="s">
        <v>1493</v>
      </c>
      <c r="AH134" s="12" t="s">
        <v>1493</v>
      </c>
      <c r="AI134" s="12" t="s">
        <v>1493</v>
      </c>
      <c r="AJ134" s="12" t="s">
        <v>1493</v>
      </c>
      <c r="AK134" s="12" t="s">
        <v>1493</v>
      </c>
      <c r="AL134" s="12" t="s">
        <v>1493</v>
      </c>
      <c r="AM134" s="12" t="s">
        <v>1493</v>
      </c>
      <c r="AN134" s="12" t="s">
        <v>1493</v>
      </c>
      <c r="AO134" s="12" t="s">
        <v>1493</v>
      </c>
      <c r="AP134">
        <v>1</v>
      </c>
      <c r="AQ134">
        <v>1</v>
      </c>
      <c r="AR134" s="12" t="s">
        <v>1493</v>
      </c>
      <c r="AS134" s="12" t="s">
        <v>1493</v>
      </c>
      <c r="AT134" s="12" t="s">
        <v>1493</v>
      </c>
      <c r="AU134" s="12" t="s">
        <v>1493</v>
      </c>
      <c r="AV134" s="12" t="s">
        <v>1493</v>
      </c>
      <c r="AW134" s="12" t="s">
        <v>1493</v>
      </c>
      <c r="AX134" s="12" t="s">
        <v>1493</v>
      </c>
      <c r="AY134" s="12" t="s">
        <v>1493</v>
      </c>
      <c r="AZ134" s="12" t="s">
        <v>1493</v>
      </c>
      <c r="BA134" s="12" t="s">
        <v>1493</v>
      </c>
      <c r="BB134" s="12" t="s">
        <v>1493</v>
      </c>
      <c r="BC134" s="12" t="s">
        <v>1493</v>
      </c>
      <c r="BD134" s="12" t="s">
        <v>1493</v>
      </c>
      <c r="BE134" s="12" t="s">
        <v>1493</v>
      </c>
      <c r="BF134" s="12" t="s">
        <v>1493</v>
      </c>
      <c r="BG134" s="12" t="s">
        <v>1493</v>
      </c>
      <c r="BH134" s="12" t="s">
        <v>1493</v>
      </c>
      <c r="BI134" s="12" t="s">
        <v>1493</v>
      </c>
      <c r="BJ134" s="12" t="s">
        <v>1493</v>
      </c>
      <c r="BK134" s="12" t="s">
        <v>1493</v>
      </c>
      <c r="BL134" s="12" t="s">
        <v>1493</v>
      </c>
      <c r="BM134" s="12" t="s">
        <v>1493</v>
      </c>
      <c r="BN134" s="12" t="s">
        <v>1493</v>
      </c>
      <c r="BO134" s="12" t="s">
        <v>1493</v>
      </c>
      <c r="BP134" s="12" t="s">
        <v>1493</v>
      </c>
      <c r="BQ134" s="12" t="s">
        <v>1493</v>
      </c>
      <c r="BR134" s="12" t="s">
        <v>1493</v>
      </c>
      <c r="BS134" s="12" t="s">
        <v>1493</v>
      </c>
      <c r="BT134" s="12" t="s">
        <v>1493</v>
      </c>
      <c r="BU134" s="12" t="s">
        <v>1493</v>
      </c>
      <c r="BV134" s="12" t="s">
        <v>1493</v>
      </c>
      <c r="BW134" s="12" t="s">
        <v>1493</v>
      </c>
      <c r="BX134" s="12" t="s">
        <v>1493</v>
      </c>
      <c r="BY134" s="12" t="s">
        <v>1493</v>
      </c>
      <c r="BZ134" s="12" t="s">
        <v>1493</v>
      </c>
      <c r="CA134" s="12" t="s">
        <v>1493</v>
      </c>
      <c r="CB134" s="12" t="s">
        <v>1493</v>
      </c>
      <c r="CC134" s="12" t="s">
        <v>1493</v>
      </c>
      <c r="CD134" s="12" t="s">
        <v>1493</v>
      </c>
      <c r="CE134" s="12" t="s">
        <v>1493</v>
      </c>
      <c r="CF134" s="12" t="s">
        <v>1493</v>
      </c>
      <c r="CG134" s="12" t="s">
        <v>1493</v>
      </c>
      <c r="CH134" s="12" t="s">
        <v>1493</v>
      </c>
      <c r="CI134" s="12" t="s">
        <v>1493</v>
      </c>
      <c r="CJ134" s="12" t="s">
        <v>1493</v>
      </c>
      <c r="CK134" s="12" t="s">
        <v>1493</v>
      </c>
      <c r="CL134" s="12" t="s">
        <v>1493</v>
      </c>
      <c r="CM134" s="12" t="s">
        <v>1493</v>
      </c>
      <c r="CN134" s="12" t="s">
        <v>1493</v>
      </c>
      <c r="CO134" s="12" t="s">
        <v>1493</v>
      </c>
      <c r="CP134" s="12" t="s">
        <v>1493</v>
      </c>
      <c r="CQ134" s="12" t="s">
        <v>1493</v>
      </c>
      <c r="CR134" s="12" t="s">
        <v>1493</v>
      </c>
      <c r="CS134" s="12" t="s">
        <v>1493</v>
      </c>
      <c r="CT134" s="12" t="s">
        <v>1493</v>
      </c>
      <c r="CU134" s="12" t="s">
        <v>1493</v>
      </c>
      <c r="CV134" s="12" t="s">
        <v>1493</v>
      </c>
      <c r="CW134" s="12" t="s">
        <v>1493</v>
      </c>
      <c r="CX134" s="12" t="s">
        <v>1493</v>
      </c>
      <c r="CY134" s="12" t="s">
        <v>1493</v>
      </c>
      <c r="CZ134" s="12" t="s">
        <v>1493</v>
      </c>
      <c r="DA134" s="12" t="s">
        <v>1493</v>
      </c>
      <c r="DB134" s="12" t="s">
        <v>1493</v>
      </c>
      <c r="DC134" s="12" t="s">
        <v>1493</v>
      </c>
      <c r="DD134" s="12" t="s">
        <v>1493</v>
      </c>
      <c r="DE134" s="12" t="s">
        <v>1493</v>
      </c>
      <c r="DF134" s="12" t="s">
        <v>1493</v>
      </c>
      <c r="DG134" s="12" t="s">
        <v>1493</v>
      </c>
      <c r="DH134" s="12" t="s">
        <v>1493</v>
      </c>
      <c r="DI134" s="12" t="s">
        <v>1493</v>
      </c>
      <c r="DJ134" s="12" t="s">
        <v>1493</v>
      </c>
      <c r="DK134" s="12" t="s">
        <v>1493</v>
      </c>
      <c r="DL134" s="12" t="s">
        <v>1493</v>
      </c>
      <c r="DM134" s="12" t="s">
        <v>1493</v>
      </c>
      <c r="DN134" s="12" t="s">
        <v>1493</v>
      </c>
      <c r="DO134" s="12" t="s">
        <v>1493</v>
      </c>
      <c r="DP134" s="12" t="s">
        <v>1493</v>
      </c>
      <c r="DQ134" s="12" t="s">
        <v>1493</v>
      </c>
      <c r="DR134" s="12" t="s">
        <v>1493</v>
      </c>
      <c r="DS134" s="12" t="s">
        <v>1493</v>
      </c>
      <c r="DT134" s="12" t="s">
        <v>1493</v>
      </c>
      <c r="DU134" s="12" t="s">
        <v>1493</v>
      </c>
      <c r="DV134" s="12" t="s">
        <v>1493</v>
      </c>
      <c r="DW134" s="12" t="s">
        <v>1493</v>
      </c>
      <c r="DX134" s="12" t="s">
        <v>1493</v>
      </c>
      <c r="DY134" s="12" t="s">
        <v>1493</v>
      </c>
      <c r="DZ134" s="12" t="s">
        <v>1493</v>
      </c>
      <c r="EA134" s="12" t="s">
        <v>1493</v>
      </c>
      <c r="EB134" s="12" t="s">
        <v>1493</v>
      </c>
      <c r="EC134" s="12" t="s">
        <v>1493</v>
      </c>
      <c r="ED134" s="12" t="s">
        <v>1493</v>
      </c>
      <c r="EE134" s="12" t="s">
        <v>1493</v>
      </c>
      <c r="EF134" s="12" t="s">
        <v>1493</v>
      </c>
      <c r="EG134" s="12" t="s">
        <v>1493</v>
      </c>
      <c r="EH134" s="12" t="s">
        <v>1493</v>
      </c>
      <c r="EI134" s="12" t="s">
        <v>1493</v>
      </c>
      <c r="EJ134" s="12" t="s">
        <v>1493</v>
      </c>
      <c r="EK134" s="12" t="s">
        <v>1493</v>
      </c>
      <c r="EL134" s="12" t="s">
        <v>1493</v>
      </c>
      <c r="EM134" s="12" t="s">
        <v>1493</v>
      </c>
      <c r="EN134" s="12" t="s">
        <v>1493</v>
      </c>
      <c r="EO134" s="12" t="s">
        <v>1493</v>
      </c>
      <c r="EP134" s="12" t="s">
        <v>1493</v>
      </c>
      <c r="EQ134" s="12" t="s">
        <v>1493</v>
      </c>
      <c r="ER134" s="12" t="s">
        <v>1493</v>
      </c>
      <c r="ES134" s="12" t="s">
        <v>1493</v>
      </c>
      <c r="ET134" s="12" t="s">
        <v>1493</v>
      </c>
      <c r="EU134" s="12" t="s">
        <v>1493</v>
      </c>
      <c r="EV134" s="12" t="s">
        <v>1493</v>
      </c>
      <c r="EW134" s="12" t="s">
        <v>1493</v>
      </c>
      <c r="EX134" s="12" t="s">
        <v>1493</v>
      </c>
      <c r="EY134" s="12" t="s">
        <v>1493</v>
      </c>
      <c r="EZ134" s="12" t="s">
        <v>1493</v>
      </c>
      <c r="FA134" s="12" t="s">
        <v>1493</v>
      </c>
      <c r="FB134" s="12" t="s">
        <v>1493</v>
      </c>
      <c r="FC134" s="12" t="s">
        <v>1493</v>
      </c>
      <c r="FD134" s="12" t="s">
        <v>1493</v>
      </c>
      <c r="FE134" s="12" t="s">
        <v>1493</v>
      </c>
      <c r="FF134" s="12" t="s">
        <v>1493</v>
      </c>
      <c r="FG134" s="12" t="s">
        <v>1493</v>
      </c>
      <c r="FH134" s="12" t="s">
        <v>1493</v>
      </c>
      <c r="FI134" s="12" t="s">
        <v>1493</v>
      </c>
      <c r="FJ134" s="12" t="s">
        <v>1493</v>
      </c>
      <c r="FK134" s="12" t="s">
        <v>1493</v>
      </c>
      <c r="FL134" s="12" t="s">
        <v>1493</v>
      </c>
      <c r="FM134" s="12" t="s">
        <v>1493</v>
      </c>
      <c r="FN134">
        <v>1</v>
      </c>
      <c r="FO134" s="12" t="s">
        <v>1493</v>
      </c>
      <c r="FP134" s="12" t="s">
        <v>1493</v>
      </c>
      <c r="FQ134">
        <v>0</v>
      </c>
      <c r="FR134" s="12" t="s">
        <v>1493</v>
      </c>
      <c r="FS134" s="12" t="s">
        <v>1493</v>
      </c>
      <c r="FT134" s="12" t="s">
        <v>1493</v>
      </c>
      <c r="FU134" s="12" t="s">
        <v>1493</v>
      </c>
      <c r="FV134" s="12" t="s">
        <v>1493</v>
      </c>
      <c r="FW134" s="12" t="s">
        <v>1493</v>
      </c>
      <c r="FX134" s="12" t="s">
        <v>1493</v>
      </c>
      <c r="FY134" s="12" t="s">
        <v>1493</v>
      </c>
      <c r="FZ134" s="12" t="s">
        <v>1493</v>
      </c>
      <c r="GA134" s="12" t="s">
        <v>1493</v>
      </c>
      <c r="GB134" s="12" t="s">
        <v>1493</v>
      </c>
      <c r="GC134" s="12" t="s">
        <v>1493</v>
      </c>
      <c r="GD134" s="12" t="s">
        <v>1493</v>
      </c>
      <c r="GE134" s="12" t="s">
        <v>1493</v>
      </c>
      <c r="GF134" s="12" t="s">
        <v>1493</v>
      </c>
      <c r="GG134" s="12" t="s">
        <v>1493</v>
      </c>
      <c r="GH134" s="12" t="s">
        <v>1493</v>
      </c>
      <c r="GI134" s="12" t="s">
        <v>1493</v>
      </c>
      <c r="GJ134">
        <v>0</v>
      </c>
      <c r="GK134">
        <v>0</v>
      </c>
      <c r="GL134">
        <v>0</v>
      </c>
      <c r="GN134">
        <v>1</v>
      </c>
    </row>
    <row r="135" spans="1:196" x14ac:dyDescent="0.25">
      <c r="A135" s="4">
        <v>1.0389999999999999</v>
      </c>
      <c r="B135" s="12" t="s">
        <v>675</v>
      </c>
      <c r="C135" s="12" t="s">
        <v>1493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 s="12" t="s">
        <v>1493</v>
      </c>
      <c r="M135" s="12" t="s">
        <v>1493</v>
      </c>
      <c r="N135" s="12" t="s">
        <v>1493</v>
      </c>
      <c r="O135">
        <v>1</v>
      </c>
      <c r="P135" s="12" t="s">
        <v>861</v>
      </c>
      <c r="Q135" s="12" t="s">
        <v>1493</v>
      </c>
      <c r="R135" s="12" t="s">
        <v>1493</v>
      </c>
      <c r="S135" s="12" t="s">
        <v>1493</v>
      </c>
      <c r="T135" s="12" t="s">
        <v>1493</v>
      </c>
      <c r="U135" s="12" t="s">
        <v>1493</v>
      </c>
      <c r="V135" s="12" t="s">
        <v>1493</v>
      </c>
      <c r="W135" s="12" t="s">
        <v>1493</v>
      </c>
      <c r="X135" s="12" t="s">
        <v>1493</v>
      </c>
      <c r="Y135" s="12" t="s">
        <v>1493</v>
      </c>
      <c r="Z135" s="12" t="s">
        <v>1493</v>
      </c>
      <c r="AA135" s="12" t="s">
        <v>1493</v>
      </c>
      <c r="AB135" s="12" t="s">
        <v>1493</v>
      </c>
      <c r="AC135">
        <v>1</v>
      </c>
      <c r="AD135" s="12" t="s">
        <v>1079</v>
      </c>
      <c r="AE135" s="12" t="s">
        <v>1493</v>
      </c>
      <c r="AF135" s="12" t="s">
        <v>1493</v>
      </c>
      <c r="AG135" s="12" t="s">
        <v>1493</v>
      </c>
      <c r="AH135" s="12" t="s">
        <v>1493</v>
      </c>
      <c r="AI135" s="12" t="s">
        <v>1493</v>
      </c>
      <c r="AJ135" s="12" t="s">
        <v>1493</v>
      </c>
      <c r="AK135" s="12" t="s">
        <v>1493</v>
      </c>
      <c r="AL135" s="12" t="s">
        <v>1493</v>
      </c>
      <c r="AM135" s="12" t="s">
        <v>1493</v>
      </c>
      <c r="AN135" s="12" t="s">
        <v>1493</v>
      </c>
      <c r="AO135" s="12" t="s">
        <v>1493</v>
      </c>
      <c r="AP135">
        <v>1</v>
      </c>
      <c r="AQ135" s="12" t="s">
        <v>1493</v>
      </c>
      <c r="AR135" s="12" t="s">
        <v>510</v>
      </c>
      <c r="AS135" s="12" t="s">
        <v>1493</v>
      </c>
      <c r="AT135" s="12" t="s">
        <v>1493</v>
      </c>
      <c r="AU135" s="12" t="s">
        <v>1493</v>
      </c>
      <c r="AV135" s="12" t="s">
        <v>1493</v>
      </c>
      <c r="AW135" s="12" t="s">
        <v>1493</v>
      </c>
      <c r="AX135" s="12" t="s">
        <v>1493</v>
      </c>
      <c r="AY135" s="12" t="s">
        <v>1493</v>
      </c>
      <c r="AZ135" s="12" t="s">
        <v>1493</v>
      </c>
      <c r="BA135" s="12" t="s">
        <v>1493</v>
      </c>
      <c r="BB135" s="12" t="s">
        <v>1493</v>
      </c>
      <c r="BC135" s="12" t="s">
        <v>1493</v>
      </c>
      <c r="BD135">
        <v>1</v>
      </c>
      <c r="BE135" s="12" t="s">
        <v>1493</v>
      </c>
      <c r="BF135" s="12" t="s">
        <v>1493</v>
      </c>
      <c r="BG135" s="12" t="s">
        <v>1493</v>
      </c>
      <c r="BH135" s="12" t="s">
        <v>1493</v>
      </c>
      <c r="BI135" s="12" t="s">
        <v>1493</v>
      </c>
      <c r="BJ135" s="12" t="s">
        <v>1493</v>
      </c>
      <c r="BK135" s="12" t="s">
        <v>1493</v>
      </c>
      <c r="BL135" s="12" t="s">
        <v>1493</v>
      </c>
      <c r="BM135" s="12" t="s">
        <v>1493</v>
      </c>
      <c r="BN135" s="12" t="s">
        <v>1493</v>
      </c>
      <c r="BO135" s="12" t="s">
        <v>1493</v>
      </c>
      <c r="BP135" s="12" t="s">
        <v>1493</v>
      </c>
      <c r="BQ135" s="12" t="s">
        <v>1493</v>
      </c>
      <c r="BR135" s="12" t="s">
        <v>1493</v>
      </c>
      <c r="BS135" s="12" t="s">
        <v>1493</v>
      </c>
      <c r="BT135" s="12" t="s">
        <v>1493</v>
      </c>
      <c r="BU135" s="12" t="s">
        <v>1493</v>
      </c>
      <c r="BV135" s="12" t="s">
        <v>1493</v>
      </c>
      <c r="BW135" s="12" t="s">
        <v>1493</v>
      </c>
      <c r="BX135" s="12" t="s">
        <v>1493</v>
      </c>
      <c r="BY135" s="12" t="s">
        <v>1493</v>
      </c>
      <c r="BZ135" s="12" t="s">
        <v>1493</v>
      </c>
      <c r="CA135" s="12" t="s">
        <v>1493</v>
      </c>
      <c r="CB135" s="12" t="s">
        <v>1493</v>
      </c>
      <c r="CC135" s="12" t="s">
        <v>1493</v>
      </c>
      <c r="CD135" s="12" t="s">
        <v>1493</v>
      </c>
      <c r="CE135" s="12" t="s">
        <v>1493</v>
      </c>
      <c r="CF135" s="12" t="s">
        <v>1493</v>
      </c>
      <c r="CG135" s="12" t="s">
        <v>1493</v>
      </c>
      <c r="CH135" s="12" t="s">
        <v>1493</v>
      </c>
      <c r="CI135" s="12" t="s">
        <v>1493</v>
      </c>
      <c r="CJ135" s="12" t="s">
        <v>1493</v>
      </c>
      <c r="CK135" s="12" t="s">
        <v>1493</v>
      </c>
      <c r="CL135" s="12" t="s">
        <v>1493</v>
      </c>
      <c r="CM135" s="12" t="s">
        <v>1493</v>
      </c>
      <c r="CN135" s="12" t="s">
        <v>1493</v>
      </c>
      <c r="CO135" s="12" t="s">
        <v>1493</v>
      </c>
      <c r="CP135" s="12" t="s">
        <v>1493</v>
      </c>
      <c r="CQ135" s="12" t="s">
        <v>1493</v>
      </c>
      <c r="CR135" s="12" t="s">
        <v>1493</v>
      </c>
      <c r="CS135" s="12" t="s">
        <v>1493</v>
      </c>
      <c r="CT135" s="12" t="s">
        <v>1493</v>
      </c>
      <c r="CU135" s="12" t="s">
        <v>1493</v>
      </c>
      <c r="CV135" s="12" t="s">
        <v>1493</v>
      </c>
      <c r="CW135" s="12" t="s">
        <v>1493</v>
      </c>
      <c r="CX135" s="12" t="s">
        <v>1493</v>
      </c>
      <c r="CY135" s="12" t="s">
        <v>1493</v>
      </c>
      <c r="CZ135" s="12" t="s">
        <v>1493</v>
      </c>
      <c r="DA135" s="12" t="s">
        <v>1493</v>
      </c>
      <c r="DB135" s="12" t="s">
        <v>1493</v>
      </c>
      <c r="DC135" s="12" t="s">
        <v>1493</v>
      </c>
      <c r="DD135" s="12" t="s">
        <v>1493</v>
      </c>
      <c r="DE135" s="12" t="s">
        <v>1493</v>
      </c>
      <c r="DF135" s="12" t="s">
        <v>1493</v>
      </c>
      <c r="DG135" s="12" t="s">
        <v>1493</v>
      </c>
      <c r="DH135" s="12" t="s">
        <v>1493</v>
      </c>
      <c r="DI135" s="12" t="s">
        <v>1493</v>
      </c>
      <c r="DJ135" s="12" t="s">
        <v>1493</v>
      </c>
      <c r="DK135" s="12" t="s">
        <v>1493</v>
      </c>
      <c r="DL135" s="12" t="s">
        <v>1493</v>
      </c>
      <c r="DM135" s="12" t="s">
        <v>1493</v>
      </c>
      <c r="DN135" s="12" t="s">
        <v>1493</v>
      </c>
      <c r="DO135" s="12" t="s">
        <v>1493</v>
      </c>
      <c r="DP135" s="12" t="s">
        <v>1493</v>
      </c>
      <c r="DQ135" s="12" t="s">
        <v>1493</v>
      </c>
      <c r="DR135" s="12" t="s">
        <v>1493</v>
      </c>
      <c r="DS135" s="12" t="s">
        <v>1493</v>
      </c>
      <c r="DT135" s="12" t="s">
        <v>1493</v>
      </c>
      <c r="DU135" s="12" t="s">
        <v>1493</v>
      </c>
      <c r="DV135" s="12" t="s">
        <v>1493</v>
      </c>
      <c r="DW135" s="12" t="s">
        <v>1493</v>
      </c>
      <c r="DX135" s="12" t="s">
        <v>1493</v>
      </c>
      <c r="DY135" s="12" t="s">
        <v>1493</v>
      </c>
      <c r="DZ135" s="12" t="s">
        <v>1493</v>
      </c>
      <c r="EA135" s="12" t="s">
        <v>1493</v>
      </c>
      <c r="EB135" s="12" t="s">
        <v>1493</v>
      </c>
      <c r="EC135" s="12" t="s">
        <v>1493</v>
      </c>
      <c r="ED135" s="12" t="s">
        <v>1493</v>
      </c>
      <c r="EE135" s="12" t="s">
        <v>1493</v>
      </c>
      <c r="EF135" s="12" t="s">
        <v>1493</v>
      </c>
      <c r="EG135" s="12" t="s">
        <v>1493</v>
      </c>
      <c r="EH135" s="12" t="s">
        <v>1493</v>
      </c>
      <c r="EI135" s="12" t="s">
        <v>1493</v>
      </c>
      <c r="EJ135" s="12" t="s">
        <v>1493</v>
      </c>
      <c r="EK135" s="12" t="s">
        <v>1493</v>
      </c>
      <c r="EL135" s="12" t="s">
        <v>1493</v>
      </c>
      <c r="EM135" s="12" t="s">
        <v>1493</v>
      </c>
      <c r="EN135" s="12" t="s">
        <v>1493</v>
      </c>
      <c r="EO135" s="12" t="s">
        <v>1493</v>
      </c>
      <c r="EP135" s="12" t="s">
        <v>1493</v>
      </c>
      <c r="EQ135" s="12" t="s">
        <v>1493</v>
      </c>
      <c r="ER135" s="12" t="s">
        <v>1493</v>
      </c>
      <c r="ES135" s="12" t="s">
        <v>1493</v>
      </c>
      <c r="ET135" s="12" t="s">
        <v>1493</v>
      </c>
      <c r="EU135" s="12" t="s">
        <v>1493</v>
      </c>
      <c r="EV135" s="12" t="s">
        <v>1493</v>
      </c>
      <c r="EW135" s="12" t="s">
        <v>1493</v>
      </c>
      <c r="EX135" s="12" t="s">
        <v>1493</v>
      </c>
      <c r="EY135" s="12" t="s">
        <v>1493</v>
      </c>
      <c r="EZ135" s="12" t="s">
        <v>1493</v>
      </c>
      <c r="FA135" s="12" t="s">
        <v>1493</v>
      </c>
      <c r="FB135" s="12" t="s">
        <v>1493</v>
      </c>
      <c r="FC135" s="12" t="s">
        <v>1493</v>
      </c>
      <c r="FD135" s="12" t="s">
        <v>1493</v>
      </c>
      <c r="FE135" s="12" t="s">
        <v>1493</v>
      </c>
      <c r="FF135" s="12" t="s">
        <v>1493</v>
      </c>
      <c r="FG135" s="12" t="s">
        <v>1493</v>
      </c>
      <c r="FH135" s="12" t="s">
        <v>1493</v>
      </c>
      <c r="FI135" s="12" t="s">
        <v>1493</v>
      </c>
      <c r="FJ135" s="12" t="s">
        <v>1493</v>
      </c>
      <c r="FK135" s="12" t="s">
        <v>1493</v>
      </c>
      <c r="FL135" s="12" t="s">
        <v>1493</v>
      </c>
      <c r="FM135" s="12" t="s">
        <v>1493</v>
      </c>
      <c r="FN135" s="12" t="s">
        <v>603</v>
      </c>
      <c r="FO135" s="12" t="s">
        <v>1493</v>
      </c>
      <c r="FP135" s="12" t="s">
        <v>1493</v>
      </c>
      <c r="FQ135">
        <v>1</v>
      </c>
      <c r="FR135" s="12" t="s">
        <v>1493</v>
      </c>
      <c r="FS135" s="12" t="s">
        <v>1493</v>
      </c>
      <c r="FT135" s="12" t="s">
        <v>1493</v>
      </c>
      <c r="FU135" s="12" t="s">
        <v>1493</v>
      </c>
      <c r="FV135" s="12" t="s">
        <v>1493</v>
      </c>
      <c r="FW135" s="12" t="s">
        <v>1493</v>
      </c>
      <c r="FX135" s="12" t="s">
        <v>1493</v>
      </c>
      <c r="FY135" s="12" t="s">
        <v>1493</v>
      </c>
      <c r="FZ135" s="12" t="s">
        <v>1493</v>
      </c>
      <c r="GA135" s="12" t="s">
        <v>1493</v>
      </c>
      <c r="GB135" s="12" t="s">
        <v>1493</v>
      </c>
      <c r="GC135" s="12" t="s">
        <v>1493</v>
      </c>
      <c r="GD135" s="12" t="s">
        <v>1493</v>
      </c>
      <c r="GE135" s="12" t="s">
        <v>1493</v>
      </c>
      <c r="GF135" s="12" t="s">
        <v>1493</v>
      </c>
      <c r="GG135" s="12" t="s">
        <v>1493</v>
      </c>
      <c r="GH135" s="12" t="s">
        <v>1493</v>
      </c>
      <c r="GI135" s="12" t="s">
        <v>1493</v>
      </c>
      <c r="GJ135">
        <v>0</v>
      </c>
      <c r="GK135">
        <v>0</v>
      </c>
      <c r="GL135">
        <v>0</v>
      </c>
      <c r="GN135" s="12">
        <v>4</v>
      </c>
    </row>
    <row r="136" spans="1:196" x14ac:dyDescent="0.25">
      <c r="A136" s="4">
        <v>1.04</v>
      </c>
      <c r="B136" s="12" t="s">
        <v>767</v>
      </c>
      <c r="C136" s="12" t="s">
        <v>1493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 s="12" t="s">
        <v>1493</v>
      </c>
      <c r="M136" s="12" t="s">
        <v>1493</v>
      </c>
      <c r="N136" s="12" t="s">
        <v>1493</v>
      </c>
      <c r="O136">
        <v>1</v>
      </c>
      <c r="P136" s="12" t="s">
        <v>537</v>
      </c>
      <c r="Q136" s="12" t="s">
        <v>1493</v>
      </c>
      <c r="R136">
        <v>1</v>
      </c>
      <c r="S136" s="12" t="s">
        <v>1493</v>
      </c>
      <c r="T136" s="12" t="s">
        <v>1493</v>
      </c>
      <c r="U136" s="12" t="s">
        <v>1493</v>
      </c>
      <c r="V136" s="12" t="s">
        <v>1493</v>
      </c>
      <c r="W136" s="12" t="s">
        <v>1493</v>
      </c>
      <c r="X136" s="12" t="s">
        <v>1493</v>
      </c>
      <c r="Y136" s="12" t="s">
        <v>1493</v>
      </c>
      <c r="Z136" s="12" t="s">
        <v>1493</v>
      </c>
      <c r="AA136" s="12" t="s">
        <v>1493</v>
      </c>
      <c r="AB136" s="12" t="s">
        <v>1493</v>
      </c>
      <c r="AC136">
        <v>1</v>
      </c>
      <c r="AD136" s="12" t="s">
        <v>586</v>
      </c>
      <c r="AE136" s="12" t="s">
        <v>1493</v>
      </c>
      <c r="AF136">
        <v>1</v>
      </c>
      <c r="AG136" s="12" t="s">
        <v>1493</v>
      </c>
      <c r="AH136" s="12" t="s">
        <v>1493</v>
      </c>
      <c r="AI136" s="12" t="s">
        <v>1493</v>
      </c>
      <c r="AJ136" s="12" t="s">
        <v>1493</v>
      </c>
      <c r="AK136" s="12" t="s">
        <v>1493</v>
      </c>
      <c r="AL136" s="12" t="s">
        <v>1493</v>
      </c>
      <c r="AM136" s="12" t="s">
        <v>1493</v>
      </c>
      <c r="AN136" s="12" t="s">
        <v>1493</v>
      </c>
      <c r="AO136" s="12" t="s">
        <v>1493</v>
      </c>
      <c r="AP136">
        <v>1</v>
      </c>
      <c r="AQ136" s="12" t="s">
        <v>1493</v>
      </c>
      <c r="AR136" s="12" t="s">
        <v>616</v>
      </c>
      <c r="AS136" s="12" t="s">
        <v>1493</v>
      </c>
      <c r="AT136" s="12" t="s">
        <v>1493</v>
      </c>
      <c r="AU136" s="12" t="s">
        <v>1493</v>
      </c>
      <c r="AV136" s="12" t="s">
        <v>1493</v>
      </c>
      <c r="AW136" s="12" t="s">
        <v>1493</v>
      </c>
      <c r="AX136" s="12" t="s">
        <v>1493</v>
      </c>
      <c r="AY136" s="12" t="s">
        <v>1493</v>
      </c>
      <c r="AZ136" s="12" t="s">
        <v>1493</v>
      </c>
      <c r="BA136" s="12" t="s">
        <v>1493</v>
      </c>
      <c r="BB136" s="12" t="s">
        <v>1493</v>
      </c>
      <c r="BC136" s="12" t="s">
        <v>1493</v>
      </c>
      <c r="BD136" s="12" t="s">
        <v>1493</v>
      </c>
      <c r="BE136">
        <v>1</v>
      </c>
      <c r="BF136" s="12" t="s">
        <v>1493</v>
      </c>
      <c r="BG136" s="12" t="s">
        <v>1493</v>
      </c>
      <c r="BH136" s="12" t="s">
        <v>1493</v>
      </c>
      <c r="BI136" s="12" t="s">
        <v>1493</v>
      </c>
      <c r="BJ136" s="12" t="s">
        <v>1493</v>
      </c>
      <c r="BK136" s="12" t="s">
        <v>1493</v>
      </c>
      <c r="BL136" s="12" t="s">
        <v>1493</v>
      </c>
      <c r="BM136" s="12" t="s">
        <v>1493</v>
      </c>
      <c r="BN136" s="12" t="s">
        <v>1493</v>
      </c>
      <c r="BO136" s="12" t="s">
        <v>1493</v>
      </c>
      <c r="BP136" s="12" t="s">
        <v>1493</v>
      </c>
      <c r="BQ136" s="12" t="s">
        <v>1493</v>
      </c>
      <c r="BR136" s="12" t="s">
        <v>1493</v>
      </c>
      <c r="BS136" s="12" t="s">
        <v>1493</v>
      </c>
      <c r="BT136" s="12" t="s">
        <v>1493</v>
      </c>
      <c r="BU136" s="12" t="s">
        <v>1493</v>
      </c>
      <c r="BV136" s="12" t="s">
        <v>1493</v>
      </c>
      <c r="BW136" s="12" t="s">
        <v>1493</v>
      </c>
      <c r="BX136" s="12" t="s">
        <v>1493</v>
      </c>
      <c r="BY136" s="12" t="s">
        <v>1493</v>
      </c>
      <c r="BZ136" s="12" t="s">
        <v>1493</v>
      </c>
      <c r="CA136" s="12" t="s">
        <v>1493</v>
      </c>
      <c r="CB136" s="12" t="s">
        <v>1493</v>
      </c>
      <c r="CC136" s="12" t="s">
        <v>1493</v>
      </c>
      <c r="CD136" s="12" t="s">
        <v>1493</v>
      </c>
      <c r="CE136" s="12" t="s">
        <v>1493</v>
      </c>
      <c r="CF136" s="12" t="s">
        <v>1493</v>
      </c>
      <c r="CG136" s="12" t="s">
        <v>1493</v>
      </c>
      <c r="CH136" s="12" t="s">
        <v>1493</v>
      </c>
      <c r="CI136" s="12" t="s">
        <v>1493</v>
      </c>
      <c r="CJ136" s="12" t="s">
        <v>1493</v>
      </c>
      <c r="CK136" s="12" t="s">
        <v>1493</v>
      </c>
      <c r="CL136" s="12" t="s">
        <v>1493</v>
      </c>
      <c r="CM136" s="12" t="s">
        <v>1493</v>
      </c>
      <c r="CN136" s="12" t="s">
        <v>1493</v>
      </c>
      <c r="CO136" s="12" t="s">
        <v>1493</v>
      </c>
      <c r="CP136" s="12" t="s">
        <v>1493</v>
      </c>
      <c r="CQ136" s="12" t="s">
        <v>1493</v>
      </c>
      <c r="CR136" s="12" t="s">
        <v>1493</v>
      </c>
      <c r="CS136" s="12" t="s">
        <v>1493</v>
      </c>
      <c r="CT136" s="12" t="s">
        <v>1493</v>
      </c>
      <c r="CU136" s="12" t="s">
        <v>1493</v>
      </c>
      <c r="CV136" s="12" t="s">
        <v>1493</v>
      </c>
      <c r="CW136" s="12" t="s">
        <v>1493</v>
      </c>
      <c r="CX136" s="12" t="s">
        <v>1493</v>
      </c>
      <c r="CY136" s="12" t="s">
        <v>1493</v>
      </c>
      <c r="CZ136" s="12" t="s">
        <v>1493</v>
      </c>
      <c r="DA136" s="12" t="s">
        <v>1493</v>
      </c>
      <c r="DB136" s="12" t="s">
        <v>1493</v>
      </c>
      <c r="DC136" s="12" t="s">
        <v>1493</v>
      </c>
      <c r="DD136" s="12" t="s">
        <v>1493</v>
      </c>
      <c r="DE136" s="12" t="s">
        <v>1493</v>
      </c>
      <c r="DF136" s="12" t="s">
        <v>1493</v>
      </c>
      <c r="DG136" s="12" t="s">
        <v>1493</v>
      </c>
      <c r="DH136" s="12" t="s">
        <v>1493</v>
      </c>
      <c r="DI136" s="12" t="s">
        <v>1493</v>
      </c>
      <c r="DJ136" s="12" t="s">
        <v>1493</v>
      </c>
      <c r="DK136" s="12" t="s">
        <v>1493</v>
      </c>
      <c r="DL136" s="12" t="s">
        <v>1493</v>
      </c>
      <c r="DM136" s="12" t="s">
        <v>1493</v>
      </c>
      <c r="DN136" s="12" t="s">
        <v>1493</v>
      </c>
      <c r="DO136" s="12" t="s">
        <v>1493</v>
      </c>
      <c r="DP136" s="12" t="s">
        <v>1493</v>
      </c>
      <c r="DQ136" s="12" t="s">
        <v>1493</v>
      </c>
      <c r="DR136" s="12" t="s">
        <v>1493</v>
      </c>
      <c r="DS136" s="12" t="s">
        <v>1493</v>
      </c>
      <c r="DT136" s="12" t="s">
        <v>1493</v>
      </c>
      <c r="DU136" s="12" t="s">
        <v>1493</v>
      </c>
      <c r="DV136" s="12" t="s">
        <v>1493</v>
      </c>
      <c r="DW136" s="12" t="s">
        <v>1493</v>
      </c>
      <c r="DX136" s="12" t="s">
        <v>1493</v>
      </c>
      <c r="DY136" s="12" t="s">
        <v>1493</v>
      </c>
      <c r="DZ136" s="12" t="s">
        <v>1493</v>
      </c>
      <c r="EA136" s="12" t="s">
        <v>1493</v>
      </c>
      <c r="EB136" s="12" t="s">
        <v>1493</v>
      </c>
      <c r="EC136" s="12" t="s">
        <v>1493</v>
      </c>
      <c r="ED136" s="12" t="s">
        <v>1493</v>
      </c>
      <c r="EE136" s="12" t="s">
        <v>1493</v>
      </c>
      <c r="EF136" s="12" t="s">
        <v>1493</v>
      </c>
      <c r="EG136" s="12" t="s">
        <v>1493</v>
      </c>
      <c r="EH136" s="12" t="s">
        <v>1493</v>
      </c>
      <c r="EI136" s="12" t="s">
        <v>1493</v>
      </c>
      <c r="EJ136" s="12" t="s">
        <v>1493</v>
      </c>
      <c r="EK136" s="12" t="s">
        <v>1493</v>
      </c>
      <c r="EL136" s="12" t="s">
        <v>1493</v>
      </c>
      <c r="EM136" s="12" t="s">
        <v>1493</v>
      </c>
      <c r="EN136" s="12" t="s">
        <v>1493</v>
      </c>
      <c r="EO136" s="12" t="s">
        <v>1493</v>
      </c>
      <c r="EP136" s="12" t="s">
        <v>1493</v>
      </c>
      <c r="EQ136" s="12" t="s">
        <v>1493</v>
      </c>
      <c r="ER136" s="12" t="s">
        <v>1493</v>
      </c>
      <c r="ES136" s="12" t="s">
        <v>1493</v>
      </c>
      <c r="ET136" s="12" t="s">
        <v>1493</v>
      </c>
      <c r="EU136" s="12" t="s">
        <v>1493</v>
      </c>
      <c r="EV136" s="12" t="s">
        <v>1493</v>
      </c>
      <c r="EW136" s="12" t="s">
        <v>1493</v>
      </c>
      <c r="EX136" s="12" t="s">
        <v>1493</v>
      </c>
      <c r="EY136" s="12" t="s">
        <v>1493</v>
      </c>
      <c r="EZ136" s="12" t="s">
        <v>1493</v>
      </c>
      <c r="FA136" s="12" t="s">
        <v>1493</v>
      </c>
      <c r="FB136" s="12" t="s">
        <v>1493</v>
      </c>
      <c r="FC136" s="12" t="s">
        <v>1493</v>
      </c>
      <c r="FD136" s="12" t="s">
        <v>1493</v>
      </c>
      <c r="FE136" s="12" t="s">
        <v>1493</v>
      </c>
      <c r="FF136" s="12" t="s">
        <v>1493</v>
      </c>
      <c r="FG136" s="12" t="s">
        <v>1493</v>
      </c>
      <c r="FH136" s="12" t="s">
        <v>1493</v>
      </c>
      <c r="FI136" s="12" t="s">
        <v>1493</v>
      </c>
      <c r="FJ136" s="12" t="s">
        <v>1493</v>
      </c>
      <c r="FK136" s="12" t="s">
        <v>1493</v>
      </c>
      <c r="FL136" s="12" t="s">
        <v>1493</v>
      </c>
      <c r="FM136" s="12" t="s">
        <v>1493</v>
      </c>
      <c r="FN136">
        <v>1</v>
      </c>
      <c r="FO136" s="12" t="s">
        <v>1493</v>
      </c>
      <c r="FP136" s="12" t="s">
        <v>1493</v>
      </c>
      <c r="FQ136">
        <v>1</v>
      </c>
      <c r="FR136" s="12" t="s">
        <v>1493</v>
      </c>
      <c r="FS136" s="12" t="s">
        <v>1493</v>
      </c>
      <c r="FT136" s="12" t="s">
        <v>1493</v>
      </c>
      <c r="FU136" s="12" t="s">
        <v>1493</v>
      </c>
      <c r="FV136" s="12" t="s">
        <v>1493</v>
      </c>
      <c r="FW136" s="12" t="s">
        <v>1493</v>
      </c>
      <c r="FX136" s="12" t="s">
        <v>1493</v>
      </c>
      <c r="FY136" s="12" t="s">
        <v>1493</v>
      </c>
      <c r="FZ136" s="12" t="s">
        <v>1493</v>
      </c>
      <c r="GA136" s="12" t="s">
        <v>1493</v>
      </c>
      <c r="GB136" s="12" t="s">
        <v>1493</v>
      </c>
      <c r="GC136" s="12" t="s">
        <v>1493</v>
      </c>
      <c r="GD136" s="12" t="s">
        <v>1493</v>
      </c>
      <c r="GE136" s="12" t="s">
        <v>1493</v>
      </c>
      <c r="GF136" s="12" t="s">
        <v>1493</v>
      </c>
      <c r="GG136" s="12" t="s">
        <v>1493</v>
      </c>
      <c r="GH136" s="12" t="s">
        <v>1493</v>
      </c>
      <c r="GI136" s="12" t="s">
        <v>1493</v>
      </c>
      <c r="GJ136">
        <v>0</v>
      </c>
      <c r="GK136">
        <v>0</v>
      </c>
      <c r="GL136">
        <v>0</v>
      </c>
      <c r="GN136">
        <v>1</v>
      </c>
    </row>
    <row r="137" spans="1:196" x14ac:dyDescent="0.25">
      <c r="A137" s="4">
        <v>1.0409999999999999</v>
      </c>
      <c r="B137" s="12" t="s">
        <v>467</v>
      </c>
      <c r="C137" s="12" t="s">
        <v>1493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 s="12" t="s">
        <v>1493</v>
      </c>
      <c r="M137" s="12" t="s">
        <v>1493</v>
      </c>
      <c r="N137" s="12" t="s">
        <v>1493</v>
      </c>
      <c r="O137">
        <v>1</v>
      </c>
      <c r="P137" s="12" t="s">
        <v>917</v>
      </c>
      <c r="Q137" s="12" t="s">
        <v>1493</v>
      </c>
      <c r="R137">
        <v>1</v>
      </c>
      <c r="S137" s="12" t="s">
        <v>1493</v>
      </c>
      <c r="T137" s="12" t="s">
        <v>1493</v>
      </c>
      <c r="U137" s="12" t="s">
        <v>1493</v>
      </c>
      <c r="V137" s="12" t="s">
        <v>1493</v>
      </c>
      <c r="W137" s="12" t="s">
        <v>1493</v>
      </c>
      <c r="X137" s="12" t="s">
        <v>1493</v>
      </c>
      <c r="Y137" s="12" t="s">
        <v>1493</v>
      </c>
      <c r="Z137" s="12" t="s">
        <v>1493</v>
      </c>
      <c r="AA137" s="12" t="s">
        <v>1493</v>
      </c>
      <c r="AB137" s="12" t="s">
        <v>1493</v>
      </c>
      <c r="AC137">
        <v>1</v>
      </c>
      <c r="AD137" s="12" t="s">
        <v>1493</v>
      </c>
      <c r="AE137" s="12" t="s">
        <v>1493</v>
      </c>
      <c r="AF137" s="12" t="s">
        <v>1493</v>
      </c>
      <c r="AG137" s="12" t="s">
        <v>1493</v>
      </c>
      <c r="AH137" s="12" t="s">
        <v>1493</v>
      </c>
      <c r="AI137" s="12" t="s">
        <v>1493</v>
      </c>
      <c r="AJ137" s="12" t="s">
        <v>1493</v>
      </c>
      <c r="AK137" s="12" t="s">
        <v>1493</v>
      </c>
      <c r="AL137" s="12" t="s">
        <v>1493</v>
      </c>
      <c r="AM137" s="12" t="s">
        <v>1493</v>
      </c>
      <c r="AN137" s="12" t="s">
        <v>1493</v>
      </c>
      <c r="AO137" s="12" t="s">
        <v>1493</v>
      </c>
      <c r="AP137" s="12" t="s">
        <v>1493</v>
      </c>
      <c r="AQ137" s="12" t="s">
        <v>1493</v>
      </c>
      <c r="AR137" s="12" t="s">
        <v>1493</v>
      </c>
      <c r="AS137" s="12" t="s">
        <v>1493</v>
      </c>
      <c r="AT137" s="12" t="s">
        <v>1493</v>
      </c>
      <c r="AU137" s="12" t="s">
        <v>1493</v>
      </c>
      <c r="AV137" s="12" t="s">
        <v>1493</v>
      </c>
      <c r="AW137" s="12" t="s">
        <v>1493</v>
      </c>
      <c r="AX137" s="12" t="s">
        <v>1493</v>
      </c>
      <c r="AY137" s="12" t="s">
        <v>1493</v>
      </c>
      <c r="AZ137" s="12" t="s">
        <v>1493</v>
      </c>
      <c r="BA137" s="12" t="s">
        <v>1493</v>
      </c>
      <c r="BB137" s="12" t="s">
        <v>1493</v>
      </c>
      <c r="BC137" s="12" t="s">
        <v>1493</v>
      </c>
      <c r="BD137" s="12" t="s">
        <v>1493</v>
      </c>
      <c r="BE137" s="12" t="s">
        <v>1493</v>
      </c>
      <c r="BF137" s="12" t="s">
        <v>1493</v>
      </c>
      <c r="BG137" s="12" t="s">
        <v>1493</v>
      </c>
      <c r="BH137" s="12" t="s">
        <v>1493</v>
      </c>
      <c r="BI137" s="12" t="s">
        <v>1493</v>
      </c>
      <c r="BJ137" s="12" t="s">
        <v>1493</v>
      </c>
      <c r="BK137" s="12" t="s">
        <v>1493</v>
      </c>
      <c r="BL137" s="12" t="s">
        <v>1493</v>
      </c>
      <c r="BM137" s="12" t="s">
        <v>1493</v>
      </c>
      <c r="BN137" s="12" t="s">
        <v>1493</v>
      </c>
      <c r="BO137" s="12" t="s">
        <v>1493</v>
      </c>
      <c r="BP137" s="12" t="s">
        <v>1493</v>
      </c>
      <c r="BQ137" s="12" t="s">
        <v>1493</v>
      </c>
      <c r="BR137" s="12" t="s">
        <v>1493</v>
      </c>
      <c r="BS137" s="12" t="s">
        <v>1493</v>
      </c>
      <c r="BT137" s="12" t="s">
        <v>1493</v>
      </c>
      <c r="BU137" s="12" t="s">
        <v>1493</v>
      </c>
      <c r="BV137" s="12" t="s">
        <v>1493</v>
      </c>
      <c r="BW137" s="12" t="s">
        <v>1493</v>
      </c>
      <c r="BX137" s="12" t="s">
        <v>1493</v>
      </c>
      <c r="BY137" s="12" t="s">
        <v>1493</v>
      </c>
      <c r="BZ137" s="12" t="s">
        <v>1493</v>
      </c>
      <c r="CA137" s="12" t="s">
        <v>1493</v>
      </c>
      <c r="CB137" s="12" t="s">
        <v>1493</v>
      </c>
      <c r="CC137" s="12" t="s">
        <v>1493</v>
      </c>
      <c r="CD137" s="12" t="s">
        <v>1493</v>
      </c>
      <c r="CE137" s="12" t="s">
        <v>1493</v>
      </c>
      <c r="CF137" s="12" t="s">
        <v>1493</v>
      </c>
      <c r="CG137" s="12" t="s">
        <v>1493</v>
      </c>
      <c r="CH137" s="12" t="s">
        <v>1493</v>
      </c>
      <c r="CI137" s="12" t="s">
        <v>1493</v>
      </c>
      <c r="CJ137" s="12" t="s">
        <v>1493</v>
      </c>
      <c r="CK137" s="12" t="s">
        <v>1493</v>
      </c>
      <c r="CL137" s="12" t="s">
        <v>1493</v>
      </c>
      <c r="CM137" s="12" t="s">
        <v>1493</v>
      </c>
      <c r="CN137" s="12" t="s">
        <v>1493</v>
      </c>
      <c r="CO137" s="12" t="s">
        <v>1493</v>
      </c>
      <c r="CP137" s="12" t="s">
        <v>1493</v>
      </c>
      <c r="CQ137" s="12" t="s">
        <v>1493</v>
      </c>
      <c r="CR137" s="12" t="s">
        <v>1493</v>
      </c>
      <c r="CS137" s="12" t="s">
        <v>1493</v>
      </c>
      <c r="CT137" s="12" t="s">
        <v>1493</v>
      </c>
      <c r="CU137" s="12" t="s">
        <v>1493</v>
      </c>
      <c r="CV137" s="12" t="s">
        <v>1493</v>
      </c>
      <c r="CW137" s="12" t="s">
        <v>1493</v>
      </c>
      <c r="CX137" s="12" t="s">
        <v>1493</v>
      </c>
      <c r="CY137" s="12" t="s">
        <v>1493</v>
      </c>
      <c r="CZ137" s="12" t="s">
        <v>1493</v>
      </c>
      <c r="DA137" s="12" t="s">
        <v>1493</v>
      </c>
      <c r="DB137" s="12" t="s">
        <v>1493</v>
      </c>
      <c r="DC137" s="12" t="s">
        <v>1493</v>
      </c>
      <c r="DD137" s="12" t="s">
        <v>1493</v>
      </c>
      <c r="DE137" s="12" t="s">
        <v>1493</v>
      </c>
      <c r="DF137" s="12" t="s">
        <v>1493</v>
      </c>
      <c r="DG137" s="12" t="s">
        <v>1493</v>
      </c>
      <c r="DH137" s="12" t="s">
        <v>1493</v>
      </c>
      <c r="DI137" s="12" t="s">
        <v>1493</v>
      </c>
      <c r="DJ137" s="12" t="s">
        <v>1493</v>
      </c>
      <c r="DK137" s="12" t="s">
        <v>1493</v>
      </c>
      <c r="DL137" s="12" t="s">
        <v>1493</v>
      </c>
      <c r="DM137" s="12" t="s">
        <v>1493</v>
      </c>
      <c r="DN137" s="12" t="s">
        <v>1493</v>
      </c>
      <c r="DO137" s="12" t="s">
        <v>1493</v>
      </c>
      <c r="DP137" s="12" t="s">
        <v>1493</v>
      </c>
      <c r="DQ137" s="12" t="s">
        <v>1493</v>
      </c>
      <c r="DR137" s="12" t="s">
        <v>1493</v>
      </c>
      <c r="DS137" s="12" t="s">
        <v>1493</v>
      </c>
      <c r="DT137" s="12" t="s">
        <v>1493</v>
      </c>
      <c r="DU137" s="12" t="s">
        <v>1493</v>
      </c>
      <c r="DV137" s="12" t="s">
        <v>1493</v>
      </c>
      <c r="DW137" s="12" t="s">
        <v>1493</v>
      </c>
      <c r="DX137" s="12" t="s">
        <v>1493</v>
      </c>
      <c r="DY137" s="12" t="s">
        <v>1493</v>
      </c>
      <c r="DZ137" s="12" t="s">
        <v>1493</v>
      </c>
      <c r="EA137" s="12" t="s">
        <v>1493</v>
      </c>
      <c r="EB137" s="12" t="s">
        <v>1493</v>
      </c>
      <c r="EC137" s="12" t="s">
        <v>1493</v>
      </c>
      <c r="ED137" s="12" t="s">
        <v>1493</v>
      </c>
      <c r="EE137" s="12" t="s">
        <v>1493</v>
      </c>
      <c r="EF137" s="12" t="s">
        <v>1493</v>
      </c>
      <c r="EG137" s="12" t="s">
        <v>1493</v>
      </c>
      <c r="EH137" s="12" t="s">
        <v>1493</v>
      </c>
      <c r="EI137" s="12" t="s">
        <v>1493</v>
      </c>
      <c r="EJ137" s="12" t="s">
        <v>1493</v>
      </c>
      <c r="EK137" s="12" t="s">
        <v>1493</v>
      </c>
      <c r="EL137" s="12" t="s">
        <v>1493</v>
      </c>
      <c r="EM137" s="12" t="s">
        <v>1493</v>
      </c>
      <c r="EN137" s="12" t="s">
        <v>1493</v>
      </c>
      <c r="EO137" s="12" t="s">
        <v>1493</v>
      </c>
      <c r="EP137" s="12" t="s">
        <v>1493</v>
      </c>
      <c r="EQ137" s="12" t="s">
        <v>1493</v>
      </c>
      <c r="ER137" s="12" t="s">
        <v>1493</v>
      </c>
      <c r="ES137" s="12" t="s">
        <v>1493</v>
      </c>
      <c r="ET137" s="12" t="s">
        <v>1493</v>
      </c>
      <c r="EU137" s="12" t="s">
        <v>1493</v>
      </c>
      <c r="EV137" s="12" t="s">
        <v>1493</v>
      </c>
      <c r="EW137" s="12" t="s">
        <v>1493</v>
      </c>
      <c r="EX137" s="12" t="s">
        <v>1493</v>
      </c>
      <c r="EY137" s="12" t="s">
        <v>1493</v>
      </c>
      <c r="EZ137" s="12" t="s">
        <v>1493</v>
      </c>
      <c r="FA137" s="12" t="s">
        <v>1493</v>
      </c>
      <c r="FB137" s="12" t="s">
        <v>1493</v>
      </c>
      <c r="FC137" s="12" t="s">
        <v>1493</v>
      </c>
      <c r="FD137" s="12" t="s">
        <v>1493</v>
      </c>
      <c r="FE137" s="12" t="s">
        <v>1493</v>
      </c>
      <c r="FF137" s="12" t="s">
        <v>1493</v>
      </c>
      <c r="FG137" s="12" t="s">
        <v>1493</v>
      </c>
      <c r="FH137" s="12" t="s">
        <v>1493</v>
      </c>
      <c r="FI137" s="12" t="s">
        <v>1493</v>
      </c>
      <c r="FJ137" s="12" t="s">
        <v>1493</v>
      </c>
      <c r="FK137" s="12" t="s">
        <v>1493</v>
      </c>
      <c r="FL137" s="12" t="s">
        <v>1493</v>
      </c>
      <c r="FM137" s="12" t="s">
        <v>1493</v>
      </c>
      <c r="FN137">
        <v>1</v>
      </c>
      <c r="FO137" s="12" t="s">
        <v>1493</v>
      </c>
      <c r="FP137" s="12" t="s">
        <v>1493</v>
      </c>
      <c r="FQ137">
        <v>0</v>
      </c>
      <c r="FR137" s="12" t="s">
        <v>1493</v>
      </c>
      <c r="FS137" s="12" t="s">
        <v>1493</v>
      </c>
      <c r="FT137" s="12" t="s">
        <v>1493</v>
      </c>
      <c r="FU137" s="12" t="s">
        <v>1493</v>
      </c>
      <c r="FV137" s="12" t="s">
        <v>1493</v>
      </c>
      <c r="FW137" s="12" t="s">
        <v>1493</v>
      </c>
      <c r="FX137" s="12" t="s">
        <v>1493</v>
      </c>
      <c r="FY137" s="12" t="s">
        <v>1493</v>
      </c>
      <c r="FZ137" s="12" t="s">
        <v>1493</v>
      </c>
      <c r="GA137" s="12" t="s">
        <v>1493</v>
      </c>
      <c r="GB137" s="12" t="s">
        <v>1493</v>
      </c>
      <c r="GC137" s="12" t="s">
        <v>1493</v>
      </c>
      <c r="GD137" s="12" t="s">
        <v>1493</v>
      </c>
      <c r="GE137" s="12" t="s">
        <v>1493</v>
      </c>
      <c r="GF137" s="12" t="s">
        <v>1493</v>
      </c>
      <c r="GG137" s="12" t="s">
        <v>1493</v>
      </c>
      <c r="GH137" s="12" t="s">
        <v>1493</v>
      </c>
      <c r="GI137" s="12" t="s">
        <v>1493</v>
      </c>
      <c r="GJ137">
        <v>0</v>
      </c>
      <c r="GK137">
        <v>0</v>
      </c>
      <c r="GL137">
        <v>0</v>
      </c>
      <c r="GN137">
        <v>1</v>
      </c>
    </row>
    <row r="138" spans="1:196" x14ac:dyDescent="0.25">
      <c r="A138" s="4">
        <v>1.042</v>
      </c>
      <c r="B138" s="12" t="s">
        <v>556</v>
      </c>
      <c r="C138" s="12" t="s">
        <v>1493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 s="12" t="s">
        <v>1493</v>
      </c>
      <c r="M138" s="12" t="s">
        <v>1493</v>
      </c>
      <c r="N138" s="12" t="s">
        <v>1493</v>
      </c>
      <c r="O138">
        <v>1</v>
      </c>
      <c r="P138" s="12" t="s">
        <v>740</v>
      </c>
      <c r="Q138" s="12" t="s">
        <v>1493</v>
      </c>
      <c r="R138">
        <v>1</v>
      </c>
      <c r="S138" s="12" t="s">
        <v>1493</v>
      </c>
      <c r="T138" s="12" t="s">
        <v>1493</v>
      </c>
      <c r="U138" s="12" t="s">
        <v>1493</v>
      </c>
      <c r="V138" s="12" t="s">
        <v>1493</v>
      </c>
      <c r="W138" s="12" t="s">
        <v>1493</v>
      </c>
      <c r="X138" s="12" t="s">
        <v>1493</v>
      </c>
      <c r="Y138" s="12" t="s">
        <v>1493</v>
      </c>
      <c r="Z138" s="12" t="s">
        <v>1493</v>
      </c>
      <c r="AA138" s="12" t="s">
        <v>1493</v>
      </c>
      <c r="AB138" s="12" t="s">
        <v>1493</v>
      </c>
      <c r="AC138">
        <v>1</v>
      </c>
      <c r="AD138" s="12" t="s">
        <v>542</v>
      </c>
      <c r="AE138">
        <v>118</v>
      </c>
      <c r="AF138" s="12" t="s">
        <v>1493</v>
      </c>
      <c r="AG138" s="12" t="s">
        <v>1493</v>
      </c>
      <c r="AH138" s="12" t="s">
        <v>1493</v>
      </c>
      <c r="AI138" s="12" t="s">
        <v>1493</v>
      </c>
      <c r="AJ138" s="12" t="s">
        <v>1493</v>
      </c>
      <c r="AK138" s="12" t="s">
        <v>1493</v>
      </c>
      <c r="AL138" s="12" t="s">
        <v>1493</v>
      </c>
      <c r="AM138" s="12" t="s">
        <v>1493</v>
      </c>
      <c r="AN138">
        <v>1</v>
      </c>
      <c r="AO138" s="12" t="s">
        <v>1493</v>
      </c>
      <c r="AP138">
        <v>1</v>
      </c>
      <c r="AQ138" s="12" t="s">
        <v>1493</v>
      </c>
      <c r="AR138" s="12" t="s">
        <v>812</v>
      </c>
      <c r="AS138">
        <v>158</v>
      </c>
      <c r="AT138" s="12" t="s">
        <v>1493</v>
      </c>
      <c r="AU138" s="12" t="s">
        <v>1493</v>
      </c>
      <c r="AV138" s="12" t="s">
        <v>1493</v>
      </c>
      <c r="AW138" s="12" t="s">
        <v>1493</v>
      </c>
      <c r="AX138" s="12" t="s">
        <v>1493</v>
      </c>
      <c r="AY138" s="12" t="s">
        <v>1493</v>
      </c>
      <c r="AZ138" s="12" t="s">
        <v>1493</v>
      </c>
      <c r="BA138" s="12" t="s">
        <v>1493</v>
      </c>
      <c r="BB138" s="12" t="s">
        <v>1493</v>
      </c>
      <c r="BC138" s="12" t="s">
        <v>1493</v>
      </c>
      <c r="BD138">
        <v>1</v>
      </c>
      <c r="BE138" s="12" t="s">
        <v>1493</v>
      </c>
      <c r="BF138" s="12" t="s">
        <v>1493</v>
      </c>
      <c r="BG138" s="12" t="s">
        <v>1493</v>
      </c>
      <c r="BH138" s="12" t="s">
        <v>1493</v>
      </c>
      <c r="BI138" s="12" t="s">
        <v>1493</v>
      </c>
      <c r="BJ138" s="12" t="s">
        <v>1493</v>
      </c>
      <c r="BK138" s="12" t="s">
        <v>1493</v>
      </c>
      <c r="BL138" s="12" t="s">
        <v>1493</v>
      </c>
      <c r="BM138" s="12" t="s">
        <v>1493</v>
      </c>
      <c r="BN138" s="12" t="s">
        <v>1493</v>
      </c>
      <c r="BO138" s="12" t="s">
        <v>1493</v>
      </c>
      <c r="BP138" s="12" t="s">
        <v>1493</v>
      </c>
      <c r="BQ138" s="12" t="s">
        <v>1493</v>
      </c>
      <c r="BR138" s="12" t="s">
        <v>1493</v>
      </c>
      <c r="BS138" s="12" t="s">
        <v>1493</v>
      </c>
      <c r="BT138" s="12" t="s">
        <v>1493</v>
      </c>
      <c r="BU138" s="12" t="s">
        <v>1493</v>
      </c>
      <c r="BV138" s="12" t="s">
        <v>1493</v>
      </c>
      <c r="BW138" s="12" t="s">
        <v>1493</v>
      </c>
      <c r="BX138" s="12" t="s">
        <v>1493</v>
      </c>
      <c r="BY138" s="12" t="s">
        <v>1493</v>
      </c>
      <c r="BZ138" s="12" t="s">
        <v>1493</v>
      </c>
      <c r="CA138" s="12" t="s">
        <v>1493</v>
      </c>
      <c r="CB138" s="12" t="s">
        <v>1493</v>
      </c>
      <c r="CC138" s="12" t="s">
        <v>1493</v>
      </c>
      <c r="CD138" s="12" t="s">
        <v>1493</v>
      </c>
      <c r="CE138" s="12" t="s">
        <v>1493</v>
      </c>
      <c r="CF138" s="12" t="s">
        <v>1493</v>
      </c>
      <c r="CG138" s="12" t="s">
        <v>1493</v>
      </c>
      <c r="CH138" s="12" t="s">
        <v>1493</v>
      </c>
      <c r="CI138" s="12" t="s">
        <v>1493</v>
      </c>
      <c r="CJ138" s="12" t="s">
        <v>1493</v>
      </c>
      <c r="CK138" s="12" t="s">
        <v>1493</v>
      </c>
      <c r="CL138" s="12" t="s">
        <v>1493</v>
      </c>
      <c r="CM138" s="12" t="s">
        <v>1493</v>
      </c>
      <c r="CN138" s="12" t="s">
        <v>1493</v>
      </c>
      <c r="CO138" s="12" t="s">
        <v>1493</v>
      </c>
      <c r="CP138" s="12" t="s">
        <v>1493</v>
      </c>
      <c r="CQ138" s="12" t="s">
        <v>1493</v>
      </c>
      <c r="CR138" s="12" t="s">
        <v>1493</v>
      </c>
      <c r="CS138" s="12" t="s">
        <v>1493</v>
      </c>
      <c r="CT138" s="12" t="s">
        <v>1493</v>
      </c>
      <c r="CU138" s="12" t="s">
        <v>1493</v>
      </c>
      <c r="CV138" s="12" t="s">
        <v>1493</v>
      </c>
      <c r="CW138" s="12" t="s">
        <v>1493</v>
      </c>
      <c r="CX138" s="12" t="s">
        <v>1493</v>
      </c>
      <c r="CY138" s="12" t="s">
        <v>1493</v>
      </c>
      <c r="CZ138" s="12" t="s">
        <v>1493</v>
      </c>
      <c r="DA138" s="12" t="s">
        <v>1493</v>
      </c>
      <c r="DB138" s="12" t="s">
        <v>1493</v>
      </c>
      <c r="DC138" s="12" t="s">
        <v>1493</v>
      </c>
      <c r="DD138" s="12" t="s">
        <v>1493</v>
      </c>
      <c r="DE138" s="12" t="s">
        <v>1493</v>
      </c>
      <c r="DF138" s="12" t="s">
        <v>1493</v>
      </c>
      <c r="DG138" s="12" t="s">
        <v>1493</v>
      </c>
      <c r="DH138" s="12" t="s">
        <v>1493</v>
      </c>
      <c r="DI138" s="12" t="s">
        <v>1493</v>
      </c>
      <c r="DJ138" s="12" t="s">
        <v>1493</v>
      </c>
      <c r="DK138" s="12" t="s">
        <v>1493</v>
      </c>
      <c r="DL138" s="12" t="s">
        <v>1493</v>
      </c>
      <c r="DM138" s="12" t="s">
        <v>1493</v>
      </c>
      <c r="DN138" s="12" t="s">
        <v>1493</v>
      </c>
      <c r="DO138" s="12" t="s">
        <v>1493</v>
      </c>
      <c r="DP138" s="12" t="s">
        <v>1493</v>
      </c>
      <c r="DQ138" s="12" t="s">
        <v>1493</v>
      </c>
      <c r="DR138" s="12" t="s">
        <v>1493</v>
      </c>
      <c r="DS138" s="12" t="s">
        <v>1493</v>
      </c>
      <c r="DT138" s="12" t="s">
        <v>1493</v>
      </c>
      <c r="DU138" s="12" t="s">
        <v>1493</v>
      </c>
      <c r="DV138" s="12" t="s">
        <v>1493</v>
      </c>
      <c r="DW138" s="12" t="s">
        <v>1493</v>
      </c>
      <c r="DX138" s="12" t="s">
        <v>1493</v>
      </c>
      <c r="DY138" s="12" t="s">
        <v>1493</v>
      </c>
      <c r="DZ138" s="12" t="s">
        <v>1493</v>
      </c>
      <c r="EA138" s="12" t="s">
        <v>1493</v>
      </c>
      <c r="EB138" s="12" t="s">
        <v>1493</v>
      </c>
      <c r="EC138" s="12" t="s">
        <v>1493</v>
      </c>
      <c r="ED138" s="12" t="s">
        <v>1493</v>
      </c>
      <c r="EE138" s="12" t="s">
        <v>1493</v>
      </c>
      <c r="EF138" s="12" t="s">
        <v>1493</v>
      </c>
      <c r="EG138" s="12" t="s">
        <v>1493</v>
      </c>
      <c r="EH138" s="12" t="s">
        <v>1493</v>
      </c>
      <c r="EI138" s="12" t="s">
        <v>1493</v>
      </c>
      <c r="EJ138" s="12" t="s">
        <v>1493</v>
      </c>
      <c r="EK138" s="12" t="s">
        <v>1493</v>
      </c>
      <c r="EL138" s="12" t="s">
        <v>1493</v>
      </c>
      <c r="EM138" s="12" t="s">
        <v>1493</v>
      </c>
      <c r="EN138" s="12" t="s">
        <v>1493</v>
      </c>
      <c r="EO138" s="12" t="s">
        <v>1493</v>
      </c>
      <c r="EP138" s="12" t="s">
        <v>1493</v>
      </c>
      <c r="EQ138" s="12" t="s">
        <v>1493</v>
      </c>
      <c r="ER138" s="12" t="s">
        <v>1493</v>
      </c>
      <c r="ES138" s="12" t="s">
        <v>1493</v>
      </c>
      <c r="ET138" s="12" t="s">
        <v>1493</v>
      </c>
      <c r="EU138" s="12" t="s">
        <v>1493</v>
      </c>
      <c r="EV138" s="12" t="s">
        <v>1493</v>
      </c>
      <c r="EW138" s="12" t="s">
        <v>1493</v>
      </c>
      <c r="EX138" s="12" t="s">
        <v>1493</v>
      </c>
      <c r="EY138" s="12" t="s">
        <v>1493</v>
      </c>
      <c r="EZ138" s="12" t="s">
        <v>1493</v>
      </c>
      <c r="FA138" s="12" t="s">
        <v>1493</v>
      </c>
      <c r="FB138" s="12" t="s">
        <v>1493</v>
      </c>
      <c r="FC138" s="12" t="s">
        <v>1493</v>
      </c>
      <c r="FD138" s="12" t="s">
        <v>1493</v>
      </c>
      <c r="FE138" s="12" t="s">
        <v>1493</v>
      </c>
      <c r="FF138" s="12" t="s">
        <v>1493</v>
      </c>
      <c r="FG138" s="12" t="s">
        <v>1493</v>
      </c>
      <c r="FH138" s="12" t="s">
        <v>1493</v>
      </c>
      <c r="FI138" s="12" t="s">
        <v>1493</v>
      </c>
      <c r="FJ138" s="12" t="s">
        <v>1493</v>
      </c>
      <c r="FK138" s="12" t="s">
        <v>1493</v>
      </c>
      <c r="FL138" s="12" t="s">
        <v>1493</v>
      </c>
      <c r="FM138" s="12" t="s">
        <v>1493</v>
      </c>
      <c r="FN138">
        <v>1</v>
      </c>
      <c r="FO138" s="12" t="s">
        <v>1493</v>
      </c>
      <c r="FP138" s="12" t="s">
        <v>1493</v>
      </c>
      <c r="FQ138">
        <v>1</v>
      </c>
      <c r="FR138" s="12" t="s">
        <v>1493</v>
      </c>
      <c r="FS138" s="12" t="s">
        <v>1493</v>
      </c>
      <c r="FT138" s="12" t="s">
        <v>1493</v>
      </c>
      <c r="FU138" s="12" t="s">
        <v>1493</v>
      </c>
      <c r="FV138" s="12" t="s">
        <v>1493</v>
      </c>
      <c r="FW138" s="12" t="s">
        <v>1493</v>
      </c>
      <c r="FX138" s="12" t="s">
        <v>1493</v>
      </c>
      <c r="FY138" s="12" t="s">
        <v>1493</v>
      </c>
      <c r="FZ138" s="12" t="s">
        <v>1493</v>
      </c>
      <c r="GA138" s="12" t="s">
        <v>1493</v>
      </c>
      <c r="GB138" s="12" t="s">
        <v>1493</v>
      </c>
      <c r="GC138" s="12" t="s">
        <v>1493</v>
      </c>
      <c r="GD138" s="12" t="s">
        <v>1493</v>
      </c>
      <c r="GE138" s="12" t="s">
        <v>1493</v>
      </c>
      <c r="GF138" s="12" t="s">
        <v>1493</v>
      </c>
      <c r="GG138" s="12" t="s">
        <v>1493</v>
      </c>
      <c r="GH138" s="12" t="s">
        <v>1493</v>
      </c>
      <c r="GI138" s="12" t="s">
        <v>1493</v>
      </c>
      <c r="GJ138">
        <v>0</v>
      </c>
      <c r="GK138">
        <v>0</v>
      </c>
      <c r="GL138">
        <v>1</v>
      </c>
      <c r="GN138">
        <v>1</v>
      </c>
    </row>
    <row r="139" spans="1:196" x14ac:dyDescent="0.25">
      <c r="A139" s="4">
        <v>1.0429999999999999</v>
      </c>
      <c r="B139" s="12" t="s">
        <v>550</v>
      </c>
      <c r="C139" s="12" t="s">
        <v>1493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 s="12" t="s">
        <v>1493</v>
      </c>
      <c r="M139" s="12" t="s">
        <v>1493</v>
      </c>
      <c r="N139">
        <v>1</v>
      </c>
      <c r="O139">
        <v>1</v>
      </c>
      <c r="P139" s="12" t="s">
        <v>754</v>
      </c>
      <c r="Q139" s="12" t="s">
        <v>1493</v>
      </c>
      <c r="R139">
        <v>1</v>
      </c>
      <c r="S139" s="12" t="s">
        <v>1493</v>
      </c>
      <c r="T139" s="12" t="s">
        <v>1493</v>
      </c>
      <c r="U139" s="12" t="s">
        <v>1493</v>
      </c>
      <c r="V139" s="12" t="s">
        <v>1493</v>
      </c>
      <c r="W139" s="12" t="s">
        <v>1493</v>
      </c>
      <c r="X139" s="12" t="s">
        <v>1493</v>
      </c>
      <c r="Y139" s="12" t="s">
        <v>1493</v>
      </c>
      <c r="Z139" s="12" t="s">
        <v>1493</v>
      </c>
      <c r="AA139" s="12" t="s">
        <v>1493</v>
      </c>
      <c r="AB139" s="12" t="s">
        <v>1493</v>
      </c>
      <c r="AC139">
        <v>1</v>
      </c>
      <c r="AD139" s="12" t="s">
        <v>630</v>
      </c>
      <c r="AE139" s="12" t="s">
        <v>1493</v>
      </c>
      <c r="AF139" s="12" t="s">
        <v>1493</v>
      </c>
      <c r="AG139" s="12" t="s">
        <v>1493</v>
      </c>
      <c r="AH139" s="12" t="s">
        <v>1493</v>
      </c>
      <c r="AI139" s="12" t="s">
        <v>1493</v>
      </c>
      <c r="AJ139" s="12" t="s">
        <v>1493</v>
      </c>
      <c r="AK139" s="12" t="s">
        <v>1493</v>
      </c>
      <c r="AL139" s="12" t="s">
        <v>1493</v>
      </c>
      <c r="AM139" s="12" t="s">
        <v>1493</v>
      </c>
      <c r="AN139" s="12" t="s">
        <v>1493</v>
      </c>
      <c r="AO139" s="12" t="s">
        <v>1493</v>
      </c>
      <c r="AP139">
        <v>1</v>
      </c>
      <c r="AQ139" s="12" t="s">
        <v>1493</v>
      </c>
      <c r="AR139" s="12" t="s">
        <v>1493</v>
      </c>
      <c r="AS139" s="12" t="s">
        <v>1493</v>
      </c>
      <c r="AT139" s="12" t="s">
        <v>1493</v>
      </c>
      <c r="AU139" s="12" t="s">
        <v>1493</v>
      </c>
      <c r="AV139" s="12" t="s">
        <v>1493</v>
      </c>
      <c r="AW139" s="12" t="s">
        <v>1493</v>
      </c>
      <c r="AX139" s="12" t="s">
        <v>1493</v>
      </c>
      <c r="AY139" s="12" t="s">
        <v>1493</v>
      </c>
      <c r="AZ139" s="12" t="s">
        <v>1493</v>
      </c>
      <c r="BA139" s="12" t="s">
        <v>1493</v>
      </c>
      <c r="BB139" s="12" t="s">
        <v>1493</v>
      </c>
      <c r="BC139" s="12" t="s">
        <v>1493</v>
      </c>
      <c r="BD139" s="12" t="s">
        <v>1493</v>
      </c>
      <c r="BE139" s="12" t="s">
        <v>1493</v>
      </c>
      <c r="BF139" s="12" t="s">
        <v>1493</v>
      </c>
      <c r="BG139" s="12" t="s">
        <v>1493</v>
      </c>
      <c r="BH139" s="12" t="s">
        <v>1493</v>
      </c>
      <c r="BI139" s="12" t="s">
        <v>1493</v>
      </c>
      <c r="BJ139" s="12" t="s">
        <v>1493</v>
      </c>
      <c r="BK139" s="12" t="s">
        <v>1493</v>
      </c>
      <c r="BL139" s="12" t="s">
        <v>1493</v>
      </c>
      <c r="BM139" s="12" t="s">
        <v>1493</v>
      </c>
      <c r="BN139" s="12" t="s">
        <v>1493</v>
      </c>
      <c r="BO139" s="12" t="s">
        <v>1493</v>
      </c>
      <c r="BP139" s="12" t="s">
        <v>1493</v>
      </c>
      <c r="BQ139" s="12" t="s">
        <v>1493</v>
      </c>
      <c r="BR139" s="12" t="s">
        <v>1493</v>
      </c>
      <c r="BS139" s="12" t="s">
        <v>1493</v>
      </c>
      <c r="BT139" s="12" t="s">
        <v>1493</v>
      </c>
      <c r="BU139" s="12" t="s">
        <v>1493</v>
      </c>
      <c r="BV139" s="12" t="s">
        <v>1493</v>
      </c>
      <c r="BW139" s="12" t="s">
        <v>1493</v>
      </c>
      <c r="BX139" s="12" t="s">
        <v>1493</v>
      </c>
      <c r="BY139" s="12" t="s">
        <v>1493</v>
      </c>
      <c r="BZ139" s="12" t="s">
        <v>1493</v>
      </c>
      <c r="CA139" s="12" t="s">
        <v>1493</v>
      </c>
      <c r="CB139" s="12" t="s">
        <v>1493</v>
      </c>
      <c r="CC139" s="12" t="s">
        <v>1493</v>
      </c>
      <c r="CD139" s="12" t="s">
        <v>1493</v>
      </c>
      <c r="CE139" s="12" t="s">
        <v>1493</v>
      </c>
      <c r="CF139" s="12" t="s">
        <v>1493</v>
      </c>
      <c r="CG139" s="12" t="s">
        <v>1493</v>
      </c>
      <c r="CH139" s="12" t="s">
        <v>1493</v>
      </c>
      <c r="CI139" s="12" t="s">
        <v>1493</v>
      </c>
      <c r="CJ139" s="12" t="s">
        <v>1493</v>
      </c>
      <c r="CK139" s="12" t="s">
        <v>1493</v>
      </c>
      <c r="CL139" s="12" t="s">
        <v>1493</v>
      </c>
      <c r="CM139" s="12" t="s">
        <v>1493</v>
      </c>
      <c r="CN139" s="12" t="s">
        <v>1493</v>
      </c>
      <c r="CO139" s="12" t="s">
        <v>1493</v>
      </c>
      <c r="CP139" s="12" t="s">
        <v>1493</v>
      </c>
      <c r="CQ139" s="12" t="s">
        <v>1493</v>
      </c>
      <c r="CR139" s="12" t="s">
        <v>1493</v>
      </c>
      <c r="CS139" s="12" t="s">
        <v>1493</v>
      </c>
      <c r="CT139" s="12" t="s">
        <v>1493</v>
      </c>
      <c r="CU139" s="12" t="s">
        <v>1493</v>
      </c>
      <c r="CV139" s="12" t="s">
        <v>1493</v>
      </c>
      <c r="CW139" s="12" t="s">
        <v>1493</v>
      </c>
      <c r="CX139" s="12" t="s">
        <v>1493</v>
      </c>
      <c r="CY139" s="12" t="s">
        <v>1493</v>
      </c>
      <c r="CZ139" s="12" t="s">
        <v>1493</v>
      </c>
      <c r="DA139" s="12" t="s">
        <v>1493</v>
      </c>
      <c r="DB139" s="12" t="s">
        <v>1493</v>
      </c>
      <c r="DC139" s="12" t="s">
        <v>1493</v>
      </c>
      <c r="DD139" s="12" t="s">
        <v>1493</v>
      </c>
      <c r="DE139" s="12" t="s">
        <v>1493</v>
      </c>
      <c r="DF139" s="12" t="s">
        <v>1493</v>
      </c>
      <c r="DG139" s="12" t="s">
        <v>1493</v>
      </c>
      <c r="DH139" s="12" t="s">
        <v>1493</v>
      </c>
      <c r="DI139" s="12" t="s">
        <v>1493</v>
      </c>
      <c r="DJ139" s="12" t="s">
        <v>1493</v>
      </c>
      <c r="DK139" s="12" t="s">
        <v>1493</v>
      </c>
      <c r="DL139" s="12" t="s">
        <v>1493</v>
      </c>
      <c r="DM139" s="12" t="s">
        <v>1493</v>
      </c>
      <c r="DN139" s="12" t="s">
        <v>1493</v>
      </c>
      <c r="DO139" s="12" t="s">
        <v>1493</v>
      </c>
      <c r="DP139" s="12" t="s">
        <v>1493</v>
      </c>
      <c r="DQ139" s="12" t="s">
        <v>1493</v>
      </c>
      <c r="DR139" s="12" t="s">
        <v>1493</v>
      </c>
      <c r="DS139" s="12" t="s">
        <v>1493</v>
      </c>
      <c r="DT139" s="12" t="s">
        <v>1493</v>
      </c>
      <c r="DU139" s="12" t="s">
        <v>1493</v>
      </c>
      <c r="DV139" s="12" t="s">
        <v>1493</v>
      </c>
      <c r="DW139" s="12" t="s">
        <v>1493</v>
      </c>
      <c r="DX139" s="12" t="s">
        <v>1493</v>
      </c>
      <c r="DY139" s="12" t="s">
        <v>1493</v>
      </c>
      <c r="DZ139" s="12" t="s">
        <v>1493</v>
      </c>
      <c r="EA139" s="12" t="s">
        <v>1493</v>
      </c>
      <c r="EB139" s="12" t="s">
        <v>1493</v>
      </c>
      <c r="EC139" s="12" t="s">
        <v>1493</v>
      </c>
      <c r="ED139" s="12" t="s">
        <v>1493</v>
      </c>
      <c r="EE139" s="12" t="s">
        <v>1493</v>
      </c>
      <c r="EF139" s="12" t="s">
        <v>1493</v>
      </c>
      <c r="EG139" s="12" t="s">
        <v>1493</v>
      </c>
      <c r="EH139" s="12" t="s">
        <v>1493</v>
      </c>
      <c r="EI139" s="12" t="s">
        <v>1493</v>
      </c>
      <c r="EJ139" s="12" t="s">
        <v>1493</v>
      </c>
      <c r="EK139" s="12" t="s">
        <v>1493</v>
      </c>
      <c r="EL139" s="12" t="s">
        <v>1493</v>
      </c>
      <c r="EM139" s="12" t="s">
        <v>1493</v>
      </c>
      <c r="EN139" s="12" t="s">
        <v>1493</v>
      </c>
      <c r="EO139" s="12" t="s">
        <v>1493</v>
      </c>
      <c r="EP139" s="12" t="s">
        <v>1493</v>
      </c>
      <c r="EQ139" s="12" t="s">
        <v>1493</v>
      </c>
      <c r="ER139" s="12" t="s">
        <v>1493</v>
      </c>
      <c r="ES139" s="12" t="s">
        <v>1493</v>
      </c>
      <c r="ET139" s="12" t="s">
        <v>1493</v>
      </c>
      <c r="EU139" s="12" t="s">
        <v>1493</v>
      </c>
      <c r="EV139" s="12" t="s">
        <v>1493</v>
      </c>
      <c r="EW139" s="12" t="s">
        <v>1493</v>
      </c>
      <c r="EX139" s="12" t="s">
        <v>1493</v>
      </c>
      <c r="EY139" s="12" t="s">
        <v>1493</v>
      </c>
      <c r="EZ139" s="12" t="s">
        <v>1493</v>
      </c>
      <c r="FA139" s="12" t="s">
        <v>1493</v>
      </c>
      <c r="FB139" s="12" t="s">
        <v>1493</v>
      </c>
      <c r="FC139" s="12" t="s">
        <v>1493</v>
      </c>
      <c r="FD139" s="12" t="s">
        <v>1493</v>
      </c>
      <c r="FE139" s="12" t="s">
        <v>1493</v>
      </c>
      <c r="FF139" s="12" t="s">
        <v>1493</v>
      </c>
      <c r="FG139" s="12" t="s">
        <v>1493</v>
      </c>
      <c r="FH139" s="12" t="s">
        <v>1493</v>
      </c>
      <c r="FI139" s="12" t="s">
        <v>1493</v>
      </c>
      <c r="FJ139" s="12" t="s">
        <v>1493</v>
      </c>
      <c r="FK139" s="12" t="s">
        <v>1493</v>
      </c>
      <c r="FL139" s="12" t="s">
        <v>1493</v>
      </c>
      <c r="FM139" s="12" t="s">
        <v>1493</v>
      </c>
      <c r="FN139">
        <v>2</v>
      </c>
      <c r="FO139" s="12" t="s">
        <v>1107</v>
      </c>
      <c r="FP139" s="12" t="s">
        <v>1493</v>
      </c>
      <c r="FQ139">
        <v>1</v>
      </c>
      <c r="FR139" s="12" t="s">
        <v>1493</v>
      </c>
      <c r="FS139" s="12" t="s">
        <v>1493</v>
      </c>
      <c r="FT139" s="12" t="s">
        <v>1493</v>
      </c>
      <c r="FU139" s="12" t="s">
        <v>1493</v>
      </c>
      <c r="FV139" s="12" t="s">
        <v>1493</v>
      </c>
      <c r="FW139" s="12" t="s">
        <v>1493</v>
      </c>
      <c r="FX139" s="12" t="s">
        <v>1493</v>
      </c>
      <c r="FY139" s="12" t="s">
        <v>1493</v>
      </c>
      <c r="FZ139" s="12" t="s">
        <v>1493</v>
      </c>
      <c r="GA139" s="12" t="s">
        <v>1493</v>
      </c>
      <c r="GB139" s="12" t="s">
        <v>1493</v>
      </c>
      <c r="GC139" s="12" t="s">
        <v>1493</v>
      </c>
      <c r="GD139" s="12" t="s">
        <v>1493</v>
      </c>
      <c r="GE139" s="12" t="s">
        <v>1493</v>
      </c>
      <c r="GF139" s="12" t="s">
        <v>1493</v>
      </c>
      <c r="GG139" s="12" t="s">
        <v>1493</v>
      </c>
      <c r="GH139" s="12" t="s">
        <v>1493</v>
      </c>
      <c r="GI139" s="12" t="s">
        <v>1493</v>
      </c>
      <c r="GJ139">
        <v>0</v>
      </c>
      <c r="GK139">
        <v>0</v>
      </c>
      <c r="GL139">
        <v>0</v>
      </c>
      <c r="GN139">
        <v>2</v>
      </c>
    </row>
    <row r="140" spans="1:196" x14ac:dyDescent="0.25">
      <c r="A140" s="4">
        <v>1.044</v>
      </c>
      <c r="B140" s="12" t="s">
        <v>649</v>
      </c>
      <c r="C140" s="12" t="s">
        <v>1493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 s="12" t="s">
        <v>1493</v>
      </c>
      <c r="M140" s="12" t="s">
        <v>1493</v>
      </c>
      <c r="N140">
        <v>1</v>
      </c>
      <c r="O140">
        <v>1</v>
      </c>
      <c r="P140" s="12" t="s">
        <v>512</v>
      </c>
      <c r="Q140" s="12" t="s">
        <v>1493</v>
      </c>
      <c r="R140">
        <v>1</v>
      </c>
      <c r="S140" s="12" t="s">
        <v>1493</v>
      </c>
      <c r="T140" s="12" t="s">
        <v>1493</v>
      </c>
      <c r="U140" s="12" t="s">
        <v>1493</v>
      </c>
      <c r="V140" s="12" t="s">
        <v>1493</v>
      </c>
      <c r="W140" s="12" t="s">
        <v>1493</v>
      </c>
      <c r="X140" s="12" t="s">
        <v>1493</v>
      </c>
      <c r="Y140" s="12" t="s">
        <v>1493</v>
      </c>
      <c r="Z140" s="12" t="s">
        <v>1493</v>
      </c>
      <c r="AA140" s="12" t="s">
        <v>1493</v>
      </c>
      <c r="AB140">
        <v>1</v>
      </c>
      <c r="AC140">
        <v>1</v>
      </c>
      <c r="AD140" s="12" t="s">
        <v>1493</v>
      </c>
      <c r="AE140" s="12" t="s">
        <v>1493</v>
      </c>
      <c r="AF140" s="12" t="s">
        <v>1493</v>
      </c>
      <c r="AG140" s="12" t="s">
        <v>1493</v>
      </c>
      <c r="AH140" s="12" t="s">
        <v>1493</v>
      </c>
      <c r="AI140" s="12" t="s">
        <v>1493</v>
      </c>
      <c r="AJ140" s="12" t="s">
        <v>1493</v>
      </c>
      <c r="AK140" s="12" t="s">
        <v>1493</v>
      </c>
      <c r="AL140" s="12" t="s">
        <v>1493</v>
      </c>
      <c r="AM140" s="12" t="s">
        <v>1493</v>
      </c>
      <c r="AN140" s="12" t="s">
        <v>1493</v>
      </c>
      <c r="AO140" s="12" t="s">
        <v>1493</v>
      </c>
      <c r="AP140" s="12" t="s">
        <v>1493</v>
      </c>
      <c r="AQ140" s="12" t="s">
        <v>1493</v>
      </c>
      <c r="AR140" s="12" t="s">
        <v>1493</v>
      </c>
      <c r="AS140" s="12" t="s">
        <v>1493</v>
      </c>
      <c r="AT140" s="12" t="s">
        <v>1493</v>
      </c>
      <c r="AU140" s="12" t="s">
        <v>1493</v>
      </c>
      <c r="AV140" s="12" t="s">
        <v>1493</v>
      </c>
      <c r="AW140" s="12" t="s">
        <v>1493</v>
      </c>
      <c r="AX140" s="12" t="s">
        <v>1493</v>
      </c>
      <c r="AY140" s="12" t="s">
        <v>1493</v>
      </c>
      <c r="AZ140" s="12" t="s">
        <v>1493</v>
      </c>
      <c r="BA140" s="12" t="s">
        <v>1493</v>
      </c>
      <c r="BB140" s="12" t="s">
        <v>1493</v>
      </c>
      <c r="BC140" s="12" t="s">
        <v>1493</v>
      </c>
      <c r="BD140" s="12" t="s">
        <v>1493</v>
      </c>
      <c r="BE140" s="12" t="s">
        <v>1493</v>
      </c>
      <c r="BF140" s="12" t="s">
        <v>1493</v>
      </c>
      <c r="BG140" s="12" t="s">
        <v>1493</v>
      </c>
      <c r="BH140" s="12" t="s">
        <v>1493</v>
      </c>
      <c r="BI140" s="12" t="s">
        <v>1493</v>
      </c>
      <c r="BJ140" s="12" t="s">
        <v>1493</v>
      </c>
      <c r="BK140" s="12" t="s">
        <v>1493</v>
      </c>
      <c r="BL140" s="12" t="s">
        <v>1493</v>
      </c>
      <c r="BM140" s="12" t="s">
        <v>1493</v>
      </c>
      <c r="BN140" s="12" t="s">
        <v>1493</v>
      </c>
      <c r="BO140" s="12" t="s">
        <v>1493</v>
      </c>
      <c r="BP140" s="12" t="s">
        <v>1493</v>
      </c>
      <c r="BQ140" s="12" t="s">
        <v>1493</v>
      </c>
      <c r="BR140" s="12" t="s">
        <v>1493</v>
      </c>
      <c r="BS140" s="12" t="s">
        <v>1493</v>
      </c>
      <c r="BT140" s="12" t="s">
        <v>1493</v>
      </c>
      <c r="BU140" s="12" t="s">
        <v>1493</v>
      </c>
      <c r="BV140" s="12" t="s">
        <v>1493</v>
      </c>
      <c r="BW140" s="12" t="s">
        <v>1493</v>
      </c>
      <c r="BX140" s="12" t="s">
        <v>1493</v>
      </c>
      <c r="BY140" s="12" t="s">
        <v>1493</v>
      </c>
      <c r="BZ140" s="12" t="s">
        <v>1493</v>
      </c>
      <c r="CA140" s="12" t="s">
        <v>1493</v>
      </c>
      <c r="CB140" s="12" t="s">
        <v>1493</v>
      </c>
      <c r="CC140" s="12" t="s">
        <v>1493</v>
      </c>
      <c r="CD140" s="12" t="s">
        <v>1493</v>
      </c>
      <c r="CE140" s="12" t="s">
        <v>1493</v>
      </c>
      <c r="CF140" s="12" t="s">
        <v>1493</v>
      </c>
      <c r="CG140" s="12" t="s">
        <v>1493</v>
      </c>
      <c r="CH140" s="12" t="s">
        <v>1493</v>
      </c>
      <c r="CI140" s="12" t="s">
        <v>1493</v>
      </c>
      <c r="CJ140" s="12" t="s">
        <v>1493</v>
      </c>
      <c r="CK140" s="12" t="s">
        <v>1493</v>
      </c>
      <c r="CL140" s="12" t="s">
        <v>1493</v>
      </c>
      <c r="CM140" s="12" t="s">
        <v>1493</v>
      </c>
      <c r="CN140" s="12" t="s">
        <v>1493</v>
      </c>
      <c r="CO140" s="12" t="s">
        <v>1493</v>
      </c>
      <c r="CP140" s="12" t="s">
        <v>1493</v>
      </c>
      <c r="CQ140" s="12" t="s">
        <v>1493</v>
      </c>
      <c r="CR140" s="12" t="s">
        <v>1493</v>
      </c>
      <c r="CS140" s="12" t="s">
        <v>1493</v>
      </c>
      <c r="CT140" s="12" t="s">
        <v>1493</v>
      </c>
      <c r="CU140" s="12" t="s">
        <v>1493</v>
      </c>
      <c r="CV140" s="12" t="s">
        <v>1493</v>
      </c>
      <c r="CW140" s="12" t="s">
        <v>1493</v>
      </c>
      <c r="CX140" s="12" t="s">
        <v>1493</v>
      </c>
      <c r="CY140" s="12" t="s">
        <v>1493</v>
      </c>
      <c r="CZ140" s="12" t="s">
        <v>1493</v>
      </c>
      <c r="DA140" s="12" t="s">
        <v>1493</v>
      </c>
      <c r="DB140" s="12" t="s">
        <v>1493</v>
      </c>
      <c r="DC140" s="12" t="s">
        <v>1493</v>
      </c>
      <c r="DD140" s="12" t="s">
        <v>1493</v>
      </c>
      <c r="DE140" s="12" t="s">
        <v>1493</v>
      </c>
      <c r="DF140" s="12" t="s">
        <v>1493</v>
      </c>
      <c r="DG140" s="12" t="s">
        <v>1493</v>
      </c>
      <c r="DH140" s="12" t="s">
        <v>1493</v>
      </c>
      <c r="DI140" s="12" t="s">
        <v>1493</v>
      </c>
      <c r="DJ140" s="12" t="s">
        <v>1493</v>
      </c>
      <c r="DK140" s="12" t="s">
        <v>1493</v>
      </c>
      <c r="DL140" s="12" t="s">
        <v>1493</v>
      </c>
      <c r="DM140" s="12" t="s">
        <v>1493</v>
      </c>
      <c r="DN140" s="12" t="s">
        <v>1493</v>
      </c>
      <c r="DO140" s="12" t="s">
        <v>1493</v>
      </c>
      <c r="DP140" s="12" t="s">
        <v>1493</v>
      </c>
      <c r="DQ140" s="12" t="s">
        <v>1493</v>
      </c>
      <c r="DR140" s="12" t="s">
        <v>1493</v>
      </c>
      <c r="DS140" s="12" t="s">
        <v>1493</v>
      </c>
      <c r="DT140" s="12" t="s">
        <v>1493</v>
      </c>
      <c r="DU140" s="12" t="s">
        <v>1493</v>
      </c>
      <c r="DV140" s="12" t="s">
        <v>1493</v>
      </c>
      <c r="DW140" s="12" t="s">
        <v>1493</v>
      </c>
      <c r="DX140" s="12" t="s">
        <v>1493</v>
      </c>
      <c r="DY140" s="12" t="s">
        <v>1493</v>
      </c>
      <c r="DZ140" s="12" t="s">
        <v>1493</v>
      </c>
      <c r="EA140" s="12" t="s">
        <v>1493</v>
      </c>
      <c r="EB140" s="12" t="s">
        <v>1493</v>
      </c>
      <c r="EC140" s="12" t="s">
        <v>1493</v>
      </c>
      <c r="ED140" s="12" t="s">
        <v>1493</v>
      </c>
      <c r="EE140" s="12" t="s">
        <v>1493</v>
      </c>
      <c r="EF140" s="12" t="s">
        <v>1493</v>
      </c>
      <c r="EG140" s="12" t="s">
        <v>1493</v>
      </c>
      <c r="EH140" s="12" t="s">
        <v>1493</v>
      </c>
      <c r="EI140" s="12" t="s">
        <v>1493</v>
      </c>
      <c r="EJ140" s="12" t="s">
        <v>1493</v>
      </c>
      <c r="EK140" s="12" t="s">
        <v>1493</v>
      </c>
      <c r="EL140" s="12" t="s">
        <v>1493</v>
      </c>
      <c r="EM140" s="12" t="s">
        <v>1493</v>
      </c>
      <c r="EN140" s="12" t="s">
        <v>1493</v>
      </c>
      <c r="EO140" s="12" t="s">
        <v>1493</v>
      </c>
      <c r="EP140" s="12" t="s">
        <v>1493</v>
      </c>
      <c r="EQ140" s="12" t="s">
        <v>1493</v>
      </c>
      <c r="ER140" s="12" t="s">
        <v>1493</v>
      </c>
      <c r="ES140" s="12" t="s">
        <v>1493</v>
      </c>
      <c r="ET140" s="12" t="s">
        <v>1493</v>
      </c>
      <c r="EU140" s="12" t="s">
        <v>1493</v>
      </c>
      <c r="EV140" s="12" t="s">
        <v>1493</v>
      </c>
      <c r="EW140" s="12" t="s">
        <v>1493</v>
      </c>
      <c r="EX140" s="12" t="s">
        <v>1493</v>
      </c>
      <c r="EY140" s="12" t="s">
        <v>1493</v>
      </c>
      <c r="EZ140" s="12" t="s">
        <v>1493</v>
      </c>
      <c r="FA140" s="12" t="s">
        <v>1493</v>
      </c>
      <c r="FB140" s="12" t="s">
        <v>1493</v>
      </c>
      <c r="FC140" s="12" t="s">
        <v>1493</v>
      </c>
      <c r="FD140" s="12" t="s">
        <v>1493</v>
      </c>
      <c r="FE140" s="12" t="s">
        <v>1493</v>
      </c>
      <c r="FF140" s="12" t="s">
        <v>1493</v>
      </c>
      <c r="FG140" s="12" t="s">
        <v>1493</v>
      </c>
      <c r="FH140" s="12" t="s">
        <v>1493</v>
      </c>
      <c r="FI140" s="12" t="s">
        <v>1493</v>
      </c>
      <c r="FJ140" s="12" t="s">
        <v>1493</v>
      </c>
      <c r="FK140" s="12" t="s">
        <v>1493</v>
      </c>
      <c r="FL140" s="12" t="s">
        <v>1493</v>
      </c>
      <c r="FM140" s="12" t="s">
        <v>1493</v>
      </c>
      <c r="FN140">
        <v>1</v>
      </c>
      <c r="FO140" s="12" t="s">
        <v>1493</v>
      </c>
      <c r="FP140" s="12" t="s">
        <v>1493</v>
      </c>
      <c r="FQ140">
        <v>1</v>
      </c>
      <c r="FR140" s="12" t="s">
        <v>1493</v>
      </c>
      <c r="FS140" s="12" t="s">
        <v>1493</v>
      </c>
      <c r="FT140" s="12" t="s">
        <v>1493</v>
      </c>
      <c r="FU140" s="12" t="s">
        <v>1493</v>
      </c>
      <c r="FV140" s="12" t="s">
        <v>1493</v>
      </c>
      <c r="FW140" s="12" t="s">
        <v>1493</v>
      </c>
      <c r="FX140" s="12" t="s">
        <v>1493</v>
      </c>
      <c r="FY140" s="12" t="s">
        <v>1493</v>
      </c>
      <c r="FZ140" s="12" t="s">
        <v>1493</v>
      </c>
      <c r="GA140" s="12" t="s">
        <v>1493</v>
      </c>
      <c r="GB140" s="12" t="s">
        <v>1493</v>
      </c>
      <c r="GC140" s="12" t="s">
        <v>1493</v>
      </c>
      <c r="GD140" s="12" t="s">
        <v>1493</v>
      </c>
      <c r="GE140" s="12" t="s">
        <v>1493</v>
      </c>
      <c r="GF140" s="12" t="s">
        <v>1493</v>
      </c>
      <c r="GG140" s="12" t="s">
        <v>1493</v>
      </c>
      <c r="GH140" s="12" t="s">
        <v>1493</v>
      </c>
      <c r="GI140" s="12" t="s">
        <v>1493</v>
      </c>
      <c r="GJ140">
        <v>0</v>
      </c>
      <c r="GK140">
        <v>0</v>
      </c>
      <c r="GL140">
        <v>0</v>
      </c>
      <c r="GN140">
        <v>1</v>
      </c>
    </row>
    <row r="141" spans="1:196" x14ac:dyDescent="0.25">
      <c r="A141" s="4">
        <v>1.0449999999999999</v>
      </c>
      <c r="B141" s="12" t="s">
        <v>550</v>
      </c>
      <c r="C141">
        <v>63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 s="12" t="s">
        <v>1493</v>
      </c>
      <c r="M141" s="12" t="s">
        <v>1493</v>
      </c>
      <c r="N141" s="12" t="s">
        <v>1493</v>
      </c>
      <c r="O141">
        <v>1</v>
      </c>
      <c r="P141" s="12" t="s">
        <v>1493</v>
      </c>
      <c r="Q141" s="12" t="s">
        <v>1493</v>
      </c>
      <c r="R141" s="12" t="s">
        <v>1493</v>
      </c>
      <c r="S141" s="12" t="s">
        <v>1493</v>
      </c>
      <c r="T141" s="12" t="s">
        <v>1493</v>
      </c>
      <c r="U141" s="12" t="s">
        <v>1493</v>
      </c>
      <c r="V141" s="12" t="s">
        <v>1493</v>
      </c>
      <c r="W141" s="12" t="s">
        <v>1493</v>
      </c>
      <c r="X141" s="12" t="s">
        <v>1493</v>
      </c>
      <c r="Y141" s="12" t="s">
        <v>1493</v>
      </c>
      <c r="Z141" s="12" t="s">
        <v>1493</v>
      </c>
      <c r="AA141" s="12" t="s">
        <v>1493</v>
      </c>
      <c r="AB141" s="12" t="s">
        <v>1493</v>
      </c>
      <c r="AC141" s="12" t="s">
        <v>1493</v>
      </c>
      <c r="AD141" s="12" t="s">
        <v>1493</v>
      </c>
      <c r="AE141" s="12" t="s">
        <v>1493</v>
      </c>
      <c r="AF141" s="12" t="s">
        <v>1493</v>
      </c>
      <c r="AG141" s="12" t="s">
        <v>1493</v>
      </c>
      <c r="AH141" s="12" t="s">
        <v>1493</v>
      </c>
      <c r="AI141" s="12" t="s">
        <v>1493</v>
      </c>
      <c r="AJ141" s="12" t="s">
        <v>1493</v>
      </c>
      <c r="AK141" s="12" t="s">
        <v>1493</v>
      </c>
      <c r="AL141" s="12" t="s">
        <v>1493</v>
      </c>
      <c r="AM141" s="12" t="s">
        <v>1493</v>
      </c>
      <c r="AN141" s="12" t="s">
        <v>1493</v>
      </c>
      <c r="AO141" s="12" t="s">
        <v>1493</v>
      </c>
      <c r="AP141" s="12" t="s">
        <v>1493</v>
      </c>
      <c r="AQ141" s="12" t="s">
        <v>1493</v>
      </c>
      <c r="AR141" s="12" t="s">
        <v>1493</v>
      </c>
      <c r="AS141" s="12" t="s">
        <v>1493</v>
      </c>
      <c r="AT141" s="12" t="s">
        <v>1493</v>
      </c>
      <c r="AU141" s="12" t="s">
        <v>1493</v>
      </c>
      <c r="AV141" s="12" t="s">
        <v>1493</v>
      </c>
      <c r="AW141" s="12" t="s">
        <v>1493</v>
      </c>
      <c r="AX141" s="12" t="s">
        <v>1493</v>
      </c>
      <c r="AY141" s="12" t="s">
        <v>1493</v>
      </c>
      <c r="AZ141" s="12" t="s">
        <v>1493</v>
      </c>
      <c r="BA141" s="12" t="s">
        <v>1493</v>
      </c>
      <c r="BB141" s="12" t="s">
        <v>1493</v>
      </c>
      <c r="BC141" s="12" t="s">
        <v>1493</v>
      </c>
      <c r="BD141" s="12" t="s">
        <v>1493</v>
      </c>
      <c r="BE141" s="12" t="s">
        <v>1493</v>
      </c>
      <c r="BF141" s="12" t="s">
        <v>1493</v>
      </c>
      <c r="BG141" s="12" t="s">
        <v>1493</v>
      </c>
      <c r="BH141" s="12" t="s">
        <v>1493</v>
      </c>
      <c r="BI141" s="12" t="s">
        <v>1493</v>
      </c>
      <c r="BJ141" s="12" t="s">
        <v>1493</v>
      </c>
      <c r="BK141" s="12" t="s">
        <v>1493</v>
      </c>
      <c r="BL141" s="12" t="s">
        <v>1493</v>
      </c>
      <c r="BM141" s="12" t="s">
        <v>1493</v>
      </c>
      <c r="BN141" s="12" t="s">
        <v>1493</v>
      </c>
      <c r="BO141" s="12" t="s">
        <v>1493</v>
      </c>
      <c r="BP141" s="12" t="s">
        <v>1493</v>
      </c>
      <c r="BQ141" s="12" t="s">
        <v>1493</v>
      </c>
      <c r="BR141" s="12" t="s">
        <v>1493</v>
      </c>
      <c r="BS141" s="12" t="s">
        <v>1493</v>
      </c>
      <c r="BT141" s="12" t="s">
        <v>1493</v>
      </c>
      <c r="BU141" s="12" t="s">
        <v>1493</v>
      </c>
      <c r="BV141" s="12" t="s">
        <v>1493</v>
      </c>
      <c r="BW141" s="12" t="s">
        <v>1493</v>
      </c>
      <c r="BX141" s="12" t="s">
        <v>1493</v>
      </c>
      <c r="BY141" s="12" t="s">
        <v>1493</v>
      </c>
      <c r="BZ141" s="12" t="s">
        <v>1493</v>
      </c>
      <c r="CA141" s="12" t="s">
        <v>1493</v>
      </c>
      <c r="CB141" s="12" t="s">
        <v>1493</v>
      </c>
      <c r="CC141" s="12" t="s">
        <v>1493</v>
      </c>
      <c r="CD141" s="12" t="s">
        <v>1493</v>
      </c>
      <c r="CE141" s="12" t="s">
        <v>1493</v>
      </c>
      <c r="CF141" s="12" t="s">
        <v>1493</v>
      </c>
      <c r="CG141" s="12" t="s">
        <v>1493</v>
      </c>
      <c r="CH141" s="12" t="s">
        <v>1493</v>
      </c>
      <c r="CI141" s="12" t="s">
        <v>1493</v>
      </c>
      <c r="CJ141" s="12" t="s">
        <v>1493</v>
      </c>
      <c r="CK141" s="12" t="s">
        <v>1493</v>
      </c>
      <c r="CL141" s="12" t="s">
        <v>1493</v>
      </c>
      <c r="CM141" s="12" t="s">
        <v>1493</v>
      </c>
      <c r="CN141" s="12" t="s">
        <v>1493</v>
      </c>
      <c r="CO141" s="12" t="s">
        <v>1493</v>
      </c>
      <c r="CP141" s="12" t="s">
        <v>1493</v>
      </c>
      <c r="CQ141" s="12" t="s">
        <v>1493</v>
      </c>
      <c r="CR141" s="12" t="s">
        <v>1493</v>
      </c>
      <c r="CS141" s="12" t="s">
        <v>1493</v>
      </c>
      <c r="CT141" s="12" t="s">
        <v>1493</v>
      </c>
      <c r="CU141" s="12" t="s">
        <v>1493</v>
      </c>
      <c r="CV141" s="12" t="s">
        <v>1493</v>
      </c>
      <c r="CW141" s="12" t="s">
        <v>1493</v>
      </c>
      <c r="CX141" s="12" t="s">
        <v>1493</v>
      </c>
      <c r="CY141" s="12" t="s">
        <v>1493</v>
      </c>
      <c r="CZ141" s="12" t="s">
        <v>1493</v>
      </c>
      <c r="DA141" s="12" t="s">
        <v>1493</v>
      </c>
      <c r="DB141" s="12" t="s">
        <v>1493</v>
      </c>
      <c r="DC141" s="12" t="s">
        <v>1493</v>
      </c>
      <c r="DD141" s="12" t="s">
        <v>1493</v>
      </c>
      <c r="DE141" s="12" t="s">
        <v>1493</v>
      </c>
      <c r="DF141" s="12" t="s">
        <v>1493</v>
      </c>
      <c r="DG141" s="12" t="s">
        <v>1493</v>
      </c>
      <c r="DH141" s="12" t="s">
        <v>1493</v>
      </c>
      <c r="DI141" s="12" t="s">
        <v>1493</v>
      </c>
      <c r="DJ141" s="12" t="s">
        <v>1493</v>
      </c>
      <c r="DK141" s="12" t="s">
        <v>1493</v>
      </c>
      <c r="DL141" s="12" t="s">
        <v>1493</v>
      </c>
      <c r="DM141" s="12" t="s">
        <v>1493</v>
      </c>
      <c r="DN141" s="12" t="s">
        <v>1493</v>
      </c>
      <c r="DO141" s="12" t="s">
        <v>1493</v>
      </c>
      <c r="DP141" s="12" t="s">
        <v>1493</v>
      </c>
      <c r="DQ141" s="12" t="s">
        <v>1493</v>
      </c>
      <c r="DR141" s="12" t="s">
        <v>1493</v>
      </c>
      <c r="DS141" s="12" t="s">
        <v>1493</v>
      </c>
      <c r="DT141" s="12" t="s">
        <v>1493</v>
      </c>
      <c r="DU141" s="12" t="s">
        <v>1493</v>
      </c>
      <c r="DV141" s="12" t="s">
        <v>1493</v>
      </c>
      <c r="DW141" s="12" t="s">
        <v>1493</v>
      </c>
      <c r="DX141" s="12" t="s">
        <v>1493</v>
      </c>
      <c r="DY141" s="12" t="s">
        <v>1493</v>
      </c>
      <c r="DZ141" s="12" t="s">
        <v>1493</v>
      </c>
      <c r="EA141" s="12" t="s">
        <v>1493</v>
      </c>
      <c r="EB141" s="12" t="s">
        <v>1493</v>
      </c>
      <c r="EC141" s="12" t="s">
        <v>1493</v>
      </c>
      <c r="ED141" s="12" t="s">
        <v>1493</v>
      </c>
      <c r="EE141" s="12" t="s">
        <v>1493</v>
      </c>
      <c r="EF141" s="12" t="s">
        <v>1493</v>
      </c>
      <c r="EG141" s="12" t="s">
        <v>1493</v>
      </c>
      <c r="EH141" s="12" t="s">
        <v>1493</v>
      </c>
      <c r="EI141" s="12" t="s">
        <v>1493</v>
      </c>
      <c r="EJ141" s="12" t="s">
        <v>1493</v>
      </c>
      <c r="EK141" s="12" t="s">
        <v>1493</v>
      </c>
      <c r="EL141" s="12" t="s">
        <v>1493</v>
      </c>
      <c r="EM141" s="12" t="s">
        <v>1493</v>
      </c>
      <c r="EN141" s="12" t="s">
        <v>1493</v>
      </c>
      <c r="EO141" s="12" t="s">
        <v>1493</v>
      </c>
      <c r="EP141" s="12" t="s">
        <v>1493</v>
      </c>
      <c r="EQ141" s="12" t="s">
        <v>1493</v>
      </c>
      <c r="ER141" s="12" t="s">
        <v>1493</v>
      </c>
      <c r="ES141" s="12" t="s">
        <v>1493</v>
      </c>
      <c r="ET141" s="12" t="s">
        <v>1493</v>
      </c>
      <c r="EU141" s="12" t="s">
        <v>1493</v>
      </c>
      <c r="EV141" s="12" t="s">
        <v>1493</v>
      </c>
      <c r="EW141" s="12" t="s">
        <v>1493</v>
      </c>
      <c r="EX141" s="12" t="s">
        <v>1493</v>
      </c>
      <c r="EY141" s="12" t="s">
        <v>1493</v>
      </c>
      <c r="EZ141" s="12" t="s">
        <v>1493</v>
      </c>
      <c r="FA141" s="12" t="s">
        <v>1493</v>
      </c>
      <c r="FB141" s="12" t="s">
        <v>1493</v>
      </c>
      <c r="FC141" s="12" t="s">
        <v>1493</v>
      </c>
      <c r="FD141" s="12" t="s">
        <v>1493</v>
      </c>
      <c r="FE141" s="12" t="s">
        <v>1493</v>
      </c>
      <c r="FF141" s="12" t="s">
        <v>1493</v>
      </c>
      <c r="FG141" s="12" t="s">
        <v>1493</v>
      </c>
      <c r="FH141" s="12" t="s">
        <v>1493</v>
      </c>
      <c r="FI141" s="12" t="s">
        <v>1493</v>
      </c>
      <c r="FJ141" s="12" t="s">
        <v>1493</v>
      </c>
      <c r="FK141" s="12" t="s">
        <v>1493</v>
      </c>
      <c r="FL141" s="12" t="s">
        <v>1493</v>
      </c>
      <c r="FM141" s="12" t="s">
        <v>1493</v>
      </c>
      <c r="FN141">
        <v>1</v>
      </c>
      <c r="FO141" s="12" t="s">
        <v>1493</v>
      </c>
      <c r="FP141" s="12" t="s">
        <v>1493</v>
      </c>
      <c r="FQ141">
        <v>1</v>
      </c>
      <c r="FR141" s="12" t="s">
        <v>1493</v>
      </c>
      <c r="FS141" s="12" t="s">
        <v>1493</v>
      </c>
      <c r="FT141" s="12" t="s">
        <v>1493</v>
      </c>
      <c r="FU141" s="12" t="s">
        <v>1493</v>
      </c>
      <c r="FV141" s="12" t="s">
        <v>1493</v>
      </c>
      <c r="FW141" s="12" t="s">
        <v>1493</v>
      </c>
      <c r="FX141" s="12" t="s">
        <v>1493</v>
      </c>
      <c r="FY141" s="12" t="s">
        <v>1493</v>
      </c>
      <c r="FZ141" s="12" t="s">
        <v>1493</v>
      </c>
      <c r="GA141" s="12" t="s">
        <v>1493</v>
      </c>
      <c r="GB141" s="12" t="s">
        <v>1493</v>
      </c>
      <c r="GC141" s="12" t="s">
        <v>1493</v>
      </c>
      <c r="GD141" s="12" t="s">
        <v>1493</v>
      </c>
      <c r="GE141" s="12" t="s">
        <v>1493</v>
      </c>
      <c r="GF141" s="12" t="s">
        <v>1493</v>
      </c>
      <c r="GG141" s="12" t="s">
        <v>1493</v>
      </c>
      <c r="GH141" s="12" t="s">
        <v>1493</v>
      </c>
      <c r="GI141" s="12" t="s">
        <v>1493</v>
      </c>
      <c r="GJ141">
        <v>0</v>
      </c>
      <c r="GK141">
        <v>0</v>
      </c>
      <c r="GL141">
        <v>0</v>
      </c>
      <c r="GN141">
        <v>1</v>
      </c>
    </row>
    <row r="142" spans="1:196" x14ac:dyDescent="0.25">
      <c r="A142" s="4">
        <v>1.046</v>
      </c>
      <c r="B142" s="12" t="s">
        <v>627</v>
      </c>
      <c r="C142" s="12" t="s">
        <v>1493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 s="12" t="s">
        <v>1493</v>
      </c>
      <c r="M142" s="12" t="s">
        <v>1493</v>
      </c>
      <c r="N142">
        <v>1</v>
      </c>
      <c r="O142">
        <v>1</v>
      </c>
      <c r="P142" s="12" t="s">
        <v>701</v>
      </c>
      <c r="Q142" s="12" t="s">
        <v>1493</v>
      </c>
      <c r="R142">
        <v>1</v>
      </c>
      <c r="S142" s="12" t="s">
        <v>1493</v>
      </c>
      <c r="T142" s="12" t="s">
        <v>1493</v>
      </c>
      <c r="U142" s="12" t="s">
        <v>1493</v>
      </c>
      <c r="V142" s="12" t="s">
        <v>1493</v>
      </c>
      <c r="W142" s="12" t="s">
        <v>1493</v>
      </c>
      <c r="X142" s="12" t="s">
        <v>1493</v>
      </c>
      <c r="Y142" s="12" t="s">
        <v>1493</v>
      </c>
      <c r="Z142" s="12" t="s">
        <v>1493</v>
      </c>
      <c r="AA142" s="12" t="s">
        <v>1493</v>
      </c>
      <c r="AB142">
        <v>1</v>
      </c>
      <c r="AC142">
        <v>1</v>
      </c>
      <c r="AD142" s="12" t="s">
        <v>1493</v>
      </c>
      <c r="AE142" s="12" t="s">
        <v>1493</v>
      </c>
      <c r="AF142" s="12" t="s">
        <v>1493</v>
      </c>
      <c r="AG142" s="12" t="s">
        <v>1493</v>
      </c>
      <c r="AH142" s="12" t="s">
        <v>1493</v>
      </c>
      <c r="AI142" s="12" t="s">
        <v>1493</v>
      </c>
      <c r="AJ142" s="12" t="s">
        <v>1493</v>
      </c>
      <c r="AK142" s="12" t="s">
        <v>1493</v>
      </c>
      <c r="AL142" s="12" t="s">
        <v>1493</v>
      </c>
      <c r="AM142" s="12" t="s">
        <v>1493</v>
      </c>
      <c r="AN142" s="12" t="s">
        <v>1493</v>
      </c>
      <c r="AO142" s="12" t="s">
        <v>1493</v>
      </c>
      <c r="AP142" s="12" t="s">
        <v>1493</v>
      </c>
      <c r="AQ142" s="12" t="s">
        <v>1493</v>
      </c>
      <c r="AR142" s="12" t="s">
        <v>1493</v>
      </c>
      <c r="AS142" s="12" t="s">
        <v>1493</v>
      </c>
      <c r="AT142" s="12" t="s">
        <v>1493</v>
      </c>
      <c r="AU142" s="12" t="s">
        <v>1493</v>
      </c>
      <c r="AV142" s="12" t="s">
        <v>1493</v>
      </c>
      <c r="AW142" s="12" t="s">
        <v>1493</v>
      </c>
      <c r="AX142" s="12" t="s">
        <v>1493</v>
      </c>
      <c r="AY142" s="12" t="s">
        <v>1493</v>
      </c>
      <c r="AZ142" s="12" t="s">
        <v>1493</v>
      </c>
      <c r="BA142" s="12" t="s">
        <v>1493</v>
      </c>
      <c r="BB142" s="12" t="s">
        <v>1493</v>
      </c>
      <c r="BC142" s="12" t="s">
        <v>1493</v>
      </c>
      <c r="BD142" s="12" t="s">
        <v>1493</v>
      </c>
      <c r="BE142" s="12" t="s">
        <v>1493</v>
      </c>
      <c r="BF142" s="12" t="s">
        <v>1493</v>
      </c>
      <c r="BG142" s="12" t="s">
        <v>1493</v>
      </c>
      <c r="BH142" s="12" t="s">
        <v>1493</v>
      </c>
      <c r="BI142" s="12" t="s">
        <v>1493</v>
      </c>
      <c r="BJ142" s="12" t="s">
        <v>1493</v>
      </c>
      <c r="BK142" s="12" t="s">
        <v>1493</v>
      </c>
      <c r="BL142" s="12" t="s">
        <v>1493</v>
      </c>
      <c r="BM142" s="12" t="s">
        <v>1493</v>
      </c>
      <c r="BN142" s="12" t="s">
        <v>1493</v>
      </c>
      <c r="BO142" s="12" t="s">
        <v>1493</v>
      </c>
      <c r="BP142" s="12" t="s">
        <v>1493</v>
      </c>
      <c r="BQ142" s="12" t="s">
        <v>1493</v>
      </c>
      <c r="BR142" s="12" t="s">
        <v>1493</v>
      </c>
      <c r="BS142" s="12" t="s">
        <v>1493</v>
      </c>
      <c r="BT142" s="12" t="s">
        <v>1493</v>
      </c>
      <c r="BU142" s="12" t="s">
        <v>1493</v>
      </c>
      <c r="BV142" s="12" t="s">
        <v>1493</v>
      </c>
      <c r="BW142" s="12" t="s">
        <v>1493</v>
      </c>
      <c r="BX142" s="12" t="s">
        <v>1493</v>
      </c>
      <c r="BY142" s="12" t="s">
        <v>1493</v>
      </c>
      <c r="BZ142" s="12" t="s">
        <v>1493</v>
      </c>
      <c r="CA142" s="12" t="s">
        <v>1493</v>
      </c>
      <c r="CB142" s="12" t="s">
        <v>1493</v>
      </c>
      <c r="CC142" s="12" t="s">
        <v>1493</v>
      </c>
      <c r="CD142" s="12" t="s">
        <v>1493</v>
      </c>
      <c r="CE142" s="12" t="s">
        <v>1493</v>
      </c>
      <c r="CF142" s="12" t="s">
        <v>1493</v>
      </c>
      <c r="CG142" s="12" t="s">
        <v>1493</v>
      </c>
      <c r="CH142" s="12" t="s">
        <v>1493</v>
      </c>
      <c r="CI142" s="12" t="s">
        <v>1493</v>
      </c>
      <c r="CJ142" s="12" t="s">
        <v>1493</v>
      </c>
      <c r="CK142" s="12" t="s">
        <v>1493</v>
      </c>
      <c r="CL142" s="12" t="s">
        <v>1493</v>
      </c>
      <c r="CM142" s="12" t="s">
        <v>1493</v>
      </c>
      <c r="CN142" s="12" t="s">
        <v>1493</v>
      </c>
      <c r="CO142" s="12" t="s">
        <v>1493</v>
      </c>
      <c r="CP142" s="12" t="s">
        <v>1493</v>
      </c>
      <c r="CQ142" s="12" t="s">
        <v>1493</v>
      </c>
      <c r="CR142" s="12" t="s">
        <v>1493</v>
      </c>
      <c r="CS142" s="12" t="s">
        <v>1493</v>
      </c>
      <c r="CT142" s="12" t="s">
        <v>1493</v>
      </c>
      <c r="CU142" s="12" t="s">
        <v>1493</v>
      </c>
      <c r="CV142" s="12" t="s">
        <v>1493</v>
      </c>
      <c r="CW142" s="12" t="s">
        <v>1493</v>
      </c>
      <c r="CX142" s="12" t="s">
        <v>1493</v>
      </c>
      <c r="CY142" s="12" t="s">
        <v>1493</v>
      </c>
      <c r="CZ142" s="12" t="s">
        <v>1493</v>
      </c>
      <c r="DA142" s="12" t="s">
        <v>1493</v>
      </c>
      <c r="DB142" s="12" t="s">
        <v>1493</v>
      </c>
      <c r="DC142" s="12" t="s">
        <v>1493</v>
      </c>
      <c r="DD142" s="12" t="s">
        <v>1493</v>
      </c>
      <c r="DE142" s="12" t="s">
        <v>1493</v>
      </c>
      <c r="DF142" s="12" t="s">
        <v>1493</v>
      </c>
      <c r="DG142" s="12" t="s">
        <v>1493</v>
      </c>
      <c r="DH142" s="12" t="s">
        <v>1493</v>
      </c>
      <c r="DI142" s="12" t="s">
        <v>1493</v>
      </c>
      <c r="DJ142" s="12" t="s">
        <v>1493</v>
      </c>
      <c r="DK142" s="12" t="s">
        <v>1493</v>
      </c>
      <c r="DL142" s="12" t="s">
        <v>1493</v>
      </c>
      <c r="DM142" s="12" t="s">
        <v>1493</v>
      </c>
      <c r="DN142" s="12" t="s">
        <v>1493</v>
      </c>
      <c r="DO142" s="12" t="s">
        <v>1493</v>
      </c>
      <c r="DP142" s="12" t="s">
        <v>1493</v>
      </c>
      <c r="DQ142" s="12" t="s">
        <v>1493</v>
      </c>
      <c r="DR142" s="12" t="s">
        <v>1493</v>
      </c>
      <c r="DS142" s="12" t="s">
        <v>1493</v>
      </c>
      <c r="DT142" s="12" t="s">
        <v>1493</v>
      </c>
      <c r="DU142" s="12" t="s">
        <v>1493</v>
      </c>
      <c r="DV142" s="12" t="s">
        <v>1493</v>
      </c>
      <c r="DW142" s="12" t="s">
        <v>1493</v>
      </c>
      <c r="DX142" s="12" t="s">
        <v>1493</v>
      </c>
      <c r="DY142" s="12" t="s">
        <v>1493</v>
      </c>
      <c r="DZ142" s="12" t="s">
        <v>1493</v>
      </c>
      <c r="EA142" s="12" t="s">
        <v>1493</v>
      </c>
      <c r="EB142" s="12" t="s">
        <v>1493</v>
      </c>
      <c r="EC142" s="12" t="s">
        <v>1493</v>
      </c>
      <c r="ED142" s="12" t="s">
        <v>1493</v>
      </c>
      <c r="EE142" s="12" t="s">
        <v>1493</v>
      </c>
      <c r="EF142" s="12" t="s">
        <v>1493</v>
      </c>
      <c r="EG142" s="12" t="s">
        <v>1493</v>
      </c>
      <c r="EH142" s="12" t="s">
        <v>1493</v>
      </c>
      <c r="EI142" s="12" t="s">
        <v>1493</v>
      </c>
      <c r="EJ142" s="12" t="s">
        <v>1493</v>
      </c>
      <c r="EK142" s="12" t="s">
        <v>1493</v>
      </c>
      <c r="EL142" s="12" t="s">
        <v>1493</v>
      </c>
      <c r="EM142" s="12" t="s">
        <v>1493</v>
      </c>
      <c r="EN142" s="12" t="s">
        <v>1493</v>
      </c>
      <c r="EO142" s="12" t="s">
        <v>1493</v>
      </c>
      <c r="EP142" s="12" t="s">
        <v>1493</v>
      </c>
      <c r="EQ142" s="12" t="s">
        <v>1493</v>
      </c>
      <c r="ER142" s="12" t="s">
        <v>1493</v>
      </c>
      <c r="ES142" s="12" t="s">
        <v>1493</v>
      </c>
      <c r="ET142" s="12" t="s">
        <v>1493</v>
      </c>
      <c r="EU142" s="12" t="s">
        <v>1493</v>
      </c>
      <c r="EV142" s="12" t="s">
        <v>1493</v>
      </c>
      <c r="EW142" s="12" t="s">
        <v>1493</v>
      </c>
      <c r="EX142" s="12" t="s">
        <v>1493</v>
      </c>
      <c r="EY142" s="12" t="s">
        <v>1493</v>
      </c>
      <c r="EZ142" s="12" t="s">
        <v>1493</v>
      </c>
      <c r="FA142" s="12" t="s">
        <v>1493</v>
      </c>
      <c r="FB142" s="12" t="s">
        <v>1493</v>
      </c>
      <c r="FC142" s="12" t="s">
        <v>1493</v>
      </c>
      <c r="FD142" s="12" t="s">
        <v>1493</v>
      </c>
      <c r="FE142" s="12" t="s">
        <v>1493</v>
      </c>
      <c r="FF142" s="12" t="s">
        <v>1493</v>
      </c>
      <c r="FG142" s="12" t="s">
        <v>1493</v>
      </c>
      <c r="FH142" s="12" t="s">
        <v>1493</v>
      </c>
      <c r="FI142" s="12" t="s">
        <v>1493</v>
      </c>
      <c r="FJ142" s="12" t="s">
        <v>1493</v>
      </c>
      <c r="FK142" s="12" t="s">
        <v>1493</v>
      </c>
      <c r="FL142" s="12" t="s">
        <v>1493</v>
      </c>
      <c r="FM142" s="12" t="s">
        <v>1493</v>
      </c>
      <c r="FN142">
        <v>1</v>
      </c>
      <c r="FO142" s="12" t="s">
        <v>1493</v>
      </c>
      <c r="FP142" s="12" t="s">
        <v>1493</v>
      </c>
      <c r="FQ142">
        <v>1</v>
      </c>
      <c r="FR142" s="12" t="s">
        <v>1493</v>
      </c>
      <c r="FS142" s="12" t="s">
        <v>1493</v>
      </c>
      <c r="FT142" s="12" t="s">
        <v>1493</v>
      </c>
      <c r="FU142" s="12" t="s">
        <v>1493</v>
      </c>
      <c r="FV142" s="12" t="s">
        <v>1493</v>
      </c>
      <c r="FW142" s="12" t="s">
        <v>1493</v>
      </c>
      <c r="FX142" s="12" t="s">
        <v>1493</v>
      </c>
      <c r="FY142" s="12" t="s">
        <v>1493</v>
      </c>
      <c r="FZ142" s="12" t="s">
        <v>1493</v>
      </c>
      <c r="GA142" s="12" t="s">
        <v>1493</v>
      </c>
      <c r="GB142" s="12" t="s">
        <v>1493</v>
      </c>
      <c r="GC142" s="12" t="s">
        <v>1493</v>
      </c>
      <c r="GD142" s="12" t="s">
        <v>1493</v>
      </c>
      <c r="GE142" s="12" t="s">
        <v>1493</v>
      </c>
      <c r="GF142" s="12" t="s">
        <v>1493</v>
      </c>
      <c r="GG142" s="12" t="s">
        <v>1493</v>
      </c>
      <c r="GH142" s="12" t="s">
        <v>1493</v>
      </c>
      <c r="GI142" s="12" t="s">
        <v>1493</v>
      </c>
      <c r="GJ142">
        <v>0</v>
      </c>
      <c r="GK142">
        <v>0</v>
      </c>
      <c r="GL142">
        <v>0</v>
      </c>
      <c r="GN142">
        <v>1</v>
      </c>
    </row>
    <row r="143" spans="1:196" x14ac:dyDescent="0.25">
      <c r="A143" s="4">
        <v>1.0469999999999999</v>
      </c>
      <c r="B143" s="12" t="s">
        <v>792</v>
      </c>
      <c r="C143">
        <v>48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 s="12" t="s">
        <v>1493</v>
      </c>
      <c r="M143" s="12" t="s">
        <v>1493</v>
      </c>
      <c r="N143">
        <v>1</v>
      </c>
      <c r="O143">
        <v>1</v>
      </c>
      <c r="P143" s="12" t="s">
        <v>1493</v>
      </c>
      <c r="Q143" s="12" t="s">
        <v>1493</v>
      </c>
      <c r="R143" s="12" t="s">
        <v>1493</v>
      </c>
      <c r="S143" s="12" t="s">
        <v>1493</v>
      </c>
      <c r="T143" s="12" t="s">
        <v>1493</v>
      </c>
      <c r="U143" s="12" t="s">
        <v>1493</v>
      </c>
      <c r="V143" s="12" t="s">
        <v>1493</v>
      </c>
      <c r="W143" s="12" t="s">
        <v>1493</v>
      </c>
      <c r="X143" s="12" t="s">
        <v>1493</v>
      </c>
      <c r="Y143" s="12" t="s">
        <v>1493</v>
      </c>
      <c r="Z143" s="12" t="s">
        <v>1493</v>
      </c>
      <c r="AA143" s="12" t="s">
        <v>1493</v>
      </c>
      <c r="AB143" s="12" t="s">
        <v>1493</v>
      </c>
      <c r="AC143" s="12" t="s">
        <v>1493</v>
      </c>
      <c r="AD143" s="12" t="s">
        <v>1493</v>
      </c>
      <c r="AE143" s="12" t="s">
        <v>1493</v>
      </c>
      <c r="AF143" s="12" t="s">
        <v>1493</v>
      </c>
      <c r="AG143" s="12" t="s">
        <v>1493</v>
      </c>
      <c r="AH143" s="12" t="s">
        <v>1493</v>
      </c>
      <c r="AI143" s="12" t="s">
        <v>1493</v>
      </c>
      <c r="AJ143" s="12" t="s">
        <v>1493</v>
      </c>
      <c r="AK143" s="12" t="s">
        <v>1493</v>
      </c>
      <c r="AL143" s="12" t="s">
        <v>1493</v>
      </c>
      <c r="AM143" s="12" t="s">
        <v>1493</v>
      </c>
      <c r="AN143" s="12" t="s">
        <v>1493</v>
      </c>
      <c r="AO143" s="12" t="s">
        <v>1493</v>
      </c>
      <c r="AP143" s="12" t="s">
        <v>1493</v>
      </c>
      <c r="AQ143" s="12" t="s">
        <v>1493</v>
      </c>
      <c r="AR143" s="12" t="s">
        <v>1493</v>
      </c>
      <c r="AS143" s="12" t="s">
        <v>1493</v>
      </c>
      <c r="AT143" s="12" t="s">
        <v>1493</v>
      </c>
      <c r="AU143" s="12" t="s">
        <v>1493</v>
      </c>
      <c r="AV143" s="12" t="s">
        <v>1493</v>
      </c>
      <c r="AW143" s="12" t="s">
        <v>1493</v>
      </c>
      <c r="AX143" s="12" t="s">
        <v>1493</v>
      </c>
      <c r="AY143" s="12" t="s">
        <v>1493</v>
      </c>
      <c r="AZ143" s="12" t="s">
        <v>1493</v>
      </c>
      <c r="BA143" s="12" t="s">
        <v>1493</v>
      </c>
      <c r="BB143" s="12" t="s">
        <v>1493</v>
      </c>
      <c r="BC143" s="12" t="s">
        <v>1493</v>
      </c>
      <c r="BD143" s="12" t="s">
        <v>1493</v>
      </c>
      <c r="BE143" s="12" t="s">
        <v>1493</v>
      </c>
      <c r="BF143" s="12" t="s">
        <v>1493</v>
      </c>
      <c r="BG143" s="12" t="s">
        <v>1493</v>
      </c>
      <c r="BH143" s="12" t="s">
        <v>1493</v>
      </c>
      <c r="BI143" s="12" t="s">
        <v>1493</v>
      </c>
      <c r="BJ143" s="12" t="s">
        <v>1493</v>
      </c>
      <c r="BK143" s="12" t="s">
        <v>1493</v>
      </c>
      <c r="BL143" s="12" t="s">
        <v>1493</v>
      </c>
      <c r="BM143" s="12" t="s">
        <v>1493</v>
      </c>
      <c r="BN143" s="12" t="s">
        <v>1493</v>
      </c>
      <c r="BO143" s="12" t="s">
        <v>1493</v>
      </c>
      <c r="BP143" s="12" t="s">
        <v>1493</v>
      </c>
      <c r="BQ143" s="12" t="s">
        <v>1493</v>
      </c>
      <c r="BR143" s="12" t="s">
        <v>1493</v>
      </c>
      <c r="BS143" s="12" t="s">
        <v>1493</v>
      </c>
      <c r="BT143" s="12" t="s">
        <v>1493</v>
      </c>
      <c r="BU143" s="12" t="s">
        <v>1493</v>
      </c>
      <c r="BV143" s="12" t="s">
        <v>1493</v>
      </c>
      <c r="BW143" s="12" t="s">
        <v>1493</v>
      </c>
      <c r="BX143" s="12" t="s">
        <v>1493</v>
      </c>
      <c r="BY143" s="12" t="s">
        <v>1493</v>
      </c>
      <c r="BZ143" s="12" t="s">
        <v>1493</v>
      </c>
      <c r="CA143" s="12" t="s">
        <v>1493</v>
      </c>
      <c r="CB143" s="12" t="s">
        <v>1493</v>
      </c>
      <c r="CC143" s="12" t="s">
        <v>1493</v>
      </c>
      <c r="CD143" s="12" t="s">
        <v>1493</v>
      </c>
      <c r="CE143" s="12" t="s">
        <v>1493</v>
      </c>
      <c r="CF143" s="12" t="s">
        <v>1493</v>
      </c>
      <c r="CG143" s="12" t="s">
        <v>1493</v>
      </c>
      <c r="CH143" s="12" t="s">
        <v>1493</v>
      </c>
      <c r="CI143" s="12" t="s">
        <v>1493</v>
      </c>
      <c r="CJ143" s="12" t="s">
        <v>1493</v>
      </c>
      <c r="CK143" s="12" t="s">
        <v>1493</v>
      </c>
      <c r="CL143" s="12" t="s">
        <v>1493</v>
      </c>
      <c r="CM143" s="12" t="s">
        <v>1493</v>
      </c>
      <c r="CN143" s="12" t="s">
        <v>1493</v>
      </c>
      <c r="CO143" s="12" t="s">
        <v>1493</v>
      </c>
      <c r="CP143" s="12" t="s">
        <v>1493</v>
      </c>
      <c r="CQ143" s="12" t="s">
        <v>1493</v>
      </c>
      <c r="CR143" s="12" t="s">
        <v>1493</v>
      </c>
      <c r="CS143" s="12" t="s">
        <v>1493</v>
      </c>
      <c r="CT143" s="12" t="s">
        <v>1493</v>
      </c>
      <c r="CU143" s="12" t="s">
        <v>1493</v>
      </c>
      <c r="CV143" s="12" t="s">
        <v>1493</v>
      </c>
      <c r="CW143" s="12" t="s">
        <v>1493</v>
      </c>
      <c r="CX143" s="12" t="s">
        <v>1493</v>
      </c>
      <c r="CY143" s="12" t="s">
        <v>1493</v>
      </c>
      <c r="CZ143" s="12" t="s">
        <v>1493</v>
      </c>
      <c r="DA143" s="12" t="s">
        <v>1493</v>
      </c>
      <c r="DB143" s="12" t="s">
        <v>1493</v>
      </c>
      <c r="DC143" s="12" t="s">
        <v>1493</v>
      </c>
      <c r="DD143" s="12" t="s">
        <v>1493</v>
      </c>
      <c r="DE143" s="12" t="s">
        <v>1493</v>
      </c>
      <c r="DF143" s="12" t="s">
        <v>1493</v>
      </c>
      <c r="DG143" s="12" t="s">
        <v>1493</v>
      </c>
      <c r="DH143" s="12" t="s">
        <v>1493</v>
      </c>
      <c r="DI143" s="12" t="s">
        <v>1493</v>
      </c>
      <c r="DJ143" s="12" t="s">
        <v>1493</v>
      </c>
      <c r="DK143" s="12" t="s">
        <v>1493</v>
      </c>
      <c r="DL143" s="12" t="s">
        <v>1493</v>
      </c>
      <c r="DM143" s="12" t="s">
        <v>1493</v>
      </c>
      <c r="DN143" s="12" t="s">
        <v>1493</v>
      </c>
      <c r="DO143" s="12" t="s">
        <v>1493</v>
      </c>
      <c r="DP143" s="12" t="s">
        <v>1493</v>
      </c>
      <c r="DQ143" s="12" t="s">
        <v>1493</v>
      </c>
      <c r="DR143" s="12" t="s">
        <v>1493</v>
      </c>
      <c r="DS143" s="12" t="s">
        <v>1493</v>
      </c>
      <c r="DT143" s="12" t="s">
        <v>1493</v>
      </c>
      <c r="DU143" s="12" t="s">
        <v>1493</v>
      </c>
      <c r="DV143" s="12" t="s">
        <v>1493</v>
      </c>
      <c r="DW143" s="12" t="s">
        <v>1493</v>
      </c>
      <c r="DX143" s="12" t="s">
        <v>1493</v>
      </c>
      <c r="DY143" s="12" t="s">
        <v>1493</v>
      </c>
      <c r="DZ143" s="12" t="s">
        <v>1493</v>
      </c>
      <c r="EA143" s="12" t="s">
        <v>1493</v>
      </c>
      <c r="EB143" s="12" t="s">
        <v>1493</v>
      </c>
      <c r="EC143" s="12" t="s">
        <v>1493</v>
      </c>
      <c r="ED143" s="12" t="s">
        <v>1493</v>
      </c>
      <c r="EE143" s="12" t="s">
        <v>1493</v>
      </c>
      <c r="EF143" s="12" t="s">
        <v>1493</v>
      </c>
      <c r="EG143" s="12" t="s">
        <v>1493</v>
      </c>
      <c r="EH143" s="12" t="s">
        <v>1493</v>
      </c>
      <c r="EI143" s="12" t="s">
        <v>1493</v>
      </c>
      <c r="EJ143" s="12" t="s">
        <v>1493</v>
      </c>
      <c r="EK143" s="12" t="s">
        <v>1493</v>
      </c>
      <c r="EL143" s="12" t="s">
        <v>1493</v>
      </c>
      <c r="EM143" s="12" t="s">
        <v>1493</v>
      </c>
      <c r="EN143" s="12" t="s">
        <v>1493</v>
      </c>
      <c r="EO143" s="12" t="s">
        <v>1493</v>
      </c>
      <c r="EP143" s="12" t="s">
        <v>1493</v>
      </c>
      <c r="EQ143" s="12" t="s">
        <v>1493</v>
      </c>
      <c r="ER143" s="12" t="s">
        <v>1493</v>
      </c>
      <c r="ES143" s="12" t="s">
        <v>1493</v>
      </c>
      <c r="ET143" s="12" t="s">
        <v>1493</v>
      </c>
      <c r="EU143" s="12" t="s">
        <v>1493</v>
      </c>
      <c r="EV143" s="12" t="s">
        <v>1493</v>
      </c>
      <c r="EW143" s="12" t="s">
        <v>1493</v>
      </c>
      <c r="EX143" s="12" t="s">
        <v>1493</v>
      </c>
      <c r="EY143" s="12" t="s">
        <v>1493</v>
      </c>
      <c r="EZ143" s="12" t="s">
        <v>1493</v>
      </c>
      <c r="FA143" s="12" t="s">
        <v>1493</v>
      </c>
      <c r="FB143" s="12" t="s">
        <v>1493</v>
      </c>
      <c r="FC143" s="12" t="s">
        <v>1493</v>
      </c>
      <c r="FD143" s="12" t="s">
        <v>1493</v>
      </c>
      <c r="FE143" s="12" t="s">
        <v>1493</v>
      </c>
      <c r="FF143" s="12" t="s">
        <v>1493</v>
      </c>
      <c r="FG143" s="12" t="s">
        <v>1493</v>
      </c>
      <c r="FH143" s="12" t="s">
        <v>1493</v>
      </c>
      <c r="FI143" s="12" t="s">
        <v>1493</v>
      </c>
      <c r="FJ143" s="12" t="s">
        <v>1493</v>
      </c>
      <c r="FK143" s="12" t="s">
        <v>1493</v>
      </c>
      <c r="FL143" s="12" t="s">
        <v>1493</v>
      </c>
      <c r="FM143" s="12" t="s">
        <v>1493</v>
      </c>
      <c r="FN143">
        <v>1</v>
      </c>
      <c r="FO143" s="12" t="s">
        <v>1493</v>
      </c>
      <c r="FP143" s="12" t="s">
        <v>1493</v>
      </c>
      <c r="FQ143">
        <v>0</v>
      </c>
      <c r="FR143" s="12" t="s">
        <v>1493</v>
      </c>
      <c r="FS143" s="12" t="s">
        <v>1493</v>
      </c>
      <c r="FT143" s="12" t="s">
        <v>1493</v>
      </c>
      <c r="FU143" s="12" t="s">
        <v>1493</v>
      </c>
      <c r="FV143" s="12" t="s">
        <v>1493</v>
      </c>
      <c r="FW143" s="12" t="s">
        <v>1493</v>
      </c>
      <c r="FX143" s="12" t="s">
        <v>1493</v>
      </c>
      <c r="FY143" s="12" t="s">
        <v>1493</v>
      </c>
      <c r="FZ143" s="12" t="s">
        <v>1493</v>
      </c>
      <c r="GA143" s="12" t="s">
        <v>1493</v>
      </c>
      <c r="GB143" s="12" t="s">
        <v>1493</v>
      </c>
      <c r="GC143" s="12" t="s">
        <v>1493</v>
      </c>
      <c r="GD143" s="12" t="s">
        <v>1493</v>
      </c>
      <c r="GE143" s="12" t="s">
        <v>1493</v>
      </c>
      <c r="GF143" s="12" t="s">
        <v>1493</v>
      </c>
      <c r="GG143" s="12" t="s">
        <v>1493</v>
      </c>
      <c r="GH143" s="12" t="s">
        <v>1493</v>
      </c>
      <c r="GI143" s="12" t="s">
        <v>1493</v>
      </c>
      <c r="GJ143">
        <v>0</v>
      </c>
      <c r="GK143">
        <v>0</v>
      </c>
      <c r="GL143">
        <v>0</v>
      </c>
      <c r="GN143">
        <v>1</v>
      </c>
    </row>
    <row r="144" spans="1:196" x14ac:dyDescent="0.25">
      <c r="A144" s="4">
        <v>1.048</v>
      </c>
      <c r="B144" s="12" t="s">
        <v>475</v>
      </c>
      <c r="C144" s="12" t="s">
        <v>1493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 s="12" t="s">
        <v>1493</v>
      </c>
      <c r="M144" s="12" t="s">
        <v>1493</v>
      </c>
      <c r="N144">
        <v>1</v>
      </c>
      <c r="O144">
        <v>1</v>
      </c>
      <c r="P144" s="12" t="s">
        <v>1493</v>
      </c>
      <c r="Q144" s="12" t="s">
        <v>1493</v>
      </c>
      <c r="R144" s="12" t="s">
        <v>1493</v>
      </c>
      <c r="S144" s="12" t="s">
        <v>1493</v>
      </c>
      <c r="T144" s="12" t="s">
        <v>1493</v>
      </c>
      <c r="U144" s="12" t="s">
        <v>1493</v>
      </c>
      <c r="V144" s="12" t="s">
        <v>1493</v>
      </c>
      <c r="W144" s="12" t="s">
        <v>1493</v>
      </c>
      <c r="X144" s="12" t="s">
        <v>1493</v>
      </c>
      <c r="Y144" s="12" t="s">
        <v>1493</v>
      </c>
      <c r="Z144" s="12" t="s">
        <v>1493</v>
      </c>
      <c r="AA144" s="12" t="s">
        <v>1493</v>
      </c>
      <c r="AB144" s="12" t="s">
        <v>1493</v>
      </c>
      <c r="AC144" s="12" t="s">
        <v>1493</v>
      </c>
      <c r="AD144" s="12" t="s">
        <v>1493</v>
      </c>
      <c r="AE144" s="12" t="s">
        <v>1493</v>
      </c>
      <c r="AF144" s="12" t="s">
        <v>1493</v>
      </c>
      <c r="AG144" s="12" t="s">
        <v>1493</v>
      </c>
      <c r="AH144" s="12" t="s">
        <v>1493</v>
      </c>
      <c r="AI144" s="12" t="s">
        <v>1493</v>
      </c>
      <c r="AJ144" s="12" t="s">
        <v>1493</v>
      </c>
      <c r="AK144" s="12" t="s">
        <v>1493</v>
      </c>
      <c r="AL144" s="12" t="s">
        <v>1493</v>
      </c>
      <c r="AM144" s="12" t="s">
        <v>1493</v>
      </c>
      <c r="AN144" s="12" t="s">
        <v>1493</v>
      </c>
      <c r="AO144" s="12" t="s">
        <v>1493</v>
      </c>
      <c r="AP144" s="12" t="s">
        <v>1493</v>
      </c>
      <c r="AQ144" s="12" t="s">
        <v>1493</v>
      </c>
      <c r="AR144" s="12" t="s">
        <v>1493</v>
      </c>
      <c r="AS144" s="12" t="s">
        <v>1493</v>
      </c>
      <c r="AT144" s="12" t="s">
        <v>1493</v>
      </c>
      <c r="AU144" s="12" t="s">
        <v>1493</v>
      </c>
      <c r="AV144" s="12" t="s">
        <v>1493</v>
      </c>
      <c r="AW144" s="12" t="s">
        <v>1493</v>
      </c>
      <c r="AX144" s="12" t="s">
        <v>1493</v>
      </c>
      <c r="AY144" s="12" t="s">
        <v>1493</v>
      </c>
      <c r="AZ144" s="12" t="s">
        <v>1493</v>
      </c>
      <c r="BA144" s="12" t="s">
        <v>1493</v>
      </c>
      <c r="BB144" s="12" t="s">
        <v>1493</v>
      </c>
      <c r="BC144" s="12" t="s">
        <v>1493</v>
      </c>
      <c r="BD144" s="12" t="s">
        <v>1493</v>
      </c>
      <c r="BE144" s="12" t="s">
        <v>1493</v>
      </c>
      <c r="BF144" s="12" t="s">
        <v>1493</v>
      </c>
      <c r="BG144" s="12" t="s">
        <v>1493</v>
      </c>
      <c r="BH144" s="12" t="s">
        <v>1493</v>
      </c>
      <c r="BI144" s="12" t="s">
        <v>1493</v>
      </c>
      <c r="BJ144" s="12" t="s">
        <v>1493</v>
      </c>
      <c r="BK144" s="12" t="s">
        <v>1493</v>
      </c>
      <c r="BL144" s="12" t="s">
        <v>1493</v>
      </c>
      <c r="BM144" s="12" t="s">
        <v>1493</v>
      </c>
      <c r="BN144" s="12" t="s">
        <v>1493</v>
      </c>
      <c r="BO144" s="12" t="s">
        <v>1493</v>
      </c>
      <c r="BP144" s="12" t="s">
        <v>1493</v>
      </c>
      <c r="BQ144" s="12" t="s">
        <v>1493</v>
      </c>
      <c r="BR144" s="12" t="s">
        <v>1493</v>
      </c>
      <c r="BS144" s="12" t="s">
        <v>1493</v>
      </c>
      <c r="BT144" s="12" t="s">
        <v>1493</v>
      </c>
      <c r="BU144" s="12" t="s">
        <v>1493</v>
      </c>
      <c r="BV144" s="12" t="s">
        <v>1493</v>
      </c>
      <c r="BW144" s="12" t="s">
        <v>1493</v>
      </c>
      <c r="BX144" s="12" t="s">
        <v>1493</v>
      </c>
      <c r="BY144" s="12" t="s">
        <v>1493</v>
      </c>
      <c r="BZ144" s="12" t="s">
        <v>1493</v>
      </c>
      <c r="CA144" s="12" t="s">
        <v>1493</v>
      </c>
      <c r="CB144" s="12" t="s">
        <v>1493</v>
      </c>
      <c r="CC144" s="12" t="s">
        <v>1493</v>
      </c>
      <c r="CD144" s="12" t="s">
        <v>1493</v>
      </c>
      <c r="CE144" s="12" t="s">
        <v>1493</v>
      </c>
      <c r="CF144" s="12" t="s">
        <v>1493</v>
      </c>
      <c r="CG144" s="12" t="s">
        <v>1493</v>
      </c>
      <c r="CH144" s="12" t="s">
        <v>1493</v>
      </c>
      <c r="CI144" s="12" t="s">
        <v>1493</v>
      </c>
      <c r="CJ144" s="12" t="s">
        <v>1493</v>
      </c>
      <c r="CK144" s="12" t="s">
        <v>1493</v>
      </c>
      <c r="CL144" s="12" t="s">
        <v>1493</v>
      </c>
      <c r="CM144" s="12" t="s">
        <v>1493</v>
      </c>
      <c r="CN144" s="12" t="s">
        <v>1493</v>
      </c>
      <c r="CO144" s="12" t="s">
        <v>1493</v>
      </c>
      <c r="CP144" s="12" t="s">
        <v>1493</v>
      </c>
      <c r="CQ144" s="12" t="s">
        <v>1493</v>
      </c>
      <c r="CR144" s="12" t="s">
        <v>1493</v>
      </c>
      <c r="CS144" s="12" t="s">
        <v>1493</v>
      </c>
      <c r="CT144" s="12" t="s">
        <v>1493</v>
      </c>
      <c r="CU144" s="12" t="s">
        <v>1493</v>
      </c>
      <c r="CV144" s="12" t="s">
        <v>1493</v>
      </c>
      <c r="CW144" s="12" t="s">
        <v>1493</v>
      </c>
      <c r="CX144" s="12" t="s">
        <v>1493</v>
      </c>
      <c r="CY144" s="12" t="s">
        <v>1493</v>
      </c>
      <c r="CZ144" s="12" t="s">
        <v>1493</v>
      </c>
      <c r="DA144" s="12" t="s">
        <v>1493</v>
      </c>
      <c r="DB144" s="12" t="s">
        <v>1493</v>
      </c>
      <c r="DC144" s="12" t="s">
        <v>1493</v>
      </c>
      <c r="DD144" s="12" t="s">
        <v>1493</v>
      </c>
      <c r="DE144" s="12" t="s">
        <v>1493</v>
      </c>
      <c r="DF144" s="12" t="s">
        <v>1493</v>
      </c>
      <c r="DG144" s="12" t="s">
        <v>1493</v>
      </c>
      <c r="DH144" s="12" t="s">
        <v>1493</v>
      </c>
      <c r="DI144" s="12" t="s">
        <v>1493</v>
      </c>
      <c r="DJ144" s="12" t="s">
        <v>1493</v>
      </c>
      <c r="DK144" s="12" t="s">
        <v>1493</v>
      </c>
      <c r="DL144" s="12" t="s">
        <v>1493</v>
      </c>
      <c r="DM144" s="12" t="s">
        <v>1493</v>
      </c>
      <c r="DN144" s="12" t="s">
        <v>1493</v>
      </c>
      <c r="DO144" s="12" t="s">
        <v>1493</v>
      </c>
      <c r="DP144" s="12" t="s">
        <v>1493</v>
      </c>
      <c r="DQ144" s="12" t="s">
        <v>1493</v>
      </c>
      <c r="DR144" s="12" t="s">
        <v>1493</v>
      </c>
      <c r="DS144" s="12" t="s">
        <v>1493</v>
      </c>
      <c r="DT144" s="12" t="s">
        <v>1493</v>
      </c>
      <c r="DU144" s="12" t="s">
        <v>1493</v>
      </c>
      <c r="DV144" s="12" t="s">
        <v>1493</v>
      </c>
      <c r="DW144" s="12" t="s">
        <v>1493</v>
      </c>
      <c r="DX144" s="12" t="s">
        <v>1493</v>
      </c>
      <c r="DY144" s="12" t="s">
        <v>1493</v>
      </c>
      <c r="DZ144" s="12" t="s">
        <v>1493</v>
      </c>
      <c r="EA144" s="12" t="s">
        <v>1493</v>
      </c>
      <c r="EB144" s="12" t="s">
        <v>1493</v>
      </c>
      <c r="EC144" s="12" t="s">
        <v>1493</v>
      </c>
      <c r="ED144" s="12" t="s">
        <v>1493</v>
      </c>
      <c r="EE144" s="12" t="s">
        <v>1493</v>
      </c>
      <c r="EF144" s="12" t="s">
        <v>1493</v>
      </c>
      <c r="EG144" s="12" t="s">
        <v>1493</v>
      </c>
      <c r="EH144" s="12" t="s">
        <v>1493</v>
      </c>
      <c r="EI144" s="12" t="s">
        <v>1493</v>
      </c>
      <c r="EJ144" s="12" t="s">
        <v>1493</v>
      </c>
      <c r="EK144" s="12" t="s">
        <v>1493</v>
      </c>
      <c r="EL144" s="12" t="s">
        <v>1493</v>
      </c>
      <c r="EM144" s="12" t="s">
        <v>1493</v>
      </c>
      <c r="EN144" s="12" t="s">
        <v>1493</v>
      </c>
      <c r="EO144" s="12" t="s">
        <v>1493</v>
      </c>
      <c r="EP144" s="12" t="s">
        <v>1493</v>
      </c>
      <c r="EQ144" s="12" t="s">
        <v>1493</v>
      </c>
      <c r="ER144" s="12" t="s">
        <v>1493</v>
      </c>
      <c r="ES144" s="12" t="s">
        <v>1493</v>
      </c>
      <c r="ET144" s="12" t="s">
        <v>1493</v>
      </c>
      <c r="EU144" s="12" t="s">
        <v>1493</v>
      </c>
      <c r="EV144" s="12" t="s">
        <v>1493</v>
      </c>
      <c r="EW144" s="12" t="s">
        <v>1493</v>
      </c>
      <c r="EX144" s="12" t="s">
        <v>1493</v>
      </c>
      <c r="EY144" s="12" t="s">
        <v>1493</v>
      </c>
      <c r="EZ144" s="12" t="s">
        <v>1493</v>
      </c>
      <c r="FA144" s="12" t="s">
        <v>1493</v>
      </c>
      <c r="FB144" s="12" t="s">
        <v>1493</v>
      </c>
      <c r="FC144" s="12" t="s">
        <v>1493</v>
      </c>
      <c r="FD144" s="12" t="s">
        <v>1493</v>
      </c>
      <c r="FE144" s="12" t="s">
        <v>1493</v>
      </c>
      <c r="FF144" s="12" t="s">
        <v>1493</v>
      </c>
      <c r="FG144" s="12" t="s">
        <v>1493</v>
      </c>
      <c r="FH144" s="12" t="s">
        <v>1493</v>
      </c>
      <c r="FI144" s="12" t="s">
        <v>1493</v>
      </c>
      <c r="FJ144" s="12" t="s">
        <v>1493</v>
      </c>
      <c r="FK144" s="12" t="s">
        <v>1493</v>
      </c>
      <c r="FL144" s="12" t="s">
        <v>1493</v>
      </c>
      <c r="FM144" s="12" t="s">
        <v>1493</v>
      </c>
      <c r="FN144">
        <v>1</v>
      </c>
      <c r="FO144" s="12" t="s">
        <v>1493</v>
      </c>
      <c r="FP144" s="12" t="s">
        <v>1493</v>
      </c>
      <c r="FQ144">
        <v>1</v>
      </c>
      <c r="FR144" s="12" t="s">
        <v>1493</v>
      </c>
      <c r="FS144" s="12" t="s">
        <v>1493</v>
      </c>
      <c r="FT144" s="12" t="s">
        <v>1493</v>
      </c>
      <c r="FU144" s="12" t="s">
        <v>1493</v>
      </c>
      <c r="FV144" s="12" t="s">
        <v>1493</v>
      </c>
      <c r="FW144" s="12" t="s">
        <v>1493</v>
      </c>
      <c r="FX144" s="12" t="s">
        <v>1493</v>
      </c>
      <c r="FY144" s="12" t="s">
        <v>1493</v>
      </c>
      <c r="FZ144" s="12" t="s">
        <v>1493</v>
      </c>
      <c r="GA144" s="12" t="s">
        <v>1493</v>
      </c>
      <c r="GB144" s="12" t="s">
        <v>1493</v>
      </c>
      <c r="GC144" s="12" t="s">
        <v>1493</v>
      </c>
      <c r="GD144" s="12" t="s">
        <v>1493</v>
      </c>
      <c r="GE144" s="12" t="s">
        <v>1493</v>
      </c>
      <c r="GF144" s="12" t="s">
        <v>1493</v>
      </c>
      <c r="GG144" s="12" t="s">
        <v>1493</v>
      </c>
      <c r="GH144" s="12" t="s">
        <v>1493</v>
      </c>
      <c r="GI144" s="12" t="s">
        <v>1493</v>
      </c>
      <c r="GJ144">
        <v>0</v>
      </c>
      <c r="GK144">
        <v>0</v>
      </c>
      <c r="GL144">
        <v>0</v>
      </c>
      <c r="GN144">
        <v>1</v>
      </c>
    </row>
    <row r="145" spans="1:196" x14ac:dyDescent="0.25">
      <c r="A145" s="4">
        <v>1.0489999999999999</v>
      </c>
      <c r="B145" s="12" t="s">
        <v>467</v>
      </c>
      <c r="C145">
        <v>56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 s="12" t="s">
        <v>1493</v>
      </c>
      <c r="M145" s="12" t="s">
        <v>1493</v>
      </c>
      <c r="N145" s="12" t="s">
        <v>1493</v>
      </c>
      <c r="O145">
        <v>1</v>
      </c>
      <c r="P145" s="12" t="s">
        <v>844</v>
      </c>
      <c r="Q145">
        <v>91</v>
      </c>
      <c r="R145">
        <v>1</v>
      </c>
      <c r="S145" s="12" t="s">
        <v>1493</v>
      </c>
      <c r="T145" s="12" t="s">
        <v>1493</v>
      </c>
      <c r="U145" s="12" t="s">
        <v>1493</v>
      </c>
      <c r="V145" s="12" t="s">
        <v>1493</v>
      </c>
      <c r="W145" s="12" t="s">
        <v>1493</v>
      </c>
      <c r="X145" s="12" t="s">
        <v>1493</v>
      </c>
      <c r="Y145" s="12" t="s">
        <v>1493</v>
      </c>
      <c r="Z145" s="12" t="s">
        <v>1493</v>
      </c>
      <c r="AA145" s="12" t="s">
        <v>1493</v>
      </c>
      <c r="AB145">
        <v>1</v>
      </c>
      <c r="AC145">
        <v>1</v>
      </c>
      <c r="AD145" s="12" t="s">
        <v>1493</v>
      </c>
      <c r="AE145" s="12" t="s">
        <v>1493</v>
      </c>
      <c r="AF145" s="12" t="s">
        <v>1493</v>
      </c>
      <c r="AG145" s="12" t="s">
        <v>1493</v>
      </c>
      <c r="AH145" s="12" t="s">
        <v>1493</v>
      </c>
      <c r="AI145" s="12" t="s">
        <v>1493</v>
      </c>
      <c r="AJ145" s="12" t="s">
        <v>1493</v>
      </c>
      <c r="AK145" s="12" t="s">
        <v>1493</v>
      </c>
      <c r="AL145" s="12" t="s">
        <v>1493</v>
      </c>
      <c r="AM145" s="12" t="s">
        <v>1493</v>
      </c>
      <c r="AN145" s="12" t="s">
        <v>1493</v>
      </c>
      <c r="AO145" s="12" t="s">
        <v>1493</v>
      </c>
      <c r="AP145" s="12" t="s">
        <v>1493</v>
      </c>
      <c r="AQ145" s="12" t="s">
        <v>1493</v>
      </c>
      <c r="AR145" s="12" t="s">
        <v>1493</v>
      </c>
      <c r="AS145" s="12" t="s">
        <v>1493</v>
      </c>
      <c r="AT145" s="12" t="s">
        <v>1493</v>
      </c>
      <c r="AU145" s="12" t="s">
        <v>1493</v>
      </c>
      <c r="AV145" s="12" t="s">
        <v>1493</v>
      </c>
      <c r="AW145" s="12" t="s">
        <v>1493</v>
      </c>
      <c r="AX145" s="12" t="s">
        <v>1493</v>
      </c>
      <c r="AY145" s="12" t="s">
        <v>1493</v>
      </c>
      <c r="AZ145" s="12" t="s">
        <v>1493</v>
      </c>
      <c r="BA145" s="12" t="s">
        <v>1493</v>
      </c>
      <c r="BB145" s="12" t="s">
        <v>1493</v>
      </c>
      <c r="BC145" s="12" t="s">
        <v>1493</v>
      </c>
      <c r="BD145" s="12" t="s">
        <v>1493</v>
      </c>
      <c r="BE145" s="12" t="s">
        <v>1493</v>
      </c>
      <c r="BF145" s="12" t="s">
        <v>1493</v>
      </c>
      <c r="BG145" s="12" t="s">
        <v>1493</v>
      </c>
      <c r="BH145" s="12" t="s">
        <v>1493</v>
      </c>
      <c r="BI145" s="12" t="s">
        <v>1493</v>
      </c>
      <c r="BJ145" s="12" t="s">
        <v>1493</v>
      </c>
      <c r="BK145" s="12" t="s">
        <v>1493</v>
      </c>
      <c r="BL145" s="12" t="s">
        <v>1493</v>
      </c>
      <c r="BM145" s="12" t="s">
        <v>1493</v>
      </c>
      <c r="BN145" s="12" t="s">
        <v>1493</v>
      </c>
      <c r="BO145" s="12" t="s">
        <v>1493</v>
      </c>
      <c r="BP145" s="12" t="s">
        <v>1493</v>
      </c>
      <c r="BQ145" s="12" t="s">
        <v>1493</v>
      </c>
      <c r="BR145" s="12" t="s">
        <v>1493</v>
      </c>
      <c r="BS145" s="12" t="s">
        <v>1493</v>
      </c>
      <c r="BT145" s="12" t="s">
        <v>1493</v>
      </c>
      <c r="BU145" s="12" t="s">
        <v>1493</v>
      </c>
      <c r="BV145" s="12" t="s">
        <v>1493</v>
      </c>
      <c r="BW145" s="12" t="s">
        <v>1493</v>
      </c>
      <c r="BX145" s="12" t="s">
        <v>1493</v>
      </c>
      <c r="BY145" s="12" t="s">
        <v>1493</v>
      </c>
      <c r="BZ145" s="12" t="s">
        <v>1493</v>
      </c>
      <c r="CA145" s="12" t="s">
        <v>1493</v>
      </c>
      <c r="CB145" s="12" t="s">
        <v>1493</v>
      </c>
      <c r="CC145" s="12" t="s">
        <v>1493</v>
      </c>
      <c r="CD145" s="12" t="s">
        <v>1493</v>
      </c>
      <c r="CE145" s="12" t="s">
        <v>1493</v>
      </c>
      <c r="CF145" s="12" t="s">
        <v>1493</v>
      </c>
      <c r="CG145" s="12" t="s">
        <v>1493</v>
      </c>
      <c r="CH145" s="12" t="s">
        <v>1493</v>
      </c>
      <c r="CI145" s="12" t="s">
        <v>1493</v>
      </c>
      <c r="CJ145" s="12" t="s">
        <v>1493</v>
      </c>
      <c r="CK145" s="12" t="s">
        <v>1493</v>
      </c>
      <c r="CL145" s="12" t="s">
        <v>1493</v>
      </c>
      <c r="CM145" s="12" t="s">
        <v>1493</v>
      </c>
      <c r="CN145" s="12" t="s">
        <v>1493</v>
      </c>
      <c r="CO145" s="12" t="s">
        <v>1493</v>
      </c>
      <c r="CP145" s="12" t="s">
        <v>1493</v>
      </c>
      <c r="CQ145" s="12" t="s">
        <v>1493</v>
      </c>
      <c r="CR145" s="12" t="s">
        <v>1493</v>
      </c>
      <c r="CS145" s="12" t="s">
        <v>1493</v>
      </c>
      <c r="CT145" s="12" t="s">
        <v>1493</v>
      </c>
      <c r="CU145" s="12" t="s">
        <v>1493</v>
      </c>
      <c r="CV145" s="12" t="s">
        <v>1493</v>
      </c>
      <c r="CW145" s="12" t="s">
        <v>1493</v>
      </c>
      <c r="CX145" s="12" t="s">
        <v>1493</v>
      </c>
      <c r="CY145" s="12" t="s">
        <v>1493</v>
      </c>
      <c r="CZ145" s="12" t="s">
        <v>1493</v>
      </c>
      <c r="DA145" s="12" t="s">
        <v>1493</v>
      </c>
      <c r="DB145" s="12" t="s">
        <v>1493</v>
      </c>
      <c r="DC145" s="12" t="s">
        <v>1493</v>
      </c>
      <c r="DD145" s="12" t="s">
        <v>1493</v>
      </c>
      <c r="DE145" s="12" t="s">
        <v>1493</v>
      </c>
      <c r="DF145" s="12" t="s">
        <v>1493</v>
      </c>
      <c r="DG145" s="12" t="s">
        <v>1493</v>
      </c>
      <c r="DH145" s="12" t="s">
        <v>1493</v>
      </c>
      <c r="DI145" s="12" t="s">
        <v>1493</v>
      </c>
      <c r="DJ145" s="12" t="s">
        <v>1493</v>
      </c>
      <c r="DK145" s="12" t="s">
        <v>1493</v>
      </c>
      <c r="DL145" s="12" t="s">
        <v>1493</v>
      </c>
      <c r="DM145" s="12" t="s">
        <v>1493</v>
      </c>
      <c r="DN145" s="12" t="s">
        <v>1493</v>
      </c>
      <c r="DO145" s="12" t="s">
        <v>1493</v>
      </c>
      <c r="DP145" s="12" t="s">
        <v>1493</v>
      </c>
      <c r="DQ145" s="12" t="s">
        <v>1493</v>
      </c>
      <c r="DR145" s="12" t="s">
        <v>1493</v>
      </c>
      <c r="DS145" s="12" t="s">
        <v>1493</v>
      </c>
      <c r="DT145" s="12" t="s">
        <v>1493</v>
      </c>
      <c r="DU145" s="12" t="s">
        <v>1493</v>
      </c>
      <c r="DV145" s="12" t="s">
        <v>1493</v>
      </c>
      <c r="DW145" s="12" t="s">
        <v>1493</v>
      </c>
      <c r="DX145" s="12" t="s">
        <v>1493</v>
      </c>
      <c r="DY145" s="12" t="s">
        <v>1493</v>
      </c>
      <c r="DZ145" s="12" t="s">
        <v>1493</v>
      </c>
      <c r="EA145" s="12" t="s">
        <v>1493</v>
      </c>
      <c r="EB145" s="12" t="s">
        <v>1493</v>
      </c>
      <c r="EC145" s="12" t="s">
        <v>1493</v>
      </c>
      <c r="ED145" s="12" t="s">
        <v>1493</v>
      </c>
      <c r="EE145" s="12" t="s">
        <v>1493</v>
      </c>
      <c r="EF145" s="12" t="s">
        <v>1493</v>
      </c>
      <c r="EG145" s="12" t="s">
        <v>1493</v>
      </c>
      <c r="EH145" s="12" t="s">
        <v>1493</v>
      </c>
      <c r="EI145" s="12" t="s">
        <v>1493</v>
      </c>
      <c r="EJ145" s="12" t="s">
        <v>1493</v>
      </c>
      <c r="EK145" s="12" t="s">
        <v>1493</v>
      </c>
      <c r="EL145" s="12" t="s">
        <v>1493</v>
      </c>
      <c r="EM145" s="12" t="s">
        <v>1493</v>
      </c>
      <c r="EN145" s="12" t="s">
        <v>1493</v>
      </c>
      <c r="EO145" s="12" t="s">
        <v>1493</v>
      </c>
      <c r="EP145" s="12" t="s">
        <v>1493</v>
      </c>
      <c r="EQ145" s="12" t="s">
        <v>1493</v>
      </c>
      <c r="ER145" s="12" t="s">
        <v>1493</v>
      </c>
      <c r="ES145" s="12" t="s">
        <v>1493</v>
      </c>
      <c r="ET145" s="12" t="s">
        <v>1493</v>
      </c>
      <c r="EU145" s="12" t="s">
        <v>1493</v>
      </c>
      <c r="EV145" s="12" t="s">
        <v>1493</v>
      </c>
      <c r="EW145" s="12" t="s">
        <v>1493</v>
      </c>
      <c r="EX145" s="12" t="s">
        <v>1493</v>
      </c>
      <c r="EY145" s="12" t="s">
        <v>1493</v>
      </c>
      <c r="EZ145" s="12" t="s">
        <v>1493</v>
      </c>
      <c r="FA145" s="12" t="s">
        <v>1493</v>
      </c>
      <c r="FB145" s="12" t="s">
        <v>1493</v>
      </c>
      <c r="FC145" s="12" t="s">
        <v>1493</v>
      </c>
      <c r="FD145" s="12" t="s">
        <v>1493</v>
      </c>
      <c r="FE145" s="12" t="s">
        <v>1493</v>
      </c>
      <c r="FF145" s="12" t="s">
        <v>1493</v>
      </c>
      <c r="FG145" s="12" t="s">
        <v>1493</v>
      </c>
      <c r="FH145" s="12" t="s">
        <v>1493</v>
      </c>
      <c r="FI145" s="12" t="s">
        <v>1493</v>
      </c>
      <c r="FJ145" s="12" t="s">
        <v>1493</v>
      </c>
      <c r="FK145" s="12" t="s">
        <v>1493</v>
      </c>
      <c r="FL145" s="12" t="s">
        <v>1493</v>
      </c>
      <c r="FM145" s="12" t="s">
        <v>1493</v>
      </c>
      <c r="FN145">
        <v>1</v>
      </c>
      <c r="FO145" s="12" t="s">
        <v>1493</v>
      </c>
      <c r="FP145" s="12" t="s">
        <v>1493</v>
      </c>
      <c r="FQ145">
        <v>0</v>
      </c>
      <c r="FR145" s="12" t="s">
        <v>1493</v>
      </c>
      <c r="FS145" s="12" t="s">
        <v>1493</v>
      </c>
      <c r="FT145" s="12" t="s">
        <v>1493</v>
      </c>
      <c r="FU145" s="12" t="s">
        <v>1493</v>
      </c>
      <c r="FV145" s="12" t="s">
        <v>1493</v>
      </c>
      <c r="FW145" s="12" t="s">
        <v>1493</v>
      </c>
      <c r="FX145" s="12" t="s">
        <v>1493</v>
      </c>
      <c r="FY145" s="12" t="s">
        <v>1493</v>
      </c>
      <c r="FZ145" s="12" t="s">
        <v>1493</v>
      </c>
      <c r="GA145" s="12" t="s">
        <v>1493</v>
      </c>
      <c r="GB145" s="12" t="s">
        <v>1493</v>
      </c>
      <c r="GC145" s="12" t="s">
        <v>1493</v>
      </c>
      <c r="GD145" s="12" t="s">
        <v>1493</v>
      </c>
      <c r="GE145" s="12" t="s">
        <v>1493</v>
      </c>
      <c r="GF145" s="12" t="s">
        <v>1493</v>
      </c>
      <c r="GG145" s="12" t="s">
        <v>1493</v>
      </c>
      <c r="GH145" s="12" t="s">
        <v>1493</v>
      </c>
      <c r="GI145" s="12" t="s">
        <v>1493</v>
      </c>
      <c r="GJ145">
        <v>0</v>
      </c>
      <c r="GK145">
        <v>0</v>
      </c>
      <c r="GL145">
        <v>0</v>
      </c>
      <c r="GN145">
        <v>1</v>
      </c>
    </row>
    <row r="146" spans="1:196" x14ac:dyDescent="0.25">
      <c r="A146" s="4">
        <v>1.05</v>
      </c>
      <c r="B146" s="12" t="s">
        <v>593</v>
      </c>
      <c r="C146" s="12" t="s">
        <v>1493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 s="12" t="s">
        <v>1493</v>
      </c>
      <c r="M146" s="12" t="s">
        <v>1493</v>
      </c>
      <c r="N146">
        <v>1</v>
      </c>
      <c r="O146">
        <v>1</v>
      </c>
      <c r="P146" s="12" t="s">
        <v>754</v>
      </c>
      <c r="Q146" s="12" t="s">
        <v>1493</v>
      </c>
      <c r="R146">
        <v>1</v>
      </c>
      <c r="S146" s="12" t="s">
        <v>1493</v>
      </c>
      <c r="T146" s="12" t="s">
        <v>1493</v>
      </c>
      <c r="U146" s="12" t="s">
        <v>1493</v>
      </c>
      <c r="V146" s="12" t="s">
        <v>1493</v>
      </c>
      <c r="W146" s="12" t="s">
        <v>1493</v>
      </c>
      <c r="X146" s="12" t="s">
        <v>1493</v>
      </c>
      <c r="Y146" s="12" t="s">
        <v>1493</v>
      </c>
      <c r="Z146" s="12" t="s">
        <v>1493</v>
      </c>
      <c r="AA146" s="12" t="s">
        <v>1493</v>
      </c>
      <c r="AB146">
        <v>1</v>
      </c>
      <c r="AC146">
        <v>1</v>
      </c>
      <c r="AD146" s="12" t="s">
        <v>1493</v>
      </c>
      <c r="AE146" s="12" t="s">
        <v>1493</v>
      </c>
      <c r="AF146" s="12" t="s">
        <v>1493</v>
      </c>
      <c r="AG146" s="12" t="s">
        <v>1493</v>
      </c>
      <c r="AH146" s="12" t="s">
        <v>1493</v>
      </c>
      <c r="AI146" s="12" t="s">
        <v>1493</v>
      </c>
      <c r="AJ146" s="12" t="s">
        <v>1493</v>
      </c>
      <c r="AK146" s="12" t="s">
        <v>1493</v>
      </c>
      <c r="AL146" s="12" t="s">
        <v>1493</v>
      </c>
      <c r="AM146" s="12" t="s">
        <v>1493</v>
      </c>
      <c r="AN146" s="12" t="s">
        <v>1493</v>
      </c>
      <c r="AO146" s="12" t="s">
        <v>1493</v>
      </c>
      <c r="AP146" s="12" t="s">
        <v>1493</v>
      </c>
      <c r="AQ146" s="12" t="s">
        <v>1493</v>
      </c>
      <c r="AR146" s="12" t="s">
        <v>1493</v>
      </c>
      <c r="AS146" s="12" t="s">
        <v>1493</v>
      </c>
      <c r="AT146" s="12" t="s">
        <v>1493</v>
      </c>
      <c r="AU146" s="12" t="s">
        <v>1493</v>
      </c>
      <c r="AV146" s="12" t="s">
        <v>1493</v>
      </c>
      <c r="AW146" s="12" t="s">
        <v>1493</v>
      </c>
      <c r="AX146" s="12" t="s">
        <v>1493</v>
      </c>
      <c r="AY146" s="12" t="s">
        <v>1493</v>
      </c>
      <c r="AZ146" s="12" t="s">
        <v>1493</v>
      </c>
      <c r="BA146" s="12" t="s">
        <v>1493</v>
      </c>
      <c r="BB146" s="12" t="s">
        <v>1493</v>
      </c>
      <c r="BC146" s="12" t="s">
        <v>1493</v>
      </c>
      <c r="BD146" s="12" t="s">
        <v>1493</v>
      </c>
      <c r="BE146" s="12" t="s">
        <v>1493</v>
      </c>
      <c r="BF146" s="12" t="s">
        <v>1493</v>
      </c>
      <c r="BG146" s="12" t="s">
        <v>1493</v>
      </c>
      <c r="BH146" s="12" t="s">
        <v>1493</v>
      </c>
      <c r="BI146" s="12" t="s">
        <v>1493</v>
      </c>
      <c r="BJ146" s="12" t="s">
        <v>1493</v>
      </c>
      <c r="BK146" s="12" t="s">
        <v>1493</v>
      </c>
      <c r="BL146" s="12" t="s">
        <v>1493</v>
      </c>
      <c r="BM146" s="12" t="s">
        <v>1493</v>
      </c>
      <c r="BN146" s="12" t="s">
        <v>1493</v>
      </c>
      <c r="BO146" s="12" t="s">
        <v>1493</v>
      </c>
      <c r="BP146" s="12" t="s">
        <v>1493</v>
      </c>
      <c r="BQ146" s="12" t="s">
        <v>1493</v>
      </c>
      <c r="BR146" s="12" t="s">
        <v>1493</v>
      </c>
      <c r="BS146" s="12" t="s">
        <v>1493</v>
      </c>
      <c r="BT146" s="12" t="s">
        <v>1493</v>
      </c>
      <c r="BU146" s="12" t="s">
        <v>1493</v>
      </c>
      <c r="BV146" s="12" t="s">
        <v>1493</v>
      </c>
      <c r="BW146" s="12" t="s">
        <v>1493</v>
      </c>
      <c r="BX146" s="12" t="s">
        <v>1493</v>
      </c>
      <c r="BY146" s="12" t="s">
        <v>1493</v>
      </c>
      <c r="BZ146" s="12" t="s">
        <v>1493</v>
      </c>
      <c r="CA146" s="12" t="s">
        <v>1493</v>
      </c>
      <c r="CB146" s="12" t="s">
        <v>1493</v>
      </c>
      <c r="CC146" s="12" t="s">
        <v>1493</v>
      </c>
      <c r="CD146" s="12" t="s">
        <v>1493</v>
      </c>
      <c r="CE146" s="12" t="s">
        <v>1493</v>
      </c>
      <c r="CF146" s="12" t="s">
        <v>1493</v>
      </c>
      <c r="CG146" s="12" t="s">
        <v>1493</v>
      </c>
      <c r="CH146" s="12" t="s">
        <v>1493</v>
      </c>
      <c r="CI146" s="12" t="s">
        <v>1493</v>
      </c>
      <c r="CJ146" s="12" t="s">
        <v>1493</v>
      </c>
      <c r="CK146" s="12" t="s">
        <v>1493</v>
      </c>
      <c r="CL146" s="12" t="s">
        <v>1493</v>
      </c>
      <c r="CM146" s="12" t="s">
        <v>1493</v>
      </c>
      <c r="CN146" s="12" t="s">
        <v>1493</v>
      </c>
      <c r="CO146" s="12" t="s">
        <v>1493</v>
      </c>
      <c r="CP146" s="12" t="s">
        <v>1493</v>
      </c>
      <c r="CQ146" s="12" t="s">
        <v>1493</v>
      </c>
      <c r="CR146" s="12" t="s">
        <v>1493</v>
      </c>
      <c r="CS146" s="12" t="s">
        <v>1493</v>
      </c>
      <c r="CT146" s="12" t="s">
        <v>1493</v>
      </c>
      <c r="CU146" s="12" t="s">
        <v>1493</v>
      </c>
      <c r="CV146" s="12" t="s">
        <v>1493</v>
      </c>
      <c r="CW146" s="12" t="s">
        <v>1493</v>
      </c>
      <c r="CX146" s="12" t="s">
        <v>1493</v>
      </c>
      <c r="CY146" s="12" t="s">
        <v>1493</v>
      </c>
      <c r="CZ146" s="12" t="s">
        <v>1493</v>
      </c>
      <c r="DA146" s="12" t="s">
        <v>1493</v>
      </c>
      <c r="DB146" s="12" t="s">
        <v>1493</v>
      </c>
      <c r="DC146" s="12" t="s">
        <v>1493</v>
      </c>
      <c r="DD146" s="12" t="s">
        <v>1493</v>
      </c>
      <c r="DE146" s="12" t="s">
        <v>1493</v>
      </c>
      <c r="DF146" s="12" t="s">
        <v>1493</v>
      </c>
      <c r="DG146" s="12" t="s">
        <v>1493</v>
      </c>
      <c r="DH146" s="12" t="s">
        <v>1493</v>
      </c>
      <c r="DI146" s="12" t="s">
        <v>1493</v>
      </c>
      <c r="DJ146" s="12" t="s">
        <v>1493</v>
      </c>
      <c r="DK146" s="12" t="s">
        <v>1493</v>
      </c>
      <c r="DL146" s="12" t="s">
        <v>1493</v>
      </c>
      <c r="DM146" s="12" t="s">
        <v>1493</v>
      </c>
      <c r="DN146" s="12" t="s">
        <v>1493</v>
      </c>
      <c r="DO146" s="12" t="s">
        <v>1493</v>
      </c>
      <c r="DP146" s="12" t="s">
        <v>1493</v>
      </c>
      <c r="DQ146" s="12" t="s">
        <v>1493</v>
      </c>
      <c r="DR146" s="12" t="s">
        <v>1493</v>
      </c>
      <c r="DS146" s="12" t="s">
        <v>1493</v>
      </c>
      <c r="DT146" s="12" t="s">
        <v>1493</v>
      </c>
      <c r="DU146" s="12" t="s">
        <v>1493</v>
      </c>
      <c r="DV146" s="12" t="s">
        <v>1493</v>
      </c>
      <c r="DW146" s="12" t="s">
        <v>1493</v>
      </c>
      <c r="DX146" s="12" t="s">
        <v>1493</v>
      </c>
      <c r="DY146" s="12" t="s">
        <v>1493</v>
      </c>
      <c r="DZ146" s="12" t="s">
        <v>1493</v>
      </c>
      <c r="EA146" s="12" t="s">
        <v>1493</v>
      </c>
      <c r="EB146" s="12" t="s">
        <v>1493</v>
      </c>
      <c r="EC146" s="12" t="s">
        <v>1493</v>
      </c>
      <c r="ED146" s="12" t="s">
        <v>1493</v>
      </c>
      <c r="EE146" s="12" t="s">
        <v>1493</v>
      </c>
      <c r="EF146" s="12" t="s">
        <v>1493</v>
      </c>
      <c r="EG146" s="12" t="s">
        <v>1493</v>
      </c>
      <c r="EH146" s="12" t="s">
        <v>1493</v>
      </c>
      <c r="EI146" s="12" t="s">
        <v>1493</v>
      </c>
      <c r="EJ146" s="12" t="s">
        <v>1493</v>
      </c>
      <c r="EK146" s="12" t="s">
        <v>1493</v>
      </c>
      <c r="EL146" s="12" t="s">
        <v>1493</v>
      </c>
      <c r="EM146" s="12" t="s">
        <v>1493</v>
      </c>
      <c r="EN146" s="12" t="s">
        <v>1493</v>
      </c>
      <c r="EO146" s="12" t="s">
        <v>1493</v>
      </c>
      <c r="EP146" s="12" t="s">
        <v>1493</v>
      </c>
      <c r="EQ146" s="12" t="s">
        <v>1493</v>
      </c>
      <c r="ER146" s="12" t="s">
        <v>1493</v>
      </c>
      <c r="ES146" s="12" t="s">
        <v>1493</v>
      </c>
      <c r="ET146" s="12" t="s">
        <v>1493</v>
      </c>
      <c r="EU146" s="12" t="s">
        <v>1493</v>
      </c>
      <c r="EV146" s="12" t="s">
        <v>1493</v>
      </c>
      <c r="EW146" s="12" t="s">
        <v>1493</v>
      </c>
      <c r="EX146" s="12" t="s">
        <v>1493</v>
      </c>
      <c r="EY146" s="12" t="s">
        <v>1493</v>
      </c>
      <c r="EZ146" s="12" t="s">
        <v>1493</v>
      </c>
      <c r="FA146" s="12" t="s">
        <v>1493</v>
      </c>
      <c r="FB146" s="12" t="s">
        <v>1493</v>
      </c>
      <c r="FC146" s="12" t="s">
        <v>1493</v>
      </c>
      <c r="FD146" s="12" t="s">
        <v>1493</v>
      </c>
      <c r="FE146" s="12" t="s">
        <v>1493</v>
      </c>
      <c r="FF146" s="12" t="s">
        <v>1493</v>
      </c>
      <c r="FG146" s="12" t="s">
        <v>1493</v>
      </c>
      <c r="FH146" s="12" t="s">
        <v>1493</v>
      </c>
      <c r="FI146" s="12" t="s">
        <v>1493</v>
      </c>
      <c r="FJ146" s="12" t="s">
        <v>1493</v>
      </c>
      <c r="FK146" s="12" t="s">
        <v>1493</v>
      </c>
      <c r="FL146" s="12" t="s">
        <v>1493</v>
      </c>
      <c r="FM146" s="12" t="s">
        <v>1493</v>
      </c>
      <c r="FN146">
        <v>1</v>
      </c>
      <c r="FO146" s="12" t="s">
        <v>1493</v>
      </c>
      <c r="FP146" s="12" t="s">
        <v>1493</v>
      </c>
      <c r="FQ146">
        <v>0</v>
      </c>
      <c r="FR146" s="12" t="s">
        <v>1493</v>
      </c>
      <c r="FS146" s="12" t="s">
        <v>1493</v>
      </c>
      <c r="FT146" s="12" t="s">
        <v>1493</v>
      </c>
      <c r="FU146" s="12" t="s">
        <v>1493</v>
      </c>
      <c r="FV146" s="12" t="s">
        <v>1493</v>
      </c>
      <c r="FW146" s="12" t="s">
        <v>1493</v>
      </c>
      <c r="FX146" s="12" t="s">
        <v>1493</v>
      </c>
      <c r="FY146" s="12" t="s">
        <v>1493</v>
      </c>
      <c r="FZ146" s="12" t="s">
        <v>1493</v>
      </c>
      <c r="GA146" s="12" t="s">
        <v>1493</v>
      </c>
      <c r="GB146" s="12" t="s">
        <v>1493</v>
      </c>
      <c r="GC146" s="12" t="s">
        <v>1493</v>
      </c>
      <c r="GD146" s="12" t="s">
        <v>1493</v>
      </c>
      <c r="GE146" s="12" t="s">
        <v>1493</v>
      </c>
      <c r="GF146" s="12" t="s">
        <v>1493</v>
      </c>
      <c r="GG146" s="12" t="s">
        <v>1493</v>
      </c>
      <c r="GH146" s="12" t="s">
        <v>1493</v>
      </c>
      <c r="GI146" s="12" t="s">
        <v>1493</v>
      </c>
      <c r="GJ146">
        <v>0</v>
      </c>
      <c r="GK146">
        <v>0</v>
      </c>
      <c r="GL146">
        <v>0</v>
      </c>
      <c r="GN146">
        <v>1</v>
      </c>
    </row>
    <row r="147" spans="1:196" x14ac:dyDescent="0.25">
      <c r="A147" s="4">
        <v>1.0509999999999999</v>
      </c>
      <c r="B147" s="12" t="s">
        <v>492</v>
      </c>
      <c r="C147">
        <v>45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 s="12" t="s">
        <v>1493</v>
      </c>
      <c r="M147" s="12" t="s">
        <v>1493</v>
      </c>
      <c r="N147" s="12" t="s">
        <v>1493</v>
      </c>
      <c r="O147">
        <v>1</v>
      </c>
      <c r="P147" s="12" t="s">
        <v>1077</v>
      </c>
      <c r="Q147" s="12" t="s">
        <v>1493</v>
      </c>
      <c r="R147">
        <v>1</v>
      </c>
      <c r="S147" s="12" t="s">
        <v>1493</v>
      </c>
      <c r="T147" s="12" t="s">
        <v>1493</v>
      </c>
      <c r="U147" s="12" t="s">
        <v>1493</v>
      </c>
      <c r="V147" s="12" t="s">
        <v>1493</v>
      </c>
      <c r="W147" s="12" t="s">
        <v>1493</v>
      </c>
      <c r="X147" s="12" t="s">
        <v>1493</v>
      </c>
      <c r="Y147" s="12" t="s">
        <v>1493</v>
      </c>
      <c r="Z147" s="12" t="s">
        <v>1493</v>
      </c>
      <c r="AA147" s="12" t="s">
        <v>1493</v>
      </c>
      <c r="AB147">
        <v>1</v>
      </c>
      <c r="AC147">
        <v>1</v>
      </c>
      <c r="AD147" s="12" t="s">
        <v>1493</v>
      </c>
      <c r="AE147" s="12" t="s">
        <v>1493</v>
      </c>
      <c r="AF147" s="12" t="s">
        <v>1493</v>
      </c>
      <c r="AG147" s="12" t="s">
        <v>1493</v>
      </c>
      <c r="AH147" s="12" t="s">
        <v>1493</v>
      </c>
      <c r="AI147" s="12" t="s">
        <v>1493</v>
      </c>
      <c r="AJ147" s="12" t="s">
        <v>1493</v>
      </c>
      <c r="AK147" s="12" t="s">
        <v>1493</v>
      </c>
      <c r="AL147" s="12" t="s">
        <v>1493</v>
      </c>
      <c r="AM147" s="12" t="s">
        <v>1493</v>
      </c>
      <c r="AN147" s="12" t="s">
        <v>1493</v>
      </c>
      <c r="AO147" s="12" t="s">
        <v>1493</v>
      </c>
      <c r="AP147" s="12" t="s">
        <v>1493</v>
      </c>
      <c r="AQ147" s="12" t="s">
        <v>1493</v>
      </c>
      <c r="AR147" s="12" t="s">
        <v>1493</v>
      </c>
      <c r="AS147" s="12" t="s">
        <v>1493</v>
      </c>
      <c r="AT147" s="12" t="s">
        <v>1493</v>
      </c>
      <c r="AU147" s="12" t="s">
        <v>1493</v>
      </c>
      <c r="AV147" s="12" t="s">
        <v>1493</v>
      </c>
      <c r="AW147" s="12" t="s">
        <v>1493</v>
      </c>
      <c r="AX147" s="12" t="s">
        <v>1493</v>
      </c>
      <c r="AY147" s="12" t="s">
        <v>1493</v>
      </c>
      <c r="AZ147" s="12" t="s">
        <v>1493</v>
      </c>
      <c r="BA147" s="12" t="s">
        <v>1493</v>
      </c>
      <c r="BB147" s="12" t="s">
        <v>1493</v>
      </c>
      <c r="BC147" s="12" t="s">
        <v>1493</v>
      </c>
      <c r="BD147" s="12" t="s">
        <v>1493</v>
      </c>
      <c r="BE147" s="12" t="s">
        <v>1493</v>
      </c>
      <c r="BF147" s="12" t="s">
        <v>1493</v>
      </c>
      <c r="BG147" s="12" t="s">
        <v>1493</v>
      </c>
      <c r="BH147" s="12" t="s">
        <v>1493</v>
      </c>
      <c r="BI147" s="12" t="s">
        <v>1493</v>
      </c>
      <c r="BJ147" s="12" t="s">
        <v>1493</v>
      </c>
      <c r="BK147" s="12" t="s">
        <v>1493</v>
      </c>
      <c r="BL147" s="12" t="s">
        <v>1493</v>
      </c>
      <c r="BM147" s="12" t="s">
        <v>1493</v>
      </c>
      <c r="BN147" s="12" t="s">
        <v>1493</v>
      </c>
      <c r="BO147" s="12" t="s">
        <v>1493</v>
      </c>
      <c r="BP147" s="12" t="s">
        <v>1493</v>
      </c>
      <c r="BQ147" s="12" t="s">
        <v>1493</v>
      </c>
      <c r="BR147" s="12" t="s">
        <v>1493</v>
      </c>
      <c r="BS147" s="12" t="s">
        <v>1493</v>
      </c>
      <c r="BT147" s="12" t="s">
        <v>1493</v>
      </c>
      <c r="BU147" s="12" t="s">
        <v>1493</v>
      </c>
      <c r="BV147" s="12" t="s">
        <v>1493</v>
      </c>
      <c r="BW147" s="12" t="s">
        <v>1493</v>
      </c>
      <c r="BX147" s="12" t="s">
        <v>1493</v>
      </c>
      <c r="BY147" s="12" t="s">
        <v>1493</v>
      </c>
      <c r="BZ147" s="12" t="s">
        <v>1493</v>
      </c>
      <c r="CA147" s="12" t="s">
        <v>1493</v>
      </c>
      <c r="CB147" s="12" t="s">
        <v>1493</v>
      </c>
      <c r="CC147" s="12" t="s">
        <v>1493</v>
      </c>
      <c r="CD147" s="12" t="s">
        <v>1493</v>
      </c>
      <c r="CE147" s="12" t="s">
        <v>1493</v>
      </c>
      <c r="CF147" s="12" t="s">
        <v>1493</v>
      </c>
      <c r="CG147" s="12" t="s">
        <v>1493</v>
      </c>
      <c r="CH147" s="12" t="s">
        <v>1493</v>
      </c>
      <c r="CI147" s="12" t="s">
        <v>1493</v>
      </c>
      <c r="CJ147" s="12" t="s">
        <v>1493</v>
      </c>
      <c r="CK147" s="12" t="s">
        <v>1493</v>
      </c>
      <c r="CL147" s="12" t="s">
        <v>1493</v>
      </c>
      <c r="CM147" s="12" t="s">
        <v>1493</v>
      </c>
      <c r="CN147" s="12" t="s">
        <v>1493</v>
      </c>
      <c r="CO147" s="12" t="s">
        <v>1493</v>
      </c>
      <c r="CP147" s="12" t="s">
        <v>1493</v>
      </c>
      <c r="CQ147" s="12" t="s">
        <v>1493</v>
      </c>
      <c r="CR147" s="12" t="s">
        <v>1493</v>
      </c>
      <c r="CS147" s="12" t="s">
        <v>1493</v>
      </c>
      <c r="CT147" s="12" t="s">
        <v>1493</v>
      </c>
      <c r="CU147" s="12" t="s">
        <v>1493</v>
      </c>
      <c r="CV147" s="12" t="s">
        <v>1493</v>
      </c>
      <c r="CW147" s="12" t="s">
        <v>1493</v>
      </c>
      <c r="CX147" s="12" t="s">
        <v>1493</v>
      </c>
      <c r="CY147" s="12" t="s">
        <v>1493</v>
      </c>
      <c r="CZ147" s="12" t="s">
        <v>1493</v>
      </c>
      <c r="DA147" s="12" t="s">
        <v>1493</v>
      </c>
      <c r="DB147" s="12" t="s">
        <v>1493</v>
      </c>
      <c r="DC147" s="12" t="s">
        <v>1493</v>
      </c>
      <c r="DD147" s="12" t="s">
        <v>1493</v>
      </c>
      <c r="DE147" s="12" t="s">
        <v>1493</v>
      </c>
      <c r="DF147" s="12" t="s">
        <v>1493</v>
      </c>
      <c r="DG147" s="12" t="s">
        <v>1493</v>
      </c>
      <c r="DH147" s="12" t="s">
        <v>1493</v>
      </c>
      <c r="DI147" s="12" t="s">
        <v>1493</v>
      </c>
      <c r="DJ147" s="12" t="s">
        <v>1493</v>
      </c>
      <c r="DK147" s="12" t="s">
        <v>1493</v>
      </c>
      <c r="DL147" s="12" t="s">
        <v>1493</v>
      </c>
      <c r="DM147" s="12" t="s">
        <v>1493</v>
      </c>
      <c r="DN147" s="12" t="s">
        <v>1493</v>
      </c>
      <c r="DO147" s="12" t="s">
        <v>1493</v>
      </c>
      <c r="DP147" s="12" t="s">
        <v>1493</v>
      </c>
      <c r="DQ147" s="12" t="s">
        <v>1493</v>
      </c>
      <c r="DR147" s="12" t="s">
        <v>1493</v>
      </c>
      <c r="DS147" s="12" t="s">
        <v>1493</v>
      </c>
      <c r="DT147" s="12" t="s">
        <v>1493</v>
      </c>
      <c r="DU147" s="12" t="s">
        <v>1493</v>
      </c>
      <c r="DV147" s="12" t="s">
        <v>1493</v>
      </c>
      <c r="DW147" s="12" t="s">
        <v>1493</v>
      </c>
      <c r="DX147" s="12" t="s">
        <v>1493</v>
      </c>
      <c r="DY147" s="12" t="s">
        <v>1493</v>
      </c>
      <c r="DZ147" s="12" t="s">
        <v>1493</v>
      </c>
      <c r="EA147" s="12" t="s">
        <v>1493</v>
      </c>
      <c r="EB147" s="12" t="s">
        <v>1493</v>
      </c>
      <c r="EC147" s="12" t="s">
        <v>1493</v>
      </c>
      <c r="ED147" s="12" t="s">
        <v>1493</v>
      </c>
      <c r="EE147" s="12" t="s">
        <v>1493</v>
      </c>
      <c r="EF147" s="12" t="s">
        <v>1493</v>
      </c>
      <c r="EG147" s="12" t="s">
        <v>1493</v>
      </c>
      <c r="EH147" s="12" t="s">
        <v>1493</v>
      </c>
      <c r="EI147" s="12" t="s">
        <v>1493</v>
      </c>
      <c r="EJ147" s="12" t="s">
        <v>1493</v>
      </c>
      <c r="EK147" s="12" t="s">
        <v>1493</v>
      </c>
      <c r="EL147" s="12" t="s">
        <v>1493</v>
      </c>
      <c r="EM147" s="12" t="s">
        <v>1493</v>
      </c>
      <c r="EN147" s="12" t="s">
        <v>1493</v>
      </c>
      <c r="EO147" s="12" t="s">
        <v>1493</v>
      </c>
      <c r="EP147" s="12" t="s">
        <v>1493</v>
      </c>
      <c r="EQ147" s="12" t="s">
        <v>1493</v>
      </c>
      <c r="ER147" s="12" t="s">
        <v>1493</v>
      </c>
      <c r="ES147" s="12" t="s">
        <v>1493</v>
      </c>
      <c r="ET147" s="12" t="s">
        <v>1493</v>
      </c>
      <c r="EU147" s="12" t="s">
        <v>1493</v>
      </c>
      <c r="EV147" s="12" t="s">
        <v>1493</v>
      </c>
      <c r="EW147" s="12" t="s">
        <v>1493</v>
      </c>
      <c r="EX147" s="12" t="s">
        <v>1493</v>
      </c>
      <c r="EY147" s="12" t="s">
        <v>1493</v>
      </c>
      <c r="EZ147" s="12" t="s">
        <v>1493</v>
      </c>
      <c r="FA147" s="12" t="s">
        <v>1493</v>
      </c>
      <c r="FB147" s="12" t="s">
        <v>1493</v>
      </c>
      <c r="FC147" s="12" t="s">
        <v>1493</v>
      </c>
      <c r="FD147" s="12" t="s">
        <v>1493</v>
      </c>
      <c r="FE147" s="12" t="s">
        <v>1493</v>
      </c>
      <c r="FF147" s="12" t="s">
        <v>1493</v>
      </c>
      <c r="FG147" s="12" t="s">
        <v>1493</v>
      </c>
      <c r="FH147" s="12" t="s">
        <v>1493</v>
      </c>
      <c r="FI147" s="12" t="s">
        <v>1493</v>
      </c>
      <c r="FJ147" s="12" t="s">
        <v>1493</v>
      </c>
      <c r="FK147" s="12" t="s">
        <v>1493</v>
      </c>
      <c r="FL147" s="12" t="s">
        <v>1493</v>
      </c>
      <c r="FM147" s="12" t="s">
        <v>1493</v>
      </c>
      <c r="FN147">
        <v>1</v>
      </c>
      <c r="FO147" s="12" t="s">
        <v>1493</v>
      </c>
      <c r="FP147" s="12" t="s">
        <v>1493</v>
      </c>
      <c r="FQ147">
        <v>0</v>
      </c>
      <c r="FR147" s="12" t="s">
        <v>1493</v>
      </c>
      <c r="FS147" s="12" t="s">
        <v>1493</v>
      </c>
      <c r="FT147" s="12" t="s">
        <v>1493</v>
      </c>
      <c r="FU147" s="12" t="s">
        <v>1493</v>
      </c>
      <c r="FV147" s="12" t="s">
        <v>1493</v>
      </c>
      <c r="FW147" s="12" t="s">
        <v>1493</v>
      </c>
      <c r="FX147" s="12" t="s">
        <v>1493</v>
      </c>
      <c r="FY147" s="12" t="s">
        <v>1493</v>
      </c>
      <c r="FZ147" s="12" t="s">
        <v>1493</v>
      </c>
      <c r="GA147" s="12" t="s">
        <v>1493</v>
      </c>
      <c r="GB147" s="12" t="s">
        <v>1493</v>
      </c>
      <c r="GC147" s="12" t="s">
        <v>1493</v>
      </c>
      <c r="GD147" s="12" t="s">
        <v>1493</v>
      </c>
      <c r="GE147" s="12" t="s">
        <v>1493</v>
      </c>
      <c r="GF147" s="12" t="s">
        <v>1493</v>
      </c>
      <c r="GG147" s="12" t="s">
        <v>1493</v>
      </c>
      <c r="GH147" s="12" t="s">
        <v>1493</v>
      </c>
      <c r="GI147" s="12" t="s">
        <v>1493</v>
      </c>
      <c r="GJ147">
        <v>0</v>
      </c>
      <c r="GK147">
        <v>0</v>
      </c>
      <c r="GL147">
        <v>0</v>
      </c>
      <c r="GN147">
        <v>1</v>
      </c>
    </row>
    <row r="148" spans="1:196" x14ac:dyDescent="0.25">
      <c r="A148" s="4">
        <v>1.052</v>
      </c>
      <c r="B148" s="12" t="s">
        <v>520</v>
      </c>
      <c r="C148" s="12" t="s">
        <v>1493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 s="12" t="s">
        <v>1493</v>
      </c>
      <c r="M148" s="12" t="s">
        <v>1493</v>
      </c>
      <c r="N148" s="12" t="s">
        <v>1493</v>
      </c>
      <c r="O148">
        <v>1</v>
      </c>
      <c r="P148" s="12" t="s">
        <v>561</v>
      </c>
      <c r="Q148" s="12" t="s">
        <v>1493</v>
      </c>
      <c r="R148">
        <v>1</v>
      </c>
      <c r="S148" s="12" t="s">
        <v>1493</v>
      </c>
      <c r="T148" s="12" t="s">
        <v>1493</v>
      </c>
      <c r="U148" s="12" t="s">
        <v>1493</v>
      </c>
      <c r="V148" s="12" t="s">
        <v>1493</v>
      </c>
      <c r="W148" s="12" t="s">
        <v>1493</v>
      </c>
      <c r="X148" s="12" t="s">
        <v>1493</v>
      </c>
      <c r="Y148" s="12" t="s">
        <v>1493</v>
      </c>
      <c r="Z148" s="12" t="s">
        <v>1493</v>
      </c>
      <c r="AA148" s="12" t="s">
        <v>1493</v>
      </c>
      <c r="AB148">
        <v>1</v>
      </c>
      <c r="AC148">
        <v>1</v>
      </c>
      <c r="AD148" s="12" t="s">
        <v>769</v>
      </c>
      <c r="AE148" s="12" t="s">
        <v>1493</v>
      </c>
      <c r="AF148" s="12" t="s">
        <v>1493</v>
      </c>
      <c r="AG148" s="12" t="s">
        <v>1493</v>
      </c>
      <c r="AH148" s="12" t="s">
        <v>1493</v>
      </c>
      <c r="AI148" s="12" t="s">
        <v>1493</v>
      </c>
      <c r="AJ148" s="12" t="s">
        <v>1493</v>
      </c>
      <c r="AK148" s="12" t="s">
        <v>1493</v>
      </c>
      <c r="AL148" s="12" t="s">
        <v>1493</v>
      </c>
      <c r="AM148" s="12" t="s">
        <v>1493</v>
      </c>
      <c r="AN148">
        <v>0</v>
      </c>
      <c r="AO148" s="12" t="s">
        <v>1493</v>
      </c>
      <c r="AP148" s="12" t="s">
        <v>1493</v>
      </c>
      <c r="AQ148" s="12" t="s">
        <v>1493</v>
      </c>
      <c r="AR148" s="12" t="s">
        <v>1493</v>
      </c>
      <c r="AS148" s="12" t="s">
        <v>1493</v>
      </c>
      <c r="AT148" s="12" t="s">
        <v>1493</v>
      </c>
      <c r="AU148" s="12" t="s">
        <v>1493</v>
      </c>
      <c r="AV148" s="12" t="s">
        <v>1493</v>
      </c>
      <c r="AW148" s="12" t="s">
        <v>1493</v>
      </c>
      <c r="AX148" s="12" t="s">
        <v>1493</v>
      </c>
      <c r="AY148" s="12" t="s">
        <v>1493</v>
      </c>
      <c r="AZ148" s="12" t="s">
        <v>1493</v>
      </c>
      <c r="BA148" s="12" t="s">
        <v>1493</v>
      </c>
      <c r="BB148" s="12" t="s">
        <v>1493</v>
      </c>
      <c r="BC148" s="12" t="s">
        <v>1493</v>
      </c>
      <c r="BD148" s="12" t="s">
        <v>1493</v>
      </c>
      <c r="BE148" s="12" t="s">
        <v>1493</v>
      </c>
      <c r="BF148" s="12" t="s">
        <v>1493</v>
      </c>
      <c r="BG148" s="12" t="s">
        <v>1493</v>
      </c>
      <c r="BH148" s="12" t="s">
        <v>1493</v>
      </c>
      <c r="BI148" s="12" t="s">
        <v>1493</v>
      </c>
      <c r="BJ148" s="12" t="s">
        <v>1493</v>
      </c>
      <c r="BK148" s="12" t="s">
        <v>1493</v>
      </c>
      <c r="BL148" s="12" t="s">
        <v>1493</v>
      </c>
      <c r="BM148" s="12" t="s">
        <v>1493</v>
      </c>
      <c r="BN148" s="12" t="s">
        <v>1493</v>
      </c>
      <c r="BO148" s="12" t="s">
        <v>1493</v>
      </c>
      <c r="BP148" s="12" t="s">
        <v>1493</v>
      </c>
      <c r="BQ148" s="12" t="s">
        <v>1493</v>
      </c>
      <c r="BR148" s="12" t="s">
        <v>1493</v>
      </c>
      <c r="BS148" s="12" t="s">
        <v>1493</v>
      </c>
      <c r="BT148" s="12" t="s">
        <v>1493</v>
      </c>
      <c r="BU148" s="12" t="s">
        <v>1493</v>
      </c>
      <c r="BV148" s="12" t="s">
        <v>1493</v>
      </c>
      <c r="BW148" s="12" t="s">
        <v>1493</v>
      </c>
      <c r="BX148" s="12" t="s">
        <v>1493</v>
      </c>
      <c r="BY148" s="12" t="s">
        <v>1493</v>
      </c>
      <c r="BZ148" s="12" t="s">
        <v>1493</v>
      </c>
      <c r="CA148" s="12" t="s">
        <v>1493</v>
      </c>
      <c r="CB148" s="12" t="s">
        <v>1493</v>
      </c>
      <c r="CC148" s="12" t="s">
        <v>1493</v>
      </c>
      <c r="CD148" s="12" t="s">
        <v>1493</v>
      </c>
      <c r="CE148" s="12" t="s">
        <v>1493</v>
      </c>
      <c r="CF148" s="12" t="s">
        <v>1493</v>
      </c>
      <c r="CG148" s="12" t="s">
        <v>1493</v>
      </c>
      <c r="CH148" s="12" t="s">
        <v>1493</v>
      </c>
      <c r="CI148" s="12" t="s">
        <v>1493</v>
      </c>
      <c r="CJ148" s="12" t="s">
        <v>1493</v>
      </c>
      <c r="CK148" s="12" t="s">
        <v>1493</v>
      </c>
      <c r="CL148" s="12" t="s">
        <v>1493</v>
      </c>
      <c r="CM148" s="12" t="s">
        <v>1493</v>
      </c>
      <c r="CN148" s="12" t="s">
        <v>1493</v>
      </c>
      <c r="CO148" s="12" t="s">
        <v>1493</v>
      </c>
      <c r="CP148" s="12" t="s">
        <v>1493</v>
      </c>
      <c r="CQ148" s="12" t="s">
        <v>1493</v>
      </c>
      <c r="CR148" s="12" t="s">
        <v>1493</v>
      </c>
      <c r="CS148" s="12" t="s">
        <v>1493</v>
      </c>
      <c r="CT148" s="12" t="s">
        <v>1493</v>
      </c>
      <c r="CU148" s="12" t="s">
        <v>1493</v>
      </c>
      <c r="CV148" s="12" t="s">
        <v>1493</v>
      </c>
      <c r="CW148" s="12" t="s">
        <v>1493</v>
      </c>
      <c r="CX148" s="12" t="s">
        <v>1493</v>
      </c>
      <c r="CY148" s="12" t="s">
        <v>1493</v>
      </c>
      <c r="CZ148" s="12" t="s">
        <v>1493</v>
      </c>
      <c r="DA148" s="12" t="s">
        <v>1493</v>
      </c>
      <c r="DB148" s="12" t="s">
        <v>1493</v>
      </c>
      <c r="DC148" s="12" t="s">
        <v>1493</v>
      </c>
      <c r="DD148" s="12" t="s">
        <v>1493</v>
      </c>
      <c r="DE148" s="12" t="s">
        <v>1493</v>
      </c>
      <c r="DF148" s="12" t="s">
        <v>1493</v>
      </c>
      <c r="DG148" s="12" t="s">
        <v>1493</v>
      </c>
      <c r="DH148" s="12" t="s">
        <v>1493</v>
      </c>
      <c r="DI148" s="12" t="s">
        <v>1493</v>
      </c>
      <c r="DJ148" s="12" t="s">
        <v>1493</v>
      </c>
      <c r="DK148" s="12" t="s">
        <v>1493</v>
      </c>
      <c r="DL148" s="12" t="s">
        <v>1493</v>
      </c>
      <c r="DM148" s="12" t="s">
        <v>1493</v>
      </c>
      <c r="DN148" s="12" t="s">
        <v>1493</v>
      </c>
      <c r="DO148" s="12" t="s">
        <v>1493</v>
      </c>
      <c r="DP148" s="12" t="s">
        <v>1493</v>
      </c>
      <c r="DQ148" s="12" t="s">
        <v>1493</v>
      </c>
      <c r="DR148" s="12" t="s">
        <v>1493</v>
      </c>
      <c r="DS148" s="12" t="s">
        <v>1493</v>
      </c>
      <c r="DT148" s="12" t="s">
        <v>1493</v>
      </c>
      <c r="DU148" s="12" t="s">
        <v>1493</v>
      </c>
      <c r="DV148" s="12" t="s">
        <v>1493</v>
      </c>
      <c r="DW148" s="12" t="s">
        <v>1493</v>
      </c>
      <c r="DX148" s="12" t="s">
        <v>1493</v>
      </c>
      <c r="DY148" s="12" t="s">
        <v>1493</v>
      </c>
      <c r="DZ148" s="12" t="s">
        <v>1493</v>
      </c>
      <c r="EA148" s="12" t="s">
        <v>1493</v>
      </c>
      <c r="EB148" s="12" t="s">
        <v>1493</v>
      </c>
      <c r="EC148" s="12" t="s">
        <v>1493</v>
      </c>
      <c r="ED148" s="12" t="s">
        <v>1493</v>
      </c>
      <c r="EE148" s="12" t="s">
        <v>1493</v>
      </c>
      <c r="EF148" s="12" t="s">
        <v>1493</v>
      </c>
      <c r="EG148" s="12" t="s">
        <v>1493</v>
      </c>
      <c r="EH148" s="12" t="s">
        <v>1493</v>
      </c>
      <c r="EI148" s="12" t="s">
        <v>1493</v>
      </c>
      <c r="EJ148" s="12" t="s">
        <v>1493</v>
      </c>
      <c r="EK148" s="12" t="s">
        <v>1493</v>
      </c>
      <c r="EL148" s="12" t="s">
        <v>1493</v>
      </c>
      <c r="EM148" s="12" t="s">
        <v>1493</v>
      </c>
      <c r="EN148" s="12" t="s">
        <v>1493</v>
      </c>
      <c r="EO148" s="12" t="s">
        <v>1493</v>
      </c>
      <c r="EP148" s="12" t="s">
        <v>1493</v>
      </c>
      <c r="EQ148" s="12" t="s">
        <v>1493</v>
      </c>
      <c r="ER148" s="12" t="s">
        <v>1493</v>
      </c>
      <c r="ES148" s="12" t="s">
        <v>1493</v>
      </c>
      <c r="ET148" s="12" t="s">
        <v>1493</v>
      </c>
      <c r="EU148" s="12" t="s">
        <v>1493</v>
      </c>
      <c r="EV148" s="12" t="s">
        <v>1493</v>
      </c>
      <c r="EW148" s="12" t="s">
        <v>1493</v>
      </c>
      <c r="EX148" s="12" t="s">
        <v>1493</v>
      </c>
      <c r="EY148" s="12" t="s">
        <v>1493</v>
      </c>
      <c r="EZ148" s="12" t="s">
        <v>1493</v>
      </c>
      <c r="FA148" s="12" t="s">
        <v>1493</v>
      </c>
      <c r="FB148" s="12" t="s">
        <v>1493</v>
      </c>
      <c r="FC148" s="12" t="s">
        <v>1493</v>
      </c>
      <c r="FD148" s="12" t="s">
        <v>1493</v>
      </c>
      <c r="FE148" s="12" t="s">
        <v>1493</v>
      </c>
      <c r="FF148" s="12" t="s">
        <v>1493</v>
      </c>
      <c r="FG148" s="12" t="s">
        <v>1493</v>
      </c>
      <c r="FH148" s="12" t="s">
        <v>1493</v>
      </c>
      <c r="FI148" s="12" t="s">
        <v>1493</v>
      </c>
      <c r="FJ148" s="12" t="s">
        <v>1493</v>
      </c>
      <c r="FK148" s="12" t="s">
        <v>1493</v>
      </c>
      <c r="FL148" s="12" t="s">
        <v>1493</v>
      </c>
      <c r="FM148" s="12" t="s">
        <v>1493</v>
      </c>
      <c r="FN148">
        <v>1</v>
      </c>
      <c r="FO148" s="12" t="s">
        <v>1493</v>
      </c>
      <c r="FP148" s="12" t="s">
        <v>1493</v>
      </c>
      <c r="FQ148">
        <v>0</v>
      </c>
      <c r="FR148" s="12" t="s">
        <v>1493</v>
      </c>
      <c r="FS148" s="12" t="s">
        <v>1493</v>
      </c>
      <c r="FT148" s="12" t="s">
        <v>1493</v>
      </c>
      <c r="FU148" s="12" t="s">
        <v>1493</v>
      </c>
      <c r="FV148" s="12" t="s">
        <v>1493</v>
      </c>
      <c r="FW148" s="12" t="s">
        <v>1493</v>
      </c>
      <c r="FX148" s="12" t="s">
        <v>1493</v>
      </c>
      <c r="FY148" s="12" t="s">
        <v>1493</v>
      </c>
      <c r="FZ148" s="12" t="s">
        <v>1493</v>
      </c>
      <c r="GA148" s="12" t="s">
        <v>1493</v>
      </c>
      <c r="GB148" s="12" t="s">
        <v>1493</v>
      </c>
      <c r="GC148" s="12" t="s">
        <v>1493</v>
      </c>
      <c r="GD148" s="12" t="s">
        <v>1493</v>
      </c>
      <c r="GE148" s="12" t="s">
        <v>1493</v>
      </c>
      <c r="GF148" s="12" t="s">
        <v>1493</v>
      </c>
      <c r="GG148" s="12" t="s">
        <v>1493</v>
      </c>
      <c r="GH148" s="12" t="s">
        <v>1493</v>
      </c>
      <c r="GI148" s="12" t="s">
        <v>1493</v>
      </c>
      <c r="GJ148">
        <v>0</v>
      </c>
      <c r="GK148">
        <v>0</v>
      </c>
      <c r="GL148">
        <v>0</v>
      </c>
      <c r="GN148">
        <v>1</v>
      </c>
    </row>
    <row r="149" spans="1:196" x14ac:dyDescent="0.25">
      <c r="A149" s="4">
        <v>1.0529999999999999</v>
      </c>
      <c r="B149" s="12" t="s">
        <v>675</v>
      </c>
      <c r="C149" s="12" t="s">
        <v>1493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 s="12" t="s">
        <v>1493</v>
      </c>
      <c r="N149" s="12" t="s">
        <v>1493</v>
      </c>
      <c r="O149">
        <v>1</v>
      </c>
      <c r="P149" s="12" t="s">
        <v>537</v>
      </c>
      <c r="Q149" s="12" t="s">
        <v>1493</v>
      </c>
      <c r="R149">
        <v>1</v>
      </c>
      <c r="S149" s="12" t="s">
        <v>1493</v>
      </c>
      <c r="T149" s="12" t="s">
        <v>1493</v>
      </c>
      <c r="U149" s="12" t="s">
        <v>1493</v>
      </c>
      <c r="V149" s="12" t="s">
        <v>1493</v>
      </c>
      <c r="W149" s="12" t="s">
        <v>1493</v>
      </c>
      <c r="X149" s="12" t="s">
        <v>1493</v>
      </c>
      <c r="Y149" s="12" t="s">
        <v>1493</v>
      </c>
      <c r="Z149" s="12" t="s">
        <v>1493</v>
      </c>
      <c r="AA149" s="12" t="s">
        <v>1493</v>
      </c>
      <c r="AB149">
        <v>1</v>
      </c>
      <c r="AC149">
        <v>1</v>
      </c>
      <c r="AD149" s="12" t="s">
        <v>934</v>
      </c>
      <c r="AE149" s="12" t="s">
        <v>1493</v>
      </c>
      <c r="AF149">
        <v>1</v>
      </c>
      <c r="AG149" s="12" t="s">
        <v>1493</v>
      </c>
      <c r="AH149" s="12" t="s">
        <v>1493</v>
      </c>
      <c r="AI149" s="12" t="s">
        <v>1493</v>
      </c>
      <c r="AJ149" s="12" t="s">
        <v>1493</v>
      </c>
      <c r="AK149" s="12" t="s">
        <v>1493</v>
      </c>
      <c r="AL149" s="12" t="s">
        <v>1493</v>
      </c>
      <c r="AM149" s="12" t="s">
        <v>1493</v>
      </c>
      <c r="AN149" s="12" t="s">
        <v>1493</v>
      </c>
      <c r="AO149" s="12" t="s">
        <v>1493</v>
      </c>
      <c r="AP149">
        <v>1</v>
      </c>
      <c r="AQ149" s="12" t="s">
        <v>1493</v>
      </c>
      <c r="AR149" s="12" t="s">
        <v>1493</v>
      </c>
      <c r="AS149" s="12" t="s">
        <v>1493</v>
      </c>
      <c r="AT149" s="12" t="s">
        <v>1493</v>
      </c>
      <c r="AU149" s="12" t="s">
        <v>1493</v>
      </c>
      <c r="AV149" s="12" t="s">
        <v>1493</v>
      </c>
      <c r="AW149" s="12" t="s">
        <v>1493</v>
      </c>
      <c r="AX149" s="12" t="s">
        <v>1493</v>
      </c>
      <c r="AY149" s="12" t="s">
        <v>1493</v>
      </c>
      <c r="AZ149" s="12" t="s">
        <v>1493</v>
      </c>
      <c r="BA149" s="12" t="s">
        <v>1493</v>
      </c>
      <c r="BB149" s="12" t="s">
        <v>1493</v>
      </c>
      <c r="BC149" s="12" t="s">
        <v>1493</v>
      </c>
      <c r="BD149" s="12" t="s">
        <v>1493</v>
      </c>
      <c r="BE149" s="12" t="s">
        <v>1493</v>
      </c>
      <c r="BF149" s="12" t="s">
        <v>1493</v>
      </c>
      <c r="BG149" s="12" t="s">
        <v>1493</v>
      </c>
      <c r="BH149" s="12" t="s">
        <v>1493</v>
      </c>
      <c r="BI149" s="12" t="s">
        <v>1493</v>
      </c>
      <c r="BJ149" s="12" t="s">
        <v>1493</v>
      </c>
      <c r="BK149" s="12" t="s">
        <v>1493</v>
      </c>
      <c r="BL149" s="12" t="s">
        <v>1493</v>
      </c>
      <c r="BM149" s="12" t="s">
        <v>1493</v>
      </c>
      <c r="BN149" s="12" t="s">
        <v>1493</v>
      </c>
      <c r="BO149" s="12" t="s">
        <v>1493</v>
      </c>
      <c r="BP149" s="12" t="s">
        <v>1493</v>
      </c>
      <c r="BQ149" s="12" t="s">
        <v>1493</v>
      </c>
      <c r="BR149" s="12" t="s">
        <v>1493</v>
      </c>
      <c r="BS149" s="12" t="s">
        <v>1493</v>
      </c>
      <c r="BT149" s="12" t="s">
        <v>1493</v>
      </c>
      <c r="BU149" s="12" t="s">
        <v>1493</v>
      </c>
      <c r="BV149" s="12" t="s">
        <v>1493</v>
      </c>
      <c r="BW149" s="12" t="s">
        <v>1493</v>
      </c>
      <c r="BX149" s="12" t="s">
        <v>1493</v>
      </c>
      <c r="BY149" s="12" t="s">
        <v>1493</v>
      </c>
      <c r="BZ149" s="12" t="s">
        <v>1493</v>
      </c>
      <c r="CA149" s="12" t="s">
        <v>1493</v>
      </c>
      <c r="CB149" s="12" t="s">
        <v>1493</v>
      </c>
      <c r="CC149" s="12" t="s">
        <v>1493</v>
      </c>
      <c r="CD149" s="12" t="s">
        <v>1493</v>
      </c>
      <c r="CE149" s="12" t="s">
        <v>1493</v>
      </c>
      <c r="CF149" s="12" t="s">
        <v>1493</v>
      </c>
      <c r="CG149" s="12" t="s">
        <v>1493</v>
      </c>
      <c r="CH149" s="12" t="s">
        <v>1493</v>
      </c>
      <c r="CI149" s="12" t="s">
        <v>1493</v>
      </c>
      <c r="CJ149" s="12" t="s">
        <v>1493</v>
      </c>
      <c r="CK149" s="12" t="s">
        <v>1493</v>
      </c>
      <c r="CL149" s="12" t="s">
        <v>1493</v>
      </c>
      <c r="CM149" s="12" t="s">
        <v>1493</v>
      </c>
      <c r="CN149" s="12" t="s">
        <v>1493</v>
      </c>
      <c r="CO149" s="12" t="s">
        <v>1493</v>
      </c>
      <c r="CP149" s="12" t="s">
        <v>1493</v>
      </c>
      <c r="CQ149" s="12" t="s">
        <v>1493</v>
      </c>
      <c r="CR149" s="12" t="s">
        <v>1493</v>
      </c>
      <c r="CS149" s="12" t="s">
        <v>1493</v>
      </c>
      <c r="CT149" s="12" t="s">
        <v>1493</v>
      </c>
      <c r="CU149" s="12" t="s">
        <v>1493</v>
      </c>
      <c r="CV149" s="12" t="s">
        <v>1493</v>
      </c>
      <c r="CW149" s="12" t="s">
        <v>1493</v>
      </c>
      <c r="CX149" s="12" t="s">
        <v>1493</v>
      </c>
      <c r="CY149" s="12" t="s">
        <v>1493</v>
      </c>
      <c r="CZ149" s="12" t="s">
        <v>1493</v>
      </c>
      <c r="DA149" s="12" t="s">
        <v>1493</v>
      </c>
      <c r="DB149" s="12" t="s">
        <v>1493</v>
      </c>
      <c r="DC149" s="12" t="s">
        <v>1493</v>
      </c>
      <c r="DD149" s="12" t="s">
        <v>1493</v>
      </c>
      <c r="DE149" s="12" t="s">
        <v>1493</v>
      </c>
      <c r="DF149" s="12" t="s">
        <v>1493</v>
      </c>
      <c r="DG149" s="12" t="s">
        <v>1493</v>
      </c>
      <c r="DH149" s="12" t="s">
        <v>1493</v>
      </c>
      <c r="DI149" s="12" t="s">
        <v>1493</v>
      </c>
      <c r="DJ149" s="12" t="s">
        <v>1493</v>
      </c>
      <c r="DK149" s="12" t="s">
        <v>1493</v>
      </c>
      <c r="DL149" s="12" t="s">
        <v>1493</v>
      </c>
      <c r="DM149" s="12" t="s">
        <v>1493</v>
      </c>
      <c r="DN149" s="12" t="s">
        <v>1493</v>
      </c>
      <c r="DO149" s="12" t="s">
        <v>1493</v>
      </c>
      <c r="DP149" s="12" t="s">
        <v>1493</v>
      </c>
      <c r="DQ149" s="12" t="s">
        <v>1493</v>
      </c>
      <c r="DR149" s="12" t="s">
        <v>1493</v>
      </c>
      <c r="DS149" s="12" t="s">
        <v>1493</v>
      </c>
      <c r="DT149" s="12" t="s">
        <v>1493</v>
      </c>
      <c r="DU149" s="12" t="s">
        <v>1493</v>
      </c>
      <c r="DV149" s="12" t="s">
        <v>1493</v>
      </c>
      <c r="DW149" s="12" t="s">
        <v>1493</v>
      </c>
      <c r="DX149" s="12" t="s">
        <v>1493</v>
      </c>
      <c r="DY149" s="12" t="s">
        <v>1493</v>
      </c>
      <c r="DZ149" s="12" t="s">
        <v>1493</v>
      </c>
      <c r="EA149" s="12" t="s">
        <v>1493</v>
      </c>
      <c r="EB149" s="12" t="s">
        <v>1493</v>
      </c>
      <c r="EC149" s="12" t="s">
        <v>1493</v>
      </c>
      <c r="ED149" s="12" t="s">
        <v>1493</v>
      </c>
      <c r="EE149" s="12" t="s">
        <v>1493</v>
      </c>
      <c r="EF149" s="12" t="s">
        <v>1493</v>
      </c>
      <c r="EG149" s="12" t="s">
        <v>1493</v>
      </c>
      <c r="EH149" s="12" t="s">
        <v>1493</v>
      </c>
      <c r="EI149" s="12" t="s">
        <v>1493</v>
      </c>
      <c r="EJ149" s="12" t="s">
        <v>1493</v>
      </c>
      <c r="EK149" s="12" t="s">
        <v>1493</v>
      </c>
      <c r="EL149" s="12" t="s">
        <v>1493</v>
      </c>
      <c r="EM149" s="12" t="s">
        <v>1493</v>
      </c>
      <c r="EN149" s="12" t="s">
        <v>1493</v>
      </c>
      <c r="EO149" s="12" t="s">
        <v>1493</v>
      </c>
      <c r="EP149" s="12" t="s">
        <v>1493</v>
      </c>
      <c r="EQ149" s="12" t="s">
        <v>1493</v>
      </c>
      <c r="ER149" s="12" t="s">
        <v>1493</v>
      </c>
      <c r="ES149" s="12" t="s">
        <v>1493</v>
      </c>
      <c r="ET149" s="12" t="s">
        <v>1493</v>
      </c>
      <c r="EU149" s="12" t="s">
        <v>1493</v>
      </c>
      <c r="EV149" s="12" t="s">
        <v>1493</v>
      </c>
      <c r="EW149" s="12" t="s">
        <v>1493</v>
      </c>
      <c r="EX149" s="12" t="s">
        <v>1493</v>
      </c>
      <c r="EY149" s="12" t="s">
        <v>1493</v>
      </c>
      <c r="EZ149" s="12" t="s">
        <v>1493</v>
      </c>
      <c r="FA149" s="12" t="s">
        <v>1493</v>
      </c>
      <c r="FB149" s="12" t="s">
        <v>1493</v>
      </c>
      <c r="FC149" s="12" t="s">
        <v>1493</v>
      </c>
      <c r="FD149" s="12" t="s">
        <v>1493</v>
      </c>
      <c r="FE149" s="12" t="s">
        <v>1493</v>
      </c>
      <c r="FF149" s="12" t="s">
        <v>1493</v>
      </c>
      <c r="FG149" s="12" t="s">
        <v>1493</v>
      </c>
      <c r="FH149" s="12" t="s">
        <v>1493</v>
      </c>
      <c r="FI149" s="12" t="s">
        <v>1493</v>
      </c>
      <c r="FJ149" s="12" t="s">
        <v>1493</v>
      </c>
      <c r="FK149" s="12" t="s">
        <v>1493</v>
      </c>
      <c r="FL149" s="12" t="s">
        <v>1493</v>
      </c>
      <c r="FM149" s="12" t="s">
        <v>1493</v>
      </c>
      <c r="FN149">
        <v>1</v>
      </c>
      <c r="FO149" s="12" t="s">
        <v>1493</v>
      </c>
      <c r="FP149" s="12" t="s">
        <v>1493</v>
      </c>
      <c r="FQ149">
        <v>0</v>
      </c>
      <c r="FR149" s="12" t="s">
        <v>1493</v>
      </c>
      <c r="FS149" s="12" t="s">
        <v>1493</v>
      </c>
      <c r="FT149" s="12" t="s">
        <v>1493</v>
      </c>
      <c r="FU149" s="12" t="s">
        <v>1493</v>
      </c>
      <c r="FV149" s="12" t="s">
        <v>1493</v>
      </c>
      <c r="FW149" s="12" t="s">
        <v>1493</v>
      </c>
      <c r="FX149" s="12" t="s">
        <v>1493</v>
      </c>
      <c r="FY149" s="12" t="s">
        <v>1493</v>
      </c>
      <c r="FZ149" s="12" t="s">
        <v>1493</v>
      </c>
      <c r="GA149" s="12" t="s">
        <v>1493</v>
      </c>
      <c r="GB149" s="12" t="s">
        <v>1493</v>
      </c>
      <c r="GC149" s="12" t="s">
        <v>1493</v>
      </c>
      <c r="GD149" s="12" t="s">
        <v>1493</v>
      </c>
      <c r="GE149" s="12" t="s">
        <v>1493</v>
      </c>
      <c r="GF149" s="12" t="s">
        <v>1493</v>
      </c>
      <c r="GG149" s="12" t="s">
        <v>1493</v>
      </c>
      <c r="GH149" s="12" t="s">
        <v>1493</v>
      </c>
      <c r="GI149" s="12" t="s">
        <v>1493</v>
      </c>
      <c r="GJ149">
        <v>0</v>
      </c>
      <c r="GK149">
        <v>0</v>
      </c>
      <c r="GL149">
        <v>0</v>
      </c>
      <c r="GN149">
        <v>1</v>
      </c>
    </row>
    <row r="150" spans="1:196" x14ac:dyDescent="0.25">
      <c r="A150" s="4">
        <v>1.054</v>
      </c>
      <c r="B150" t="s">
        <v>469</v>
      </c>
      <c r="C150" s="12" t="s">
        <v>1493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 s="12" t="s">
        <v>1493</v>
      </c>
      <c r="M150" s="12" t="s">
        <v>1493</v>
      </c>
      <c r="N150">
        <v>1</v>
      </c>
      <c r="O150">
        <v>1</v>
      </c>
      <c r="P150" s="12" t="s">
        <v>1493</v>
      </c>
      <c r="Q150" s="12" t="s">
        <v>1493</v>
      </c>
      <c r="R150" s="12" t="s">
        <v>1493</v>
      </c>
      <c r="S150" s="12" t="s">
        <v>1493</v>
      </c>
      <c r="T150" s="12" t="s">
        <v>1493</v>
      </c>
      <c r="U150" s="12" t="s">
        <v>1493</v>
      </c>
      <c r="V150" s="12" t="s">
        <v>1493</v>
      </c>
      <c r="W150" s="12" t="s">
        <v>1493</v>
      </c>
      <c r="X150" s="12" t="s">
        <v>1493</v>
      </c>
      <c r="Y150" s="12" t="s">
        <v>1493</v>
      </c>
      <c r="Z150" s="12" t="s">
        <v>1493</v>
      </c>
      <c r="AA150" s="12" t="s">
        <v>1493</v>
      </c>
      <c r="AB150" s="12" t="s">
        <v>1493</v>
      </c>
      <c r="AC150" s="12" t="s">
        <v>1493</v>
      </c>
      <c r="AD150" s="12" t="s">
        <v>1493</v>
      </c>
      <c r="AE150" s="12" t="s">
        <v>1493</v>
      </c>
      <c r="AF150" s="12" t="s">
        <v>1493</v>
      </c>
      <c r="AG150" s="12" t="s">
        <v>1493</v>
      </c>
      <c r="AH150" s="12" t="s">
        <v>1493</v>
      </c>
      <c r="AI150" s="12" t="s">
        <v>1493</v>
      </c>
      <c r="AJ150" s="12" t="s">
        <v>1493</v>
      </c>
      <c r="AK150" s="12" t="s">
        <v>1493</v>
      </c>
      <c r="AL150" s="12" t="s">
        <v>1493</v>
      </c>
      <c r="AM150" s="12" t="s">
        <v>1493</v>
      </c>
      <c r="AN150" s="12" t="s">
        <v>1493</v>
      </c>
      <c r="AO150" s="12" t="s">
        <v>1493</v>
      </c>
      <c r="AP150" s="12" t="s">
        <v>1493</v>
      </c>
      <c r="AQ150" s="12" t="s">
        <v>1493</v>
      </c>
      <c r="AR150" s="12" t="s">
        <v>1493</v>
      </c>
      <c r="AS150" s="12" t="s">
        <v>1493</v>
      </c>
      <c r="AT150" s="12" t="s">
        <v>1493</v>
      </c>
      <c r="AU150" s="12" t="s">
        <v>1493</v>
      </c>
      <c r="AV150" s="12" t="s">
        <v>1493</v>
      </c>
      <c r="AW150" s="12" t="s">
        <v>1493</v>
      </c>
      <c r="AX150" s="12" t="s">
        <v>1493</v>
      </c>
      <c r="AY150" s="12" t="s">
        <v>1493</v>
      </c>
      <c r="AZ150" s="12" t="s">
        <v>1493</v>
      </c>
      <c r="BA150" s="12" t="s">
        <v>1493</v>
      </c>
      <c r="BB150" s="12" t="s">
        <v>1493</v>
      </c>
      <c r="BC150" s="12" t="s">
        <v>1493</v>
      </c>
      <c r="BD150" s="12" t="s">
        <v>1493</v>
      </c>
      <c r="BE150" s="12" t="s">
        <v>1493</v>
      </c>
      <c r="BF150" s="12" t="s">
        <v>1493</v>
      </c>
      <c r="BG150" s="12" t="s">
        <v>1493</v>
      </c>
      <c r="BH150" s="12" t="s">
        <v>1493</v>
      </c>
      <c r="BI150" s="12" t="s">
        <v>1493</v>
      </c>
      <c r="BJ150" s="12" t="s">
        <v>1493</v>
      </c>
      <c r="BK150" s="12" t="s">
        <v>1493</v>
      </c>
      <c r="BL150" s="12" t="s">
        <v>1493</v>
      </c>
      <c r="BM150" s="12" t="s">
        <v>1493</v>
      </c>
      <c r="BN150" s="12" t="s">
        <v>1493</v>
      </c>
      <c r="BO150" s="12" t="s">
        <v>1493</v>
      </c>
      <c r="BP150" s="12" t="s">
        <v>1493</v>
      </c>
      <c r="BQ150" s="12" t="s">
        <v>1493</v>
      </c>
      <c r="BR150" s="12" t="s">
        <v>1493</v>
      </c>
      <c r="BS150" s="12" t="s">
        <v>1493</v>
      </c>
      <c r="BT150" s="12" t="s">
        <v>1493</v>
      </c>
      <c r="BU150" s="12" t="s">
        <v>1493</v>
      </c>
      <c r="BV150" s="12" t="s">
        <v>1493</v>
      </c>
      <c r="BW150" s="12" t="s">
        <v>1493</v>
      </c>
      <c r="BX150" s="12" t="s">
        <v>1493</v>
      </c>
      <c r="BY150" s="12" t="s">
        <v>1493</v>
      </c>
      <c r="BZ150" s="12" t="s">
        <v>1493</v>
      </c>
      <c r="CA150" s="12" t="s">
        <v>1493</v>
      </c>
      <c r="CB150" s="12" t="s">
        <v>1493</v>
      </c>
      <c r="CC150" s="12" t="s">
        <v>1493</v>
      </c>
      <c r="CD150" s="12" t="s">
        <v>1493</v>
      </c>
      <c r="CE150" s="12" t="s">
        <v>1493</v>
      </c>
      <c r="CF150" s="12" t="s">
        <v>1493</v>
      </c>
      <c r="CG150" s="12" t="s">
        <v>1493</v>
      </c>
      <c r="CH150" s="12" t="s">
        <v>1493</v>
      </c>
      <c r="CI150" s="12" t="s">
        <v>1493</v>
      </c>
      <c r="CJ150" s="12" t="s">
        <v>1493</v>
      </c>
      <c r="CK150" s="12" t="s">
        <v>1493</v>
      </c>
      <c r="CL150" s="12" t="s">
        <v>1493</v>
      </c>
      <c r="CM150" s="12" t="s">
        <v>1493</v>
      </c>
      <c r="CN150" s="12" t="s">
        <v>1493</v>
      </c>
      <c r="CO150" s="12" t="s">
        <v>1493</v>
      </c>
      <c r="CP150" s="12" t="s">
        <v>1493</v>
      </c>
      <c r="CQ150" s="12" t="s">
        <v>1493</v>
      </c>
      <c r="CR150" s="12" t="s">
        <v>1493</v>
      </c>
      <c r="CS150" s="12" t="s">
        <v>1493</v>
      </c>
      <c r="CT150" s="12" t="s">
        <v>1493</v>
      </c>
      <c r="CU150" s="12" t="s">
        <v>1493</v>
      </c>
      <c r="CV150" s="12" t="s">
        <v>1493</v>
      </c>
      <c r="CW150" s="12" t="s">
        <v>1493</v>
      </c>
      <c r="CX150" s="12" t="s">
        <v>1493</v>
      </c>
      <c r="CY150" s="12" t="s">
        <v>1493</v>
      </c>
      <c r="CZ150" s="12" t="s">
        <v>1493</v>
      </c>
      <c r="DA150" s="12" t="s">
        <v>1493</v>
      </c>
      <c r="DB150" s="12" t="s">
        <v>1493</v>
      </c>
      <c r="DC150" s="12" t="s">
        <v>1493</v>
      </c>
      <c r="DD150" s="12" t="s">
        <v>1493</v>
      </c>
      <c r="DE150" s="12" t="s">
        <v>1493</v>
      </c>
      <c r="DF150" s="12" t="s">
        <v>1493</v>
      </c>
      <c r="DG150" s="12" t="s">
        <v>1493</v>
      </c>
      <c r="DH150" s="12" t="s">
        <v>1493</v>
      </c>
      <c r="DI150" s="12" t="s">
        <v>1493</v>
      </c>
      <c r="DJ150" s="12" t="s">
        <v>1493</v>
      </c>
      <c r="DK150" s="12" t="s">
        <v>1493</v>
      </c>
      <c r="DL150" s="12" t="s">
        <v>1493</v>
      </c>
      <c r="DM150" s="12" t="s">
        <v>1493</v>
      </c>
      <c r="DN150" s="12" t="s">
        <v>1493</v>
      </c>
      <c r="DO150" s="12" t="s">
        <v>1493</v>
      </c>
      <c r="DP150" s="12" t="s">
        <v>1493</v>
      </c>
      <c r="DQ150" s="12" t="s">
        <v>1493</v>
      </c>
      <c r="DR150" s="12" t="s">
        <v>1493</v>
      </c>
      <c r="DS150" s="12" t="s">
        <v>1493</v>
      </c>
      <c r="DT150" s="12" t="s">
        <v>1493</v>
      </c>
      <c r="DU150" s="12" t="s">
        <v>1493</v>
      </c>
      <c r="DV150" s="12" t="s">
        <v>1493</v>
      </c>
      <c r="DW150" s="12" t="s">
        <v>1493</v>
      </c>
      <c r="DX150" s="12" t="s">
        <v>1493</v>
      </c>
      <c r="DY150" s="12" t="s">
        <v>1493</v>
      </c>
      <c r="DZ150" s="12" t="s">
        <v>1493</v>
      </c>
      <c r="EA150" s="12" t="s">
        <v>1493</v>
      </c>
      <c r="EB150" s="12" t="s">
        <v>1493</v>
      </c>
      <c r="EC150" s="12" t="s">
        <v>1493</v>
      </c>
      <c r="ED150" s="12" t="s">
        <v>1493</v>
      </c>
      <c r="EE150" s="12" t="s">
        <v>1493</v>
      </c>
      <c r="EF150" s="12" t="s">
        <v>1493</v>
      </c>
      <c r="EG150" s="12" t="s">
        <v>1493</v>
      </c>
      <c r="EH150" s="12" t="s">
        <v>1493</v>
      </c>
      <c r="EI150" s="12" t="s">
        <v>1493</v>
      </c>
      <c r="EJ150" s="12" t="s">
        <v>1493</v>
      </c>
      <c r="EK150" s="12" t="s">
        <v>1493</v>
      </c>
      <c r="EL150" s="12" t="s">
        <v>1493</v>
      </c>
      <c r="EM150" s="12" t="s">
        <v>1493</v>
      </c>
      <c r="EN150" s="12" t="s">
        <v>1493</v>
      </c>
      <c r="EO150" s="12" t="s">
        <v>1493</v>
      </c>
      <c r="EP150" s="12" t="s">
        <v>1493</v>
      </c>
      <c r="EQ150" s="12" t="s">
        <v>1493</v>
      </c>
      <c r="ER150" s="12" t="s">
        <v>1493</v>
      </c>
      <c r="ES150" s="12" t="s">
        <v>1493</v>
      </c>
      <c r="ET150" s="12" t="s">
        <v>1493</v>
      </c>
      <c r="EU150" s="12" t="s">
        <v>1493</v>
      </c>
      <c r="EV150" s="12" t="s">
        <v>1493</v>
      </c>
      <c r="EW150" s="12" t="s">
        <v>1493</v>
      </c>
      <c r="EX150" s="12" t="s">
        <v>1493</v>
      </c>
      <c r="EY150" s="12" t="s">
        <v>1493</v>
      </c>
      <c r="EZ150" s="12" t="s">
        <v>1493</v>
      </c>
      <c r="FA150" s="12" t="s">
        <v>1493</v>
      </c>
      <c r="FB150" s="12" t="s">
        <v>1493</v>
      </c>
      <c r="FC150" s="12" t="s">
        <v>1493</v>
      </c>
      <c r="FD150" s="12" t="s">
        <v>1493</v>
      </c>
      <c r="FE150" s="12" t="s">
        <v>1493</v>
      </c>
      <c r="FF150" s="12" t="s">
        <v>1493</v>
      </c>
      <c r="FG150" s="12" t="s">
        <v>1493</v>
      </c>
      <c r="FH150" s="12" t="s">
        <v>1493</v>
      </c>
      <c r="FI150" s="12" t="s">
        <v>1493</v>
      </c>
      <c r="FJ150" s="12" t="s">
        <v>1493</v>
      </c>
      <c r="FK150" s="12" t="s">
        <v>1493</v>
      </c>
      <c r="FL150" s="12" t="s">
        <v>1493</v>
      </c>
      <c r="FM150" s="12" t="s">
        <v>1493</v>
      </c>
      <c r="FN150" t="s">
        <v>603</v>
      </c>
      <c r="FO150" s="12" t="s">
        <v>650</v>
      </c>
      <c r="FP150" s="12" t="s">
        <v>1493</v>
      </c>
      <c r="FQ150">
        <v>1</v>
      </c>
      <c r="FR150" s="12" t="s">
        <v>1493</v>
      </c>
      <c r="FS150" s="12" t="s">
        <v>1493</v>
      </c>
      <c r="FT150" s="12" t="s">
        <v>1493</v>
      </c>
      <c r="FU150" s="12" t="s">
        <v>1493</v>
      </c>
      <c r="FV150" s="12" t="s">
        <v>1493</v>
      </c>
      <c r="FW150" s="12" t="s">
        <v>1493</v>
      </c>
      <c r="FX150" s="12" t="s">
        <v>1493</v>
      </c>
      <c r="FY150" s="12" t="s">
        <v>1493</v>
      </c>
      <c r="FZ150" s="12" t="s">
        <v>1493</v>
      </c>
      <c r="GA150" s="12" t="s">
        <v>1493</v>
      </c>
      <c r="GB150" s="12" t="s">
        <v>1493</v>
      </c>
      <c r="GC150" s="12" t="s">
        <v>1493</v>
      </c>
      <c r="GD150" s="12" t="s">
        <v>1493</v>
      </c>
      <c r="GE150" s="12" t="s">
        <v>1493</v>
      </c>
      <c r="GF150" s="12" t="s">
        <v>1493</v>
      </c>
      <c r="GG150" s="12" t="s">
        <v>1493</v>
      </c>
      <c r="GH150" s="12" t="s">
        <v>1493</v>
      </c>
      <c r="GI150" s="12" t="s">
        <v>1493</v>
      </c>
      <c r="GJ150">
        <v>0</v>
      </c>
      <c r="GK150">
        <v>0</v>
      </c>
      <c r="GL150">
        <v>0</v>
      </c>
      <c r="GN150">
        <v>4</v>
      </c>
    </row>
    <row r="151" spans="1:196" x14ac:dyDescent="0.25">
      <c r="A151" s="4">
        <v>1.0549999999999999</v>
      </c>
      <c r="B151" t="s">
        <v>579</v>
      </c>
      <c r="C151" s="12" t="s">
        <v>1493</v>
      </c>
      <c r="D151">
        <v>1</v>
      </c>
      <c r="E151" s="12" t="s">
        <v>1493</v>
      </c>
      <c r="F151" s="12" t="s">
        <v>1493</v>
      </c>
      <c r="G151" s="12" t="s">
        <v>1493</v>
      </c>
      <c r="H151" s="12" t="s">
        <v>1493</v>
      </c>
      <c r="I151" s="12" t="s">
        <v>1493</v>
      </c>
      <c r="J151" s="12" t="s">
        <v>1493</v>
      </c>
      <c r="K151" s="12" t="s">
        <v>1493</v>
      </c>
      <c r="L151" s="12" t="s">
        <v>1493</v>
      </c>
      <c r="M151" s="12" t="s">
        <v>1493</v>
      </c>
      <c r="N151" s="12" t="s">
        <v>1493</v>
      </c>
      <c r="O151">
        <v>1</v>
      </c>
      <c r="P151" t="s">
        <v>475</v>
      </c>
      <c r="Q151" s="12" t="s">
        <v>1493</v>
      </c>
      <c r="R151">
        <v>1</v>
      </c>
      <c r="S151" s="12" t="s">
        <v>1493</v>
      </c>
      <c r="T151" s="12" t="s">
        <v>1493</v>
      </c>
      <c r="U151" s="12" t="s">
        <v>1493</v>
      </c>
      <c r="V151" s="12" t="s">
        <v>1493</v>
      </c>
      <c r="W151" s="12" t="s">
        <v>1493</v>
      </c>
      <c r="X151" s="12" t="s">
        <v>1493</v>
      </c>
      <c r="Y151" s="12" t="s">
        <v>1493</v>
      </c>
      <c r="Z151" s="12" t="s">
        <v>1493</v>
      </c>
      <c r="AA151" s="12" t="s">
        <v>1493</v>
      </c>
      <c r="AB151" s="12" t="s">
        <v>1493</v>
      </c>
      <c r="AC151">
        <v>1</v>
      </c>
      <c r="AD151" s="12" t="s">
        <v>1493</v>
      </c>
      <c r="AE151" s="12" t="s">
        <v>1493</v>
      </c>
      <c r="AF151" s="12" t="s">
        <v>1493</v>
      </c>
      <c r="AG151" s="12" t="s">
        <v>1493</v>
      </c>
      <c r="AH151" s="12" t="s">
        <v>1493</v>
      </c>
      <c r="AI151" s="12" t="s">
        <v>1493</v>
      </c>
      <c r="AJ151" s="12" t="s">
        <v>1493</v>
      </c>
      <c r="AK151" s="12" t="s">
        <v>1493</v>
      </c>
      <c r="AL151" s="12" t="s">
        <v>1493</v>
      </c>
      <c r="AM151" s="12" t="s">
        <v>1493</v>
      </c>
      <c r="AN151" s="12" t="s">
        <v>1493</v>
      </c>
      <c r="AO151" s="12" t="s">
        <v>1493</v>
      </c>
      <c r="AP151" s="12" t="s">
        <v>1493</v>
      </c>
      <c r="AQ151" s="12" t="s">
        <v>1493</v>
      </c>
      <c r="AR151" s="12" t="s">
        <v>1493</v>
      </c>
      <c r="AS151" s="12" t="s">
        <v>1493</v>
      </c>
      <c r="AT151" s="12" t="s">
        <v>1493</v>
      </c>
      <c r="AU151" s="12" t="s">
        <v>1493</v>
      </c>
      <c r="AV151" s="12" t="s">
        <v>1493</v>
      </c>
      <c r="AW151" s="12" t="s">
        <v>1493</v>
      </c>
      <c r="AX151" s="12" t="s">
        <v>1493</v>
      </c>
      <c r="AY151" s="12" t="s">
        <v>1493</v>
      </c>
      <c r="AZ151" s="12" t="s">
        <v>1493</v>
      </c>
      <c r="BA151" s="12" t="s">
        <v>1493</v>
      </c>
      <c r="BB151" s="12" t="s">
        <v>1493</v>
      </c>
      <c r="BC151" s="12" t="s">
        <v>1493</v>
      </c>
      <c r="BD151" s="12" t="s">
        <v>1493</v>
      </c>
      <c r="BE151" s="12" t="s">
        <v>1493</v>
      </c>
      <c r="BF151" s="12" t="s">
        <v>1493</v>
      </c>
      <c r="BG151" s="12" t="s">
        <v>1493</v>
      </c>
      <c r="BH151" s="12" t="s">
        <v>1493</v>
      </c>
      <c r="BI151" s="12" t="s">
        <v>1493</v>
      </c>
      <c r="BJ151" s="12" t="s">
        <v>1493</v>
      </c>
      <c r="BK151" s="12" t="s">
        <v>1493</v>
      </c>
      <c r="BL151" s="12" t="s">
        <v>1493</v>
      </c>
      <c r="BM151" s="12" t="s">
        <v>1493</v>
      </c>
      <c r="BN151" s="12" t="s">
        <v>1493</v>
      </c>
      <c r="BO151" s="12" t="s">
        <v>1493</v>
      </c>
      <c r="BP151" s="12" t="s">
        <v>1493</v>
      </c>
      <c r="BQ151" s="12" t="s">
        <v>1493</v>
      </c>
      <c r="BR151" s="12" t="s">
        <v>1493</v>
      </c>
      <c r="BS151" s="12" t="s">
        <v>1493</v>
      </c>
      <c r="BT151" s="12" t="s">
        <v>1493</v>
      </c>
      <c r="BU151" s="12" t="s">
        <v>1493</v>
      </c>
      <c r="BV151" s="12" t="s">
        <v>1493</v>
      </c>
      <c r="BW151" s="12" t="s">
        <v>1493</v>
      </c>
      <c r="BX151" s="12" t="s">
        <v>1493</v>
      </c>
      <c r="BY151" s="12" t="s">
        <v>1493</v>
      </c>
      <c r="BZ151" s="12" t="s">
        <v>1493</v>
      </c>
      <c r="CA151" s="12" t="s">
        <v>1493</v>
      </c>
      <c r="CB151" s="12" t="s">
        <v>1493</v>
      </c>
      <c r="CC151" s="12" t="s">
        <v>1493</v>
      </c>
      <c r="CD151" s="12" t="s">
        <v>1493</v>
      </c>
      <c r="CE151" s="12" t="s">
        <v>1493</v>
      </c>
      <c r="CF151" s="12" t="s">
        <v>1493</v>
      </c>
      <c r="CG151" s="12" t="s">
        <v>1493</v>
      </c>
      <c r="CH151" s="12" t="s">
        <v>1493</v>
      </c>
      <c r="CI151" s="12" t="s">
        <v>1493</v>
      </c>
      <c r="CJ151" s="12" t="s">
        <v>1493</v>
      </c>
      <c r="CK151" s="12" t="s">
        <v>1493</v>
      </c>
      <c r="CL151" s="12" t="s">
        <v>1493</v>
      </c>
      <c r="CM151" s="12" t="s">
        <v>1493</v>
      </c>
      <c r="CN151" s="12" t="s">
        <v>1493</v>
      </c>
      <c r="CO151" s="12" t="s">
        <v>1493</v>
      </c>
      <c r="CP151" s="12" t="s">
        <v>1493</v>
      </c>
      <c r="CQ151" s="12" t="s">
        <v>1493</v>
      </c>
      <c r="CR151" s="12" t="s">
        <v>1493</v>
      </c>
      <c r="CS151" s="12" t="s">
        <v>1493</v>
      </c>
      <c r="CT151" s="12" t="s">
        <v>1493</v>
      </c>
      <c r="CU151" s="12" t="s">
        <v>1493</v>
      </c>
      <c r="CV151" s="12" t="s">
        <v>1493</v>
      </c>
      <c r="CW151" s="12" t="s">
        <v>1493</v>
      </c>
      <c r="CX151" s="12" t="s">
        <v>1493</v>
      </c>
      <c r="CY151" s="12" t="s">
        <v>1493</v>
      </c>
      <c r="CZ151" s="12" t="s">
        <v>1493</v>
      </c>
      <c r="DA151" s="12" t="s">
        <v>1493</v>
      </c>
      <c r="DB151" s="12" t="s">
        <v>1493</v>
      </c>
      <c r="DC151" s="12" t="s">
        <v>1493</v>
      </c>
      <c r="DD151" s="12" t="s">
        <v>1493</v>
      </c>
      <c r="DE151" s="12" t="s">
        <v>1493</v>
      </c>
      <c r="DF151" s="12" t="s">
        <v>1493</v>
      </c>
      <c r="DG151" s="12" t="s">
        <v>1493</v>
      </c>
      <c r="DH151" s="12" t="s">
        <v>1493</v>
      </c>
      <c r="DI151" s="12" t="s">
        <v>1493</v>
      </c>
      <c r="DJ151" s="12" t="s">
        <v>1493</v>
      </c>
      <c r="DK151" s="12" t="s">
        <v>1493</v>
      </c>
      <c r="DL151" s="12" t="s">
        <v>1493</v>
      </c>
      <c r="DM151" s="12" t="s">
        <v>1493</v>
      </c>
      <c r="DN151" s="12" t="s">
        <v>1493</v>
      </c>
      <c r="DO151" s="12" t="s">
        <v>1493</v>
      </c>
      <c r="DP151" s="12" t="s">
        <v>1493</v>
      </c>
      <c r="DQ151" s="12" t="s">
        <v>1493</v>
      </c>
      <c r="DR151" s="12" t="s">
        <v>1493</v>
      </c>
      <c r="DS151" s="12" t="s">
        <v>1493</v>
      </c>
      <c r="DT151" s="12" t="s">
        <v>1493</v>
      </c>
      <c r="DU151" s="12" t="s">
        <v>1493</v>
      </c>
      <c r="DV151" s="12" t="s">
        <v>1493</v>
      </c>
      <c r="DW151" s="12" t="s">
        <v>1493</v>
      </c>
      <c r="DX151" s="12" t="s">
        <v>1493</v>
      </c>
      <c r="DY151" s="12" t="s">
        <v>1493</v>
      </c>
      <c r="DZ151" s="12" t="s">
        <v>1493</v>
      </c>
      <c r="EA151" s="12" t="s">
        <v>1493</v>
      </c>
      <c r="EB151" s="12" t="s">
        <v>1493</v>
      </c>
      <c r="EC151" s="12" t="s">
        <v>1493</v>
      </c>
      <c r="ED151" s="12" t="s">
        <v>1493</v>
      </c>
      <c r="EE151" s="12" t="s">
        <v>1493</v>
      </c>
      <c r="EF151" s="12" t="s">
        <v>1493</v>
      </c>
      <c r="EG151" s="12" t="s">
        <v>1493</v>
      </c>
      <c r="EH151" s="12" t="s">
        <v>1493</v>
      </c>
      <c r="EI151" s="12" t="s">
        <v>1493</v>
      </c>
      <c r="EJ151" s="12" t="s">
        <v>1493</v>
      </c>
      <c r="EK151" s="12" t="s">
        <v>1493</v>
      </c>
      <c r="EL151" s="12" t="s">
        <v>1493</v>
      </c>
      <c r="EM151" s="12" t="s">
        <v>1493</v>
      </c>
      <c r="EN151" s="12" t="s">
        <v>1493</v>
      </c>
      <c r="EO151" s="12" t="s">
        <v>1493</v>
      </c>
      <c r="EP151" s="12" t="s">
        <v>1493</v>
      </c>
      <c r="EQ151" s="12" t="s">
        <v>1493</v>
      </c>
      <c r="ER151" s="12" t="s">
        <v>1493</v>
      </c>
      <c r="ES151" s="12" t="s">
        <v>1493</v>
      </c>
      <c r="ET151" s="12" t="s">
        <v>1493</v>
      </c>
      <c r="EU151" s="12" t="s">
        <v>1493</v>
      </c>
      <c r="EV151" s="12" t="s">
        <v>1493</v>
      </c>
      <c r="EW151" s="12" t="s">
        <v>1493</v>
      </c>
      <c r="EX151" s="12" t="s">
        <v>1493</v>
      </c>
      <c r="EY151" s="12" t="s">
        <v>1493</v>
      </c>
      <c r="EZ151" s="12" t="s">
        <v>1493</v>
      </c>
      <c r="FA151" s="12" t="s">
        <v>1493</v>
      </c>
      <c r="FB151" s="12" t="s">
        <v>1493</v>
      </c>
      <c r="FC151" s="12" t="s">
        <v>1493</v>
      </c>
      <c r="FD151" s="12" t="s">
        <v>1493</v>
      </c>
      <c r="FE151" s="12" t="s">
        <v>1493</v>
      </c>
      <c r="FF151" s="12" t="s">
        <v>1493</v>
      </c>
      <c r="FG151" s="12" t="s">
        <v>1493</v>
      </c>
      <c r="FH151" s="12" t="s">
        <v>1493</v>
      </c>
      <c r="FI151" s="12" t="s">
        <v>1493</v>
      </c>
      <c r="FJ151" s="12" t="s">
        <v>1493</v>
      </c>
      <c r="FK151" s="12" t="s">
        <v>1493</v>
      </c>
      <c r="FL151" s="12" t="s">
        <v>1493</v>
      </c>
      <c r="FM151" s="12" t="s">
        <v>1493</v>
      </c>
      <c r="FN151">
        <v>1</v>
      </c>
      <c r="FO151" s="12" t="s">
        <v>1493</v>
      </c>
      <c r="FP151" s="12" t="s">
        <v>1493</v>
      </c>
      <c r="FQ151">
        <v>0</v>
      </c>
      <c r="FR151" s="12" t="s">
        <v>1493</v>
      </c>
      <c r="FS151" s="12" t="s">
        <v>1493</v>
      </c>
      <c r="FT151" s="12" t="s">
        <v>1493</v>
      </c>
      <c r="FU151" s="12" t="s">
        <v>1493</v>
      </c>
      <c r="FV151" s="12" t="s">
        <v>1493</v>
      </c>
      <c r="FW151" s="12" t="s">
        <v>1493</v>
      </c>
      <c r="FX151" s="12" t="s">
        <v>1493</v>
      </c>
      <c r="FY151" s="12" t="s">
        <v>1493</v>
      </c>
      <c r="FZ151" s="12" t="s">
        <v>1493</v>
      </c>
      <c r="GA151" s="12" t="s">
        <v>1493</v>
      </c>
      <c r="GB151" s="12" t="s">
        <v>1493</v>
      </c>
      <c r="GC151" s="12" t="s">
        <v>1493</v>
      </c>
      <c r="GD151" s="12" t="s">
        <v>1493</v>
      </c>
      <c r="GE151" s="12" t="s">
        <v>1493</v>
      </c>
      <c r="GF151" s="12" t="s">
        <v>1493</v>
      </c>
      <c r="GG151" s="12" t="s">
        <v>1493</v>
      </c>
      <c r="GH151" s="12" t="s">
        <v>1493</v>
      </c>
      <c r="GI151" s="12" t="s">
        <v>1493</v>
      </c>
      <c r="GJ151">
        <v>0</v>
      </c>
      <c r="GK151">
        <v>0</v>
      </c>
      <c r="GL151">
        <v>0</v>
      </c>
      <c r="GN151">
        <v>1</v>
      </c>
    </row>
    <row r="152" spans="1:196" x14ac:dyDescent="0.25">
      <c r="A152" s="4">
        <v>1.056</v>
      </c>
      <c r="B152" t="s">
        <v>541</v>
      </c>
      <c r="C152">
        <v>81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 s="12" t="s">
        <v>1493</v>
      </c>
      <c r="M152" s="12" t="s">
        <v>1493</v>
      </c>
      <c r="N152" s="12" t="s">
        <v>1493</v>
      </c>
      <c r="O152">
        <v>1</v>
      </c>
      <c r="P152" t="s">
        <v>754</v>
      </c>
      <c r="Q152" s="12" t="s">
        <v>1493</v>
      </c>
      <c r="R152" s="12" t="s">
        <v>1493</v>
      </c>
      <c r="S152" s="12" t="s">
        <v>1493</v>
      </c>
      <c r="T152" s="12" t="s">
        <v>1493</v>
      </c>
      <c r="U152" s="12" t="s">
        <v>1493</v>
      </c>
      <c r="V152" s="12" t="s">
        <v>1493</v>
      </c>
      <c r="W152" s="12" t="s">
        <v>1493</v>
      </c>
      <c r="X152" s="12" t="s">
        <v>1493</v>
      </c>
      <c r="Y152" s="12" t="s">
        <v>1493</v>
      </c>
      <c r="Z152" s="12" t="s">
        <v>1493</v>
      </c>
      <c r="AA152" s="12" t="s">
        <v>1493</v>
      </c>
      <c r="AB152">
        <v>1</v>
      </c>
      <c r="AC152">
        <v>1</v>
      </c>
      <c r="AD152" s="12" t="s">
        <v>1493</v>
      </c>
      <c r="AE152" s="12" t="s">
        <v>1493</v>
      </c>
      <c r="AF152" s="12" t="s">
        <v>1493</v>
      </c>
      <c r="AG152" s="12" t="s">
        <v>1493</v>
      </c>
      <c r="AH152" s="12" t="s">
        <v>1493</v>
      </c>
      <c r="AI152" s="12" t="s">
        <v>1493</v>
      </c>
      <c r="AJ152" s="12" t="s">
        <v>1493</v>
      </c>
      <c r="AK152" s="12" t="s">
        <v>1493</v>
      </c>
      <c r="AL152" s="12" t="s">
        <v>1493</v>
      </c>
      <c r="AM152" s="12" t="s">
        <v>1493</v>
      </c>
      <c r="AN152" s="12" t="s">
        <v>1493</v>
      </c>
      <c r="AO152" s="12" t="s">
        <v>1493</v>
      </c>
      <c r="AP152" s="12" t="s">
        <v>1493</v>
      </c>
      <c r="AQ152" s="12" t="s">
        <v>1493</v>
      </c>
      <c r="AR152" s="12" t="s">
        <v>1493</v>
      </c>
      <c r="AS152" s="12" t="s">
        <v>1493</v>
      </c>
      <c r="AT152" s="12" t="s">
        <v>1493</v>
      </c>
      <c r="AU152" s="12" t="s">
        <v>1493</v>
      </c>
      <c r="AV152" s="12" t="s">
        <v>1493</v>
      </c>
      <c r="AW152" s="12" t="s">
        <v>1493</v>
      </c>
      <c r="AX152" s="12" t="s">
        <v>1493</v>
      </c>
      <c r="AY152" s="12" t="s">
        <v>1493</v>
      </c>
      <c r="AZ152" s="12" t="s">
        <v>1493</v>
      </c>
      <c r="BA152" s="12" t="s">
        <v>1493</v>
      </c>
      <c r="BB152" s="12" t="s">
        <v>1493</v>
      </c>
      <c r="BC152" s="12" t="s">
        <v>1493</v>
      </c>
      <c r="BD152" s="12" t="s">
        <v>1493</v>
      </c>
      <c r="BE152" s="12" t="s">
        <v>1493</v>
      </c>
      <c r="BF152" s="12" t="s">
        <v>1493</v>
      </c>
      <c r="BG152" s="12" t="s">
        <v>1493</v>
      </c>
      <c r="BH152" s="12" t="s">
        <v>1493</v>
      </c>
      <c r="BI152" s="12" t="s">
        <v>1493</v>
      </c>
      <c r="BJ152" s="12" t="s">
        <v>1493</v>
      </c>
      <c r="BK152" s="12" t="s">
        <v>1493</v>
      </c>
      <c r="BL152" s="12" t="s">
        <v>1493</v>
      </c>
      <c r="BM152" s="12" t="s">
        <v>1493</v>
      </c>
      <c r="BN152" s="12" t="s">
        <v>1493</v>
      </c>
      <c r="BO152" s="12" t="s">
        <v>1493</v>
      </c>
      <c r="BP152" s="12" t="s">
        <v>1493</v>
      </c>
      <c r="BQ152" s="12" t="s">
        <v>1493</v>
      </c>
      <c r="BR152" s="12" t="s">
        <v>1493</v>
      </c>
      <c r="BS152" s="12" t="s">
        <v>1493</v>
      </c>
      <c r="BT152" s="12" t="s">
        <v>1493</v>
      </c>
      <c r="BU152" s="12" t="s">
        <v>1493</v>
      </c>
      <c r="BV152" s="12" t="s">
        <v>1493</v>
      </c>
      <c r="BW152" s="12" t="s">
        <v>1493</v>
      </c>
      <c r="BX152" s="12" t="s">
        <v>1493</v>
      </c>
      <c r="BY152" s="12" t="s">
        <v>1493</v>
      </c>
      <c r="BZ152" s="12" t="s">
        <v>1493</v>
      </c>
      <c r="CA152" s="12" t="s">
        <v>1493</v>
      </c>
      <c r="CB152" s="12" t="s">
        <v>1493</v>
      </c>
      <c r="CC152" s="12" t="s">
        <v>1493</v>
      </c>
      <c r="CD152" s="12" t="s">
        <v>1493</v>
      </c>
      <c r="CE152" s="12" t="s">
        <v>1493</v>
      </c>
      <c r="CF152" s="12" t="s">
        <v>1493</v>
      </c>
      <c r="CG152" s="12" t="s">
        <v>1493</v>
      </c>
      <c r="CH152" s="12" t="s">
        <v>1493</v>
      </c>
      <c r="CI152" s="12" t="s">
        <v>1493</v>
      </c>
      <c r="CJ152" s="12" t="s">
        <v>1493</v>
      </c>
      <c r="CK152" s="12" t="s">
        <v>1493</v>
      </c>
      <c r="CL152" s="12" t="s">
        <v>1493</v>
      </c>
      <c r="CM152" s="12" t="s">
        <v>1493</v>
      </c>
      <c r="CN152" s="12" t="s">
        <v>1493</v>
      </c>
      <c r="CO152" s="12" t="s">
        <v>1493</v>
      </c>
      <c r="CP152" s="12" t="s">
        <v>1493</v>
      </c>
      <c r="CQ152" s="12" t="s">
        <v>1493</v>
      </c>
      <c r="CR152" s="12" t="s">
        <v>1493</v>
      </c>
      <c r="CS152" s="12" t="s">
        <v>1493</v>
      </c>
      <c r="CT152" s="12" t="s">
        <v>1493</v>
      </c>
      <c r="CU152" s="12" t="s">
        <v>1493</v>
      </c>
      <c r="CV152" s="12" t="s">
        <v>1493</v>
      </c>
      <c r="CW152" s="12" t="s">
        <v>1493</v>
      </c>
      <c r="CX152" s="12" t="s">
        <v>1493</v>
      </c>
      <c r="CY152" s="12" t="s">
        <v>1493</v>
      </c>
      <c r="CZ152" s="12" t="s">
        <v>1493</v>
      </c>
      <c r="DA152" s="12" t="s">
        <v>1493</v>
      </c>
      <c r="DB152" s="12" t="s">
        <v>1493</v>
      </c>
      <c r="DC152" s="12" t="s">
        <v>1493</v>
      </c>
      <c r="DD152" s="12" t="s">
        <v>1493</v>
      </c>
      <c r="DE152" s="12" t="s">
        <v>1493</v>
      </c>
      <c r="DF152" s="12" t="s">
        <v>1493</v>
      </c>
      <c r="DG152" s="12" t="s">
        <v>1493</v>
      </c>
      <c r="DH152" s="12" t="s">
        <v>1493</v>
      </c>
      <c r="DI152" s="12" t="s">
        <v>1493</v>
      </c>
      <c r="DJ152" s="12" t="s">
        <v>1493</v>
      </c>
      <c r="DK152" s="12" t="s">
        <v>1493</v>
      </c>
      <c r="DL152" s="12" t="s">
        <v>1493</v>
      </c>
      <c r="DM152" s="12" t="s">
        <v>1493</v>
      </c>
      <c r="DN152" s="12" t="s">
        <v>1493</v>
      </c>
      <c r="DO152" s="12" t="s">
        <v>1493</v>
      </c>
      <c r="DP152" s="12" t="s">
        <v>1493</v>
      </c>
      <c r="DQ152" s="12" t="s">
        <v>1493</v>
      </c>
      <c r="DR152" s="12" t="s">
        <v>1493</v>
      </c>
      <c r="DS152" s="12" t="s">
        <v>1493</v>
      </c>
      <c r="DT152" s="12" t="s">
        <v>1493</v>
      </c>
      <c r="DU152" s="12" t="s">
        <v>1493</v>
      </c>
      <c r="DV152" s="12" t="s">
        <v>1493</v>
      </c>
      <c r="DW152" s="12" t="s">
        <v>1493</v>
      </c>
      <c r="DX152" s="12" t="s">
        <v>1493</v>
      </c>
      <c r="DY152" s="12" t="s">
        <v>1493</v>
      </c>
      <c r="DZ152" s="12" t="s">
        <v>1493</v>
      </c>
      <c r="EA152" s="12" t="s">
        <v>1493</v>
      </c>
      <c r="EB152" s="12" t="s">
        <v>1493</v>
      </c>
      <c r="EC152" s="12" t="s">
        <v>1493</v>
      </c>
      <c r="ED152" s="12" t="s">
        <v>1493</v>
      </c>
      <c r="EE152" s="12" t="s">
        <v>1493</v>
      </c>
      <c r="EF152" s="12" t="s">
        <v>1493</v>
      </c>
      <c r="EG152" s="12" t="s">
        <v>1493</v>
      </c>
      <c r="EH152" s="12" t="s">
        <v>1493</v>
      </c>
      <c r="EI152" s="12" t="s">
        <v>1493</v>
      </c>
      <c r="EJ152" s="12" t="s">
        <v>1493</v>
      </c>
      <c r="EK152" s="12" t="s">
        <v>1493</v>
      </c>
      <c r="EL152" s="12" t="s">
        <v>1493</v>
      </c>
      <c r="EM152" s="12" t="s">
        <v>1493</v>
      </c>
      <c r="EN152" s="12" t="s">
        <v>1493</v>
      </c>
      <c r="EO152" s="12" t="s">
        <v>1493</v>
      </c>
      <c r="EP152" s="12" t="s">
        <v>1493</v>
      </c>
      <c r="EQ152" s="12" t="s">
        <v>1493</v>
      </c>
      <c r="ER152" s="12" t="s">
        <v>1493</v>
      </c>
      <c r="ES152" s="12" t="s">
        <v>1493</v>
      </c>
      <c r="ET152" s="12" t="s">
        <v>1493</v>
      </c>
      <c r="EU152" s="12" t="s">
        <v>1493</v>
      </c>
      <c r="EV152" s="12" t="s">
        <v>1493</v>
      </c>
      <c r="EW152" s="12" t="s">
        <v>1493</v>
      </c>
      <c r="EX152" s="12" t="s">
        <v>1493</v>
      </c>
      <c r="EY152" s="12" t="s">
        <v>1493</v>
      </c>
      <c r="EZ152" s="12" t="s">
        <v>1493</v>
      </c>
      <c r="FA152" s="12" t="s">
        <v>1493</v>
      </c>
      <c r="FB152" s="12" t="s">
        <v>1493</v>
      </c>
      <c r="FC152" s="12" t="s">
        <v>1493</v>
      </c>
      <c r="FD152" s="12" t="s">
        <v>1493</v>
      </c>
      <c r="FE152" s="12" t="s">
        <v>1493</v>
      </c>
      <c r="FF152" s="12" t="s">
        <v>1493</v>
      </c>
      <c r="FG152" s="12" t="s">
        <v>1493</v>
      </c>
      <c r="FH152" s="12" t="s">
        <v>1493</v>
      </c>
      <c r="FI152" s="12" t="s">
        <v>1493</v>
      </c>
      <c r="FJ152" s="12" t="s">
        <v>1493</v>
      </c>
      <c r="FK152" s="12" t="s">
        <v>1493</v>
      </c>
      <c r="FL152" s="12" t="s">
        <v>1493</v>
      </c>
      <c r="FM152" s="12" t="s">
        <v>1493</v>
      </c>
      <c r="FN152" t="s">
        <v>603</v>
      </c>
      <c r="FO152" s="12" t="s">
        <v>650</v>
      </c>
      <c r="FP152" s="12" t="s">
        <v>1493</v>
      </c>
      <c r="FQ152">
        <v>0</v>
      </c>
      <c r="FR152" s="12" t="s">
        <v>1493</v>
      </c>
      <c r="FS152" s="12" t="s">
        <v>1493</v>
      </c>
      <c r="FT152" s="12" t="s">
        <v>1493</v>
      </c>
      <c r="FU152" s="12" t="s">
        <v>1493</v>
      </c>
      <c r="FV152" s="12" t="s">
        <v>1493</v>
      </c>
      <c r="FW152" s="12" t="s">
        <v>1493</v>
      </c>
      <c r="FX152" s="12" t="s">
        <v>1493</v>
      </c>
      <c r="FY152" s="12" t="s">
        <v>1493</v>
      </c>
      <c r="FZ152" s="12" t="s">
        <v>1493</v>
      </c>
      <c r="GA152" s="12" t="s">
        <v>1493</v>
      </c>
      <c r="GB152" s="12" t="s">
        <v>1493</v>
      </c>
      <c r="GC152" s="12" t="s">
        <v>1493</v>
      </c>
      <c r="GD152" s="12" t="s">
        <v>1493</v>
      </c>
      <c r="GE152" s="12" t="s">
        <v>1493</v>
      </c>
      <c r="GF152" s="12" t="s">
        <v>1493</v>
      </c>
      <c r="GG152" s="12" t="s">
        <v>1493</v>
      </c>
      <c r="GH152" s="12" t="s">
        <v>1493</v>
      </c>
      <c r="GI152" s="12" t="s">
        <v>1493</v>
      </c>
      <c r="GJ152">
        <v>0</v>
      </c>
      <c r="GK152">
        <v>0</v>
      </c>
      <c r="GL152">
        <v>0</v>
      </c>
      <c r="GN152">
        <v>4</v>
      </c>
    </row>
    <row r="153" spans="1:196" x14ac:dyDescent="0.25">
      <c r="A153" s="4">
        <v>1.0569999999999999</v>
      </c>
      <c r="B153" s="12" t="s">
        <v>749</v>
      </c>
      <c r="C153" s="12" t="s">
        <v>1493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 s="12" t="s">
        <v>1493</v>
      </c>
      <c r="M153" s="12" t="s">
        <v>1493</v>
      </c>
      <c r="N153" s="12" t="s">
        <v>1493</v>
      </c>
      <c r="O153">
        <v>1</v>
      </c>
      <c r="P153" s="12" t="s">
        <v>618</v>
      </c>
      <c r="Q153" s="12" t="s">
        <v>1493</v>
      </c>
      <c r="R153">
        <v>1</v>
      </c>
      <c r="S153" s="12" t="s">
        <v>1493</v>
      </c>
      <c r="T153" s="12" t="s">
        <v>1493</v>
      </c>
      <c r="U153" s="12" t="s">
        <v>1493</v>
      </c>
      <c r="V153" s="12" t="s">
        <v>1493</v>
      </c>
      <c r="W153" s="12" t="s">
        <v>1493</v>
      </c>
      <c r="X153" s="12" t="s">
        <v>1493</v>
      </c>
      <c r="Y153" s="12" t="s">
        <v>1493</v>
      </c>
      <c r="Z153" s="12" t="s">
        <v>1493</v>
      </c>
      <c r="AA153" s="12" t="s">
        <v>1493</v>
      </c>
      <c r="AB153">
        <v>1</v>
      </c>
      <c r="AC153">
        <v>1</v>
      </c>
      <c r="AD153" s="12" t="s">
        <v>1493</v>
      </c>
      <c r="AE153" s="12" t="s">
        <v>1493</v>
      </c>
      <c r="AF153" s="12" t="s">
        <v>1493</v>
      </c>
      <c r="AG153" s="12" t="s">
        <v>1493</v>
      </c>
      <c r="AH153" s="12" t="s">
        <v>1493</v>
      </c>
      <c r="AI153" s="12" t="s">
        <v>1493</v>
      </c>
      <c r="AJ153" s="12" t="s">
        <v>1493</v>
      </c>
      <c r="AK153" s="12" t="s">
        <v>1493</v>
      </c>
      <c r="AL153" s="12" t="s">
        <v>1493</v>
      </c>
      <c r="AM153" s="12" t="s">
        <v>1493</v>
      </c>
      <c r="AN153" s="12" t="s">
        <v>1493</v>
      </c>
      <c r="AO153" s="12" t="s">
        <v>1493</v>
      </c>
      <c r="AP153" s="12" t="s">
        <v>1493</v>
      </c>
      <c r="AQ153" s="12" t="s">
        <v>1493</v>
      </c>
      <c r="AR153" s="12" t="s">
        <v>1493</v>
      </c>
      <c r="AS153" s="12" t="s">
        <v>1493</v>
      </c>
      <c r="AT153" s="12" t="s">
        <v>1493</v>
      </c>
      <c r="AU153" s="12" t="s">
        <v>1493</v>
      </c>
      <c r="AV153" s="12" t="s">
        <v>1493</v>
      </c>
      <c r="AW153" s="12" t="s">
        <v>1493</v>
      </c>
      <c r="AX153" s="12" t="s">
        <v>1493</v>
      </c>
      <c r="AY153" s="12" t="s">
        <v>1493</v>
      </c>
      <c r="AZ153" s="12" t="s">
        <v>1493</v>
      </c>
      <c r="BA153" s="12" t="s">
        <v>1493</v>
      </c>
      <c r="BB153" s="12" t="s">
        <v>1493</v>
      </c>
      <c r="BC153" s="12" t="s">
        <v>1493</v>
      </c>
      <c r="BD153" s="12" t="s">
        <v>1493</v>
      </c>
      <c r="BE153" s="12" t="s">
        <v>1493</v>
      </c>
      <c r="BF153" s="12" t="s">
        <v>1493</v>
      </c>
      <c r="BG153" s="12" t="s">
        <v>1493</v>
      </c>
      <c r="BH153" s="12" t="s">
        <v>1493</v>
      </c>
      <c r="BI153" s="12" t="s">
        <v>1493</v>
      </c>
      <c r="BJ153" s="12" t="s">
        <v>1493</v>
      </c>
      <c r="BK153" s="12" t="s">
        <v>1493</v>
      </c>
      <c r="BL153" s="12" t="s">
        <v>1493</v>
      </c>
      <c r="BM153" s="12" t="s">
        <v>1493</v>
      </c>
      <c r="BN153" s="12" t="s">
        <v>1493</v>
      </c>
      <c r="BO153" s="12" t="s">
        <v>1493</v>
      </c>
      <c r="BP153" s="12" t="s">
        <v>1493</v>
      </c>
      <c r="BQ153" s="12" t="s">
        <v>1493</v>
      </c>
      <c r="BR153" s="12" t="s">
        <v>1493</v>
      </c>
      <c r="BS153" s="12" t="s">
        <v>1493</v>
      </c>
      <c r="BT153" s="12" t="s">
        <v>1493</v>
      </c>
      <c r="BU153" s="12" t="s">
        <v>1493</v>
      </c>
      <c r="BV153" s="12" t="s">
        <v>1493</v>
      </c>
      <c r="BW153" s="12" t="s">
        <v>1493</v>
      </c>
      <c r="BX153" s="12" t="s">
        <v>1493</v>
      </c>
      <c r="BY153" s="12" t="s">
        <v>1493</v>
      </c>
      <c r="BZ153" s="12" t="s">
        <v>1493</v>
      </c>
      <c r="CA153" s="12" t="s">
        <v>1493</v>
      </c>
      <c r="CB153" s="12" t="s">
        <v>1493</v>
      </c>
      <c r="CC153" s="12" t="s">
        <v>1493</v>
      </c>
      <c r="CD153" s="12" t="s">
        <v>1493</v>
      </c>
      <c r="CE153" s="12" t="s">
        <v>1493</v>
      </c>
      <c r="CF153" s="12" t="s">
        <v>1493</v>
      </c>
      <c r="CG153" s="12" t="s">
        <v>1493</v>
      </c>
      <c r="CH153" s="12" t="s">
        <v>1493</v>
      </c>
      <c r="CI153" s="12" t="s">
        <v>1493</v>
      </c>
      <c r="CJ153" s="12" t="s">
        <v>1493</v>
      </c>
      <c r="CK153" s="12" t="s">
        <v>1493</v>
      </c>
      <c r="CL153" s="12" t="s">
        <v>1493</v>
      </c>
      <c r="CM153" s="12" t="s">
        <v>1493</v>
      </c>
      <c r="CN153" s="12" t="s">
        <v>1493</v>
      </c>
      <c r="CO153" s="12" t="s">
        <v>1493</v>
      </c>
      <c r="CP153" s="12" t="s">
        <v>1493</v>
      </c>
      <c r="CQ153" s="12" t="s">
        <v>1493</v>
      </c>
      <c r="CR153" s="12" t="s">
        <v>1493</v>
      </c>
      <c r="CS153" s="12" t="s">
        <v>1493</v>
      </c>
      <c r="CT153" s="12" t="s">
        <v>1493</v>
      </c>
      <c r="CU153" s="12" t="s">
        <v>1493</v>
      </c>
      <c r="CV153" s="12" t="s">
        <v>1493</v>
      </c>
      <c r="CW153" s="12" t="s">
        <v>1493</v>
      </c>
      <c r="CX153" s="12" t="s">
        <v>1493</v>
      </c>
      <c r="CY153" s="12" t="s">
        <v>1493</v>
      </c>
      <c r="CZ153" s="12" t="s">
        <v>1493</v>
      </c>
      <c r="DA153" s="12" t="s">
        <v>1493</v>
      </c>
      <c r="DB153" s="12" t="s">
        <v>1493</v>
      </c>
      <c r="DC153" s="12" t="s">
        <v>1493</v>
      </c>
      <c r="DD153" s="12" t="s">
        <v>1493</v>
      </c>
      <c r="DE153" s="12" t="s">
        <v>1493</v>
      </c>
      <c r="DF153" s="12" t="s">
        <v>1493</v>
      </c>
      <c r="DG153" s="12" t="s">
        <v>1493</v>
      </c>
      <c r="DH153" s="12" t="s">
        <v>1493</v>
      </c>
      <c r="DI153" s="12" t="s">
        <v>1493</v>
      </c>
      <c r="DJ153" s="12" t="s">
        <v>1493</v>
      </c>
      <c r="DK153" s="12" t="s">
        <v>1493</v>
      </c>
      <c r="DL153" s="12" t="s">
        <v>1493</v>
      </c>
      <c r="DM153" s="12" t="s">
        <v>1493</v>
      </c>
      <c r="DN153" s="12" t="s">
        <v>1493</v>
      </c>
      <c r="DO153" s="12" t="s">
        <v>1493</v>
      </c>
      <c r="DP153" s="12" t="s">
        <v>1493</v>
      </c>
      <c r="DQ153" s="12" t="s">
        <v>1493</v>
      </c>
      <c r="DR153" s="12" t="s">
        <v>1493</v>
      </c>
      <c r="DS153" s="12" t="s">
        <v>1493</v>
      </c>
      <c r="DT153" s="12" t="s">
        <v>1493</v>
      </c>
      <c r="DU153" s="12" t="s">
        <v>1493</v>
      </c>
      <c r="DV153" s="12" t="s">
        <v>1493</v>
      </c>
      <c r="DW153" s="12" t="s">
        <v>1493</v>
      </c>
      <c r="DX153" s="12" t="s">
        <v>1493</v>
      </c>
      <c r="DY153" s="12" t="s">
        <v>1493</v>
      </c>
      <c r="DZ153" s="12" t="s">
        <v>1493</v>
      </c>
      <c r="EA153" s="12" t="s">
        <v>1493</v>
      </c>
      <c r="EB153" s="12" t="s">
        <v>1493</v>
      </c>
      <c r="EC153" s="12" t="s">
        <v>1493</v>
      </c>
      <c r="ED153" s="12" t="s">
        <v>1493</v>
      </c>
      <c r="EE153" s="12" t="s">
        <v>1493</v>
      </c>
      <c r="EF153" s="12" t="s">
        <v>1493</v>
      </c>
      <c r="EG153" s="12" t="s">
        <v>1493</v>
      </c>
      <c r="EH153" s="12" t="s">
        <v>1493</v>
      </c>
      <c r="EI153" s="12" t="s">
        <v>1493</v>
      </c>
      <c r="EJ153" s="12" t="s">
        <v>1493</v>
      </c>
      <c r="EK153" s="12" t="s">
        <v>1493</v>
      </c>
      <c r="EL153" s="12" t="s">
        <v>1493</v>
      </c>
      <c r="EM153" s="12" t="s">
        <v>1493</v>
      </c>
      <c r="EN153" s="12" t="s">
        <v>1493</v>
      </c>
      <c r="EO153" s="12" t="s">
        <v>1493</v>
      </c>
      <c r="EP153" s="12" t="s">
        <v>1493</v>
      </c>
      <c r="EQ153" s="12" t="s">
        <v>1493</v>
      </c>
      <c r="ER153" s="12" t="s">
        <v>1493</v>
      </c>
      <c r="ES153" s="12" t="s">
        <v>1493</v>
      </c>
      <c r="ET153" s="12" t="s">
        <v>1493</v>
      </c>
      <c r="EU153" s="12" t="s">
        <v>1493</v>
      </c>
      <c r="EV153" s="12" t="s">
        <v>1493</v>
      </c>
      <c r="EW153" s="12" t="s">
        <v>1493</v>
      </c>
      <c r="EX153" s="12" t="s">
        <v>1493</v>
      </c>
      <c r="EY153" s="12" t="s">
        <v>1493</v>
      </c>
      <c r="EZ153" s="12" t="s">
        <v>1493</v>
      </c>
      <c r="FA153" s="12" t="s">
        <v>1493</v>
      </c>
      <c r="FB153" s="12" t="s">
        <v>1493</v>
      </c>
      <c r="FC153" s="12" t="s">
        <v>1493</v>
      </c>
      <c r="FD153" s="12" t="s">
        <v>1493</v>
      </c>
      <c r="FE153" s="12" t="s">
        <v>1493</v>
      </c>
      <c r="FF153" s="12" t="s">
        <v>1493</v>
      </c>
      <c r="FG153" s="12" t="s">
        <v>1493</v>
      </c>
      <c r="FH153" s="12" t="s">
        <v>1493</v>
      </c>
      <c r="FI153" s="12" t="s">
        <v>1493</v>
      </c>
      <c r="FJ153" s="12" t="s">
        <v>1493</v>
      </c>
      <c r="FK153" s="12" t="s">
        <v>1493</v>
      </c>
      <c r="FL153" s="12" t="s">
        <v>1493</v>
      </c>
      <c r="FM153" s="12" t="s">
        <v>1493</v>
      </c>
      <c r="FN153">
        <v>1</v>
      </c>
      <c r="FO153" s="12" t="s">
        <v>1493</v>
      </c>
      <c r="FP153" s="12" t="s">
        <v>1493</v>
      </c>
      <c r="FQ153">
        <v>0</v>
      </c>
      <c r="FR153" s="12" t="s">
        <v>1493</v>
      </c>
      <c r="FS153" s="12" t="s">
        <v>1493</v>
      </c>
      <c r="FT153" s="12" t="s">
        <v>1493</v>
      </c>
      <c r="FU153" s="12" t="s">
        <v>1493</v>
      </c>
      <c r="FV153" s="12" t="s">
        <v>1493</v>
      </c>
      <c r="FW153" s="12" t="s">
        <v>1493</v>
      </c>
      <c r="FX153" s="12" t="s">
        <v>1493</v>
      </c>
      <c r="FY153" s="12" t="s">
        <v>1493</v>
      </c>
      <c r="FZ153" s="12" t="s">
        <v>1493</v>
      </c>
      <c r="GA153" s="12" t="s">
        <v>1493</v>
      </c>
      <c r="GB153" s="12" t="s">
        <v>1493</v>
      </c>
      <c r="GC153" s="12" t="s">
        <v>1493</v>
      </c>
      <c r="GD153" s="12" t="s">
        <v>1493</v>
      </c>
      <c r="GE153" s="12" t="s">
        <v>1493</v>
      </c>
      <c r="GF153" s="12" t="s">
        <v>1493</v>
      </c>
      <c r="GG153" s="12" t="s">
        <v>1493</v>
      </c>
      <c r="GH153" s="12" t="s">
        <v>1493</v>
      </c>
      <c r="GI153" s="12" t="s">
        <v>1493</v>
      </c>
      <c r="GJ153">
        <v>0</v>
      </c>
      <c r="GK153">
        <v>0</v>
      </c>
      <c r="GL153">
        <v>0</v>
      </c>
      <c r="GN153">
        <v>1</v>
      </c>
    </row>
    <row r="154" spans="1:196" x14ac:dyDescent="0.25">
      <c r="A154" s="4">
        <v>1.0580000000000001</v>
      </c>
      <c r="B154" s="12" t="s">
        <v>697</v>
      </c>
      <c r="C154" s="12" t="s">
        <v>1493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 s="12" t="s">
        <v>1493</v>
      </c>
      <c r="M154" s="12" t="s">
        <v>1493</v>
      </c>
      <c r="N154">
        <v>1</v>
      </c>
      <c r="O154">
        <v>1</v>
      </c>
      <c r="P154" s="12" t="s">
        <v>585</v>
      </c>
      <c r="Q154" s="12" t="s">
        <v>1493</v>
      </c>
      <c r="R154">
        <v>1</v>
      </c>
      <c r="S154" s="12" t="s">
        <v>1493</v>
      </c>
      <c r="T154" s="12" t="s">
        <v>1493</v>
      </c>
      <c r="U154" s="12" t="s">
        <v>1493</v>
      </c>
      <c r="V154" s="12" t="s">
        <v>1493</v>
      </c>
      <c r="W154" s="12" t="s">
        <v>1493</v>
      </c>
      <c r="X154" s="12" t="s">
        <v>1493</v>
      </c>
      <c r="Y154" s="12" t="s">
        <v>1493</v>
      </c>
      <c r="Z154" s="12" t="s">
        <v>1493</v>
      </c>
      <c r="AA154" s="12" t="s">
        <v>1493</v>
      </c>
      <c r="AB154" s="12" t="s">
        <v>1493</v>
      </c>
      <c r="AC154" s="12" t="s">
        <v>1493</v>
      </c>
      <c r="AD154" s="12" t="s">
        <v>1493</v>
      </c>
      <c r="AE154" s="12" t="s">
        <v>1493</v>
      </c>
      <c r="AF154" s="12" t="s">
        <v>1493</v>
      </c>
      <c r="AG154" s="12" t="s">
        <v>1493</v>
      </c>
      <c r="AH154" s="12" t="s">
        <v>1493</v>
      </c>
      <c r="AI154" s="12" t="s">
        <v>1493</v>
      </c>
      <c r="AJ154" s="12" t="s">
        <v>1493</v>
      </c>
      <c r="AK154" s="12" t="s">
        <v>1493</v>
      </c>
      <c r="AL154" s="12" t="s">
        <v>1493</v>
      </c>
      <c r="AM154" s="12" t="s">
        <v>1493</v>
      </c>
      <c r="AN154" s="12" t="s">
        <v>1493</v>
      </c>
      <c r="AO154" s="12" t="s">
        <v>1493</v>
      </c>
      <c r="AP154" s="12" t="s">
        <v>1493</v>
      </c>
      <c r="AQ154" s="12" t="s">
        <v>1493</v>
      </c>
      <c r="AR154" s="12" t="s">
        <v>1493</v>
      </c>
      <c r="AS154" s="12" t="s">
        <v>1493</v>
      </c>
      <c r="AT154" s="12" t="s">
        <v>1493</v>
      </c>
      <c r="AU154" s="12" t="s">
        <v>1493</v>
      </c>
      <c r="AV154" s="12" t="s">
        <v>1493</v>
      </c>
      <c r="AW154" s="12" t="s">
        <v>1493</v>
      </c>
      <c r="AX154" s="12" t="s">
        <v>1493</v>
      </c>
      <c r="AY154" s="12" t="s">
        <v>1493</v>
      </c>
      <c r="AZ154" s="12" t="s">
        <v>1493</v>
      </c>
      <c r="BA154" s="12" t="s">
        <v>1493</v>
      </c>
      <c r="BB154" s="12" t="s">
        <v>1493</v>
      </c>
      <c r="BC154" s="12" t="s">
        <v>1493</v>
      </c>
      <c r="BD154" s="12" t="s">
        <v>1493</v>
      </c>
      <c r="BE154" s="12" t="s">
        <v>1493</v>
      </c>
      <c r="BF154" s="12" t="s">
        <v>1493</v>
      </c>
      <c r="BG154" s="12" t="s">
        <v>1493</v>
      </c>
      <c r="BH154" s="12" t="s">
        <v>1493</v>
      </c>
      <c r="BI154" s="12" t="s">
        <v>1493</v>
      </c>
      <c r="BJ154" s="12" t="s">
        <v>1493</v>
      </c>
      <c r="BK154" s="12" t="s">
        <v>1493</v>
      </c>
      <c r="BL154" s="12" t="s">
        <v>1493</v>
      </c>
      <c r="BM154" s="12" t="s">
        <v>1493</v>
      </c>
      <c r="BN154" s="12" t="s">
        <v>1493</v>
      </c>
      <c r="BO154" s="12" t="s">
        <v>1493</v>
      </c>
      <c r="BP154" s="12" t="s">
        <v>1493</v>
      </c>
      <c r="BQ154" s="12" t="s">
        <v>1493</v>
      </c>
      <c r="BR154" s="12" t="s">
        <v>1493</v>
      </c>
      <c r="BS154" s="12" t="s">
        <v>1493</v>
      </c>
      <c r="BT154" s="12" t="s">
        <v>1493</v>
      </c>
      <c r="BU154" s="12" t="s">
        <v>1493</v>
      </c>
      <c r="BV154" s="12" t="s">
        <v>1493</v>
      </c>
      <c r="BW154" s="12" t="s">
        <v>1493</v>
      </c>
      <c r="BX154" s="12" t="s">
        <v>1493</v>
      </c>
      <c r="BY154" s="12" t="s">
        <v>1493</v>
      </c>
      <c r="BZ154" s="12" t="s">
        <v>1493</v>
      </c>
      <c r="CA154" s="12" t="s">
        <v>1493</v>
      </c>
      <c r="CB154" s="12" t="s">
        <v>1493</v>
      </c>
      <c r="CC154" s="12" t="s">
        <v>1493</v>
      </c>
      <c r="CD154" s="12" t="s">
        <v>1493</v>
      </c>
      <c r="CE154" s="12" t="s">
        <v>1493</v>
      </c>
      <c r="CF154" s="12" t="s">
        <v>1493</v>
      </c>
      <c r="CG154" s="12" t="s">
        <v>1493</v>
      </c>
      <c r="CH154" s="12" t="s">
        <v>1493</v>
      </c>
      <c r="CI154" s="12" t="s">
        <v>1493</v>
      </c>
      <c r="CJ154" s="12" t="s">
        <v>1493</v>
      </c>
      <c r="CK154" s="12" t="s">
        <v>1493</v>
      </c>
      <c r="CL154" s="12" t="s">
        <v>1493</v>
      </c>
      <c r="CM154" s="12" t="s">
        <v>1493</v>
      </c>
      <c r="CN154" s="12" t="s">
        <v>1493</v>
      </c>
      <c r="CO154" s="12" t="s">
        <v>1493</v>
      </c>
      <c r="CP154" s="12" t="s">
        <v>1493</v>
      </c>
      <c r="CQ154" s="12" t="s">
        <v>1493</v>
      </c>
      <c r="CR154" s="12" t="s">
        <v>1493</v>
      </c>
      <c r="CS154" s="12" t="s">
        <v>1493</v>
      </c>
      <c r="CT154" s="12" t="s">
        <v>1493</v>
      </c>
      <c r="CU154" s="12" t="s">
        <v>1493</v>
      </c>
      <c r="CV154" s="12" t="s">
        <v>1493</v>
      </c>
      <c r="CW154" s="12" t="s">
        <v>1493</v>
      </c>
      <c r="CX154" s="12" t="s">
        <v>1493</v>
      </c>
      <c r="CY154" s="12" t="s">
        <v>1493</v>
      </c>
      <c r="CZ154" s="12" t="s">
        <v>1493</v>
      </c>
      <c r="DA154" s="12" t="s">
        <v>1493</v>
      </c>
      <c r="DB154" s="12" t="s">
        <v>1493</v>
      </c>
      <c r="DC154" s="12" t="s">
        <v>1493</v>
      </c>
      <c r="DD154" s="12" t="s">
        <v>1493</v>
      </c>
      <c r="DE154" s="12" t="s">
        <v>1493</v>
      </c>
      <c r="DF154" s="12" t="s">
        <v>1493</v>
      </c>
      <c r="DG154" s="12" t="s">
        <v>1493</v>
      </c>
      <c r="DH154" s="12" t="s">
        <v>1493</v>
      </c>
      <c r="DI154" s="12" t="s">
        <v>1493</v>
      </c>
      <c r="DJ154" s="12" t="s">
        <v>1493</v>
      </c>
      <c r="DK154" s="12" t="s">
        <v>1493</v>
      </c>
      <c r="DL154" s="12" t="s">
        <v>1493</v>
      </c>
      <c r="DM154" s="12" t="s">
        <v>1493</v>
      </c>
      <c r="DN154" s="12" t="s">
        <v>1493</v>
      </c>
      <c r="DO154" s="12" t="s">
        <v>1493</v>
      </c>
      <c r="DP154" s="12" t="s">
        <v>1493</v>
      </c>
      <c r="DQ154" s="12" t="s">
        <v>1493</v>
      </c>
      <c r="DR154" s="12" t="s">
        <v>1493</v>
      </c>
      <c r="DS154" s="12" t="s">
        <v>1493</v>
      </c>
      <c r="DT154" s="12" t="s">
        <v>1493</v>
      </c>
      <c r="DU154" s="12" t="s">
        <v>1493</v>
      </c>
      <c r="DV154" s="12" t="s">
        <v>1493</v>
      </c>
      <c r="DW154" s="12" t="s">
        <v>1493</v>
      </c>
      <c r="DX154" s="12" t="s">
        <v>1493</v>
      </c>
      <c r="DY154" s="12" t="s">
        <v>1493</v>
      </c>
      <c r="DZ154" s="12" t="s">
        <v>1493</v>
      </c>
      <c r="EA154" s="12" t="s">
        <v>1493</v>
      </c>
      <c r="EB154" s="12" t="s">
        <v>1493</v>
      </c>
      <c r="EC154" s="12" t="s">
        <v>1493</v>
      </c>
      <c r="ED154" s="12" t="s">
        <v>1493</v>
      </c>
      <c r="EE154" s="12" t="s">
        <v>1493</v>
      </c>
      <c r="EF154" s="12" t="s">
        <v>1493</v>
      </c>
      <c r="EG154" s="12" t="s">
        <v>1493</v>
      </c>
      <c r="EH154" s="12" t="s">
        <v>1493</v>
      </c>
      <c r="EI154" s="12" t="s">
        <v>1493</v>
      </c>
      <c r="EJ154" s="12" t="s">
        <v>1493</v>
      </c>
      <c r="EK154" s="12" t="s">
        <v>1493</v>
      </c>
      <c r="EL154" s="12" t="s">
        <v>1493</v>
      </c>
      <c r="EM154" s="12" t="s">
        <v>1493</v>
      </c>
      <c r="EN154" s="12" t="s">
        <v>1493</v>
      </c>
      <c r="EO154" s="12" t="s">
        <v>1493</v>
      </c>
      <c r="EP154" s="12" t="s">
        <v>1493</v>
      </c>
      <c r="EQ154" s="12" t="s">
        <v>1493</v>
      </c>
      <c r="ER154" s="12" t="s">
        <v>1493</v>
      </c>
      <c r="ES154" s="12" t="s">
        <v>1493</v>
      </c>
      <c r="ET154" s="12" t="s">
        <v>1493</v>
      </c>
      <c r="EU154" s="12" t="s">
        <v>1493</v>
      </c>
      <c r="EV154" s="12" t="s">
        <v>1493</v>
      </c>
      <c r="EW154" s="12" t="s">
        <v>1493</v>
      </c>
      <c r="EX154" s="12" t="s">
        <v>1493</v>
      </c>
      <c r="EY154" s="12" t="s">
        <v>1493</v>
      </c>
      <c r="EZ154" s="12" t="s">
        <v>1493</v>
      </c>
      <c r="FA154" s="12" t="s">
        <v>1493</v>
      </c>
      <c r="FB154" s="12" t="s">
        <v>1493</v>
      </c>
      <c r="FC154" s="12" t="s">
        <v>1493</v>
      </c>
      <c r="FD154" s="12" t="s">
        <v>1493</v>
      </c>
      <c r="FE154" s="12" t="s">
        <v>1493</v>
      </c>
      <c r="FF154" s="12" t="s">
        <v>1493</v>
      </c>
      <c r="FG154" s="12" t="s">
        <v>1493</v>
      </c>
      <c r="FH154" s="12" t="s">
        <v>1493</v>
      </c>
      <c r="FI154" s="12" t="s">
        <v>1493</v>
      </c>
      <c r="FJ154" s="12" t="s">
        <v>1493</v>
      </c>
      <c r="FK154" s="12" t="s">
        <v>1493</v>
      </c>
      <c r="FL154" s="12" t="s">
        <v>1493</v>
      </c>
      <c r="FM154" s="12" t="s">
        <v>1493</v>
      </c>
      <c r="FN154" s="12" t="s">
        <v>603</v>
      </c>
      <c r="FO154" s="12" t="s">
        <v>650</v>
      </c>
      <c r="FP154" s="12" t="s">
        <v>1493</v>
      </c>
      <c r="FQ154">
        <v>1</v>
      </c>
      <c r="FR154" s="12" t="s">
        <v>1493</v>
      </c>
      <c r="FS154" s="12" t="s">
        <v>1493</v>
      </c>
      <c r="FT154" s="12" t="s">
        <v>1493</v>
      </c>
      <c r="FU154" s="12" t="s">
        <v>1493</v>
      </c>
      <c r="FV154" s="12" t="s">
        <v>1493</v>
      </c>
      <c r="FW154" s="12" t="s">
        <v>1493</v>
      </c>
      <c r="FX154" s="12" t="s">
        <v>1493</v>
      </c>
      <c r="FY154" s="12" t="s">
        <v>1493</v>
      </c>
      <c r="FZ154" s="12" t="s">
        <v>1493</v>
      </c>
      <c r="GA154" s="12" t="s">
        <v>1493</v>
      </c>
      <c r="GB154" s="12" t="s">
        <v>1493</v>
      </c>
      <c r="GC154" s="12" t="s">
        <v>1493</v>
      </c>
      <c r="GD154" s="12" t="s">
        <v>1493</v>
      </c>
      <c r="GE154" s="12" t="s">
        <v>1493</v>
      </c>
      <c r="GF154" s="12" t="s">
        <v>1493</v>
      </c>
      <c r="GG154" s="12" t="s">
        <v>1493</v>
      </c>
      <c r="GH154" s="12" t="s">
        <v>1493</v>
      </c>
      <c r="GI154" s="12" t="s">
        <v>1493</v>
      </c>
      <c r="GJ154">
        <v>0</v>
      </c>
      <c r="GK154">
        <v>0</v>
      </c>
      <c r="GL154">
        <v>0</v>
      </c>
      <c r="GN154" s="12">
        <v>4</v>
      </c>
    </row>
    <row r="155" spans="1:196" x14ac:dyDescent="0.25">
      <c r="A155" s="4">
        <v>1.0589999999999999</v>
      </c>
      <c r="B155" s="12" t="s">
        <v>593</v>
      </c>
      <c r="C155" s="12" t="s">
        <v>1493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 s="12" t="s">
        <v>1493</v>
      </c>
      <c r="M155" s="12" t="s">
        <v>1493</v>
      </c>
      <c r="N155">
        <v>1</v>
      </c>
      <c r="O155">
        <v>1</v>
      </c>
      <c r="P155" s="12" t="s">
        <v>1493</v>
      </c>
      <c r="Q155" s="12" t="s">
        <v>1493</v>
      </c>
      <c r="R155" s="12" t="s">
        <v>1493</v>
      </c>
      <c r="S155" s="12" t="s">
        <v>1493</v>
      </c>
      <c r="T155" s="12" t="s">
        <v>1493</v>
      </c>
      <c r="U155" s="12" t="s">
        <v>1493</v>
      </c>
      <c r="V155" s="12" t="s">
        <v>1493</v>
      </c>
      <c r="W155" s="12" t="s">
        <v>1493</v>
      </c>
      <c r="X155" s="12" t="s">
        <v>1493</v>
      </c>
      <c r="Y155" s="12" t="s">
        <v>1493</v>
      </c>
      <c r="Z155" s="12" t="s">
        <v>1493</v>
      </c>
      <c r="AA155" s="12" t="s">
        <v>1493</v>
      </c>
      <c r="AB155" s="12" t="s">
        <v>1493</v>
      </c>
      <c r="AC155" s="12" t="s">
        <v>1493</v>
      </c>
      <c r="AD155" s="12" t="s">
        <v>1493</v>
      </c>
      <c r="AE155" s="12" t="s">
        <v>1493</v>
      </c>
      <c r="AF155" s="12" t="s">
        <v>1493</v>
      </c>
      <c r="AG155" s="12" t="s">
        <v>1493</v>
      </c>
      <c r="AH155" s="12" t="s">
        <v>1493</v>
      </c>
      <c r="AI155" s="12" t="s">
        <v>1493</v>
      </c>
      <c r="AJ155" s="12" t="s">
        <v>1493</v>
      </c>
      <c r="AK155" s="12" t="s">
        <v>1493</v>
      </c>
      <c r="AL155" s="12" t="s">
        <v>1493</v>
      </c>
      <c r="AM155" s="12" t="s">
        <v>1493</v>
      </c>
      <c r="AN155" s="12" t="s">
        <v>1493</v>
      </c>
      <c r="AO155" s="12" t="s">
        <v>1493</v>
      </c>
      <c r="AP155" s="12" t="s">
        <v>1493</v>
      </c>
      <c r="AQ155" s="12" t="s">
        <v>1493</v>
      </c>
      <c r="AR155" s="12" t="s">
        <v>1493</v>
      </c>
      <c r="AS155" s="12" t="s">
        <v>1493</v>
      </c>
      <c r="AT155" s="12" t="s">
        <v>1493</v>
      </c>
      <c r="AU155" s="12" t="s">
        <v>1493</v>
      </c>
      <c r="AV155" s="12" t="s">
        <v>1493</v>
      </c>
      <c r="AW155" s="12" t="s">
        <v>1493</v>
      </c>
      <c r="AX155" s="12" t="s">
        <v>1493</v>
      </c>
      <c r="AY155" s="12" t="s">
        <v>1493</v>
      </c>
      <c r="AZ155" s="12" t="s">
        <v>1493</v>
      </c>
      <c r="BA155" s="12" t="s">
        <v>1493</v>
      </c>
      <c r="BB155" s="12" t="s">
        <v>1493</v>
      </c>
      <c r="BC155" s="12" t="s">
        <v>1493</v>
      </c>
      <c r="BD155" s="12" t="s">
        <v>1493</v>
      </c>
      <c r="BE155" s="12" t="s">
        <v>1493</v>
      </c>
      <c r="BF155" s="12" t="s">
        <v>1493</v>
      </c>
      <c r="BG155" s="12" t="s">
        <v>1493</v>
      </c>
      <c r="BH155" s="12" t="s">
        <v>1493</v>
      </c>
      <c r="BI155" s="12" t="s">
        <v>1493</v>
      </c>
      <c r="BJ155" s="12" t="s">
        <v>1493</v>
      </c>
      <c r="BK155" s="12" t="s">
        <v>1493</v>
      </c>
      <c r="BL155" s="12" t="s">
        <v>1493</v>
      </c>
      <c r="BM155" s="12" t="s">
        <v>1493</v>
      </c>
      <c r="BN155" s="12" t="s">
        <v>1493</v>
      </c>
      <c r="BO155" s="12" t="s">
        <v>1493</v>
      </c>
      <c r="BP155" s="12" t="s">
        <v>1493</v>
      </c>
      <c r="BQ155" s="12" t="s">
        <v>1493</v>
      </c>
      <c r="BR155" s="12" t="s">
        <v>1493</v>
      </c>
      <c r="BS155" s="12" t="s">
        <v>1493</v>
      </c>
      <c r="BT155" s="12" t="s">
        <v>1493</v>
      </c>
      <c r="BU155" s="12" t="s">
        <v>1493</v>
      </c>
      <c r="BV155" s="12" t="s">
        <v>1493</v>
      </c>
      <c r="BW155" s="12" t="s">
        <v>1493</v>
      </c>
      <c r="BX155" s="12" t="s">
        <v>1493</v>
      </c>
      <c r="BY155" s="12" t="s">
        <v>1493</v>
      </c>
      <c r="BZ155" s="12" t="s">
        <v>1493</v>
      </c>
      <c r="CA155" s="12" t="s">
        <v>1493</v>
      </c>
      <c r="CB155" s="12" t="s">
        <v>1493</v>
      </c>
      <c r="CC155" s="12" t="s">
        <v>1493</v>
      </c>
      <c r="CD155" s="12" t="s">
        <v>1493</v>
      </c>
      <c r="CE155" s="12" t="s">
        <v>1493</v>
      </c>
      <c r="CF155" s="12" t="s">
        <v>1493</v>
      </c>
      <c r="CG155" s="12" t="s">
        <v>1493</v>
      </c>
      <c r="CH155" s="12" t="s">
        <v>1493</v>
      </c>
      <c r="CI155" s="12" t="s">
        <v>1493</v>
      </c>
      <c r="CJ155" s="12" t="s">
        <v>1493</v>
      </c>
      <c r="CK155" s="12" t="s">
        <v>1493</v>
      </c>
      <c r="CL155" s="12" t="s">
        <v>1493</v>
      </c>
      <c r="CM155" s="12" t="s">
        <v>1493</v>
      </c>
      <c r="CN155" s="12" t="s">
        <v>1493</v>
      </c>
      <c r="CO155" s="12" t="s">
        <v>1493</v>
      </c>
      <c r="CP155" s="12" t="s">
        <v>1493</v>
      </c>
      <c r="CQ155" s="12" t="s">
        <v>1493</v>
      </c>
      <c r="CR155" s="12" t="s">
        <v>1493</v>
      </c>
      <c r="CS155" s="12" t="s">
        <v>1493</v>
      </c>
      <c r="CT155" s="12" t="s">
        <v>1493</v>
      </c>
      <c r="CU155" s="12" t="s">
        <v>1493</v>
      </c>
      <c r="CV155" s="12" t="s">
        <v>1493</v>
      </c>
      <c r="CW155" s="12" t="s">
        <v>1493</v>
      </c>
      <c r="CX155" s="12" t="s">
        <v>1493</v>
      </c>
      <c r="CY155" s="12" t="s">
        <v>1493</v>
      </c>
      <c r="CZ155" s="12" t="s">
        <v>1493</v>
      </c>
      <c r="DA155" s="12" t="s">
        <v>1493</v>
      </c>
      <c r="DB155" s="12" t="s">
        <v>1493</v>
      </c>
      <c r="DC155" s="12" t="s">
        <v>1493</v>
      </c>
      <c r="DD155" s="12" t="s">
        <v>1493</v>
      </c>
      <c r="DE155" s="12" t="s">
        <v>1493</v>
      </c>
      <c r="DF155" s="12" t="s">
        <v>1493</v>
      </c>
      <c r="DG155" s="12" t="s">
        <v>1493</v>
      </c>
      <c r="DH155" s="12" t="s">
        <v>1493</v>
      </c>
      <c r="DI155" s="12" t="s">
        <v>1493</v>
      </c>
      <c r="DJ155" s="12" t="s">
        <v>1493</v>
      </c>
      <c r="DK155" s="12" t="s">
        <v>1493</v>
      </c>
      <c r="DL155" s="12" t="s">
        <v>1493</v>
      </c>
      <c r="DM155" s="12" t="s">
        <v>1493</v>
      </c>
      <c r="DN155" s="12" t="s">
        <v>1493</v>
      </c>
      <c r="DO155" s="12" t="s">
        <v>1493</v>
      </c>
      <c r="DP155" s="12" t="s">
        <v>1493</v>
      </c>
      <c r="DQ155" s="12" t="s">
        <v>1493</v>
      </c>
      <c r="DR155" s="12" t="s">
        <v>1493</v>
      </c>
      <c r="DS155" s="12" t="s">
        <v>1493</v>
      </c>
      <c r="DT155" s="12" t="s">
        <v>1493</v>
      </c>
      <c r="DU155" s="12" t="s">
        <v>1493</v>
      </c>
      <c r="DV155" s="12" t="s">
        <v>1493</v>
      </c>
      <c r="DW155" s="12" t="s">
        <v>1493</v>
      </c>
      <c r="DX155" s="12" t="s">
        <v>1493</v>
      </c>
      <c r="DY155" s="12" t="s">
        <v>1493</v>
      </c>
      <c r="DZ155" s="12" t="s">
        <v>1493</v>
      </c>
      <c r="EA155" s="12" t="s">
        <v>1493</v>
      </c>
      <c r="EB155" s="12" t="s">
        <v>1493</v>
      </c>
      <c r="EC155" s="12" t="s">
        <v>1493</v>
      </c>
      <c r="ED155" s="12" t="s">
        <v>1493</v>
      </c>
      <c r="EE155" s="12" t="s">
        <v>1493</v>
      </c>
      <c r="EF155" s="12" t="s">
        <v>1493</v>
      </c>
      <c r="EG155" s="12" t="s">
        <v>1493</v>
      </c>
      <c r="EH155" s="12" t="s">
        <v>1493</v>
      </c>
      <c r="EI155" s="12" t="s">
        <v>1493</v>
      </c>
      <c r="EJ155" s="12" t="s">
        <v>1493</v>
      </c>
      <c r="EK155" s="12" t="s">
        <v>1493</v>
      </c>
      <c r="EL155" s="12" t="s">
        <v>1493</v>
      </c>
      <c r="EM155" s="12" t="s">
        <v>1493</v>
      </c>
      <c r="EN155" s="12" t="s">
        <v>1493</v>
      </c>
      <c r="EO155" s="12" t="s">
        <v>1493</v>
      </c>
      <c r="EP155" s="12" t="s">
        <v>1493</v>
      </c>
      <c r="EQ155" s="12" t="s">
        <v>1493</v>
      </c>
      <c r="ER155" s="12" t="s">
        <v>1493</v>
      </c>
      <c r="ES155" s="12" t="s">
        <v>1493</v>
      </c>
      <c r="ET155" s="12" t="s">
        <v>1493</v>
      </c>
      <c r="EU155" s="12" t="s">
        <v>1493</v>
      </c>
      <c r="EV155" s="12" t="s">
        <v>1493</v>
      </c>
      <c r="EW155" s="12" t="s">
        <v>1493</v>
      </c>
      <c r="EX155" s="12" t="s">
        <v>1493</v>
      </c>
      <c r="EY155" s="12" t="s">
        <v>1493</v>
      </c>
      <c r="EZ155" s="12" t="s">
        <v>1493</v>
      </c>
      <c r="FA155" s="12" t="s">
        <v>1493</v>
      </c>
      <c r="FB155" s="12" t="s">
        <v>1493</v>
      </c>
      <c r="FC155" s="12" t="s">
        <v>1493</v>
      </c>
      <c r="FD155" s="12" t="s">
        <v>1493</v>
      </c>
      <c r="FE155" s="12" t="s">
        <v>1493</v>
      </c>
      <c r="FF155" s="12" t="s">
        <v>1493</v>
      </c>
      <c r="FG155" s="12" t="s">
        <v>1493</v>
      </c>
      <c r="FH155" s="12" t="s">
        <v>1493</v>
      </c>
      <c r="FI155" s="12" t="s">
        <v>1493</v>
      </c>
      <c r="FJ155" s="12" t="s">
        <v>1493</v>
      </c>
      <c r="FK155" s="12" t="s">
        <v>1493</v>
      </c>
      <c r="FL155" s="12" t="s">
        <v>1493</v>
      </c>
      <c r="FM155" s="12" t="s">
        <v>1493</v>
      </c>
      <c r="FN155">
        <v>1</v>
      </c>
      <c r="FO155" s="12" t="s">
        <v>1493</v>
      </c>
      <c r="FP155" s="12" t="s">
        <v>1493</v>
      </c>
      <c r="FQ155">
        <v>1</v>
      </c>
      <c r="FR155" s="12" t="s">
        <v>1493</v>
      </c>
      <c r="FS155" s="12" t="s">
        <v>1493</v>
      </c>
      <c r="FT155" s="12" t="s">
        <v>1493</v>
      </c>
      <c r="FU155" s="12" t="s">
        <v>1493</v>
      </c>
      <c r="FV155" s="12" t="s">
        <v>1493</v>
      </c>
      <c r="FW155" s="12" t="s">
        <v>1493</v>
      </c>
      <c r="FX155" s="12" t="s">
        <v>1493</v>
      </c>
      <c r="FY155" s="12" t="s">
        <v>1493</v>
      </c>
      <c r="FZ155" s="12" t="s">
        <v>1493</v>
      </c>
      <c r="GA155" s="12" t="s">
        <v>1493</v>
      </c>
      <c r="GB155" s="12" t="s">
        <v>1493</v>
      </c>
      <c r="GC155" s="12" t="s">
        <v>1493</v>
      </c>
      <c r="GD155" s="12" t="s">
        <v>1493</v>
      </c>
      <c r="GE155" s="12" t="s">
        <v>1493</v>
      </c>
      <c r="GF155" s="12" t="s">
        <v>1493</v>
      </c>
      <c r="GG155" s="12" t="s">
        <v>1493</v>
      </c>
      <c r="GH155" s="12" t="s">
        <v>1493</v>
      </c>
      <c r="GI155" s="12" t="s">
        <v>1493</v>
      </c>
      <c r="GJ155">
        <v>0</v>
      </c>
      <c r="GK155">
        <v>0</v>
      </c>
      <c r="GL155">
        <v>0</v>
      </c>
      <c r="GN155">
        <v>1</v>
      </c>
    </row>
    <row r="156" spans="1:196" x14ac:dyDescent="0.25">
      <c r="A156" s="4">
        <v>1.06</v>
      </c>
      <c r="B156" s="12" t="s">
        <v>930</v>
      </c>
      <c r="C156" s="12" t="s">
        <v>1493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 s="12" t="s">
        <v>1493</v>
      </c>
      <c r="M156" s="12" t="s">
        <v>1493</v>
      </c>
      <c r="N156">
        <v>1</v>
      </c>
      <c r="O156">
        <v>1</v>
      </c>
      <c r="P156" s="12" t="s">
        <v>1493</v>
      </c>
      <c r="Q156" s="12" t="s">
        <v>1493</v>
      </c>
      <c r="R156" s="12" t="s">
        <v>1493</v>
      </c>
      <c r="S156" s="12" t="s">
        <v>1493</v>
      </c>
      <c r="T156" s="12" t="s">
        <v>1493</v>
      </c>
      <c r="U156" s="12" t="s">
        <v>1493</v>
      </c>
      <c r="V156" s="12" t="s">
        <v>1493</v>
      </c>
      <c r="W156" s="12" t="s">
        <v>1493</v>
      </c>
      <c r="X156" s="12" t="s">
        <v>1493</v>
      </c>
      <c r="Y156" s="12" t="s">
        <v>1493</v>
      </c>
      <c r="Z156" s="12" t="s">
        <v>1493</v>
      </c>
      <c r="AA156" s="12" t="s">
        <v>1493</v>
      </c>
      <c r="AB156" s="12" t="s">
        <v>1493</v>
      </c>
      <c r="AC156" s="12" t="s">
        <v>1493</v>
      </c>
      <c r="AD156" s="12" t="s">
        <v>1493</v>
      </c>
      <c r="AE156" s="12" t="s">
        <v>1493</v>
      </c>
      <c r="AF156" s="12" t="s">
        <v>1493</v>
      </c>
      <c r="AG156" s="12" t="s">
        <v>1493</v>
      </c>
      <c r="AH156" s="12" t="s">
        <v>1493</v>
      </c>
      <c r="AI156" s="12" t="s">
        <v>1493</v>
      </c>
      <c r="AJ156" s="12" t="s">
        <v>1493</v>
      </c>
      <c r="AK156" s="12" t="s">
        <v>1493</v>
      </c>
      <c r="AL156" s="12" t="s">
        <v>1493</v>
      </c>
      <c r="AM156" s="12" t="s">
        <v>1493</v>
      </c>
      <c r="AN156" s="12" t="s">
        <v>1493</v>
      </c>
      <c r="AO156" s="12" t="s">
        <v>1493</v>
      </c>
      <c r="AP156" s="12" t="s">
        <v>1493</v>
      </c>
      <c r="AQ156" s="12" t="s">
        <v>1493</v>
      </c>
      <c r="AR156" s="12" t="s">
        <v>1493</v>
      </c>
      <c r="AS156" s="12" t="s">
        <v>1493</v>
      </c>
      <c r="AT156" s="12" t="s">
        <v>1493</v>
      </c>
      <c r="AU156" s="12" t="s">
        <v>1493</v>
      </c>
      <c r="AV156" s="12" t="s">
        <v>1493</v>
      </c>
      <c r="AW156" s="12" t="s">
        <v>1493</v>
      </c>
      <c r="AX156" s="12" t="s">
        <v>1493</v>
      </c>
      <c r="AY156" s="12" t="s">
        <v>1493</v>
      </c>
      <c r="AZ156" s="12" t="s">
        <v>1493</v>
      </c>
      <c r="BA156" s="12" t="s">
        <v>1493</v>
      </c>
      <c r="BB156" s="12" t="s">
        <v>1493</v>
      </c>
      <c r="BC156" s="12" t="s">
        <v>1493</v>
      </c>
      <c r="BD156" s="12" t="s">
        <v>1493</v>
      </c>
      <c r="BE156" s="12" t="s">
        <v>1493</v>
      </c>
      <c r="BF156" s="12" t="s">
        <v>1493</v>
      </c>
      <c r="BG156" s="12" t="s">
        <v>1493</v>
      </c>
      <c r="BH156" s="12" t="s">
        <v>1493</v>
      </c>
      <c r="BI156" s="12" t="s">
        <v>1493</v>
      </c>
      <c r="BJ156" s="12" t="s">
        <v>1493</v>
      </c>
      <c r="BK156" s="12" t="s">
        <v>1493</v>
      </c>
      <c r="BL156" s="12" t="s">
        <v>1493</v>
      </c>
      <c r="BM156" s="12" t="s">
        <v>1493</v>
      </c>
      <c r="BN156" s="12" t="s">
        <v>1493</v>
      </c>
      <c r="BO156" s="12" t="s">
        <v>1493</v>
      </c>
      <c r="BP156" s="12" t="s">
        <v>1493</v>
      </c>
      <c r="BQ156" s="12" t="s">
        <v>1493</v>
      </c>
      <c r="BR156" s="12" t="s">
        <v>1493</v>
      </c>
      <c r="BS156" s="12" t="s">
        <v>1493</v>
      </c>
      <c r="BT156" s="12" t="s">
        <v>1493</v>
      </c>
      <c r="BU156" s="12" t="s">
        <v>1493</v>
      </c>
      <c r="BV156" s="12" t="s">
        <v>1493</v>
      </c>
      <c r="BW156" s="12" t="s">
        <v>1493</v>
      </c>
      <c r="BX156" s="12" t="s">
        <v>1493</v>
      </c>
      <c r="BY156" s="12" t="s">
        <v>1493</v>
      </c>
      <c r="BZ156" s="12" t="s">
        <v>1493</v>
      </c>
      <c r="CA156" s="12" t="s">
        <v>1493</v>
      </c>
      <c r="CB156" s="12" t="s">
        <v>1493</v>
      </c>
      <c r="CC156" s="12" t="s">
        <v>1493</v>
      </c>
      <c r="CD156" s="12" t="s">
        <v>1493</v>
      </c>
      <c r="CE156" s="12" t="s">
        <v>1493</v>
      </c>
      <c r="CF156" s="12" t="s">
        <v>1493</v>
      </c>
      <c r="CG156" s="12" t="s">
        <v>1493</v>
      </c>
      <c r="CH156" s="12" t="s">
        <v>1493</v>
      </c>
      <c r="CI156" s="12" t="s">
        <v>1493</v>
      </c>
      <c r="CJ156" s="12" t="s">
        <v>1493</v>
      </c>
      <c r="CK156" s="12" t="s">
        <v>1493</v>
      </c>
      <c r="CL156" s="12" t="s">
        <v>1493</v>
      </c>
      <c r="CM156" s="12" t="s">
        <v>1493</v>
      </c>
      <c r="CN156" s="12" t="s">
        <v>1493</v>
      </c>
      <c r="CO156" s="12" t="s">
        <v>1493</v>
      </c>
      <c r="CP156" s="12" t="s">
        <v>1493</v>
      </c>
      <c r="CQ156" s="12" t="s">
        <v>1493</v>
      </c>
      <c r="CR156" s="12" t="s">
        <v>1493</v>
      </c>
      <c r="CS156" s="12" t="s">
        <v>1493</v>
      </c>
      <c r="CT156" s="12" t="s">
        <v>1493</v>
      </c>
      <c r="CU156" s="12" t="s">
        <v>1493</v>
      </c>
      <c r="CV156" s="12" t="s">
        <v>1493</v>
      </c>
      <c r="CW156" s="12" t="s">
        <v>1493</v>
      </c>
      <c r="CX156" s="12" t="s">
        <v>1493</v>
      </c>
      <c r="CY156" s="12" t="s">
        <v>1493</v>
      </c>
      <c r="CZ156" s="12" t="s">
        <v>1493</v>
      </c>
      <c r="DA156" s="12" t="s">
        <v>1493</v>
      </c>
      <c r="DB156" s="12" t="s">
        <v>1493</v>
      </c>
      <c r="DC156" s="12" t="s">
        <v>1493</v>
      </c>
      <c r="DD156" s="12" t="s">
        <v>1493</v>
      </c>
      <c r="DE156" s="12" t="s">
        <v>1493</v>
      </c>
      <c r="DF156" s="12" t="s">
        <v>1493</v>
      </c>
      <c r="DG156" s="12" t="s">
        <v>1493</v>
      </c>
      <c r="DH156" s="12" t="s">
        <v>1493</v>
      </c>
      <c r="DI156" s="12" t="s">
        <v>1493</v>
      </c>
      <c r="DJ156" s="12" t="s">
        <v>1493</v>
      </c>
      <c r="DK156" s="12" t="s">
        <v>1493</v>
      </c>
      <c r="DL156" s="12" t="s">
        <v>1493</v>
      </c>
      <c r="DM156" s="12" t="s">
        <v>1493</v>
      </c>
      <c r="DN156" s="12" t="s">
        <v>1493</v>
      </c>
      <c r="DO156" s="12" t="s">
        <v>1493</v>
      </c>
      <c r="DP156" s="12" t="s">
        <v>1493</v>
      </c>
      <c r="DQ156" s="12" t="s">
        <v>1493</v>
      </c>
      <c r="DR156" s="12" t="s">
        <v>1493</v>
      </c>
      <c r="DS156" s="12" t="s">
        <v>1493</v>
      </c>
      <c r="DT156" s="12" t="s">
        <v>1493</v>
      </c>
      <c r="DU156" s="12" t="s">
        <v>1493</v>
      </c>
      <c r="DV156" s="12" t="s">
        <v>1493</v>
      </c>
      <c r="DW156" s="12" t="s">
        <v>1493</v>
      </c>
      <c r="DX156" s="12" t="s">
        <v>1493</v>
      </c>
      <c r="DY156" s="12" t="s">
        <v>1493</v>
      </c>
      <c r="DZ156" s="12" t="s">
        <v>1493</v>
      </c>
      <c r="EA156" s="12" t="s">
        <v>1493</v>
      </c>
      <c r="EB156" s="12" t="s">
        <v>1493</v>
      </c>
      <c r="EC156" s="12" t="s">
        <v>1493</v>
      </c>
      <c r="ED156" s="12" t="s">
        <v>1493</v>
      </c>
      <c r="EE156" s="12" t="s">
        <v>1493</v>
      </c>
      <c r="EF156" s="12" t="s">
        <v>1493</v>
      </c>
      <c r="EG156" s="12" t="s">
        <v>1493</v>
      </c>
      <c r="EH156" s="12" t="s">
        <v>1493</v>
      </c>
      <c r="EI156" s="12" t="s">
        <v>1493</v>
      </c>
      <c r="EJ156" s="12" t="s">
        <v>1493</v>
      </c>
      <c r="EK156" s="12" t="s">
        <v>1493</v>
      </c>
      <c r="EL156" s="12" t="s">
        <v>1493</v>
      </c>
      <c r="EM156" s="12" t="s">
        <v>1493</v>
      </c>
      <c r="EN156" s="12" t="s">
        <v>1493</v>
      </c>
      <c r="EO156" s="12" t="s">
        <v>1493</v>
      </c>
      <c r="EP156" s="12" t="s">
        <v>1493</v>
      </c>
      <c r="EQ156" s="12" t="s">
        <v>1493</v>
      </c>
      <c r="ER156" s="12" t="s">
        <v>1493</v>
      </c>
      <c r="ES156" s="12" t="s">
        <v>1493</v>
      </c>
      <c r="ET156" s="12" t="s">
        <v>1493</v>
      </c>
      <c r="EU156" s="12" t="s">
        <v>1493</v>
      </c>
      <c r="EV156" s="12" t="s">
        <v>1493</v>
      </c>
      <c r="EW156" s="12" t="s">
        <v>1493</v>
      </c>
      <c r="EX156" s="12" t="s">
        <v>1493</v>
      </c>
      <c r="EY156" s="12" t="s">
        <v>1493</v>
      </c>
      <c r="EZ156" s="12" t="s">
        <v>1493</v>
      </c>
      <c r="FA156" s="12" t="s">
        <v>1493</v>
      </c>
      <c r="FB156" s="12" t="s">
        <v>1493</v>
      </c>
      <c r="FC156" s="12" t="s">
        <v>1493</v>
      </c>
      <c r="FD156" s="12" t="s">
        <v>1493</v>
      </c>
      <c r="FE156" s="12" t="s">
        <v>1493</v>
      </c>
      <c r="FF156" s="12" t="s">
        <v>1493</v>
      </c>
      <c r="FG156" s="12" t="s">
        <v>1493</v>
      </c>
      <c r="FH156" s="12" t="s">
        <v>1493</v>
      </c>
      <c r="FI156" s="12" t="s">
        <v>1493</v>
      </c>
      <c r="FJ156" s="12" t="s">
        <v>1493</v>
      </c>
      <c r="FK156" s="12" t="s">
        <v>1493</v>
      </c>
      <c r="FL156" s="12" t="s">
        <v>1493</v>
      </c>
      <c r="FM156" s="12" t="s">
        <v>1493</v>
      </c>
      <c r="FN156" s="12" t="s">
        <v>603</v>
      </c>
      <c r="FO156" s="12" t="s">
        <v>650</v>
      </c>
      <c r="FP156" s="12" t="s">
        <v>1493</v>
      </c>
      <c r="FQ156" s="12" t="s">
        <v>1493</v>
      </c>
      <c r="FR156" s="12" t="s">
        <v>1493</v>
      </c>
      <c r="FS156" s="12" t="s">
        <v>1493</v>
      </c>
      <c r="FT156" s="12" t="s">
        <v>1493</v>
      </c>
      <c r="FU156" s="12" t="s">
        <v>1493</v>
      </c>
      <c r="FV156" s="12" t="s">
        <v>1493</v>
      </c>
      <c r="FW156" s="12" t="s">
        <v>1493</v>
      </c>
      <c r="FX156" s="12" t="s">
        <v>1493</v>
      </c>
      <c r="FY156" s="12" t="s">
        <v>1493</v>
      </c>
      <c r="FZ156" s="12" t="s">
        <v>1493</v>
      </c>
      <c r="GA156" s="12" t="s">
        <v>1493</v>
      </c>
      <c r="GB156" s="12" t="s">
        <v>1493</v>
      </c>
      <c r="GC156" s="12" t="s">
        <v>1493</v>
      </c>
      <c r="GD156" s="12" t="s">
        <v>1493</v>
      </c>
      <c r="GE156" s="12" t="s">
        <v>1493</v>
      </c>
      <c r="GF156" s="12" t="s">
        <v>1493</v>
      </c>
      <c r="GG156" s="12" t="s">
        <v>1493</v>
      </c>
      <c r="GH156" s="12" t="s">
        <v>1493</v>
      </c>
      <c r="GI156" s="12" t="s">
        <v>1493</v>
      </c>
      <c r="GJ156">
        <v>0</v>
      </c>
      <c r="GK156">
        <v>0</v>
      </c>
      <c r="GL156">
        <v>0</v>
      </c>
      <c r="GN156" s="12">
        <v>4</v>
      </c>
    </row>
    <row r="157" spans="1:196" x14ac:dyDescent="0.25">
      <c r="A157" s="4">
        <v>1.0609999999999999</v>
      </c>
      <c r="B157" s="12" t="s">
        <v>558</v>
      </c>
      <c r="C157" s="12" t="s">
        <v>1493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 s="12" t="s">
        <v>1493</v>
      </c>
      <c r="M157" s="12" t="s">
        <v>1493</v>
      </c>
      <c r="N157" s="12" t="s">
        <v>1493</v>
      </c>
      <c r="O157">
        <v>1</v>
      </c>
      <c r="P157" s="12" t="s">
        <v>754</v>
      </c>
      <c r="Q157" s="12" t="s">
        <v>1493</v>
      </c>
      <c r="R157">
        <v>1</v>
      </c>
      <c r="S157" s="12" t="s">
        <v>1493</v>
      </c>
      <c r="T157" s="12" t="s">
        <v>1493</v>
      </c>
      <c r="U157" s="12" t="s">
        <v>1493</v>
      </c>
      <c r="V157" s="12" t="s">
        <v>1493</v>
      </c>
      <c r="W157" s="12" t="s">
        <v>1493</v>
      </c>
      <c r="X157" s="12" t="s">
        <v>1493</v>
      </c>
      <c r="Y157" s="12" t="s">
        <v>1493</v>
      </c>
      <c r="Z157" s="12" t="s">
        <v>1493</v>
      </c>
      <c r="AA157" s="12" t="s">
        <v>1493</v>
      </c>
      <c r="AB157">
        <v>1</v>
      </c>
      <c r="AC157">
        <v>1</v>
      </c>
      <c r="AD157" s="12" t="s">
        <v>531</v>
      </c>
      <c r="AE157" s="12" t="s">
        <v>1493</v>
      </c>
      <c r="AF157">
        <v>1</v>
      </c>
      <c r="AG157" s="12" t="s">
        <v>1493</v>
      </c>
      <c r="AH157" s="12" t="s">
        <v>1493</v>
      </c>
      <c r="AI157" s="12" t="s">
        <v>1493</v>
      </c>
      <c r="AJ157" s="12" t="s">
        <v>1493</v>
      </c>
      <c r="AK157" s="12" t="s">
        <v>1493</v>
      </c>
      <c r="AL157" s="12" t="s">
        <v>1493</v>
      </c>
      <c r="AM157" s="12" t="s">
        <v>1493</v>
      </c>
      <c r="AN157" s="12" t="s">
        <v>1493</v>
      </c>
      <c r="AO157" s="12" t="s">
        <v>1493</v>
      </c>
      <c r="AP157" s="12" t="s">
        <v>1493</v>
      </c>
      <c r="AQ157" s="12" t="s">
        <v>1493</v>
      </c>
      <c r="AR157" s="12" t="s">
        <v>1493</v>
      </c>
      <c r="AS157" s="12" t="s">
        <v>1493</v>
      </c>
      <c r="AT157" s="12" t="s">
        <v>1493</v>
      </c>
      <c r="AU157" s="12" t="s">
        <v>1493</v>
      </c>
      <c r="AV157" s="12" t="s">
        <v>1493</v>
      </c>
      <c r="AW157" s="12" t="s">
        <v>1493</v>
      </c>
      <c r="AX157" s="12" t="s">
        <v>1493</v>
      </c>
      <c r="AY157" s="12" t="s">
        <v>1493</v>
      </c>
      <c r="AZ157" s="12" t="s">
        <v>1493</v>
      </c>
      <c r="BA157" s="12" t="s">
        <v>1493</v>
      </c>
      <c r="BB157" s="12" t="s">
        <v>1493</v>
      </c>
      <c r="BC157" s="12" t="s">
        <v>1493</v>
      </c>
      <c r="BD157" s="12" t="s">
        <v>1493</v>
      </c>
      <c r="BE157" s="12" t="s">
        <v>1493</v>
      </c>
      <c r="BF157" s="12" t="s">
        <v>1493</v>
      </c>
      <c r="BG157" s="12" t="s">
        <v>1493</v>
      </c>
      <c r="BH157" s="12" t="s">
        <v>1493</v>
      </c>
      <c r="BI157" s="12" t="s">
        <v>1493</v>
      </c>
      <c r="BJ157" s="12" t="s">
        <v>1493</v>
      </c>
      <c r="BK157" s="12" t="s">
        <v>1493</v>
      </c>
      <c r="BL157" s="12" t="s">
        <v>1493</v>
      </c>
      <c r="BM157" s="12" t="s">
        <v>1493</v>
      </c>
      <c r="BN157" s="12" t="s">
        <v>1493</v>
      </c>
      <c r="BO157" s="12" t="s">
        <v>1493</v>
      </c>
      <c r="BP157" s="12" t="s">
        <v>1493</v>
      </c>
      <c r="BQ157" s="12" t="s">
        <v>1493</v>
      </c>
      <c r="BR157" s="12" t="s">
        <v>1493</v>
      </c>
      <c r="BS157" s="12" t="s">
        <v>1493</v>
      </c>
      <c r="BT157" s="12" t="s">
        <v>1493</v>
      </c>
      <c r="BU157" s="12" t="s">
        <v>1493</v>
      </c>
      <c r="BV157" s="12" t="s">
        <v>1493</v>
      </c>
      <c r="BW157" s="12" t="s">
        <v>1493</v>
      </c>
      <c r="BX157" s="12" t="s">
        <v>1493</v>
      </c>
      <c r="BY157" s="12" t="s">
        <v>1493</v>
      </c>
      <c r="BZ157" s="12" t="s">
        <v>1493</v>
      </c>
      <c r="CA157" s="12" t="s">
        <v>1493</v>
      </c>
      <c r="CB157" s="12" t="s">
        <v>1493</v>
      </c>
      <c r="CC157" s="12" t="s">
        <v>1493</v>
      </c>
      <c r="CD157" s="12" t="s">
        <v>1493</v>
      </c>
      <c r="CE157" s="12" t="s">
        <v>1493</v>
      </c>
      <c r="CF157" s="12" t="s">
        <v>1493</v>
      </c>
      <c r="CG157" s="12" t="s">
        <v>1493</v>
      </c>
      <c r="CH157" s="12" t="s">
        <v>1493</v>
      </c>
      <c r="CI157" s="12" t="s">
        <v>1493</v>
      </c>
      <c r="CJ157" s="12" t="s">
        <v>1493</v>
      </c>
      <c r="CK157" s="12" t="s">
        <v>1493</v>
      </c>
      <c r="CL157" s="12" t="s">
        <v>1493</v>
      </c>
      <c r="CM157" s="12" t="s">
        <v>1493</v>
      </c>
      <c r="CN157" s="12" t="s">
        <v>1493</v>
      </c>
      <c r="CO157" s="12" t="s">
        <v>1493</v>
      </c>
      <c r="CP157" s="12" t="s">
        <v>1493</v>
      </c>
      <c r="CQ157" s="12" t="s">
        <v>1493</v>
      </c>
      <c r="CR157" s="12" t="s">
        <v>1493</v>
      </c>
      <c r="CS157" s="12" t="s">
        <v>1493</v>
      </c>
      <c r="CT157" s="12" t="s">
        <v>1493</v>
      </c>
      <c r="CU157" s="12" t="s">
        <v>1493</v>
      </c>
      <c r="CV157" s="12" t="s">
        <v>1493</v>
      </c>
      <c r="CW157" s="12" t="s">
        <v>1493</v>
      </c>
      <c r="CX157" s="12" t="s">
        <v>1493</v>
      </c>
      <c r="CY157" s="12" t="s">
        <v>1493</v>
      </c>
      <c r="CZ157" s="12" t="s">
        <v>1493</v>
      </c>
      <c r="DA157" s="12" t="s">
        <v>1493</v>
      </c>
      <c r="DB157" s="12" t="s">
        <v>1493</v>
      </c>
      <c r="DC157" s="12" t="s">
        <v>1493</v>
      </c>
      <c r="DD157" s="12" t="s">
        <v>1493</v>
      </c>
      <c r="DE157" s="12" t="s">
        <v>1493</v>
      </c>
      <c r="DF157" s="12" t="s">
        <v>1493</v>
      </c>
      <c r="DG157" s="12" t="s">
        <v>1493</v>
      </c>
      <c r="DH157" s="12" t="s">
        <v>1493</v>
      </c>
      <c r="DI157" s="12" t="s">
        <v>1493</v>
      </c>
      <c r="DJ157" s="12" t="s">
        <v>1493</v>
      </c>
      <c r="DK157" s="12" t="s">
        <v>1493</v>
      </c>
      <c r="DL157" s="12" t="s">
        <v>1493</v>
      </c>
      <c r="DM157" s="12" t="s">
        <v>1493</v>
      </c>
      <c r="DN157" s="12" t="s">
        <v>1493</v>
      </c>
      <c r="DO157" s="12" t="s">
        <v>1493</v>
      </c>
      <c r="DP157" s="12" t="s">
        <v>1493</v>
      </c>
      <c r="DQ157" s="12" t="s">
        <v>1493</v>
      </c>
      <c r="DR157" s="12" t="s">
        <v>1493</v>
      </c>
      <c r="DS157" s="12" t="s">
        <v>1493</v>
      </c>
      <c r="DT157" s="12" t="s">
        <v>1493</v>
      </c>
      <c r="DU157" s="12" t="s">
        <v>1493</v>
      </c>
      <c r="DV157" s="12" t="s">
        <v>1493</v>
      </c>
      <c r="DW157" s="12" t="s">
        <v>1493</v>
      </c>
      <c r="DX157" s="12" t="s">
        <v>1493</v>
      </c>
      <c r="DY157" s="12" t="s">
        <v>1493</v>
      </c>
      <c r="DZ157" s="12" t="s">
        <v>1493</v>
      </c>
      <c r="EA157" s="12" t="s">
        <v>1493</v>
      </c>
      <c r="EB157" s="12" t="s">
        <v>1493</v>
      </c>
      <c r="EC157" s="12" t="s">
        <v>1493</v>
      </c>
      <c r="ED157" s="12" t="s">
        <v>1493</v>
      </c>
      <c r="EE157" s="12" t="s">
        <v>1493</v>
      </c>
      <c r="EF157" s="12" t="s">
        <v>1493</v>
      </c>
      <c r="EG157" s="12" t="s">
        <v>1493</v>
      </c>
      <c r="EH157" s="12" t="s">
        <v>1493</v>
      </c>
      <c r="EI157" s="12" t="s">
        <v>1493</v>
      </c>
      <c r="EJ157" s="12" t="s">
        <v>1493</v>
      </c>
      <c r="EK157" s="12" t="s">
        <v>1493</v>
      </c>
      <c r="EL157" s="12" t="s">
        <v>1493</v>
      </c>
      <c r="EM157" s="12" t="s">
        <v>1493</v>
      </c>
      <c r="EN157" s="12" t="s">
        <v>1493</v>
      </c>
      <c r="EO157" s="12" t="s">
        <v>1493</v>
      </c>
      <c r="EP157" s="12" t="s">
        <v>1493</v>
      </c>
      <c r="EQ157" s="12" t="s">
        <v>1493</v>
      </c>
      <c r="ER157" s="12" t="s">
        <v>1493</v>
      </c>
      <c r="ES157" s="12" t="s">
        <v>1493</v>
      </c>
      <c r="ET157" s="12" t="s">
        <v>1493</v>
      </c>
      <c r="EU157" s="12" t="s">
        <v>1493</v>
      </c>
      <c r="EV157" s="12" t="s">
        <v>1493</v>
      </c>
      <c r="EW157" s="12" t="s">
        <v>1493</v>
      </c>
      <c r="EX157" s="12" t="s">
        <v>1493</v>
      </c>
      <c r="EY157" s="12" t="s">
        <v>1493</v>
      </c>
      <c r="EZ157" s="12" t="s">
        <v>1493</v>
      </c>
      <c r="FA157" s="12" t="s">
        <v>1493</v>
      </c>
      <c r="FB157" s="12" t="s">
        <v>1493</v>
      </c>
      <c r="FC157" s="12" t="s">
        <v>1493</v>
      </c>
      <c r="FD157" s="12" t="s">
        <v>1493</v>
      </c>
      <c r="FE157" s="12" t="s">
        <v>1493</v>
      </c>
      <c r="FF157" s="12" t="s">
        <v>1493</v>
      </c>
      <c r="FG157" s="12" t="s">
        <v>1493</v>
      </c>
      <c r="FH157" s="12" t="s">
        <v>1493</v>
      </c>
      <c r="FI157" s="12" t="s">
        <v>1493</v>
      </c>
      <c r="FJ157" s="12" t="s">
        <v>1493</v>
      </c>
      <c r="FK157" s="12" t="s">
        <v>1493</v>
      </c>
      <c r="FL157" s="12" t="s">
        <v>1493</v>
      </c>
      <c r="FM157" s="12" t="s">
        <v>1493</v>
      </c>
      <c r="FN157">
        <v>1</v>
      </c>
      <c r="FO157" s="12" t="s">
        <v>1493</v>
      </c>
      <c r="FP157" s="12" t="s">
        <v>1493</v>
      </c>
      <c r="FQ157">
        <v>0</v>
      </c>
      <c r="FR157" s="12" t="s">
        <v>1493</v>
      </c>
      <c r="FS157" s="12" t="s">
        <v>1493</v>
      </c>
      <c r="FT157" s="12" t="s">
        <v>1493</v>
      </c>
      <c r="FU157" s="12" t="s">
        <v>1493</v>
      </c>
      <c r="FV157" s="12" t="s">
        <v>1493</v>
      </c>
      <c r="FW157" s="12" t="s">
        <v>1493</v>
      </c>
      <c r="FX157" s="12" t="s">
        <v>1493</v>
      </c>
      <c r="FY157" s="12" t="s">
        <v>1493</v>
      </c>
      <c r="FZ157" s="12" t="s">
        <v>1493</v>
      </c>
      <c r="GA157" s="12" t="s">
        <v>1493</v>
      </c>
      <c r="GB157" s="12" t="s">
        <v>1493</v>
      </c>
      <c r="GC157" s="12" t="s">
        <v>1493</v>
      </c>
      <c r="GD157" s="12" t="s">
        <v>1493</v>
      </c>
      <c r="GE157" s="12" t="s">
        <v>1493</v>
      </c>
      <c r="GF157" s="12" t="s">
        <v>1493</v>
      </c>
      <c r="GG157" s="12" t="s">
        <v>1493</v>
      </c>
      <c r="GH157" s="12" t="s">
        <v>1493</v>
      </c>
      <c r="GI157" s="12" t="s">
        <v>1493</v>
      </c>
      <c r="GJ157">
        <v>0</v>
      </c>
      <c r="GK157">
        <v>0</v>
      </c>
      <c r="GL157">
        <v>0</v>
      </c>
      <c r="GN157">
        <v>1</v>
      </c>
    </row>
    <row r="158" spans="1:196" x14ac:dyDescent="0.25">
      <c r="A158" s="4">
        <v>1.0620000000000001</v>
      </c>
      <c r="B158" s="12" t="s">
        <v>1131</v>
      </c>
      <c r="C158" s="12" t="s">
        <v>1493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 s="12" t="s">
        <v>1493</v>
      </c>
      <c r="M158" s="12" t="s">
        <v>1493</v>
      </c>
      <c r="N158">
        <v>1</v>
      </c>
      <c r="O158">
        <v>1</v>
      </c>
      <c r="P158" s="12" t="s">
        <v>1493</v>
      </c>
      <c r="Q158" s="12" t="s">
        <v>1493</v>
      </c>
      <c r="R158" s="12" t="s">
        <v>1493</v>
      </c>
      <c r="S158" s="12" t="s">
        <v>1493</v>
      </c>
      <c r="T158" s="12" t="s">
        <v>1493</v>
      </c>
      <c r="U158" s="12" t="s">
        <v>1493</v>
      </c>
      <c r="V158" s="12" t="s">
        <v>1493</v>
      </c>
      <c r="W158" s="12" t="s">
        <v>1493</v>
      </c>
      <c r="X158" s="12" t="s">
        <v>1493</v>
      </c>
      <c r="Y158" s="12" t="s">
        <v>1493</v>
      </c>
      <c r="Z158" s="12" t="s">
        <v>1493</v>
      </c>
      <c r="AA158" s="12" t="s">
        <v>1493</v>
      </c>
      <c r="AB158" s="12" t="s">
        <v>1493</v>
      </c>
      <c r="AC158" s="12" t="s">
        <v>1493</v>
      </c>
      <c r="AD158" s="12" t="s">
        <v>1493</v>
      </c>
      <c r="AE158" s="12" t="s">
        <v>1493</v>
      </c>
      <c r="AF158" s="12" t="s">
        <v>1493</v>
      </c>
      <c r="AG158" s="12" t="s">
        <v>1493</v>
      </c>
      <c r="AH158" s="12" t="s">
        <v>1493</v>
      </c>
      <c r="AI158" s="12" t="s">
        <v>1493</v>
      </c>
      <c r="AJ158" s="12" t="s">
        <v>1493</v>
      </c>
      <c r="AK158" s="12" t="s">
        <v>1493</v>
      </c>
      <c r="AL158" s="12" t="s">
        <v>1493</v>
      </c>
      <c r="AM158" s="12" t="s">
        <v>1493</v>
      </c>
      <c r="AN158" s="12" t="s">
        <v>1493</v>
      </c>
      <c r="AO158" s="12" t="s">
        <v>1493</v>
      </c>
      <c r="AP158" s="12" t="s">
        <v>1493</v>
      </c>
      <c r="AQ158" s="12" t="s">
        <v>1493</v>
      </c>
      <c r="AR158" s="12" t="s">
        <v>1493</v>
      </c>
      <c r="AS158" s="12" t="s">
        <v>1493</v>
      </c>
      <c r="AT158" s="12" t="s">
        <v>1493</v>
      </c>
      <c r="AU158" s="12" t="s">
        <v>1493</v>
      </c>
      <c r="AV158" s="12" t="s">
        <v>1493</v>
      </c>
      <c r="AW158" s="12" t="s">
        <v>1493</v>
      </c>
      <c r="AX158" s="12" t="s">
        <v>1493</v>
      </c>
      <c r="AY158" s="12" t="s">
        <v>1493</v>
      </c>
      <c r="AZ158" s="12" t="s">
        <v>1493</v>
      </c>
      <c r="BA158" s="12" t="s">
        <v>1493</v>
      </c>
      <c r="BB158" s="12" t="s">
        <v>1493</v>
      </c>
      <c r="BC158" s="12" t="s">
        <v>1493</v>
      </c>
      <c r="BD158" s="12" t="s">
        <v>1493</v>
      </c>
      <c r="BE158" s="12" t="s">
        <v>1493</v>
      </c>
      <c r="BF158" s="12" t="s">
        <v>1493</v>
      </c>
      <c r="BG158" s="12" t="s">
        <v>1493</v>
      </c>
      <c r="BH158" s="12" t="s">
        <v>1493</v>
      </c>
      <c r="BI158" s="12" t="s">
        <v>1493</v>
      </c>
      <c r="BJ158" s="12" t="s">
        <v>1493</v>
      </c>
      <c r="BK158" s="12" t="s">
        <v>1493</v>
      </c>
      <c r="BL158" s="12" t="s">
        <v>1493</v>
      </c>
      <c r="BM158" s="12" t="s">
        <v>1493</v>
      </c>
      <c r="BN158" s="12" t="s">
        <v>1493</v>
      </c>
      <c r="BO158" s="12" t="s">
        <v>1493</v>
      </c>
      <c r="BP158" s="12" t="s">
        <v>1493</v>
      </c>
      <c r="BQ158" s="12" t="s">
        <v>1493</v>
      </c>
      <c r="BR158" s="12" t="s">
        <v>1493</v>
      </c>
      <c r="BS158" s="12" t="s">
        <v>1493</v>
      </c>
      <c r="BT158" s="12" t="s">
        <v>1493</v>
      </c>
      <c r="BU158" s="12" t="s">
        <v>1493</v>
      </c>
      <c r="BV158" s="12" t="s">
        <v>1493</v>
      </c>
      <c r="BW158" s="12" t="s">
        <v>1493</v>
      </c>
      <c r="BX158" s="12" t="s">
        <v>1493</v>
      </c>
      <c r="BY158" s="12" t="s">
        <v>1493</v>
      </c>
      <c r="BZ158" s="12" t="s">
        <v>1493</v>
      </c>
      <c r="CA158" s="12" t="s">
        <v>1493</v>
      </c>
      <c r="CB158" s="12" t="s">
        <v>1493</v>
      </c>
      <c r="CC158" s="12" t="s">
        <v>1493</v>
      </c>
      <c r="CD158" s="12" t="s">
        <v>1493</v>
      </c>
      <c r="CE158" s="12" t="s">
        <v>1493</v>
      </c>
      <c r="CF158" s="12" t="s">
        <v>1493</v>
      </c>
      <c r="CG158" s="12" t="s">
        <v>1493</v>
      </c>
      <c r="CH158" s="12" t="s">
        <v>1493</v>
      </c>
      <c r="CI158" s="12" t="s">
        <v>1493</v>
      </c>
      <c r="CJ158" s="12" t="s">
        <v>1493</v>
      </c>
      <c r="CK158" s="12" t="s">
        <v>1493</v>
      </c>
      <c r="CL158" s="12" t="s">
        <v>1493</v>
      </c>
      <c r="CM158" s="12" t="s">
        <v>1493</v>
      </c>
      <c r="CN158" s="12" t="s">
        <v>1493</v>
      </c>
      <c r="CO158" s="12" t="s">
        <v>1493</v>
      </c>
      <c r="CP158" s="12" t="s">
        <v>1493</v>
      </c>
      <c r="CQ158" s="12" t="s">
        <v>1493</v>
      </c>
      <c r="CR158" s="12" t="s">
        <v>1493</v>
      </c>
      <c r="CS158" s="12" t="s">
        <v>1493</v>
      </c>
      <c r="CT158" s="12" t="s">
        <v>1493</v>
      </c>
      <c r="CU158" s="12" t="s">
        <v>1493</v>
      </c>
      <c r="CV158" s="12" t="s">
        <v>1493</v>
      </c>
      <c r="CW158" s="12" t="s">
        <v>1493</v>
      </c>
      <c r="CX158" s="12" t="s">
        <v>1493</v>
      </c>
      <c r="CY158" s="12" t="s">
        <v>1493</v>
      </c>
      <c r="CZ158" s="12" t="s">
        <v>1493</v>
      </c>
      <c r="DA158" s="12" t="s">
        <v>1493</v>
      </c>
      <c r="DB158" s="12" t="s">
        <v>1493</v>
      </c>
      <c r="DC158" s="12" t="s">
        <v>1493</v>
      </c>
      <c r="DD158" s="12" t="s">
        <v>1493</v>
      </c>
      <c r="DE158" s="12" t="s">
        <v>1493</v>
      </c>
      <c r="DF158" s="12" t="s">
        <v>1493</v>
      </c>
      <c r="DG158" s="12" t="s">
        <v>1493</v>
      </c>
      <c r="DH158" s="12" t="s">
        <v>1493</v>
      </c>
      <c r="DI158" s="12" t="s">
        <v>1493</v>
      </c>
      <c r="DJ158" s="12" t="s">
        <v>1493</v>
      </c>
      <c r="DK158" s="12" t="s">
        <v>1493</v>
      </c>
      <c r="DL158" s="12" t="s">
        <v>1493</v>
      </c>
      <c r="DM158" s="12" t="s">
        <v>1493</v>
      </c>
      <c r="DN158" s="12" t="s">
        <v>1493</v>
      </c>
      <c r="DO158" s="12" t="s">
        <v>1493</v>
      </c>
      <c r="DP158" s="12" t="s">
        <v>1493</v>
      </c>
      <c r="DQ158" s="12" t="s">
        <v>1493</v>
      </c>
      <c r="DR158" s="12" t="s">
        <v>1493</v>
      </c>
      <c r="DS158" s="12" t="s">
        <v>1493</v>
      </c>
      <c r="DT158" s="12" t="s">
        <v>1493</v>
      </c>
      <c r="DU158" s="12" t="s">
        <v>1493</v>
      </c>
      <c r="DV158" s="12" t="s">
        <v>1493</v>
      </c>
      <c r="DW158" s="12" t="s">
        <v>1493</v>
      </c>
      <c r="DX158" s="12" t="s">
        <v>1493</v>
      </c>
      <c r="DY158" s="12" t="s">
        <v>1493</v>
      </c>
      <c r="DZ158" s="12" t="s">
        <v>1493</v>
      </c>
      <c r="EA158" s="12" t="s">
        <v>1493</v>
      </c>
      <c r="EB158" s="12" t="s">
        <v>1493</v>
      </c>
      <c r="EC158" s="12" t="s">
        <v>1493</v>
      </c>
      <c r="ED158" s="12" t="s">
        <v>1493</v>
      </c>
      <c r="EE158" s="12" t="s">
        <v>1493</v>
      </c>
      <c r="EF158" s="12" t="s">
        <v>1493</v>
      </c>
      <c r="EG158" s="12" t="s">
        <v>1493</v>
      </c>
      <c r="EH158" s="12" t="s">
        <v>1493</v>
      </c>
      <c r="EI158" s="12" t="s">
        <v>1493</v>
      </c>
      <c r="EJ158" s="12" t="s">
        <v>1493</v>
      </c>
      <c r="EK158" s="12" t="s">
        <v>1493</v>
      </c>
      <c r="EL158" s="12" t="s">
        <v>1493</v>
      </c>
      <c r="EM158" s="12" t="s">
        <v>1493</v>
      </c>
      <c r="EN158" s="12" t="s">
        <v>1493</v>
      </c>
      <c r="EO158" s="12" t="s">
        <v>1493</v>
      </c>
      <c r="EP158" s="12" t="s">
        <v>1493</v>
      </c>
      <c r="EQ158" s="12" t="s">
        <v>1493</v>
      </c>
      <c r="ER158" s="12" t="s">
        <v>1493</v>
      </c>
      <c r="ES158" s="12" t="s">
        <v>1493</v>
      </c>
      <c r="ET158" s="12" t="s">
        <v>1493</v>
      </c>
      <c r="EU158" s="12" t="s">
        <v>1493</v>
      </c>
      <c r="EV158" s="12" t="s">
        <v>1493</v>
      </c>
      <c r="EW158" s="12" t="s">
        <v>1493</v>
      </c>
      <c r="EX158" s="12" t="s">
        <v>1493</v>
      </c>
      <c r="EY158" s="12" t="s">
        <v>1493</v>
      </c>
      <c r="EZ158" s="12" t="s">
        <v>1493</v>
      </c>
      <c r="FA158" s="12" t="s">
        <v>1493</v>
      </c>
      <c r="FB158" s="12" t="s">
        <v>1493</v>
      </c>
      <c r="FC158" s="12" t="s">
        <v>1493</v>
      </c>
      <c r="FD158" s="12" t="s">
        <v>1493</v>
      </c>
      <c r="FE158" s="12" t="s">
        <v>1493</v>
      </c>
      <c r="FF158" s="12" t="s">
        <v>1493</v>
      </c>
      <c r="FG158" s="12" t="s">
        <v>1493</v>
      </c>
      <c r="FH158" s="12" t="s">
        <v>1493</v>
      </c>
      <c r="FI158" s="12" t="s">
        <v>1493</v>
      </c>
      <c r="FJ158" s="12" t="s">
        <v>1493</v>
      </c>
      <c r="FK158" s="12" t="s">
        <v>1493</v>
      </c>
      <c r="FL158" s="12" t="s">
        <v>1493</v>
      </c>
      <c r="FM158" s="12" t="s">
        <v>1493</v>
      </c>
      <c r="FN158" s="12">
        <v>2</v>
      </c>
      <c r="FO158" s="12" t="s">
        <v>650</v>
      </c>
      <c r="FP158" s="12" t="s">
        <v>1493</v>
      </c>
      <c r="FQ158">
        <v>0</v>
      </c>
      <c r="FR158" s="12" t="s">
        <v>1493</v>
      </c>
      <c r="FS158" s="12" t="s">
        <v>1493</v>
      </c>
      <c r="FT158" s="12" t="s">
        <v>1493</v>
      </c>
      <c r="FU158" s="12" t="s">
        <v>1493</v>
      </c>
      <c r="FV158" s="12" t="s">
        <v>1493</v>
      </c>
      <c r="FW158" s="12" t="s">
        <v>1493</v>
      </c>
      <c r="FX158" s="12" t="s">
        <v>1493</v>
      </c>
      <c r="FY158" s="12" t="s">
        <v>1493</v>
      </c>
      <c r="FZ158" s="12" t="s">
        <v>1493</v>
      </c>
      <c r="GA158" s="12" t="s">
        <v>1493</v>
      </c>
      <c r="GB158" s="12" t="s">
        <v>1493</v>
      </c>
      <c r="GC158" s="12" t="s">
        <v>1493</v>
      </c>
      <c r="GD158" s="12" t="s">
        <v>1493</v>
      </c>
      <c r="GE158" s="12" t="s">
        <v>1493</v>
      </c>
      <c r="GF158" s="12" t="s">
        <v>1493</v>
      </c>
      <c r="GG158" s="12" t="s">
        <v>1493</v>
      </c>
      <c r="GH158" s="12" t="s">
        <v>1493</v>
      </c>
      <c r="GI158" s="12" t="s">
        <v>1493</v>
      </c>
      <c r="GJ158">
        <v>0</v>
      </c>
      <c r="GK158">
        <v>0</v>
      </c>
      <c r="GL158">
        <v>0</v>
      </c>
      <c r="GN158" s="12">
        <v>2</v>
      </c>
    </row>
    <row r="159" spans="1:196" x14ac:dyDescent="0.25">
      <c r="A159" s="4">
        <v>1.0629999999999999</v>
      </c>
      <c r="B159" s="12" t="s">
        <v>783</v>
      </c>
      <c r="C159" s="12" t="s">
        <v>1493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 s="12" t="s">
        <v>1493</v>
      </c>
      <c r="M159" s="12" t="s">
        <v>1493</v>
      </c>
      <c r="N159" s="12" t="s">
        <v>1493</v>
      </c>
      <c r="O159">
        <v>1</v>
      </c>
      <c r="P159" s="12" t="s">
        <v>589</v>
      </c>
      <c r="Q159" s="12" t="s">
        <v>1493</v>
      </c>
      <c r="R159" s="12" t="s">
        <v>1493</v>
      </c>
      <c r="S159" s="12" t="s">
        <v>1493</v>
      </c>
      <c r="T159" s="12" t="s">
        <v>1493</v>
      </c>
      <c r="U159" s="12" t="s">
        <v>1493</v>
      </c>
      <c r="V159" s="12" t="s">
        <v>1493</v>
      </c>
      <c r="W159" s="12" t="s">
        <v>1493</v>
      </c>
      <c r="X159" s="12" t="s">
        <v>1493</v>
      </c>
      <c r="Y159" s="12" t="s">
        <v>1493</v>
      </c>
      <c r="Z159" s="12" t="s">
        <v>1493</v>
      </c>
      <c r="AA159" s="12" t="s">
        <v>1493</v>
      </c>
      <c r="AB159">
        <v>1</v>
      </c>
      <c r="AC159" s="12" t="s">
        <v>1493</v>
      </c>
      <c r="AD159" s="12" t="s">
        <v>1493</v>
      </c>
      <c r="AE159" s="12" t="s">
        <v>1493</v>
      </c>
      <c r="AF159" s="12" t="s">
        <v>1493</v>
      </c>
      <c r="AG159" s="12" t="s">
        <v>1493</v>
      </c>
      <c r="AH159" s="12" t="s">
        <v>1493</v>
      </c>
      <c r="AI159" s="12" t="s">
        <v>1493</v>
      </c>
      <c r="AJ159" s="12" t="s">
        <v>1493</v>
      </c>
      <c r="AK159" s="12" t="s">
        <v>1493</v>
      </c>
      <c r="AL159" s="12" t="s">
        <v>1493</v>
      </c>
      <c r="AM159" s="12" t="s">
        <v>1493</v>
      </c>
      <c r="AN159" s="12" t="s">
        <v>1493</v>
      </c>
      <c r="AO159" s="12" t="s">
        <v>1493</v>
      </c>
      <c r="AP159" s="12" t="s">
        <v>1493</v>
      </c>
      <c r="AQ159" s="12" t="s">
        <v>1493</v>
      </c>
      <c r="AR159" s="12" t="s">
        <v>1493</v>
      </c>
      <c r="AS159" s="12" t="s">
        <v>1493</v>
      </c>
      <c r="AT159" s="12" t="s">
        <v>1493</v>
      </c>
      <c r="AU159" s="12" t="s">
        <v>1493</v>
      </c>
      <c r="AV159" s="12" t="s">
        <v>1493</v>
      </c>
      <c r="AW159" s="12" t="s">
        <v>1493</v>
      </c>
      <c r="AX159" s="12" t="s">
        <v>1493</v>
      </c>
      <c r="AY159" s="12" t="s">
        <v>1493</v>
      </c>
      <c r="AZ159" s="12" t="s">
        <v>1493</v>
      </c>
      <c r="BA159" s="12" t="s">
        <v>1493</v>
      </c>
      <c r="BB159" s="12" t="s">
        <v>1493</v>
      </c>
      <c r="BC159" s="12" t="s">
        <v>1493</v>
      </c>
      <c r="BD159" s="12" t="s">
        <v>1493</v>
      </c>
      <c r="BE159" s="12" t="s">
        <v>1493</v>
      </c>
      <c r="BF159" s="12" t="s">
        <v>1493</v>
      </c>
      <c r="BG159" s="12" t="s">
        <v>1493</v>
      </c>
      <c r="BH159" s="12" t="s">
        <v>1493</v>
      </c>
      <c r="BI159" s="12" t="s">
        <v>1493</v>
      </c>
      <c r="BJ159" s="12" t="s">
        <v>1493</v>
      </c>
      <c r="BK159" s="12" t="s">
        <v>1493</v>
      </c>
      <c r="BL159" s="12" t="s">
        <v>1493</v>
      </c>
      <c r="BM159" s="12" t="s">
        <v>1493</v>
      </c>
      <c r="BN159" s="12" t="s">
        <v>1493</v>
      </c>
      <c r="BO159" s="12" t="s">
        <v>1493</v>
      </c>
      <c r="BP159" s="12" t="s">
        <v>1493</v>
      </c>
      <c r="BQ159" s="12" t="s">
        <v>1493</v>
      </c>
      <c r="BR159" s="12" t="s">
        <v>1493</v>
      </c>
      <c r="BS159" s="12" t="s">
        <v>1493</v>
      </c>
      <c r="BT159" s="12" t="s">
        <v>1493</v>
      </c>
      <c r="BU159" s="12" t="s">
        <v>1493</v>
      </c>
      <c r="BV159" s="12" t="s">
        <v>1493</v>
      </c>
      <c r="BW159" s="12" t="s">
        <v>1493</v>
      </c>
      <c r="BX159" s="12" t="s">
        <v>1493</v>
      </c>
      <c r="BY159" s="12" t="s">
        <v>1493</v>
      </c>
      <c r="BZ159" s="12" t="s">
        <v>1493</v>
      </c>
      <c r="CA159" s="12" t="s">
        <v>1493</v>
      </c>
      <c r="CB159" s="12" t="s">
        <v>1493</v>
      </c>
      <c r="CC159" s="12" t="s">
        <v>1493</v>
      </c>
      <c r="CD159" s="12" t="s">
        <v>1493</v>
      </c>
      <c r="CE159" s="12" t="s">
        <v>1493</v>
      </c>
      <c r="CF159" s="12" t="s">
        <v>1493</v>
      </c>
      <c r="CG159" s="12" t="s">
        <v>1493</v>
      </c>
      <c r="CH159" s="12" t="s">
        <v>1493</v>
      </c>
      <c r="CI159" s="12" t="s">
        <v>1493</v>
      </c>
      <c r="CJ159" s="12" t="s">
        <v>1493</v>
      </c>
      <c r="CK159" s="12" t="s">
        <v>1493</v>
      </c>
      <c r="CL159" s="12" t="s">
        <v>1493</v>
      </c>
      <c r="CM159" s="12" t="s">
        <v>1493</v>
      </c>
      <c r="CN159" s="12" t="s">
        <v>1493</v>
      </c>
      <c r="CO159" s="12" t="s">
        <v>1493</v>
      </c>
      <c r="CP159" s="12" t="s">
        <v>1493</v>
      </c>
      <c r="CQ159" s="12" t="s">
        <v>1493</v>
      </c>
      <c r="CR159" s="12" t="s">
        <v>1493</v>
      </c>
      <c r="CS159" s="12" t="s">
        <v>1493</v>
      </c>
      <c r="CT159" s="12" t="s">
        <v>1493</v>
      </c>
      <c r="CU159" s="12" t="s">
        <v>1493</v>
      </c>
      <c r="CV159" s="12" t="s">
        <v>1493</v>
      </c>
      <c r="CW159" s="12" t="s">
        <v>1493</v>
      </c>
      <c r="CX159" s="12" t="s">
        <v>1493</v>
      </c>
      <c r="CY159" s="12" t="s">
        <v>1493</v>
      </c>
      <c r="CZ159" s="12" t="s">
        <v>1493</v>
      </c>
      <c r="DA159" s="12" t="s">
        <v>1493</v>
      </c>
      <c r="DB159" s="12" t="s">
        <v>1493</v>
      </c>
      <c r="DC159" s="12" t="s">
        <v>1493</v>
      </c>
      <c r="DD159" s="12" t="s">
        <v>1493</v>
      </c>
      <c r="DE159" s="12" t="s">
        <v>1493</v>
      </c>
      <c r="DF159" s="12" t="s">
        <v>1493</v>
      </c>
      <c r="DG159" s="12" t="s">
        <v>1493</v>
      </c>
      <c r="DH159" s="12" t="s">
        <v>1493</v>
      </c>
      <c r="DI159" s="12" t="s">
        <v>1493</v>
      </c>
      <c r="DJ159" s="12" t="s">
        <v>1493</v>
      </c>
      <c r="DK159" s="12" t="s">
        <v>1493</v>
      </c>
      <c r="DL159" s="12" t="s">
        <v>1493</v>
      </c>
      <c r="DM159" s="12" t="s">
        <v>1493</v>
      </c>
      <c r="DN159" s="12" t="s">
        <v>1493</v>
      </c>
      <c r="DO159" s="12" t="s">
        <v>1493</v>
      </c>
      <c r="DP159" s="12" t="s">
        <v>1493</v>
      </c>
      <c r="DQ159" s="12" t="s">
        <v>1493</v>
      </c>
      <c r="DR159" s="12" t="s">
        <v>1493</v>
      </c>
      <c r="DS159" s="12" t="s">
        <v>1493</v>
      </c>
      <c r="DT159" s="12" t="s">
        <v>1493</v>
      </c>
      <c r="DU159" s="12" t="s">
        <v>1493</v>
      </c>
      <c r="DV159" s="12" t="s">
        <v>1493</v>
      </c>
      <c r="DW159" s="12" t="s">
        <v>1493</v>
      </c>
      <c r="DX159" s="12" t="s">
        <v>1493</v>
      </c>
      <c r="DY159" s="12" t="s">
        <v>1493</v>
      </c>
      <c r="DZ159" s="12" t="s">
        <v>1493</v>
      </c>
      <c r="EA159" s="12" t="s">
        <v>1493</v>
      </c>
      <c r="EB159" s="12" t="s">
        <v>1493</v>
      </c>
      <c r="EC159" s="12" t="s">
        <v>1493</v>
      </c>
      <c r="ED159" s="12" t="s">
        <v>1493</v>
      </c>
      <c r="EE159" s="12" t="s">
        <v>1493</v>
      </c>
      <c r="EF159" s="12" t="s">
        <v>1493</v>
      </c>
      <c r="EG159" s="12" t="s">
        <v>1493</v>
      </c>
      <c r="EH159" s="12" t="s">
        <v>1493</v>
      </c>
      <c r="EI159" s="12" t="s">
        <v>1493</v>
      </c>
      <c r="EJ159" s="12" t="s">
        <v>1493</v>
      </c>
      <c r="EK159" s="12" t="s">
        <v>1493</v>
      </c>
      <c r="EL159" s="12" t="s">
        <v>1493</v>
      </c>
      <c r="EM159" s="12" t="s">
        <v>1493</v>
      </c>
      <c r="EN159" s="12" t="s">
        <v>1493</v>
      </c>
      <c r="EO159" s="12" t="s">
        <v>1493</v>
      </c>
      <c r="EP159" s="12" t="s">
        <v>1493</v>
      </c>
      <c r="EQ159" s="12" t="s">
        <v>1493</v>
      </c>
      <c r="ER159" s="12" t="s">
        <v>1493</v>
      </c>
      <c r="ES159" s="12" t="s">
        <v>1493</v>
      </c>
      <c r="ET159" s="12" t="s">
        <v>1493</v>
      </c>
      <c r="EU159" s="12" t="s">
        <v>1493</v>
      </c>
      <c r="EV159" s="12" t="s">
        <v>1493</v>
      </c>
      <c r="EW159" s="12" t="s">
        <v>1493</v>
      </c>
      <c r="EX159" s="12" t="s">
        <v>1493</v>
      </c>
      <c r="EY159" s="12" t="s">
        <v>1493</v>
      </c>
      <c r="EZ159" s="12" t="s">
        <v>1493</v>
      </c>
      <c r="FA159" s="12" t="s">
        <v>1493</v>
      </c>
      <c r="FB159" s="12" t="s">
        <v>1493</v>
      </c>
      <c r="FC159" s="12" t="s">
        <v>1493</v>
      </c>
      <c r="FD159" s="12" t="s">
        <v>1493</v>
      </c>
      <c r="FE159" s="12" t="s">
        <v>1493</v>
      </c>
      <c r="FF159" s="12" t="s">
        <v>1493</v>
      </c>
      <c r="FG159" s="12" t="s">
        <v>1493</v>
      </c>
      <c r="FH159" s="12" t="s">
        <v>1493</v>
      </c>
      <c r="FI159" s="12" t="s">
        <v>1493</v>
      </c>
      <c r="FJ159" s="12" t="s">
        <v>1493</v>
      </c>
      <c r="FK159" s="12" t="s">
        <v>1493</v>
      </c>
      <c r="FL159" s="12" t="s">
        <v>1493</v>
      </c>
      <c r="FM159" s="12" t="s">
        <v>1493</v>
      </c>
      <c r="FN159">
        <v>1</v>
      </c>
      <c r="FO159" s="12" t="s">
        <v>1493</v>
      </c>
      <c r="FP159" s="12" t="s">
        <v>1493</v>
      </c>
      <c r="FQ159">
        <v>1</v>
      </c>
      <c r="FR159" s="12" t="s">
        <v>1493</v>
      </c>
      <c r="FS159" s="12" t="s">
        <v>1493</v>
      </c>
      <c r="FT159" s="12" t="s">
        <v>1493</v>
      </c>
      <c r="FU159" s="12" t="s">
        <v>1493</v>
      </c>
      <c r="FV159" s="12" t="s">
        <v>1493</v>
      </c>
      <c r="FW159" s="12" t="s">
        <v>1493</v>
      </c>
      <c r="FX159" s="12" t="s">
        <v>1493</v>
      </c>
      <c r="FY159" s="12" t="s">
        <v>1493</v>
      </c>
      <c r="FZ159" s="12" t="s">
        <v>1493</v>
      </c>
      <c r="GA159" s="12" t="s">
        <v>1493</v>
      </c>
      <c r="GB159" s="12" t="s">
        <v>1493</v>
      </c>
      <c r="GC159" s="12" t="s">
        <v>1493</v>
      </c>
      <c r="GD159" s="12" t="s">
        <v>1493</v>
      </c>
      <c r="GE159" s="12" t="s">
        <v>1493</v>
      </c>
      <c r="GF159" s="12" t="s">
        <v>1493</v>
      </c>
      <c r="GG159" s="12" t="s">
        <v>1493</v>
      </c>
      <c r="GH159" s="12" t="s">
        <v>1493</v>
      </c>
      <c r="GI159" s="12" t="s">
        <v>1493</v>
      </c>
      <c r="GJ159">
        <v>0</v>
      </c>
      <c r="GK159">
        <v>0</v>
      </c>
      <c r="GL159">
        <v>1</v>
      </c>
      <c r="GN159">
        <v>1</v>
      </c>
    </row>
    <row r="160" spans="1:196" x14ac:dyDescent="0.25">
      <c r="A160" s="4">
        <v>1.0640000000000001</v>
      </c>
      <c r="B160" s="12" t="s">
        <v>816</v>
      </c>
      <c r="C160" s="12" t="s">
        <v>1493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 s="12" t="s">
        <v>1493</v>
      </c>
      <c r="M160" s="12" t="s">
        <v>1493</v>
      </c>
      <c r="N160" s="12" t="s">
        <v>1493</v>
      </c>
      <c r="O160">
        <v>1</v>
      </c>
      <c r="P160" s="12" t="s">
        <v>948</v>
      </c>
      <c r="Q160" s="12" t="s">
        <v>1493</v>
      </c>
      <c r="R160">
        <v>1</v>
      </c>
      <c r="S160" s="12" t="s">
        <v>1493</v>
      </c>
      <c r="T160" s="12" t="s">
        <v>1493</v>
      </c>
      <c r="U160" s="12" t="s">
        <v>1493</v>
      </c>
      <c r="V160" s="12" t="s">
        <v>1493</v>
      </c>
      <c r="W160" s="12" t="s">
        <v>1493</v>
      </c>
      <c r="X160" s="12" t="s">
        <v>1493</v>
      </c>
      <c r="Y160" s="12" t="s">
        <v>1493</v>
      </c>
      <c r="Z160" s="12" t="s">
        <v>1493</v>
      </c>
      <c r="AA160" s="12" t="s">
        <v>1493</v>
      </c>
      <c r="AB160">
        <v>1</v>
      </c>
      <c r="AC160">
        <v>1</v>
      </c>
      <c r="AD160" s="12" t="s">
        <v>1493</v>
      </c>
      <c r="AE160" s="12" t="s">
        <v>1493</v>
      </c>
      <c r="AF160" s="12" t="s">
        <v>1493</v>
      </c>
      <c r="AG160" s="12" t="s">
        <v>1493</v>
      </c>
      <c r="AH160" s="12" t="s">
        <v>1493</v>
      </c>
      <c r="AI160" s="12" t="s">
        <v>1493</v>
      </c>
      <c r="AJ160" s="12" t="s">
        <v>1493</v>
      </c>
      <c r="AK160" s="12" t="s">
        <v>1493</v>
      </c>
      <c r="AL160" s="12" t="s">
        <v>1493</v>
      </c>
      <c r="AM160" s="12" t="s">
        <v>1493</v>
      </c>
      <c r="AN160" s="12" t="s">
        <v>1493</v>
      </c>
      <c r="AO160" s="12" t="s">
        <v>1493</v>
      </c>
      <c r="AP160" s="12" t="s">
        <v>1493</v>
      </c>
      <c r="AQ160" s="12" t="s">
        <v>1493</v>
      </c>
      <c r="AR160" s="12" t="s">
        <v>1493</v>
      </c>
      <c r="AS160" s="12" t="s">
        <v>1493</v>
      </c>
      <c r="AT160" s="12" t="s">
        <v>1493</v>
      </c>
      <c r="AU160" s="12" t="s">
        <v>1493</v>
      </c>
      <c r="AV160" s="12" t="s">
        <v>1493</v>
      </c>
      <c r="AW160" s="12" t="s">
        <v>1493</v>
      </c>
      <c r="AX160" s="12" t="s">
        <v>1493</v>
      </c>
      <c r="AY160" s="12" t="s">
        <v>1493</v>
      </c>
      <c r="AZ160" s="12" t="s">
        <v>1493</v>
      </c>
      <c r="BA160" s="12" t="s">
        <v>1493</v>
      </c>
      <c r="BB160" s="12" t="s">
        <v>1493</v>
      </c>
      <c r="BC160" s="12" t="s">
        <v>1493</v>
      </c>
      <c r="BD160" s="12" t="s">
        <v>1493</v>
      </c>
      <c r="BE160" s="12" t="s">
        <v>1493</v>
      </c>
      <c r="BF160" s="12" t="s">
        <v>1493</v>
      </c>
      <c r="BG160" s="12" t="s">
        <v>1493</v>
      </c>
      <c r="BH160" s="12" t="s">
        <v>1493</v>
      </c>
      <c r="BI160" s="12" t="s">
        <v>1493</v>
      </c>
      <c r="BJ160" s="12" t="s">
        <v>1493</v>
      </c>
      <c r="BK160" s="12" t="s">
        <v>1493</v>
      </c>
      <c r="BL160" s="12" t="s">
        <v>1493</v>
      </c>
      <c r="BM160" s="12" t="s">
        <v>1493</v>
      </c>
      <c r="BN160" s="12" t="s">
        <v>1493</v>
      </c>
      <c r="BO160" s="12" t="s">
        <v>1493</v>
      </c>
      <c r="BP160" s="12" t="s">
        <v>1493</v>
      </c>
      <c r="BQ160" s="12" t="s">
        <v>1493</v>
      </c>
      <c r="BR160" s="12" t="s">
        <v>1493</v>
      </c>
      <c r="BS160" s="12" t="s">
        <v>1493</v>
      </c>
      <c r="BT160" s="12" t="s">
        <v>1493</v>
      </c>
      <c r="BU160" s="12" t="s">
        <v>1493</v>
      </c>
      <c r="BV160" s="12" t="s">
        <v>1493</v>
      </c>
      <c r="BW160" s="12" t="s">
        <v>1493</v>
      </c>
      <c r="BX160" s="12" t="s">
        <v>1493</v>
      </c>
      <c r="BY160" s="12" t="s">
        <v>1493</v>
      </c>
      <c r="BZ160" s="12" t="s">
        <v>1493</v>
      </c>
      <c r="CA160" s="12" t="s">
        <v>1493</v>
      </c>
      <c r="CB160" s="12" t="s">
        <v>1493</v>
      </c>
      <c r="CC160" s="12" t="s">
        <v>1493</v>
      </c>
      <c r="CD160" s="12" t="s">
        <v>1493</v>
      </c>
      <c r="CE160" s="12" t="s">
        <v>1493</v>
      </c>
      <c r="CF160" s="12" t="s">
        <v>1493</v>
      </c>
      <c r="CG160" s="12" t="s">
        <v>1493</v>
      </c>
      <c r="CH160" s="12" t="s">
        <v>1493</v>
      </c>
      <c r="CI160" s="12" t="s">
        <v>1493</v>
      </c>
      <c r="CJ160" s="12" t="s">
        <v>1493</v>
      </c>
      <c r="CK160" s="12" t="s">
        <v>1493</v>
      </c>
      <c r="CL160" s="12" t="s">
        <v>1493</v>
      </c>
      <c r="CM160" s="12" t="s">
        <v>1493</v>
      </c>
      <c r="CN160" s="12" t="s">
        <v>1493</v>
      </c>
      <c r="CO160" s="12" t="s">
        <v>1493</v>
      </c>
      <c r="CP160" s="12" t="s">
        <v>1493</v>
      </c>
      <c r="CQ160" s="12" t="s">
        <v>1493</v>
      </c>
      <c r="CR160" s="12" t="s">
        <v>1493</v>
      </c>
      <c r="CS160" s="12" t="s">
        <v>1493</v>
      </c>
      <c r="CT160" s="12" t="s">
        <v>1493</v>
      </c>
      <c r="CU160" s="12" t="s">
        <v>1493</v>
      </c>
      <c r="CV160" s="12" t="s">
        <v>1493</v>
      </c>
      <c r="CW160" s="12" t="s">
        <v>1493</v>
      </c>
      <c r="CX160" s="12" t="s">
        <v>1493</v>
      </c>
      <c r="CY160" s="12" t="s">
        <v>1493</v>
      </c>
      <c r="CZ160" s="12" t="s">
        <v>1493</v>
      </c>
      <c r="DA160" s="12" t="s">
        <v>1493</v>
      </c>
      <c r="DB160" s="12" t="s">
        <v>1493</v>
      </c>
      <c r="DC160" s="12" t="s">
        <v>1493</v>
      </c>
      <c r="DD160" s="12" t="s">
        <v>1493</v>
      </c>
      <c r="DE160" s="12" t="s">
        <v>1493</v>
      </c>
      <c r="DF160" s="12" t="s">
        <v>1493</v>
      </c>
      <c r="DG160" s="12" t="s">
        <v>1493</v>
      </c>
      <c r="DH160" s="12" t="s">
        <v>1493</v>
      </c>
      <c r="DI160" s="12" t="s">
        <v>1493</v>
      </c>
      <c r="DJ160" s="12" t="s">
        <v>1493</v>
      </c>
      <c r="DK160" s="12" t="s">
        <v>1493</v>
      </c>
      <c r="DL160" s="12" t="s">
        <v>1493</v>
      </c>
      <c r="DM160" s="12" t="s">
        <v>1493</v>
      </c>
      <c r="DN160" s="12" t="s">
        <v>1493</v>
      </c>
      <c r="DO160" s="12" t="s">
        <v>1493</v>
      </c>
      <c r="DP160" s="12" t="s">
        <v>1493</v>
      </c>
      <c r="DQ160" s="12" t="s">
        <v>1493</v>
      </c>
      <c r="DR160" s="12" t="s">
        <v>1493</v>
      </c>
      <c r="DS160" s="12" t="s">
        <v>1493</v>
      </c>
      <c r="DT160" s="12" t="s">
        <v>1493</v>
      </c>
      <c r="DU160" s="12" t="s">
        <v>1493</v>
      </c>
      <c r="DV160" s="12" t="s">
        <v>1493</v>
      </c>
      <c r="DW160" s="12" t="s">
        <v>1493</v>
      </c>
      <c r="DX160" s="12" t="s">
        <v>1493</v>
      </c>
      <c r="DY160" s="12" t="s">
        <v>1493</v>
      </c>
      <c r="DZ160" s="12" t="s">
        <v>1493</v>
      </c>
      <c r="EA160" s="12" t="s">
        <v>1493</v>
      </c>
      <c r="EB160" s="12" t="s">
        <v>1493</v>
      </c>
      <c r="EC160" s="12" t="s">
        <v>1493</v>
      </c>
      <c r="ED160" s="12" t="s">
        <v>1493</v>
      </c>
      <c r="EE160" s="12" t="s">
        <v>1493</v>
      </c>
      <c r="EF160" s="12" t="s">
        <v>1493</v>
      </c>
      <c r="EG160" s="12" t="s">
        <v>1493</v>
      </c>
      <c r="EH160" s="12" t="s">
        <v>1493</v>
      </c>
      <c r="EI160" s="12" t="s">
        <v>1493</v>
      </c>
      <c r="EJ160" s="12" t="s">
        <v>1493</v>
      </c>
      <c r="EK160" s="12" t="s">
        <v>1493</v>
      </c>
      <c r="EL160" s="12" t="s">
        <v>1493</v>
      </c>
      <c r="EM160" s="12" t="s">
        <v>1493</v>
      </c>
      <c r="EN160" s="12" t="s">
        <v>1493</v>
      </c>
      <c r="EO160" s="12" t="s">
        <v>1493</v>
      </c>
      <c r="EP160" s="12" t="s">
        <v>1493</v>
      </c>
      <c r="EQ160" s="12" t="s">
        <v>1493</v>
      </c>
      <c r="ER160" s="12" t="s">
        <v>1493</v>
      </c>
      <c r="ES160" s="12" t="s">
        <v>1493</v>
      </c>
      <c r="ET160" s="12" t="s">
        <v>1493</v>
      </c>
      <c r="EU160" s="12" t="s">
        <v>1493</v>
      </c>
      <c r="EV160" s="12" t="s">
        <v>1493</v>
      </c>
      <c r="EW160" s="12" t="s">
        <v>1493</v>
      </c>
      <c r="EX160" s="12" t="s">
        <v>1493</v>
      </c>
      <c r="EY160" s="12" t="s">
        <v>1493</v>
      </c>
      <c r="EZ160" s="12" t="s">
        <v>1493</v>
      </c>
      <c r="FA160" s="12" t="s">
        <v>1493</v>
      </c>
      <c r="FB160" s="12" t="s">
        <v>1493</v>
      </c>
      <c r="FC160" s="12" t="s">
        <v>1493</v>
      </c>
      <c r="FD160" s="12" t="s">
        <v>1493</v>
      </c>
      <c r="FE160" s="12" t="s">
        <v>1493</v>
      </c>
      <c r="FF160" s="12" t="s">
        <v>1493</v>
      </c>
      <c r="FG160" s="12" t="s">
        <v>1493</v>
      </c>
      <c r="FH160" s="12" t="s">
        <v>1493</v>
      </c>
      <c r="FI160" s="12" t="s">
        <v>1493</v>
      </c>
      <c r="FJ160" s="12" t="s">
        <v>1493</v>
      </c>
      <c r="FK160" s="12" t="s">
        <v>1493</v>
      </c>
      <c r="FL160" s="12" t="s">
        <v>1493</v>
      </c>
      <c r="FM160" s="12" t="s">
        <v>1493</v>
      </c>
      <c r="FN160">
        <v>1</v>
      </c>
      <c r="FO160" s="12" t="s">
        <v>1493</v>
      </c>
      <c r="FP160" s="12" t="s">
        <v>1493</v>
      </c>
      <c r="FQ160">
        <v>1</v>
      </c>
      <c r="FR160" s="12" t="s">
        <v>1493</v>
      </c>
      <c r="FS160" s="12" t="s">
        <v>1493</v>
      </c>
      <c r="FT160" s="12" t="s">
        <v>1493</v>
      </c>
      <c r="FU160" s="12" t="s">
        <v>1493</v>
      </c>
      <c r="FV160" s="12" t="s">
        <v>1493</v>
      </c>
      <c r="FW160" s="12" t="s">
        <v>1493</v>
      </c>
      <c r="FX160" s="12" t="s">
        <v>1493</v>
      </c>
      <c r="FY160" s="12" t="s">
        <v>1493</v>
      </c>
      <c r="FZ160" s="12" t="s">
        <v>1493</v>
      </c>
      <c r="GA160" s="12" t="s">
        <v>1493</v>
      </c>
      <c r="GB160" s="12" t="s">
        <v>1493</v>
      </c>
      <c r="GC160" s="12" t="s">
        <v>1493</v>
      </c>
      <c r="GD160" s="12" t="s">
        <v>1493</v>
      </c>
      <c r="GE160" s="12" t="s">
        <v>1493</v>
      </c>
      <c r="GF160" s="12" t="s">
        <v>1493</v>
      </c>
      <c r="GG160" s="12" t="s">
        <v>1493</v>
      </c>
      <c r="GH160" s="12" t="s">
        <v>1493</v>
      </c>
      <c r="GI160" s="12" t="s">
        <v>1493</v>
      </c>
      <c r="GJ160">
        <v>0</v>
      </c>
      <c r="GK160">
        <v>0</v>
      </c>
      <c r="GL160">
        <v>0</v>
      </c>
      <c r="GN160">
        <v>1</v>
      </c>
    </row>
    <row r="161" spans="1:196" x14ac:dyDescent="0.25">
      <c r="A161" s="4">
        <v>1.0649999999999999</v>
      </c>
      <c r="B161" s="12" t="s">
        <v>467</v>
      </c>
      <c r="C161" s="12" t="s">
        <v>1493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 s="12" t="s">
        <v>1493</v>
      </c>
      <c r="M161" s="12" t="s">
        <v>1493</v>
      </c>
      <c r="N161" s="12" t="s">
        <v>1493</v>
      </c>
      <c r="O161">
        <v>1</v>
      </c>
      <c r="P161" s="12" t="s">
        <v>547</v>
      </c>
      <c r="Q161" s="12" t="s">
        <v>1493</v>
      </c>
      <c r="R161">
        <v>1</v>
      </c>
      <c r="S161" s="12" t="s">
        <v>1493</v>
      </c>
      <c r="T161" s="12" t="s">
        <v>1493</v>
      </c>
      <c r="U161" s="12" t="s">
        <v>1493</v>
      </c>
      <c r="V161" s="12" t="s">
        <v>1493</v>
      </c>
      <c r="W161" s="12" t="s">
        <v>1493</v>
      </c>
      <c r="X161" s="12" t="s">
        <v>1493</v>
      </c>
      <c r="Y161" s="12" t="s">
        <v>1493</v>
      </c>
      <c r="Z161" s="12" t="s">
        <v>1493</v>
      </c>
      <c r="AA161" s="12" t="s">
        <v>1493</v>
      </c>
      <c r="AB161">
        <v>1</v>
      </c>
      <c r="AC161">
        <v>1</v>
      </c>
      <c r="AD161" s="12" t="s">
        <v>1493</v>
      </c>
      <c r="AE161" s="12" t="s">
        <v>1493</v>
      </c>
      <c r="AF161" s="12" t="s">
        <v>1493</v>
      </c>
      <c r="AG161" s="12" t="s">
        <v>1493</v>
      </c>
      <c r="AH161" s="12" t="s">
        <v>1493</v>
      </c>
      <c r="AI161" s="12" t="s">
        <v>1493</v>
      </c>
      <c r="AJ161" s="12" t="s">
        <v>1493</v>
      </c>
      <c r="AK161" s="12" t="s">
        <v>1493</v>
      </c>
      <c r="AL161" s="12" t="s">
        <v>1493</v>
      </c>
      <c r="AM161" s="12" t="s">
        <v>1493</v>
      </c>
      <c r="AN161" s="12" t="s">
        <v>1493</v>
      </c>
      <c r="AO161" s="12" t="s">
        <v>1493</v>
      </c>
      <c r="AP161" s="12" t="s">
        <v>1493</v>
      </c>
      <c r="AQ161" s="12" t="s">
        <v>1493</v>
      </c>
      <c r="AR161" s="12" t="s">
        <v>1493</v>
      </c>
      <c r="AS161" s="12" t="s">
        <v>1493</v>
      </c>
      <c r="AT161" s="12" t="s">
        <v>1493</v>
      </c>
      <c r="AU161" s="12" t="s">
        <v>1493</v>
      </c>
      <c r="AV161" s="12" t="s">
        <v>1493</v>
      </c>
      <c r="AW161" s="12" t="s">
        <v>1493</v>
      </c>
      <c r="AX161" s="12" t="s">
        <v>1493</v>
      </c>
      <c r="AY161" s="12" t="s">
        <v>1493</v>
      </c>
      <c r="AZ161" s="12" t="s">
        <v>1493</v>
      </c>
      <c r="BA161" s="12" t="s">
        <v>1493</v>
      </c>
      <c r="BB161" s="12" t="s">
        <v>1493</v>
      </c>
      <c r="BC161" s="12" t="s">
        <v>1493</v>
      </c>
      <c r="BD161" s="12" t="s">
        <v>1493</v>
      </c>
      <c r="BE161" s="12" t="s">
        <v>1493</v>
      </c>
      <c r="BF161" s="12" t="s">
        <v>1493</v>
      </c>
      <c r="BG161" s="12" t="s">
        <v>1493</v>
      </c>
      <c r="BH161" s="12" t="s">
        <v>1493</v>
      </c>
      <c r="BI161" s="12" t="s">
        <v>1493</v>
      </c>
      <c r="BJ161" s="12" t="s">
        <v>1493</v>
      </c>
      <c r="BK161" s="12" t="s">
        <v>1493</v>
      </c>
      <c r="BL161" s="12" t="s">
        <v>1493</v>
      </c>
      <c r="BM161" s="12" t="s">
        <v>1493</v>
      </c>
      <c r="BN161" s="12" t="s">
        <v>1493</v>
      </c>
      <c r="BO161" s="12" t="s">
        <v>1493</v>
      </c>
      <c r="BP161" s="12" t="s">
        <v>1493</v>
      </c>
      <c r="BQ161" s="12" t="s">
        <v>1493</v>
      </c>
      <c r="BR161" s="12" t="s">
        <v>1493</v>
      </c>
      <c r="BS161" s="12" t="s">
        <v>1493</v>
      </c>
      <c r="BT161" s="12" t="s">
        <v>1493</v>
      </c>
      <c r="BU161" s="12" t="s">
        <v>1493</v>
      </c>
      <c r="BV161" s="12" t="s">
        <v>1493</v>
      </c>
      <c r="BW161" s="12" t="s">
        <v>1493</v>
      </c>
      <c r="BX161" s="12" t="s">
        <v>1493</v>
      </c>
      <c r="BY161" s="12" t="s">
        <v>1493</v>
      </c>
      <c r="BZ161" s="12" t="s">
        <v>1493</v>
      </c>
      <c r="CA161" s="12" t="s">
        <v>1493</v>
      </c>
      <c r="CB161" s="12" t="s">
        <v>1493</v>
      </c>
      <c r="CC161" s="12" t="s">
        <v>1493</v>
      </c>
      <c r="CD161" s="12" t="s">
        <v>1493</v>
      </c>
      <c r="CE161" s="12" t="s">
        <v>1493</v>
      </c>
      <c r="CF161" s="12" t="s">
        <v>1493</v>
      </c>
      <c r="CG161" s="12" t="s">
        <v>1493</v>
      </c>
      <c r="CH161" s="12" t="s">
        <v>1493</v>
      </c>
      <c r="CI161" s="12" t="s">
        <v>1493</v>
      </c>
      <c r="CJ161" s="12" t="s">
        <v>1493</v>
      </c>
      <c r="CK161" s="12" t="s">
        <v>1493</v>
      </c>
      <c r="CL161" s="12" t="s">
        <v>1493</v>
      </c>
      <c r="CM161" s="12" t="s">
        <v>1493</v>
      </c>
      <c r="CN161" s="12" t="s">
        <v>1493</v>
      </c>
      <c r="CO161" s="12" t="s">
        <v>1493</v>
      </c>
      <c r="CP161" s="12" t="s">
        <v>1493</v>
      </c>
      <c r="CQ161" s="12" t="s">
        <v>1493</v>
      </c>
      <c r="CR161" s="12" t="s">
        <v>1493</v>
      </c>
      <c r="CS161" s="12" t="s">
        <v>1493</v>
      </c>
      <c r="CT161" s="12" t="s">
        <v>1493</v>
      </c>
      <c r="CU161" s="12" t="s">
        <v>1493</v>
      </c>
      <c r="CV161" s="12" t="s">
        <v>1493</v>
      </c>
      <c r="CW161" s="12" t="s">
        <v>1493</v>
      </c>
      <c r="CX161" s="12" t="s">
        <v>1493</v>
      </c>
      <c r="CY161" s="12" t="s">
        <v>1493</v>
      </c>
      <c r="CZ161" s="12" t="s">
        <v>1493</v>
      </c>
      <c r="DA161" s="12" t="s">
        <v>1493</v>
      </c>
      <c r="DB161" s="12" t="s">
        <v>1493</v>
      </c>
      <c r="DC161" s="12" t="s">
        <v>1493</v>
      </c>
      <c r="DD161" s="12" t="s">
        <v>1493</v>
      </c>
      <c r="DE161" s="12" t="s">
        <v>1493</v>
      </c>
      <c r="DF161" s="12" t="s">
        <v>1493</v>
      </c>
      <c r="DG161" s="12" t="s">
        <v>1493</v>
      </c>
      <c r="DH161" s="12" t="s">
        <v>1493</v>
      </c>
      <c r="DI161" s="12" t="s">
        <v>1493</v>
      </c>
      <c r="DJ161" s="12" t="s">
        <v>1493</v>
      </c>
      <c r="DK161" s="12" t="s">
        <v>1493</v>
      </c>
      <c r="DL161" s="12" t="s">
        <v>1493</v>
      </c>
      <c r="DM161" s="12" t="s">
        <v>1493</v>
      </c>
      <c r="DN161" s="12" t="s">
        <v>1493</v>
      </c>
      <c r="DO161" s="12" t="s">
        <v>1493</v>
      </c>
      <c r="DP161" s="12" t="s">
        <v>1493</v>
      </c>
      <c r="DQ161" s="12" t="s">
        <v>1493</v>
      </c>
      <c r="DR161" s="12" t="s">
        <v>1493</v>
      </c>
      <c r="DS161" s="12" t="s">
        <v>1493</v>
      </c>
      <c r="DT161" s="12" t="s">
        <v>1493</v>
      </c>
      <c r="DU161" s="12" t="s">
        <v>1493</v>
      </c>
      <c r="DV161" s="12" t="s">
        <v>1493</v>
      </c>
      <c r="DW161" s="12" t="s">
        <v>1493</v>
      </c>
      <c r="DX161" s="12" t="s">
        <v>1493</v>
      </c>
      <c r="DY161" s="12" t="s">
        <v>1493</v>
      </c>
      <c r="DZ161" s="12" t="s">
        <v>1493</v>
      </c>
      <c r="EA161" s="12" t="s">
        <v>1493</v>
      </c>
      <c r="EB161" s="12" t="s">
        <v>1493</v>
      </c>
      <c r="EC161" s="12" t="s">
        <v>1493</v>
      </c>
      <c r="ED161" s="12" t="s">
        <v>1493</v>
      </c>
      <c r="EE161" s="12" t="s">
        <v>1493</v>
      </c>
      <c r="EF161" s="12" t="s">
        <v>1493</v>
      </c>
      <c r="EG161" s="12" t="s">
        <v>1493</v>
      </c>
      <c r="EH161" s="12" t="s">
        <v>1493</v>
      </c>
      <c r="EI161" s="12" t="s">
        <v>1493</v>
      </c>
      <c r="EJ161" s="12" t="s">
        <v>1493</v>
      </c>
      <c r="EK161" s="12" t="s">
        <v>1493</v>
      </c>
      <c r="EL161" s="12" t="s">
        <v>1493</v>
      </c>
      <c r="EM161" s="12" t="s">
        <v>1493</v>
      </c>
      <c r="EN161" s="12" t="s">
        <v>1493</v>
      </c>
      <c r="EO161" s="12" t="s">
        <v>1493</v>
      </c>
      <c r="EP161" s="12" t="s">
        <v>1493</v>
      </c>
      <c r="EQ161" s="12" t="s">
        <v>1493</v>
      </c>
      <c r="ER161" s="12" t="s">
        <v>1493</v>
      </c>
      <c r="ES161" s="12" t="s">
        <v>1493</v>
      </c>
      <c r="ET161" s="12" t="s">
        <v>1493</v>
      </c>
      <c r="EU161" s="12" t="s">
        <v>1493</v>
      </c>
      <c r="EV161" s="12" t="s">
        <v>1493</v>
      </c>
      <c r="EW161" s="12" t="s">
        <v>1493</v>
      </c>
      <c r="EX161" s="12" t="s">
        <v>1493</v>
      </c>
      <c r="EY161" s="12" t="s">
        <v>1493</v>
      </c>
      <c r="EZ161" s="12" t="s">
        <v>1493</v>
      </c>
      <c r="FA161" s="12" t="s">
        <v>1493</v>
      </c>
      <c r="FB161" s="12" t="s">
        <v>1493</v>
      </c>
      <c r="FC161" s="12" t="s">
        <v>1493</v>
      </c>
      <c r="FD161" s="12" t="s">
        <v>1493</v>
      </c>
      <c r="FE161" s="12" t="s">
        <v>1493</v>
      </c>
      <c r="FF161" s="12" t="s">
        <v>1493</v>
      </c>
      <c r="FG161" s="12" t="s">
        <v>1493</v>
      </c>
      <c r="FH161" s="12" t="s">
        <v>1493</v>
      </c>
      <c r="FI161" s="12" t="s">
        <v>1493</v>
      </c>
      <c r="FJ161" s="12" t="s">
        <v>1493</v>
      </c>
      <c r="FK161" s="12" t="s">
        <v>1493</v>
      </c>
      <c r="FL161" s="12" t="s">
        <v>1493</v>
      </c>
      <c r="FM161" s="12" t="s">
        <v>1493</v>
      </c>
      <c r="FN161">
        <v>1</v>
      </c>
      <c r="FO161" s="12" t="s">
        <v>1493</v>
      </c>
      <c r="FP161" s="12" t="s">
        <v>1493</v>
      </c>
      <c r="FQ161">
        <v>1</v>
      </c>
      <c r="FR161" s="12" t="s">
        <v>1493</v>
      </c>
      <c r="FS161" s="12" t="s">
        <v>1493</v>
      </c>
      <c r="FT161" s="12" t="s">
        <v>1493</v>
      </c>
      <c r="FU161" s="12" t="s">
        <v>1493</v>
      </c>
      <c r="FV161" s="12" t="s">
        <v>1493</v>
      </c>
      <c r="FW161" s="12" t="s">
        <v>1493</v>
      </c>
      <c r="FX161" s="12" t="s">
        <v>1493</v>
      </c>
      <c r="FY161" s="12" t="s">
        <v>1493</v>
      </c>
      <c r="FZ161" s="12" t="s">
        <v>1493</v>
      </c>
      <c r="GA161" s="12" t="s">
        <v>1493</v>
      </c>
      <c r="GB161" s="12" t="s">
        <v>1493</v>
      </c>
      <c r="GC161" s="12" t="s">
        <v>1493</v>
      </c>
      <c r="GD161" s="12" t="s">
        <v>1493</v>
      </c>
      <c r="GE161" s="12" t="s">
        <v>1493</v>
      </c>
      <c r="GF161" s="12" t="s">
        <v>1493</v>
      </c>
      <c r="GG161" s="12" t="s">
        <v>1493</v>
      </c>
      <c r="GH161" s="12" t="s">
        <v>1493</v>
      </c>
      <c r="GI161" s="12" t="s">
        <v>1493</v>
      </c>
      <c r="GJ161">
        <v>0</v>
      </c>
      <c r="GK161">
        <v>0</v>
      </c>
      <c r="GL161">
        <v>0</v>
      </c>
      <c r="GN161">
        <v>1</v>
      </c>
    </row>
    <row r="162" spans="1:196" x14ac:dyDescent="0.25">
      <c r="A162" s="4">
        <v>1.0660000000000001</v>
      </c>
      <c r="B162" t="s">
        <v>518</v>
      </c>
      <c r="C162" s="12" t="s">
        <v>1493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 s="12" t="s">
        <v>1493</v>
      </c>
      <c r="M162" s="12" t="s">
        <v>1493</v>
      </c>
      <c r="N162" s="12" t="s">
        <v>1493</v>
      </c>
      <c r="O162">
        <v>1</v>
      </c>
      <c r="P162" t="s">
        <v>1136</v>
      </c>
      <c r="Q162" s="12" t="s">
        <v>1493</v>
      </c>
      <c r="R162">
        <v>1</v>
      </c>
      <c r="S162" s="12" t="s">
        <v>1493</v>
      </c>
      <c r="T162" s="12" t="s">
        <v>1493</v>
      </c>
      <c r="U162" s="12" t="s">
        <v>1493</v>
      </c>
      <c r="V162" s="12" t="s">
        <v>1493</v>
      </c>
      <c r="W162" s="12" t="s">
        <v>1493</v>
      </c>
      <c r="X162" s="12" t="s">
        <v>1493</v>
      </c>
      <c r="Y162" s="12" t="s">
        <v>1493</v>
      </c>
      <c r="Z162" s="12" t="s">
        <v>1493</v>
      </c>
      <c r="AA162" s="12" t="s">
        <v>1493</v>
      </c>
      <c r="AB162">
        <v>1</v>
      </c>
      <c r="AC162">
        <v>1</v>
      </c>
      <c r="AD162" s="12" t="s">
        <v>1493</v>
      </c>
      <c r="AE162" s="12" t="s">
        <v>1493</v>
      </c>
      <c r="AF162" s="12" t="s">
        <v>1493</v>
      </c>
      <c r="AG162" s="12" t="s">
        <v>1493</v>
      </c>
      <c r="AH162" s="12" t="s">
        <v>1493</v>
      </c>
      <c r="AI162" s="12" t="s">
        <v>1493</v>
      </c>
      <c r="AJ162" s="12" t="s">
        <v>1493</v>
      </c>
      <c r="AK162" s="12" t="s">
        <v>1493</v>
      </c>
      <c r="AL162" s="12" t="s">
        <v>1493</v>
      </c>
      <c r="AM162" s="12" t="s">
        <v>1493</v>
      </c>
      <c r="AN162" s="12" t="s">
        <v>1493</v>
      </c>
      <c r="AO162" s="12" t="s">
        <v>1493</v>
      </c>
      <c r="AP162" s="12" t="s">
        <v>1493</v>
      </c>
      <c r="AQ162" s="12" t="s">
        <v>1493</v>
      </c>
      <c r="AR162" s="12" t="s">
        <v>1493</v>
      </c>
      <c r="AS162" s="12" t="s">
        <v>1493</v>
      </c>
      <c r="AT162" s="12" t="s">
        <v>1493</v>
      </c>
      <c r="AU162" s="12" t="s">
        <v>1493</v>
      </c>
      <c r="AV162" s="12" t="s">
        <v>1493</v>
      </c>
      <c r="AW162" s="12" t="s">
        <v>1493</v>
      </c>
      <c r="AX162" s="12" t="s">
        <v>1493</v>
      </c>
      <c r="AY162" s="12" t="s">
        <v>1493</v>
      </c>
      <c r="AZ162" s="12" t="s">
        <v>1493</v>
      </c>
      <c r="BA162" s="12" t="s">
        <v>1493</v>
      </c>
      <c r="BB162" s="12" t="s">
        <v>1493</v>
      </c>
      <c r="BC162" s="12" t="s">
        <v>1493</v>
      </c>
      <c r="BD162" s="12" t="s">
        <v>1493</v>
      </c>
      <c r="BE162" s="12" t="s">
        <v>1493</v>
      </c>
      <c r="BF162" s="12" t="s">
        <v>1493</v>
      </c>
      <c r="BG162" s="12" t="s">
        <v>1493</v>
      </c>
      <c r="BH162" s="12" t="s">
        <v>1493</v>
      </c>
      <c r="BI162" s="12" t="s">
        <v>1493</v>
      </c>
      <c r="BJ162" s="12" t="s">
        <v>1493</v>
      </c>
      <c r="BK162" s="12" t="s">
        <v>1493</v>
      </c>
      <c r="BL162" s="12" t="s">
        <v>1493</v>
      </c>
      <c r="BM162" s="12" t="s">
        <v>1493</v>
      </c>
      <c r="BN162" s="12" t="s">
        <v>1493</v>
      </c>
      <c r="BO162" s="12" t="s">
        <v>1493</v>
      </c>
      <c r="BP162" s="12" t="s">
        <v>1493</v>
      </c>
      <c r="BQ162" s="12" t="s">
        <v>1493</v>
      </c>
      <c r="BR162" s="12" t="s">
        <v>1493</v>
      </c>
      <c r="BS162" s="12" t="s">
        <v>1493</v>
      </c>
      <c r="BT162" s="12" t="s">
        <v>1493</v>
      </c>
      <c r="BU162" s="12" t="s">
        <v>1493</v>
      </c>
      <c r="BV162" s="12" t="s">
        <v>1493</v>
      </c>
      <c r="BW162" s="12" t="s">
        <v>1493</v>
      </c>
      <c r="BX162" s="12" t="s">
        <v>1493</v>
      </c>
      <c r="BY162" s="12" t="s">
        <v>1493</v>
      </c>
      <c r="BZ162" s="12" t="s">
        <v>1493</v>
      </c>
      <c r="CA162" s="12" t="s">
        <v>1493</v>
      </c>
      <c r="CB162" s="12" t="s">
        <v>1493</v>
      </c>
      <c r="CC162" s="12" t="s">
        <v>1493</v>
      </c>
      <c r="CD162" s="12" t="s">
        <v>1493</v>
      </c>
      <c r="CE162" s="12" t="s">
        <v>1493</v>
      </c>
      <c r="CF162" s="12" t="s">
        <v>1493</v>
      </c>
      <c r="CG162" s="12" t="s">
        <v>1493</v>
      </c>
      <c r="CH162" s="12" t="s">
        <v>1493</v>
      </c>
      <c r="CI162" s="12" t="s">
        <v>1493</v>
      </c>
      <c r="CJ162" s="12" t="s">
        <v>1493</v>
      </c>
      <c r="CK162" s="12" t="s">
        <v>1493</v>
      </c>
      <c r="CL162" s="12" t="s">
        <v>1493</v>
      </c>
      <c r="CM162" s="12" t="s">
        <v>1493</v>
      </c>
      <c r="CN162" s="12" t="s">
        <v>1493</v>
      </c>
      <c r="CO162" s="12" t="s">
        <v>1493</v>
      </c>
      <c r="CP162" s="12" t="s">
        <v>1493</v>
      </c>
      <c r="CQ162" s="12" t="s">
        <v>1493</v>
      </c>
      <c r="CR162" s="12" t="s">
        <v>1493</v>
      </c>
      <c r="CS162" s="12" t="s">
        <v>1493</v>
      </c>
      <c r="CT162" s="12" t="s">
        <v>1493</v>
      </c>
      <c r="CU162" s="12" t="s">
        <v>1493</v>
      </c>
      <c r="CV162" s="12" t="s">
        <v>1493</v>
      </c>
      <c r="CW162" s="12" t="s">
        <v>1493</v>
      </c>
      <c r="CX162" s="12" t="s">
        <v>1493</v>
      </c>
      <c r="CY162" s="12" t="s">
        <v>1493</v>
      </c>
      <c r="CZ162" s="12" t="s">
        <v>1493</v>
      </c>
      <c r="DA162" s="12" t="s">
        <v>1493</v>
      </c>
      <c r="DB162" s="12" t="s">
        <v>1493</v>
      </c>
      <c r="DC162" s="12" t="s">
        <v>1493</v>
      </c>
      <c r="DD162" s="12" t="s">
        <v>1493</v>
      </c>
      <c r="DE162" s="12" t="s">
        <v>1493</v>
      </c>
      <c r="DF162" s="12" t="s">
        <v>1493</v>
      </c>
      <c r="DG162" s="12" t="s">
        <v>1493</v>
      </c>
      <c r="DH162" s="12" t="s">
        <v>1493</v>
      </c>
      <c r="DI162" s="12" t="s">
        <v>1493</v>
      </c>
      <c r="DJ162" s="12" t="s">
        <v>1493</v>
      </c>
      <c r="DK162" s="12" t="s">
        <v>1493</v>
      </c>
      <c r="DL162" s="12" t="s">
        <v>1493</v>
      </c>
      <c r="DM162" s="12" t="s">
        <v>1493</v>
      </c>
      <c r="DN162" s="12" t="s">
        <v>1493</v>
      </c>
      <c r="DO162" s="12" t="s">
        <v>1493</v>
      </c>
      <c r="DP162" s="12" t="s">
        <v>1493</v>
      </c>
      <c r="DQ162" s="12" t="s">
        <v>1493</v>
      </c>
      <c r="DR162" s="12" t="s">
        <v>1493</v>
      </c>
      <c r="DS162" s="12" t="s">
        <v>1493</v>
      </c>
      <c r="DT162" s="12" t="s">
        <v>1493</v>
      </c>
      <c r="DU162" s="12" t="s">
        <v>1493</v>
      </c>
      <c r="DV162" s="12" t="s">
        <v>1493</v>
      </c>
      <c r="DW162" s="12" t="s">
        <v>1493</v>
      </c>
      <c r="DX162" s="12" t="s">
        <v>1493</v>
      </c>
      <c r="DY162" s="12" t="s">
        <v>1493</v>
      </c>
      <c r="DZ162" s="12" t="s">
        <v>1493</v>
      </c>
      <c r="EA162" s="12" t="s">
        <v>1493</v>
      </c>
      <c r="EB162" s="12" t="s">
        <v>1493</v>
      </c>
      <c r="EC162" s="12" t="s">
        <v>1493</v>
      </c>
      <c r="ED162" s="12" t="s">
        <v>1493</v>
      </c>
      <c r="EE162" s="12" t="s">
        <v>1493</v>
      </c>
      <c r="EF162" s="12" t="s">
        <v>1493</v>
      </c>
      <c r="EG162" s="12" t="s">
        <v>1493</v>
      </c>
      <c r="EH162" s="12" t="s">
        <v>1493</v>
      </c>
      <c r="EI162" s="12" t="s">
        <v>1493</v>
      </c>
      <c r="EJ162" s="12" t="s">
        <v>1493</v>
      </c>
      <c r="EK162" s="12" t="s">
        <v>1493</v>
      </c>
      <c r="EL162" s="12" t="s">
        <v>1493</v>
      </c>
      <c r="EM162" s="12" t="s">
        <v>1493</v>
      </c>
      <c r="EN162" s="12" t="s">
        <v>1493</v>
      </c>
      <c r="EO162" s="12" t="s">
        <v>1493</v>
      </c>
      <c r="EP162" s="12" t="s">
        <v>1493</v>
      </c>
      <c r="EQ162" s="12" t="s">
        <v>1493</v>
      </c>
      <c r="ER162" s="12" t="s">
        <v>1493</v>
      </c>
      <c r="ES162" s="12" t="s">
        <v>1493</v>
      </c>
      <c r="ET162" s="12" t="s">
        <v>1493</v>
      </c>
      <c r="EU162" s="12" t="s">
        <v>1493</v>
      </c>
      <c r="EV162" s="12" t="s">
        <v>1493</v>
      </c>
      <c r="EW162" s="12" t="s">
        <v>1493</v>
      </c>
      <c r="EX162" s="12" t="s">
        <v>1493</v>
      </c>
      <c r="EY162" s="12" t="s">
        <v>1493</v>
      </c>
      <c r="EZ162" s="12" t="s">
        <v>1493</v>
      </c>
      <c r="FA162" s="12" t="s">
        <v>1493</v>
      </c>
      <c r="FB162" s="12" t="s">
        <v>1493</v>
      </c>
      <c r="FC162" s="12" t="s">
        <v>1493</v>
      </c>
      <c r="FD162" s="12" t="s">
        <v>1493</v>
      </c>
      <c r="FE162" s="12" t="s">
        <v>1493</v>
      </c>
      <c r="FF162" s="12" t="s">
        <v>1493</v>
      </c>
      <c r="FG162" s="12" t="s">
        <v>1493</v>
      </c>
      <c r="FH162" s="12" t="s">
        <v>1493</v>
      </c>
      <c r="FI162" s="12" t="s">
        <v>1493</v>
      </c>
      <c r="FJ162" s="12" t="s">
        <v>1493</v>
      </c>
      <c r="FK162" s="12" t="s">
        <v>1493</v>
      </c>
      <c r="FL162" s="12" t="s">
        <v>1493</v>
      </c>
      <c r="FM162" s="12" t="s">
        <v>1493</v>
      </c>
      <c r="FN162" t="s">
        <v>603</v>
      </c>
      <c r="FO162" s="12" t="s">
        <v>1493</v>
      </c>
      <c r="FP162" s="12" t="s">
        <v>1493</v>
      </c>
      <c r="FQ162">
        <v>1</v>
      </c>
      <c r="FR162" s="12" t="s">
        <v>1493</v>
      </c>
      <c r="FS162" s="12" t="s">
        <v>1493</v>
      </c>
      <c r="FT162" s="12" t="s">
        <v>1493</v>
      </c>
      <c r="FU162" s="12" t="s">
        <v>1493</v>
      </c>
      <c r="FV162" s="12" t="s">
        <v>1493</v>
      </c>
      <c r="FW162" s="12" t="s">
        <v>1493</v>
      </c>
      <c r="FX162" s="12" t="s">
        <v>1493</v>
      </c>
      <c r="FY162" s="12" t="s">
        <v>1493</v>
      </c>
      <c r="FZ162" s="12" t="s">
        <v>1493</v>
      </c>
      <c r="GA162" s="12" t="s">
        <v>1493</v>
      </c>
      <c r="GB162" s="12" t="s">
        <v>1493</v>
      </c>
      <c r="GC162" s="12" t="s">
        <v>1493</v>
      </c>
      <c r="GD162" s="12" t="s">
        <v>1493</v>
      </c>
      <c r="GE162" s="12" t="s">
        <v>1493</v>
      </c>
      <c r="GF162" s="12" t="s">
        <v>1493</v>
      </c>
      <c r="GG162" s="12" t="s">
        <v>1493</v>
      </c>
      <c r="GH162" s="12" t="s">
        <v>1493</v>
      </c>
      <c r="GI162" s="12" t="s">
        <v>1493</v>
      </c>
      <c r="GJ162">
        <v>0</v>
      </c>
      <c r="GK162">
        <v>0</v>
      </c>
      <c r="GL162">
        <v>0</v>
      </c>
      <c r="GN162">
        <v>4</v>
      </c>
    </row>
    <row r="163" spans="1:196" x14ac:dyDescent="0.25">
      <c r="A163" s="4">
        <v>1.0669999999999999</v>
      </c>
      <c r="B163" s="12" t="s">
        <v>581</v>
      </c>
      <c r="C163" s="12" t="s">
        <v>1493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 s="12" t="s">
        <v>1493</v>
      </c>
      <c r="M163" s="12" t="s">
        <v>1493</v>
      </c>
      <c r="N163">
        <v>1</v>
      </c>
      <c r="O163">
        <v>1</v>
      </c>
      <c r="P163" s="12" t="s">
        <v>622</v>
      </c>
      <c r="Q163" s="12" t="s">
        <v>1493</v>
      </c>
      <c r="R163">
        <v>1</v>
      </c>
      <c r="S163" s="12" t="s">
        <v>1493</v>
      </c>
      <c r="T163" s="12" t="s">
        <v>1493</v>
      </c>
      <c r="U163" s="12" t="s">
        <v>1493</v>
      </c>
      <c r="V163" s="12" t="s">
        <v>1493</v>
      </c>
      <c r="W163" s="12" t="s">
        <v>1493</v>
      </c>
      <c r="X163" s="12" t="s">
        <v>1493</v>
      </c>
      <c r="Y163" s="12" t="s">
        <v>1493</v>
      </c>
      <c r="Z163" s="12" t="s">
        <v>1493</v>
      </c>
      <c r="AA163" s="12" t="s">
        <v>1493</v>
      </c>
      <c r="AB163" s="12" t="s">
        <v>1493</v>
      </c>
      <c r="AC163" s="12" t="s">
        <v>1493</v>
      </c>
      <c r="AD163" s="12" t="s">
        <v>644</v>
      </c>
      <c r="AE163" s="12" t="s">
        <v>1493</v>
      </c>
      <c r="AF163">
        <v>1</v>
      </c>
      <c r="AG163" s="12" t="s">
        <v>1493</v>
      </c>
      <c r="AH163" s="12" t="s">
        <v>1493</v>
      </c>
      <c r="AI163" s="12" t="s">
        <v>1493</v>
      </c>
      <c r="AJ163" s="12" t="s">
        <v>1493</v>
      </c>
      <c r="AK163" s="12" t="s">
        <v>1493</v>
      </c>
      <c r="AL163" s="12" t="s">
        <v>1493</v>
      </c>
      <c r="AM163" s="12" t="s">
        <v>1493</v>
      </c>
      <c r="AN163" s="12" t="s">
        <v>1493</v>
      </c>
      <c r="AO163" s="12" t="s">
        <v>1493</v>
      </c>
      <c r="AP163">
        <v>1</v>
      </c>
      <c r="AQ163">
        <v>1</v>
      </c>
      <c r="AR163" s="12" t="s">
        <v>1493</v>
      </c>
      <c r="AS163" s="12" t="s">
        <v>1493</v>
      </c>
      <c r="AT163" s="12" t="s">
        <v>1493</v>
      </c>
      <c r="AU163" s="12" t="s">
        <v>1493</v>
      </c>
      <c r="AV163" s="12" t="s">
        <v>1493</v>
      </c>
      <c r="AW163" s="12" t="s">
        <v>1493</v>
      </c>
      <c r="AX163" s="12" t="s">
        <v>1493</v>
      </c>
      <c r="AY163" s="12" t="s">
        <v>1493</v>
      </c>
      <c r="AZ163" s="12" t="s">
        <v>1493</v>
      </c>
      <c r="BA163" s="12" t="s">
        <v>1493</v>
      </c>
      <c r="BB163" s="12" t="s">
        <v>1493</v>
      </c>
      <c r="BC163" s="12" t="s">
        <v>1493</v>
      </c>
      <c r="BD163" s="12" t="s">
        <v>1493</v>
      </c>
      <c r="BE163" s="12" t="s">
        <v>1493</v>
      </c>
      <c r="BF163" s="12" t="s">
        <v>1493</v>
      </c>
      <c r="BG163" s="12" t="s">
        <v>1493</v>
      </c>
      <c r="BH163" s="12" t="s">
        <v>1493</v>
      </c>
      <c r="BI163" s="12" t="s">
        <v>1493</v>
      </c>
      <c r="BJ163" s="12" t="s">
        <v>1493</v>
      </c>
      <c r="BK163" s="12" t="s">
        <v>1493</v>
      </c>
      <c r="BL163" s="12" t="s">
        <v>1493</v>
      </c>
      <c r="BM163" s="12" t="s">
        <v>1493</v>
      </c>
      <c r="BN163" s="12" t="s">
        <v>1493</v>
      </c>
      <c r="BO163" s="12" t="s">
        <v>1493</v>
      </c>
      <c r="BP163" s="12" t="s">
        <v>1493</v>
      </c>
      <c r="BQ163" s="12" t="s">
        <v>1493</v>
      </c>
      <c r="BR163" s="12" t="s">
        <v>1493</v>
      </c>
      <c r="BS163" s="12" t="s">
        <v>1493</v>
      </c>
      <c r="BT163" s="12" t="s">
        <v>1493</v>
      </c>
      <c r="BU163" s="12" t="s">
        <v>1493</v>
      </c>
      <c r="BV163" s="12" t="s">
        <v>1493</v>
      </c>
      <c r="BW163" s="12" t="s">
        <v>1493</v>
      </c>
      <c r="BX163" s="12" t="s">
        <v>1493</v>
      </c>
      <c r="BY163" s="12" t="s">
        <v>1493</v>
      </c>
      <c r="BZ163" s="12" t="s">
        <v>1493</v>
      </c>
      <c r="CA163" s="12" t="s">
        <v>1493</v>
      </c>
      <c r="CB163" s="12" t="s">
        <v>1493</v>
      </c>
      <c r="CC163" s="12" t="s">
        <v>1493</v>
      </c>
      <c r="CD163" s="12" t="s">
        <v>1493</v>
      </c>
      <c r="CE163" s="12" t="s">
        <v>1493</v>
      </c>
      <c r="CF163" s="12" t="s">
        <v>1493</v>
      </c>
      <c r="CG163" s="12" t="s">
        <v>1493</v>
      </c>
      <c r="CH163" s="12" t="s">
        <v>1493</v>
      </c>
      <c r="CI163" s="12" t="s">
        <v>1493</v>
      </c>
      <c r="CJ163" s="12" t="s">
        <v>1493</v>
      </c>
      <c r="CK163" s="12" t="s">
        <v>1493</v>
      </c>
      <c r="CL163" s="12" t="s">
        <v>1493</v>
      </c>
      <c r="CM163" s="12" t="s">
        <v>1493</v>
      </c>
      <c r="CN163" s="12" t="s">
        <v>1493</v>
      </c>
      <c r="CO163" s="12" t="s">
        <v>1493</v>
      </c>
      <c r="CP163" s="12" t="s">
        <v>1493</v>
      </c>
      <c r="CQ163" s="12" t="s">
        <v>1493</v>
      </c>
      <c r="CR163" s="12" t="s">
        <v>1493</v>
      </c>
      <c r="CS163" s="12" t="s">
        <v>1493</v>
      </c>
      <c r="CT163" s="12" t="s">
        <v>1493</v>
      </c>
      <c r="CU163" s="12" t="s">
        <v>1493</v>
      </c>
      <c r="CV163" s="12" t="s">
        <v>1493</v>
      </c>
      <c r="CW163" s="12" t="s">
        <v>1493</v>
      </c>
      <c r="CX163" s="12" t="s">
        <v>1493</v>
      </c>
      <c r="CY163" s="12" t="s">
        <v>1493</v>
      </c>
      <c r="CZ163" s="12" t="s">
        <v>1493</v>
      </c>
      <c r="DA163" s="12" t="s">
        <v>1493</v>
      </c>
      <c r="DB163" s="12" t="s">
        <v>1493</v>
      </c>
      <c r="DC163" s="12" t="s">
        <v>1493</v>
      </c>
      <c r="DD163" s="12" t="s">
        <v>1493</v>
      </c>
      <c r="DE163" s="12" t="s">
        <v>1493</v>
      </c>
      <c r="DF163" s="12" t="s">
        <v>1493</v>
      </c>
      <c r="DG163" s="12" t="s">
        <v>1493</v>
      </c>
      <c r="DH163" s="12" t="s">
        <v>1493</v>
      </c>
      <c r="DI163" s="12" t="s">
        <v>1493</v>
      </c>
      <c r="DJ163" s="12" t="s">
        <v>1493</v>
      </c>
      <c r="DK163" s="12" t="s">
        <v>1493</v>
      </c>
      <c r="DL163" s="12" t="s">
        <v>1493</v>
      </c>
      <c r="DM163" s="12" t="s">
        <v>1493</v>
      </c>
      <c r="DN163" s="12" t="s">
        <v>1493</v>
      </c>
      <c r="DO163" s="12" t="s">
        <v>1493</v>
      </c>
      <c r="DP163" s="12" t="s">
        <v>1493</v>
      </c>
      <c r="DQ163" s="12" t="s">
        <v>1493</v>
      </c>
      <c r="DR163" s="12" t="s">
        <v>1493</v>
      </c>
      <c r="DS163" s="12" t="s">
        <v>1493</v>
      </c>
      <c r="DT163" s="12" t="s">
        <v>1493</v>
      </c>
      <c r="DU163" s="12" t="s">
        <v>1493</v>
      </c>
      <c r="DV163" s="12" t="s">
        <v>1493</v>
      </c>
      <c r="DW163" s="12" t="s">
        <v>1493</v>
      </c>
      <c r="DX163" s="12" t="s">
        <v>1493</v>
      </c>
      <c r="DY163" s="12" t="s">
        <v>1493</v>
      </c>
      <c r="DZ163" s="12" t="s">
        <v>1493</v>
      </c>
      <c r="EA163" s="12" t="s">
        <v>1493</v>
      </c>
      <c r="EB163" s="12" t="s">
        <v>1493</v>
      </c>
      <c r="EC163" s="12" t="s">
        <v>1493</v>
      </c>
      <c r="ED163" s="12" t="s">
        <v>1493</v>
      </c>
      <c r="EE163" s="12" t="s">
        <v>1493</v>
      </c>
      <c r="EF163" s="12" t="s">
        <v>1493</v>
      </c>
      <c r="EG163" s="12" t="s">
        <v>1493</v>
      </c>
      <c r="EH163" s="12" t="s">
        <v>1493</v>
      </c>
      <c r="EI163" s="12" t="s">
        <v>1493</v>
      </c>
      <c r="EJ163" s="12" t="s">
        <v>1493</v>
      </c>
      <c r="EK163" s="12" t="s">
        <v>1493</v>
      </c>
      <c r="EL163" s="12" t="s">
        <v>1493</v>
      </c>
      <c r="EM163" s="12" t="s">
        <v>1493</v>
      </c>
      <c r="EN163" s="12" t="s">
        <v>1493</v>
      </c>
      <c r="EO163" s="12" t="s">
        <v>1493</v>
      </c>
      <c r="EP163" s="12" t="s">
        <v>1493</v>
      </c>
      <c r="EQ163" s="12" t="s">
        <v>1493</v>
      </c>
      <c r="ER163" s="12" t="s">
        <v>1493</v>
      </c>
      <c r="ES163" s="12" t="s">
        <v>1493</v>
      </c>
      <c r="ET163" s="12" t="s">
        <v>1493</v>
      </c>
      <c r="EU163" s="12" t="s">
        <v>1493</v>
      </c>
      <c r="EV163" s="12" t="s">
        <v>1493</v>
      </c>
      <c r="EW163" s="12" t="s">
        <v>1493</v>
      </c>
      <c r="EX163" s="12" t="s">
        <v>1493</v>
      </c>
      <c r="EY163" s="12" t="s">
        <v>1493</v>
      </c>
      <c r="EZ163" s="12" t="s">
        <v>1493</v>
      </c>
      <c r="FA163" s="12" t="s">
        <v>1493</v>
      </c>
      <c r="FB163" s="12" t="s">
        <v>1493</v>
      </c>
      <c r="FC163" s="12" t="s">
        <v>1493</v>
      </c>
      <c r="FD163" s="12" t="s">
        <v>1493</v>
      </c>
      <c r="FE163" s="12" t="s">
        <v>1493</v>
      </c>
      <c r="FF163" s="12" t="s">
        <v>1493</v>
      </c>
      <c r="FG163" s="12" t="s">
        <v>1493</v>
      </c>
      <c r="FH163" s="12" t="s">
        <v>1493</v>
      </c>
      <c r="FI163" s="12" t="s">
        <v>1493</v>
      </c>
      <c r="FJ163" s="12" t="s">
        <v>1493</v>
      </c>
      <c r="FK163" s="12" t="s">
        <v>1493</v>
      </c>
      <c r="FL163" s="12" t="s">
        <v>1493</v>
      </c>
      <c r="FM163" s="12" t="s">
        <v>1493</v>
      </c>
      <c r="FN163">
        <v>1</v>
      </c>
      <c r="FO163" s="12" t="s">
        <v>1493</v>
      </c>
      <c r="FP163" s="12" t="s">
        <v>1493</v>
      </c>
      <c r="FQ163">
        <v>1</v>
      </c>
      <c r="FR163" s="12" t="s">
        <v>1493</v>
      </c>
      <c r="FS163" s="12" t="s">
        <v>1493</v>
      </c>
      <c r="FT163" s="12" t="s">
        <v>1493</v>
      </c>
      <c r="FU163" s="12" t="s">
        <v>1493</v>
      </c>
      <c r="FV163" s="12" t="s">
        <v>1493</v>
      </c>
      <c r="FW163" s="12" t="s">
        <v>1493</v>
      </c>
      <c r="FX163" s="12" t="s">
        <v>1493</v>
      </c>
      <c r="FY163" s="12" t="s">
        <v>1493</v>
      </c>
      <c r="FZ163" s="12" t="s">
        <v>1493</v>
      </c>
      <c r="GA163" s="12" t="s">
        <v>1493</v>
      </c>
      <c r="GB163" s="12" t="s">
        <v>1493</v>
      </c>
      <c r="GC163" s="12" t="s">
        <v>1493</v>
      </c>
      <c r="GD163" s="12" t="s">
        <v>1493</v>
      </c>
      <c r="GE163" s="12" t="s">
        <v>1493</v>
      </c>
      <c r="GF163" s="12" t="s">
        <v>1493</v>
      </c>
      <c r="GG163" s="12" t="s">
        <v>1493</v>
      </c>
      <c r="GH163" s="12" t="s">
        <v>1493</v>
      </c>
      <c r="GI163" s="12" t="s">
        <v>1493</v>
      </c>
      <c r="GJ163">
        <v>0</v>
      </c>
      <c r="GK163">
        <v>0</v>
      </c>
      <c r="GL163">
        <v>0</v>
      </c>
      <c r="GN163">
        <v>1</v>
      </c>
    </row>
    <row r="164" spans="1:196" x14ac:dyDescent="0.25">
      <c r="A164" s="4">
        <v>1.0680000000000001</v>
      </c>
      <c r="B164" s="12" t="s">
        <v>579</v>
      </c>
      <c r="C164" s="12" t="s">
        <v>1493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 s="12" t="s">
        <v>1493</v>
      </c>
      <c r="M164" s="12" t="s">
        <v>1493</v>
      </c>
      <c r="N164" s="12" t="s">
        <v>1493</v>
      </c>
      <c r="O164">
        <v>1</v>
      </c>
      <c r="P164" s="12" t="s">
        <v>1493</v>
      </c>
      <c r="Q164" s="12" t="s">
        <v>1493</v>
      </c>
      <c r="R164" s="12" t="s">
        <v>1493</v>
      </c>
      <c r="S164" s="12" t="s">
        <v>1493</v>
      </c>
      <c r="T164" s="12" t="s">
        <v>1493</v>
      </c>
      <c r="U164" s="12" t="s">
        <v>1493</v>
      </c>
      <c r="V164" s="12" t="s">
        <v>1493</v>
      </c>
      <c r="W164" s="12" t="s">
        <v>1493</v>
      </c>
      <c r="X164" s="12" t="s">
        <v>1493</v>
      </c>
      <c r="Y164" s="12" t="s">
        <v>1493</v>
      </c>
      <c r="Z164" s="12" t="s">
        <v>1493</v>
      </c>
      <c r="AA164" s="12" t="s">
        <v>1493</v>
      </c>
      <c r="AB164" s="12" t="s">
        <v>1493</v>
      </c>
      <c r="AC164" s="12" t="s">
        <v>1493</v>
      </c>
      <c r="AD164" s="12" t="s">
        <v>1493</v>
      </c>
      <c r="AE164" s="12" t="s">
        <v>1493</v>
      </c>
      <c r="AF164" s="12" t="s">
        <v>1493</v>
      </c>
      <c r="AG164" s="12" t="s">
        <v>1493</v>
      </c>
      <c r="AH164" s="12" t="s">
        <v>1493</v>
      </c>
      <c r="AI164" s="12" t="s">
        <v>1493</v>
      </c>
      <c r="AJ164" s="12" t="s">
        <v>1493</v>
      </c>
      <c r="AK164" s="12" t="s">
        <v>1493</v>
      </c>
      <c r="AL164" s="12" t="s">
        <v>1493</v>
      </c>
      <c r="AM164" s="12" t="s">
        <v>1493</v>
      </c>
      <c r="AN164" s="12" t="s">
        <v>1493</v>
      </c>
      <c r="AO164" s="12" t="s">
        <v>1493</v>
      </c>
      <c r="AP164" s="12" t="s">
        <v>1493</v>
      </c>
      <c r="AQ164" s="12" t="s">
        <v>1493</v>
      </c>
      <c r="AR164" s="12" t="s">
        <v>1493</v>
      </c>
      <c r="AS164" s="12" t="s">
        <v>1493</v>
      </c>
      <c r="AT164" s="12" t="s">
        <v>1493</v>
      </c>
      <c r="AU164" s="12" t="s">
        <v>1493</v>
      </c>
      <c r="AV164" s="12" t="s">
        <v>1493</v>
      </c>
      <c r="AW164" s="12" t="s">
        <v>1493</v>
      </c>
      <c r="AX164" s="12" t="s">
        <v>1493</v>
      </c>
      <c r="AY164" s="12" t="s">
        <v>1493</v>
      </c>
      <c r="AZ164" s="12" t="s">
        <v>1493</v>
      </c>
      <c r="BA164" s="12" t="s">
        <v>1493</v>
      </c>
      <c r="BB164" s="12" t="s">
        <v>1493</v>
      </c>
      <c r="BC164" s="12" t="s">
        <v>1493</v>
      </c>
      <c r="BD164" s="12" t="s">
        <v>1493</v>
      </c>
      <c r="BE164" s="12" t="s">
        <v>1493</v>
      </c>
      <c r="BF164" s="12" t="s">
        <v>1493</v>
      </c>
      <c r="BG164" s="12" t="s">
        <v>1493</v>
      </c>
      <c r="BH164" s="12" t="s">
        <v>1493</v>
      </c>
      <c r="BI164" s="12" t="s">
        <v>1493</v>
      </c>
      <c r="BJ164" s="12" t="s">
        <v>1493</v>
      </c>
      <c r="BK164" s="12" t="s">
        <v>1493</v>
      </c>
      <c r="BL164" s="12" t="s">
        <v>1493</v>
      </c>
      <c r="BM164" s="12" t="s">
        <v>1493</v>
      </c>
      <c r="BN164" s="12" t="s">
        <v>1493</v>
      </c>
      <c r="BO164" s="12" t="s">
        <v>1493</v>
      </c>
      <c r="BP164" s="12" t="s">
        <v>1493</v>
      </c>
      <c r="BQ164" s="12" t="s">
        <v>1493</v>
      </c>
      <c r="BR164" s="12" t="s">
        <v>1493</v>
      </c>
      <c r="BS164" s="12" t="s">
        <v>1493</v>
      </c>
      <c r="BT164" s="12" t="s">
        <v>1493</v>
      </c>
      <c r="BU164" s="12" t="s">
        <v>1493</v>
      </c>
      <c r="BV164" s="12" t="s">
        <v>1493</v>
      </c>
      <c r="BW164" s="12" t="s">
        <v>1493</v>
      </c>
      <c r="BX164" s="12" t="s">
        <v>1493</v>
      </c>
      <c r="BY164" s="12" t="s">
        <v>1493</v>
      </c>
      <c r="BZ164" s="12" t="s">
        <v>1493</v>
      </c>
      <c r="CA164" s="12" t="s">
        <v>1493</v>
      </c>
      <c r="CB164" s="12" t="s">
        <v>1493</v>
      </c>
      <c r="CC164" s="12" t="s">
        <v>1493</v>
      </c>
      <c r="CD164" s="12" t="s">
        <v>1493</v>
      </c>
      <c r="CE164" s="12" t="s">
        <v>1493</v>
      </c>
      <c r="CF164" s="12" t="s">
        <v>1493</v>
      </c>
      <c r="CG164" s="12" t="s">
        <v>1493</v>
      </c>
      <c r="CH164" s="12" t="s">
        <v>1493</v>
      </c>
      <c r="CI164" s="12" t="s">
        <v>1493</v>
      </c>
      <c r="CJ164" s="12" t="s">
        <v>1493</v>
      </c>
      <c r="CK164" s="12" t="s">
        <v>1493</v>
      </c>
      <c r="CL164" s="12" t="s">
        <v>1493</v>
      </c>
      <c r="CM164" s="12" t="s">
        <v>1493</v>
      </c>
      <c r="CN164" s="12" t="s">
        <v>1493</v>
      </c>
      <c r="CO164" s="12" t="s">
        <v>1493</v>
      </c>
      <c r="CP164" s="12" t="s">
        <v>1493</v>
      </c>
      <c r="CQ164" s="12" t="s">
        <v>1493</v>
      </c>
      <c r="CR164" s="12" t="s">
        <v>1493</v>
      </c>
      <c r="CS164" s="12" t="s">
        <v>1493</v>
      </c>
      <c r="CT164" s="12" t="s">
        <v>1493</v>
      </c>
      <c r="CU164" s="12" t="s">
        <v>1493</v>
      </c>
      <c r="CV164" s="12" t="s">
        <v>1493</v>
      </c>
      <c r="CW164" s="12" t="s">
        <v>1493</v>
      </c>
      <c r="CX164" s="12" t="s">
        <v>1493</v>
      </c>
      <c r="CY164" s="12" t="s">
        <v>1493</v>
      </c>
      <c r="CZ164" s="12" t="s">
        <v>1493</v>
      </c>
      <c r="DA164" s="12" t="s">
        <v>1493</v>
      </c>
      <c r="DB164" s="12" t="s">
        <v>1493</v>
      </c>
      <c r="DC164" s="12" t="s">
        <v>1493</v>
      </c>
      <c r="DD164" s="12" t="s">
        <v>1493</v>
      </c>
      <c r="DE164" s="12" t="s">
        <v>1493</v>
      </c>
      <c r="DF164" s="12" t="s">
        <v>1493</v>
      </c>
      <c r="DG164" s="12" t="s">
        <v>1493</v>
      </c>
      <c r="DH164" s="12" t="s">
        <v>1493</v>
      </c>
      <c r="DI164" s="12" t="s">
        <v>1493</v>
      </c>
      <c r="DJ164" s="12" t="s">
        <v>1493</v>
      </c>
      <c r="DK164" s="12" t="s">
        <v>1493</v>
      </c>
      <c r="DL164" s="12" t="s">
        <v>1493</v>
      </c>
      <c r="DM164" s="12" t="s">
        <v>1493</v>
      </c>
      <c r="DN164" s="12" t="s">
        <v>1493</v>
      </c>
      <c r="DO164" s="12" t="s">
        <v>1493</v>
      </c>
      <c r="DP164" s="12" t="s">
        <v>1493</v>
      </c>
      <c r="DQ164" s="12" t="s">
        <v>1493</v>
      </c>
      <c r="DR164" s="12" t="s">
        <v>1493</v>
      </c>
      <c r="DS164" s="12" t="s">
        <v>1493</v>
      </c>
      <c r="DT164" s="12" t="s">
        <v>1493</v>
      </c>
      <c r="DU164" s="12" t="s">
        <v>1493</v>
      </c>
      <c r="DV164" s="12" t="s">
        <v>1493</v>
      </c>
      <c r="DW164" s="12" t="s">
        <v>1493</v>
      </c>
      <c r="DX164" s="12" t="s">
        <v>1493</v>
      </c>
      <c r="DY164" s="12" t="s">
        <v>1493</v>
      </c>
      <c r="DZ164" s="12" t="s">
        <v>1493</v>
      </c>
      <c r="EA164" s="12" t="s">
        <v>1493</v>
      </c>
      <c r="EB164" s="12" t="s">
        <v>1493</v>
      </c>
      <c r="EC164" s="12" t="s">
        <v>1493</v>
      </c>
      <c r="ED164" s="12" t="s">
        <v>1493</v>
      </c>
      <c r="EE164" s="12" t="s">
        <v>1493</v>
      </c>
      <c r="EF164" s="12" t="s">
        <v>1493</v>
      </c>
      <c r="EG164" s="12" t="s">
        <v>1493</v>
      </c>
      <c r="EH164" s="12" t="s">
        <v>1493</v>
      </c>
      <c r="EI164" s="12" t="s">
        <v>1493</v>
      </c>
      <c r="EJ164" s="12" t="s">
        <v>1493</v>
      </c>
      <c r="EK164" s="12" t="s">
        <v>1493</v>
      </c>
      <c r="EL164" s="12" t="s">
        <v>1493</v>
      </c>
      <c r="EM164" s="12" t="s">
        <v>1493</v>
      </c>
      <c r="EN164" s="12" t="s">
        <v>1493</v>
      </c>
      <c r="EO164" s="12" t="s">
        <v>1493</v>
      </c>
      <c r="EP164" s="12" t="s">
        <v>1493</v>
      </c>
      <c r="EQ164" s="12" t="s">
        <v>1493</v>
      </c>
      <c r="ER164" s="12" t="s">
        <v>1493</v>
      </c>
      <c r="ES164" s="12" t="s">
        <v>1493</v>
      </c>
      <c r="ET164" s="12" t="s">
        <v>1493</v>
      </c>
      <c r="EU164" s="12" t="s">
        <v>1493</v>
      </c>
      <c r="EV164" s="12" t="s">
        <v>1493</v>
      </c>
      <c r="EW164" s="12" t="s">
        <v>1493</v>
      </c>
      <c r="EX164" s="12" t="s">
        <v>1493</v>
      </c>
      <c r="EY164" s="12" t="s">
        <v>1493</v>
      </c>
      <c r="EZ164" s="12" t="s">
        <v>1493</v>
      </c>
      <c r="FA164" s="12" t="s">
        <v>1493</v>
      </c>
      <c r="FB164" s="12" t="s">
        <v>1493</v>
      </c>
      <c r="FC164" s="12" t="s">
        <v>1493</v>
      </c>
      <c r="FD164" s="12" t="s">
        <v>1493</v>
      </c>
      <c r="FE164" s="12" t="s">
        <v>1493</v>
      </c>
      <c r="FF164" s="12" t="s">
        <v>1493</v>
      </c>
      <c r="FG164" s="12" t="s">
        <v>1493</v>
      </c>
      <c r="FH164" s="12" t="s">
        <v>1493</v>
      </c>
      <c r="FI164" s="12" t="s">
        <v>1493</v>
      </c>
      <c r="FJ164" s="12" t="s">
        <v>1493</v>
      </c>
      <c r="FK164" s="12" t="s">
        <v>1493</v>
      </c>
      <c r="FL164" s="12" t="s">
        <v>1493</v>
      </c>
      <c r="FM164" s="12" t="s">
        <v>1493</v>
      </c>
      <c r="FN164">
        <v>1</v>
      </c>
      <c r="FO164" s="12" t="s">
        <v>1493</v>
      </c>
      <c r="FP164" s="12" t="s">
        <v>1493</v>
      </c>
      <c r="FQ164">
        <v>1</v>
      </c>
      <c r="FR164" s="12" t="s">
        <v>1493</v>
      </c>
      <c r="FS164" s="12" t="s">
        <v>1493</v>
      </c>
      <c r="FT164" s="12" t="s">
        <v>1493</v>
      </c>
      <c r="FU164" s="12" t="s">
        <v>1493</v>
      </c>
      <c r="FV164" s="12" t="s">
        <v>1493</v>
      </c>
      <c r="FW164" s="12" t="s">
        <v>1493</v>
      </c>
      <c r="FX164" s="12" t="s">
        <v>1493</v>
      </c>
      <c r="FY164" s="12" t="s">
        <v>1493</v>
      </c>
      <c r="FZ164" s="12" t="s">
        <v>1493</v>
      </c>
      <c r="GA164" s="12" t="s">
        <v>1493</v>
      </c>
      <c r="GB164" s="12" t="s">
        <v>1493</v>
      </c>
      <c r="GC164" s="12" t="s">
        <v>1493</v>
      </c>
      <c r="GD164" s="12" t="s">
        <v>1493</v>
      </c>
      <c r="GE164" s="12" t="s">
        <v>1493</v>
      </c>
      <c r="GF164" s="12" t="s">
        <v>1493</v>
      </c>
      <c r="GG164" s="12" t="s">
        <v>1493</v>
      </c>
      <c r="GH164" s="12" t="s">
        <v>1493</v>
      </c>
      <c r="GI164" s="12" t="s">
        <v>1493</v>
      </c>
      <c r="GJ164">
        <v>0</v>
      </c>
      <c r="GK164">
        <v>0</v>
      </c>
      <c r="GL164">
        <v>1</v>
      </c>
      <c r="GN164">
        <v>1</v>
      </c>
    </row>
    <row r="165" spans="1:196" x14ac:dyDescent="0.25">
      <c r="A165" s="4">
        <v>1.069</v>
      </c>
      <c r="B165" s="12" t="s">
        <v>568</v>
      </c>
      <c r="C165" s="12" t="s">
        <v>1493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 s="12" t="s">
        <v>1493</v>
      </c>
      <c r="M165" s="12" t="s">
        <v>1493</v>
      </c>
      <c r="N165" s="12" t="s">
        <v>1493</v>
      </c>
      <c r="O165">
        <v>1</v>
      </c>
      <c r="P165" s="12" t="s">
        <v>836</v>
      </c>
      <c r="Q165" s="12" t="s">
        <v>1493</v>
      </c>
      <c r="R165">
        <v>1</v>
      </c>
      <c r="S165" s="12" t="s">
        <v>1493</v>
      </c>
      <c r="T165" s="12" t="s">
        <v>1493</v>
      </c>
      <c r="U165" s="12" t="s">
        <v>1493</v>
      </c>
      <c r="V165" s="12" t="s">
        <v>1493</v>
      </c>
      <c r="W165" s="12" t="s">
        <v>1493</v>
      </c>
      <c r="X165" s="12" t="s">
        <v>1493</v>
      </c>
      <c r="Y165" s="12" t="s">
        <v>1493</v>
      </c>
      <c r="Z165" s="12" t="s">
        <v>1493</v>
      </c>
      <c r="AA165" s="12" t="s">
        <v>1493</v>
      </c>
      <c r="AB165">
        <v>1</v>
      </c>
      <c r="AC165">
        <v>1</v>
      </c>
      <c r="AD165" s="12" t="s">
        <v>1493</v>
      </c>
      <c r="AE165" s="12" t="s">
        <v>1493</v>
      </c>
      <c r="AF165" s="12" t="s">
        <v>1493</v>
      </c>
      <c r="AG165" s="12" t="s">
        <v>1493</v>
      </c>
      <c r="AH165" s="12" t="s">
        <v>1493</v>
      </c>
      <c r="AI165" s="12" t="s">
        <v>1493</v>
      </c>
      <c r="AJ165" s="12" t="s">
        <v>1493</v>
      </c>
      <c r="AK165" s="12" t="s">
        <v>1493</v>
      </c>
      <c r="AL165" s="12" t="s">
        <v>1493</v>
      </c>
      <c r="AM165" s="12" t="s">
        <v>1493</v>
      </c>
      <c r="AN165" s="12" t="s">
        <v>1493</v>
      </c>
      <c r="AO165" s="12" t="s">
        <v>1493</v>
      </c>
      <c r="AP165" s="12" t="s">
        <v>1493</v>
      </c>
      <c r="AQ165" s="12" t="s">
        <v>1493</v>
      </c>
      <c r="AR165" s="12" t="s">
        <v>1493</v>
      </c>
      <c r="AS165" s="12" t="s">
        <v>1493</v>
      </c>
      <c r="AT165" s="12" t="s">
        <v>1493</v>
      </c>
      <c r="AU165" s="12" t="s">
        <v>1493</v>
      </c>
      <c r="AV165" s="12" t="s">
        <v>1493</v>
      </c>
      <c r="AW165" s="12" t="s">
        <v>1493</v>
      </c>
      <c r="AX165" s="12" t="s">
        <v>1493</v>
      </c>
      <c r="AY165" s="12" t="s">
        <v>1493</v>
      </c>
      <c r="AZ165" s="12" t="s">
        <v>1493</v>
      </c>
      <c r="BA165" s="12" t="s">
        <v>1493</v>
      </c>
      <c r="BB165" s="12" t="s">
        <v>1493</v>
      </c>
      <c r="BC165" s="12" t="s">
        <v>1493</v>
      </c>
      <c r="BD165" s="12" t="s">
        <v>1493</v>
      </c>
      <c r="BE165" s="12" t="s">
        <v>1493</v>
      </c>
      <c r="BF165" s="12" t="s">
        <v>1493</v>
      </c>
      <c r="BG165" s="12" t="s">
        <v>1493</v>
      </c>
      <c r="BH165" s="12" t="s">
        <v>1493</v>
      </c>
      <c r="BI165" s="12" t="s">
        <v>1493</v>
      </c>
      <c r="BJ165" s="12" t="s">
        <v>1493</v>
      </c>
      <c r="BK165" s="12" t="s">
        <v>1493</v>
      </c>
      <c r="BL165" s="12" t="s">
        <v>1493</v>
      </c>
      <c r="BM165" s="12" t="s">
        <v>1493</v>
      </c>
      <c r="BN165" s="12" t="s">
        <v>1493</v>
      </c>
      <c r="BO165" s="12" t="s">
        <v>1493</v>
      </c>
      <c r="BP165" s="12" t="s">
        <v>1493</v>
      </c>
      <c r="BQ165" s="12" t="s">
        <v>1493</v>
      </c>
      <c r="BR165" s="12" t="s">
        <v>1493</v>
      </c>
      <c r="BS165" s="12" t="s">
        <v>1493</v>
      </c>
      <c r="BT165" s="12" t="s">
        <v>1493</v>
      </c>
      <c r="BU165" s="12" t="s">
        <v>1493</v>
      </c>
      <c r="BV165" s="12" t="s">
        <v>1493</v>
      </c>
      <c r="BW165" s="12" t="s">
        <v>1493</v>
      </c>
      <c r="BX165" s="12" t="s">
        <v>1493</v>
      </c>
      <c r="BY165" s="12" t="s">
        <v>1493</v>
      </c>
      <c r="BZ165" s="12" t="s">
        <v>1493</v>
      </c>
      <c r="CA165" s="12" t="s">
        <v>1493</v>
      </c>
      <c r="CB165" s="12" t="s">
        <v>1493</v>
      </c>
      <c r="CC165" s="12" t="s">
        <v>1493</v>
      </c>
      <c r="CD165" s="12" t="s">
        <v>1493</v>
      </c>
      <c r="CE165" s="12" t="s">
        <v>1493</v>
      </c>
      <c r="CF165" s="12" t="s">
        <v>1493</v>
      </c>
      <c r="CG165" s="12" t="s">
        <v>1493</v>
      </c>
      <c r="CH165" s="12" t="s">
        <v>1493</v>
      </c>
      <c r="CI165" s="12" t="s">
        <v>1493</v>
      </c>
      <c r="CJ165" s="12" t="s">
        <v>1493</v>
      </c>
      <c r="CK165" s="12" t="s">
        <v>1493</v>
      </c>
      <c r="CL165" s="12" t="s">
        <v>1493</v>
      </c>
      <c r="CM165" s="12" t="s">
        <v>1493</v>
      </c>
      <c r="CN165" s="12" t="s">
        <v>1493</v>
      </c>
      <c r="CO165" s="12" t="s">
        <v>1493</v>
      </c>
      <c r="CP165" s="12" t="s">
        <v>1493</v>
      </c>
      <c r="CQ165" s="12" t="s">
        <v>1493</v>
      </c>
      <c r="CR165" s="12" t="s">
        <v>1493</v>
      </c>
      <c r="CS165" s="12" t="s">
        <v>1493</v>
      </c>
      <c r="CT165" s="12" t="s">
        <v>1493</v>
      </c>
      <c r="CU165" s="12" t="s">
        <v>1493</v>
      </c>
      <c r="CV165" s="12" t="s">
        <v>1493</v>
      </c>
      <c r="CW165" s="12" t="s">
        <v>1493</v>
      </c>
      <c r="CX165" s="12" t="s">
        <v>1493</v>
      </c>
      <c r="CY165" s="12" t="s">
        <v>1493</v>
      </c>
      <c r="CZ165" s="12" t="s">
        <v>1493</v>
      </c>
      <c r="DA165" s="12" t="s">
        <v>1493</v>
      </c>
      <c r="DB165" s="12" t="s">
        <v>1493</v>
      </c>
      <c r="DC165" s="12" t="s">
        <v>1493</v>
      </c>
      <c r="DD165" s="12" t="s">
        <v>1493</v>
      </c>
      <c r="DE165" s="12" t="s">
        <v>1493</v>
      </c>
      <c r="DF165" s="12" t="s">
        <v>1493</v>
      </c>
      <c r="DG165" s="12" t="s">
        <v>1493</v>
      </c>
      <c r="DH165" s="12" t="s">
        <v>1493</v>
      </c>
      <c r="DI165" s="12" t="s">
        <v>1493</v>
      </c>
      <c r="DJ165" s="12" t="s">
        <v>1493</v>
      </c>
      <c r="DK165" s="12" t="s">
        <v>1493</v>
      </c>
      <c r="DL165" s="12" t="s">
        <v>1493</v>
      </c>
      <c r="DM165" s="12" t="s">
        <v>1493</v>
      </c>
      <c r="DN165" s="12" t="s">
        <v>1493</v>
      </c>
      <c r="DO165" s="12" t="s">
        <v>1493</v>
      </c>
      <c r="DP165" s="12" t="s">
        <v>1493</v>
      </c>
      <c r="DQ165" s="12" t="s">
        <v>1493</v>
      </c>
      <c r="DR165" s="12" t="s">
        <v>1493</v>
      </c>
      <c r="DS165" s="12" t="s">
        <v>1493</v>
      </c>
      <c r="DT165" s="12" t="s">
        <v>1493</v>
      </c>
      <c r="DU165" s="12" t="s">
        <v>1493</v>
      </c>
      <c r="DV165" s="12" t="s">
        <v>1493</v>
      </c>
      <c r="DW165" s="12" t="s">
        <v>1493</v>
      </c>
      <c r="DX165" s="12" t="s">
        <v>1493</v>
      </c>
      <c r="DY165" s="12" t="s">
        <v>1493</v>
      </c>
      <c r="DZ165" s="12" t="s">
        <v>1493</v>
      </c>
      <c r="EA165" s="12" t="s">
        <v>1493</v>
      </c>
      <c r="EB165" s="12" t="s">
        <v>1493</v>
      </c>
      <c r="EC165" s="12" t="s">
        <v>1493</v>
      </c>
      <c r="ED165" s="12" t="s">
        <v>1493</v>
      </c>
      <c r="EE165" s="12" t="s">
        <v>1493</v>
      </c>
      <c r="EF165" s="12" t="s">
        <v>1493</v>
      </c>
      <c r="EG165" s="12" t="s">
        <v>1493</v>
      </c>
      <c r="EH165" s="12" t="s">
        <v>1493</v>
      </c>
      <c r="EI165" s="12" t="s">
        <v>1493</v>
      </c>
      <c r="EJ165" s="12" t="s">
        <v>1493</v>
      </c>
      <c r="EK165" s="12" t="s">
        <v>1493</v>
      </c>
      <c r="EL165" s="12" t="s">
        <v>1493</v>
      </c>
      <c r="EM165" s="12" t="s">
        <v>1493</v>
      </c>
      <c r="EN165" s="12" t="s">
        <v>1493</v>
      </c>
      <c r="EO165" s="12" t="s">
        <v>1493</v>
      </c>
      <c r="EP165" s="12" t="s">
        <v>1493</v>
      </c>
      <c r="EQ165" s="12" t="s">
        <v>1493</v>
      </c>
      <c r="ER165" s="12" t="s">
        <v>1493</v>
      </c>
      <c r="ES165" s="12" t="s">
        <v>1493</v>
      </c>
      <c r="ET165" s="12" t="s">
        <v>1493</v>
      </c>
      <c r="EU165" s="12" t="s">
        <v>1493</v>
      </c>
      <c r="EV165" s="12" t="s">
        <v>1493</v>
      </c>
      <c r="EW165" s="12" t="s">
        <v>1493</v>
      </c>
      <c r="EX165" s="12" t="s">
        <v>1493</v>
      </c>
      <c r="EY165" s="12" t="s">
        <v>1493</v>
      </c>
      <c r="EZ165" s="12" t="s">
        <v>1493</v>
      </c>
      <c r="FA165" s="12" t="s">
        <v>1493</v>
      </c>
      <c r="FB165" s="12" t="s">
        <v>1493</v>
      </c>
      <c r="FC165" s="12" t="s">
        <v>1493</v>
      </c>
      <c r="FD165" s="12" t="s">
        <v>1493</v>
      </c>
      <c r="FE165" s="12" t="s">
        <v>1493</v>
      </c>
      <c r="FF165" s="12" t="s">
        <v>1493</v>
      </c>
      <c r="FG165" s="12" t="s">
        <v>1493</v>
      </c>
      <c r="FH165" s="12" t="s">
        <v>1493</v>
      </c>
      <c r="FI165" s="12" t="s">
        <v>1493</v>
      </c>
      <c r="FJ165" s="12" t="s">
        <v>1493</v>
      </c>
      <c r="FK165" s="12" t="s">
        <v>1493</v>
      </c>
      <c r="FL165" s="12" t="s">
        <v>1493</v>
      </c>
      <c r="FM165" s="12" t="s">
        <v>1493</v>
      </c>
      <c r="FN165">
        <v>1</v>
      </c>
      <c r="FO165" s="12" t="s">
        <v>1493</v>
      </c>
      <c r="FP165" s="12" t="s">
        <v>1493</v>
      </c>
      <c r="FQ165">
        <v>1</v>
      </c>
      <c r="FR165" s="12" t="s">
        <v>1493</v>
      </c>
      <c r="FS165" s="12" t="s">
        <v>1493</v>
      </c>
      <c r="FT165" s="12" t="s">
        <v>1493</v>
      </c>
      <c r="FU165" s="12" t="s">
        <v>1493</v>
      </c>
      <c r="FV165" s="12" t="s">
        <v>1493</v>
      </c>
      <c r="FW165" s="12" t="s">
        <v>1493</v>
      </c>
      <c r="FX165" s="12" t="s">
        <v>1493</v>
      </c>
      <c r="FY165" s="12" t="s">
        <v>1493</v>
      </c>
      <c r="FZ165" s="12" t="s">
        <v>1493</v>
      </c>
      <c r="GA165" s="12" t="s">
        <v>1493</v>
      </c>
      <c r="GB165" s="12" t="s">
        <v>1493</v>
      </c>
      <c r="GC165" s="12" t="s">
        <v>1493</v>
      </c>
      <c r="GD165" s="12" t="s">
        <v>1493</v>
      </c>
      <c r="GE165" s="12" t="s">
        <v>1493</v>
      </c>
      <c r="GF165" s="12" t="s">
        <v>1493</v>
      </c>
      <c r="GG165" s="12" t="s">
        <v>1493</v>
      </c>
      <c r="GH165" s="12" t="s">
        <v>1493</v>
      </c>
      <c r="GI165" s="12" t="s">
        <v>1493</v>
      </c>
      <c r="GJ165">
        <v>0</v>
      </c>
      <c r="GK165">
        <v>0</v>
      </c>
      <c r="GL165">
        <v>0</v>
      </c>
      <c r="GN165">
        <v>1</v>
      </c>
    </row>
    <row r="166" spans="1:196" x14ac:dyDescent="0.25">
      <c r="A166" s="4">
        <v>1.07</v>
      </c>
      <c r="B166" s="12" t="s">
        <v>767</v>
      </c>
      <c r="C166" s="12" t="s">
        <v>1493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 s="12" t="s">
        <v>1493</v>
      </c>
      <c r="M166" s="12" t="s">
        <v>1493</v>
      </c>
      <c r="N166" s="12" t="s">
        <v>1493</v>
      </c>
      <c r="O166" s="12" t="s">
        <v>1493</v>
      </c>
      <c r="P166" s="12" t="s">
        <v>783</v>
      </c>
      <c r="Q166" s="12" t="s">
        <v>1493</v>
      </c>
      <c r="R166">
        <v>1</v>
      </c>
      <c r="S166" s="12" t="s">
        <v>1493</v>
      </c>
      <c r="T166" s="12" t="s">
        <v>1493</v>
      </c>
      <c r="U166" s="12" t="s">
        <v>1493</v>
      </c>
      <c r="V166" s="12" t="s">
        <v>1493</v>
      </c>
      <c r="W166" s="12" t="s">
        <v>1493</v>
      </c>
      <c r="X166" s="12" t="s">
        <v>1493</v>
      </c>
      <c r="Y166" s="12" t="s">
        <v>1493</v>
      </c>
      <c r="Z166" s="12" t="s">
        <v>1493</v>
      </c>
      <c r="AA166" s="12" t="s">
        <v>1493</v>
      </c>
      <c r="AB166">
        <v>1</v>
      </c>
      <c r="AC166">
        <v>1</v>
      </c>
      <c r="AD166" s="12" t="s">
        <v>545</v>
      </c>
      <c r="AE166" s="12" t="s">
        <v>1493</v>
      </c>
      <c r="AF166">
        <v>1</v>
      </c>
      <c r="AG166" s="12" t="s">
        <v>1493</v>
      </c>
      <c r="AH166" s="12" t="s">
        <v>1493</v>
      </c>
      <c r="AI166" s="12" t="s">
        <v>1493</v>
      </c>
      <c r="AJ166" s="12" t="s">
        <v>1493</v>
      </c>
      <c r="AK166" s="12" t="s">
        <v>1493</v>
      </c>
      <c r="AL166" s="12" t="s">
        <v>1493</v>
      </c>
      <c r="AM166" s="12" t="s">
        <v>1493</v>
      </c>
      <c r="AN166" s="12" t="s">
        <v>1493</v>
      </c>
      <c r="AO166" s="12" t="s">
        <v>1493</v>
      </c>
      <c r="AP166" s="12" t="s">
        <v>1493</v>
      </c>
      <c r="AQ166">
        <v>1</v>
      </c>
      <c r="AR166" s="12" t="s">
        <v>1493</v>
      </c>
      <c r="AS166" s="12" t="s">
        <v>1493</v>
      </c>
      <c r="AT166" s="12" t="s">
        <v>1493</v>
      </c>
      <c r="AU166" s="12" t="s">
        <v>1493</v>
      </c>
      <c r="AV166" s="12" t="s">
        <v>1493</v>
      </c>
      <c r="AW166" s="12" t="s">
        <v>1493</v>
      </c>
      <c r="AX166" s="12" t="s">
        <v>1493</v>
      </c>
      <c r="AY166" s="12" t="s">
        <v>1493</v>
      </c>
      <c r="AZ166" s="12" t="s">
        <v>1493</v>
      </c>
      <c r="BA166" s="12" t="s">
        <v>1493</v>
      </c>
      <c r="BB166" s="12" t="s">
        <v>1493</v>
      </c>
      <c r="BC166" s="12" t="s">
        <v>1493</v>
      </c>
      <c r="BD166" s="12" t="s">
        <v>1493</v>
      </c>
      <c r="BE166" s="12" t="s">
        <v>1493</v>
      </c>
      <c r="BF166" s="12" t="s">
        <v>1493</v>
      </c>
      <c r="BG166" s="12" t="s">
        <v>1493</v>
      </c>
      <c r="BH166" s="12" t="s">
        <v>1493</v>
      </c>
      <c r="BI166" s="12" t="s">
        <v>1493</v>
      </c>
      <c r="BJ166" s="12" t="s">
        <v>1493</v>
      </c>
      <c r="BK166" s="12" t="s">
        <v>1493</v>
      </c>
      <c r="BL166" s="12" t="s">
        <v>1493</v>
      </c>
      <c r="BM166" s="12" t="s">
        <v>1493</v>
      </c>
      <c r="BN166" s="12" t="s">
        <v>1493</v>
      </c>
      <c r="BO166" s="12" t="s">
        <v>1493</v>
      </c>
      <c r="BP166" s="12" t="s">
        <v>1493</v>
      </c>
      <c r="BQ166" s="12" t="s">
        <v>1493</v>
      </c>
      <c r="BR166" s="12" t="s">
        <v>1493</v>
      </c>
      <c r="BS166" s="12" t="s">
        <v>1493</v>
      </c>
      <c r="BT166" s="12" t="s">
        <v>1493</v>
      </c>
      <c r="BU166" s="12" t="s">
        <v>1493</v>
      </c>
      <c r="BV166" s="12" t="s">
        <v>1493</v>
      </c>
      <c r="BW166" s="12" t="s">
        <v>1493</v>
      </c>
      <c r="BX166" s="12" t="s">
        <v>1493</v>
      </c>
      <c r="BY166" s="12" t="s">
        <v>1493</v>
      </c>
      <c r="BZ166" s="12" t="s">
        <v>1493</v>
      </c>
      <c r="CA166" s="12" t="s">
        <v>1493</v>
      </c>
      <c r="CB166" s="12" t="s">
        <v>1493</v>
      </c>
      <c r="CC166" s="12" t="s">
        <v>1493</v>
      </c>
      <c r="CD166" s="12" t="s">
        <v>1493</v>
      </c>
      <c r="CE166" s="12" t="s">
        <v>1493</v>
      </c>
      <c r="CF166" s="12" t="s">
        <v>1493</v>
      </c>
      <c r="CG166" s="12" t="s">
        <v>1493</v>
      </c>
      <c r="CH166" s="12" t="s">
        <v>1493</v>
      </c>
      <c r="CI166" s="12" t="s">
        <v>1493</v>
      </c>
      <c r="CJ166" s="12" t="s">
        <v>1493</v>
      </c>
      <c r="CK166" s="12" t="s">
        <v>1493</v>
      </c>
      <c r="CL166" s="12" t="s">
        <v>1493</v>
      </c>
      <c r="CM166" s="12" t="s">
        <v>1493</v>
      </c>
      <c r="CN166" s="12" t="s">
        <v>1493</v>
      </c>
      <c r="CO166" s="12" t="s">
        <v>1493</v>
      </c>
      <c r="CP166" s="12" t="s">
        <v>1493</v>
      </c>
      <c r="CQ166" s="12" t="s">
        <v>1493</v>
      </c>
      <c r="CR166" s="12" t="s">
        <v>1493</v>
      </c>
      <c r="CS166" s="12" t="s">
        <v>1493</v>
      </c>
      <c r="CT166" s="12" t="s">
        <v>1493</v>
      </c>
      <c r="CU166" s="12" t="s">
        <v>1493</v>
      </c>
      <c r="CV166" s="12" t="s">
        <v>1493</v>
      </c>
      <c r="CW166" s="12" t="s">
        <v>1493</v>
      </c>
      <c r="CX166" s="12" t="s">
        <v>1493</v>
      </c>
      <c r="CY166" s="12" t="s">
        <v>1493</v>
      </c>
      <c r="CZ166" s="12" t="s">
        <v>1493</v>
      </c>
      <c r="DA166" s="12" t="s">
        <v>1493</v>
      </c>
      <c r="DB166" s="12" t="s">
        <v>1493</v>
      </c>
      <c r="DC166" s="12" t="s">
        <v>1493</v>
      </c>
      <c r="DD166" s="12" t="s">
        <v>1493</v>
      </c>
      <c r="DE166" s="12" t="s">
        <v>1493</v>
      </c>
      <c r="DF166" s="12" t="s">
        <v>1493</v>
      </c>
      <c r="DG166" s="12" t="s">
        <v>1493</v>
      </c>
      <c r="DH166" s="12" t="s">
        <v>1493</v>
      </c>
      <c r="DI166" s="12" t="s">
        <v>1493</v>
      </c>
      <c r="DJ166" s="12" t="s">
        <v>1493</v>
      </c>
      <c r="DK166" s="12" t="s">
        <v>1493</v>
      </c>
      <c r="DL166" s="12" t="s">
        <v>1493</v>
      </c>
      <c r="DM166" s="12" t="s">
        <v>1493</v>
      </c>
      <c r="DN166" s="12" t="s">
        <v>1493</v>
      </c>
      <c r="DO166" s="12" t="s">
        <v>1493</v>
      </c>
      <c r="DP166" s="12" t="s">
        <v>1493</v>
      </c>
      <c r="DQ166" s="12" t="s">
        <v>1493</v>
      </c>
      <c r="DR166" s="12" t="s">
        <v>1493</v>
      </c>
      <c r="DS166" s="12" t="s">
        <v>1493</v>
      </c>
      <c r="DT166" s="12" t="s">
        <v>1493</v>
      </c>
      <c r="DU166" s="12" t="s">
        <v>1493</v>
      </c>
      <c r="DV166" s="12" t="s">
        <v>1493</v>
      </c>
      <c r="DW166" s="12" t="s">
        <v>1493</v>
      </c>
      <c r="DX166" s="12" t="s">
        <v>1493</v>
      </c>
      <c r="DY166" s="12" t="s">
        <v>1493</v>
      </c>
      <c r="DZ166" s="12" t="s">
        <v>1493</v>
      </c>
      <c r="EA166" s="12" t="s">
        <v>1493</v>
      </c>
      <c r="EB166" s="12" t="s">
        <v>1493</v>
      </c>
      <c r="EC166" s="12" t="s">
        <v>1493</v>
      </c>
      <c r="ED166" s="12" t="s">
        <v>1493</v>
      </c>
      <c r="EE166" s="12" t="s">
        <v>1493</v>
      </c>
      <c r="EF166" s="12" t="s">
        <v>1493</v>
      </c>
      <c r="EG166" s="12" t="s">
        <v>1493</v>
      </c>
      <c r="EH166" s="12" t="s">
        <v>1493</v>
      </c>
      <c r="EI166" s="12" t="s">
        <v>1493</v>
      </c>
      <c r="EJ166" s="12" t="s">
        <v>1493</v>
      </c>
      <c r="EK166" s="12" t="s">
        <v>1493</v>
      </c>
      <c r="EL166" s="12" t="s">
        <v>1493</v>
      </c>
      <c r="EM166" s="12" t="s">
        <v>1493</v>
      </c>
      <c r="EN166" s="12" t="s">
        <v>1493</v>
      </c>
      <c r="EO166" s="12" t="s">
        <v>1493</v>
      </c>
      <c r="EP166" s="12" t="s">
        <v>1493</v>
      </c>
      <c r="EQ166" s="12" t="s">
        <v>1493</v>
      </c>
      <c r="ER166" s="12" t="s">
        <v>1493</v>
      </c>
      <c r="ES166" s="12" t="s">
        <v>1493</v>
      </c>
      <c r="ET166" s="12" t="s">
        <v>1493</v>
      </c>
      <c r="EU166" s="12" t="s">
        <v>1493</v>
      </c>
      <c r="EV166" s="12" t="s">
        <v>1493</v>
      </c>
      <c r="EW166" s="12" t="s">
        <v>1493</v>
      </c>
      <c r="EX166" s="12" t="s">
        <v>1493</v>
      </c>
      <c r="EY166" s="12" t="s">
        <v>1493</v>
      </c>
      <c r="EZ166" s="12" t="s">
        <v>1493</v>
      </c>
      <c r="FA166" s="12" t="s">
        <v>1493</v>
      </c>
      <c r="FB166" s="12" t="s">
        <v>1493</v>
      </c>
      <c r="FC166" s="12" t="s">
        <v>1493</v>
      </c>
      <c r="FD166" s="12" t="s">
        <v>1493</v>
      </c>
      <c r="FE166" s="12" t="s">
        <v>1493</v>
      </c>
      <c r="FF166" s="12" t="s">
        <v>1493</v>
      </c>
      <c r="FG166" s="12" t="s">
        <v>1493</v>
      </c>
      <c r="FH166" s="12" t="s">
        <v>1493</v>
      </c>
      <c r="FI166" s="12" t="s">
        <v>1493</v>
      </c>
      <c r="FJ166" s="12" t="s">
        <v>1493</v>
      </c>
      <c r="FK166" s="12" t="s">
        <v>1493</v>
      </c>
      <c r="FL166" s="12" t="s">
        <v>1493</v>
      </c>
      <c r="FM166" s="12" t="s">
        <v>1493</v>
      </c>
      <c r="FN166">
        <v>1</v>
      </c>
      <c r="FO166" s="12" t="s">
        <v>1493</v>
      </c>
      <c r="FP166" s="12" t="s">
        <v>1493</v>
      </c>
      <c r="FQ166">
        <v>1</v>
      </c>
      <c r="FR166" s="12" t="s">
        <v>1493</v>
      </c>
      <c r="FS166" s="12" t="s">
        <v>1493</v>
      </c>
      <c r="FT166" s="12" t="s">
        <v>1493</v>
      </c>
      <c r="FU166" s="12" t="s">
        <v>1493</v>
      </c>
      <c r="FV166" s="12" t="s">
        <v>1493</v>
      </c>
      <c r="FW166" s="12" t="s">
        <v>1493</v>
      </c>
      <c r="FX166" s="12" t="s">
        <v>1493</v>
      </c>
      <c r="FY166" s="12" t="s">
        <v>1493</v>
      </c>
      <c r="FZ166" s="12" t="s">
        <v>1493</v>
      </c>
      <c r="GA166" s="12" t="s">
        <v>1493</v>
      </c>
      <c r="GB166" s="12" t="s">
        <v>1493</v>
      </c>
      <c r="GC166" s="12" t="s">
        <v>1493</v>
      </c>
      <c r="GD166" s="12" t="s">
        <v>1493</v>
      </c>
      <c r="GE166" s="12" t="s">
        <v>1493</v>
      </c>
      <c r="GF166" s="12" t="s">
        <v>1493</v>
      </c>
      <c r="GG166" s="12" t="s">
        <v>1493</v>
      </c>
      <c r="GH166" s="12" t="s">
        <v>1493</v>
      </c>
      <c r="GI166" s="12" t="s">
        <v>1493</v>
      </c>
      <c r="GJ166">
        <v>0</v>
      </c>
      <c r="GK166">
        <v>0</v>
      </c>
      <c r="GL166">
        <v>0</v>
      </c>
      <c r="GN166">
        <v>1</v>
      </c>
    </row>
    <row r="167" spans="1:196" x14ac:dyDescent="0.25">
      <c r="A167" s="4">
        <v>1.071</v>
      </c>
      <c r="B167" s="12" t="s">
        <v>627</v>
      </c>
      <c r="C167" s="12" t="s">
        <v>1493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 s="12" t="s">
        <v>1493</v>
      </c>
      <c r="M167" s="12" t="s">
        <v>1493</v>
      </c>
      <c r="N167" s="12" t="s">
        <v>1493</v>
      </c>
      <c r="O167" s="12" t="s">
        <v>1493</v>
      </c>
      <c r="P167" s="12" t="s">
        <v>927</v>
      </c>
      <c r="Q167" s="12" t="s">
        <v>1493</v>
      </c>
      <c r="R167">
        <v>1</v>
      </c>
      <c r="S167" s="12" t="s">
        <v>1493</v>
      </c>
      <c r="T167" s="12" t="s">
        <v>1493</v>
      </c>
      <c r="U167" s="12" t="s">
        <v>1493</v>
      </c>
      <c r="V167" s="12" t="s">
        <v>1493</v>
      </c>
      <c r="W167" s="12" t="s">
        <v>1493</v>
      </c>
      <c r="X167" s="12" t="s">
        <v>1493</v>
      </c>
      <c r="Y167" s="12" t="s">
        <v>1493</v>
      </c>
      <c r="Z167" s="12" t="s">
        <v>1493</v>
      </c>
      <c r="AA167" s="12" t="s">
        <v>1493</v>
      </c>
      <c r="AB167">
        <v>1</v>
      </c>
      <c r="AC167">
        <v>1</v>
      </c>
      <c r="AD167" s="12" t="s">
        <v>689</v>
      </c>
      <c r="AE167" s="12" t="s">
        <v>1493</v>
      </c>
      <c r="AF167">
        <v>1</v>
      </c>
      <c r="AG167" s="12" t="s">
        <v>1493</v>
      </c>
      <c r="AH167" s="12" t="s">
        <v>1493</v>
      </c>
      <c r="AI167" s="12" t="s">
        <v>1493</v>
      </c>
      <c r="AJ167" s="12" t="s">
        <v>1493</v>
      </c>
      <c r="AK167" s="12" t="s">
        <v>1493</v>
      </c>
      <c r="AL167" s="12" t="s">
        <v>1493</v>
      </c>
      <c r="AM167" s="12" t="s">
        <v>1493</v>
      </c>
      <c r="AN167" s="12" t="s">
        <v>1493</v>
      </c>
      <c r="AO167" s="12" t="s">
        <v>1493</v>
      </c>
      <c r="AP167">
        <v>1</v>
      </c>
      <c r="AQ167">
        <v>1</v>
      </c>
      <c r="AR167" s="12" t="s">
        <v>1493</v>
      </c>
      <c r="AS167" s="12" t="s">
        <v>1493</v>
      </c>
      <c r="AT167" s="12" t="s">
        <v>1493</v>
      </c>
      <c r="AU167" s="12" t="s">
        <v>1493</v>
      </c>
      <c r="AV167" s="12" t="s">
        <v>1493</v>
      </c>
      <c r="AW167" s="12" t="s">
        <v>1493</v>
      </c>
      <c r="AX167" s="12" t="s">
        <v>1493</v>
      </c>
      <c r="AY167" s="12" t="s">
        <v>1493</v>
      </c>
      <c r="AZ167" s="12" t="s">
        <v>1493</v>
      </c>
      <c r="BA167" s="12" t="s">
        <v>1493</v>
      </c>
      <c r="BB167" s="12" t="s">
        <v>1493</v>
      </c>
      <c r="BC167" s="12" t="s">
        <v>1493</v>
      </c>
      <c r="BD167" s="12" t="s">
        <v>1493</v>
      </c>
      <c r="BE167" s="12" t="s">
        <v>1493</v>
      </c>
      <c r="BF167" s="12" t="s">
        <v>1493</v>
      </c>
      <c r="BG167" s="12" t="s">
        <v>1493</v>
      </c>
      <c r="BH167" s="12" t="s">
        <v>1493</v>
      </c>
      <c r="BI167" s="12" t="s">
        <v>1493</v>
      </c>
      <c r="BJ167" s="12" t="s">
        <v>1493</v>
      </c>
      <c r="BK167" s="12" t="s">
        <v>1493</v>
      </c>
      <c r="BL167" s="12" t="s">
        <v>1493</v>
      </c>
      <c r="BM167" s="12" t="s">
        <v>1493</v>
      </c>
      <c r="BN167" s="12" t="s">
        <v>1493</v>
      </c>
      <c r="BO167" s="12" t="s">
        <v>1493</v>
      </c>
      <c r="BP167" s="12" t="s">
        <v>1493</v>
      </c>
      <c r="BQ167" s="12" t="s">
        <v>1493</v>
      </c>
      <c r="BR167" s="12" t="s">
        <v>1493</v>
      </c>
      <c r="BS167" s="12" t="s">
        <v>1493</v>
      </c>
      <c r="BT167" s="12" t="s">
        <v>1493</v>
      </c>
      <c r="BU167" s="12" t="s">
        <v>1493</v>
      </c>
      <c r="BV167" s="12" t="s">
        <v>1493</v>
      </c>
      <c r="BW167" s="12" t="s">
        <v>1493</v>
      </c>
      <c r="BX167" s="12" t="s">
        <v>1493</v>
      </c>
      <c r="BY167" s="12" t="s">
        <v>1493</v>
      </c>
      <c r="BZ167" s="12" t="s">
        <v>1493</v>
      </c>
      <c r="CA167" s="12" t="s">
        <v>1493</v>
      </c>
      <c r="CB167" s="12" t="s">
        <v>1493</v>
      </c>
      <c r="CC167" s="12" t="s">
        <v>1493</v>
      </c>
      <c r="CD167" s="12" t="s">
        <v>1493</v>
      </c>
      <c r="CE167" s="12" t="s">
        <v>1493</v>
      </c>
      <c r="CF167" s="12" t="s">
        <v>1493</v>
      </c>
      <c r="CG167" s="12" t="s">
        <v>1493</v>
      </c>
      <c r="CH167" s="12" t="s">
        <v>1493</v>
      </c>
      <c r="CI167" s="12" t="s">
        <v>1493</v>
      </c>
      <c r="CJ167" s="12" t="s">
        <v>1493</v>
      </c>
      <c r="CK167" s="12" t="s">
        <v>1493</v>
      </c>
      <c r="CL167" s="12" t="s">
        <v>1493</v>
      </c>
      <c r="CM167" s="12" t="s">
        <v>1493</v>
      </c>
      <c r="CN167" s="12" t="s">
        <v>1493</v>
      </c>
      <c r="CO167" s="12" t="s">
        <v>1493</v>
      </c>
      <c r="CP167" s="12" t="s">
        <v>1493</v>
      </c>
      <c r="CQ167" s="12" t="s">
        <v>1493</v>
      </c>
      <c r="CR167" s="12" t="s">
        <v>1493</v>
      </c>
      <c r="CS167" s="12" t="s">
        <v>1493</v>
      </c>
      <c r="CT167" s="12" t="s">
        <v>1493</v>
      </c>
      <c r="CU167" s="12" t="s">
        <v>1493</v>
      </c>
      <c r="CV167" s="12" t="s">
        <v>1493</v>
      </c>
      <c r="CW167" s="12" t="s">
        <v>1493</v>
      </c>
      <c r="CX167" s="12" t="s">
        <v>1493</v>
      </c>
      <c r="CY167" s="12" t="s">
        <v>1493</v>
      </c>
      <c r="CZ167" s="12" t="s">
        <v>1493</v>
      </c>
      <c r="DA167" s="12" t="s">
        <v>1493</v>
      </c>
      <c r="DB167" s="12" t="s">
        <v>1493</v>
      </c>
      <c r="DC167" s="12" t="s">
        <v>1493</v>
      </c>
      <c r="DD167" s="12" t="s">
        <v>1493</v>
      </c>
      <c r="DE167" s="12" t="s">
        <v>1493</v>
      </c>
      <c r="DF167" s="12" t="s">
        <v>1493</v>
      </c>
      <c r="DG167" s="12" t="s">
        <v>1493</v>
      </c>
      <c r="DH167" s="12" t="s">
        <v>1493</v>
      </c>
      <c r="DI167" s="12" t="s">
        <v>1493</v>
      </c>
      <c r="DJ167" s="12" t="s">
        <v>1493</v>
      </c>
      <c r="DK167" s="12" t="s">
        <v>1493</v>
      </c>
      <c r="DL167" s="12" t="s">
        <v>1493</v>
      </c>
      <c r="DM167" s="12" t="s">
        <v>1493</v>
      </c>
      <c r="DN167" s="12" t="s">
        <v>1493</v>
      </c>
      <c r="DO167" s="12" t="s">
        <v>1493</v>
      </c>
      <c r="DP167" s="12" t="s">
        <v>1493</v>
      </c>
      <c r="DQ167" s="12" t="s">
        <v>1493</v>
      </c>
      <c r="DR167" s="12" t="s">
        <v>1493</v>
      </c>
      <c r="DS167" s="12" t="s">
        <v>1493</v>
      </c>
      <c r="DT167" s="12" t="s">
        <v>1493</v>
      </c>
      <c r="DU167" s="12" t="s">
        <v>1493</v>
      </c>
      <c r="DV167" s="12" t="s">
        <v>1493</v>
      </c>
      <c r="DW167" s="12" t="s">
        <v>1493</v>
      </c>
      <c r="DX167" s="12" t="s">
        <v>1493</v>
      </c>
      <c r="DY167" s="12" t="s">
        <v>1493</v>
      </c>
      <c r="DZ167" s="12" t="s">
        <v>1493</v>
      </c>
      <c r="EA167" s="12" t="s">
        <v>1493</v>
      </c>
      <c r="EB167" s="12" t="s">
        <v>1493</v>
      </c>
      <c r="EC167" s="12" t="s">
        <v>1493</v>
      </c>
      <c r="ED167" s="12" t="s">
        <v>1493</v>
      </c>
      <c r="EE167" s="12" t="s">
        <v>1493</v>
      </c>
      <c r="EF167" s="12" t="s">
        <v>1493</v>
      </c>
      <c r="EG167" s="12" t="s">
        <v>1493</v>
      </c>
      <c r="EH167" s="12" t="s">
        <v>1493</v>
      </c>
      <c r="EI167" s="12" t="s">
        <v>1493</v>
      </c>
      <c r="EJ167" s="12" t="s">
        <v>1493</v>
      </c>
      <c r="EK167" s="12" t="s">
        <v>1493</v>
      </c>
      <c r="EL167" s="12" t="s">
        <v>1493</v>
      </c>
      <c r="EM167" s="12" t="s">
        <v>1493</v>
      </c>
      <c r="EN167" s="12" t="s">
        <v>1493</v>
      </c>
      <c r="EO167" s="12" t="s">
        <v>1493</v>
      </c>
      <c r="EP167" s="12" t="s">
        <v>1493</v>
      </c>
      <c r="EQ167" s="12" t="s">
        <v>1493</v>
      </c>
      <c r="ER167" s="12" t="s">
        <v>1493</v>
      </c>
      <c r="ES167" s="12" t="s">
        <v>1493</v>
      </c>
      <c r="ET167" s="12" t="s">
        <v>1493</v>
      </c>
      <c r="EU167" s="12" t="s">
        <v>1493</v>
      </c>
      <c r="EV167" s="12" t="s">
        <v>1493</v>
      </c>
      <c r="EW167" s="12" t="s">
        <v>1493</v>
      </c>
      <c r="EX167" s="12" t="s">
        <v>1493</v>
      </c>
      <c r="EY167" s="12" t="s">
        <v>1493</v>
      </c>
      <c r="EZ167" s="12" t="s">
        <v>1493</v>
      </c>
      <c r="FA167" s="12" t="s">
        <v>1493</v>
      </c>
      <c r="FB167" s="12" t="s">
        <v>1493</v>
      </c>
      <c r="FC167" s="12" t="s">
        <v>1493</v>
      </c>
      <c r="FD167" s="12" t="s">
        <v>1493</v>
      </c>
      <c r="FE167" s="12" t="s">
        <v>1493</v>
      </c>
      <c r="FF167" s="12" t="s">
        <v>1493</v>
      </c>
      <c r="FG167" s="12" t="s">
        <v>1493</v>
      </c>
      <c r="FH167" s="12" t="s">
        <v>1493</v>
      </c>
      <c r="FI167" s="12" t="s">
        <v>1493</v>
      </c>
      <c r="FJ167" s="12" t="s">
        <v>1493</v>
      </c>
      <c r="FK167" s="12" t="s">
        <v>1493</v>
      </c>
      <c r="FL167" s="12" t="s">
        <v>1493</v>
      </c>
      <c r="FM167" s="12" t="s">
        <v>1493</v>
      </c>
      <c r="FN167" s="12" t="s">
        <v>603</v>
      </c>
      <c r="FO167" s="12" t="s">
        <v>1493</v>
      </c>
      <c r="FP167" s="12" t="s">
        <v>1493</v>
      </c>
      <c r="FQ167">
        <v>1</v>
      </c>
      <c r="FR167" s="12" t="s">
        <v>1493</v>
      </c>
      <c r="FS167" s="12" t="s">
        <v>1493</v>
      </c>
      <c r="FT167" s="12" t="s">
        <v>1493</v>
      </c>
      <c r="FU167" s="12" t="s">
        <v>1493</v>
      </c>
      <c r="FV167" s="12" t="s">
        <v>1493</v>
      </c>
      <c r="FW167" s="12" t="s">
        <v>1493</v>
      </c>
      <c r="FX167" s="12" t="s">
        <v>1493</v>
      </c>
      <c r="FY167" s="12" t="s">
        <v>1493</v>
      </c>
      <c r="FZ167" s="12" t="s">
        <v>1493</v>
      </c>
      <c r="GA167" s="12" t="s">
        <v>1493</v>
      </c>
      <c r="GB167" s="12" t="s">
        <v>1493</v>
      </c>
      <c r="GC167" s="12" t="s">
        <v>1493</v>
      </c>
      <c r="GD167" s="12" t="s">
        <v>1493</v>
      </c>
      <c r="GE167" s="12" t="s">
        <v>1493</v>
      </c>
      <c r="GF167" s="12" t="s">
        <v>1493</v>
      </c>
      <c r="GG167" s="12" t="s">
        <v>1493</v>
      </c>
      <c r="GH167" s="12" t="s">
        <v>1493</v>
      </c>
      <c r="GI167" s="12" t="s">
        <v>1493</v>
      </c>
      <c r="GJ167">
        <v>0</v>
      </c>
      <c r="GK167">
        <v>0</v>
      </c>
      <c r="GL167">
        <v>0</v>
      </c>
      <c r="GN167" s="12">
        <v>4</v>
      </c>
    </row>
    <row r="168" spans="1:196" x14ac:dyDescent="0.25">
      <c r="A168" s="4">
        <v>1.0720000000000001</v>
      </c>
      <c r="B168" s="12" t="s">
        <v>961</v>
      </c>
      <c r="C168" s="12" t="s">
        <v>1493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 s="12" t="s">
        <v>1493</v>
      </c>
      <c r="M168" s="12" t="s">
        <v>1493</v>
      </c>
      <c r="N168" s="12" t="s">
        <v>1493</v>
      </c>
      <c r="O168">
        <v>1</v>
      </c>
      <c r="P168" s="12" t="s">
        <v>971</v>
      </c>
      <c r="Q168" s="12" t="s">
        <v>1493</v>
      </c>
      <c r="R168">
        <v>1</v>
      </c>
      <c r="S168" s="12" t="s">
        <v>1493</v>
      </c>
      <c r="T168" s="12" t="s">
        <v>1493</v>
      </c>
      <c r="U168" s="12" t="s">
        <v>1493</v>
      </c>
      <c r="V168" s="12" t="s">
        <v>1493</v>
      </c>
      <c r="W168" s="12" t="s">
        <v>1493</v>
      </c>
      <c r="X168" s="12" t="s">
        <v>1493</v>
      </c>
      <c r="Y168" s="12" t="s">
        <v>1493</v>
      </c>
      <c r="Z168" s="12" t="s">
        <v>1493</v>
      </c>
      <c r="AA168" s="12" t="s">
        <v>1493</v>
      </c>
      <c r="AB168">
        <v>1</v>
      </c>
      <c r="AC168">
        <v>1</v>
      </c>
      <c r="AD168" s="12" t="s">
        <v>1493</v>
      </c>
      <c r="AE168" s="12" t="s">
        <v>1493</v>
      </c>
      <c r="AF168" s="12" t="s">
        <v>1493</v>
      </c>
      <c r="AG168" s="12" t="s">
        <v>1493</v>
      </c>
      <c r="AH168" s="12" t="s">
        <v>1493</v>
      </c>
      <c r="AI168" s="12" t="s">
        <v>1493</v>
      </c>
      <c r="AJ168" s="12" t="s">
        <v>1493</v>
      </c>
      <c r="AK168" s="12" t="s">
        <v>1493</v>
      </c>
      <c r="AL168" s="12" t="s">
        <v>1493</v>
      </c>
      <c r="AM168" s="12" t="s">
        <v>1493</v>
      </c>
      <c r="AN168" s="12" t="s">
        <v>1493</v>
      </c>
      <c r="AO168" s="12" t="s">
        <v>1493</v>
      </c>
      <c r="AP168" s="12" t="s">
        <v>1493</v>
      </c>
      <c r="AQ168" s="12" t="s">
        <v>1493</v>
      </c>
      <c r="AR168" s="12" t="s">
        <v>1493</v>
      </c>
      <c r="AS168" s="12" t="s">
        <v>1493</v>
      </c>
      <c r="AT168" s="12" t="s">
        <v>1493</v>
      </c>
      <c r="AU168" s="12" t="s">
        <v>1493</v>
      </c>
      <c r="AV168" s="12" t="s">
        <v>1493</v>
      </c>
      <c r="AW168" s="12" t="s">
        <v>1493</v>
      </c>
      <c r="AX168" s="12" t="s">
        <v>1493</v>
      </c>
      <c r="AY168" s="12" t="s">
        <v>1493</v>
      </c>
      <c r="AZ168" s="12" t="s">
        <v>1493</v>
      </c>
      <c r="BA168" s="12" t="s">
        <v>1493</v>
      </c>
      <c r="BB168" s="12" t="s">
        <v>1493</v>
      </c>
      <c r="BC168" s="12" t="s">
        <v>1493</v>
      </c>
      <c r="BD168" s="12" t="s">
        <v>1493</v>
      </c>
      <c r="BE168" s="12" t="s">
        <v>1493</v>
      </c>
      <c r="BF168" s="12" t="s">
        <v>1493</v>
      </c>
      <c r="BG168" s="12" t="s">
        <v>1493</v>
      </c>
      <c r="BH168" s="12" t="s">
        <v>1493</v>
      </c>
      <c r="BI168" s="12" t="s">
        <v>1493</v>
      </c>
      <c r="BJ168" s="12" t="s">
        <v>1493</v>
      </c>
      <c r="BK168" s="12" t="s">
        <v>1493</v>
      </c>
      <c r="BL168" s="12" t="s">
        <v>1493</v>
      </c>
      <c r="BM168" s="12" t="s">
        <v>1493</v>
      </c>
      <c r="BN168" s="12" t="s">
        <v>1493</v>
      </c>
      <c r="BO168" s="12" t="s">
        <v>1493</v>
      </c>
      <c r="BP168" s="12" t="s">
        <v>1493</v>
      </c>
      <c r="BQ168" s="12" t="s">
        <v>1493</v>
      </c>
      <c r="BR168" s="12" t="s">
        <v>1493</v>
      </c>
      <c r="BS168" s="12" t="s">
        <v>1493</v>
      </c>
      <c r="BT168" s="12" t="s">
        <v>1493</v>
      </c>
      <c r="BU168" s="12" t="s">
        <v>1493</v>
      </c>
      <c r="BV168" s="12" t="s">
        <v>1493</v>
      </c>
      <c r="BW168" s="12" t="s">
        <v>1493</v>
      </c>
      <c r="BX168" s="12" t="s">
        <v>1493</v>
      </c>
      <c r="BY168" s="12" t="s">
        <v>1493</v>
      </c>
      <c r="BZ168" s="12" t="s">
        <v>1493</v>
      </c>
      <c r="CA168" s="12" t="s">
        <v>1493</v>
      </c>
      <c r="CB168" s="12" t="s">
        <v>1493</v>
      </c>
      <c r="CC168" s="12" t="s">
        <v>1493</v>
      </c>
      <c r="CD168" s="12" t="s">
        <v>1493</v>
      </c>
      <c r="CE168" s="12" t="s">
        <v>1493</v>
      </c>
      <c r="CF168" s="12" t="s">
        <v>1493</v>
      </c>
      <c r="CG168" s="12" t="s">
        <v>1493</v>
      </c>
      <c r="CH168" s="12" t="s">
        <v>1493</v>
      </c>
      <c r="CI168" s="12" t="s">
        <v>1493</v>
      </c>
      <c r="CJ168" s="12" t="s">
        <v>1493</v>
      </c>
      <c r="CK168" s="12" t="s">
        <v>1493</v>
      </c>
      <c r="CL168" s="12" t="s">
        <v>1493</v>
      </c>
      <c r="CM168" s="12" t="s">
        <v>1493</v>
      </c>
      <c r="CN168" s="12" t="s">
        <v>1493</v>
      </c>
      <c r="CO168" s="12" t="s">
        <v>1493</v>
      </c>
      <c r="CP168" s="12" t="s">
        <v>1493</v>
      </c>
      <c r="CQ168" s="12" t="s">
        <v>1493</v>
      </c>
      <c r="CR168" s="12" t="s">
        <v>1493</v>
      </c>
      <c r="CS168" s="12" t="s">
        <v>1493</v>
      </c>
      <c r="CT168" s="12" t="s">
        <v>1493</v>
      </c>
      <c r="CU168" s="12" t="s">
        <v>1493</v>
      </c>
      <c r="CV168" s="12" t="s">
        <v>1493</v>
      </c>
      <c r="CW168" s="12" t="s">
        <v>1493</v>
      </c>
      <c r="CX168" s="12" t="s">
        <v>1493</v>
      </c>
      <c r="CY168" s="12" t="s">
        <v>1493</v>
      </c>
      <c r="CZ168" s="12" t="s">
        <v>1493</v>
      </c>
      <c r="DA168" s="12" t="s">
        <v>1493</v>
      </c>
      <c r="DB168" s="12" t="s">
        <v>1493</v>
      </c>
      <c r="DC168" s="12" t="s">
        <v>1493</v>
      </c>
      <c r="DD168" s="12" t="s">
        <v>1493</v>
      </c>
      <c r="DE168" s="12" t="s">
        <v>1493</v>
      </c>
      <c r="DF168" s="12" t="s">
        <v>1493</v>
      </c>
      <c r="DG168" s="12" t="s">
        <v>1493</v>
      </c>
      <c r="DH168" s="12" t="s">
        <v>1493</v>
      </c>
      <c r="DI168" s="12" t="s">
        <v>1493</v>
      </c>
      <c r="DJ168" s="12" t="s">
        <v>1493</v>
      </c>
      <c r="DK168" s="12" t="s">
        <v>1493</v>
      </c>
      <c r="DL168" s="12" t="s">
        <v>1493</v>
      </c>
      <c r="DM168" s="12" t="s">
        <v>1493</v>
      </c>
      <c r="DN168" s="12" t="s">
        <v>1493</v>
      </c>
      <c r="DO168" s="12" t="s">
        <v>1493</v>
      </c>
      <c r="DP168" s="12" t="s">
        <v>1493</v>
      </c>
      <c r="DQ168" s="12" t="s">
        <v>1493</v>
      </c>
      <c r="DR168" s="12" t="s">
        <v>1493</v>
      </c>
      <c r="DS168" s="12" t="s">
        <v>1493</v>
      </c>
      <c r="DT168" s="12" t="s">
        <v>1493</v>
      </c>
      <c r="DU168" s="12" t="s">
        <v>1493</v>
      </c>
      <c r="DV168" s="12" t="s">
        <v>1493</v>
      </c>
      <c r="DW168" s="12" t="s">
        <v>1493</v>
      </c>
      <c r="DX168" s="12" t="s">
        <v>1493</v>
      </c>
      <c r="DY168" s="12" t="s">
        <v>1493</v>
      </c>
      <c r="DZ168" s="12" t="s">
        <v>1493</v>
      </c>
      <c r="EA168" s="12" t="s">
        <v>1493</v>
      </c>
      <c r="EB168" s="12" t="s">
        <v>1493</v>
      </c>
      <c r="EC168" s="12" t="s">
        <v>1493</v>
      </c>
      <c r="ED168" s="12" t="s">
        <v>1493</v>
      </c>
      <c r="EE168" s="12" t="s">
        <v>1493</v>
      </c>
      <c r="EF168" s="12" t="s">
        <v>1493</v>
      </c>
      <c r="EG168" s="12" t="s">
        <v>1493</v>
      </c>
      <c r="EH168" s="12" t="s">
        <v>1493</v>
      </c>
      <c r="EI168" s="12" t="s">
        <v>1493</v>
      </c>
      <c r="EJ168" s="12" t="s">
        <v>1493</v>
      </c>
      <c r="EK168" s="12" t="s">
        <v>1493</v>
      </c>
      <c r="EL168" s="12" t="s">
        <v>1493</v>
      </c>
      <c r="EM168" s="12" t="s">
        <v>1493</v>
      </c>
      <c r="EN168" s="12" t="s">
        <v>1493</v>
      </c>
      <c r="EO168" s="12" t="s">
        <v>1493</v>
      </c>
      <c r="EP168" s="12" t="s">
        <v>1493</v>
      </c>
      <c r="EQ168" s="12" t="s">
        <v>1493</v>
      </c>
      <c r="ER168" s="12" t="s">
        <v>1493</v>
      </c>
      <c r="ES168" s="12" t="s">
        <v>1493</v>
      </c>
      <c r="ET168" s="12" t="s">
        <v>1493</v>
      </c>
      <c r="EU168" s="12" t="s">
        <v>1493</v>
      </c>
      <c r="EV168" s="12" t="s">
        <v>1493</v>
      </c>
      <c r="EW168" s="12" t="s">
        <v>1493</v>
      </c>
      <c r="EX168" s="12" t="s">
        <v>1493</v>
      </c>
      <c r="EY168" s="12" t="s">
        <v>1493</v>
      </c>
      <c r="EZ168" s="12" t="s">
        <v>1493</v>
      </c>
      <c r="FA168" s="12" t="s">
        <v>1493</v>
      </c>
      <c r="FB168" s="12" t="s">
        <v>1493</v>
      </c>
      <c r="FC168" s="12" t="s">
        <v>1493</v>
      </c>
      <c r="FD168" s="12" t="s">
        <v>1493</v>
      </c>
      <c r="FE168" s="12" t="s">
        <v>1493</v>
      </c>
      <c r="FF168" s="12" t="s">
        <v>1493</v>
      </c>
      <c r="FG168" s="12" t="s">
        <v>1493</v>
      </c>
      <c r="FH168" s="12" t="s">
        <v>1493</v>
      </c>
      <c r="FI168" s="12" t="s">
        <v>1493</v>
      </c>
      <c r="FJ168" s="12" t="s">
        <v>1493</v>
      </c>
      <c r="FK168" s="12" t="s">
        <v>1493</v>
      </c>
      <c r="FL168" s="12" t="s">
        <v>1493</v>
      </c>
      <c r="FM168" s="12" t="s">
        <v>1493</v>
      </c>
      <c r="FN168" s="12" t="s">
        <v>603</v>
      </c>
      <c r="FO168" s="12" t="s">
        <v>650</v>
      </c>
      <c r="FP168" s="12" t="s">
        <v>1493</v>
      </c>
      <c r="FQ168">
        <v>1</v>
      </c>
      <c r="FR168" s="12" t="s">
        <v>1493</v>
      </c>
      <c r="FS168" s="12" t="s">
        <v>1493</v>
      </c>
      <c r="FT168" s="12" t="s">
        <v>1493</v>
      </c>
      <c r="FU168" s="12" t="s">
        <v>1493</v>
      </c>
      <c r="FV168" s="12" t="s">
        <v>1493</v>
      </c>
      <c r="FW168" s="12" t="s">
        <v>1493</v>
      </c>
      <c r="FX168" s="12" t="s">
        <v>1493</v>
      </c>
      <c r="FY168" s="12" t="s">
        <v>1493</v>
      </c>
      <c r="FZ168" s="12" t="s">
        <v>1493</v>
      </c>
      <c r="GA168" s="12" t="s">
        <v>1493</v>
      </c>
      <c r="GB168" s="12" t="s">
        <v>1493</v>
      </c>
      <c r="GC168" s="12" t="s">
        <v>1493</v>
      </c>
      <c r="GD168" s="12" t="s">
        <v>1493</v>
      </c>
      <c r="GE168" s="12" t="s">
        <v>1493</v>
      </c>
      <c r="GF168" s="12" t="s">
        <v>1493</v>
      </c>
      <c r="GG168" s="12" t="s">
        <v>1493</v>
      </c>
      <c r="GH168" s="12" t="s">
        <v>1493</v>
      </c>
      <c r="GI168" s="12" t="s">
        <v>1493</v>
      </c>
      <c r="GJ168">
        <v>0</v>
      </c>
      <c r="GK168">
        <v>0</v>
      </c>
      <c r="GL168">
        <v>0</v>
      </c>
      <c r="GN168" s="12">
        <v>4</v>
      </c>
    </row>
    <row r="169" spans="1:196" x14ac:dyDescent="0.25">
      <c r="A169" s="4">
        <v>1.073</v>
      </c>
      <c r="B169" s="12" t="s">
        <v>899</v>
      </c>
      <c r="C169" s="12" t="s">
        <v>1493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 s="12" t="s">
        <v>1493</v>
      </c>
      <c r="M169" s="12" t="s">
        <v>1493</v>
      </c>
      <c r="N169" s="12" t="s">
        <v>1493</v>
      </c>
      <c r="O169">
        <v>1</v>
      </c>
      <c r="P169" s="12" t="s">
        <v>1493</v>
      </c>
      <c r="Q169" s="12" t="s">
        <v>1493</v>
      </c>
      <c r="R169" s="12" t="s">
        <v>1493</v>
      </c>
      <c r="S169" s="12" t="s">
        <v>1493</v>
      </c>
      <c r="T169" s="12" t="s">
        <v>1493</v>
      </c>
      <c r="U169" s="12" t="s">
        <v>1493</v>
      </c>
      <c r="V169" s="12" t="s">
        <v>1493</v>
      </c>
      <c r="W169" s="12" t="s">
        <v>1493</v>
      </c>
      <c r="X169" s="12" t="s">
        <v>1493</v>
      </c>
      <c r="Y169" s="12" t="s">
        <v>1493</v>
      </c>
      <c r="Z169" s="12" t="s">
        <v>1493</v>
      </c>
      <c r="AA169" s="12" t="s">
        <v>1493</v>
      </c>
      <c r="AB169" s="12" t="s">
        <v>1493</v>
      </c>
      <c r="AC169" s="12" t="s">
        <v>1493</v>
      </c>
      <c r="AD169" s="12" t="s">
        <v>1493</v>
      </c>
      <c r="AE169" s="12" t="s">
        <v>1493</v>
      </c>
      <c r="AF169" s="12" t="s">
        <v>1493</v>
      </c>
      <c r="AG169" s="12" t="s">
        <v>1493</v>
      </c>
      <c r="AH169" s="12" t="s">
        <v>1493</v>
      </c>
      <c r="AI169" s="12" t="s">
        <v>1493</v>
      </c>
      <c r="AJ169" s="12" t="s">
        <v>1493</v>
      </c>
      <c r="AK169" s="12" t="s">
        <v>1493</v>
      </c>
      <c r="AL169" s="12" t="s">
        <v>1493</v>
      </c>
      <c r="AM169" s="12" t="s">
        <v>1493</v>
      </c>
      <c r="AN169" s="12" t="s">
        <v>1493</v>
      </c>
      <c r="AO169" s="12" t="s">
        <v>1493</v>
      </c>
      <c r="AP169" s="12" t="s">
        <v>1493</v>
      </c>
      <c r="AQ169" s="12" t="s">
        <v>1493</v>
      </c>
      <c r="AR169" s="12" t="s">
        <v>1493</v>
      </c>
      <c r="AS169" s="12" t="s">
        <v>1493</v>
      </c>
      <c r="AT169" s="12" t="s">
        <v>1493</v>
      </c>
      <c r="AU169" s="12" t="s">
        <v>1493</v>
      </c>
      <c r="AV169" s="12" t="s">
        <v>1493</v>
      </c>
      <c r="AW169" s="12" t="s">
        <v>1493</v>
      </c>
      <c r="AX169" s="12" t="s">
        <v>1493</v>
      </c>
      <c r="AY169" s="12" t="s">
        <v>1493</v>
      </c>
      <c r="AZ169" s="12" t="s">
        <v>1493</v>
      </c>
      <c r="BA169" s="12" t="s">
        <v>1493</v>
      </c>
      <c r="BB169" s="12" t="s">
        <v>1493</v>
      </c>
      <c r="BC169" s="12" t="s">
        <v>1493</v>
      </c>
      <c r="BD169" s="12" t="s">
        <v>1493</v>
      </c>
      <c r="BE169" s="12" t="s">
        <v>1493</v>
      </c>
      <c r="BF169" s="12" t="s">
        <v>1493</v>
      </c>
      <c r="BG169" s="12" t="s">
        <v>1493</v>
      </c>
      <c r="BH169" s="12" t="s">
        <v>1493</v>
      </c>
      <c r="BI169" s="12" t="s">
        <v>1493</v>
      </c>
      <c r="BJ169" s="12" t="s">
        <v>1493</v>
      </c>
      <c r="BK169" s="12" t="s">
        <v>1493</v>
      </c>
      <c r="BL169" s="12" t="s">
        <v>1493</v>
      </c>
      <c r="BM169" s="12" t="s">
        <v>1493</v>
      </c>
      <c r="BN169" s="12" t="s">
        <v>1493</v>
      </c>
      <c r="BO169" s="12" t="s">
        <v>1493</v>
      </c>
      <c r="BP169" s="12" t="s">
        <v>1493</v>
      </c>
      <c r="BQ169" s="12" t="s">
        <v>1493</v>
      </c>
      <c r="BR169" s="12" t="s">
        <v>1493</v>
      </c>
      <c r="BS169" s="12" t="s">
        <v>1493</v>
      </c>
      <c r="BT169" s="12" t="s">
        <v>1493</v>
      </c>
      <c r="BU169" s="12" t="s">
        <v>1493</v>
      </c>
      <c r="BV169" s="12" t="s">
        <v>1493</v>
      </c>
      <c r="BW169" s="12" t="s">
        <v>1493</v>
      </c>
      <c r="BX169" s="12" t="s">
        <v>1493</v>
      </c>
      <c r="BY169" s="12" t="s">
        <v>1493</v>
      </c>
      <c r="BZ169" s="12" t="s">
        <v>1493</v>
      </c>
      <c r="CA169" s="12" t="s">
        <v>1493</v>
      </c>
      <c r="CB169" s="12" t="s">
        <v>1493</v>
      </c>
      <c r="CC169" s="12" t="s">
        <v>1493</v>
      </c>
      <c r="CD169" s="12" t="s">
        <v>1493</v>
      </c>
      <c r="CE169" s="12" t="s">
        <v>1493</v>
      </c>
      <c r="CF169" s="12" t="s">
        <v>1493</v>
      </c>
      <c r="CG169" s="12" t="s">
        <v>1493</v>
      </c>
      <c r="CH169" s="12" t="s">
        <v>1493</v>
      </c>
      <c r="CI169" s="12" t="s">
        <v>1493</v>
      </c>
      <c r="CJ169" s="12" t="s">
        <v>1493</v>
      </c>
      <c r="CK169" s="12" t="s">
        <v>1493</v>
      </c>
      <c r="CL169" s="12" t="s">
        <v>1493</v>
      </c>
      <c r="CM169" s="12" t="s">
        <v>1493</v>
      </c>
      <c r="CN169" s="12" t="s">
        <v>1493</v>
      </c>
      <c r="CO169" s="12" t="s">
        <v>1493</v>
      </c>
      <c r="CP169" s="12" t="s">
        <v>1493</v>
      </c>
      <c r="CQ169" s="12" t="s">
        <v>1493</v>
      </c>
      <c r="CR169" s="12" t="s">
        <v>1493</v>
      </c>
      <c r="CS169" s="12" t="s">
        <v>1493</v>
      </c>
      <c r="CT169" s="12" t="s">
        <v>1493</v>
      </c>
      <c r="CU169" s="12" t="s">
        <v>1493</v>
      </c>
      <c r="CV169" s="12" t="s">
        <v>1493</v>
      </c>
      <c r="CW169" s="12" t="s">
        <v>1493</v>
      </c>
      <c r="CX169" s="12" t="s">
        <v>1493</v>
      </c>
      <c r="CY169" s="12" t="s">
        <v>1493</v>
      </c>
      <c r="CZ169" s="12" t="s">
        <v>1493</v>
      </c>
      <c r="DA169" s="12" t="s">
        <v>1493</v>
      </c>
      <c r="DB169" s="12" t="s">
        <v>1493</v>
      </c>
      <c r="DC169" s="12" t="s">
        <v>1493</v>
      </c>
      <c r="DD169" s="12" t="s">
        <v>1493</v>
      </c>
      <c r="DE169" s="12" t="s">
        <v>1493</v>
      </c>
      <c r="DF169" s="12" t="s">
        <v>1493</v>
      </c>
      <c r="DG169" s="12" t="s">
        <v>1493</v>
      </c>
      <c r="DH169" s="12" t="s">
        <v>1493</v>
      </c>
      <c r="DI169" s="12" t="s">
        <v>1493</v>
      </c>
      <c r="DJ169" s="12" t="s">
        <v>1493</v>
      </c>
      <c r="DK169" s="12" t="s">
        <v>1493</v>
      </c>
      <c r="DL169" s="12" t="s">
        <v>1493</v>
      </c>
      <c r="DM169" s="12" t="s">
        <v>1493</v>
      </c>
      <c r="DN169" s="12" t="s">
        <v>1493</v>
      </c>
      <c r="DO169" s="12" t="s">
        <v>1493</v>
      </c>
      <c r="DP169" s="12" t="s">
        <v>1493</v>
      </c>
      <c r="DQ169" s="12" t="s">
        <v>1493</v>
      </c>
      <c r="DR169" s="12" t="s">
        <v>1493</v>
      </c>
      <c r="DS169" s="12" t="s">
        <v>1493</v>
      </c>
      <c r="DT169" s="12" t="s">
        <v>1493</v>
      </c>
      <c r="DU169" s="12" t="s">
        <v>1493</v>
      </c>
      <c r="DV169" s="12" t="s">
        <v>1493</v>
      </c>
      <c r="DW169" s="12" t="s">
        <v>1493</v>
      </c>
      <c r="DX169" s="12" t="s">
        <v>1493</v>
      </c>
      <c r="DY169" s="12" t="s">
        <v>1493</v>
      </c>
      <c r="DZ169" s="12" t="s">
        <v>1493</v>
      </c>
      <c r="EA169" s="12" t="s">
        <v>1493</v>
      </c>
      <c r="EB169" s="12" t="s">
        <v>1493</v>
      </c>
      <c r="EC169" s="12" t="s">
        <v>1493</v>
      </c>
      <c r="ED169" s="12" t="s">
        <v>1493</v>
      </c>
      <c r="EE169" s="12" t="s">
        <v>1493</v>
      </c>
      <c r="EF169" s="12" t="s">
        <v>1493</v>
      </c>
      <c r="EG169" s="12" t="s">
        <v>1493</v>
      </c>
      <c r="EH169" s="12" t="s">
        <v>1493</v>
      </c>
      <c r="EI169" s="12" t="s">
        <v>1493</v>
      </c>
      <c r="EJ169" s="12" t="s">
        <v>1493</v>
      </c>
      <c r="EK169" s="12" t="s">
        <v>1493</v>
      </c>
      <c r="EL169" s="12" t="s">
        <v>1493</v>
      </c>
      <c r="EM169" s="12" t="s">
        <v>1493</v>
      </c>
      <c r="EN169" s="12" t="s">
        <v>1493</v>
      </c>
      <c r="EO169" s="12" t="s">
        <v>1493</v>
      </c>
      <c r="EP169" s="12" t="s">
        <v>1493</v>
      </c>
      <c r="EQ169" s="12" t="s">
        <v>1493</v>
      </c>
      <c r="ER169" s="12" t="s">
        <v>1493</v>
      </c>
      <c r="ES169" s="12" t="s">
        <v>1493</v>
      </c>
      <c r="ET169" s="12" t="s">
        <v>1493</v>
      </c>
      <c r="EU169" s="12" t="s">
        <v>1493</v>
      </c>
      <c r="EV169" s="12" t="s">
        <v>1493</v>
      </c>
      <c r="EW169" s="12" t="s">
        <v>1493</v>
      </c>
      <c r="EX169" s="12" t="s">
        <v>1493</v>
      </c>
      <c r="EY169" s="12" t="s">
        <v>1493</v>
      </c>
      <c r="EZ169" s="12" t="s">
        <v>1493</v>
      </c>
      <c r="FA169" s="12" t="s">
        <v>1493</v>
      </c>
      <c r="FB169" s="12" t="s">
        <v>1493</v>
      </c>
      <c r="FC169" s="12" t="s">
        <v>1493</v>
      </c>
      <c r="FD169" s="12" t="s">
        <v>1493</v>
      </c>
      <c r="FE169" s="12" t="s">
        <v>1493</v>
      </c>
      <c r="FF169" s="12" t="s">
        <v>1493</v>
      </c>
      <c r="FG169" s="12" t="s">
        <v>1493</v>
      </c>
      <c r="FH169" s="12" t="s">
        <v>1493</v>
      </c>
      <c r="FI169" s="12" t="s">
        <v>1493</v>
      </c>
      <c r="FJ169" s="12" t="s">
        <v>1493</v>
      </c>
      <c r="FK169" s="12" t="s">
        <v>1493</v>
      </c>
      <c r="FL169" s="12" t="s">
        <v>1493</v>
      </c>
      <c r="FM169" s="12" t="s">
        <v>1493</v>
      </c>
      <c r="FN169">
        <v>1</v>
      </c>
      <c r="FO169" s="12" t="s">
        <v>1493</v>
      </c>
      <c r="FP169" s="12" t="s">
        <v>1493</v>
      </c>
      <c r="FQ169">
        <v>1</v>
      </c>
      <c r="FR169" s="12" t="s">
        <v>1493</v>
      </c>
      <c r="FS169" s="12" t="s">
        <v>1493</v>
      </c>
      <c r="FT169" s="12" t="s">
        <v>1493</v>
      </c>
      <c r="FU169" s="12" t="s">
        <v>1493</v>
      </c>
      <c r="FV169" s="12" t="s">
        <v>1493</v>
      </c>
      <c r="FW169" s="12" t="s">
        <v>1493</v>
      </c>
      <c r="FX169" s="12" t="s">
        <v>1493</v>
      </c>
      <c r="FY169" s="12" t="s">
        <v>1493</v>
      </c>
      <c r="FZ169" s="12" t="s">
        <v>1493</v>
      </c>
      <c r="GA169" s="12" t="s">
        <v>1493</v>
      </c>
      <c r="GB169" s="12" t="s">
        <v>1493</v>
      </c>
      <c r="GC169" s="12" t="s">
        <v>1493</v>
      </c>
      <c r="GD169" s="12" t="s">
        <v>1493</v>
      </c>
      <c r="GE169" s="12" t="s">
        <v>1493</v>
      </c>
      <c r="GF169" s="12" t="s">
        <v>1493</v>
      </c>
      <c r="GG169" s="12" t="s">
        <v>1493</v>
      </c>
      <c r="GH169" s="12" t="s">
        <v>1493</v>
      </c>
      <c r="GI169" s="12" t="s">
        <v>1493</v>
      </c>
      <c r="GJ169">
        <v>0</v>
      </c>
      <c r="GK169">
        <v>0</v>
      </c>
      <c r="GL169">
        <v>0</v>
      </c>
      <c r="GN169">
        <v>1</v>
      </c>
    </row>
    <row r="170" spans="1:196" x14ac:dyDescent="0.25">
      <c r="A170" s="4">
        <v>1.0740000000000001</v>
      </c>
      <c r="B170" s="12" t="s">
        <v>520</v>
      </c>
      <c r="C170" s="12" t="s">
        <v>1493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 s="12" t="s">
        <v>1493</v>
      </c>
      <c r="M170" s="12" t="s">
        <v>1493</v>
      </c>
      <c r="N170" s="12" t="s">
        <v>1493</v>
      </c>
      <c r="O170" s="12" t="s">
        <v>1493</v>
      </c>
      <c r="P170" s="12" t="s">
        <v>579</v>
      </c>
      <c r="Q170" s="12" t="s">
        <v>1493</v>
      </c>
      <c r="R170">
        <v>1</v>
      </c>
      <c r="S170" s="12" t="s">
        <v>1493</v>
      </c>
      <c r="T170" s="12" t="s">
        <v>1493</v>
      </c>
      <c r="U170" s="12" t="s">
        <v>1493</v>
      </c>
      <c r="V170" s="12" t="s">
        <v>1493</v>
      </c>
      <c r="W170" s="12" t="s">
        <v>1493</v>
      </c>
      <c r="X170" s="12" t="s">
        <v>1493</v>
      </c>
      <c r="Y170" s="12" t="s">
        <v>1493</v>
      </c>
      <c r="Z170" s="12" t="s">
        <v>1493</v>
      </c>
      <c r="AA170" s="12" t="s">
        <v>1493</v>
      </c>
      <c r="AB170">
        <v>1</v>
      </c>
      <c r="AC170">
        <v>1</v>
      </c>
      <c r="AD170" s="12" t="s">
        <v>644</v>
      </c>
      <c r="AE170" s="12" t="s">
        <v>1493</v>
      </c>
      <c r="AF170">
        <v>1</v>
      </c>
      <c r="AG170" s="12" t="s">
        <v>1493</v>
      </c>
      <c r="AH170" s="12" t="s">
        <v>1493</v>
      </c>
      <c r="AI170" s="12" t="s">
        <v>1493</v>
      </c>
      <c r="AJ170" s="12" t="s">
        <v>1493</v>
      </c>
      <c r="AK170" s="12" t="s">
        <v>1493</v>
      </c>
      <c r="AL170" s="12" t="s">
        <v>1493</v>
      </c>
      <c r="AM170" s="12" t="s">
        <v>1493</v>
      </c>
      <c r="AN170" s="12" t="s">
        <v>1493</v>
      </c>
      <c r="AO170" s="12" t="s">
        <v>1493</v>
      </c>
      <c r="AP170" s="12" t="s">
        <v>1493</v>
      </c>
      <c r="AQ170">
        <v>1</v>
      </c>
      <c r="AR170" s="12" t="s">
        <v>1493</v>
      </c>
      <c r="AS170" s="12" t="s">
        <v>1493</v>
      </c>
      <c r="AT170" s="12" t="s">
        <v>1493</v>
      </c>
      <c r="AU170" s="12" t="s">
        <v>1493</v>
      </c>
      <c r="AV170" s="12" t="s">
        <v>1493</v>
      </c>
      <c r="AW170" s="12" t="s">
        <v>1493</v>
      </c>
      <c r="AX170" s="12" t="s">
        <v>1493</v>
      </c>
      <c r="AY170" s="12" t="s">
        <v>1493</v>
      </c>
      <c r="AZ170" s="12" t="s">
        <v>1493</v>
      </c>
      <c r="BA170" s="12" t="s">
        <v>1493</v>
      </c>
      <c r="BB170" s="12" t="s">
        <v>1493</v>
      </c>
      <c r="BC170" s="12" t="s">
        <v>1493</v>
      </c>
      <c r="BD170" s="12" t="s">
        <v>1493</v>
      </c>
      <c r="BE170" s="12" t="s">
        <v>1493</v>
      </c>
      <c r="BF170" s="12" t="s">
        <v>1493</v>
      </c>
      <c r="BG170" s="12" t="s">
        <v>1493</v>
      </c>
      <c r="BH170" s="12" t="s">
        <v>1493</v>
      </c>
      <c r="BI170" s="12" t="s">
        <v>1493</v>
      </c>
      <c r="BJ170" s="12" t="s">
        <v>1493</v>
      </c>
      <c r="BK170" s="12" t="s">
        <v>1493</v>
      </c>
      <c r="BL170" s="12" t="s">
        <v>1493</v>
      </c>
      <c r="BM170" s="12" t="s">
        <v>1493</v>
      </c>
      <c r="BN170" s="12" t="s">
        <v>1493</v>
      </c>
      <c r="BO170" s="12" t="s">
        <v>1493</v>
      </c>
      <c r="BP170" s="12" t="s">
        <v>1493</v>
      </c>
      <c r="BQ170" s="12" t="s">
        <v>1493</v>
      </c>
      <c r="BR170" s="12" t="s">
        <v>1493</v>
      </c>
      <c r="BS170" s="12" t="s">
        <v>1493</v>
      </c>
      <c r="BT170" s="12" t="s">
        <v>1493</v>
      </c>
      <c r="BU170" s="12" t="s">
        <v>1493</v>
      </c>
      <c r="BV170" s="12" t="s">
        <v>1493</v>
      </c>
      <c r="BW170" s="12" t="s">
        <v>1493</v>
      </c>
      <c r="BX170" s="12" t="s">
        <v>1493</v>
      </c>
      <c r="BY170" s="12" t="s">
        <v>1493</v>
      </c>
      <c r="BZ170" s="12" t="s">
        <v>1493</v>
      </c>
      <c r="CA170" s="12" t="s">
        <v>1493</v>
      </c>
      <c r="CB170" s="12" t="s">
        <v>1493</v>
      </c>
      <c r="CC170" s="12" t="s">
        <v>1493</v>
      </c>
      <c r="CD170" s="12" t="s">
        <v>1493</v>
      </c>
      <c r="CE170" s="12" t="s">
        <v>1493</v>
      </c>
      <c r="CF170" s="12" t="s">
        <v>1493</v>
      </c>
      <c r="CG170" s="12" t="s">
        <v>1493</v>
      </c>
      <c r="CH170" s="12" t="s">
        <v>1493</v>
      </c>
      <c r="CI170" s="12" t="s">
        <v>1493</v>
      </c>
      <c r="CJ170" s="12" t="s">
        <v>1493</v>
      </c>
      <c r="CK170" s="12" t="s">
        <v>1493</v>
      </c>
      <c r="CL170" s="12" t="s">
        <v>1493</v>
      </c>
      <c r="CM170" s="12" t="s">
        <v>1493</v>
      </c>
      <c r="CN170" s="12" t="s">
        <v>1493</v>
      </c>
      <c r="CO170" s="12" t="s">
        <v>1493</v>
      </c>
      <c r="CP170" s="12" t="s">
        <v>1493</v>
      </c>
      <c r="CQ170" s="12" t="s">
        <v>1493</v>
      </c>
      <c r="CR170" s="12" t="s">
        <v>1493</v>
      </c>
      <c r="CS170" s="12" t="s">
        <v>1493</v>
      </c>
      <c r="CT170" s="12" t="s">
        <v>1493</v>
      </c>
      <c r="CU170" s="12" t="s">
        <v>1493</v>
      </c>
      <c r="CV170" s="12" t="s">
        <v>1493</v>
      </c>
      <c r="CW170" s="12" t="s">
        <v>1493</v>
      </c>
      <c r="CX170" s="12" t="s">
        <v>1493</v>
      </c>
      <c r="CY170" s="12" t="s">
        <v>1493</v>
      </c>
      <c r="CZ170" s="12" t="s">
        <v>1493</v>
      </c>
      <c r="DA170" s="12" t="s">
        <v>1493</v>
      </c>
      <c r="DB170" s="12" t="s">
        <v>1493</v>
      </c>
      <c r="DC170" s="12" t="s">
        <v>1493</v>
      </c>
      <c r="DD170" s="12" t="s">
        <v>1493</v>
      </c>
      <c r="DE170" s="12" t="s">
        <v>1493</v>
      </c>
      <c r="DF170" s="12" t="s">
        <v>1493</v>
      </c>
      <c r="DG170" s="12" t="s">
        <v>1493</v>
      </c>
      <c r="DH170" s="12" t="s">
        <v>1493</v>
      </c>
      <c r="DI170" s="12" t="s">
        <v>1493</v>
      </c>
      <c r="DJ170" s="12" t="s">
        <v>1493</v>
      </c>
      <c r="DK170" s="12" t="s">
        <v>1493</v>
      </c>
      <c r="DL170" s="12" t="s">
        <v>1493</v>
      </c>
      <c r="DM170" s="12" t="s">
        <v>1493</v>
      </c>
      <c r="DN170" s="12" t="s">
        <v>1493</v>
      </c>
      <c r="DO170" s="12" t="s">
        <v>1493</v>
      </c>
      <c r="DP170" s="12" t="s">
        <v>1493</v>
      </c>
      <c r="DQ170" s="12" t="s">
        <v>1493</v>
      </c>
      <c r="DR170" s="12" t="s">
        <v>1493</v>
      </c>
      <c r="DS170" s="12" t="s">
        <v>1493</v>
      </c>
      <c r="DT170" s="12" t="s">
        <v>1493</v>
      </c>
      <c r="DU170" s="12" t="s">
        <v>1493</v>
      </c>
      <c r="DV170" s="12" t="s">
        <v>1493</v>
      </c>
      <c r="DW170" s="12" t="s">
        <v>1493</v>
      </c>
      <c r="DX170" s="12" t="s">
        <v>1493</v>
      </c>
      <c r="DY170" s="12" t="s">
        <v>1493</v>
      </c>
      <c r="DZ170" s="12" t="s">
        <v>1493</v>
      </c>
      <c r="EA170" s="12" t="s">
        <v>1493</v>
      </c>
      <c r="EB170" s="12" t="s">
        <v>1493</v>
      </c>
      <c r="EC170" s="12" t="s">
        <v>1493</v>
      </c>
      <c r="ED170" s="12" t="s">
        <v>1493</v>
      </c>
      <c r="EE170" s="12" t="s">
        <v>1493</v>
      </c>
      <c r="EF170" s="12" t="s">
        <v>1493</v>
      </c>
      <c r="EG170" s="12" t="s">
        <v>1493</v>
      </c>
      <c r="EH170" s="12" t="s">
        <v>1493</v>
      </c>
      <c r="EI170" s="12" t="s">
        <v>1493</v>
      </c>
      <c r="EJ170" s="12" t="s">
        <v>1493</v>
      </c>
      <c r="EK170" s="12" t="s">
        <v>1493</v>
      </c>
      <c r="EL170" s="12" t="s">
        <v>1493</v>
      </c>
      <c r="EM170" s="12" t="s">
        <v>1493</v>
      </c>
      <c r="EN170" s="12" t="s">
        <v>1493</v>
      </c>
      <c r="EO170" s="12" t="s">
        <v>1493</v>
      </c>
      <c r="EP170" s="12" t="s">
        <v>1493</v>
      </c>
      <c r="EQ170" s="12" t="s">
        <v>1493</v>
      </c>
      <c r="ER170" s="12" t="s">
        <v>1493</v>
      </c>
      <c r="ES170" s="12" t="s">
        <v>1493</v>
      </c>
      <c r="ET170" s="12" t="s">
        <v>1493</v>
      </c>
      <c r="EU170" s="12" t="s">
        <v>1493</v>
      </c>
      <c r="EV170" s="12" t="s">
        <v>1493</v>
      </c>
      <c r="EW170" s="12" t="s">
        <v>1493</v>
      </c>
      <c r="EX170" s="12" t="s">
        <v>1493</v>
      </c>
      <c r="EY170" s="12" t="s">
        <v>1493</v>
      </c>
      <c r="EZ170" s="12" t="s">
        <v>1493</v>
      </c>
      <c r="FA170" s="12" t="s">
        <v>1493</v>
      </c>
      <c r="FB170" s="12" t="s">
        <v>1493</v>
      </c>
      <c r="FC170" s="12" t="s">
        <v>1493</v>
      </c>
      <c r="FD170" s="12" t="s">
        <v>1493</v>
      </c>
      <c r="FE170" s="12" t="s">
        <v>1493</v>
      </c>
      <c r="FF170" s="12" t="s">
        <v>1493</v>
      </c>
      <c r="FG170" s="12" t="s">
        <v>1493</v>
      </c>
      <c r="FH170" s="12" t="s">
        <v>1493</v>
      </c>
      <c r="FI170" s="12" t="s">
        <v>1493</v>
      </c>
      <c r="FJ170" s="12" t="s">
        <v>1493</v>
      </c>
      <c r="FK170" s="12" t="s">
        <v>1493</v>
      </c>
      <c r="FL170" s="12" t="s">
        <v>1493</v>
      </c>
      <c r="FM170" s="12" t="s">
        <v>1493</v>
      </c>
      <c r="FN170">
        <v>1</v>
      </c>
      <c r="FO170" s="12" t="s">
        <v>1493</v>
      </c>
      <c r="FP170" s="12" t="s">
        <v>1493</v>
      </c>
      <c r="FQ170">
        <v>1</v>
      </c>
      <c r="FR170" s="12" t="s">
        <v>1493</v>
      </c>
      <c r="FS170" s="12" t="s">
        <v>1493</v>
      </c>
      <c r="FT170" s="12" t="s">
        <v>1493</v>
      </c>
      <c r="FU170" s="12" t="s">
        <v>1493</v>
      </c>
      <c r="FV170" s="12" t="s">
        <v>1493</v>
      </c>
      <c r="FW170" s="12" t="s">
        <v>1493</v>
      </c>
      <c r="FX170" s="12" t="s">
        <v>1493</v>
      </c>
      <c r="FY170" s="12" t="s">
        <v>1493</v>
      </c>
      <c r="FZ170" s="12" t="s">
        <v>1493</v>
      </c>
      <c r="GA170" s="12" t="s">
        <v>1493</v>
      </c>
      <c r="GB170" s="12" t="s">
        <v>1493</v>
      </c>
      <c r="GC170" s="12" t="s">
        <v>1493</v>
      </c>
      <c r="GD170" s="12" t="s">
        <v>1493</v>
      </c>
      <c r="GE170" s="12" t="s">
        <v>1493</v>
      </c>
      <c r="GF170" s="12" t="s">
        <v>1493</v>
      </c>
      <c r="GG170" s="12" t="s">
        <v>1493</v>
      </c>
      <c r="GH170" s="12" t="s">
        <v>1493</v>
      </c>
      <c r="GI170" s="12" t="s">
        <v>1493</v>
      </c>
      <c r="GJ170">
        <v>0</v>
      </c>
      <c r="GK170">
        <v>0</v>
      </c>
      <c r="GL170">
        <v>0</v>
      </c>
      <c r="GN170">
        <v>1</v>
      </c>
    </row>
    <row r="171" spans="1:196" x14ac:dyDescent="0.25">
      <c r="A171" s="4">
        <v>1.075</v>
      </c>
      <c r="B171" s="12" t="s">
        <v>623</v>
      </c>
      <c r="C171" s="12" t="s">
        <v>1493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 s="12" t="s">
        <v>1493</v>
      </c>
      <c r="M171" s="12" t="s">
        <v>1493</v>
      </c>
      <c r="N171" s="12" t="s">
        <v>1493</v>
      </c>
      <c r="O171">
        <v>1</v>
      </c>
      <c r="P171" s="12" t="s">
        <v>1493</v>
      </c>
      <c r="Q171" s="12" t="s">
        <v>1493</v>
      </c>
      <c r="R171" s="12" t="s">
        <v>1493</v>
      </c>
      <c r="S171" s="12" t="s">
        <v>1493</v>
      </c>
      <c r="T171" s="12" t="s">
        <v>1493</v>
      </c>
      <c r="U171" s="12" t="s">
        <v>1493</v>
      </c>
      <c r="V171" s="12" t="s">
        <v>1493</v>
      </c>
      <c r="W171" s="12" t="s">
        <v>1493</v>
      </c>
      <c r="X171" s="12" t="s">
        <v>1493</v>
      </c>
      <c r="Y171" s="12" t="s">
        <v>1493</v>
      </c>
      <c r="Z171" s="12" t="s">
        <v>1493</v>
      </c>
      <c r="AA171" s="12" t="s">
        <v>1493</v>
      </c>
      <c r="AB171" s="12" t="s">
        <v>1493</v>
      </c>
      <c r="AC171" s="12" t="s">
        <v>1493</v>
      </c>
      <c r="AD171" s="12" t="s">
        <v>1493</v>
      </c>
      <c r="AE171" s="12" t="s">
        <v>1493</v>
      </c>
      <c r="AF171" s="12" t="s">
        <v>1493</v>
      </c>
      <c r="AG171" s="12" t="s">
        <v>1493</v>
      </c>
      <c r="AH171" s="12" t="s">
        <v>1493</v>
      </c>
      <c r="AI171" s="12" t="s">
        <v>1493</v>
      </c>
      <c r="AJ171" s="12" t="s">
        <v>1493</v>
      </c>
      <c r="AK171" s="12" t="s">
        <v>1493</v>
      </c>
      <c r="AL171" s="12" t="s">
        <v>1493</v>
      </c>
      <c r="AM171" s="12" t="s">
        <v>1493</v>
      </c>
      <c r="AN171" s="12" t="s">
        <v>1493</v>
      </c>
      <c r="AO171" s="12" t="s">
        <v>1493</v>
      </c>
      <c r="AP171" s="12" t="s">
        <v>1493</v>
      </c>
      <c r="AQ171" s="12" t="s">
        <v>1493</v>
      </c>
      <c r="AR171" s="12" t="s">
        <v>1493</v>
      </c>
      <c r="AS171" s="12" t="s">
        <v>1493</v>
      </c>
      <c r="AT171" s="12" t="s">
        <v>1493</v>
      </c>
      <c r="AU171" s="12" t="s">
        <v>1493</v>
      </c>
      <c r="AV171" s="12" t="s">
        <v>1493</v>
      </c>
      <c r="AW171" s="12" t="s">
        <v>1493</v>
      </c>
      <c r="AX171" s="12" t="s">
        <v>1493</v>
      </c>
      <c r="AY171" s="12" t="s">
        <v>1493</v>
      </c>
      <c r="AZ171" s="12" t="s">
        <v>1493</v>
      </c>
      <c r="BA171" s="12" t="s">
        <v>1493</v>
      </c>
      <c r="BB171" s="12" t="s">
        <v>1493</v>
      </c>
      <c r="BC171" s="12" t="s">
        <v>1493</v>
      </c>
      <c r="BD171" s="12" t="s">
        <v>1493</v>
      </c>
      <c r="BE171" s="12" t="s">
        <v>1493</v>
      </c>
      <c r="BF171" s="12" t="s">
        <v>1493</v>
      </c>
      <c r="BG171" s="12" t="s">
        <v>1493</v>
      </c>
      <c r="BH171" s="12" t="s">
        <v>1493</v>
      </c>
      <c r="BI171" s="12" t="s">
        <v>1493</v>
      </c>
      <c r="BJ171" s="12" t="s">
        <v>1493</v>
      </c>
      <c r="BK171" s="12" t="s">
        <v>1493</v>
      </c>
      <c r="BL171" s="12" t="s">
        <v>1493</v>
      </c>
      <c r="BM171" s="12" t="s">
        <v>1493</v>
      </c>
      <c r="BN171" s="12" t="s">
        <v>1493</v>
      </c>
      <c r="BO171" s="12" t="s">
        <v>1493</v>
      </c>
      <c r="BP171" s="12" t="s">
        <v>1493</v>
      </c>
      <c r="BQ171" s="12" t="s">
        <v>1493</v>
      </c>
      <c r="BR171" s="12" t="s">
        <v>1493</v>
      </c>
      <c r="BS171" s="12" t="s">
        <v>1493</v>
      </c>
      <c r="BT171" s="12" t="s">
        <v>1493</v>
      </c>
      <c r="BU171" s="12" t="s">
        <v>1493</v>
      </c>
      <c r="BV171" s="12" t="s">
        <v>1493</v>
      </c>
      <c r="BW171" s="12" t="s">
        <v>1493</v>
      </c>
      <c r="BX171" s="12" t="s">
        <v>1493</v>
      </c>
      <c r="BY171" s="12" t="s">
        <v>1493</v>
      </c>
      <c r="BZ171" s="12" t="s">
        <v>1493</v>
      </c>
      <c r="CA171" s="12" t="s">
        <v>1493</v>
      </c>
      <c r="CB171" s="12" t="s">
        <v>1493</v>
      </c>
      <c r="CC171" s="12" t="s">
        <v>1493</v>
      </c>
      <c r="CD171" s="12" t="s">
        <v>1493</v>
      </c>
      <c r="CE171" s="12" t="s">
        <v>1493</v>
      </c>
      <c r="CF171" s="12" t="s">
        <v>1493</v>
      </c>
      <c r="CG171" s="12" t="s">
        <v>1493</v>
      </c>
      <c r="CH171" s="12" t="s">
        <v>1493</v>
      </c>
      <c r="CI171" s="12" t="s">
        <v>1493</v>
      </c>
      <c r="CJ171" s="12" t="s">
        <v>1493</v>
      </c>
      <c r="CK171" s="12" t="s">
        <v>1493</v>
      </c>
      <c r="CL171" s="12" t="s">
        <v>1493</v>
      </c>
      <c r="CM171" s="12" t="s">
        <v>1493</v>
      </c>
      <c r="CN171" s="12" t="s">
        <v>1493</v>
      </c>
      <c r="CO171" s="12" t="s">
        <v>1493</v>
      </c>
      <c r="CP171" s="12" t="s">
        <v>1493</v>
      </c>
      <c r="CQ171" s="12" t="s">
        <v>1493</v>
      </c>
      <c r="CR171" s="12" t="s">
        <v>1493</v>
      </c>
      <c r="CS171" s="12" t="s">
        <v>1493</v>
      </c>
      <c r="CT171" s="12" t="s">
        <v>1493</v>
      </c>
      <c r="CU171" s="12" t="s">
        <v>1493</v>
      </c>
      <c r="CV171" s="12" t="s">
        <v>1493</v>
      </c>
      <c r="CW171" s="12" t="s">
        <v>1493</v>
      </c>
      <c r="CX171" s="12" t="s">
        <v>1493</v>
      </c>
      <c r="CY171" s="12" t="s">
        <v>1493</v>
      </c>
      <c r="CZ171" s="12" t="s">
        <v>1493</v>
      </c>
      <c r="DA171" s="12" t="s">
        <v>1493</v>
      </c>
      <c r="DB171" s="12" t="s">
        <v>1493</v>
      </c>
      <c r="DC171" s="12" t="s">
        <v>1493</v>
      </c>
      <c r="DD171" s="12" t="s">
        <v>1493</v>
      </c>
      <c r="DE171" s="12" t="s">
        <v>1493</v>
      </c>
      <c r="DF171" s="12" t="s">
        <v>1493</v>
      </c>
      <c r="DG171" s="12" t="s">
        <v>1493</v>
      </c>
      <c r="DH171" s="12" t="s">
        <v>1493</v>
      </c>
      <c r="DI171" s="12" t="s">
        <v>1493</v>
      </c>
      <c r="DJ171" s="12" t="s">
        <v>1493</v>
      </c>
      <c r="DK171" s="12" t="s">
        <v>1493</v>
      </c>
      <c r="DL171" s="12" t="s">
        <v>1493</v>
      </c>
      <c r="DM171" s="12" t="s">
        <v>1493</v>
      </c>
      <c r="DN171" s="12" t="s">
        <v>1493</v>
      </c>
      <c r="DO171" s="12" t="s">
        <v>1493</v>
      </c>
      <c r="DP171" s="12" t="s">
        <v>1493</v>
      </c>
      <c r="DQ171" s="12" t="s">
        <v>1493</v>
      </c>
      <c r="DR171" s="12" t="s">
        <v>1493</v>
      </c>
      <c r="DS171" s="12" t="s">
        <v>1493</v>
      </c>
      <c r="DT171" s="12" t="s">
        <v>1493</v>
      </c>
      <c r="DU171" s="12" t="s">
        <v>1493</v>
      </c>
      <c r="DV171" s="12" t="s">
        <v>1493</v>
      </c>
      <c r="DW171" s="12" t="s">
        <v>1493</v>
      </c>
      <c r="DX171" s="12" t="s">
        <v>1493</v>
      </c>
      <c r="DY171" s="12" t="s">
        <v>1493</v>
      </c>
      <c r="DZ171" s="12" t="s">
        <v>1493</v>
      </c>
      <c r="EA171" s="12" t="s">
        <v>1493</v>
      </c>
      <c r="EB171" s="12" t="s">
        <v>1493</v>
      </c>
      <c r="EC171" s="12" t="s">
        <v>1493</v>
      </c>
      <c r="ED171" s="12" t="s">
        <v>1493</v>
      </c>
      <c r="EE171" s="12" t="s">
        <v>1493</v>
      </c>
      <c r="EF171" s="12" t="s">
        <v>1493</v>
      </c>
      <c r="EG171" s="12" t="s">
        <v>1493</v>
      </c>
      <c r="EH171" s="12" t="s">
        <v>1493</v>
      </c>
      <c r="EI171" s="12" t="s">
        <v>1493</v>
      </c>
      <c r="EJ171" s="12" t="s">
        <v>1493</v>
      </c>
      <c r="EK171" s="12" t="s">
        <v>1493</v>
      </c>
      <c r="EL171" s="12" t="s">
        <v>1493</v>
      </c>
      <c r="EM171" s="12" t="s">
        <v>1493</v>
      </c>
      <c r="EN171" s="12" t="s">
        <v>1493</v>
      </c>
      <c r="EO171" s="12" t="s">
        <v>1493</v>
      </c>
      <c r="EP171" s="12" t="s">
        <v>1493</v>
      </c>
      <c r="EQ171" s="12" t="s">
        <v>1493</v>
      </c>
      <c r="ER171" s="12" t="s">
        <v>1493</v>
      </c>
      <c r="ES171" s="12" t="s">
        <v>1493</v>
      </c>
      <c r="ET171" s="12" t="s">
        <v>1493</v>
      </c>
      <c r="EU171" s="12" t="s">
        <v>1493</v>
      </c>
      <c r="EV171" s="12" t="s">
        <v>1493</v>
      </c>
      <c r="EW171" s="12" t="s">
        <v>1493</v>
      </c>
      <c r="EX171" s="12" t="s">
        <v>1493</v>
      </c>
      <c r="EY171" s="12" t="s">
        <v>1493</v>
      </c>
      <c r="EZ171" s="12" t="s">
        <v>1493</v>
      </c>
      <c r="FA171" s="12" t="s">
        <v>1493</v>
      </c>
      <c r="FB171" s="12" t="s">
        <v>1493</v>
      </c>
      <c r="FC171" s="12" t="s">
        <v>1493</v>
      </c>
      <c r="FD171" s="12" t="s">
        <v>1493</v>
      </c>
      <c r="FE171" s="12" t="s">
        <v>1493</v>
      </c>
      <c r="FF171" s="12" t="s">
        <v>1493</v>
      </c>
      <c r="FG171" s="12" t="s">
        <v>1493</v>
      </c>
      <c r="FH171" s="12" t="s">
        <v>1493</v>
      </c>
      <c r="FI171" s="12" t="s">
        <v>1493</v>
      </c>
      <c r="FJ171" s="12" t="s">
        <v>1493</v>
      </c>
      <c r="FK171" s="12" t="s">
        <v>1493</v>
      </c>
      <c r="FL171" s="12" t="s">
        <v>1493</v>
      </c>
      <c r="FM171" s="12" t="s">
        <v>1493</v>
      </c>
      <c r="FN171">
        <v>1</v>
      </c>
      <c r="FO171" s="12" t="s">
        <v>1493</v>
      </c>
      <c r="FP171" s="12" t="s">
        <v>1493</v>
      </c>
      <c r="FQ171">
        <v>0</v>
      </c>
      <c r="FR171" s="12" t="s">
        <v>1493</v>
      </c>
      <c r="FS171" s="12" t="s">
        <v>1493</v>
      </c>
      <c r="FT171" s="12" t="s">
        <v>1493</v>
      </c>
      <c r="FU171" s="12" t="s">
        <v>1493</v>
      </c>
      <c r="FV171" s="12" t="s">
        <v>1493</v>
      </c>
      <c r="FW171" s="12" t="s">
        <v>1493</v>
      </c>
      <c r="FX171" s="12" t="s">
        <v>1493</v>
      </c>
      <c r="FY171" s="12" t="s">
        <v>1493</v>
      </c>
      <c r="FZ171" s="12" t="s">
        <v>1493</v>
      </c>
      <c r="GA171" s="12" t="s">
        <v>1493</v>
      </c>
      <c r="GB171" s="12" t="s">
        <v>1493</v>
      </c>
      <c r="GC171" s="12" t="s">
        <v>1493</v>
      </c>
      <c r="GD171" s="12" t="s">
        <v>1493</v>
      </c>
      <c r="GE171" s="12" t="s">
        <v>1493</v>
      </c>
      <c r="GF171" s="12" t="s">
        <v>1493</v>
      </c>
      <c r="GG171" s="12" t="s">
        <v>1493</v>
      </c>
      <c r="GH171" s="12" t="s">
        <v>1493</v>
      </c>
      <c r="GI171" s="12" t="s">
        <v>1493</v>
      </c>
      <c r="GJ171">
        <v>0</v>
      </c>
      <c r="GK171">
        <v>0</v>
      </c>
      <c r="GL171">
        <v>0</v>
      </c>
      <c r="GN171">
        <v>1</v>
      </c>
    </row>
    <row r="172" spans="1:196" x14ac:dyDescent="0.25">
      <c r="A172" s="4">
        <v>1.0760000000000001</v>
      </c>
      <c r="B172" s="12" t="s">
        <v>609</v>
      </c>
      <c r="C172" s="12" t="s">
        <v>1493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 s="12" t="s">
        <v>1493</v>
      </c>
      <c r="M172" s="12" t="s">
        <v>1493</v>
      </c>
      <c r="N172">
        <v>1</v>
      </c>
      <c r="O172">
        <v>1</v>
      </c>
      <c r="P172" s="12" t="s">
        <v>475</v>
      </c>
      <c r="Q172" s="12" t="s">
        <v>1493</v>
      </c>
      <c r="R172">
        <v>1</v>
      </c>
      <c r="S172" s="12" t="s">
        <v>1493</v>
      </c>
      <c r="T172" s="12" t="s">
        <v>1493</v>
      </c>
      <c r="U172" s="12" t="s">
        <v>1493</v>
      </c>
      <c r="V172" s="12" t="s">
        <v>1493</v>
      </c>
      <c r="W172" s="12" t="s">
        <v>1493</v>
      </c>
      <c r="X172" s="12" t="s">
        <v>1493</v>
      </c>
      <c r="Y172" s="12" t="s">
        <v>1493</v>
      </c>
      <c r="Z172" s="12" t="s">
        <v>1493</v>
      </c>
      <c r="AA172" s="12" t="s">
        <v>1493</v>
      </c>
      <c r="AB172">
        <v>1</v>
      </c>
      <c r="AC172">
        <v>1</v>
      </c>
      <c r="AD172" s="12" t="s">
        <v>759</v>
      </c>
      <c r="AE172" s="12" t="s">
        <v>1493</v>
      </c>
      <c r="AF172">
        <v>1</v>
      </c>
      <c r="AG172" s="12" t="s">
        <v>1493</v>
      </c>
      <c r="AH172" s="12" t="s">
        <v>1493</v>
      </c>
      <c r="AI172" s="12" t="s">
        <v>1493</v>
      </c>
      <c r="AJ172" s="12" t="s">
        <v>1493</v>
      </c>
      <c r="AK172" s="12" t="s">
        <v>1493</v>
      </c>
      <c r="AL172" s="12" t="s">
        <v>1493</v>
      </c>
      <c r="AM172" s="12" t="s">
        <v>1493</v>
      </c>
      <c r="AN172" s="12" t="s">
        <v>1493</v>
      </c>
      <c r="AO172" s="12" t="s">
        <v>1493</v>
      </c>
      <c r="AP172">
        <v>1</v>
      </c>
      <c r="AQ172" s="12" t="s">
        <v>1493</v>
      </c>
      <c r="AR172" s="12" t="s">
        <v>1134</v>
      </c>
      <c r="AS172" s="12" t="s">
        <v>1493</v>
      </c>
      <c r="AT172">
        <v>1</v>
      </c>
      <c r="AU172" s="12" t="s">
        <v>1493</v>
      </c>
      <c r="AV172" s="12" t="s">
        <v>1493</v>
      </c>
      <c r="AW172" s="12" t="s">
        <v>1493</v>
      </c>
      <c r="AX172" s="12" t="s">
        <v>1493</v>
      </c>
      <c r="AY172" s="12" t="s">
        <v>1493</v>
      </c>
      <c r="AZ172" s="12" t="s">
        <v>1493</v>
      </c>
      <c r="BA172" s="12" t="s">
        <v>1493</v>
      </c>
      <c r="BB172" s="12" t="s">
        <v>1493</v>
      </c>
      <c r="BC172" s="12" t="s">
        <v>1493</v>
      </c>
      <c r="BD172" s="12" t="s">
        <v>1493</v>
      </c>
      <c r="BE172" s="12" t="s">
        <v>1493</v>
      </c>
      <c r="BF172" s="12" t="s">
        <v>1493</v>
      </c>
      <c r="BG172" s="12" t="s">
        <v>1493</v>
      </c>
      <c r="BH172" s="12" t="s">
        <v>1493</v>
      </c>
      <c r="BI172" s="12" t="s">
        <v>1493</v>
      </c>
      <c r="BJ172" s="12" t="s">
        <v>1493</v>
      </c>
      <c r="BK172" s="12" t="s">
        <v>1493</v>
      </c>
      <c r="BL172" s="12" t="s">
        <v>1493</v>
      </c>
      <c r="BM172" s="12" t="s">
        <v>1493</v>
      </c>
      <c r="BN172" s="12" t="s">
        <v>1493</v>
      </c>
      <c r="BO172" s="12" t="s">
        <v>1493</v>
      </c>
      <c r="BP172" s="12" t="s">
        <v>1493</v>
      </c>
      <c r="BQ172" s="12" t="s">
        <v>1493</v>
      </c>
      <c r="BR172" s="12" t="s">
        <v>1493</v>
      </c>
      <c r="BS172" s="12" t="s">
        <v>1493</v>
      </c>
      <c r="BT172" s="12" t="s">
        <v>1493</v>
      </c>
      <c r="BU172" s="12" t="s">
        <v>1493</v>
      </c>
      <c r="BV172" s="12" t="s">
        <v>1493</v>
      </c>
      <c r="BW172" s="12" t="s">
        <v>1493</v>
      </c>
      <c r="BX172" s="12" t="s">
        <v>1493</v>
      </c>
      <c r="BY172" s="12" t="s">
        <v>1493</v>
      </c>
      <c r="BZ172" s="12" t="s">
        <v>1493</v>
      </c>
      <c r="CA172" s="12" t="s">
        <v>1493</v>
      </c>
      <c r="CB172" s="12" t="s">
        <v>1493</v>
      </c>
      <c r="CC172" s="12" t="s">
        <v>1493</v>
      </c>
      <c r="CD172" s="12" t="s">
        <v>1493</v>
      </c>
      <c r="CE172" s="12" t="s">
        <v>1493</v>
      </c>
      <c r="CF172" s="12" t="s">
        <v>1493</v>
      </c>
      <c r="CG172" s="12" t="s">
        <v>1493</v>
      </c>
      <c r="CH172" s="12" t="s">
        <v>1493</v>
      </c>
      <c r="CI172" s="12" t="s">
        <v>1493</v>
      </c>
      <c r="CJ172" s="12" t="s">
        <v>1493</v>
      </c>
      <c r="CK172" s="12" t="s">
        <v>1493</v>
      </c>
      <c r="CL172" s="12" t="s">
        <v>1493</v>
      </c>
      <c r="CM172" s="12" t="s">
        <v>1493</v>
      </c>
      <c r="CN172" s="12" t="s">
        <v>1493</v>
      </c>
      <c r="CO172" s="12" t="s">
        <v>1493</v>
      </c>
      <c r="CP172" s="12" t="s">
        <v>1493</v>
      </c>
      <c r="CQ172" s="12" t="s">
        <v>1493</v>
      </c>
      <c r="CR172" s="12" t="s">
        <v>1493</v>
      </c>
      <c r="CS172" s="12" t="s">
        <v>1493</v>
      </c>
      <c r="CT172" s="12" t="s">
        <v>1493</v>
      </c>
      <c r="CU172" s="12" t="s">
        <v>1493</v>
      </c>
      <c r="CV172" s="12" t="s">
        <v>1493</v>
      </c>
      <c r="CW172" s="12" t="s">
        <v>1493</v>
      </c>
      <c r="CX172" s="12" t="s">
        <v>1493</v>
      </c>
      <c r="CY172" s="12" t="s">
        <v>1493</v>
      </c>
      <c r="CZ172" s="12" t="s">
        <v>1493</v>
      </c>
      <c r="DA172" s="12" t="s">
        <v>1493</v>
      </c>
      <c r="DB172" s="12" t="s">
        <v>1493</v>
      </c>
      <c r="DC172" s="12" t="s">
        <v>1493</v>
      </c>
      <c r="DD172" s="12" t="s">
        <v>1493</v>
      </c>
      <c r="DE172" s="12" t="s">
        <v>1493</v>
      </c>
      <c r="DF172" s="12" t="s">
        <v>1493</v>
      </c>
      <c r="DG172" s="12" t="s">
        <v>1493</v>
      </c>
      <c r="DH172" s="12" t="s">
        <v>1493</v>
      </c>
      <c r="DI172" s="12" t="s">
        <v>1493</v>
      </c>
      <c r="DJ172" s="12" t="s">
        <v>1493</v>
      </c>
      <c r="DK172" s="12" t="s">
        <v>1493</v>
      </c>
      <c r="DL172" s="12" t="s">
        <v>1493</v>
      </c>
      <c r="DM172" s="12" t="s">
        <v>1493</v>
      </c>
      <c r="DN172" s="12" t="s">
        <v>1493</v>
      </c>
      <c r="DO172" s="12" t="s">
        <v>1493</v>
      </c>
      <c r="DP172" s="12" t="s">
        <v>1493</v>
      </c>
      <c r="DQ172" s="12" t="s">
        <v>1493</v>
      </c>
      <c r="DR172" s="12" t="s">
        <v>1493</v>
      </c>
      <c r="DS172" s="12" t="s">
        <v>1493</v>
      </c>
      <c r="DT172" s="12" t="s">
        <v>1493</v>
      </c>
      <c r="DU172" s="12" t="s">
        <v>1493</v>
      </c>
      <c r="DV172" s="12" t="s">
        <v>1493</v>
      </c>
      <c r="DW172" s="12" t="s">
        <v>1493</v>
      </c>
      <c r="DX172" s="12" t="s">
        <v>1493</v>
      </c>
      <c r="DY172" s="12" t="s">
        <v>1493</v>
      </c>
      <c r="DZ172" s="12" t="s">
        <v>1493</v>
      </c>
      <c r="EA172" s="12" t="s">
        <v>1493</v>
      </c>
      <c r="EB172" s="12" t="s">
        <v>1493</v>
      </c>
      <c r="EC172" s="12" t="s">
        <v>1493</v>
      </c>
      <c r="ED172" s="12" t="s">
        <v>1493</v>
      </c>
      <c r="EE172" s="12" t="s">
        <v>1493</v>
      </c>
      <c r="EF172" s="12" t="s">
        <v>1493</v>
      </c>
      <c r="EG172" s="12" t="s">
        <v>1493</v>
      </c>
      <c r="EH172" s="12" t="s">
        <v>1493</v>
      </c>
      <c r="EI172" s="12" t="s">
        <v>1493</v>
      </c>
      <c r="EJ172" s="12" t="s">
        <v>1493</v>
      </c>
      <c r="EK172" s="12" t="s">
        <v>1493</v>
      </c>
      <c r="EL172" s="12" t="s">
        <v>1493</v>
      </c>
      <c r="EM172" s="12" t="s">
        <v>1493</v>
      </c>
      <c r="EN172" s="12" t="s">
        <v>1493</v>
      </c>
      <c r="EO172" s="12" t="s">
        <v>1493</v>
      </c>
      <c r="EP172" s="12" t="s">
        <v>1493</v>
      </c>
      <c r="EQ172" s="12" t="s">
        <v>1493</v>
      </c>
      <c r="ER172" s="12" t="s">
        <v>1493</v>
      </c>
      <c r="ES172" s="12" t="s">
        <v>1493</v>
      </c>
      <c r="ET172" s="12" t="s">
        <v>1493</v>
      </c>
      <c r="EU172" s="12" t="s">
        <v>1493</v>
      </c>
      <c r="EV172" s="12" t="s">
        <v>1493</v>
      </c>
      <c r="EW172" s="12" t="s">
        <v>1493</v>
      </c>
      <c r="EX172" s="12" t="s">
        <v>1493</v>
      </c>
      <c r="EY172" s="12" t="s">
        <v>1493</v>
      </c>
      <c r="EZ172" s="12" t="s">
        <v>1493</v>
      </c>
      <c r="FA172" s="12" t="s">
        <v>1493</v>
      </c>
      <c r="FB172" s="12" t="s">
        <v>1493</v>
      </c>
      <c r="FC172" s="12" t="s">
        <v>1493</v>
      </c>
      <c r="FD172" s="12" t="s">
        <v>1493</v>
      </c>
      <c r="FE172" s="12" t="s">
        <v>1493</v>
      </c>
      <c r="FF172" s="12" t="s">
        <v>1493</v>
      </c>
      <c r="FG172" s="12" t="s">
        <v>1493</v>
      </c>
      <c r="FH172" s="12" t="s">
        <v>1493</v>
      </c>
      <c r="FI172" s="12" t="s">
        <v>1493</v>
      </c>
      <c r="FJ172" s="12" t="s">
        <v>1493</v>
      </c>
      <c r="FK172" s="12" t="s">
        <v>1493</v>
      </c>
      <c r="FL172" s="12" t="s">
        <v>1493</v>
      </c>
      <c r="FM172" s="12" t="s">
        <v>1493</v>
      </c>
      <c r="FN172">
        <v>1</v>
      </c>
      <c r="FO172" s="12" t="s">
        <v>1493</v>
      </c>
      <c r="FP172" s="12" t="s">
        <v>1493</v>
      </c>
      <c r="FQ172">
        <v>0</v>
      </c>
      <c r="FR172" s="12" t="s">
        <v>1493</v>
      </c>
      <c r="FS172" s="12" t="s">
        <v>1493</v>
      </c>
      <c r="FT172" s="12" t="s">
        <v>1493</v>
      </c>
      <c r="FU172" s="12" t="s">
        <v>1493</v>
      </c>
      <c r="FV172" s="12" t="s">
        <v>1493</v>
      </c>
      <c r="FW172" s="12" t="s">
        <v>1493</v>
      </c>
      <c r="FX172" s="12" t="s">
        <v>1493</v>
      </c>
      <c r="FY172" s="12" t="s">
        <v>1493</v>
      </c>
      <c r="FZ172" s="12" t="s">
        <v>1493</v>
      </c>
      <c r="GA172" s="12" t="s">
        <v>1493</v>
      </c>
      <c r="GB172" s="12" t="s">
        <v>1493</v>
      </c>
      <c r="GC172" s="12" t="s">
        <v>1493</v>
      </c>
      <c r="GD172" s="12" t="s">
        <v>1493</v>
      </c>
      <c r="GE172" s="12" t="s">
        <v>1493</v>
      </c>
      <c r="GF172" s="12" t="s">
        <v>1493</v>
      </c>
      <c r="GG172" s="12" t="s">
        <v>1493</v>
      </c>
      <c r="GH172" s="12" t="s">
        <v>1493</v>
      </c>
      <c r="GI172" s="12" t="s">
        <v>1493</v>
      </c>
      <c r="GJ172">
        <v>0</v>
      </c>
      <c r="GK172">
        <v>0</v>
      </c>
      <c r="GL172">
        <v>0</v>
      </c>
      <c r="GN172">
        <v>1</v>
      </c>
    </row>
    <row r="173" spans="1:196" x14ac:dyDescent="0.25">
      <c r="A173" s="4">
        <v>1.077</v>
      </c>
      <c r="B173" s="12" t="s">
        <v>506</v>
      </c>
      <c r="C173" s="12" t="s">
        <v>1493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 s="12" t="s">
        <v>1493</v>
      </c>
      <c r="M173" s="12" t="s">
        <v>1493</v>
      </c>
      <c r="N173" s="12" t="s">
        <v>1493</v>
      </c>
      <c r="O173" s="12" t="s">
        <v>1493</v>
      </c>
      <c r="P173" s="12" t="s">
        <v>568</v>
      </c>
      <c r="Q173" s="12" t="s">
        <v>1493</v>
      </c>
      <c r="R173">
        <v>1</v>
      </c>
      <c r="S173" s="12" t="s">
        <v>1493</v>
      </c>
      <c r="T173" s="12" t="s">
        <v>1493</v>
      </c>
      <c r="U173" s="12" t="s">
        <v>1493</v>
      </c>
      <c r="V173" s="12" t="s">
        <v>1493</v>
      </c>
      <c r="W173" s="12" t="s">
        <v>1493</v>
      </c>
      <c r="X173" s="12" t="s">
        <v>1493</v>
      </c>
      <c r="Y173" s="12" t="s">
        <v>1493</v>
      </c>
      <c r="Z173" s="12" t="s">
        <v>1493</v>
      </c>
      <c r="AA173" s="12" t="s">
        <v>1493</v>
      </c>
      <c r="AB173">
        <v>1</v>
      </c>
      <c r="AC173">
        <v>1</v>
      </c>
      <c r="AD173" s="12" t="s">
        <v>618</v>
      </c>
      <c r="AE173" s="12" t="s">
        <v>1493</v>
      </c>
      <c r="AF173">
        <v>1</v>
      </c>
      <c r="AG173" s="12" t="s">
        <v>1493</v>
      </c>
      <c r="AH173" s="12" t="s">
        <v>1493</v>
      </c>
      <c r="AI173" s="12" t="s">
        <v>1493</v>
      </c>
      <c r="AJ173" s="12" t="s">
        <v>1493</v>
      </c>
      <c r="AK173" s="12" t="s">
        <v>1493</v>
      </c>
      <c r="AL173" s="12" t="s">
        <v>1493</v>
      </c>
      <c r="AM173" s="12" t="s">
        <v>1493</v>
      </c>
      <c r="AN173" s="12" t="s">
        <v>1493</v>
      </c>
      <c r="AO173" s="12" t="s">
        <v>1493</v>
      </c>
      <c r="AP173">
        <v>1</v>
      </c>
      <c r="AQ173">
        <v>1</v>
      </c>
      <c r="AR173" s="12" t="s">
        <v>1493</v>
      </c>
      <c r="AS173" s="12" t="s">
        <v>1493</v>
      </c>
      <c r="AT173" s="12" t="s">
        <v>1493</v>
      </c>
      <c r="AU173" s="12" t="s">
        <v>1493</v>
      </c>
      <c r="AV173" s="12" t="s">
        <v>1493</v>
      </c>
      <c r="AW173" s="12" t="s">
        <v>1493</v>
      </c>
      <c r="AX173" s="12" t="s">
        <v>1493</v>
      </c>
      <c r="AY173" s="12" t="s">
        <v>1493</v>
      </c>
      <c r="AZ173" s="12" t="s">
        <v>1493</v>
      </c>
      <c r="BA173" s="12" t="s">
        <v>1493</v>
      </c>
      <c r="BB173" s="12" t="s">
        <v>1493</v>
      </c>
      <c r="BC173" s="12" t="s">
        <v>1493</v>
      </c>
      <c r="BD173" s="12" t="s">
        <v>1493</v>
      </c>
      <c r="BE173" s="12" t="s">
        <v>1493</v>
      </c>
      <c r="BF173" s="12" t="s">
        <v>1493</v>
      </c>
      <c r="BG173" s="12" t="s">
        <v>1493</v>
      </c>
      <c r="BH173" s="12" t="s">
        <v>1493</v>
      </c>
      <c r="BI173" s="12" t="s">
        <v>1493</v>
      </c>
      <c r="BJ173" s="12" t="s">
        <v>1493</v>
      </c>
      <c r="BK173" s="12" t="s">
        <v>1493</v>
      </c>
      <c r="BL173" s="12" t="s">
        <v>1493</v>
      </c>
      <c r="BM173" s="12" t="s">
        <v>1493</v>
      </c>
      <c r="BN173" s="12" t="s">
        <v>1493</v>
      </c>
      <c r="BO173" s="12" t="s">
        <v>1493</v>
      </c>
      <c r="BP173" s="12" t="s">
        <v>1493</v>
      </c>
      <c r="BQ173" s="12" t="s">
        <v>1493</v>
      </c>
      <c r="BR173" s="12" t="s">
        <v>1493</v>
      </c>
      <c r="BS173" s="12" t="s">
        <v>1493</v>
      </c>
      <c r="BT173" s="12" t="s">
        <v>1493</v>
      </c>
      <c r="BU173" s="12" t="s">
        <v>1493</v>
      </c>
      <c r="BV173" s="12" t="s">
        <v>1493</v>
      </c>
      <c r="BW173" s="12" t="s">
        <v>1493</v>
      </c>
      <c r="BX173" s="12" t="s">
        <v>1493</v>
      </c>
      <c r="BY173" s="12" t="s">
        <v>1493</v>
      </c>
      <c r="BZ173" s="12" t="s">
        <v>1493</v>
      </c>
      <c r="CA173" s="12" t="s">
        <v>1493</v>
      </c>
      <c r="CB173" s="12" t="s">
        <v>1493</v>
      </c>
      <c r="CC173" s="12" t="s">
        <v>1493</v>
      </c>
      <c r="CD173" s="12" t="s">
        <v>1493</v>
      </c>
      <c r="CE173" s="12" t="s">
        <v>1493</v>
      </c>
      <c r="CF173" s="12" t="s">
        <v>1493</v>
      </c>
      <c r="CG173" s="12" t="s">
        <v>1493</v>
      </c>
      <c r="CH173" s="12" t="s">
        <v>1493</v>
      </c>
      <c r="CI173" s="12" t="s">
        <v>1493</v>
      </c>
      <c r="CJ173" s="12" t="s">
        <v>1493</v>
      </c>
      <c r="CK173" s="12" t="s">
        <v>1493</v>
      </c>
      <c r="CL173" s="12" t="s">
        <v>1493</v>
      </c>
      <c r="CM173" s="12" t="s">
        <v>1493</v>
      </c>
      <c r="CN173" s="12" t="s">
        <v>1493</v>
      </c>
      <c r="CO173" s="12" t="s">
        <v>1493</v>
      </c>
      <c r="CP173" s="12" t="s">
        <v>1493</v>
      </c>
      <c r="CQ173" s="12" t="s">
        <v>1493</v>
      </c>
      <c r="CR173" s="12" t="s">
        <v>1493</v>
      </c>
      <c r="CS173" s="12" t="s">
        <v>1493</v>
      </c>
      <c r="CT173" s="12" t="s">
        <v>1493</v>
      </c>
      <c r="CU173" s="12" t="s">
        <v>1493</v>
      </c>
      <c r="CV173" s="12" t="s">
        <v>1493</v>
      </c>
      <c r="CW173" s="12" t="s">
        <v>1493</v>
      </c>
      <c r="CX173" s="12" t="s">
        <v>1493</v>
      </c>
      <c r="CY173" s="12" t="s">
        <v>1493</v>
      </c>
      <c r="CZ173" s="12" t="s">
        <v>1493</v>
      </c>
      <c r="DA173" s="12" t="s">
        <v>1493</v>
      </c>
      <c r="DB173" s="12" t="s">
        <v>1493</v>
      </c>
      <c r="DC173" s="12" t="s">
        <v>1493</v>
      </c>
      <c r="DD173" s="12" t="s">
        <v>1493</v>
      </c>
      <c r="DE173" s="12" t="s">
        <v>1493</v>
      </c>
      <c r="DF173" s="12" t="s">
        <v>1493</v>
      </c>
      <c r="DG173" s="12" t="s">
        <v>1493</v>
      </c>
      <c r="DH173" s="12" t="s">
        <v>1493</v>
      </c>
      <c r="DI173" s="12" t="s">
        <v>1493</v>
      </c>
      <c r="DJ173" s="12" t="s">
        <v>1493</v>
      </c>
      <c r="DK173" s="12" t="s">
        <v>1493</v>
      </c>
      <c r="DL173" s="12" t="s">
        <v>1493</v>
      </c>
      <c r="DM173" s="12" t="s">
        <v>1493</v>
      </c>
      <c r="DN173" s="12" t="s">
        <v>1493</v>
      </c>
      <c r="DO173" s="12" t="s">
        <v>1493</v>
      </c>
      <c r="DP173" s="12" t="s">
        <v>1493</v>
      </c>
      <c r="DQ173" s="12" t="s">
        <v>1493</v>
      </c>
      <c r="DR173" s="12" t="s">
        <v>1493</v>
      </c>
      <c r="DS173" s="12" t="s">
        <v>1493</v>
      </c>
      <c r="DT173" s="12" t="s">
        <v>1493</v>
      </c>
      <c r="DU173" s="12" t="s">
        <v>1493</v>
      </c>
      <c r="DV173" s="12" t="s">
        <v>1493</v>
      </c>
      <c r="DW173" s="12" t="s">
        <v>1493</v>
      </c>
      <c r="DX173" s="12" t="s">
        <v>1493</v>
      </c>
      <c r="DY173" s="12" t="s">
        <v>1493</v>
      </c>
      <c r="DZ173" s="12" t="s">
        <v>1493</v>
      </c>
      <c r="EA173" s="12" t="s">
        <v>1493</v>
      </c>
      <c r="EB173" s="12" t="s">
        <v>1493</v>
      </c>
      <c r="EC173" s="12" t="s">
        <v>1493</v>
      </c>
      <c r="ED173" s="12" t="s">
        <v>1493</v>
      </c>
      <c r="EE173" s="12" t="s">
        <v>1493</v>
      </c>
      <c r="EF173" s="12" t="s">
        <v>1493</v>
      </c>
      <c r="EG173" s="12" t="s">
        <v>1493</v>
      </c>
      <c r="EH173" s="12" t="s">
        <v>1493</v>
      </c>
      <c r="EI173" s="12" t="s">
        <v>1493</v>
      </c>
      <c r="EJ173" s="12" t="s">
        <v>1493</v>
      </c>
      <c r="EK173" s="12" t="s">
        <v>1493</v>
      </c>
      <c r="EL173" s="12" t="s">
        <v>1493</v>
      </c>
      <c r="EM173" s="12" t="s">
        <v>1493</v>
      </c>
      <c r="EN173" s="12" t="s">
        <v>1493</v>
      </c>
      <c r="EO173" s="12" t="s">
        <v>1493</v>
      </c>
      <c r="EP173" s="12" t="s">
        <v>1493</v>
      </c>
      <c r="EQ173" s="12" t="s">
        <v>1493</v>
      </c>
      <c r="ER173" s="12" t="s">
        <v>1493</v>
      </c>
      <c r="ES173" s="12" t="s">
        <v>1493</v>
      </c>
      <c r="ET173" s="12" t="s">
        <v>1493</v>
      </c>
      <c r="EU173" s="12" t="s">
        <v>1493</v>
      </c>
      <c r="EV173" s="12" t="s">
        <v>1493</v>
      </c>
      <c r="EW173" s="12" t="s">
        <v>1493</v>
      </c>
      <c r="EX173" s="12" t="s">
        <v>1493</v>
      </c>
      <c r="EY173" s="12" t="s">
        <v>1493</v>
      </c>
      <c r="EZ173" s="12" t="s">
        <v>1493</v>
      </c>
      <c r="FA173" s="12" t="s">
        <v>1493</v>
      </c>
      <c r="FB173" s="12" t="s">
        <v>1493</v>
      </c>
      <c r="FC173" s="12" t="s">
        <v>1493</v>
      </c>
      <c r="FD173" s="12" t="s">
        <v>1493</v>
      </c>
      <c r="FE173" s="12" t="s">
        <v>1493</v>
      </c>
      <c r="FF173" s="12" t="s">
        <v>1493</v>
      </c>
      <c r="FG173" s="12" t="s">
        <v>1493</v>
      </c>
      <c r="FH173" s="12" t="s">
        <v>1493</v>
      </c>
      <c r="FI173" s="12" t="s">
        <v>1493</v>
      </c>
      <c r="FJ173" s="12" t="s">
        <v>1493</v>
      </c>
      <c r="FK173" s="12" t="s">
        <v>1493</v>
      </c>
      <c r="FL173" s="12" t="s">
        <v>1493</v>
      </c>
      <c r="FM173" s="12" t="s">
        <v>1493</v>
      </c>
      <c r="FN173">
        <v>1</v>
      </c>
      <c r="FO173" s="12" t="s">
        <v>1493</v>
      </c>
      <c r="FP173" s="12" t="s">
        <v>1493</v>
      </c>
      <c r="FQ173">
        <v>0</v>
      </c>
      <c r="FR173" s="12" t="s">
        <v>1493</v>
      </c>
      <c r="FS173" s="12" t="s">
        <v>1493</v>
      </c>
      <c r="FT173" s="12" t="s">
        <v>1493</v>
      </c>
      <c r="FU173" s="12" t="s">
        <v>1493</v>
      </c>
      <c r="FV173" s="12" t="s">
        <v>1493</v>
      </c>
      <c r="FW173" s="12" t="s">
        <v>1493</v>
      </c>
      <c r="FX173" s="12" t="s">
        <v>1493</v>
      </c>
      <c r="FY173" s="12" t="s">
        <v>1493</v>
      </c>
      <c r="FZ173" s="12" t="s">
        <v>1493</v>
      </c>
      <c r="GA173" s="12" t="s">
        <v>1493</v>
      </c>
      <c r="GB173" s="12" t="s">
        <v>1493</v>
      </c>
      <c r="GC173" s="12" t="s">
        <v>1493</v>
      </c>
      <c r="GD173" s="12" t="s">
        <v>1493</v>
      </c>
      <c r="GE173" s="12" t="s">
        <v>1493</v>
      </c>
      <c r="GF173" s="12" t="s">
        <v>1493</v>
      </c>
      <c r="GG173" s="12" t="s">
        <v>1493</v>
      </c>
      <c r="GH173" s="12" t="s">
        <v>1493</v>
      </c>
      <c r="GI173" s="12" t="s">
        <v>1493</v>
      </c>
      <c r="GJ173">
        <v>0</v>
      </c>
      <c r="GK173">
        <v>0</v>
      </c>
      <c r="GL173">
        <v>0</v>
      </c>
      <c r="GN173">
        <v>1</v>
      </c>
    </row>
    <row r="174" spans="1:196" x14ac:dyDescent="0.25">
      <c r="A174" s="4">
        <v>1.0780000000000001</v>
      </c>
      <c r="B174" s="12" t="s">
        <v>847</v>
      </c>
      <c r="C174" s="12" t="s">
        <v>1493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 s="12" t="s">
        <v>1493</v>
      </c>
      <c r="M174" s="12" t="s">
        <v>1493</v>
      </c>
      <c r="N174" s="12" t="s">
        <v>1493</v>
      </c>
      <c r="O174" s="12" t="s">
        <v>1493</v>
      </c>
      <c r="P174" s="12" t="s">
        <v>648</v>
      </c>
      <c r="Q174" s="12" t="s">
        <v>1493</v>
      </c>
      <c r="R174">
        <v>1</v>
      </c>
      <c r="S174" s="12" t="s">
        <v>1493</v>
      </c>
      <c r="T174" s="12" t="s">
        <v>1493</v>
      </c>
      <c r="U174" s="12" t="s">
        <v>1493</v>
      </c>
      <c r="V174" s="12" t="s">
        <v>1493</v>
      </c>
      <c r="W174" s="12" t="s">
        <v>1493</v>
      </c>
      <c r="X174" s="12" t="s">
        <v>1493</v>
      </c>
      <c r="Y174" s="12" t="s">
        <v>1493</v>
      </c>
      <c r="Z174" s="12" t="s">
        <v>1493</v>
      </c>
      <c r="AA174" s="12" t="s">
        <v>1493</v>
      </c>
      <c r="AB174">
        <v>1</v>
      </c>
      <c r="AC174">
        <v>1</v>
      </c>
      <c r="AD174" s="12" t="s">
        <v>644</v>
      </c>
      <c r="AE174" s="12" t="s">
        <v>1493</v>
      </c>
      <c r="AF174">
        <v>1</v>
      </c>
      <c r="AG174" s="12" t="s">
        <v>1493</v>
      </c>
      <c r="AH174" s="12" t="s">
        <v>1493</v>
      </c>
      <c r="AI174" s="12" t="s">
        <v>1493</v>
      </c>
      <c r="AJ174" s="12" t="s">
        <v>1493</v>
      </c>
      <c r="AK174" s="12" t="s">
        <v>1493</v>
      </c>
      <c r="AL174" s="12" t="s">
        <v>1493</v>
      </c>
      <c r="AM174" s="12" t="s">
        <v>1493</v>
      </c>
      <c r="AN174" s="12" t="s">
        <v>1493</v>
      </c>
      <c r="AO174" s="12" t="s">
        <v>1493</v>
      </c>
      <c r="AP174">
        <v>1</v>
      </c>
      <c r="AQ174">
        <v>1</v>
      </c>
      <c r="AR174" s="12" t="s">
        <v>1493</v>
      </c>
      <c r="AS174" s="12" t="s">
        <v>1493</v>
      </c>
      <c r="AT174" s="12" t="s">
        <v>1493</v>
      </c>
      <c r="AU174" s="12" t="s">
        <v>1493</v>
      </c>
      <c r="AV174" s="12" t="s">
        <v>1493</v>
      </c>
      <c r="AW174" s="12" t="s">
        <v>1493</v>
      </c>
      <c r="AX174" s="12" t="s">
        <v>1493</v>
      </c>
      <c r="AY174" s="12" t="s">
        <v>1493</v>
      </c>
      <c r="AZ174" s="12" t="s">
        <v>1493</v>
      </c>
      <c r="BA174" s="12" t="s">
        <v>1493</v>
      </c>
      <c r="BB174" s="12" t="s">
        <v>1493</v>
      </c>
      <c r="BC174" s="12" t="s">
        <v>1493</v>
      </c>
      <c r="BD174" s="12" t="s">
        <v>1493</v>
      </c>
      <c r="BE174" s="12" t="s">
        <v>1493</v>
      </c>
      <c r="BF174" s="12" t="s">
        <v>1493</v>
      </c>
      <c r="BG174" s="12" t="s">
        <v>1493</v>
      </c>
      <c r="BH174" s="12" t="s">
        <v>1493</v>
      </c>
      <c r="BI174" s="12" t="s">
        <v>1493</v>
      </c>
      <c r="BJ174" s="12" t="s">
        <v>1493</v>
      </c>
      <c r="BK174" s="12" t="s">
        <v>1493</v>
      </c>
      <c r="BL174" s="12" t="s">
        <v>1493</v>
      </c>
      <c r="BM174" s="12" t="s">
        <v>1493</v>
      </c>
      <c r="BN174" s="12" t="s">
        <v>1493</v>
      </c>
      <c r="BO174" s="12" t="s">
        <v>1493</v>
      </c>
      <c r="BP174" s="12" t="s">
        <v>1493</v>
      </c>
      <c r="BQ174" s="12" t="s">
        <v>1493</v>
      </c>
      <c r="BR174" s="12" t="s">
        <v>1493</v>
      </c>
      <c r="BS174" s="12" t="s">
        <v>1493</v>
      </c>
      <c r="BT174" s="12" t="s">
        <v>1493</v>
      </c>
      <c r="BU174" s="12" t="s">
        <v>1493</v>
      </c>
      <c r="BV174" s="12" t="s">
        <v>1493</v>
      </c>
      <c r="BW174" s="12" t="s">
        <v>1493</v>
      </c>
      <c r="BX174" s="12" t="s">
        <v>1493</v>
      </c>
      <c r="BY174" s="12" t="s">
        <v>1493</v>
      </c>
      <c r="BZ174" s="12" t="s">
        <v>1493</v>
      </c>
      <c r="CA174" s="12" t="s">
        <v>1493</v>
      </c>
      <c r="CB174" s="12" t="s">
        <v>1493</v>
      </c>
      <c r="CC174" s="12" t="s">
        <v>1493</v>
      </c>
      <c r="CD174" s="12" t="s">
        <v>1493</v>
      </c>
      <c r="CE174" s="12" t="s">
        <v>1493</v>
      </c>
      <c r="CF174" s="12" t="s">
        <v>1493</v>
      </c>
      <c r="CG174" s="12" t="s">
        <v>1493</v>
      </c>
      <c r="CH174" s="12" t="s">
        <v>1493</v>
      </c>
      <c r="CI174" s="12" t="s">
        <v>1493</v>
      </c>
      <c r="CJ174" s="12" t="s">
        <v>1493</v>
      </c>
      <c r="CK174" s="12" t="s">
        <v>1493</v>
      </c>
      <c r="CL174" s="12" t="s">
        <v>1493</v>
      </c>
      <c r="CM174" s="12" t="s">
        <v>1493</v>
      </c>
      <c r="CN174" s="12" t="s">
        <v>1493</v>
      </c>
      <c r="CO174" s="12" t="s">
        <v>1493</v>
      </c>
      <c r="CP174" s="12" t="s">
        <v>1493</v>
      </c>
      <c r="CQ174" s="12" t="s">
        <v>1493</v>
      </c>
      <c r="CR174" s="12" t="s">
        <v>1493</v>
      </c>
      <c r="CS174" s="12" t="s">
        <v>1493</v>
      </c>
      <c r="CT174" s="12" t="s">
        <v>1493</v>
      </c>
      <c r="CU174" s="12" t="s">
        <v>1493</v>
      </c>
      <c r="CV174" s="12" t="s">
        <v>1493</v>
      </c>
      <c r="CW174" s="12" t="s">
        <v>1493</v>
      </c>
      <c r="CX174" s="12" t="s">
        <v>1493</v>
      </c>
      <c r="CY174" s="12" t="s">
        <v>1493</v>
      </c>
      <c r="CZ174" s="12" t="s">
        <v>1493</v>
      </c>
      <c r="DA174" s="12" t="s">
        <v>1493</v>
      </c>
      <c r="DB174" s="12" t="s">
        <v>1493</v>
      </c>
      <c r="DC174" s="12" t="s">
        <v>1493</v>
      </c>
      <c r="DD174" s="12" t="s">
        <v>1493</v>
      </c>
      <c r="DE174" s="12" t="s">
        <v>1493</v>
      </c>
      <c r="DF174" s="12" t="s">
        <v>1493</v>
      </c>
      <c r="DG174" s="12" t="s">
        <v>1493</v>
      </c>
      <c r="DH174" s="12" t="s">
        <v>1493</v>
      </c>
      <c r="DI174" s="12" t="s">
        <v>1493</v>
      </c>
      <c r="DJ174" s="12" t="s">
        <v>1493</v>
      </c>
      <c r="DK174" s="12" t="s">
        <v>1493</v>
      </c>
      <c r="DL174" s="12" t="s">
        <v>1493</v>
      </c>
      <c r="DM174" s="12" t="s">
        <v>1493</v>
      </c>
      <c r="DN174" s="12" t="s">
        <v>1493</v>
      </c>
      <c r="DO174" s="12" t="s">
        <v>1493</v>
      </c>
      <c r="DP174" s="12" t="s">
        <v>1493</v>
      </c>
      <c r="DQ174" s="12" t="s">
        <v>1493</v>
      </c>
      <c r="DR174" s="12" t="s">
        <v>1493</v>
      </c>
      <c r="DS174" s="12" t="s">
        <v>1493</v>
      </c>
      <c r="DT174" s="12" t="s">
        <v>1493</v>
      </c>
      <c r="DU174" s="12" t="s">
        <v>1493</v>
      </c>
      <c r="DV174" s="12" t="s">
        <v>1493</v>
      </c>
      <c r="DW174" s="12" t="s">
        <v>1493</v>
      </c>
      <c r="DX174" s="12" t="s">
        <v>1493</v>
      </c>
      <c r="DY174" s="12" t="s">
        <v>1493</v>
      </c>
      <c r="DZ174" s="12" t="s">
        <v>1493</v>
      </c>
      <c r="EA174" s="12" t="s">
        <v>1493</v>
      </c>
      <c r="EB174" s="12" t="s">
        <v>1493</v>
      </c>
      <c r="EC174" s="12" t="s">
        <v>1493</v>
      </c>
      <c r="ED174" s="12" t="s">
        <v>1493</v>
      </c>
      <c r="EE174" s="12" t="s">
        <v>1493</v>
      </c>
      <c r="EF174" s="12" t="s">
        <v>1493</v>
      </c>
      <c r="EG174" s="12" t="s">
        <v>1493</v>
      </c>
      <c r="EH174" s="12" t="s">
        <v>1493</v>
      </c>
      <c r="EI174" s="12" t="s">
        <v>1493</v>
      </c>
      <c r="EJ174" s="12" t="s">
        <v>1493</v>
      </c>
      <c r="EK174" s="12" t="s">
        <v>1493</v>
      </c>
      <c r="EL174" s="12" t="s">
        <v>1493</v>
      </c>
      <c r="EM174" s="12" t="s">
        <v>1493</v>
      </c>
      <c r="EN174" s="12" t="s">
        <v>1493</v>
      </c>
      <c r="EO174" s="12" t="s">
        <v>1493</v>
      </c>
      <c r="EP174" s="12" t="s">
        <v>1493</v>
      </c>
      <c r="EQ174" s="12" t="s">
        <v>1493</v>
      </c>
      <c r="ER174" s="12" t="s">
        <v>1493</v>
      </c>
      <c r="ES174" s="12" t="s">
        <v>1493</v>
      </c>
      <c r="ET174" s="12" t="s">
        <v>1493</v>
      </c>
      <c r="EU174" s="12" t="s">
        <v>1493</v>
      </c>
      <c r="EV174" s="12" t="s">
        <v>1493</v>
      </c>
      <c r="EW174" s="12" t="s">
        <v>1493</v>
      </c>
      <c r="EX174" s="12" t="s">
        <v>1493</v>
      </c>
      <c r="EY174" s="12" t="s">
        <v>1493</v>
      </c>
      <c r="EZ174" s="12" t="s">
        <v>1493</v>
      </c>
      <c r="FA174" s="12" t="s">
        <v>1493</v>
      </c>
      <c r="FB174" s="12" t="s">
        <v>1493</v>
      </c>
      <c r="FC174" s="12" t="s">
        <v>1493</v>
      </c>
      <c r="FD174" s="12" t="s">
        <v>1493</v>
      </c>
      <c r="FE174" s="12" t="s">
        <v>1493</v>
      </c>
      <c r="FF174" s="12" t="s">
        <v>1493</v>
      </c>
      <c r="FG174" s="12" t="s">
        <v>1493</v>
      </c>
      <c r="FH174" s="12" t="s">
        <v>1493</v>
      </c>
      <c r="FI174" s="12" t="s">
        <v>1493</v>
      </c>
      <c r="FJ174" s="12" t="s">
        <v>1493</v>
      </c>
      <c r="FK174" s="12" t="s">
        <v>1493</v>
      </c>
      <c r="FL174" s="12" t="s">
        <v>1493</v>
      </c>
      <c r="FM174" s="12" t="s">
        <v>1493</v>
      </c>
      <c r="FN174">
        <v>1</v>
      </c>
      <c r="FO174" s="12" t="s">
        <v>1493</v>
      </c>
      <c r="FP174" s="12" t="s">
        <v>1493</v>
      </c>
      <c r="FQ174">
        <v>0</v>
      </c>
      <c r="FR174" s="12" t="s">
        <v>1493</v>
      </c>
      <c r="FS174" s="12" t="s">
        <v>1493</v>
      </c>
      <c r="FT174" s="12" t="s">
        <v>1493</v>
      </c>
      <c r="FU174" s="12" t="s">
        <v>1493</v>
      </c>
      <c r="FV174" s="12" t="s">
        <v>1493</v>
      </c>
      <c r="FW174" s="12" t="s">
        <v>1493</v>
      </c>
      <c r="FX174" s="12" t="s">
        <v>1493</v>
      </c>
      <c r="FY174" s="12" t="s">
        <v>1493</v>
      </c>
      <c r="FZ174" s="12" t="s">
        <v>1493</v>
      </c>
      <c r="GA174" s="12" t="s">
        <v>1493</v>
      </c>
      <c r="GB174" s="12" t="s">
        <v>1493</v>
      </c>
      <c r="GC174" s="12" t="s">
        <v>1493</v>
      </c>
      <c r="GD174" s="12" t="s">
        <v>1493</v>
      </c>
      <c r="GE174" s="12" t="s">
        <v>1493</v>
      </c>
      <c r="GF174" s="12" t="s">
        <v>1493</v>
      </c>
      <c r="GG174" s="12" t="s">
        <v>1493</v>
      </c>
      <c r="GH174" s="12" t="s">
        <v>1493</v>
      </c>
      <c r="GI174" s="12" t="s">
        <v>1493</v>
      </c>
      <c r="GJ174">
        <v>0</v>
      </c>
      <c r="GK174">
        <v>0</v>
      </c>
      <c r="GL174">
        <v>0</v>
      </c>
      <c r="GN174">
        <v>1</v>
      </c>
    </row>
    <row r="175" spans="1:196" x14ac:dyDescent="0.25">
      <c r="A175" s="4">
        <v>1.079</v>
      </c>
      <c r="B175" s="12" t="s">
        <v>927</v>
      </c>
      <c r="C175" s="12" t="s">
        <v>1493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 s="12" t="s">
        <v>1493</v>
      </c>
      <c r="M175" s="12" t="s">
        <v>1493</v>
      </c>
      <c r="N175">
        <v>1</v>
      </c>
      <c r="O175">
        <v>1</v>
      </c>
      <c r="P175" s="12" t="s">
        <v>1493</v>
      </c>
      <c r="Q175" s="12" t="s">
        <v>1493</v>
      </c>
      <c r="R175" s="12" t="s">
        <v>1493</v>
      </c>
      <c r="S175" s="12" t="s">
        <v>1493</v>
      </c>
      <c r="T175" s="12" t="s">
        <v>1493</v>
      </c>
      <c r="U175" s="12" t="s">
        <v>1493</v>
      </c>
      <c r="V175" s="12" t="s">
        <v>1493</v>
      </c>
      <c r="W175" s="12" t="s">
        <v>1493</v>
      </c>
      <c r="X175" s="12" t="s">
        <v>1493</v>
      </c>
      <c r="Y175" s="12" t="s">
        <v>1493</v>
      </c>
      <c r="Z175" s="12" t="s">
        <v>1493</v>
      </c>
      <c r="AA175" s="12" t="s">
        <v>1493</v>
      </c>
      <c r="AB175" s="12" t="s">
        <v>1493</v>
      </c>
      <c r="AC175" s="12" t="s">
        <v>1493</v>
      </c>
      <c r="AD175" s="12" t="s">
        <v>1493</v>
      </c>
      <c r="AE175" s="12" t="s">
        <v>1493</v>
      </c>
      <c r="AF175" s="12" t="s">
        <v>1493</v>
      </c>
      <c r="AG175" s="12" t="s">
        <v>1493</v>
      </c>
      <c r="AH175" s="12" t="s">
        <v>1493</v>
      </c>
      <c r="AI175" s="12" t="s">
        <v>1493</v>
      </c>
      <c r="AJ175" s="12" t="s">
        <v>1493</v>
      </c>
      <c r="AK175" s="12" t="s">
        <v>1493</v>
      </c>
      <c r="AL175" s="12" t="s">
        <v>1493</v>
      </c>
      <c r="AM175" s="12" t="s">
        <v>1493</v>
      </c>
      <c r="AN175" s="12" t="s">
        <v>1493</v>
      </c>
      <c r="AO175" s="12" t="s">
        <v>1493</v>
      </c>
      <c r="AP175" s="12" t="s">
        <v>1493</v>
      </c>
      <c r="AQ175" s="12" t="s">
        <v>1493</v>
      </c>
      <c r="AR175" s="12" t="s">
        <v>1493</v>
      </c>
      <c r="AS175" s="12" t="s">
        <v>1493</v>
      </c>
      <c r="AT175" s="12" t="s">
        <v>1493</v>
      </c>
      <c r="AU175" s="12" t="s">
        <v>1493</v>
      </c>
      <c r="AV175" s="12" t="s">
        <v>1493</v>
      </c>
      <c r="AW175" s="12" t="s">
        <v>1493</v>
      </c>
      <c r="AX175" s="12" t="s">
        <v>1493</v>
      </c>
      <c r="AY175" s="12" t="s">
        <v>1493</v>
      </c>
      <c r="AZ175" s="12" t="s">
        <v>1493</v>
      </c>
      <c r="BA175" s="12" t="s">
        <v>1493</v>
      </c>
      <c r="BB175" s="12" t="s">
        <v>1493</v>
      </c>
      <c r="BC175" s="12" t="s">
        <v>1493</v>
      </c>
      <c r="BD175" s="12" t="s">
        <v>1493</v>
      </c>
      <c r="BE175" s="12" t="s">
        <v>1493</v>
      </c>
      <c r="BF175" s="12" t="s">
        <v>1493</v>
      </c>
      <c r="BG175" s="12" t="s">
        <v>1493</v>
      </c>
      <c r="BH175" s="12" t="s">
        <v>1493</v>
      </c>
      <c r="BI175" s="12" t="s">
        <v>1493</v>
      </c>
      <c r="BJ175" s="12" t="s">
        <v>1493</v>
      </c>
      <c r="BK175" s="12" t="s">
        <v>1493</v>
      </c>
      <c r="BL175" s="12" t="s">
        <v>1493</v>
      </c>
      <c r="BM175" s="12" t="s">
        <v>1493</v>
      </c>
      <c r="BN175" s="12" t="s">
        <v>1493</v>
      </c>
      <c r="BO175" s="12" t="s">
        <v>1493</v>
      </c>
      <c r="BP175" s="12" t="s">
        <v>1493</v>
      </c>
      <c r="BQ175" s="12" t="s">
        <v>1493</v>
      </c>
      <c r="BR175" s="12" t="s">
        <v>1493</v>
      </c>
      <c r="BS175" s="12" t="s">
        <v>1493</v>
      </c>
      <c r="BT175" s="12" t="s">
        <v>1493</v>
      </c>
      <c r="BU175" s="12" t="s">
        <v>1493</v>
      </c>
      <c r="BV175" s="12" t="s">
        <v>1493</v>
      </c>
      <c r="BW175" s="12" t="s">
        <v>1493</v>
      </c>
      <c r="BX175" s="12" t="s">
        <v>1493</v>
      </c>
      <c r="BY175" s="12" t="s">
        <v>1493</v>
      </c>
      <c r="BZ175" s="12" t="s">
        <v>1493</v>
      </c>
      <c r="CA175" s="12" t="s">
        <v>1493</v>
      </c>
      <c r="CB175" s="12" t="s">
        <v>1493</v>
      </c>
      <c r="CC175" s="12" t="s">
        <v>1493</v>
      </c>
      <c r="CD175" s="12" t="s">
        <v>1493</v>
      </c>
      <c r="CE175" s="12" t="s">
        <v>1493</v>
      </c>
      <c r="CF175" s="12" t="s">
        <v>1493</v>
      </c>
      <c r="CG175" s="12" t="s">
        <v>1493</v>
      </c>
      <c r="CH175" s="12" t="s">
        <v>1493</v>
      </c>
      <c r="CI175" s="12" t="s">
        <v>1493</v>
      </c>
      <c r="CJ175" s="12" t="s">
        <v>1493</v>
      </c>
      <c r="CK175" s="12" t="s">
        <v>1493</v>
      </c>
      <c r="CL175" s="12" t="s">
        <v>1493</v>
      </c>
      <c r="CM175" s="12" t="s">
        <v>1493</v>
      </c>
      <c r="CN175" s="12" t="s">
        <v>1493</v>
      </c>
      <c r="CO175" s="12" t="s">
        <v>1493</v>
      </c>
      <c r="CP175" s="12" t="s">
        <v>1493</v>
      </c>
      <c r="CQ175" s="12" t="s">
        <v>1493</v>
      </c>
      <c r="CR175" s="12" t="s">
        <v>1493</v>
      </c>
      <c r="CS175" s="12" t="s">
        <v>1493</v>
      </c>
      <c r="CT175" s="12" t="s">
        <v>1493</v>
      </c>
      <c r="CU175" s="12" t="s">
        <v>1493</v>
      </c>
      <c r="CV175" s="12" t="s">
        <v>1493</v>
      </c>
      <c r="CW175" s="12" t="s">
        <v>1493</v>
      </c>
      <c r="CX175" s="12" t="s">
        <v>1493</v>
      </c>
      <c r="CY175" s="12" t="s">
        <v>1493</v>
      </c>
      <c r="CZ175" s="12" t="s">
        <v>1493</v>
      </c>
      <c r="DA175" s="12" t="s">
        <v>1493</v>
      </c>
      <c r="DB175" s="12" t="s">
        <v>1493</v>
      </c>
      <c r="DC175" s="12" t="s">
        <v>1493</v>
      </c>
      <c r="DD175" s="12" t="s">
        <v>1493</v>
      </c>
      <c r="DE175" s="12" t="s">
        <v>1493</v>
      </c>
      <c r="DF175" s="12" t="s">
        <v>1493</v>
      </c>
      <c r="DG175" s="12" t="s">
        <v>1493</v>
      </c>
      <c r="DH175" s="12" t="s">
        <v>1493</v>
      </c>
      <c r="DI175" s="12" t="s">
        <v>1493</v>
      </c>
      <c r="DJ175" s="12" t="s">
        <v>1493</v>
      </c>
      <c r="DK175" s="12" t="s">
        <v>1493</v>
      </c>
      <c r="DL175" s="12" t="s">
        <v>1493</v>
      </c>
      <c r="DM175" s="12" t="s">
        <v>1493</v>
      </c>
      <c r="DN175" s="12" t="s">
        <v>1493</v>
      </c>
      <c r="DO175" s="12" t="s">
        <v>1493</v>
      </c>
      <c r="DP175" s="12" t="s">
        <v>1493</v>
      </c>
      <c r="DQ175" s="12" t="s">
        <v>1493</v>
      </c>
      <c r="DR175" s="12" t="s">
        <v>1493</v>
      </c>
      <c r="DS175" s="12" t="s">
        <v>1493</v>
      </c>
      <c r="DT175" s="12" t="s">
        <v>1493</v>
      </c>
      <c r="DU175" s="12" t="s">
        <v>1493</v>
      </c>
      <c r="DV175" s="12" t="s">
        <v>1493</v>
      </c>
      <c r="DW175" s="12" t="s">
        <v>1493</v>
      </c>
      <c r="DX175" s="12" t="s">
        <v>1493</v>
      </c>
      <c r="DY175" s="12" t="s">
        <v>1493</v>
      </c>
      <c r="DZ175" s="12" t="s">
        <v>1493</v>
      </c>
      <c r="EA175" s="12" t="s">
        <v>1493</v>
      </c>
      <c r="EB175" s="12" t="s">
        <v>1493</v>
      </c>
      <c r="EC175" s="12" t="s">
        <v>1493</v>
      </c>
      <c r="ED175" s="12" t="s">
        <v>1493</v>
      </c>
      <c r="EE175" s="12" t="s">
        <v>1493</v>
      </c>
      <c r="EF175" s="12" t="s">
        <v>1493</v>
      </c>
      <c r="EG175" s="12" t="s">
        <v>1493</v>
      </c>
      <c r="EH175" s="12" t="s">
        <v>1493</v>
      </c>
      <c r="EI175" s="12" t="s">
        <v>1493</v>
      </c>
      <c r="EJ175" s="12" t="s">
        <v>1493</v>
      </c>
      <c r="EK175" s="12" t="s">
        <v>1493</v>
      </c>
      <c r="EL175" s="12" t="s">
        <v>1493</v>
      </c>
      <c r="EM175" s="12" t="s">
        <v>1493</v>
      </c>
      <c r="EN175" s="12" t="s">
        <v>1493</v>
      </c>
      <c r="EO175" s="12" t="s">
        <v>1493</v>
      </c>
      <c r="EP175" s="12" t="s">
        <v>1493</v>
      </c>
      <c r="EQ175" s="12" t="s">
        <v>1493</v>
      </c>
      <c r="ER175" s="12" t="s">
        <v>1493</v>
      </c>
      <c r="ES175" s="12" t="s">
        <v>1493</v>
      </c>
      <c r="ET175" s="12" t="s">
        <v>1493</v>
      </c>
      <c r="EU175" s="12" t="s">
        <v>1493</v>
      </c>
      <c r="EV175" s="12" t="s">
        <v>1493</v>
      </c>
      <c r="EW175" s="12" t="s">
        <v>1493</v>
      </c>
      <c r="EX175" s="12" t="s">
        <v>1493</v>
      </c>
      <c r="EY175" s="12" t="s">
        <v>1493</v>
      </c>
      <c r="EZ175" s="12" t="s">
        <v>1493</v>
      </c>
      <c r="FA175" s="12" t="s">
        <v>1493</v>
      </c>
      <c r="FB175" s="12" t="s">
        <v>1493</v>
      </c>
      <c r="FC175" s="12" t="s">
        <v>1493</v>
      </c>
      <c r="FD175" s="12" t="s">
        <v>1493</v>
      </c>
      <c r="FE175" s="12" t="s">
        <v>1493</v>
      </c>
      <c r="FF175" s="12" t="s">
        <v>1493</v>
      </c>
      <c r="FG175" s="12" t="s">
        <v>1493</v>
      </c>
      <c r="FH175" s="12" t="s">
        <v>1493</v>
      </c>
      <c r="FI175" s="12" t="s">
        <v>1493</v>
      </c>
      <c r="FJ175" s="12" t="s">
        <v>1493</v>
      </c>
      <c r="FK175" s="12" t="s">
        <v>1493</v>
      </c>
      <c r="FL175" s="12" t="s">
        <v>1493</v>
      </c>
      <c r="FM175" s="12" t="s">
        <v>1493</v>
      </c>
      <c r="FN175">
        <v>1</v>
      </c>
      <c r="FO175" s="12" t="s">
        <v>1493</v>
      </c>
      <c r="FP175" s="12" t="s">
        <v>1493</v>
      </c>
      <c r="FQ175">
        <v>0</v>
      </c>
      <c r="FR175" s="12" t="s">
        <v>1493</v>
      </c>
      <c r="FS175" s="12" t="s">
        <v>1493</v>
      </c>
      <c r="FT175" s="12" t="s">
        <v>1493</v>
      </c>
      <c r="FU175" s="12" t="s">
        <v>1493</v>
      </c>
      <c r="FV175" s="12" t="s">
        <v>1493</v>
      </c>
      <c r="FW175" s="12" t="s">
        <v>1493</v>
      </c>
      <c r="FX175" s="12" t="s">
        <v>1493</v>
      </c>
      <c r="FY175" s="12" t="s">
        <v>1493</v>
      </c>
      <c r="FZ175" s="12" t="s">
        <v>1493</v>
      </c>
      <c r="GA175" s="12" t="s">
        <v>1493</v>
      </c>
      <c r="GB175" s="12" t="s">
        <v>1493</v>
      </c>
      <c r="GC175" s="12" t="s">
        <v>1493</v>
      </c>
      <c r="GD175" s="12" t="s">
        <v>1493</v>
      </c>
      <c r="GE175" s="12" t="s">
        <v>1493</v>
      </c>
      <c r="GF175" s="12" t="s">
        <v>1493</v>
      </c>
      <c r="GG175" s="12" t="s">
        <v>1493</v>
      </c>
      <c r="GH175" s="12" t="s">
        <v>1493</v>
      </c>
      <c r="GI175" s="12" t="s">
        <v>1493</v>
      </c>
      <c r="GJ175">
        <v>0</v>
      </c>
      <c r="GK175">
        <v>0</v>
      </c>
      <c r="GL175">
        <v>0</v>
      </c>
      <c r="GN175">
        <v>1</v>
      </c>
    </row>
    <row r="176" spans="1:196" x14ac:dyDescent="0.25">
      <c r="A176" s="4">
        <v>1.08</v>
      </c>
      <c r="B176" s="12" t="s">
        <v>844</v>
      </c>
      <c r="C176">
        <v>84</v>
      </c>
      <c r="D176" s="12" t="s">
        <v>1493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 s="12" t="s">
        <v>1493</v>
      </c>
      <c r="M176" s="12" t="s">
        <v>1493</v>
      </c>
      <c r="N176" s="12" t="s">
        <v>1493</v>
      </c>
      <c r="O176">
        <v>1</v>
      </c>
      <c r="P176" s="12" t="s">
        <v>733</v>
      </c>
      <c r="Q176">
        <v>196</v>
      </c>
      <c r="R176" s="12" t="s">
        <v>1493</v>
      </c>
      <c r="S176">
        <v>1</v>
      </c>
      <c r="T176" s="12" t="s">
        <v>1493</v>
      </c>
      <c r="U176" s="12" t="s">
        <v>1493</v>
      </c>
      <c r="V176" s="12" t="s">
        <v>1493</v>
      </c>
      <c r="W176" s="12" t="s">
        <v>1493</v>
      </c>
      <c r="X176" s="12" t="s">
        <v>1493</v>
      </c>
      <c r="Y176" s="12" t="s">
        <v>1493</v>
      </c>
      <c r="Z176" s="12" t="s">
        <v>1493</v>
      </c>
      <c r="AA176" s="12" t="s">
        <v>1493</v>
      </c>
      <c r="AB176">
        <v>1</v>
      </c>
      <c r="AC176">
        <v>1</v>
      </c>
      <c r="AD176" s="12" t="s">
        <v>1493</v>
      </c>
      <c r="AE176" s="12" t="s">
        <v>1493</v>
      </c>
      <c r="AF176" s="12" t="s">
        <v>1493</v>
      </c>
      <c r="AG176" s="12" t="s">
        <v>1493</v>
      </c>
      <c r="AH176" s="12" t="s">
        <v>1493</v>
      </c>
      <c r="AI176" s="12" t="s">
        <v>1493</v>
      </c>
      <c r="AJ176" s="12" t="s">
        <v>1493</v>
      </c>
      <c r="AK176" s="12" t="s">
        <v>1493</v>
      </c>
      <c r="AL176" s="12" t="s">
        <v>1493</v>
      </c>
      <c r="AM176" s="12" t="s">
        <v>1493</v>
      </c>
      <c r="AN176" s="12" t="s">
        <v>1493</v>
      </c>
      <c r="AO176" s="12" t="s">
        <v>1493</v>
      </c>
      <c r="AP176" s="12" t="s">
        <v>1493</v>
      </c>
      <c r="AQ176" s="12" t="s">
        <v>1493</v>
      </c>
      <c r="AR176" s="12" t="s">
        <v>1493</v>
      </c>
      <c r="AS176" s="12" t="s">
        <v>1493</v>
      </c>
      <c r="AT176" s="12" t="s">
        <v>1493</v>
      </c>
      <c r="AU176" s="12" t="s">
        <v>1493</v>
      </c>
      <c r="AV176" s="12" t="s">
        <v>1493</v>
      </c>
      <c r="AW176" s="12" t="s">
        <v>1493</v>
      </c>
      <c r="AX176" s="12" t="s">
        <v>1493</v>
      </c>
      <c r="AY176" s="12" t="s">
        <v>1493</v>
      </c>
      <c r="AZ176" s="12" t="s">
        <v>1493</v>
      </c>
      <c r="BA176" s="12" t="s">
        <v>1493</v>
      </c>
      <c r="BB176" s="12" t="s">
        <v>1493</v>
      </c>
      <c r="BC176" s="12" t="s">
        <v>1493</v>
      </c>
      <c r="BD176" s="12" t="s">
        <v>1493</v>
      </c>
      <c r="BE176" s="12" t="s">
        <v>1493</v>
      </c>
      <c r="BF176" s="12" t="s">
        <v>1493</v>
      </c>
      <c r="BG176" s="12" t="s">
        <v>1493</v>
      </c>
      <c r="BH176" s="12" t="s">
        <v>1493</v>
      </c>
      <c r="BI176" s="12" t="s">
        <v>1493</v>
      </c>
      <c r="BJ176" s="12" t="s">
        <v>1493</v>
      </c>
      <c r="BK176" s="12" t="s">
        <v>1493</v>
      </c>
      <c r="BL176" s="12" t="s">
        <v>1493</v>
      </c>
      <c r="BM176" s="12" t="s">
        <v>1493</v>
      </c>
      <c r="BN176" s="12" t="s">
        <v>1493</v>
      </c>
      <c r="BO176" s="12" t="s">
        <v>1493</v>
      </c>
      <c r="BP176" s="12" t="s">
        <v>1493</v>
      </c>
      <c r="BQ176" s="12" t="s">
        <v>1493</v>
      </c>
      <c r="BR176" s="12" t="s">
        <v>1493</v>
      </c>
      <c r="BS176" s="12" t="s">
        <v>1493</v>
      </c>
      <c r="BT176" s="12" t="s">
        <v>1493</v>
      </c>
      <c r="BU176" s="12" t="s">
        <v>1493</v>
      </c>
      <c r="BV176" s="12" t="s">
        <v>1493</v>
      </c>
      <c r="BW176" s="12" t="s">
        <v>1493</v>
      </c>
      <c r="BX176" s="12" t="s">
        <v>1493</v>
      </c>
      <c r="BY176" s="12" t="s">
        <v>1493</v>
      </c>
      <c r="BZ176" s="12" t="s">
        <v>1493</v>
      </c>
      <c r="CA176" s="12" t="s">
        <v>1493</v>
      </c>
      <c r="CB176" s="12" t="s">
        <v>1493</v>
      </c>
      <c r="CC176" s="12" t="s">
        <v>1493</v>
      </c>
      <c r="CD176" s="12" t="s">
        <v>1493</v>
      </c>
      <c r="CE176" s="12" t="s">
        <v>1493</v>
      </c>
      <c r="CF176" s="12" t="s">
        <v>1493</v>
      </c>
      <c r="CG176" s="12" t="s">
        <v>1493</v>
      </c>
      <c r="CH176" s="12" t="s">
        <v>1493</v>
      </c>
      <c r="CI176" s="12" t="s">
        <v>1493</v>
      </c>
      <c r="CJ176" s="12" t="s">
        <v>1493</v>
      </c>
      <c r="CK176" s="12" t="s">
        <v>1493</v>
      </c>
      <c r="CL176" s="12" t="s">
        <v>1493</v>
      </c>
      <c r="CM176" s="12" t="s">
        <v>1493</v>
      </c>
      <c r="CN176" s="12" t="s">
        <v>1493</v>
      </c>
      <c r="CO176" s="12" t="s">
        <v>1493</v>
      </c>
      <c r="CP176" s="12" t="s">
        <v>1493</v>
      </c>
      <c r="CQ176" s="12" t="s">
        <v>1493</v>
      </c>
      <c r="CR176" s="12" t="s">
        <v>1493</v>
      </c>
      <c r="CS176" s="12" t="s">
        <v>1493</v>
      </c>
      <c r="CT176" s="12" t="s">
        <v>1493</v>
      </c>
      <c r="CU176" s="12" t="s">
        <v>1493</v>
      </c>
      <c r="CV176" s="12" t="s">
        <v>1493</v>
      </c>
      <c r="CW176" s="12" t="s">
        <v>1493</v>
      </c>
      <c r="CX176" s="12" t="s">
        <v>1493</v>
      </c>
      <c r="CY176" s="12" t="s">
        <v>1493</v>
      </c>
      <c r="CZ176" s="12" t="s">
        <v>1493</v>
      </c>
      <c r="DA176" s="12" t="s">
        <v>1493</v>
      </c>
      <c r="DB176" s="12" t="s">
        <v>1493</v>
      </c>
      <c r="DC176" s="12" t="s">
        <v>1493</v>
      </c>
      <c r="DD176" s="12" t="s">
        <v>1493</v>
      </c>
      <c r="DE176" s="12" t="s">
        <v>1493</v>
      </c>
      <c r="DF176" s="12" t="s">
        <v>1493</v>
      </c>
      <c r="DG176" s="12" t="s">
        <v>1493</v>
      </c>
      <c r="DH176" s="12" t="s">
        <v>1493</v>
      </c>
      <c r="DI176" s="12" t="s">
        <v>1493</v>
      </c>
      <c r="DJ176" s="12" t="s">
        <v>1493</v>
      </c>
      <c r="DK176" s="12" t="s">
        <v>1493</v>
      </c>
      <c r="DL176" s="12" t="s">
        <v>1493</v>
      </c>
      <c r="DM176" s="12" t="s">
        <v>1493</v>
      </c>
      <c r="DN176" s="12" t="s">
        <v>1493</v>
      </c>
      <c r="DO176" s="12" t="s">
        <v>1493</v>
      </c>
      <c r="DP176" s="12" t="s">
        <v>1493</v>
      </c>
      <c r="DQ176" s="12" t="s">
        <v>1493</v>
      </c>
      <c r="DR176" s="12" t="s">
        <v>1493</v>
      </c>
      <c r="DS176" s="12" t="s">
        <v>1493</v>
      </c>
      <c r="DT176" s="12" t="s">
        <v>1493</v>
      </c>
      <c r="DU176" s="12" t="s">
        <v>1493</v>
      </c>
      <c r="DV176" s="12" t="s">
        <v>1493</v>
      </c>
      <c r="DW176" s="12" t="s">
        <v>1493</v>
      </c>
      <c r="DX176" s="12" t="s">
        <v>1493</v>
      </c>
      <c r="DY176" s="12" t="s">
        <v>1493</v>
      </c>
      <c r="DZ176" s="12" t="s">
        <v>1493</v>
      </c>
      <c r="EA176" s="12" t="s">
        <v>1493</v>
      </c>
      <c r="EB176" s="12" t="s">
        <v>1493</v>
      </c>
      <c r="EC176" s="12" t="s">
        <v>1493</v>
      </c>
      <c r="ED176" s="12" t="s">
        <v>1493</v>
      </c>
      <c r="EE176" s="12" t="s">
        <v>1493</v>
      </c>
      <c r="EF176" s="12" t="s">
        <v>1493</v>
      </c>
      <c r="EG176" s="12" t="s">
        <v>1493</v>
      </c>
      <c r="EH176" s="12" t="s">
        <v>1493</v>
      </c>
      <c r="EI176" s="12" t="s">
        <v>1493</v>
      </c>
      <c r="EJ176" s="12" t="s">
        <v>1493</v>
      </c>
      <c r="EK176" s="12" t="s">
        <v>1493</v>
      </c>
      <c r="EL176" s="12" t="s">
        <v>1493</v>
      </c>
      <c r="EM176" s="12" t="s">
        <v>1493</v>
      </c>
      <c r="EN176" s="12" t="s">
        <v>1493</v>
      </c>
      <c r="EO176" s="12" t="s">
        <v>1493</v>
      </c>
      <c r="EP176" s="12" t="s">
        <v>1493</v>
      </c>
      <c r="EQ176" s="12" t="s">
        <v>1493</v>
      </c>
      <c r="ER176" s="12" t="s">
        <v>1493</v>
      </c>
      <c r="ES176" s="12" t="s">
        <v>1493</v>
      </c>
      <c r="ET176" s="12" t="s">
        <v>1493</v>
      </c>
      <c r="EU176" s="12" t="s">
        <v>1493</v>
      </c>
      <c r="EV176" s="12" t="s">
        <v>1493</v>
      </c>
      <c r="EW176" s="12" t="s">
        <v>1493</v>
      </c>
      <c r="EX176" s="12" t="s">
        <v>1493</v>
      </c>
      <c r="EY176" s="12" t="s">
        <v>1493</v>
      </c>
      <c r="EZ176" s="12" t="s">
        <v>1493</v>
      </c>
      <c r="FA176" s="12" t="s">
        <v>1493</v>
      </c>
      <c r="FB176" s="12" t="s">
        <v>1493</v>
      </c>
      <c r="FC176" s="12" t="s">
        <v>1493</v>
      </c>
      <c r="FD176" s="12" t="s">
        <v>1493</v>
      </c>
      <c r="FE176" s="12" t="s">
        <v>1493</v>
      </c>
      <c r="FF176" s="12" t="s">
        <v>1493</v>
      </c>
      <c r="FG176" s="12" t="s">
        <v>1493</v>
      </c>
      <c r="FH176" s="12" t="s">
        <v>1493</v>
      </c>
      <c r="FI176" s="12" t="s">
        <v>1493</v>
      </c>
      <c r="FJ176" s="12" t="s">
        <v>1493</v>
      </c>
      <c r="FK176" s="12" t="s">
        <v>1493</v>
      </c>
      <c r="FL176" s="12" t="s">
        <v>1493</v>
      </c>
      <c r="FM176" s="12" t="s">
        <v>1493</v>
      </c>
      <c r="FN176">
        <v>1</v>
      </c>
      <c r="FO176" s="12" t="s">
        <v>1493</v>
      </c>
      <c r="FP176" s="12" t="s">
        <v>1493</v>
      </c>
      <c r="FQ176">
        <v>1</v>
      </c>
      <c r="FR176" s="12" t="s">
        <v>1493</v>
      </c>
      <c r="FS176" s="12" t="s">
        <v>1493</v>
      </c>
      <c r="FT176" s="12" t="s">
        <v>1493</v>
      </c>
      <c r="FU176" s="12" t="s">
        <v>1493</v>
      </c>
      <c r="FV176" s="12" t="s">
        <v>1493</v>
      </c>
      <c r="FW176" s="12" t="s">
        <v>1493</v>
      </c>
      <c r="FX176" s="12" t="s">
        <v>1493</v>
      </c>
      <c r="FY176" s="12" t="s">
        <v>1493</v>
      </c>
      <c r="FZ176" s="12" t="s">
        <v>1493</v>
      </c>
      <c r="GA176" s="12" t="s">
        <v>1493</v>
      </c>
      <c r="GB176" s="12" t="s">
        <v>1493</v>
      </c>
      <c r="GC176" s="12" t="s">
        <v>1493</v>
      </c>
      <c r="GD176" s="12" t="s">
        <v>1493</v>
      </c>
      <c r="GE176" s="12" t="s">
        <v>1493</v>
      </c>
      <c r="GF176" s="12" t="s">
        <v>1493</v>
      </c>
      <c r="GG176" s="12" t="s">
        <v>1493</v>
      </c>
      <c r="GH176" s="12" t="s">
        <v>1493</v>
      </c>
      <c r="GI176" s="12" t="s">
        <v>1493</v>
      </c>
      <c r="GJ176">
        <v>0</v>
      </c>
      <c r="GK176">
        <v>0</v>
      </c>
      <c r="GL176">
        <v>0</v>
      </c>
      <c r="GN176">
        <v>1</v>
      </c>
    </row>
    <row r="177" spans="1:196" x14ac:dyDescent="0.25">
      <c r="A177" s="4">
        <v>1.081</v>
      </c>
      <c r="B177" s="12" t="s">
        <v>812</v>
      </c>
      <c r="C177" s="12" t="s">
        <v>1493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 s="12" t="s">
        <v>1493</v>
      </c>
      <c r="M177" s="12" t="s">
        <v>1493</v>
      </c>
      <c r="N177" s="12" t="s">
        <v>1493</v>
      </c>
      <c r="O177">
        <v>1</v>
      </c>
      <c r="P177" s="12" t="s">
        <v>1493</v>
      </c>
      <c r="Q177" s="12" t="s">
        <v>1493</v>
      </c>
      <c r="R177" s="12" t="s">
        <v>1493</v>
      </c>
      <c r="S177" s="12" t="s">
        <v>1493</v>
      </c>
      <c r="T177" s="12" t="s">
        <v>1493</v>
      </c>
      <c r="U177" s="12" t="s">
        <v>1493</v>
      </c>
      <c r="V177" s="12" t="s">
        <v>1493</v>
      </c>
      <c r="W177" s="12" t="s">
        <v>1493</v>
      </c>
      <c r="X177" s="12" t="s">
        <v>1493</v>
      </c>
      <c r="Y177" s="12" t="s">
        <v>1493</v>
      </c>
      <c r="Z177" s="12" t="s">
        <v>1493</v>
      </c>
      <c r="AA177" s="12" t="s">
        <v>1493</v>
      </c>
      <c r="AB177" s="12" t="s">
        <v>1493</v>
      </c>
      <c r="AC177" s="12" t="s">
        <v>1493</v>
      </c>
      <c r="AD177" s="12" t="s">
        <v>1493</v>
      </c>
      <c r="AE177" s="12" t="s">
        <v>1493</v>
      </c>
      <c r="AF177" s="12" t="s">
        <v>1493</v>
      </c>
      <c r="AG177" s="12" t="s">
        <v>1493</v>
      </c>
      <c r="AH177" s="12" t="s">
        <v>1493</v>
      </c>
      <c r="AI177" s="12" t="s">
        <v>1493</v>
      </c>
      <c r="AJ177" s="12" t="s">
        <v>1493</v>
      </c>
      <c r="AK177" s="12" t="s">
        <v>1493</v>
      </c>
      <c r="AL177" s="12" t="s">
        <v>1493</v>
      </c>
      <c r="AM177" s="12" t="s">
        <v>1493</v>
      </c>
      <c r="AN177" s="12" t="s">
        <v>1493</v>
      </c>
      <c r="AO177" s="12" t="s">
        <v>1493</v>
      </c>
      <c r="AP177" s="12" t="s">
        <v>1493</v>
      </c>
      <c r="AQ177" s="12" t="s">
        <v>1493</v>
      </c>
      <c r="AR177" s="12" t="s">
        <v>1493</v>
      </c>
      <c r="AS177" s="12" t="s">
        <v>1493</v>
      </c>
      <c r="AT177" s="12" t="s">
        <v>1493</v>
      </c>
      <c r="AU177" s="12" t="s">
        <v>1493</v>
      </c>
      <c r="AV177" s="12" t="s">
        <v>1493</v>
      </c>
      <c r="AW177" s="12" t="s">
        <v>1493</v>
      </c>
      <c r="AX177" s="12" t="s">
        <v>1493</v>
      </c>
      <c r="AY177" s="12" t="s">
        <v>1493</v>
      </c>
      <c r="AZ177" s="12" t="s">
        <v>1493</v>
      </c>
      <c r="BA177" s="12" t="s">
        <v>1493</v>
      </c>
      <c r="BB177" s="12" t="s">
        <v>1493</v>
      </c>
      <c r="BC177" s="12" t="s">
        <v>1493</v>
      </c>
      <c r="BD177" s="12" t="s">
        <v>1493</v>
      </c>
      <c r="BE177" s="12" t="s">
        <v>1493</v>
      </c>
      <c r="BF177" s="12" t="s">
        <v>1493</v>
      </c>
      <c r="BG177" s="12" t="s">
        <v>1493</v>
      </c>
      <c r="BH177" s="12" t="s">
        <v>1493</v>
      </c>
      <c r="BI177" s="12" t="s">
        <v>1493</v>
      </c>
      <c r="BJ177" s="12" t="s">
        <v>1493</v>
      </c>
      <c r="BK177" s="12" t="s">
        <v>1493</v>
      </c>
      <c r="BL177" s="12" t="s">
        <v>1493</v>
      </c>
      <c r="BM177" s="12" t="s">
        <v>1493</v>
      </c>
      <c r="BN177" s="12" t="s">
        <v>1493</v>
      </c>
      <c r="BO177" s="12" t="s">
        <v>1493</v>
      </c>
      <c r="BP177" s="12" t="s">
        <v>1493</v>
      </c>
      <c r="BQ177" s="12" t="s">
        <v>1493</v>
      </c>
      <c r="BR177" s="12" t="s">
        <v>1493</v>
      </c>
      <c r="BS177" s="12" t="s">
        <v>1493</v>
      </c>
      <c r="BT177" s="12" t="s">
        <v>1493</v>
      </c>
      <c r="BU177" s="12" t="s">
        <v>1493</v>
      </c>
      <c r="BV177" s="12" t="s">
        <v>1493</v>
      </c>
      <c r="BW177" s="12" t="s">
        <v>1493</v>
      </c>
      <c r="BX177" s="12" t="s">
        <v>1493</v>
      </c>
      <c r="BY177" s="12" t="s">
        <v>1493</v>
      </c>
      <c r="BZ177" s="12" t="s">
        <v>1493</v>
      </c>
      <c r="CA177" s="12" t="s">
        <v>1493</v>
      </c>
      <c r="CB177" s="12" t="s">
        <v>1493</v>
      </c>
      <c r="CC177" s="12" t="s">
        <v>1493</v>
      </c>
      <c r="CD177" s="12" t="s">
        <v>1493</v>
      </c>
      <c r="CE177" s="12" t="s">
        <v>1493</v>
      </c>
      <c r="CF177" s="12" t="s">
        <v>1493</v>
      </c>
      <c r="CG177" s="12" t="s">
        <v>1493</v>
      </c>
      <c r="CH177" s="12" t="s">
        <v>1493</v>
      </c>
      <c r="CI177" s="12" t="s">
        <v>1493</v>
      </c>
      <c r="CJ177" s="12" t="s">
        <v>1493</v>
      </c>
      <c r="CK177" s="12" t="s">
        <v>1493</v>
      </c>
      <c r="CL177" s="12" t="s">
        <v>1493</v>
      </c>
      <c r="CM177" s="12" t="s">
        <v>1493</v>
      </c>
      <c r="CN177" s="12" t="s">
        <v>1493</v>
      </c>
      <c r="CO177" s="12" t="s">
        <v>1493</v>
      </c>
      <c r="CP177" s="12" t="s">
        <v>1493</v>
      </c>
      <c r="CQ177" s="12" t="s">
        <v>1493</v>
      </c>
      <c r="CR177" s="12" t="s">
        <v>1493</v>
      </c>
      <c r="CS177" s="12" t="s">
        <v>1493</v>
      </c>
      <c r="CT177" s="12" t="s">
        <v>1493</v>
      </c>
      <c r="CU177" s="12" t="s">
        <v>1493</v>
      </c>
      <c r="CV177" s="12" t="s">
        <v>1493</v>
      </c>
      <c r="CW177" s="12" t="s">
        <v>1493</v>
      </c>
      <c r="CX177" s="12" t="s">
        <v>1493</v>
      </c>
      <c r="CY177" s="12" t="s">
        <v>1493</v>
      </c>
      <c r="CZ177" s="12" t="s">
        <v>1493</v>
      </c>
      <c r="DA177" s="12" t="s">
        <v>1493</v>
      </c>
      <c r="DB177" s="12" t="s">
        <v>1493</v>
      </c>
      <c r="DC177" s="12" t="s">
        <v>1493</v>
      </c>
      <c r="DD177" s="12" t="s">
        <v>1493</v>
      </c>
      <c r="DE177" s="12" t="s">
        <v>1493</v>
      </c>
      <c r="DF177" s="12" t="s">
        <v>1493</v>
      </c>
      <c r="DG177" s="12" t="s">
        <v>1493</v>
      </c>
      <c r="DH177" s="12" t="s">
        <v>1493</v>
      </c>
      <c r="DI177" s="12" t="s">
        <v>1493</v>
      </c>
      <c r="DJ177" s="12" t="s">
        <v>1493</v>
      </c>
      <c r="DK177" s="12" t="s">
        <v>1493</v>
      </c>
      <c r="DL177" s="12" t="s">
        <v>1493</v>
      </c>
      <c r="DM177" s="12" t="s">
        <v>1493</v>
      </c>
      <c r="DN177" s="12" t="s">
        <v>1493</v>
      </c>
      <c r="DO177" s="12" t="s">
        <v>1493</v>
      </c>
      <c r="DP177" s="12" t="s">
        <v>1493</v>
      </c>
      <c r="DQ177" s="12" t="s">
        <v>1493</v>
      </c>
      <c r="DR177" s="12" t="s">
        <v>1493</v>
      </c>
      <c r="DS177" s="12" t="s">
        <v>1493</v>
      </c>
      <c r="DT177" s="12" t="s">
        <v>1493</v>
      </c>
      <c r="DU177" s="12" t="s">
        <v>1493</v>
      </c>
      <c r="DV177" s="12" t="s">
        <v>1493</v>
      </c>
      <c r="DW177" s="12" t="s">
        <v>1493</v>
      </c>
      <c r="DX177" s="12" t="s">
        <v>1493</v>
      </c>
      <c r="DY177" s="12" t="s">
        <v>1493</v>
      </c>
      <c r="DZ177" s="12" t="s">
        <v>1493</v>
      </c>
      <c r="EA177" s="12" t="s">
        <v>1493</v>
      </c>
      <c r="EB177" s="12" t="s">
        <v>1493</v>
      </c>
      <c r="EC177" s="12" t="s">
        <v>1493</v>
      </c>
      <c r="ED177" s="12" t="s">
        <v>1493</v>
      </c>
      <c r="EE177" s="12" t="s">
        <v>1493</v>
      </c>
      <c r="EF177" s="12" t="s">
        <v>1493</v>
      </c>
      <c r="EG177" s="12" t="s">
        <v>1493</v>
      </c>
      <c r="EH177" s="12" t="s">
        <v>1493</v>
      </c>
      <c r="EI177" s="12" t="s">
        <v>1493</v>
      </c>
      <c r="EJ177" s="12" t="s">
        <v>1493</v>
      </c>
      <c r="EK177" s="12" t="s">
        <v>1493</v>
      </c>
      <c r="EL177" s="12" t="s">
        <v>1493</v>
      </c>
      <c r="EM177" s="12" t="s">
        <v>1493</v>
      </c>
      <c r="EN177" s="12" t="s">
        <v>1493</v>
      </c>
      <c r="EO177" s="12" t="s">
        <v>1493</v>
      </c>
      <c r="EP177" s="12" t="s">
        <v>1493</v>
      </c>
      <c r="EQ177" s="12" t="s">
        <v>1493</v>
      </c>
      <c r="ER177" s="12" t="s">
        <v>1493</v>
      </c>
      <c r="ES177" s="12" t="s">
        <v>1493</v>
      </c>
      <c r="ET177" s="12" t="s">
        <v>1493</v>
      </c>
      <c r="EU177" s="12" t="s">
        <v>1493</v>
      </c>
      <c r="EV177" s="12" t="s">
        <v>1493</v>
      </c>
      <c r="EW177" s="12" t="s">
        <v>1493</v>
      </c>
      <c r="EX177" s="12" t="s">
        <v>1493</v>
      </c>
      <c r="EY177" s="12" t="s">
        <v>1493</v>
      </c>
      <c r="EZ177" s="12" t="s">
        <v>1493</v>
      </c>
      <c r="FA177" s="12" t="s">
        <v>1493</v>
      </c>
      <c r="FB177" s="12" t="s">
        <v>1493</v>
      </c>
      <c r="FC177" s="12" t="s">
        <v>1493</v>
      </c>
      <c r="FD177" s="12" t="s">
        <v>1493</v>
      </c>
      <c r="FE177" s="12" t="s">
        <v>1493</v>
      </c>
      <c r="FF177" s="12" t="s">
        <v>1493</v>
      </c>
      <c r="FG177" s="12" t="s">
        <v>1493</v>
      </c>
      <c r="FH177" s="12" t="s">
        <v>1493</v>
      </c>
      <c r="FI177" s="12" t="s">
        <v>1493</v>
      </c>
      <c r="FJ177" s="12" t="s">
        <v>1493</v>
      </c>
      <c r="FK177" s="12" t="s">
        <v>1493</v>
      </c>
      <c r="FL177" s="12" t="s">
        <v>1493</v>
      </c>
      <c r="FM177" s="12" t="s">
        <v>1493</v>
      </c>
      <c r="FN177">
        <v>1</v>
      </c>
      <c r="FO177" s="12" t="s">
        <v>1493</v>
      </c>
      <c r="FP177" s="12" t="s">
        <v>1493</v>
      </c>
      <c r="FQ177">
        <v>0</v>
      </c>
      <c r="FR177" s="12" t="s">
        <v>1493</v>
      </c>
      <c r="FS177" s="12" t="s">
        <v>1493</v>
      </c>
      <c r="FT177" s="12" t="s">
        <v>1493</v>
      </c>
      <c r="FU177" s="12" t="s">
        <v>1493</v>
      </c>
      <c r="FV177" s="12" t="s">
        <v>1493</v>
      </c>
      <c r="FW177" s="12" t="s">
        <v>1493</v>
      </c>
      <c r="FX177" s="12" t="s">
        <v>1493</v>
      </c>
      <c r="FY177" s="12" t="s">
        <v>1493</v>
      </c>
      <c r="FZ177" s="12" t="s">
        <v>1493</v>
      </c>
      <c r="GA177" s="12" t="s">
        <v>1493</v>
      </c>
      <c r="GB177" s="12" t="s">
        <v>1493</v>
      </c>
      <c r="GC177" s="12" t="s">
        <v>1493</v>
      </c>
      <c r="GD177" s="12" t="s">
        <v>1493</v>
      </c>
      <c r="GE177" s="12" t="s">
        <v>1493</v>
      </c>
      <c r="GF177" s="12" t="s">
        <v>1493</v>
      </c>
      <c r="GG177" s="12" t="s">
        <v>1493</v>
      </c>
      <c r="GH177" s="12" t="s">
        <v>1493</v>
      </c>
      <c r="GI177" s="12" t="s">
        <v>1493</v>
      </c>
      <c r="GJ177">
        <v>0</v>
      </c>
      <c r="GK177">
        <v>0</v>
      </c>
      <c r="GL177">
        <v>0</v>
      </c>
      <c r="GN177">
        <v>1</v>
      </c>
    </row>
    <row r="178" spans="1:196" x14ac:dyDescent="0.25">
      <c r="A178" s="4">
        <v>1.0820000000000001</v>
      </c>
      <c r="B178" s="12" t="s">
        <v>537</v>
      </c>
      <c r="C178">
        <v>140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 s="12" t="s">
        <v>1493</v>
      </c>
      <c r="M178" s="12" t="s">
        <v>1493</v>
      </c>
      <c r="N178" s="12" t="s">
        <v>1493</v>
      </c>
      <c r="O178">
        <v>1</v>
      </c>
      <c r="P178" s="12" t="s">
        <v>1493</v>
      </c>
      <c r="Q178" s="12" t="s">
        <v>1493</v>
      </c>
      <c r="R178" s="12" t="s">
        <v>1493</v>
      </c>
      <c r="S178" s="12" t="s">
        <v>1493</v>
      </c>
      <c r="T178" s="12" t="s">
        <v>1493</v>
      </c>
      <c r="U178" s="12" t="s">
        <v>1493</v>
      </c>
      <c r="V178" s="12" t="s">
        <v>1493</v>
      </c>
      <c r="W178" s="12" t="s">
        <v>1493</v>
      </c>
      <c r="X178" s="12" t="s">
        <v>1493</v>
      </c>
      <c r="Y178" s="12" t="s">
        <v>1493</v>
      </c>
      <c r="Z178" s="12" t="s">
        <v>1493</v>
      </c>
      <c r="AA178" s="12" t="s">
        <v>1493</v>
      </c>
      <c r="AB178" s="12" t="s">
        <v>1493</v>
      </c>
      <c r="AC178" s="12" t="s">
        <v>1493</v>
      </c>
      <c r="AD178" s="12" t="s">
        <v>1493</v>
      </c>
      <c r="AE178" s="12" t="s">
        <v>1493</v>
      </c>
      <c r="AF178" s="12" t="s">
        <v>1493</v>
      </c>
      <c r="AG178" s="12" t="s">
        <v>1493</v>
      </c>
      <c r="AH178" s="12" t="s">
        <v>1493</v>
      </c>
      <c r="AI178" s="12" t="s">
        <v>1493</v>
      </c>
      <c r="AJ178" s="12" t="s">
        <v>1493</v>
      </c>
      <c r="AK178" s="12" t="s">
        <v>1493</v>
      </c>
      <c r="AL178" s="12" t="s">
        <v>1493</v>
      </c>
      <c r="AM178" s="12" t="s">
        <v>1493</v>
      </c>
      <c r="AN178" s="12" t="s">
        <v>1493</v>
      </c>
      <c r="AO178" s="12" t="s">
        <v>1493</v>
      </c>
      <c r="AP178" s="12" t="s">
        <v>1493</v>
      </c>
      <c r="AQ178" s="12" t="s">
        <v>1493</v>
      </c>
      <c r="AR178" s="12" t="s">
        <v>1493</v>
      </c>
      <c r="AS178" s="12" t="s">
        <v>1493</v>
      </c>
      <c r="AT178" s="12" t="s">
        <v>1493</v>
      </c>
      <c r="AU178" s="12" t="s">
        <v>1493</v>
      </c>
      <c r="AV178" s="12" t="s">
        <v>1493</v>
      </c>
      <c r="AW178" s="12" t="s">
        <v>1493</v>
      </c>
      <c r="AX178" s="12" t="s">
        <v>1493</v>
      </c>
      <c r="AY178" s="12" t="s">
        <v>1493</v>
      </c>
      <c r="AZ178" s="12" t="s">
        <v>1493</v>
      </c>
      <c r="BA178" s="12" t="s">
        <v>1493</v>
      </c>
      <c r="BB178" s="12" t="s">
        <v>1493</v>
      </c>
      <c r="BC178" s="12" t="s">
        <v>1493</v>
      </c>
      <c r="BD178" s="12" t="s">
        <v>1493</v>
      </c>
      <c r="BE178" s="12" t="s">
        <v>1493</v>
      </c>
      <c r="BF178" s="12" t="s">
        <v>1493</v>
      </c>
      <c r="BG178" s="12" t="s">
        <v>1493</v>
      </c>
      <c r="BH178" s="12" t="s">
        <v>1493</v>
      </c>
      <c r="BI178" s="12" t="s">
        <v>1493</v>
      </c>
      <c r="BJ178" s="12" t="s">
        <v>1493</v>
      </c>
      <c r="BK178" s="12" t="s">
        <v>1493</v>
      </c>
      <c r="BL178" s="12" t="s">
        <v>1493</v>
      </c>
      <c r="BM178" s="12" t="s">
        <v>1493</v>
      </c>
      <c r="BN178" s="12" t="s">
        <v>1493</v>
      </c>
      <c r="BO178" s="12" t="s">
        <v>1493</v>
      </c>
      <c r="BP178" s="12" t="s">
        <v>1493</v>
      </c>
      <c r="BQ178" s="12" t="s">
        <v>1493</v>
      </c>
      <c r="BR178" s="12" t="s">
        <v>1493</v>
      </c>
      <c r="BS178" s="12" t="s">
        <v>1493</v>
      </c>
      <c r="BT178" s="12" t="s">
        <v>1493</v>
      </c>
      <c r="BU178" s="12" t="s">
        <v>1493</v>
      </c>
      <c r="BV178" s="12" t="s">
        <v>1493</v>
      </c>
      <c r="BW178" s="12" t="s">
        <v>1493</v>
      </c>
      <c r="BX178" s="12" t="s">
        <v>1493</v>
      </c>
      <c r="BY178" s="12" t="s">
        <v>1493</v>
      </c>
      <c r="BZ178" s="12" t="s">
        <v>1493</v>
      </c>
      <c r="CA178" s="12" t="s">
        <v>1493</v>
      </c>
      <c r="CB178" s="12" t="s">
        <v>1493</v>
      </c>
      <c r="CC178" s="12" t="s">
        <v>1493</v>
      </c>
      <c r="CD178" s="12" t="s">
        <v>1493</v>
      </c>
      <c r="CE178" s="12" t="s">
        <v>1493</v>
      </c>
      <c r="CF178" s="12" t="s">
        <v>1493</v>
      </c>
      <c r="CG178" s="12" t="s">
        <v>1493</v>
      </c>
      <c r="CH178" s="12" t="s">
        <v>1493</v>
      </c>
      <c r="CI178" s="12" t="s">
        <v>1493</v>
      </c>
      <c r="CJ178" s="12" t="s">
        <v>1493</v>
      </c>
      <c r="CK178" s="12" t="s">
        <v>1493</v>
      </c>
      <c r="CL178" s="12" t="s">
        <v>1493</v>
      </c>
      <c r="CM178" s="12" t="s">
        <v>1493</v>
      </c>
      <c r="CN178" s="12" t="s">
        <v>1493</v>
      </c>
      <c r="CO178" s="12" t="s">
        <v>1493</v>
      </c>
      <c r="CP178" s="12" t="s">
        <v>1493</v>
      </c>
      <c r="CQ178" s="12" t="s">
        <v>1493</v>
      </c>
      <c r="CR178" s="12" t="s">
        <v>1493</v>
      </c>
      <c r="CS178" s="12" t="s">
        <v>1493</v>
      </c>
      <c r="CT178" s="12" t="s">
        <v>1493</v>
      </c>
      <c r="CU178" s="12" t="s">
        <v>1493</v>
      </c>
      <c r="CV178" s="12" t="s">
        <v>1493</v>
      </c>
      <c r="CW178" s="12" t="s">
        <v>1493</v>
      </c>
      <c r="CX178" s="12" t="s">
        <v>1493</v>
      </c>
      <c r="CY178" s="12" t="s">
        <v>1493</v>
      </c>
      <c r="CZ178" s="12" t="s">
        <v>1493</v>
      </c>
      <c r="DA178" s="12" t="s">
        <v>1493</v>
      </c>
      <c r="DB178" s="12" t="s">
        <v>1493</v>
      </c>
      <c r="DC178" s="12" t="s">
        <v>1493</v>
      </c>
      <c r="DD178" s="12" t="s">
        <v>1493</v>
      </c>
      <c r="DE178" s="12" t="s">
        <v>1493</v>
      </c>
      <c r="DF178" s="12" t="s">
        <v>1493</v>
      </c>
      <c r="DG178" s="12" t="s">
        <v>1493</v>
      </c>
      <c r="DH178" s="12" t="s">
        <v>1493</v>
      </c>
      <c r="DI178" s="12" t="s">
        <v>1493</v>
      </c>
      <c r="DJ178" s="12" t="s">
        <v>1493</v>
      </c>
      <c r="DK178" s="12" t="s">
        <v>1493</v>
      </c>
      <c r="DL178" s="12" t="s">
        <v>1493</v>
      </c>
      <c r="DM178" s="12" t="s">
        <v>1493</v>
      </c>
      <c r="DN178" s="12" t="s">
        <v>1493</v>
      </c>
      <c r="DO178" s="12" t="s">
        <v>1493</v>
      </c>
      <c r="DP178" s="12" t="s">
        <v>1493</v>
      </c>
      <c r="DQ178" s="12" t="s">
        <v>1493</v>
      </c>
      <c r="DR178" s="12" t="s">
        <v>1493</v>
      </c>
      <c r="DS178" s="12" t="s">
        <v>1493</v>
      </c>
      <c r="DT178" s="12" t="s">
        <v>1493</v>
      </c>
      <c r="DU178" s="12" t="s">
        <v>1493</v>
      </c>
      <c r="DV178" s="12" t="s">
        <v>1493</v>
      </c>
      <c r="DW178" s="12" t="s">
        <v>1493</v>
      </c>
      <c r="DX178" s="12" t="s">
        <v>1493</v>
      </c>
      <c r="DY178" s="12" t="s">
        <v>1493</v>
      </c>
      <c r="DZ178" s="12" t="s">
        <v>1493</v>
      </c>
      <c r="EA178" s="12" t="s">
        <v>1493</v>
      </c>
      <c r="EB178" s="12" t="s">
        <v>1493</v>
      </c>
      <c r="EC178" s="12" t="s">
        <v>1493</v>
      </c>
      <c r="ED178" s="12" t="s">
        <v>1493</v>
      </c>
      <c r="EE178" s="12" t="s">
        <v>1493</v>
      </c>
      <c r="EF178" s="12" t="s">
        <v>1493</v>
      </c>
      <c r="EG178" s="12" t="s">
        <v>1493</v>
      </c>
      <c r="EH178" s="12" t="s">
        <v>1493</v>
      </c>
      <c r="EI178" s="12" t="s">
        <v>1493</v>
      </c>
      <c r="EJ178" s="12" t="s">
        <v>1493</v>
      </c>
      <c r="EK178" s="12" t="s">
        <v>1493</v>
      </c>
      <c r="EL178" s="12" t="s">
        <v>1493</v>
      </c>
      <c r="EM178" s="12" t="s">
        <v>1493</v>
      </c>
      <c r="EN178" s="12" t="s">
        <v>1493</v>
      </c>
      <c r="EO178" s="12" t="s">
        <v>1493</v>
      </c>
      <c r="EP178" s="12" t="s">
        <v>1493</v>
      </c>
      <c r="EQ178" s="12" t="s">
        <v>1493</v>
      </c>
      <c r="ER178" s="12" t="s">
        <v>1493</v>
      </c>
      <c r="ES178" s="12" t="s">
        <v>1493</v>
      </c>
      <c r="ET178" s="12" t="s">
        <v>1493</v>
      </c>
      <c r="EU178" s="12" t="s">
        <v>1493</v>
      </c>
      <c r="EV178" s="12" t="s">
        <v>1493</v>
      </c>
      <c r="EW178" s="12" t="s">
        <v>1493</v>
      </c>
      <c r="EX178" s="12" t="s">
        <v>1493</v>
      </c>
      <c r="EY178" s="12" t="s">
        <v>1493</v>
      </c>
      <c r="EZ178" s="12" t="s">
        <v>1493</v>
      </c>
      <c r="FA178" s="12" t="s">
        <v>1493</v>
      </c>
      <c r="FB178" s="12" t="s">
        <v>1493</v>
      </c>
      <c r="FC178" s="12" t="s">
        <v>1493</v>
      </c>
      <c r="FD178" s="12" t="s">
        <v>1493</v>
      </c>
      <c r="FE178" s="12" t="s">
        <v>1493</v>
      </c>
      <c r="FF178" s="12" t="s">
        <v>1493</v>
      </c>
      <c r="FG178" s="12" t="s">
        <v>1493</v>
      </c>
      <c r="FH178" s="12" t="s">
        <v>1493</v>
      </c>
      <c r="FI178" s="12" t="s">
        <v>1493</v>
      </c>
      <c r="FJ178" s="12" t="s">
        <v>1493</v>
      </c>
      <c r="FK178" s="12" t="s">
        <v>1493</v>
      </c>
      <c r="FL178" s="12" t="s">
        <v>1493</v>
      </c>
      <c r="FM178" s="12" t="s">
        <v>1493</v>
      </c>
      <c r="FN178">
        <v>1</v>
      </c>
      <c r="FO178" s="12" t="s">
        <v>1493</v>
      </c>
      <c r="FP178" s="12" t="s">
        <v>1493</v>
      </c>
      <c r="FQ178">
        <v>1</v>
      </c>
      <c r="FR178" s="12" t="s">
        <v>1493</v>
      </c>
      <c r="FS178" s="12" t="s">
        <v>1493</v>
      </c>
      <c r="FT178" s="12" t="s">
        <v>1493</v>
      </c>
      <c r="FU178" s="12" t="s">
        <v>1493</v>
      </c>
      <c r="FV178" s="12" t="s">
        <v>1493</v>
      </c>
      <c r="FW178" s="12" t="s">
        <v>1493</v>
      </c>
      <c r="FX178" s="12" t="s">
        <v>1493</v>
      </c>
      <c r="FY178" s="12" t="s">
        <v>1493</v>
      </c>
      <c r="FZ178" s="12" t="s">
        <v>1493</v>
      </c>
      <c r="GA178" s="12" t="s">
        <v>1493</v>
      </c>
      <c r="GB178" s="12" t="s">
        <v>1493</v>
      </c>
      <c r="GC178" s="12" t="s">
        <v>1493</v>
      </c>
      <c r="GD178" s="12" t="s">
        <v>1493</v>
      </c>
      <c r="GE178" s="12" t="s">
        <v>1493</v>
      </c>
      <c r="GF178" s="12" t="s">
        <v>1493</v>
      </c>
      <c r="GG178" s="12" t="s">
        <v>1493</v>
      </c>
      <c r="GH178" s="12" t="s">
        <v>1493</v>
      </c>
      <c r="GI178" s="12" t="s">
        <v>1493</v>
      </c>
      <c r="GJ178">
        <v>0</v>
      </c>
      <c r="GK178">
        <v>0</v>
      </c>
      <c r="GL178">
        <v>0</v>
      </c>
      <c r="GN178">
        <v>1</v>
      </c>
    </row>
    <row r="179" spans="1:196" x14ac:dyDescent="0.25">
      <c r="A179" s="4">
        <v>1.083</v>
      </c>
      <c r="B179" s="12" t="s">
        <v>494</v>
      </c>
      <c r="C179" s="12" t="s">
        <v>1493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 s="12" t="s">
        <v>1493</v>
      </c>
      <c r="M179" s="12" t="s">
        <v>1493</v>
      </c>
      <c r="N179">
        <v>1</v>
      </c>
      <c r="O179">
        <v>1</v>
      </c>
      <c r="P179" s="12" t="s">
        <v>733</v>
      </c>
      <c r="Q179">
        <v>170</v>
      </c>
      <c r="R179">
        <v>1</v>
      </c>
      <c r="S179" s="12" t="s">
        <v>1493</v>
      </c>
      <c r="T179" s="12" t="s">
        <v>1493</v>
      </c>
      <c r="U179" s="12" t="s">
        <v>1493</v>
      </c>
      <c r="V179" s="12" t="s">
        <v>1493</v>
      </c>
      <c r="W179" s="12" t="s">
        <v>1493</v>
      </c>
      <c r="X179" s="12" t="s">
        <v>1493</v>
      </c>
      <c r="Y179" s="12" t="s">
        <v>1493</v>
      </c>
      <c r="Z179" s="12" t="s">
        <v>1493</v>
      </c>
      <c r="AA179" s="12" t="s">
        <v>1493</v>
      </c>
      <c r="AB179" s="12" t="s">
        <v>1493</v>
      </c>
      <c r="AC179">
        <v>1</v>
      </c>
      <c r="AD179" s="12" t="s">
        <v>1493</v>
      </c>
      <c r="AE179" s="12" t="s">
        <v>1493</v>
      </c>
      <c r="AF179" s="12" t="s">
        <v>1493</v>
      </c>
      <c r="AG179" s="12" t="s">
        <v>1493</v>
      </c>
      <c r="AH179" s="12" t="s">
        <v>1493</v>
      </c>
      <c r="AI179" s="12" t="s">
        <v>1493</v>
      </c>
      <c r="AJ179" s="12" t="s">
        <v>1493</v>
      </c>
      <c r="AK179" s="12" t="s">
        <v>1493</v>
      </c>
      <c r="AL179" s="12" t="s">
        <v>1493</v>
      </c>
      <c r="AM179" s="12" t="s">
        <v>1493</v>
      </c>
      <c r="AN179" s="12" t="s">
        <v>1493</v>
      </c>
      <c r="AO179" s="12" t="s">
        <v>1493</v>
      </c>
      <c r="AP179" s="12" t="s">
        <v>1493</v>
      </c>
      <c r="AQ179" s="12" t="s">
        <v>1493</v>
      </c>
      <c r="AR179" s="12" t="s">
        <v>1493</v>
      </c>
      <c r="AS179" s="12" t="s">
        <v>1493</v>
      </c>
      <c r="AT179" s="12" t="s">
        <v>1493</v>
      </c>
      <c r="AU179" s="12" t="s">
        <v>1493</v>
      </c>
      <c r="AV179" s="12" t="s">
        <v>1493</v>
      </c>
      <c r="AW179" s="12" t="s">
        <v>1493</v>
      </c>
      <c r="AX179" s="12" t="s">
        <v>1493</v>
      </c>
      <c r="AY179" s="12" t="s">
        <v>1493</v>
      </c>
      <c r="AZ179" s="12" t="s">
        <v>1493</v>
      </c>
      <c r="BA179" s="12" t="s">
        <v>1493</v>
      </c>
      <c r="BB179" s="12" t="s">
        <v>1493</v>
      </c>
      <c r="BC179" s="12" t="s">
        <v>1493</v>
      </c>
      <c r="BD179" s="12" t="s">
        <v>1493</v>
      </c>
      <c r="BE179" s="12" t="s">
        <v>1493</v>
      </c>
      <c r="BF179" s="12" t="s">
        <v>1493</v>
      </c>
      <c r="BG179" s="12" t="s">
        <v>1493</v>
      </c>
      <c r="BH179" s="12" t="s">
        <v>1493</v>
      </c>
      <c r="BI179" s="12" t="s">
        <v>1493</v>
      </c>
      <c r="BJ179" s="12" t="s">
        <v>1493</v>
      </c>
      <c r="BK179" s="12" t="s">
        <v>1493</v>
      </c>
      <c r="BL179" s="12" t="s">
        <v>1493</v>
      </c>
      <c r="BM179" s="12" t="s">
        <v>1493</v>
      </c>
      <c r="BN179" s="12" t="s">
        <v>1493</v>
      </c>
      <c r="BO179" s="12" t="s">
        <v>1493</v>
      </c>
      <c r="BP179" s="12" t="s">
        <v>1493</v>
      </c>
      <c r="BQ179" s="12" t="s">
        <v>1493</v>
      </c>
      <c r="BR179" s="12" t="s">
        <v>1493</v>
      </c>
      <c r="BS179" s="12" t="s">
        <v>1493</v>
      </c>
      <c r="BT179" s="12" t="s">
        <v>1493</v>
      </c>
      <c r="BU179" s="12" t="s">
        <v>1493</v>
      </c>
      <c r="BV179" s="12" t="s">
        <v>1493</v>
      </c>
      <c r="BW179" s="12" t="s">
        <v>1493</v>
      </c>
      <c r="BX179" s="12" t="s">
        <v>1493</v>
      </c>
      <c r="BY179" s="12" t="s">
        <v>1493</v>
      </c>
      <c r="BZ179" s="12" t="s">
        <v>1493</v>
      </c>
      <c r="CA179" s="12" t="s">
        <v>1493</v>
      </c>
      <c r="CB179" s="12" t="s">
        <v>1493</v>
      </c>
      <c r="CC179" s="12" t="s">
        <v>1493</v>
      </c>
      <c r="CD179" s="12" t="s">
        <v>1493</v>
      </c>
      <c r="CE179" s="12" t="s">
        <v>1493</v>
      </c>
      <c r="CF179" s="12" t="s">
        <v>1493</v>
      </c>
      <c r="CG179" s="12" t="s">
        <v>1493</v>
      </c>
      <c r="CH179" s="12" t="s">
        <v>1493</v>
      </c>
      <c r="CI179" s="12" t="s">
        <v>1493</v>
      </c>
      <c r="CJ179" s="12" t="s">
        <v>1493</v>
      </c>
      <c r="CK179" s="12" t="s">
        <v>1493</v>
      </c>
      <c r="CL179" s="12" t="s">
        <v>1493</v>
      </c>
      <c r="CM179" s="12" t="s">
        <v>1493</v>
      </c>
      <c r="CN179" s="12" t="s">
        <v>1493</v>
      </c>
      <c r="CO179" s="12" t="s">
        <v>1493</v>
      </c>
      <c r="CP179" s="12" t="s">
        <v>1493</v>
      </c>
      <c r="CQ179" s="12" t="s">
        <v>1493</v>
      </c>
      <c r="CR179" s="12" t="s">
        <v>1493</v>
      </c>
      <c r="CS179" s="12" t="s">
        <v>1493</v>
      </c>
      <c r="CT179" s="12" t="s">
        <v>1493</v>
      </c>
      <c r="CU179" s="12" t="s">
        <v>1493</v>
      </c>
      <c r="CV179" s="12" t="s">
        <v>1493</v>
      </c>
      <c r="CW179" s="12" t="s">
        <v>1493</v>
      </c>
      <c r="CX179" s="12" t="s">
        <v>1493</v>
      </c>
      <c r="CY179" s="12" t="s">
        <v>1493</v>
      </c>
      <c r="CZ179" s="12" t="s">
        <v>1493</v>
      </c>
      <c r="DA179" s="12" t="s">
        <v>1493</v>
      </c>
      <c r="DB179" s="12" t="s">
        <v>1493</v>
      </c>
      <c r="DC179" s="12" t="s">
        <v>1493</v>
      </c>
      <c r="DD179" s="12" t="s">
        <v>1493</v>
      </c>
      <c r="DE179" s="12" t="s">
        <v>1493</v>
      </c>
      <c r="DF179" s="12" t="s">
        <v>1493</v>
      </c>
      <c r="DG179" s="12" t="s">
        <v>1493</v>
      </c>
      <c r="DH179" s="12" t="s">
        <v>1493</v>
      </c>
      <c r="DI179" s="12" t="s">
        <v>1493</v>
      </c>
      <c r="DJ179" s="12" t="s">
        <v>1493</v>
      </c>
      <c r="DK179" s="12" t="s">
        <v>1493</v>
      </c>
      <c r="DL179" s="12" t="s">
        <v>1493</v>
      </c>
      <c r="DM179" s="12" t="s">
        <v>1493</v>
      </c>
      <c r="DN179" s="12" t="s">
        <v>1493</v>
      </c>
      <c r="DO179" s="12" t="s">
        <v>1493</v>
      </c>
      <c r="DP179" s="12" t="s">
        <v>1493</v>
      </c>
      <c r="DQ179" s="12" t="s">
        <v>1493</v>
      </c>
      <c r="DR179" s="12" t="s">
        <v>1493</v>
      </c>
      <c r="DS179" s="12" t="s">
        <v>1493</v>
      </c>
      <c r="DT179" s="12" t="s">
        <v>1493</v>
      </c>
      <c r="DU179" s="12" t="s">
        <v>1493</v>
      </c>
      <c r="DV179" s="12" t="s">
        <v>1493</v>
      </c>
      <c r="DW179" s="12" t="s">
        <v>1493</v>
      </c>
      <c r="DX179" s="12" t="s">
        <v>1493</v>
      </c>
      <c r="DY179" s="12" t="s">
        <v>1493</v>
      </c>
      <c r="DZ179" s="12" t="s">
        <v>1493</v>
      </c>
      <c r="EA179" s="12" t="s">
        <v>1493</v>
      </c>
      <c r="EB179" s="12" t="s">
        <v>1493</v>
      </c>
      <c r="EC179" s="12" t="s">
        <v>1493</v>
      </c>
      <c r="ED179" s="12" t="s">
        <v>1493</v>
      </c>
      <c r="EE179" s="12" t="s">
        <v>1493</v>
      </c>
      <c r="EF179" s="12" t="s">
        <v>1493</v>
      </c>
      <c r="EG179" s="12" t="s">
        <v>1493</v>
      </c>
      <c r="EH179" s="12" t="s">
        <v>1493</v>
      </c>
      <c r="EI179" s="12" t="s">
        <v>1493</v>
      </c>
      <c r="EJ179" s="12" t="s">
        <v>1493</v>
      </c>
      <c r="EK179" s="12" t="s">
        <v>1493</v>
      </c>
      <c r="EL179" s="12" t="s">
        <v>1493</v>
      </c>
      <c r="EM179" s="12" t="s">
        <v>1493</v>
      </c>
      <c r="EN179" s="12" t="s">
        <v>1493</v>
      </c>
      <c r="EO179" s="12" t="s">
        <v>1493</v>
      </c>
      <c r="EP179" s="12" t="s">
        <v>1493</v>
      </c>
      <c r="EQ179" s="12" t="s">
        <v>1493</v>
      </c>
      <c r="ER179" s="12" t="s">
        <v>1493</v>
      </c>
      <c r="ES179" s="12" t="s">
        <v>1493</v>
      </c>
      <c r="ET179" s="12" t="s">
        <v>1493</v>
      </c>
      <c r="EU179" s="12" t="s">
        <v>1493</v>
      </c>
      <c r="EV179" s="12" t="s">
        <v>1493</v>
      </c>
      <c r="EW179" s="12" t="s">
        <v>1493</v>
      </c>
      <c r="EX179" s="12" t="s">
        <v>1493</v>
      </c>
      <c r="EY179" s="12" t="s">
        <v>1493</v>
      </c>
      <c r="EZ179" s="12" t="s">
        <v>1493</v>
      </c>
      <c r="FA179" s="12" t="s">
        <v>1493</v>
      </c>
      <c r="FB179" s="12" t="s">
        <v>1493</v>
      </c>
      <c r="FC179" s="12" t="s">
        <v>1493</v>
      </c>
      <c r="FD179" s="12" t="s">
        <v>1493</v>
      </c>
      <c r="FE179" s="12" t="s">
        <v>1493</v>
      </c>
      <c r="FF179" s="12" t="s">
        <v>1493</v>
      </c>
      <c r="FG179" s="12" t="s">
        <v>1493</v>
      </c>
      <c r="FH179" s="12" t="s">
        <v>1493</v>
      </c>
      <c r="FI179" s="12" t="s">
        <v>1493</v>
      </c>
      <c r="FJ179" s="12" t="s">
        <v>1493</v>
      </c>
      <c r="FK179" s="12" t="s">
        <v>1493</v>
      </c>
      <c r="FL179" s="12" t="s">
        <v>1493</v>
      </c>
      <c r="FM179" s="12" t="s">
        <v>1493</v>
      </c>
      <c r="FN179">
        <v>2</v>
      </c>
      <c r="FO179" s="12" t="s">
        <v>1154</v>
      </c>
      <c r="FP179" s="12" t="s">
        <v>1493</v>
      </c>
      <c r="FQ179">
        <v>1</v>
      </c>
      <c r="FR179" s="12" t="s">
        <v>1493</v>
      </c>
      <c r="FS179" s="12" t="s">
        <v>1493</v>
      </c>
      <c r="FT179" s="12" t="s">
        <v>1493</v>
      </c>
      <c r="FU179" s="12" t="s">
        <v>1493</v>
      </c>
      <c r="FV179" s="12" t="s">
        <v>1493</v>
      </c>
      <c r="FW179" s="12" t="s">
        <v>1493</v>
      </c>
      <c r="FX179" s="12" t="s">
        <v>1493</v>
      </c>
      <c r="FY179" s="12" t="s">
        <v>1493</v>
      </c>
      <c r="FZ179" s="12" t="s">
        <v>1493</v>
      </c>
      <c r="GA179" s="12" t="s">
        <v>1493</v>
      </c>
      <c r="GB179" s="12" t="s">
        <v>1493</v>
      </c>
      <c r="GC179" s="12" t="s">
        <v>1493</v>
      </c>
      <c r="GD179" s="12" t="s">
        <v>1493</v>
      </c>
      <c r="GE179" s="12" t="s">
        <v>1493</v>
      </c>
      <c r="GF179" s="12" t="s">
        <v>1493</v>
      </c>
      <c r="GG179" s="12" t="s">
        <v>1493</v>
      </c>
      <c r="GH179" s="12" t="s">
        <v>1493</v>
      </c>
      <c r="GI179" s="12" t="s">
        <v>1493</v>
      </c>
      <c r="GJ179">
        <v>0</v>
      </c>
      <c r="GK179">
        <v>0</v>
      </c>
      <c r="GL179">
        <v>0</v>
      </c>
      <c r="GN179">
        <v>2</v>
      </c>
    </row>
    <row r="180" spans="1:196" x14ac:dyDescent="0.25">
      <c r="A180" s="4">
        <v>1.0840000000000001</v>
      </c>
      <c r="B180" s="12" t="s">
        <v>641</v>
      </c>
      <c r="C180" s="12" t="s">
        <v>1493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 s="12" t="s">
        <v>1493</v>
      </c>
      <c r="M180" s="12" t="s">
        <v>1493</v>
      </c>
      <c r="N180" s="12" t="s">
        <v>1493</v>
      </c>
      <c r="O180">
        <v>1</v>
      </c>
      <c r="P180" s="12" t="s">
        <v>644</v>
      </c>
      <c r="Q180" s="12" t="s">
        <v>1493</v>
      </c>
      <c r="R180">
        <v>1</v>
      </c>
      <c r="S180" s="12" t="s">
        <v>1493</v>
      </c>
      <c r="T180" s="12" t="s">
        <v>1493</v>
      </c>
      <c r="U180" s="12" t="s">
        <v>1493</v>
      </c>
      <c r="V180" s="12" t="s">
        <v>1493</v>
      </c>
      <c r="W180" s="12" t="s">
        <v>1493</v>
      </c>
      <c r="X180" s="12" t="s">
        <v>1493</v>
      </c>
      <c r="Y180" s="12" t="s">
        <v>1493</v>
      </c>
      <c r="Z180" s="12" t="s">
        <v>1493</v>
      </c>
      <c r="AA180" s="12" t="s">
        <v>1493</v>
      </c>
      <c r="AB180" s="12" t="s">
        <v>1493</v>
      </c>
      <c r="AC180">
        <v>1</v>
      </c>
      <c r="AD180" s="12" t="s">
        <v>1493</v>
      </c>
      <c r="AE180" s="12" t="s">
        <v>1493</v>
      </c>
      <c r="AF180" s="12" t="s">
        <v>1493</v>
      </c>
      <c r="AG180" s="12" t="s">
        <v>1493</v>
      </c>
      <c r="AH180" s="12" t="s">
        <v>1493</v>
      </c>
      <c r="AI180" s="12" t="s">
        <v>1493</v>
      </c>
      <c r="AJ180" s="12" t="s">
        <v>1493</v>
      </c>
      <c r="AK180" s="12" t="s">
        <v>1493</v>
      </c>
      <c r="AL180" s="12" t="s">
        <v>1493</v>
      </c>
      <c r="AM180" s="12" t="s">
        <v>1493</v>
      </c>
      <c r="AN180" s="12" t="s">
        <v>1493</v>
      </c>
      <c r="AO180" s="12" t="s">
        <v>1493</v>
      </c>
      <c r="AP180" s="12" t="s">
        <v>1493</v>
      </c>
      <c r="AQ180" s="12" t="s">
        <v>1493</v>
      </c>
      <c r="AR180" s="12" t="s">
        <v>1493</v>
      </c>
      <c r="AS180" s="12" t="s">
        <v>1493</v>
      </c>
      <c r="AT180" s="12" t="s">
        <v>1493</v>
      </c>
      <c r="AU180" s="12" t="s">
        <v>1493</v>
      </c>
      <c r="AV180" s="12" t="s">
        <v>1493</v>
      </c>
      <c r="AW180" s="12" t="s">
        <v>1493</v>
      </c>
      <c r="AX180" s="12" t="s">
        <v>1493</v>
      </c>
      <c r="AY180" s="12" t="s">
        <v>1493</v>
      </c>
      <c r="AZ180" s="12" t="s">
        <v>1493</v>
      </c>
      <c r="BA180" s="12" t="s">
        <v>1493</v>
      </c>
      <c r="BB180" s="12" t="s">
        <v>1493</v>
      </c>
      <c r="BC180" s="12" t="s">
        <v>1493</v>
      </c>
      <c r="BD180" s="12" t="s">
        <v>1493</v>
      </c>
      <c r="BE180" s="12" t="s">
        <v>1493</v>
      </c>
      <c r="BF180" s="12" t="s">
        <v>1493</v>
      </c>
      <c r="BG180" s="12" t="s">
        <v>1493</v>
      </c>
      <c r="BH180" s="12" t="s">
        <v>1493</v>
      </c>
      <c r="BI180" s="12" t="s">
        <v>1493</v>
      </c>
      <c r="BJ180" s="12" t="s">
        <v>1493</v>
      </c>
      <c r="BK180" s="12" t="s">
        <v>1493</v>
      </c>
      <c r="BL180" s="12" t="s">
        <v>1493</v>
      </c>
      <c r="BM180" s="12" t="s">
        <v>1493</v>
      </c>
      <c r="BN180" s="12" t="s">
        <v>1493</v>
      </c>
      <c r="BO180" s="12" t="s">
        <v>1493</v>
      </c>
      <c r="BP180" s="12" t="s">
        <v>1493</v>
      </c>
      <c r="BQ180" s="12" t="s">
        <v>1493</v>
      </c>
      <c r="BR180" s="12" t="s">
        <v>1493</v>
      </c>
      <c r="BS180" s="12" t="s">
        <v>1493</v>
      </c>
      <c r="BT180" s="12" t="s">
        <v>1493</v>
      </c>
      <c r="BU180" s="12" t="s">
        <v>1493</v>
      </c>
      <c r="BV180" s="12" t="s">
        <v>1493</v>
      </c>
      <c r="BW180" s="12" t="s">
        <v>1493</v>
      </c>
      <c r="BX180" s="12" t="s">
        <v>1493</v>
      </c>
      <c r="BY180" s="12" t="s">
        <v>1493</v>
      </c>
      <c r="BZ180" s="12" t="s">
        <v>1493</v>
      </c>
      <c r="CA180" s="12" t="s">
        <v>1493</v>
      </c>
      <c r="CB180" s="12" t="s">
        <v>1493</v>
      </c>
      <c r="CC180" s="12" t="s">
        <v>1493</v>
      </c>
      <c r="CD180" s="12" t="s">
        <v>1493</v>
      </c>
      <c r="CE180" s="12" t="s">
        <v>1493</v>
      </c>
      <c r="CF180" s="12" t="s">
        <v>1493</v>
      </c>
      <c r="CG180" s="12" t="s">
        <v>1493</v>
      </c>
      <c r="CH180" s="12" t="s">
        <v>1493</v>
      </c>
      <c r="CI180" s="12" t="s">
        <v>1493</v>
      </c>
      <c r="CJ180" s="12" t="s">
        <v>1493</v>
      </c>
      <c r="CK180" s="12" t="s">
        <v>1493</v>
      </c>
      <c r="CL180" s="12" t="s">
        <v>1493</v>
      </c>
      <c r="CM180" s="12" t="s">
        <v>1493</v>
      </c>
      <c r="CN180" s="12" t="s">
        <v>1493</v>
      </c>
      <c r="CO180" s="12" t="s">
        <v>1493</v>
      </c>
      <c r="CP180" s="12" t="s">
        <v>1493</v>
      </c>
      <c r="CQ180" s="12" t="s">
        <v>1493</v>
      </c>
      <c r="CR180" s="12" t="s">
        <v>1493</v>
      </c>
      <c r="CS180" s="12" t="s">
        <v>1493</v>
      </c>
      <c r="CT180" s="12" t="s">
        <v>1493</v>
      </c>
      <c r="CU180" s="12" t="s">
        <v>1493</v>
      </c>
      <c r="CV180" s="12" t="s">
        <v>1493</v>
      </c>
      <c r="CW180" s="12" t="s">
        <v>1493</v>
      </c>
      <c r="CX180" s="12" t="s">
        <v>1493</v>
      </c>
      <c r="CY180" s="12" t="s">
        <v>1493</v>
      </c>
      <c r="CZ180" s="12" t="s">
        <v>1493</v>
      </c>
      <c r="DA180" s="12" t="s">
        <v>1493</v>
      </c>
      <c r="DB180" s="12" t="s">
        <v>1493</v>
      </c>
      <c r="DC180" s="12" t="s">
        <v>1493</v>
      </c>
      <c r="DD180" s="12" t="s">
        <v>1493</v>
      </c>
      <c r="DE180" s="12" t="s">
        <v>1493</v>
      </c>
      <c r="DF180" s="12" t="s">
        <v>1493</v>
      </c>
      <c r="DG180" s="12" t="s">
        <v>1493</v>
      </c>
      <c r="DH180" s="12" t="s">
        <v>1493</v>
      </c>
      <c r="DI180" s="12" t="s">
        <v>1493</v>
      </c>
      <c r="DJ180" s="12" t="s">
        <v>1493</v>
      </c>
      <c r="DK180" s="12" t="s">
        <v>1493</v>
      </c>
      <c r="DL180" s="12" t="s">
        <v>1493</v>
      </c>
      <c r="DM180" s="12" t="s">
        <v>1493</v>
      </c>
      <c r="DN180" s="12" t="s">
        <v>1493</v>
      </c>
      <c r="DO180" s="12" t="s">
        <v>1493</v>
      </c>
      <c r="DP180" s="12" t="s">
        <v>1493</v>
      </c>
      <c r="DQ180" s="12" t="s">
        <v>1493</v>
      </c>
      <c r="DR180" s="12" t="s">
        <v>1493</v>
      </c>
      <c r="DS180" s="12" t="s">
        <v>1493</v>
      </c>
      <c r="DT180" s="12" t="s">
        <v>1493</v>
      </c>
      <c r="DU180" s="12" t="s">
        <v>1493</v>
      </c>
      <c r="DV180" s="12" t="s">
        <v>1493</v>
      </c>
      <c r="DW180" s="12" t="s">
        <v>1493</v>
      </c>
      <c r="DX180" s="12" t="s">
        <v>1493</v>
      </c>
      <c r="DY180" s="12" t="s">
        <v>1493</v>
      </c>
      <c r="DZ180" s="12" t="s">
        <v>1493</v>
      </c>
      <c r="EA180" s="12" t="s">
        <v>1493</v>
      </c>
      <c r="EB180" s="12" t="s">
        <v>1493</v>
      </c>
      <c r="EC180" s="12" t="s">
        <v>1493</v>
      </c>
      <c r="ED180" s="12" t="s">
        <v>1493</v>
      </c>
      <c r="EE180" s="12" t="s">
        <v>1493</v>
      </c>
      <c r="EF180" s="12" t="s">
        <v>1493</v>
      </c>
      <c r="EG180" s="12" t="s">
        <v>1493</v>
      </c>
      <c r="EH180" s="12" t="s">
        <v>1493</v>
      </c>
      <c r="EI180" s="12" t="s">
        <v>1493</v>
      </c>
      <c r="EJ180" s="12" t="s">
        <v>1493</v>
      </c>
      <c r="EK180" s="12" t="s">
        <v>1493</v>
      </c>
      <c r="EL180" s="12" t="s">
        <v>1493</v>
      </c>
      <c r="EM180" s="12" t="s">
        <v>1493</v>
      </c>
      <c r="EN180" s="12" t="s">
        <v>1493</v>
      </c>
      <c r="EO180" s="12" t="s">
        <v>1493</v>
      </c>
      <c r="EP180" s="12" t="s">
        <v>1493</v>
      </c>
      <c r="EQ180" s="12" t="s">
        <v>1493</v>
      </c>
      <c r="ER180" s="12" t="s">
        <v>1493</v>
      </c>
      <c r="ES180" s="12" t="s">
        <v>1493</v>
      </c>
      <c r="ET180" s="12" t="s">
        <v>1493</v>
      </c>
      <c r="EU180" s="12" t="s">
        <v>1493</v>
      </c>
      <c r="EV180" s="12" t="s">
        <v>1493</v>
      </c>
      <c r="EW180" s="12" t="s">
        <v>1493</v>
      </c>
      <c r="EX180" s="12" t="s">
        <v>1493</v>
      </c>
      <c r="EY180" s="12" t="s">
        <v>1493</v>
      </c>
      <c r="EZ180" s="12" t="s">
        <v>1493</v>
      </c>
      <c r="FA180" s="12" t="s">
        <v>1493</v>
      </c>
      <c r="FB180" s="12" t="s">
        <v>1493</v>
      </c>
      <c r="FC180" s="12" t="s">
        <v>1493</v>
      </c>
      <c r="FD180" s="12" t="s">
        <v>1493</v>
      </c>
      <c r="FE180" s="12" t="s">
        <v>1493</v>
      </c>
      <c r="FF180" s="12" t="s">
        <v>1493</v>
      </c>
      <c r="FG180" s="12" t="s">
        <v>1493</v>
      </c>
      <c r="FH180" s="12" t="s">
        <v>1493</v>
      </c>
      <c r="FI180" s="12" t="s">
        <v>1493</v>
      </c>
      <c r="FJ180" s="12" t="s">
        <v>1493</v>
      </c>
      <c r="FK180" s="12" t="s">
        <v>1493</v>
      </c>
      <c r="FL180" s="12" t="s">
        <v>1493</v>
      </c>
      <c r="FM180" s="12" t="s">
        <v>1493</v>
      </c>
      <c r="FN180">
        <v>1</v>
      </c>
      <c r="FO180" s="12" t="s">
        <v>1493</v>
      </c>
      <c r="FP180" s="12" t="s">
        <v>1493</v>
      </c>
      <c r="FQ180">
        <v>0</v>
      </c>
      <c r="FR180" s="12" t="s">
        <v>1493</v>
      </c>
      <c r="FS180" s="12" t="s">
        <v>1493</v>
      </c>
      <c r="FT180" s="12" t="s">
        <v>1493</v>
      </c>
      <c r="FU180" s="12" t="s">
        <v>1493</v>
      </c>
      <c r="FV180" s="12" t="s">
        <v>1493</v>
      </c>
      <c r="FW180" s="12" t="s">
        <v>1493</v>
      </c>
      <c r="FX180" s="12" t="s">
        <v>1493</v>
      </c>
      <c r="FY180" s="12" t="s">
        <v>1493</v>
      </c>
      <c r="FZ180" s="12" t="s">
        <v>1493</v>
      </c>
      <c r="GA180" s="12" t="s">
        <v>1493</v>
      </c>
      <c r="GB180" s="12" t="s">
        <v>1493</v>
      </c>
      <c r="GC180" s="12" t="s">
        <v>1493</v>
      </c>
      <c r="GD180" s="12" t="s">
        <v>1493</v>
      </c>
      <c r="GE180" s="12" t="s">
        <v>1493</v>
      </c>
      <c r="GF180" s="12" t="s">
        <v>1493</v>
      </c>
      <c r="GG180" s="12" t="s">
        <v>1493</v>
      </c>
      <c r="GH180" s="12" t="s">
        <v>1493</v>
      </c>
      <c r="GI180" s="12" t="s">
        <v>1493</v>
      </c>
      <c r="GJ180">
        <v>0</v>
      </c>
      <c r="GK180">
        <v>0</v>
      </c>
      <c r="GL180">
        <v>0</v>
      </c>
      <c r="GN180">
        <v>1</v>
      </c>
    </row>
    <row r="181" spans="1:196" x14ac:dyDescent="0.25">
      <c r="A181" s="4">
        <v>1.085</v>
      </c>
      <c r="B181" s="12" t="s">
        <v>512</v>
      </c>
      <c r="C181" s="12" t="s">
        <v>1493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 s="12" t="s">
        <v>1493</v>
      </c>
      <c r="M181" s="12" t="s">
        <v>1493</v>
      </c>
      <c r="N181" s="12" t="s">
        <v>1493</v>
      </c>
      <c r="O181">
        <v>1</v>
      </c>
      <c r="P181" s="12" t="s">
        <v>703</v>
      </c>
      <c r="Q181" s="12" t="s">
        <v>1493</v>
      </c>
      <c r="R181">
        <v>1</v>
      </c>
      <c r="S181" s="12" t="s">
        <v>1493</v>
      </c>
      <c r="T181" s="12" t="s">
        <v>1493</v>
      </c>
      <c r="U181" s="12" t="s">
        <v>1493</v>
      </c>
      <c r="V181" s="12" t="s">
        <v>1493</v>
      </c>
      <c r="W181" s="12" t="s">
        <v>1493</v>
      </c>
      <c r="X181" s="12" t="s">
        <v>1493</v>
      </c>
      <c r="Y181" s="12" t="s">
        <v>1493</v>
      </c>
      <c r="Z181" s="12" t="s">
        <v>1493</v>
      </c>
      <c r="AA181" s="12" t="s">
        <v>1493</v>
      </c>
      <c r="AB181" s="12" t="s">
        <v>1493</v>
      </c>
      <c r="AC181" s="12" t="s">
        <v>1493</v>
      </c>
      <c r="AD181" s="12" t="s">
        <v>1493</v>
      </c>
      <c r="AE181" s="12" t="s">
        <v>1493</v>
      </c>
      <c r="AF181" s="12" t="s">
        <v>1493</v>
      </c>
      <c r="AG181" s="12" t="s">
        <v>1493</v>
      </c>
      <c r="AH181" s="12" t="s">
        <v>1493</v>
      </c>
      <c r="AI181" s="12" t="s">
        <v>1493</v>
      </c>
      <c r="AJ181" s="12" t="s">
        <v>1493</v>
      </c>
      <c r="AK181" s="12" t="s">
        <v>1493</v>
      </c>
      <c r="AL181" s="12" t="s">
        <v>1493</v>
      </c>
      <c r="AM181" s="12" t="s">
        <v>1493</v>
      </c>
      <c r="AN181" s="12" t="s">
        <v>1493</v>
      </c>
      <c r="AO181" s="12" t="s">
        <v>1493</v>
      </c>
      <c r="AP181" s="12" t="s">
        <v>1493</v>
      </c>
      <c r="AQ181" s="12" t="s">
        <v>1493</v>
      </c>
      <c r="AR181" s="12" t="s">
        <v>1493</v>
      </c>
      <c r="AS181" s="12" t="s">
        <v>1493</v>
      </c>
      <c r="AT181" s="12" t="s">
        <v>1493</v>
      </c>
      <c r="AU181" s="12" t="s">
        <v>1493</v>
      </c>
      <c r="AV181" s="12" t="s">
        <v>1493</v>
      </c>
      <c r="AW181" s="12" t="s">
        <v>1493</v>
      </c>
      <c r="AX181" s="12" t="s">
        <v>1493</v>
      </c>
      <c r="AY181" s="12" t="s">
        <v>1493</v>
      </c>
      <c r="AZ181" s="12" t="s">
        <v>1493</v>
      </c>
      <c r="BA181" s="12" t="s">
        <v>1493</v>
      </c>
      <c r="BB181" s="12" t="s">
        <v>1493</v>
      </c>
      <c r="BC181" s="12" t="s">
        <v>1493</v>
      </c>
      <c r="BD181" s="12" t="s">
        <v>1493</v>
      </c>
      <c r="BE181" s="12" t="s">
        <v>1493</v>
      </c>
      <c r="BF181" s="12" t="s">
        <v>1493</v>
      </c>
      <c r="BG181" s="12" t="s">
        <v>1493</v>
      </c>
      <c r="BH181" s="12" t="s">
        <v>1493</v>
      </c>
      <c r="BI181" s="12" t="s">
        <v>1493</v>
      </c>
      <c r="BJ181" s="12" t="s">
        <v>1493</v>
      </c>
      <c r="BK181" s="12" t="s">
        <v>1493</v>
      </c>
      <c r="BL181" s="12" t="s">
        <v>1493</v>
      </c>
      <c r="BM181" s="12" t="s">
        <v>1493</v>
      </c>
      <c r="BN181" s="12" t="s">
        <v>1493</v>
      </c>
      <c r="BO181" s="12" t="s">
        <v>1493</v>
      </c>
      <c r="BP181" s="12" t="s">
        <v>1493</v>
      </c>
      <c r="BQ181" s="12" t="s">
        <v>1493</v>
      </c>
      <c r="BR181" s="12" t="s">
        <v>1493</v>
      </c>
      <c r="BS181" s="12" t="s">
        <v>1493</v>
      </c>
      <c r="BT181" s="12" t="s">
        <v>1493</v>
      </c>
      <c r="BU181" s="12" t="s">
        <v>1493</v>
      </c>
      <c r="BV181" s="12" t="s">
        <v>1493</v>
      </c>
      <c r="BW181" s="12" t="s">
        <v>1493</v>
      </c>
      <c r="BX181" s="12" t="s">
        <v>1493</v>
      </c>
      <c r="BY181" s="12" t="s">
        <v>1493</v>
      </c>
      <c r="BZ181" s="12" t="s">
        <v>1493</v>
      </c>
      <c r="CA181" s="12" t="s">
        <v>1493</v>
      </c>
      <c r="CB181" s="12" t="s">
        <v>1493</v>
      </c>
      <c r="CC181" s="12" t="s">
        <v>1493</v>
      </c>
      <c r="CD181" s="12" t="s">
        <v>1493</v>
      </c>
      <c r="CE181" s="12" t="s">
        <v>1493</v>
      </c>
      <c r="CF181" s="12" t="s">
        <v>1493</v>
      </c>
      <c r="CG181" s="12" t="s">
        <v>1493</v>
      </c>
      <c r="CH181" s="12" t="s">
        <v>1493</v>
      </c>
      <c r="CI181" s="12" t="s">
        <v>1493</v>
      </c>
      <c r="CJ181" s="12" t="s">
        <v>1493</v>
      </c>
      <c r="CK181" s="12" t="s">
        <v>1493</v>
      </c>
      <c r="CL181" s="12" t="s">
        <v>1493</v>
      </c>
      <c r="CM181" s="12" t="s">
        <v>1493</v>
      </c>
      <c r="CN181" s="12" t="s">
        <v>1493</v>
      </c>
      <c r="CO181" s="12" t="s">
        <v>1493</v>
      </c>
      <c r="CP181" s="12" t="s">
        <v>1493</v>
      </c>
      <c r="CQ181" s="12" t="s">
        <v>1493</v>
      </c>
      <c r="CR181" s="12" t="s">
        <v>1493</v>
      </c>
      <c r="CS181" s="12" t="s">
        <v>1493</v>
      </c>
      <c r="CT181" s="12" t="s">
        <v>1493</v>
      </c>
      <c r="CU181" s="12" t="s">
        <v>1493</v>
      </c>
      <c r="CV181" s="12" t="s">
        <v>1493</v>
      </c>
      <c r="CW181" s="12" t="s">
        <v>1493</v>
      </c>
      <c r="CX181" s="12" t="s">
        <v>1493</v>
      </c>
      <c r="CY181" s="12" t="s">
        <v>1493</v>
      </c>
      <c r="CZ181" s="12" t="s">
        <v>1493</v>
      </c>
      <c r="DA181" s="12" t="s">
        <v>1493</v>
      </c>
      <c r="DB181" s="12" t="s">
        <v>1493</v>
      </c>
      <c r="DC181" s="12" t="s">
        <v>1493</v>
      </c>
      <c r="DD181" s="12" t="s">
        <v>1493</v>
      </c>
      <c r="DE181" s="12" t="s">
        <v>1493</v>
      </c>
      <c r="DF181" s="12" t="s">
        <v>1493</v>
      </c>
      <c r="DG181" s="12" t="s">
        <v>1493</v>
      </c>
      <c r="DH181" s="12" t="s">
        <v>1493</v>
      </c>
      <c r="DI181" s="12" t="s">
        <v>1493</v>
      </c>
      <c r="DJ181" s="12" t="s">
        <v>1493</v>
      </c>
      <c r="DK181" s="12" t="s">
        <v>1493</v>
      </c>
      <c r="DL181" s="12" t="s">
        <v>1493</v>
      </c>
      <c r="DM181" s="12" t="s">
        <v>1493</v>
      </c>
      <c r="DN181" s="12" t="s">
        <v>1493</v>
      </c>
      <c r="DO181" s="12" t="s">
        <v>1493</v>
      </c>
      <c r="DP181" s="12" t="s">
        <v>1493</v>
      </c>
      <c r="DQ181" s="12" t="s">
        <v>1493</v>
      </c>
      <c r="DR181" s="12" t="s">
        <v>1493</v>
      </c>
      <c r="DS181" s="12" t="s">
        <v>1493</v>
      </c>
      <c r="DT181" s="12" t="s">
        <v>1493</v>
      </c>
      <c r="DU181" s="12" t="s">
        <v>1493</v>
      </c>
      <c r="DV181" s="12" t="s">
        <v>1493</v>
      </c>
      <c r="DW181" s="12" t="s">
        <v>1493</v>
      </c>
      <c r="DX181" s="12" t="s">
        <v>1493</v>
      </c>
      <c r="DY181" s="12" t="s">
        <v>1493</v>
      </c>
      <c r="DZ181" s="12" t="s">
        <v>1493</v>
      </c>
      <c r="EA181" s="12" t="s">
        <v>1493</v>
      </c>
      <c r="EB181" s="12" t="s">
        <v>1493</v>
      </c>
      <c r="EC181" s="12" t="s">
        <v>1493</v>
      </c>
      <c r="ED181" s="12" t="s">
        <v>1493</v>
      </c>
      <c r="EE181" s="12" t="s">
        <v>1493</v>
      </c>
      <c r="EF181" s="12" t="s">
        <v>1493</v>
      </c>
      <c r="EG181" s="12" t="s">
        <v>1493</v>
      </c>
      <c r="EH181" s="12" t="s">
        <v>1493</v>
      </c>
      <c r="EI181" s="12" t="s">
        <v>1493</v>
      </c>
      <c r="EJ181" s="12" t="s">
        <v>1493</v>
      </c>
      <c r="EK181" s="12" t="s">
        <v>1493</v>
      </c>
      <c r="EL181" s="12" t="s">
        <v>1493</v>
      </c>
      <c r="EM181" s="12" t="s">
        <v>1493</v>
      </c>
      <c r="EN181" s="12" t="s">
        <v>1493</v>
      </c>
      <c r="EO181" s="12" t="s">
        <v>1493</v>
      </c>
      <c r="EP181" s="12" t="s">
        <v>1493</v>
      </c>
      <c r="EQ181" s="12" t="s">
        <v>1493</v>
      </c>
      <c r="ER181" s="12" t="s">
        <v>1493</v>
      </c>
      <c r="ES181" s="12" t="s">
        <v>1493</v>
      </c>
      <c r="ET181" s="12" t="s">
        <v>1493</v>
      </c>
      <c r="EU181" s="12" t="s">
        <v>1493</v>
      </c>
      <c r="EV181" s="12" t="s">
        <v>1493</v>
      </c>
      <c r="EW181" s="12" t="s">
        <v>1493</v>
      </c>
      <c r="EX181" s="12" t="s">
        <v>1493</v>
      </c>
      <c r="EY181" s="12" t="s">
        <v>1493</v>
      </c>
      <c r="EZ181" s="12" t="s">
        <v>1493</v>
      </c>
      <c r="FA181" s="12" t="s">
        <v>1493</v>
      </c>
      <c r="FB181" s="12" t="s">
        <v>1493</v>
      </c>
      <c r="FC181" s="12" t="s">
        <v>1493</v>
      </c>
      <c r="FD181" s="12" t="s">
        <v>1493</v>
      </c>
      <c r="FE181" s="12" t="s">
        <v>1493</v>
      </c>
      <c r="FF181" s="12" t="s">
        <v>1493</v>
      </c>
      <c r="FG181" s="12" t="s">
        <v>1493</v>
      </c>
      <c r="FH181" s="12" t="s">
        <v>1493</v>
      </c>
      <c r="FI181" s="12" t="s">
        <v>1493</v>
      </c>
      <c r="FJ181" s="12" t="s">
        <v>1493</v>
      </c>
      <c r="FK181" s="12" t="s">
        <v>1493</v>
      </c>
      <c r="FL181" s="12" t="s">
        <v>1493</v>
      </c>
      <c r="FM181" s="12" t="s">
        <v>1493</v>
      </c>
      <c r="FN181">
        <v>1</v>
      </c>
      <c r="FO181" s="12" t="s">
        <v>1493</v>
      </c>
      <c r="FP181" s="12" t="s">
        <v>1493</v>
      </c>
      <c r="FQ181">
        <v>1</v>
      </c>
      <c r="FR181" s="12" t="s">
        <v>1493</v>
      </c>
      <c r="FS181" s="12" t="s">
        <v>1493</v>
      </c>
      <c r="FT181" s="12" t="s">
        <v>1493</v>
      </c>
      <c r="FU181" s="12" t="s">
        <v>1493</v>
      </c>
      <c r="FV181" s="12" t="s">
        <v>1493</v>
      </c>
      <c r="FW181" s="12" t="s">
        <v>1493</v>
      </c>
      <c r="FX181" s="12" t="s">
        <v>1493</v>
      </c>
      <c r="FY181" s="12" t="s">
        <v>1493</v>
      </c>
      <c r="FZ181" s="12" t="s">
        <v>1493</v>
      </c>
      <c r="GA181" s="12" t="s">
        <v>1493</v>
      </c>
      <c r="GB181" s="12" t="s">
        <v>1493</v>
      </c>
      <c r="GC181" s="12" t="s">
        <v>1493</v>
      </c>
      <c r="GD181" s="12" t="s">
        <v>1493</v>
      </c>
      <c r="GE181" s="12" t="s">
        <v>1493</v>
      </c>
      <c r="GF181" s="12" t="s">
        <v>1493</v>
      </c>
      <c r="GG181" s="12" t="s">
        <v>1493</v>
      </c>
      <c r="GH181" s="12" t="s">
        <v>1493</v>
      </c>
      <c r="GI181" s="12" t="s">
        <v>1493</v>
      </c>
      <c r="GJ181">
        <v>0</v>
      </c>
      <c r="GK181">
        <v>0</v>
      </c>
      <c r="GL181">
        <v>0</v>
      </c>
      <c r="GN181">
        <v>1</v>
      </c>
    </row>
    <row r="182" spans="1:196" x14ac:dyDescent="0.25">
      <c r="A182" s="4">
        <v>1.0860000000000001</v>
      </c>
      <c r="B182" s="12" t="s">
        <v>479</v>
      </c>
      <c r="C182" s="12" t="s">
        <v>1493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 s="12" t="s">
        <v>1493</v>
      </c>
      <c r="M182" s="12" t="s">
        <v>1493</v>
      </c>
      <c r="N182" s="12" t="s">
        <v>1493</v>
      </c>
      <c r="O182">
        <v>1</v>
      </c>
      <c r="P182" s="12" t="s">
        <v>512</v>
      </c>
      <c r="Q182" s="12" t="s">
        <v>1493</v>
      </c>
      <c r="R182">
        <v>1</v>
      </c>
      <c r="S182" s="12" t="s">
        <v>1493</v>
      </c>
      <c r="T182" s="12" t="s">
        <v>1493</v>
      </c>
      <c r="U182" s="12" t="s">
        <v>1493</v>
      </c>
      <c r="V182" s="12" t="s">
        <v>1493</v>
      </c>
      <c r="W182" s="12" t="s">
        <v>1493</v>
      </c>
      <c r="X182" s="12" t="s">
        <v>1493</v>
      </c>
      <c r="Y182" s="12" t="s">
        <v>1493</v>
      </c>
      <c r="Z182" s="12" t="s">
        <v>1493</v>
      </c>
      <c r="AA182" s="12" t="s">
        <v>1493</v>
      </c>
      <c r="AB182">
        <v>1</v>
      </c>
      <c r="AC182">
        <v>1</v>
      </c>
      <c r="AD182" t="s">
        <v>714</v>
      </c>
      <c r="AE182" s="12" t="s">
        <v>1493</v>
      </c>
      <c r="AF182">
        <v>1</v>
      </c>
      <c r="AG182" s="12" t="s">
        <v>1493</v>
      </c>
      <c r="AH182" s="12" t="s">
        <v>1493</v>
      </c>
      <c r="AI182" s="12" t="s">
        <v>1493</v>
      </c>
      <c r="AJ182" s="12" t="s">
        <v>1493</v>
      </c>
      <c r="AK182" s="12" t="s">
        <v>1493</v>
      </c>
      <c r="AL182" s="12" t="s">
        <v>1493</v>
      </c>
      <c r="AM182" s="12" t="s">
        <v>1493</v>
      </c>
      <c r="AN182" s="12" t="s">
        <v>1493</v>
      </c>
      <c r="AO182" s="12" t="s">
        <v>1493</v>
      </c>
      <c r="AP182" s="12" t="s">
        <v>1493</v>
      </c>
      <c r="AQ182" s="12" t="s">
        <v>1493</v>
      </c>
      <c r="AR182" s="12" t="s">
        <v>1493</v>
      </c>
      <c r="AS182" s="12" t="s">
        <v>1493</v>
      </c>
      <c r="AT182" s="12" t="s">
        <v>1493</v>
      </c>
      <c r="AU182" s="12" t="s">
        <v>1493</v>
      </c>
      <c r="AV182" s="12" t="s">
        <v>1493</v>
      </c>
      <c r="AW182" s="12" t="s">
        <v>1493</v>
      </c>
      <c r="AX182" s="12" t="s">
        <v>1493</v>
      </c>
      <c r="AY182" s="12" t="s">
        <v>1493</v>
      </c>
      <c r="AZ182" s="12" t="s">
        <v>1493</v>
      </c>
      <c r="BA182" s="12" t="s">
        <v>1493</v>
      </c>
      <c r="BB182" s="12" t="s">
        <v>1493</v>
      </c>
      <c r="BC182" s="12" t="s">
        <v>1493</v>
      </c>
      <c r="BD182" s="12" t="s">
        <v>1493</v>
      </c>
      <c r="BE182" s="12" t="s">
        <v>1493</v>
      </c>
      <c r="BF182" s="12" t="s">
        <v>1493</v>
      </c>
      <c r="BG182" s="12" t="s">
        <v>1493</v>
      </c>
      <c r="BH182" s="12" t="s">
        <v>1493</v>
      </c>
      <c r="BI182" s="12" t="s">
        <v>1493</v>
      </c>
      <c r="BJ182" s="12" t="s">
        <v>1493</v>
      </c>
      <c r="BK182" s="12" t="s">
        <v>1493</v>
      </c>
      <c r="BL182" s="12" t="s">
        <v>1493</v>
      </c>
      <c r="BM182" s="12" t="s">
        <v>1493</v>
      </c>
      <c r="BN182" s="12" t="s">
        <v>1493</v>
      </c>
      <c r="BO182" s="12" t="s">
        <v>1493</v>
      </c>
      <c r="BP182" s="12" t="s">
        <v>1493</v>
      </c>
      <c r="BQ182" s="12" t="s">
        <v>1493</v>
      </c>
      <c r="BR182" s="12" t="s">
        <v>1493</v>
      </c>
      <c r="BS182" s="12" t="s">
        <v>1493</v>
      </c>
      <c r="BT182" s="12" t="s">
        <v>1493</v>
      </c>
      <c r="BU182" s="12" t="s">
        <v>1493</v>
      </c>
      <c r="BV182" s="12" t="s">
        <v>1493</v>
      </c>
      <c r="BW182" s="12" t="s">
        <v>1493</v>
      </c>
      <c r="BX182" s="12" t="s">
        <v>1493</v>
      </c>
      <c r="BY182" s="12" t="s">
        <v>1493</v>
      </c>
      <c r="BZ182" s="12" t="s">
        <v>1493</v>
      </c>
      <c r="CA182" s="12" t="s">
        <v>1493</v>
      </c>
      <c r="CB182" s="12" t="s">
        <v>1493</v>
      </c>
      <c r="CC182" s="12" t="s">
        <v>1493</v>
      </c>
      <c r="CD182" s="12" t="s">
        <v>1493</v>
      </c>
      <c r="CE182" s="12" t="s">
        <v>1493</v>
      </c>
      <c r="CF182" s="12" t="s">
        <v>1493</v>
      </c>
      <c r="CG182" s="12" t="s">
        <v>1493</v>
      </c>
      <c r="CH182" s="12" t="s">
        <v>1493</v>
      </c>
      <c r="CI182" s="12" t="s">
        <v>1493</v>
      </c>
      <c r="CJ182" s="12" t="s">
        <v>1493</v>
      </c>
      <c r="CK182" s="12" t="s">
        <v>1493</v>
      </c>
      <c r="CL182" s="12" t="s">
        <v>1493</v>
      </c>
      <c r="CM182" s="12" t="s">
        <v>1493</v>
      </c>
      <c r="CN182" s="12" t="s">
        <v>1493</v>
      </c>
      <c r="CO182" s="12" t="s">
        <v>1493</v>
      </c>
      <c r="CP182" s="12" t="s">
        <v>1493</v>
      </c>
      <c r="CQ182" s="12" t="s">
        <v>1493</v>
      </c>
      <c r="CR182" s="12" t="s">
        <v>1493</v>
      </c>
      <c r="CS182" s="12" t="s">
        <v>1493</v>
      </c>
      <c r="CT182" s="12" t="s">
        <v>1493</v>
      </c>
      <c r="CU182" s="12" t="s">
        <v>1493</v>
      </c>
      <c r="CV182" s="12" t="s">
        <v>1493</v>
      </c>
      <c r="CW182" s="12" t="s">
        <v>1493</v>
      </c>
      <c r="CX182" s="12" t="s">
        <v>1493</v>
      </c>
      <c r="CY182" s="12" t="s">
        <v>1493</v>
      </c>
      <c r="CZ182" s="12" t="s">
        <v>1493</v>
      </c>
      <c r="DA182" s="12" t="s">
        <v>1493</v>
      </c>
      <c r="DB182" s="12" t="s">
        <v>1493</v>
      </c>
      <c r="DC182" s="12" t="s">
        <v>1493</v>
      </c>
      <c r="DD182" s="12" t="s">
        <v>1493</v>
      </c>
      <c r="DE182" s="12" t="s">
        <v>1493</v>
      </c>
      <c r="DF182" s="12" t="s">
        <v>1493</v>
      </c>
      <c r="DG182" s="12" t="s">
        <v>1493</v>
      </c>
      <c r="DH182" s="12" t="s">
        <v>1493</v>
      </c>
      <c r="DI182" s="12" t="s">
        <v>1493</v>
      </c>
      <c r="DJ182" s="12" t="s">
        <v>1493</v>
      </c>
      <c r="DK182" s="12" t="s">
        <v>1493</v>
      </c>
      <c r="DL182" s="12" t="s">
        <v>1493</v>
      </c>
      <c r="DM182" s="12" t="s">
        <v>1493</v>
      </c>
      <c r="DN182" s="12" t="s">
        <v>1493</v>
      </c>
      <c r="DO182" s="12" t="s">
        <v>1493</v>
      </c>
      <c r="DP182" s="12" t="s">
        <v>1493</v>
      </c>
      <c r="DQ182" s="12" t="s">
        <v>1493</v>
      </c>
      <c r="DR182" s="12" t="s">
        <v>1493</v>
      </c>
      <c r="DS182" s="12" t="s">
        <v>1493</v>
      </c>
      <c r="DT182" s="12" t="s">
        <v>1493</v>
      </c>
      <c r="DU182" s="12" t="s">
        <v>1493</v>
      </c>
      <c r="DV182" s="12" t="s">
        <v>1493</v>
      </c>
      <c r="DW182" s="12" t="s">
        <v>1493</v>
      </c>
      <c r="DX182" s="12" t="s">
        <v>1493</v>
      </c>
      <c r="DY182" s="12" t="s">
        <v>1493</v>
      </c>
      <c r="DZ182" s="12" t="s">
        <v>1493</v>
      </c>
      <c r="EA182" s="12" t="s">
        <v>1493</v>
      </c>
      <c r="EB182" s="12" t="s">
        <v>1493</v>
      </c>
      <c r="EC182" s="12" t="s">
        <v>1493</v>
      </c>
      <c r="ED182" s="12" t="s">
        <v>1493</v>
      </c>
      <c r="EE182" s="12" t="s">
        <v>1493</v>
      </c>
      <c r="EF182" s="12" t="s">
        <v>1493</v>
      </c>
      <c r="EG182" s="12" t="s">
        <v>1493</v>
      </c>
      <c r="EH182" s="12" t="s">
        <v>1493</v>
      </c>
      <c r="EI182" s="12" t="s">
        <v>1493</v>
      </c>
      <c r="EJ182" s="12" t="s">
        <v>1493</v>
      </c>
      <c r="EK182" s="12" t="s">
        <v>1493</v>
      </c>
      <c r="EL182" s="12" t="s">
        <v>1493</v>
      </c>
      <c r="EM182" s="12" t="s">
        <v>1493</v>
      </c>
      <c r="EN182" s="12" t="s">
        <v>1493</v>
      </c>
      <c r="EO182" s="12" t="s">
        <v>1493</v>
      </c>
      <c r="EP182" s="12" t="s">
        <v>1493</v>
      </c>
      <c r="EQ182" s="12" t="s">
        <v>1493</v>
      </c>
      <c r="ER182" s="12" t="s">
        <v>1493</v>
      </c>
      <c r="ES182" s="12" t="s">
        <v>1493</v>
      </c>
      <c r="ET182" s="12" t="s">
        <v>1493</v>
      </c>
      <c r="EU182" s="12" t="s">
        <v>1493</v>
      </c>
      <c r="EV182" s="12" t="s">
        <v>1493</v>
      </c>
      <c r="EW182" s="12" t="s">
        <v>1493</v>
      </c>
      <c r="EX182" s="12" t="s">
        <v>1493</v>
      </c>
      <c r="EY182" s="12" t="s">
        <v>1493</v>
      </c>
      <c r="EZ182" s="12" t="s">
        <v>1493</v>
      </c>
      <c r="FA182" s="12" t="s">
        <v>1493</v>
      </c>
      <c r="FB182" s="12" t="s">
        <v>1493</v>
      </c>
      <c r="FC182" s="12" t="s">
        <v>1493</v>
      </c>
      <c r="FD182" s="12" t="s">
        <v>1493</v>
      </c>
      <c r="FE182" s="12" t="s">
        <v>1493</v>
      </c>
      <c r="FF182" s="12" t="s">
        <v>1493</v>
      </c>
      <c r="FG182" s="12" t="s">
        <v>1493</v>
      </c>
      <c r="FH182" s="12" t="s">
        <v>1493</v>
      </c>
      <c r="FI182" s="12" t="s">
        <v>1493</v>
      </c>
      <c r="FJ182" s="12" t="s">
        <v>1493</v>
      </c>
      <c r="FK182" s="12" t="s">
        <v>1493</v>
      </c>
      <c r="FL182" s="12" t="s">
        <v>1493</v>
      </c>
      <c r="FM182" s="12" t="s">
        <v>1493</v>
      </c>
      <c r="FN182">
        <v>1</v>
      </c>
      <c r="FO182" s="12" t="s">
        <v>1493</v>
      </c>
      <c r="FP182" s="12" t="s">
        <v>1493</v>
      </c>
      <c r="FQ182">
        <v>0</v>
      </c>
      <c r="FR182" s="12" t="s">
        <v>1493</v>
      </c>
      <c r="FS182" s="12" t="s">
        <v>1493</v>
      </c>
      <c r="FT182" s="12" t="s">
        <v>1493</v>
      </c>
      <c r="FU182" s="12" t="s">
        <v>1493</v>
      </c>
      <c r="FV182" s="12" t="s">
        <v>1493</v>
      </c>
      <c r="FW182" s="12" t="s">
        <v>1493</v>
      </c>
      <c r="FX182" s="12" t="s">
        <v>1493</v>
      </c>
      <c r="FY182" s="12" t="s">
        <v>1493</v>
      </c>
      <c r="FZ182" s="12" t="s">
        <v>1493</v>
      </c>
      <c r="GA182" s="12" t="s">
        <v>1493</v>
      </c>
      <c r="GB182" s="12" t="s">
        <v>1493</v>
      </c>
      <c r="GC182" s="12" t="s">
        <v>1493</v>
      </c>
      <c r="GD182" s="12" t="s">
        <v>1493</v>
      </c>
      <c r="GE182" s="12" t="s">
        <v>1493</v>
      </c>
      <c r="GF182" s="12" t="s">
        <v>1493</v>
      </c>
      <c r="GG182" s="12" t="s">
        <v>1493</v>
      </c>
      <c r="GH182" s="12" t="s">
        <v>1493</v>
      </c>
      <c r="GI182" s="12" t="s">
        <v>1493</v>
      </c>
      <c r="GJ182">
        <v>0</v>
      </c>
      <c r="GK182">
        <v>0</v>
      </c>
      <c r="GL182">
        <v>0</v>
      </c>
      <c r="GN182">
        <v>1</v>
      </c>
    </row>
    <row r="183" spans="1:196" x14ac:dyDescent="0.25">
      <c r="A183" s="4">
        <v>1.087</v>
      </c>
      <c r="B183" s="12" t="s">
        <v>649</v>
      </c>
      <c r="C183" s="12" t="s">
        <v>1493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 s="12" t="s">
        <v>1493</v>
      </c>
      <c r="M183" s="12" t="s">
        <v>1493</v>
      </c>
      <c r="N183" s="12" t="s">
        <v>1493</v>
      </c>
      <c r="O183">
        <v>1</v>
      </c>
      <c r="P183" s="12" t="s">
        <v>927</v>
      </c>
      <c r="Q183" s="12" t="s">
        <v>1493</v>
      </c>
      <c r="R183">
        <v>1</v>
      </c>
      <c r="S183" s="12" t="s">
        <v>1493</v>
      </c>
      <c r="T183" s="12" t="s">
        <v>1493</v>
      </c>
      <c r="U183" s="12" t="s">
        <v>1493</v>
      </c>
      <c r="V183" s="12" t="s">
        <v>1493</v>
      </c>
      <c r="W183" s="12" t="s">
        <v>1493</v>
      </c>
      <c r="X183" s="12" t="s">
        <v>1493</v>
      </c>
      <c r="Y183" s="12" t="s">
        <v>1493</v>
      </c>
      <c r="Z183" s="12" t="s">
        <v>1493</v>
      </c>
      <c r="AA183" s="12" t="s">
        <v>1493</v>
      </c>
      <c r="AB183">
        <v>1</v>
      </c>
      <c r="AC183">
        <v>1</v>
      </c>
      <c r="AD183" s="12" t="s">
        <v>1493</v>
      </c>
      <c r="AE183" s="12" t="s">
        <v>1493</v>
      </c>
      <c r="AF183" s="12" t="s">
        <v>1493</v>
      </c>
      <c r="AG183" s="12" t="s">
        <v>1493</v>
      </c>
      <c r="AH183" s="12" t="s">
        <v>1493</v>
      </c>
      <c r="AI183" s="12" t="s">
        <v>1493</v>
      </c>
      <c r="AJ183" s="12" t="s">
        <v>1493</v>
      </c>
      <c r="AK183" s="12" t="s">
        <v>1493</v>
      </c>
      <c r="AL183" s="12" t="s">
        <v>1493</v>
      </c>
      <c r="AM183" s="12" t="s">
        <v>1493</v>
      </c>
      <c r="AN183" s="12" t="s">
        <v>1493</v>
      </c>
      <c r="AO183" s="12" t="s">
        <v>1493</v>
      </c>
      <c r="AP183" s="12" t="s">
        <v>1493</v>
      </c>
      <c r="AQ183" s="12" t="s">
        <v>1493</v>
      </c>
      <c r="AR183" s="12" t="s">
        <v>1493</v>
      </c>
      <c r="AS183" s="12" t="s">
        <v>1493</v>
      </c>
      <c r="AT183" s="12" t="s">
        <v>1493</v>
      </c>
      <c r="AU183" s="12" t="s">
        <v>1493</v>
      </c>
      <c r="AV183" s="12" t="s">
        <v>1493</v>
      </c>
      <c r="AW183" s="12" t="s">
        <v>1493</v>
      </c>
      <c r="AX183" s="12" t="s">
        <v>1493</v>
      </c>
      <c r="AY183" s="12" t="s">
        <v>1493</v>
      </c>
      <c r="AZ183" s="12" t="s">
        <v>1493</v>
      </c>
      <c r="BA183" s="12" t="s">
        <v>1493</v>
      </c>
      <c r="BB183" s="12" t="s">
        <v>1493</v>
      </c>
      <c r="BC183" s="12" t="s">
        <v>1493</v>
      </c>
      <c r="BD183" s="12" t="s">
        <v>1493</v>
      </c>
      <c r="BE183" s="12" t="s">
        <v>1493</v>
      </c>
      <c r="BF183" s="12" t="s">
        <v>1493</v>
      </c>
      <c r="BG183" s="12" t="s">
        <v>1493</v>
      </c>
      <c r="BH183" s="12" t="s">
        <v>1493</v>
      </c>
      <c r="BI183" s="12" t="s">
        <v>1493</v>
      </c>
      <c r="BJ183" s="12" t="s">
        <v>1493</v>
      </c>
      <c r="BK183" s="12" t="s">
        <v>1493</v>
      </c>
      <c r="BL183" s="12" t="s">
        <v>1493</v>
      </c>
      <c r="BM183" s="12" t="s">
        <v>1493</v>
      </c>
      <c r="BN183" s="12" t="s">
        <v>1493</v>
      </c>
      <c r="BO183" s="12" t="s">
        <v>1493</v>
      </c>
      <c r="BP183" s="12" t="s">
        <v>1493</v>
      </c>
      <c r="BQ183" s="12" t="s">
        <v>1493</v>
      </c>
      <c r="BR183" s="12" t="s">
        <v>1493</v>
      </c>
      <c r="BS183" s="12" t="s">
        <v>1493</v>
      </c>
      <c r="BT183" s="12" t="s">
        <v>1493</v>
      </c>
      <c r="BU183" s="12" t="s">
        <v>1493</v>
      </c>
      <c r="BV183" s="12" t="s">
        <v>1493</v>
      </c>
      <c r="BW183" s="12" t="s">
        <v>1493</v>
      </c>
      <c r="BX183" s="12" t="s">
        <v>1493</v>
      </c>
      <c r="BY183" s="12" t="s">
        <v>1493</v>
      </c>
      <c r="BZ183" s="12" t="s">
        <v>1493</v>
      </c>
      <c r="CA183" s="12" t="s">
        <v>1493</v>
      </c>
      <c r="CB183" s="12" t="s">
        <v>1493</v>
      </c>
      <c r="CC183" s="12" t="s">
        <v>1493</v>
      </c>
      <c r="CD183" s="12" t="s">
        <v>1493</v>
      </c>
      <c r="CE183" s="12" t="s">
        <v>1493</v>
      </c>
      <c r="CF183" s="12" t="s">
        <v>1493</v>
      </c>
      <c r="CG183" s="12" t="s">
        <v>1493</v>
      </c>
      <c r="CH183" s="12" t="s">
        <v>1493</v>
      </c>
      <c r="CI183" s="12" t="s">
        <v>1493</v>
      </c>
      <c r="CJ183" s="12" t="s">
        <v>1493</v>
      </c>
      <c r="CK183" s="12" t="s">
        <v>1493</v>
      </c>
      <c r="CL183" s="12" t="s">
        <v>1493</v>
      </c>
      <c r="CM183" s="12" t="s">
        <v>1493</v>
      </c>
      <c r="CN183" s="12" t="s">
        <v>1493</v>
      </c>
      <c r="CO183" s="12" t="s">
        <v>1493</v>
      </c>
      <c r="CP183" s="12" t="s">
        <v>1493</v>
      </c>
      <c r="CQ183" s="12" t="s">
        <v>1493</v>
      </c>
      <c r="CR183" s="12" t="s">
        <v>1493</v>
      </c>
      <c r="CS183" s="12" t="s">
        <v>1493</v>
      </c>
      <c r="CT183" s="12" t="s">
        <v>1493</v>
      </c>
      <c r="CU183" s="12" t="s">
        <v>1493</v>
      </c>
      <c r="CV183" s="12" t="s">
        <v>1493</v>
      </c>
      <c r="CW183" s="12" t="s">
        <v>1493</v>
      </c>
      <c r="CX183" s="12" t="s">
        <v>1493</v>
      </c>
      <c r="CY183" s="12" t="s">
        <v>1493</v>
      </c>
      <c r="CZ183" s="12" t="s">
        <v>1493</v>
      </c>
      <c r="DA183" s="12" t="s">
        <v>1493</v>
      </c>
      <c r="DB183" s="12" t="s">
        <v>1493</v>
      </c>
      <c r="DC183" s="12" t="s">
        <v>1493</v>
      </c>
      <c r="DD183" s="12" t="s">
        <v>1493</v>
      </c>
      <c r="DE183" s="12" t="s">
        <v>1493</v>
      </c>
      <c r="DF183" s="12" t="s">
        <v>1493</v>
      </c>
      <c r="DG183" s="12" t="s">
        <v>1493</v>
      </c>
      <c r="DH183" s="12" t="s">
        <v>1493</v>
      </c>
      <c r="DI183" s="12" t="s">
        <v>1493</v>
      </c>
      <c r="DJ183" s="12" t="s">
        <v>1493</v>
      </c>
      <c r="DK183" s="12" t="s">
        <v>1493</v>
      </c>
      <c r="DL183" s="12" t="s">
        <v>1493</v>
      </c>
      <c r="DM183" s="12" t="s">
        <v>1493</v>
      </c>
      <c r="DN183" s="12" t="s">
        <v>1493</v>
      </c>
      <c r="DO183" s="12" t="s">
        <v>1493</v>
      </c>
      <c r="DP183" s="12" t="s">
        <v>1493</v>
      </c>
      <c r="DQ183" s="12" t="s">
        <v>1493</v>
      </c>
      <c r="DR183" s="12" t="s">
        <v>1493</v>
      </c>
      <c r="DS183" s="12" t="s">
        <v>1493</v>
      </c>
      <c r="DT183" s="12" t="s">
        <v>1493</v>
      </c>
      <c r="DU183" s="12" t="s">
        <v>1493</v>
      </c>
      <c r="DV183" s="12" t="s">
        <v>1493</v>
      </c>
      <c r="DW183" s="12" t="s">
        <v>1493</v>
      </c>
      <c r="DX183" s="12" t="s">
        <v>1493</v>
      </c>
      <c r="DY183" s="12" t="s">
        <v>1493</v>
      </c>
      <c r="DZ183" s="12" t="s">
        <v>1493</v>
      </c>
      <c r="EA183" s="12" t="s">
        <v>1493</v>
      </c>
      <c r="EB183" s="12" t="s">
        <v>1493</v>
      </c>
      <c r="EC183" s="12" t="s">
        <v>1493</v>
      </c>
      <c r="ED183" s="12" t="s">
        <v>1493</v>
      </c>
      <c r="EE183" s="12" t="s">
        <v>1493</v>
      </c>
      <c r="EF183" s="12" t="s">
        <v>1493</v>
      </c>
      <c r="EG183" s="12" t="s">
        <v>1493</v>
      </c>
      <c r="EH183" s="12" t="s">
        <v>1493</v>
      </c>
      <c r="EI183" s="12" t="s">
        <v>1493</v>
      </c>
      <c r="EJ183" s="12" t="s">
        <v>1493</v>
      </c>
      <c r="EK183" s="12" t="s">
        <v>1493</v>
      </c>
      <c r="EL183" s="12" t="s">
        <v>1493</v>
      </c>
      <c r="EM183" s="12" t="s">
        <v>1493</v>
      </c>
      <c r="EN183" s="12" t="s">
        <v>1493</v>
      </c>
      <c r="EO183" s="12" t="s">
        <v>1493</v>
      </c>
      <c r="EP183" s="12" t="s">
        <v>1493</v>
      </c>
      <c r="EQ183" s="12" t="s">
        <v>1493</v>
      </c>
      <c r="ER183" s="12" t="s">
        <v>1493</v>
      </c>
      <c r="ES183" s="12" t="s">
        <v>1493</v>
      </c>
      <c r="ET183" s="12" t="s">
        <v>1493</v>
      </c>
      <c r="EU183" s="12" t="s">
        <v>1493</v>
      </c>
      <c r="EV183" s="12" t="s">
        <v>1493</v>
      </c>
      <c r="EW183" s="12" t="s">
        <v>1493</v>
      </c>
      <c r="EX183" s="12" t="s">
        <v>1493</v>
      </c>
      <c r="EY183" s="12" t="s">
        <v>1493</v>
      </c>
      <c r="EZ183" s="12" t="s">
        <v>1493</v>
      </c>
      <c r="FA183" s="12" t="s">
        <v>1493</v>
      </c>
      <c r="FB183" s="12" t="s">
        <v>1493</v>
      </c>
      <c r="FC183" s="12" t="s">
        <v>1493</v>
      </c>
      <c r="FD183" s="12" t="s">
        <v>1493</v>
      </c>
      <c r="FE183" s="12" t="s">
        <v>1493</v>
      </c>
      <c r="FF183" s="12" t="s">
        <v>1493</v>
      </c>
      <c r="FG183" s="12" t="s">
        <v>1493</v>
      </c>
      <c r="FH183" s="12" t="s">
        <v>1493</v>
      </c>
      <c r="FI183" s="12" t="s">
        <v>1493</v>
      </c>
      <c r="FJ183" s="12" t="s">
        <v>1493</v>
      </c>
      <c r="FK183" s="12" t="s">
        <v>1493</v>
      </c>
      <c r="FL183" s="12" t="s">
        <v>1493</v>
      </c>
      <c r="FM183" s="12" t="s">
        <v>1493</v>
      </c>
      <c r="FN183">
        <v>1</v>
      </c>
      <c r="FO183" s="12" t="s">
        <v>1493</v>
      </c>
      <c r="FP183" s="12" t="s">
        <v>1493</v>
      </c>
      <c r="FQ183">
        <v>0</v>
      </c>
      <c r="FR183" s="12" t="s">
        <v>1493</v>
      </c>
      <c r="FS183" s="12" t="s">
        <v>1493</v>
      </c>
      <c r="FT183" s="12" t="s">
        <v>1493</v>
      </c>
      <c r="FU183" s="12" t="s">
        <v>1493</v>
      </c>
      <c r="FV183" s="12" t="s">
        <v>1493</v>
      </c>
      <c r="FW183" s="12" t="s">
        <v>1493</v>
      </c>
      <c r="FX183" s="12" t="s">
        <v>1493</v>
      </c>
      <c r="FY183" s="12" t="s">
        <v>1493</v>
      </c>
      <c r="FZ183" s="12" t="s">
        <v>1493</v>
      </c>
      <c r="GA183" s="12" t="s">
        <v>1493</v>
      </c>
      <c r="GB183" s="12" t="s">
        <v>1493</v>
      </c>
      <c r="GC183" s="12" t="s">
        <v>1493</v>
      </c>
      <c r="GD183" s="12" t="s">
        <v>1493</v>
      </c>
      <c r="GE183" s="12" t="s">
        <v>1493</v>
      </c>
      <c r="GF183" s="12" t="s">
        <v>1493</v>
      </c>
      <c r="GG183" s="12" t="s">
        <v>1493</v>
      </c>
      <c r="GH183" s="12" t="s">
        <v>1493</v>
      </c>
      <c r="GI183" s="12" t="s">
        <v>1493</v>
      </c>
      <c r="GJ183">
        <v>0</v>
      </c>
      <c r="GK183">
        <v>0</v>
      </c>
      <c r="GL183">
        <v>0</v>
      </c>
      <c r="GN183">
        <v>1</v>
      </c>
    </row>
    <row r="184" spans="1:196" x14ac:dyDescent="0.25">
      <c r="A184" s="4">
        <v>1.0880000000000001</v>
      </c>
      <c r="B184" s="12" t="s">
        <v>844</v>
      </c>
      <c r="C184" s="12" t="s">
        <v>1493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 s="12" t="s">
        <v>1493</v>
      </c>
      <c r="M184" s="12" t="s">
        <v>1493</v>
      </c>
      <c r="N184" s="12" t="s">
        <v>1493</v>
      </c>
      <c r="O184">
        <v>1</v>
      </c>
      <c r="P184" s="12" t="s">
        <v>677</v>
      </c>
      <c r="Q184" s="12" t="s">
        <v>1493</v>
      </c>
      <c r="R184" s="12" t="s">
        <v>1493</v>
      </c>
      <c r="S184" s="12" t="s">
        <v>1493</v>
      </c>
      <c r="T184" s="12" t="s">
        <v>1493</v>
      </c>
      <c r="U184" s="12" t="s">
        <v>1493</v>
      </c>
      <c r="V184" s="12" t="s">
        <v>1493</v>
      </c>
      <c r="W184" s="12" t="s">
        <v>1493</v>
      </c>
      <c r="X184" s="12" t="s">
        <v>1493</v>
      </c>
      <c r="Y184" s="12" t="s">
        <v>1493</v>
      </c>
      <c r="Z184" s="12" t="s">
        <v>1493</v>
      </c>
      <c r="AA184" s="12" t="s">
        <v>1493</v>
      </c>
      <c r="AB184">
        <v>1</v>
      </c>
      <c r="AC184" s="12" t="s">
        <v>1493</v>
      </c>
      <c r="AD184" s="12" t="s">
        <v>1493</v>
      </c>
      <c r="AE184" s="12" t="s">
        <v>1493</v>
      </c>
      <c r="AF184" s="12" t="s">
        <v>1493</v>
      </c>
      <c r="AG184" s="12" t="s">
        <v>1493</v>
      </c>
      <c r="AH184" s="12" t="s">
        <v>1493</v>
      </c>
      <c r="AI184" s="12" t="s">
        <v>1493</v>
      </c>
      <c r="AJ184" s="12" t="s">
        <v>1493</v>
      </c>
      <c r="AK184" s="12" t="s">
        <v>1493</v>
      </c>
      <c r="AL184" s="12" t="s">
        <v>1493</v>
      </c>
      <c r="AM184" s="12" t="s">
        <v>1493</v>
      </c>
      <c r="AN184" s="12" t="s">
        <v>1493</v>
      </c>
      <c r="AO184" s="12" t="s">
        <v>1493</v>
      </c>
      <c r="AP184" s="12" t="s">
        <v>1493</v>
      </c>
      <c r="AQ184" s="12" t="s">
        <v>1493</v>
      </c>
      <c r="AR184" s="12" t="s">
        <v>1493</v>
      </c>
      <c r="AS184" s="12" t="s">
        <v>1493</v>
      </c>
      <c r="AT184" s="12" t="s">
        <v>1493</v>
      </c>
      <c r="AU184" s="12" t="s">
        <v>1493</v>
      </c>
      <c r="AV184" s="12" t="s">
        <v>1493</v>
      </c>
      <c r="AW184" s="12" t="s">
        <v>1493</v>
      </c>
      <c r="AX184" s="12" t="s">
        <v>1493</v>
      </c>
      <c r="AY184" s="12" t="s">
        <v>1493</v>
      </c>
      <c r="AZ184" s="12" t="s">
        <v>1493</v>
      </c>
      <c r="BA184" s="12" t="s">
        <v>1493</v>
      </c>
      <c r="BB184" s="12" t="s">
        <v>1493</v>
      </c>
      <c r="BC184" s="12" t="s">
        <v>1493</v>
      </c>
      <c r="BD184" s="12" t="s">
        <v>1493</v>
      </c>
      <c r="BE184" s="12" t="s">
        <v>1493</v>
      </c>
      <c r="BF184" s="12" t="s">
        <v>1493</v>
      </c>
      <c r="BG184" s="12" t="s">
        <v>1493</v>
      </c>
      <c r="BH184" s="12" t="s">
        <v>1493</v>
      </c>
      <c r="BI184" s="12" t="s">
        <v>1493</v>
      </c>
      <c r="BJ184" s="12" t="s">
        <v>1493</v>
      </c>
      <c r="BK184" s="12" t="s">
        <v>1493</v>
      </c>
      <c r="BL184" s="12" t="s">
        <v>1493</v>
      </c>
      <c r="BM184" s="12" t="s">
        <v>1493</v>
      </c>
      <c r="BN184" s="12" t="s">
        <v>1493</v>
      </c>
      <c r="BO184" s="12" t="s">
        <v>1493</v>
      </c>
      <c r="BP184" s="12" t="s">
        <v>1493</v>
      </c>
      <c r="BQ184" s="12" t="s">
        <v>1493</v>
      </c>
      <c r="BR184" s="12" t="s">
        <v>1493</v>
      </c>
      <c r="BS184" s="12" t="s">
        <v>1493</v>
      </c>
      <c r="BT184" s="12" t="s">
        <v>1493</v>
      </c>
      <c r="BU184" s="12" t="s">
        <v>1493</v>
      </c>
      <c r="BV184" s="12" t="s">
        <v>1493</v>
      </c>
      <c r="BW184" s="12" t="s">
        <v>1493</v>
      </c>
      <c r="BX184" s="12" t="s">
        <v>1493</v>
      </c>
      <c r="BY184" s="12" t="s">
        <v>1493</v>
      </c>
      <c r="BZ184" s="12" t="s">
        <v>1493</v>
      </c>
      <c r="CA184" s="12" t="s">
        <v>1493</v>
      </c>
      <c r="CB184" s="12" t="s">
        <v>1493</v>
      </c>
      <c r="CC184" s="12" t="s">
        <v>1493</v>
      </c>
      <c r="CD184" s="12" t="s">
        <v>1493</v>
      </c>
      <c r="CE184" s="12" t="s">
        <v>1493</v>
      </c>
      <c r="CF184" s="12" t="s">
        <v>1493</v>
      </c>
      <c r="CG184" s="12" t="s">
        <v>1493</v>
      </c>
      <c r="CH184" s="12" t="s">
        <v>1493</v>
      </c>
      <c r="CI184" s="12" t="s">
        <v>1493</v>
      </c>
      <c r="CJ184" s="12" t="s">
        <v>1493</v>
      </c>
      <c r="CK184" s="12" t="s">
        <v>1493</v>
      </c>
      <c r="CL184" s="12" t="s">
        <v>1493</v>
      </c>
      <c r="CM184" s="12" t="s">
        <v>1493</v>
      </c>
      <c r="CN184" s="12" t="s">
        <v>1493</v>
      </c>
      <c r="CO184" s="12" t="s">
        <v>1493</v>
      </c>
      <c r="CP184" s="12" t="s">
        <v>1493</v>
      </c>
      <c r="CQ184" s="12" t="s">
        <v>1493</v>
      </c>
      <c r="CR184" s="12" t="s">
        <v>1493</v>
      </c>
      <c r="CS184" s="12" t="s">
        <v>1493</v>
      </c>
      <c r="CT184" s="12" t="s">
        <v>1493</v>
      </c>
      <c r="CU184" s="12" t="s">
        <v>1493</v>
      </c>
      <c r="CV184" s="12" t="s">
        <v>1493</v>
      </c>
      <c r="CW184" s="12" t="s">
        <v>1493</v>
      </c>
      <c r="CX184" s="12" t="s">
        <v>1493</v>
      </c>
      <c r="CY184" s="12" t="s">
        <v>1493</v>
      </c>
      <c r="CZ184" s="12" t="s">
        <v>1493</v>
      </c>
      <c r="DA184" s="12" t="s">
        <v>1493</v>
      </c>
      <c r="DB184" s="12" t="s">
        <v>1493</v>
      </c>
      <c r="DC184" s="12" t="s">
        <v>1493</v>
      </c>
      <c r="DD184" s="12" t="s">
        <v>1493</v>
      </c>
      <c r="DE184" s="12" t="s">
        <v>1493</v>
      </c>
      <c r="DF184" s="12" t="s">
        <v>1493</v>
      </c>
      <c r="DG184" s="12" t="s">
        <v>1493</v>
      </c>
      <c r="DH184" s="12" t="s">
        <v>1493</v>
      </c>
      <c r="DI184" s="12" t="s">
        <v>1493</v>
      </c>
      <c r="DJ184" s="12" t="s">
        <v>1493</v>
      </c>
      <c r="DK184" s="12" t="s">
        <v>1493</v>
      </c>
      <c r="DL184" s="12" t="s">
        <v>1493</v>
      </c>
      <c r="DM184" s="12" t="s">
        <v>1493</v>
      </c>
      <c r="DN184" s="12" t="s">
        <v>1493</v>
      </c>
      <c r="DO184" s="12" t="s">
        <v>1493</v>
      </c>
      <c r="DP184" s="12" t="s">
        <v>1493</v>
      </c>
      <c r="DQ184" s="12" t="s">
        <v>1493</v>
      </c>
      <c r="DR184" s="12" t="s">
        <v>1493</v>
      </c>
      <c r="DS184" s="12" t="s">
        <v>1493</v>
      </c>
      <c r="DT184" s="12" t="s">
        <v>1493</v>
      </c>
      <c r="DU184" s="12" t="s">
        <v>1493</v>
      </c>
      <c r="DV184" s="12" t="s">
        <v>1493</v>
      </c>
      <c r="DW184" s="12" t="s">
        <v>1493</v>
      </c>
      <c r="DX184" s="12" t="s">
        <v>1493</v>
      </c>
      <c r="DY184" s="12" t="s">
        <v>1493</v>
      </c>
      <c r="DZ184" s="12" t="s">
        <v>1493</v>
      </c>
      <c r="EA184" s="12" t="s">
        <v>1493</v>
      </c>
      <c r="EB184" s="12" t="s">
        <v>1493</v>
      </c>
      <c r="EC184" s="12" t="s">
        <v>1493</v>
      </c>
      <c r="ED184" s="12" t="s">
        <v>1493</v>
      </c>
      <c r="EE184" s="12" t="s">
        <v>1493</v>
      </c>
      <c r="EF184" s="12" t="s">
        <v>1493</v>
      </c>
      <c r="EG184" s="12" t="s">
        <v>1493</v>
      </c>
      <c r="EH184" s="12" t="s">
        <v>1493</v>
      </c>
      <c r="EI184" s="12" t="s">
        <v>1493</v>
      </c>
      <c r="EJ184" s="12" t="s">
        <v>1493</v>
      </c>
      <c r="EK184" s="12" t="s">
        <v>1493</v>
      </c>
      <c r="EL184" s="12" t="s">
        <v>1493</v>
      </c>
      <c r="EM184" s="12" t="s">
        <v>1493</v>
      </c>
      <c r="EN184" s="12" t="s">
        <v>1493</v>
      </c>
      <c r="EO184" s="12" t="s">
        <v>1493</v>
      </c>
      <c r="EP184" s="12" t="s">
        <v>1493</v>
      </c>
      <c r="EQ184" s="12" t="s">
        <v>1493</v>
      </c>
      <c r="ER184" s="12" t="s">
        <v>1493</v>
      </c>
      <c r="ES184" s="12" t="s">
        <v>1493</v>
      </c>
      <c r="ET184" s="12" t="s">
        <v>1493</v>
      </c>
      <c r="EU184" s="12" t="s">
        <v>1493</v>
      </c>
      <c r="EV184" s="12" t="s">
        <v>1493</v>
      </c>
      <c r="EW184" s="12" t="s">
        <v>1493</v>
      </c>
      <c r="EX184" s="12" t="s">
        <v>1493</v>
      </c>
      <c r="EY184" s="12" t="s">
        <v>1493</v>
      </c>
      <c r="EZ184" s="12" t="s">
        <v>1493</v>
      </c>
      <c r="FA184" s="12" t="s">
        <v>1493</v>
      </c>
      <c r="FB184" s="12" t="s">
        <v>1493</v>
      </c>
      <c r="FC184" s="12" t="s">
        <v>1493</v>
      </c>
      <c r="FD184" s="12" t="s">
        <v>1493</v>
      </c>
      <c r="FE184" s="12" t="s">
        <v>1493</v>
      </c>
      <c r="FF184" s="12" t="s">
        <v>1493</v>
      </c>
      <c r="FG184" s="12" t="s">
        <v>1493</v>
      </c>
      <c r="FH184" s="12" t="s">
        <v>1493</v>
      </c>
      <c r="FI184" s="12" t="s">
        <v>1493</v>
      </c>
      <c r="FJ184" s="12" t="s">
        <v>1493</v>
      </c>
      <c r="FK184" s="12" t="s">
        <v>1493</v>
      </c>
      <c r="FL184" s="12" t="s">
        <v>1493</v>
      </c>
      <c r="FM184" s="12" t="s">
        <v>1493</v>
      </c>
      <c r="FN184" t="s">
        <v>603</v>
      </c>
      <c r="FO184" s="12" t="s">
        <v>1493</v>
      </c>
      <c r="FP184" s="12" t="s">
        <v>1493</v>
      </c>
      <c r="FQ184">
        <v>1</v>
      </c>
      <c r="FR184" s="12" t="s">
        <v>1493</v>
      </c>
      <c r="FS184" s="12" t="s">
        <v>1493</v>
      </c>
      <c r="FT184" s="12" t="s">
        <v>1493</v>
      </c>
      <c r="FU184" s="12" t="s">
        <v>1493</v>
      </c>
      <c r="FV184" s="12" t="s">
        <v>1493</v>
      </c>
      <c r="FW184" s="12" t="s">
        <v>1493</v>
      </c>
      <c r="FX184" s="12" t="s">
        <v>1493</v>
      </c>
      <c r="FY184" s="12" t="s">
        <v>1493</v>
      </c>
      <c r="FZ184" s="12" t="s">
        <v>1493</v>
      </c>
      <c r="GA184" s="12" t="s">
        <v>1493</v>
      </c>
      <c r="GB184" s="12" t="s">
        <v>1493</v>
      </c>
      <c r="GC184" s="12" t="s">
        <v>1493</v>
      </c>
      <c r="GD184" s="12" t="s">
        <v>1493</v>
      </c>
      <c r="GE184" s="12" t="s">
        <v>1493</v>
      </c>
      <c r="GF184" s="12" t="s">
        <v>1493</v>
      </c>
      <c r="GG184" s="12" t="s">
        <v>1493</v>
      </c>
      <c r="GH184" s="12" t="s">
        <v>1493</v>
      </c>
      <c r="GI184" s="12" t="s">
        <v>1493</v>
      </c>
      <c r="GJ184">
        <v>0</v>
      </c>
      <c r="GK184">
        <v>0</v>
      </c>
      <c r="GL184">
        <v>0</v>
      </c>
      <c r="GN184">
        <v>4</v>
      </c>
    </row>
    <row r="185" spans="1:196" x14ac:dyDescent="0.25">
      <c r="A185" s="4">
        <v>1.089</v>
      </c>
      <c r="B185" s="12" t="s">
        <v>902</v>
      </c>
      <c r="C185" s="12" t="s">
        <v>1493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 s="12" t="s">
        <v>1493</v>
      </c>
      <c r="M185" s="12" t="s">
        <v>1493</v>
      </c>
      <c r="N185" s="12" t="s">
        <v>1493</v>
      </c>
      <c r="O185">
        <v>1</v>
      </c>
      <c r="P185" s="12" t="s">
        <v>609</v>
      </c>
      <c r="Q185" s="12" t="s">
        <v>1493</v>
      </c>
      <c r="R185" s="12" t="s">
        <v>1493</v>
      </c>
      <c r="S185" s="12" t="s">
        <v>1493</v>
      </c>
      <c r="T185" s="12" t="s">
        <v>1493</v>
      </c>
      <c r="U185" s="12" t="s">
        <v>1493</v>
      </c>
      <c r="V185" s="12" t="s">
        <v>1493</v>
      </c>
      <c r="W185" s="12" t="s">
        <v>1493</v>
      </c>
      <c r="X185" s="12" t="s">
        <v>1493</v>
      </c>
      <c r="Y185" s="12" t="s">
        <v>1493</v>
      </c>
      <c r="Z185">
        <v>1</v>
      </c>
      <c r="AA185" s="12" t="s">
        <v>1493</v>
      </c>
      <c r="AB185">
        <v>1</v>
      </c>
      <c r="AC185" s="12" t="s">
        <v>1493</v>
      </c>
      <c r="AD185" t="s">
        <v>917</v>
      </c>
      <c r="AE185" s="12" t="s">
        <v>1493</v>
      </c>
      <c r="AF185" s="12" t="s">
        <v>1493</v>
      </c>
      <c r="AG185" s="12" t="s">
        <v>1493</v>
      </c>
      <c r="AH185" s="12" t="s">
        <v>1493</v>
      </c>
      <c r="AI185" s="12" t="s">
        <v>1493</v>
      </c>
      <c r="AJ185" s="12" t="s">
        <v>1493</v>
      </c>
      <c r="AK185" s="12" t="s">
        <v>1493</v>
      </c>
      <c r="AL185" s="12" t="s">
        <v>1493</v>
      </c>
      <c r="AM185" s="12" t="s">
        <v>1493</v>
      </c>
      <c r="AN185" s="12" t="s">
        <v>1493</v>
      </c>
      <c r="AO185" s="12" t="s">
        <v>1493</v>
      </c>
      <c r="AP185">
        <v>1</v>
      </c>
      <c r="AQ185" s="12" t="s">
        <v>1493</v>
      </c>
      <c r="AR185" s="12" t="s">
        <v>1493</v>
      </c>
      <c r="AS185" s="12" t="s">
        <v>1493</v>
      </c>
      <c r="AT185" s="12" t="s">
        <v>1493</v>
      </c>
      <c r="AU185" s="12" t="s">
        <v>1493</v>
      </c>
      <c r="AV185" s="12" t="s">
        <v>1493</v>
      </c>
      <c r="AW185" s="12" t="s">
        <v>1493</v>
      </c>
      <c r="AX185" s="12" t="s">
        <v>1493</v>
      </c>
      <c r="AY185" s="12" t="s">
        <v>1493</v>
      </c>
      <c r="AZ185" s="12" t="s">
        <v>1493</v>
      </c>
      <c r="BA185" s="12" t="s">
        <v>1493</v>
      </c>
      <c r="BB185" s="12" t="s">
        <v>1493</v>
      </c>
      <c r="BC185" s="12" t="s">
        <v>1493</v>
      </c>
      <c r="BD185" s="12" t="s">
        <v>1493</v>
      </c>
      <c r="BE185" s="12" t="s">
        <v>1493</v>
      </c>
      <c r="BF185" s="12" t="s">
        <v>1493</v>
      </c>
      <c r="BG185" s="12" t="s">
        <v>1493</v>
      </c>
      <c r="BH185" s="12" t="s">
        <v>1493</v>
      </c>
      <c r="BI185" s="12" t="s">
        <v>1493</v>
      </c>
      <c r="BJ185" s="12" t="s">
        <v>1493</v>
      </c>
      <c r="BK185" s="12" t="s">
        <v>1493</v>
      </c>
      <c r="BL185" s="12" t="s">
        <v>1493</v>
      </c>
      <c r="BM185" s="12" t="s">
        <v>1493</v>
      </c>
      <c r="BN185" s="12" t="s">
        <v>1493</v>
      </c>
      <c r="BO185" s="12" t="s">
        <v>1493</v>
      </c>
      <c r="BP185" s="12" t="s">
        <v>1493</v>
      </c>
      <c r="BQ185" s="12" t="s">
        <v>1493</v>
      </c>
      <c r="BR185" s="12" t="s">
        <v>1493</v>
      </c>
      <c r="BS185" s="12" t="s">
        <v>1493</v>
      </c>
      <c r="BT185" s="12" t="s">
        <v>1493</v>
      </c>
      <c r="BU185" s="12" t="s">
        <v>1493</v>
      </c>
      <c r="BV185" s="12" t="s">
        <v>1493</v>
      </c>
      <c r="BW185" s="12" t="s">
        <v>1493</v>
      </c>
      <c r="BX185" s="12" t="s">
        <v>1493</v>
      </c>
      <c r="BY185" s="12" t="s">
        <v>1493</v>
      </c>
      <c r="BZ185" s="12" t="s">
        <v>1493</v>
      </c>
      <c r="CA185" s="12" t="s">
        <v>1493</v>
      </c>
      <c r="CB185" s="12" t="s">
        <v>1493</v>
      </c>
      <c r="CC185" s="12" t="s">
        <v>1493</v>
      </c>
      <c r="CD185" s="12" t="s">
        <v>1493</v>
      </c>
      <c r="CE185" s="12" t="s">
        <v>1493</v>
      </c>
      <c r="CF185" s="12" t="s">
        <v>1493</v>
      </c>
      <c r="CG185" s="12" t="s">
        <v>1493</v>
      </c>
      <c r="CH185" s="12" t="s">
        <v>1493</v>
      </c>
      <c r="CI185" s="12" t="s">
        <v>1493</v>
      </c>
      <c r="CJ185" s="12" t="s">
        <v>1493</v>
      </c>
      <c r="CK185" s="12" t="s">
        <v>1493</v>
      </c>
      <c r="CL185" s="12" t="s">
        <v>1493</v>
      </c>
      <c r="CM185" s="12" t="s">
        <v>1493</v>
      </c>
      <c r="CN185" s="12" t="s">
        <v>1493</v>
      </c>
      <c r="CO185" s="12" t="s">
        <v>1493</v>
      </c>
      <c r="CP185" s="12" t="s">
        <v>1493</v>
      </c>
      <c r="CQ185" s="12" t="s">
        <v>1493</v>
      </c>
      <c r="CR185" s="12" t="s">
        <v>1493</v>
      </c>
      <c r="CS185" s="12" t="s">
        <v>1493</v>
      </c>
      <c r="CT185" s="12" t="s">
        <v>1493</v>
      </c>
      <c r="CU185" s="12" t="s">
        <v>1493</v>
      </c>
      <c r="CV185" s="12" t="s">
        <v>1493</v>
      </c>
      <c r="CW185" s="12" t="s">
        <v>1493</v>
      </c>
      <c r="CX185" s="12" t="s">
        <v>1493</v>
      </c>
      <c r="CY185" s="12" t="s">
        <v>1493</v>
      </c>
      <c r="CZ185" s="12" t="s">
        <v>1493</v>
      </c>
      <c r="DA185" s="12" t="s">
        <v>1493</v>
      </c>
      <c r="DB185" s="12" t="s">
        <v>1493</v>
      </c>
      <c r="DC185" s="12" t="s">
        <v>1493</v>
      </c>
      <c r="DD185" s="12" t="s">
        <v>1493</v>
      </c>
      <c r="DE185" s="12" t="s">
        <v>1493</v>
      </c>
      <c r="DF185" s="12" t="s">
        <v>1493</v>
      </c>
      <c r="DG185" s="12" t="s">
        <v>1493</v>
      </c>
      <c r="DH185" s="12" t="s">
        <v>1493</v>
      </c>
      <c r="DI185" s="12" t="s">
        <v>1493</v>
      </c>
      <c r="DJ185" s="12" t="s">
        <v>1493</v>
      </c>
      <c r="DK185" s="12" t="s">
        <v>1493</v>
      </c>
      <c r="DL185" s="12" t="s">
        <v>1493</v>
      </c>
      <c r="DM185" s="12" t="s">
        <v>1493</v>
      </c>
      <c r="DN185" s="12" t="s">
        <v>1493</v>
      </c>
      <c r="DO185" s="12" t="s">
        <v>1493</v>
      </c>
      <c r="DP185" s="12" t="s">
        <v>1493</v>
      </c>
      <c r="DQ185" s="12" t="s">
        <v>1493</v>
      </c>
      <c r="DR185" s="12" t="s">
        <v>1493</v>
      </c>
      <c r="DS185" s="12" t="s">
        <v>1493</v>
      </c>
      <c r="DT185" s="12" t="s">
        <v>1493</v>
      </c>
      <c r="DU185" s="12" t="s">
        <v>1493</v>
      </c>
      <c r="DV185" s="12" t="s">
        <v>1493</v>
      </c>
      <c r="DW185" s="12" t="s">
        <v>1493</v>
      </c>
      <c r="DX185" s="12" t="s">
        <v>1493</v>
      </c>
      <c r="DY185" s="12" t="s">
        <v>1493</v>
      </c>
      <c r="DZ185" s="12" t="s">
        <v>1493</v>
      </c>
      <c r="EA185" s="12" t="s">
        <v>1493</v>
      </c>
      <c r="EB185" s="12" t="s">
        <v>1493</v>
      </c>
      <c r="EC185" s="12" t="s">
        <v>1493</v>
      </c>
      <c r="ED185" s="12" t="s">
        <v>1493</v>
      </c>
      <c r="EE185" s="12" t="s">
        <v>1493</v>
      </c>
      <c r="EF185" s="12" t="s">
        <v>1493</v>
      </c>
      <c r="EG185" s="12" t="s">
        <v>1493</v>
      </c>
      <c r="EH185" s="12" t="s">
        <v>1493</v>
      </c>
      <c r="EI185" s="12" t="s">
        <v>1493</v>
      </c>
      <c r="EJ185" s="12" t="s">
        <v>1493</v>
      </c>
      <c r="EK185" s="12" t="s">
        <v>1493</v>
      </c>
      <c r="EL185" s="12" t="s">
        <v>1493</v>
      </c>
      <c r="EM185" s="12" t="s">
        <v>1493</v>
      </c>
      <c r="EN185" s="12" t="s">
        <v>1493</v>
      </c>
      <c r="EO185" s="12" t="s">
        <v>1493</v>
      </c>
      <c r="EP185" s="12" t="s">
        <v>1493</v>
      </c>
      <c r="EQ185" s="12" t="s">
        <v>1493</v>
      </c>
      <c r="ER185" s="12" t="s">
        <v>1493</v>
      </c>
      <c r="ES185" s="12" t="s">
        <v>1493</v>
      </c>
      <c r="ET185" s="12" t="s">
        <v>1493</v>
      </c>
      <c r="EU185" s="12" t="s">
        <v>1493</v>
      </c>
      <c r="EV185" s="12" t="s">
        <v>1493</v>
      </c>
      <c r="EW185" s="12" t="s">
        <v>1493</v>
      </c>
      <c r="EX185" s="12" t="s">
        <v>1493</v>
      </c>
      <c r="EY185" s="12" t="s">
        <v>1493</v>
      </c>
      <c r="EZ185" s="12" t="s">
        <v>1493</v>
      </c>
      <c r="FA185" s="12" t="s">
        <v>1493</v>
      </c>
      <c r="FB185" s="12" t="s">
        <v>1493</v>
      </c>
      <c r="FC185" s="12" t="s">
        <v>1493</v>
      </c>
      <c r="FD185" s="12" t="s">
        <v>1493</v>
      </c>
      <c r="FE185" s="12" t="s">
        <v>1493</v>
      </c>
      <c r="FF185" s="12" t="s">
        <v>1493</v>
      </c>
      <c r="FG185" s="12" t="s">
        <v>1493</v>
      </c>
      <c r="FH185" s="12" t="s">
        <v>1493</v>
      </c>
      <c r="FI185" s="12" t="s">
        <v>1493</v>
      </c>
      <c r="FJ185" s="12" t="s">
        <v>1493</v>
      </c>
      <c r="FK185" s="12" t="s">
        <v>1493</v>
      </c>
      <c r="FL185" s="12" t="s">
        <v>1493</v>
      </c>
      <c r="FM185" s="12" t="s">
        <v>1493</v>
      </c>
      <c r="FN185">
        <v>1</v>
      </c>
      <c r="FO185" s="12" t="s">
        <v>1493</v>
      </c>
      <c r="FP185" s="12" t="s">
        <v>1493</v>
      </c>
      <c r="FQ185">
        <v>0</v>
      </c>
      <c r="FR185" s="12" t="s">
        <v>1493</v>
      </c>
      <c r="FS185" s="12" t="s">
        <v>1493</v>
      </c>
      <c r="FT185" s="12" t="s">
        <v>1493</v>
      </c>
      <c r="FU185" s="12" t="s">
        <v>1493</v>
      </c>
      <c r="FV185" s="12" t="s">
        <v>1493</v>
      </c>
      <c r="FW185" s="12" t="s">
        <v>1493</v>
      </c>
      <c r="FX185" s="12" t="s">
        <v>1493</v>
      </c>
      <c r="FY185" s="12" t="s">
        <v>1493</v>
      </c>
      <c r="FZ185" s="12" t="s">
        <v>1493</v>
      </c>
      <c r="GA185" s="12" t="s">
        <v>1493</v>
      </c>
      <c r="GB185" s="12" t="s">
        <v>1493</v>
      </c>
      <c r="GC185" s="12" t="s">
        <v>1493</v>
      </c>
      <c r="GD185" s="12" t="s">
        <v>1493</v>
      </c>
      <c r="GE185" s="12" t="s">
        <v>1493</v>
      </c>
      <c r="GF185" s="12" t="s">
        <v>1493</v>
      </c>
      <c r="GG185" s="12" t="s">
        <v>1493</v>
      </c>
      <c r="GH185" s="12" t="s">
        <v>1493</v>
      </c>
      <c r="GI185" s="12" t="s">
        <v>1493</v>
      </c>
      <c r="GJ185">
        <v>0</v>
      </c>
      <c r="GK185">
        <v>0</v>
      </c>
      <c r="GL185">
        <v>1</v>
      </c>
      <c r="GN185">
        <v>1</v>
      </c>
    </row>
    <row r="186" spans="1:196" x14ac:dyDescent="0.25">
      <c r="A186" s="4">
        <v>1.0900000000000001</v>
      </c>
      <c r="B186" s="12" t="s">
        <v>779</v>
      </c>
      <c r="C186" s="12" t="s">
        <v>1493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 s="12" t="s">
        <v>1493</v>
      </c>
      <c r="M186" s="12" t="s">
        <v>1493</v>
      </c>
      <c r="N186" s="12" t="s">
        <v>1493</v>
      </c>
      <c r="O186">
        <v>1</v>
      </c>
      <c r="P186" s="12" t="s">
        <v>1493</v>
      </c>
      <c r="Q186" s="12" t="s">
        <v>1493</v>
      </c>
      <c r="R186" s="12" t="s">
        <v>1493</v>
      </c>
      <c r="S186" s="12" t="s">
        <v>1493</v>
      </c>
      <c r="T186" s="12" t="s">
        <v>1493</v>
      </c>
      <c r="U186" s="12" t="s">
        <v>1493</v>
      </c>
      <c r="V186" s="12" t="s">
        <v>1493</v>
      </c>
      <c r="W186" s="12" t="s">
        <v>1493</v>
      </c>
      <c r="X186" s="12" t="s">
        <v>1493</v>
      </c>
      <c r="Y186" s="12" t="s">
        <v>1493</v>
      </c>
      <c r="Z186" s="12" t="s">
        <v>1493</v>
      </c>
      <c r="AA186" s="12" t="s">
        <v>1493</v>
      </c>
      <c r="AB186" s="12" t="s">
        <v>1493</v>
      </c>
      <c r="AC186" s="12" t="s">
        <v>1493</v>
      </c>
      <c r="AD186" s="12" t="s">
        <v>1493</v>
      </c>
      <c r="AE186" s="12" t="s">
        <v>1493</v>
      </c>
      <c r="AF186" s="12" t="s">
        <v>1493</v>
      </c>
      <c r="AG186" s="12" t="s">
        <v>1493</v>
      </c>
      <c r="AH186" s="12" t="s">
        <v>1493</v>
      </c>
      <c r="AI186" s="12" t="s">
        <v>1493</v>
      </c>
      <c r="AJ186" s="12" t="s">
        <v>1493</v>
      </c>
      <c r="AK186" s="12" t="s">
        <v>1493</v>
      </c>
      <c r="AL186" s="12" t="s">
        <v>1493</v>
      </c>
      <c r="AM186" s="12" t="s">
        <v>1493</v>
      </c>
      <c r="AN186" s="12" t="s">
        <v>1493</v>
      </c>
      <c r="AO186" s="12" t="s">
        <v>1493</v>
      </c>
      <c r="AP186" s="12" t="s">
        <v>1493</v>
      </c>
      <c r="AQ186" s="12" t="s">
        <v>1493</v>
      </c>
      <c r="AR186" s="12" t="s">
        <v>1493</v>
      </c>
      <c r="AS186" s="12" t="s">
        <v>1493</v>
      </c>
      <c r="AT186" s="12" t="s">
        <v>1493</v>
      </c>
      <c r="AU186" s="12" t="s">
        <v>1493</v>
      </c>
      <c r="AV186" s="12" t="s">
        <v>1493</v>
      </c>
      <c r="AW186" s="12" t="s">
        <v>1493</v>
      </c>
      <c r="AX186" s="12" t="s">
        <v>1493</v>
      </c>
      <c r="AY186" s="12" t="s">
        <v>1493</v>
      </c>
      <c r="AZ186" s="12" t="s">
        <v>1493</v>
      </c>
      <c r="BA186" s="12" t="s">
        <v>1493</v>
      </c>
      <c r="BB186" s="12" t="s">
        <v>1493</v>
      </c>
      <c r="BC186" s="12" t="s">
        <v>1493</v>
      </c>
      <c r="BD186" s="12" t="s">
        <v>1493</v>
      </c>
      <c r="BE186" s="12" t="s">
        <v>1493</v>
      </c>
      <c r="BF186" s="12" t="s">
        <v>1493</v>
      </c>
      <c r="BG186" s="12" t="s">
        <v>1493</v>
      </c>
      <c r="BH186" s="12" t="s">
        <v>1493</v>
      </c>
      <c r="BI186" s="12" t="s">
        <v>1493</v>
      </c>
      <c r="BJ186" s="12" t="s">
        <v>1493</v>
      </c>
      <c r="BK186" s="12" t="s">
        <v>1493</v>
      </c>
      <c r="BL186" s="12" t="s">
        <v>1493</v>
      </c>
      <c r="BM186" s="12" t="s">
        <v>1493</v>
      </c>
      <c r="BN186" s="12" t="s">
        <v>1493</v>
      </c>
      <c r="BO186" s="12" t="s">
        <v>1493</v>
      </c>
      <c r="BP186" s="12" t="s">
        <v>1493</v>
      </c>
      <c r="BQ186" s="12" t="s">
        <v>1493</v>
      </c>
      <c r="BR186" s="12" t="s">
        <v>1493</v>
      </c>
      <c r="BS186" s="12" t="s">
        <v>1493</v>
      </c>
      <c r="BT186" s="12" t="s">
        <v>1493</v>
      </c>
      <c r="BU186" s="12" t="s">
        <v>1493</v>
      </c>
      <c r="BV186" s="12" t="s">
        <v>1493</v>
      </c>
      <c r="BW186" s="12" t="s">
        <v>1493</v>
      </c>
      <c r="BX186" s="12" t="s">
        <v>1493</v>
      </c>
      <c r="BY186" s="12" t="s">
        <v>1493</v>
      </c>
      <c r="BZ186" s="12" t="s">
        <v>1493</v>
      </c>
      <c r="CA186" s="12" t="s">
        <v>1493</v>
      </c>
      <c r="CB186" s="12" t="s">
        <v>1493</v>
      </c>
      <c r="CC186" s="12" t="s">
        <v>1493</v>
      </c>
      <c r="CD186" s="12" t="s">
        <v>1493</v>
      </c>
      <c r="CE186" s="12" t="s">
        <v>1493</v>
      </c>
      <c r="CF186" s="12" t="s">
        <v>1493</v>
      </c>
      <c r="CG186" s="12" t="s">
        <v>1493</v>
      </c>
      <c r="CH186" s="12" t="s">
        <v>1493</v>
      </c>
      <c r="CI186" s="12" t="s">
        <v>1493</v>
      </c>
      <c r="CJ186" s="12" t="s">
        <v>1493</v>
      </c>
      <c r="CK186" s="12" t="s">
        <v>1493</v>
      </c>
      <c r="CL186" s="12" t="s">
        <v>1493</v>
      </c>
      <c r="CM186" s="12" t="s">
        <v>1493</v>
      </c>
      <c r="CN186" s="12" t="s">
        <v>1493</v>
      </c>
      <c r="CO186" s="12" t="s">
        <v>1493</v>
      </c>
      <c r="CP186" s="12" t="s">
        <v>1493</v>
      </c>
      <c r="CQ186" s="12" t="s">
        <v>1493</v>
      </c>
      <c r="CR186" s="12" t="s">
        <v>1493</v>
      </c>
      <c r="CS186" s="12" t="s">
        <v>1493</v>
      </c>
      <c r="CT186" s="12" t="s">
        <v>1493</v>
      </c>
      <c r="CU186" s="12" t="s">
        <v>1493</v>
      </c>
      <c r="CV186" s="12" t="s">
        <v>1493</v>
      </c>
      <c r="CW186" s="12" t="s">
        <v>1493</v>
      </c>
      <c r="CX186" s="12" t="s">
        <v>1493</v>
      </c>
      <c r="CY186" s="12" t="s">
        <v>1493</v>
      </c>
      <c r="CZ186" s="12" t="s">
        <v>1493</v>
      </c>
      <c r="DA186" s="12" t="s">
        <v>1493</v>
      </c>
      <c r="DB186" s="12" t="s">
        <v>1493</v>
      </c>
      <c r="DC186" s="12" t="s">
        <v>1493</v>
      </c>
      <c r="DD186" s="12" t="s">
        <v>1493</v>
      </c>
      <c r="DE186" s="12" t="s">
        <v>1493</v>
      </c>
      <c r="DF186" s="12" t="s">
        <v>1493</v>
      </c>
      <c r="DG186" s="12" t="s">
        <v>1493</v>
      </c>
      <c r="DH186" s="12" t="s">
        <v>1493</v>
      </c>
      <c r="DI186" s="12" t="s">
        <v>1493</v>
      </c>
      <c r="DJ186" s="12" t="s">
        <v>1493</v>
      </c>
      <c r="DK186" s="12" t="s">
        <v>1493</v>
      </c>
      <c r="DL186" s="12" t="s">
        <v>1493</v>
      </c>
      <c r="DM186" s="12" t="s">
        <v>1493</v>
      </c>
      <c r="DN186" s="12" t="s">
        <v>1493</v>
      </c>
      <c r="DO186" s="12" t="s">
        <v>1493</v>
      </c>
      <c r="DP186" s="12" t="s">
        <v>1493</v>
      </c>
      <c r="DQ186" s="12" t="s">
        <v>1493</v>
      </c>
      <c r="DR186" s="12" t="s">
        <v>1493</v>
      </c>
      <c r="DS186" s="12" t="s">
        <v>1493</v>
      </c>
      <c r="DT186" s="12" t="s">
        <v>1493</v>
      </c>
      <c r="DU186" s="12" t="s">
        <v>1493</v>
      </c>
      <c r="DV186" s="12" t="s">
        <v>1493</v>
      </c>
      <c r="DW186" s="12" t="s">
        <v>1493</v>
      </c>
      <c r="DX186" s="12" t="s">
        <v>1493</v>
      </c>
      <c r="DY186" s="12" t="s">
        <v>1493</v>
      </c>
      <c r="DZ186" s="12" t="s">
        <v>1493</v>
      </c>
      <c r="EA186" s="12" t="s">
        <v>1493</v>
      </c>
      <c r="EB186" s="12" t="s">
        <v>1493</v>
      </c>
      <c r="EC186" s="12" t="s">
        <v>1493</v>
      </c>
      <c r="ED186" s="12" t="s">
        <v>1493</v>
      </c>
      <c r="EE186" s="12" t="s">
        <v>1493</v>
      </c>
      <c r="EF186" s="12" t="s">
        <v>1493</v>
      </c>
      <c r="EG186" s="12" t="s">
        <v>1493</v>
      </c>
      <c r="EH186" s="12" t="s">
        <v>1493</v>
      </c>
      <c r="EI186" s="12" t="s">
        <v>1493</v>
      </c>
      <c r="EJ186" s="12" t="s">
        <v>1493</v>
      </c>
      <c r="EK186" s="12" t="s">
        <v>1493</v>
      </c>
      <c r="EL186" s="12" t="s">
        <v>1493</v>
      </c>
      <c r="EM186" s="12" t="s">
        <v>1493</v>
      </c>
      <c r="EN186" s="12" t="s">
        <v>1493</v>
      </c>
      <c r="EO186" s="12" t="s">
        <v>1493</v>
      </c>
      <c r="EP186" s="12" t="s">
        <v>1493</v>
      </c>
      <c r="EQ186" s="12" t="s">
        <v>1493</v>
      </c>
      <c r="ER186" s="12" t="s">
        <v>1493</v>
      </c>
      <c r="ES186" s="12" t="s">
        <v>1493</v>
      </c>
      <c r="ET186" s="12" t="s">
        <v>1493</v>
      </c>
      <c r="EU186" s="12" t="s">
        <v>1493</v>
      </c>
      <c r="EV186" s="12" t="s">
        <v>1493</v>
      </c>
      <c r="EW186" s="12" t="s">
        <v>1493</v>
      </c>
      <c r="EX186" s="12" t="s">
        <v>1493</v>
      </c>
      <c r="EY186" s="12" t="s">
        <v>1493</v>
      </c>
      <c r="EZ186" s="12" t="s">
        <v>1493</v>
      </c>
      <c r="FA186" s="12" t="s">
        <v>1493</v>
      </c>
      <c r="FB186" s="12" t="s">
        <v>1493</v>
      </c>
      <c r="FC186" s="12" t="s">
        <v>1493</v>
      </c>
      <c r="FD186" s="12" t="s">
        <v>1493</v>
      </c>
      <c r="FE186" s="12" t="s">
        <v>1493</v>
      </c>
      <c r="FF186" s="12" t="s">
        <v>1493</v>
      </c>
      <c r="FG186" s="12" t="s">
        <v>1493</v>
      </c>
      <c r="FH186" s="12" t="s">
        <v>1493</v>
      </c>
      <c r="FI186" s="12" t="s">
        <v>1493</v>
      </c>
      <c r="FJ186" s="12" t="s">
        <v>1493</v>
      </c>
      <c r="FK186" s="12" t="s">
        <v>1493</v>
      </c>
      <c r="FL186" s="12" t="s">
        <v>1493</v>
      </c>
      <c r="FM186" s="12" t="s">
        <v>1493</v>
      </c>
      <c r="FN186" t="s">
        <v>603</v>
      </c>
      <c r="FO186" s="12" t="s">
        <v>1493</v>
      </c>
      <c r="FP186" s="12" t="s">
        <v>1493</v>
      </c>
      <c r="FQ186">
        <v>1</v>
      </c>
      <c r="FR186" s="12" t="s">
        <v>1493</v>
      </c>
      <c r="FS186" s="12" t="s">
        <v>1493</v>
      </c>
      <c r="FT186" s="12" t="s">
        <v>1493</v>
      </c>
      <c r="FU186" s="12" t="s">
        <v>1493</v>
      </c>
      <c r="FV186" s="12" t="s">
        <v>1493</v>
      </c>
      <c r="FW186" s="12" t="s">
        <v>1493</v>
      </c>
      <c r="FX186" s="12" t="s">
        <v>1493</v>
      </c>
      <c r="FY186" s="12" t="s">
        <v>1493</v>
      </c>
      <c r="FZ186" s="12" t="s">
        <v>1493</v>
      </c>
      <c r="GA186" s="12" t="s">
        <v>1493</v>
      </c>
      <c r="GB186" s="12" t="s">
        <v>1493</v>
      </c>
      <c r="GC186" s="12" t="s">
        <v>1493</v>
      </c>
      <c r="GD186" s="12" t="s">
        <v>1493</v>
      </c>
      <c r="GE186" s="12" t="s">
        <v>1493</v>
      </c>
      <c r="GF186" s="12" t="s">
        <v>1493</v>
      </c>
      <c r="GG186" s="12" t="s">
        <v>1493</v>
      </c>
      <c r="GH186" s="12" t="s">
        <v>1493</v>
      </c>
      <c r="GI186" s="12" t="s">
        <v>1493</v>
      </c>
      <c r="GJ186">
        <v>0</v>
      </c>
      <c r="GK186">
        <v>0</v>
      </c>
      <c r="GL186">
        <v>0</v>
      </c>
      <c r="GN186">
        <v>4</v>
      </c>
    </row>
    <row r="187" spans="1:196" x14ac:dyDescent="0.25">
      <c r="A187" s="4">
        <v>1.091</v>
      </c>
      <c r="B187" s="12" t="s">
        <v>792</v>
      </c>
      <c r="C187" s="12" t="s">
        <v>1493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 s="12" t="s">
        <v>1493</v>
      </c>
      <c r="M187" s="12" t="s">
        <v>1493</v>
      </c>
      <c r="N187" s="12" t="s">
        <v>1493</v>
      </c>
      <c r="O187">
        <v>1</v>
      </c>
      <c r="P187" s="12" t="s">
        <v>1493</v>
      </c>
      <c r="Q187" s="12" t="s">
        <v>1493</v>
      </c>
      <c r="R187" s="12" t="s">
        <v>1493</v>
      </c>
      <c r="S187" s="12" t="s">
        <v>1493</v>
      </c>
      <c r="T187" s="12" t="s">
        <v>1493</v>
      </c>
      <c r="U187" s="12" t="s">
        <v>1493</v>
      </c>
      <c r="V187" s="12" t="s">
        <v>1493</v>
      </c>
      <c r="W187" s="12" t="s">
        <v>1493</v>
      </c>
      <c r="X187" s="12" t="s">
        <v>1493</v>
      </c>
      <c r="Y187" s="12" t="s">
        <v>1493</v>
      </c>
      <c r="Z187" s="12" t="s">
        <v>1493</v>
      </c>
      <c r="AA187" s="12" t="s">
        <v>1493</v>
      </c>
      <c r="AB187" s="12" t="s">
        <v>1493</v>
      </c>
      <c r="AC187" s="12" t="s">
        <v>1493</v>
      </c>
      <c r="AD187" s="12" t="s">
        <v>1493</v>
      </c>
      <c r="AE187" s="12" t="s">
        <v>1493</v>
      </c>
      <c r="AF187" s="12" t="s">
        <v>1493</v>
      </c>
      <c r="AG187" s="12" t="s">
        <v>1493</v>
      </c>
      <c r="AH187" s="12" t="s">
        <v>1493</v>
      </c>
      <c r="AI187" s="12" t="s">
        <v>1493</v>
      </c>
      <c r="AJ187" s="12" t="s">
        <v>1493</v>
      </c>
      <c r="AK187" s="12" t="s">
        <v>1493</v>
      </c>
      <c r="AL187" s="12" t="s">
        <v>1493</v>
      </c>
      <c r="AM187" s="12" t="s">
        <v>1493</v>
      </c>
      <c r="AN187" s="12" t="s">
        <v>1493</v>
      </c>
      <c r="AO187" s="12" t="s">
        <v>1493</v>
      </c>
      <c r="AP187" s="12" t="s">
        <v>1493</v>
      </c>
      <c r="AQ187" s="12" t="s">
        <v>1493</v>
      </c>
      <c r="AR187" s="12" t="s">
        <v>1493</v>
      </c>
      <c r="AS187" s="12" t="s">
        <v>1493</v>
      </c>
      <c r="AT187" s="12" t="s">
        <v>1493</v>
      </c>
      <c r="AU187" s="12" t="s">
        <v>1493</v>
      </c>
      <c r="AV187" s="12" t="s">
        <v>1493</v>
      </c>
      <c r="AW187" s="12" t="s">
        <v>1493</v>
      </c>
      <c r="AX187" s="12" t="s">
        <v>1493</v>
      </c>
      <c r="AY187" s="12" t="s">
        <v>1493</v>
      </c>
      <c r="AZ187" s="12" t="s">
        <v>1493</v>
      </c>
      <c r="BA187" s="12" t="s">
        <v>1493</v>
      </c>
      <c r="BB187" s="12" t="s">
        <v>1493</v>
      </c>
      <c r="BC187" s="12" t="s">
        <v>1493</v>
      </c>
      <c r="BD187" s="12" t="s">
        <v>1493</v>
      </c>
      <c r="BE187" s="12" t="s">
        <v>1493</v>
      </c>
      <c r="BF187" s="12" t="s">
        <v>1493</v>
      </c>
      <c r="BG187" s="12" t="s">
        <v>1493</v>
      </c>
      <c r="BH187" s="12" t="s">
        <v>1493</v>
      </c>
      <c r="BI187" s="12" t="s">
        <v>1493</v>
      </c>
      <c r="BJ187" s="12" t="s">
        <v>1493</v>
      </c>
      <c r="BK187" s="12" t="s">
        <v>1493</v>
      </c>
      <c r="BL187" s="12" t="s">
        <v>1493</v>
      </c>
      <c r="BM187" s="12" t="s">
        <v>1493</v>
      </c>
      <c r="BN187" s="12" t="s">
        <v>1493</v>
      </c>
      <c r="BO187" s="12" t="s">
        <v>1493</v>
      </c>
      <c r="BP187" s="12" t="s">
        <v>1493</v>
      </c>
      <c r="BQ187" s="12" t="s">
        <v>1493</v>
      </c>
      <c r="BR187" s="12" t="s">
        <v>1493</v>
      </c>
      <c r="BS187" s="12" t="s">
        <v>1493</v>
      </c>
      <c r="BT187" s="12" t="s">
        <v>1493</v>
      </c>
      <c r="BU187" s="12" t="s">
        <v>1493</v>
      </c>
      <c r="BV187" s="12" t="s">
        <v>1493</v>
      </c>
      <c r="BW187" s="12" t="s">
        <v>1493</v>
      </c>
      <c r="BX187" s="12" t="s">
        <v>1493</v>
      </c>
      <c r="BY187" s="12" t="s">
        <v>1493</v>
      </c>
      <c r="BZ187" s="12" t="s">
        <v>1493</v>
      </c>
      <c r="CA187" s="12" t="s">
        <v>1493</v>
      </c>
      <c r="CB187" s="12" t="s">
        <v>1493</v>
      </c>
      <c r="CC187" s="12" t="s">
        <v>1493</v>
      </c>
      <c r="CD187" s="12" t="s">
        <v>1493</v>
      </c>
      <c r="CE187" s="12" t="s">
        <v>1493</v>
      </c>
      <c r="CF187" s="12" t="s">
        <v>1493</v>
      </c>
      <c r="CG187" s="12" t="s">
        <v>1493</v>
      </c>
      <c r="CH187" s="12" t="s">
        <v>1493</v>
      </c>
      <c r="CI187" s="12" t="s">
        <v>1493</v>
      </c>
      <c r="CJ187" s="12" t="s">
        <v>1493</v>
      </c>
      <c r="CK187" s="12" t="s">
        <v>1493</v>
      </c>
      <c r="CL187" s="12" t="s">
        <v>1493</v>
      </c>
      <c r="CM187" s="12" t="s">
        <v>1493</v>
      </c>
      <c r="CN187" s="12" t="s">
        <v>1493</v>
      </c>
      <c r="CO187" s="12" t="s">
        <v>1493</v>
      </c>
      <c r="CP187" s="12" t="s">
        <v>1493</v>
      </c>
      <c r="CQ187" s="12" t="s">
        <v>1493</v>
      </c>
      <c r="CR187" s="12" t="s">
        <v>1493</v>
      </c>
      <c r="CS187" s="12" t="s">
        <v>1493</v>
      </c>
      <c r="CT187" s="12" t="s">
        <v>1493</v>
      </c>
      <c r="CU187" s="12" t="s">
        <v>1493</v>
      </c>
      <c r="CV187" s="12" t="s">
        <v>1493</v>
      </c>
      <c r="CW187" s="12" t="s">
        <v>1493</v>
      </c>
      <c r="CX187" s="12" t="s">
        <v>1493</v>
      </c>
      <c r="CY187" s="12" t="s">
        <v>1493</v>
      </c>
      <c r="CZ187" s="12" t="s">
        <v>1493</v>
      </c>
      <c r="DA187" s="12" t="s">
        <v>1493</v>
      </c>
      <c r="DB187" s="12" t="s">
        <v>1493</v>
      </c>
      <c r="DC187" s="12" t="s">
        <v>1493</v>
      </c>
      <c r="DD187" s="12" t="s">
        <v>1493</v>
      </c>
      <c r="DE187" s="12" t="s">
        <v>1493</v>
      </c>
      <c r="DF187" s="12" t="s">
        <v>1493</v>
      </c>
      <c r="DG187" s="12" t="s">
        <v>1493</v>
      </c>
      <c r="DH187" s="12" t="s">
        <v>1493</v>
      </c>
      <c r="DI187" s="12" t="s">
        <v>1493</v>
      </c>
      <c r="DJ187" s="12" t="s">
        <v>1493</v>
      </c>
      <c r="DK187" s="12" t="s">
        <v>1493</v>
      </c>
      <c r="DL187" s="12" t="s">
        <v>1493</v>
      </c>
      <c r="DM187" s="12" t="s">
        <v>1493</v>
      </c>
      <c r="DN187" s="12" t="s">
        <v>1493</v>
      </c>
      <c r="DO187" s="12" t="s">
        <v>1493</v>
      </c>
      <c r="DP187" s="12" t="s">
        <v>1493</v>
      </c>
      <c r="DQ187" s="12" t="s">
        <v>1493</v>
      </c>
      <c r="DR187" s="12" t="s">
        <v>1493</v>
      </c>
      <c r="DS187" s="12" t="s">
        <v>1493</v>
      </c>
      <c r="DT187" s="12" t="s">
        <v>1493</v>
      </c>
      <c r="DU187" s="12" t="s">
        <v>1493</v>
      </c>
      <c r="DV187" s="12" t="s">
        <v>1493</v>
      </c>
      <c r="DW187" s="12" t="s">
        <v>1493</v>
      </c>
      <c r="DX187" s="12" t="s">
        <v>1493</v>
      </c>
      <c r="DY187" s="12" t="s">
        <v>1493</v>
      </c>
      <c r="DZ187" s="12" t="s">
        <v>1493</v>
      </c>
      <c r="EA187" s="12" t="s">
        <v>1493</v>
      </c>
      <c r="EB187" s="12" t="s">
        <v>1493</v>
      </c>
      <c r="EC187" s="12" t="s">
        <v>1493</v>
      </c>
      <c r="ED187" s="12" t="s">
        <v>1493</v>
      </c>
      <c r="EE187" s="12" t="s">
        <v>1493</v>
      </c>
      <c r="EF187" s="12" t="s">
        <v>1493</v>
      </c>
      <c r="EG187" s="12" t="s">
        <v>1493</v>
      </c>
      <c r="EH187" s="12" t="s">
        <v>1493</v>
      </c>
      <c r="EI187" s="12" t="s">
        <v>1493</v>
      </c>
      <c r="EJ187" s="12" t="s">
        <v>1493</v>
      </c>
      <c r="EK187" s="12" t="s">
        <v>1493</v>
      </c>
      <c r="EL187" s="12" t="s">
        <v>1493</v>
      </c>
      <c r="EM187" s="12" t="s">
        <v>1493</v>
      </c>
      <c r="EN187" s="12" t="s">
        <v>1493</v>
      </c>
      <c r="EO187" s="12" t="s">
        <v>1493</v>
      </c>
      <c r="EP187" s="12" t="s">
        <v>1493</v>
      </c>
      <c r="EQ187" s="12" t="s">
        <v>1493</v>
      </c>
      <c r="ER187" s="12" t="s">
        <v>1493</v>
      </c>
      <c r="ES187" s="12" t="s">
        <v>1493</v>
      </c>
      <c r="ET187" s="12" t="s">
        <v>1493</v>
      </c>
      <c r="EU187" s="12" t="s">
        <v>1493</v>
      </c>
      <c r="EV187" s="12" t="s">
        <v>1493</v>
      </c>
      <c r="EW187" s="12" t="s">
        <v>1493</v>
      </c>
      <c r="EX187" s="12" t="s">
        <v>1493</v>
      </c>
      <c r="EY187" s="12" t="s">
        <v>1493</v>
      </c>
      <c r="EZ187" s="12" t="s">
        <v>1493</v>
      </c>
      <c r="FA187" s="12" t="s">
        <v>1493</v>
      </c>
      <c r="FB187" s="12" t="s">
        <v>1493</v>
      </c>
      <c r="FC187" s="12" t="s">
        <v>1493</v>
      </c>
      <c r="FD187" s="12" t="s">
        <v>1493</v>
      </c>
      <c r="FE187" s="12" t="s">
        <v>1493</v>
      </c>
      <c r="FF187" s="12" t="s">
        <v>1493</v>
      </c>
      <c r="FG187" s="12" t="s">
        <v>1493</v>
      </c>
      <c r="FH187" s="12" t="s">
        <v>1493</v>
      </c>
      <c r="FI187" s="12" t="s">
        <v>1493</v>
      </c>
      <c r="FJ187" s="12" t="s">
        <v>1493</v>
      </c>
      <c r="FK187" s="12" t="s">
        <v>1493</v>
      </c>
      <c r="FL187" s="12" t="s">
        <v>1493</v>
      </c>
      <c r="FM187" s="12" t="s">
        <v>1493</v>
      </c>
      <c r="FN187">
        <v>1</v>
      </c>
      <c r="FO187" s="12" t="s">
        <v>1493</v>
      </c>
      <c r="FP187" s="12" t="s">
        <v>1493</v>
      </c>
      <c r="FQ187">
        <v>0</v>
      </c>
      <c r="FR187" s="12" t="s">
        <v>1493</v>
      </c>
      <c r="FS187" s="12" t="s">
        <v>1493</v>
      </c>
      <c r="FT187" s="12" t="s">
        <v>1493</v>
      </c>
      <c r="FU187" s="12" t="s">
        <v>1493</v>
      </c>
      <c r="FV187" s="12" t="s">
        <v>1493</v>
      </c>
      <c r="FW187" s="12" t="s">
        <v>1493</v>
      </c>
      <c r="FX187" s="12" t="s">
        <v>1493</v>
      </c>
      <c r="FY187" s="12" t="s">
        <v>1493</v>
      </c>
      <c r="FZ187" s="12" t="s">
        <v>1493</v>
      </c>
      <c r="GA187" s="12" t="s">
        <v>1493</v>
      </c>
      <c r="GB187" s="12" t="s">
        <v>1493</v>
      </c>
      <c r="GC187" s="12" t="s">
        <v>1493</v>
      </c>
      <c r="GD187" s="12" t="s">
        <v>1493</v>
      </c>
      <c r="GE187" s="12" t="s">
        <v>1493</v>
      </c>
      <c r="GF187" s="12" t="s">
        <v>1493</v>
      </c>
      <c r="GG187" s="12" t="s">
        <v>1493</v>
      </c>
      <c r="GH187" s="12" t="s">
        <v>1493</v>
      </c>
      <c r="GI187" s="12" t="s">
        <v>1493</v>
      </c>
      <c r="GJ187">
        <v>0</v>
      </c>
      <c r="GK187">
        <v>0</v>
      </c>
      <c r="GL187">
        <v>0</v>
      </c>
      <c r="GN187">
        <v>1</v>
      </c>
    </row>
    <row r="188" spans="1:196" x14ac:dyDescent="0.25">
      <c r="A188" s="4">
        <v>1.0920000000000001</v>
      </c>
      <c r="B188" s="12" t="s">
        <v>641</v>
      </c>
      <c r="C188" s="12" t="s">
        <v>1493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 s="12" t="s">
        <v>1493</v>
      </c>
      <c r="M188" s="12" t="s">
        <v>1493</v>
      </c>
      <c r="N188" s="12" t="s">
        <v>1493</v>
      </c>
      <c r="O188">
        <v>1</v>
      </c>
      <c r="P188" s="12" t="s">
        <v>756</v>
      </c>
      <c r="Q188" s="12" t="s">
        <v>1493</v>
      </c>
      <c r="R188">
        <v>1</v>
      </c>
      <c r="S188" s="12" t="s">
        <v>1493</v>
      </c>
      <c r="T188" s="12" t="s">
        <v>1493</v>
      </c>
      <c r="U188" s="12" t="s">
        <v>1493</v>
      </c>
      <c r="V188" s="12" t="s">
        <v>1493</v>
      </c>
      <c r="W188" s="12" t="s">
        <v>1493</v>
      </c>
      <c r="X188" s="12" t="s">
        <v>1493</v>
      </c>
      <c r="Y188" s="12" t="s">
        <v>1493</v>
      </c>
      <c r="Z188" s="12" t="s">
        <v>1493</v>
      </c>
      <c r="AA188" s="12" t="s">
        <v>1493</v>
      </c>
      <c r="AB188">
        <v>1</v>
      </c>
      <c r="AC188">
        <v>1</v>
      </c>
      <c r="AD188" s="12" t="s">
        <v>1493</v>
      </c>
      <c r="AE188" s="12" t="s">
        <v>1493</v>
      </c>
      <c r="AF188" s="12" t="s">
        <v>1493</v>
      </c>
      <c r="AG188" s="12" t="s">
        <v>1493</v>
      </c>
      <c r="AH188" s="12" t="s">
        <v>1493</v>
      </c>
      <c r="AI188" s="12" t="s">
        <v>1493</v>
      </c>
      <c r="AJ188" s="12" t="s">
        <v>1493</v>
      </c>
      <c r="AK188" s="12" t="s">
        <v>1493</v>
      </c>
      <c r="AL188" s="12" t="s">
        <v>1493</v>
      </c>
      <c r="AM188" s="12" t="s">
        <v>1493</v>
      </c>
      <c r="AN188" s="12" t="s">
        <v>1493</v>
      </c>
      <c r="AO188" s="12" t="s">
        <v>1493</v>
      </c>
      <c r="AP188" s="12" t="s">
        <v>1493</v>
      </c>
      <c r="AQ188" s="12" t="s">
        <v>1493</v>
      </c>
      <c r="AR188" s="12" t="s">
        <v>1493</v>
      </c>
      <c r="AS188" s="12" t="s">
        <v>1493</v>
      </c>
      <c r="AT188" s="12" t="s">
        <v>1493</v>
      </c>
      <c r="AU188" s="12" t="s">
        <v>1493</v>
      </c>
      <c r="AV188" s="12" t="s">
        <v>1493</v>
      </c>
      <c r="AW188" s="12" t="s">
        <v>1493</v>
      </c>
      <c r="AX188" s="12" t="s">
        <v>1493</v>
      </c>
      <c r="AY188" s="12" t="s">
        <v>1493</v>
      </c>
      <c r="AZ188" s="12" t="s">
        <v>1493</v>
      </c>
      <c r="BA188" s="12" t="s">
        <v>1493</v>
      </c>
      <c r="BB188" s="12" t="s">
        <v>1493</v>
      </c>
      <c r="BC188" s="12" t="s">
        <v>1493</v>
      </c>
      <c r="BD188" s="12" t="s">
        <v>1493</v>
      </c>
      <c r="BE188" s="12" t="s">
        <v>1493</v>
      </c>
      <c r="BF188" s="12" t="s">
        <v>1493</v>
      </c>
      <c r="BG188" s="12" t="s">
        <v>1493</v>
      </c>
      <c r="BH188" s="12" t="s">
        <v>1493</v>
      </c>
      <c r="BI188" s="12" t="s">
        <v>1493</v>
      </c>
      <c r="BJ188" s="12" t="s">
        <v>1493</v>
      </c>
      <c r="BK188" s="12" t="s">
        <v>1493</v>
      </c>
      <c r="BL188" s="12" t="s">
        <v>1493</v>
      </c>
      <c r="BM188" s="12" t="s">
        <v>1493</v>
      </c>
      <c r="BN188" s="12" t="s">
        <v>1493</v>
      </c>
      <c r="BO188" s="12" t="s">
        <v>1493</v>
      </c>
      <c r="BP188" s="12" t="s">
        <v>1493</v>
      </c>
      <c r="BQ188" s="12" t="s">
        <v>1493</v>
      </c>
      <c r="BR188" s="12" t="s">
        <v>1493</v>
      </c>
      <c r="BS188" s="12" t="s">
        <v>1493</v>
      </c>
      <c r="BT188" s="12" t="s">
        <v>1493</v>
      </c>
      <c r="BU188" s="12" t="s">
        <v>1493</v>
      </c>
      <c r="BV188" s="12" t="s">
        <v>1493</v>
      </c>
      <c r="BW188" s="12" t="s">
        <v>1493</v>
      </c>
      <c r="BX188" s="12" t="s">
        <v>1493</v>
      </c>
      <c r="BY188" s="12" t="s">
        <v>1493</v>
      </c>
      <c r="BZ188" s="12" t="s">
        <v>1493</v>
      </c>
      <c r="CA188" s="12" t="s">
        <v>1493</v>
      </c>
      <c r="CB188" s="12" t="s">
        <v>1493</v>
      </c>
      <c r="CC188" s="12" t="s">
        <v>1493</v>
      </c>
      <c r="CD188" s="12" t="s">
        <v>1493</v>
      </c>
      <c r="CE188" s="12" t="s">
        <v>1493</v>
      </c>
      <c r="CF188" s="12" t="s">
        <v>1493</v>
      </c>
      <c r="CG188" s="12" t="s">
        <v>1493</v>
      </c>
      <c r="CH188" s="12" t="s">
        <v>1493</v>
      </c>
      <c r="CI188" s="12" t="s">
        <v>1493</v>
      </c>
      <c r="CJ188" s="12" t="s">
        <v>1493</v>
      </c>
      <c r="CK188" s="12" t="s">
        <v>1493</v>
      </c>
      <c r="CL188" s="12" t="s">
        <v>1493</v>
      </c>
      <c r="CM188" s="12" t="s">
        <v>1493</v>
      </c>
      <c r="CN188" s="12" t="s">
        <v>1493</v>
      </c>
      <c r="CO188" s="12" t="s">
        <v>1493</v>
      </c>
      <c r="CP188" s="12" t="s">
        <v>1493</v>
      </c>
      <c r="CQ188" s="12" t="s">
        <v>1493</v>
      </c>
      <c r="CR188" s="12" t="s">
        <v>1493</v>
      </c>
      <c r="CS188" s="12" t="s">
        <v>1493</v>
      </c>
      <c r="CT188" s="12" t="s">
        <v>1493</v>
      </c>
      <c r="CU188" s="12" t="s">
        <v>1493</v>
      </c>
      <c r="CV188" s="12" t="s">
        <v>1493</v>
      </c>
      <c r="CW188" s="12" t="s">
        <v>1493</v>
      </c>
      <c r="CX188" s="12" t="s">
        <v>1493</v>
      </c>
      <c r="CY188" s="12" t="s">
        <v>1493</v>
      </c>
      <c r="CZ188" s="12" t="s">
        <v>1493</v>
      </c>
      <c r="DA188" s="12" t="s">
        <v>1493</v>
      </c>
      <c r="DB188" s="12" t="s">
        <v>1493</v>
      </c>
      <c r="DC188" s="12" t="s">
        <v>1493</v>
      </c>
      <c r="DD188" s="12" t="s">
        <v>1493</v>
      </c>
      <c r="DE188" s="12" t="s">
        <v>1493</v>
      </c>
      <c r="DF188" s="12" t="s">
        <v>1493</v>
      </c>
      <c r="DG188" s="12" t="s">
        <v>1493</v>
      </c>
      <c r="DH188" s="12" t="s">
        <v>1493</v>
      </c>
      <c r="DI188" s="12" t="s">
        <v>1493</v>
      </c>
      <c r="DJ188" s="12" t="s">
        <v>1493</v>
      </c>
      <c r="DK188" s="12" t="s">
        <v>1493</v>
      </c>
      <c r="DL188" s="12" t="s">
        <v>1493</v>
      </c>
      <c r="DM188" s="12" t="s">
        <v>1493</v>
      </c>
      <c r="DN188" s="12" t="s">
        <v>1493</v>
      </c>
      <c r="DO188" s="12" t="s">
        <v>1493</v>
      </c>
      <c r="DP188" s="12" t="s">
        <v>1493</v>
      </c>
      <c r="DQ188" s="12" t="s">
        <v>1493</v>
      </c>
      <c r="DR188" s="12" t="s">
        <v>1493</v>
      </c>
      <c r="DS188" s="12" t="s">
        <v>1493</v>
      </c>
      <c r="DT188" s="12" t="s">
        <v>1493</v>
      </c>
      <c r="DU188" s="12" t="s">
        <v>1493</v>
      </c>
      <c r="DV188" s="12" t="s">
        <v>1493</v>
      </c>
      <c r="DW188" s="12" t="s">
        <v>1493</v>
      </c>
      <c r="DX188" s="12" t="s">
        <v>1493</v>
      </c>
      <c r="DY188" s="12" t="s">
        <v>1493</v>
      </c>
      <c r="DZ188" s="12" t="s">
        <v>1493</v>
      </c>
      <c r="EA188" s="12" t="s">
        <v>1493</v>
      </c>
      <c r="EB188" s="12" t="s">
        <v>1493</v>
      </c>
      <c r="EC188" s="12" t="s">
        <v>1493</v>
      </c>
      <c r="ED188" s="12" t="s">
        <v>1493</v>
      </c>
      <c r="EE188" s="12" t="s">
        <v>1493</v>
      </c>
      <c r="EF188" s="12" t="s">
        <v>1493</v>
      </c>
      <c r="EG188" s="12" t="s">
        <v>1493</v>
      </c>
      <c r="EH188" s="12" t="s">
        <v>1493</v>
      </c>
      <c r="EI188" s="12" t="s">
        <v>1493</v>
      </c>
      <c r="EJ188" s="12" t="s">
        <v>1493</v>
      </c>
      <c r="EK188" s="12" t="s">
        <v>1493</v>
      </c>
      <c r="EL188" s="12" t="s">
        <v>1493</v>
      </c>
      <c r="EM188" s="12" t="s">
        <v>1493</v>
      </c>
      <c r="EN188" s="12" t="s">
        <v>1493</v>
      </c>
      <c r="EO188" s="12" t="s">
        <v>1493</v>
      </c>
      <c r="EP188" s="12" t="s">
        <v>1493</v>
      </c>
      <c r="EQ188" s="12" t="s">
        <v>1493</v>
      </c>
      <c r="ER188" s="12" t="s">
        <v>1493</v>
      </c>
      <c r="ES188" s="12" t="s">
        <v>1493</v>
      </c>
      <c r="ET188" s="12" t="s">
        <v>1493</v>
      </c>
      <c r="EU188" s="12" t="s">
        <v>1493</v>
      </c>
      <c r="EV188" s="12" t="s">
        <v>1493</v>
      </c>
      <c r="EW188" s="12" t="s">
        <v>1493</v>
      </c>
      <c r="EX188" s="12" t="s">
        <v>1493</v>
      </c>
      <c r="EY188" s="12" t="s">
        <v>1493</v>
      </c>
      <c r="EZ188" s="12" t="s">
        <v>1493</v>
      </c>
      <c r="FA188" s="12" t="s">
        <v>1493</v>
      </c>
      <c r="FB188" s="12" t="s">
        <v>1493</v>
      </c>
      <c r="FC188" s="12" t="s">
        <v>1493</v>
      </c>
      <c r="FD188" s="12" t="s">
        <v>1493</v>
      </c>
      <c r="FE188" s="12" t="s">
        <v>1493</v>
      </c>
      <c r="FF188" s="12" t="s">
        <v>1493</v>
      </c>
      <c r="FG188" s="12" t="s">
        <v>1493</v>
      </c>
      <c r="FH188" s="12" t="s">
        <v>1493</v>
      </c>
      <c r="FI188" s="12" t="s">
        <v>1493</v>
      </c>
      <c r="FJ188" s="12" t="s">
        <v>1493</v>
      </c>
      <c r="FK188" s="12" t="s">
        <v>1493</v>
      </c>
      <c r="FL188" s="12" t="s">
        <v>1493</v>
      </c>
      <c r="FM188" s="12" t="s">
        <v>1493</v>
      </c>
      <c r="FN188">
        <v>1</v>
      </c>
      <c r="FO188" s="12" t="s">
        <v>1493</v>
      </c>
      <c r="FP188" s="12" t="s">
        <v>1493</v>
      </c>
      <c r="FQ188">
        <v>0</v>
      </c>
      <c r="FR188" s="12" t="s">
        <v>1493</v>
      </c>
      <c r="FS188" s="12" t="s">
        <v>1493</v>
      </c>
      <c r="FT188" s="12" t="s">
        <v>1493</v>
      </c>
      <c r="FU188" s="12" t="s">
        <v>1493</v>
      </c>
      <c r="FV188" s="12" t="s">
        <v>1493</v>
      </c>
      <c r="FW188" s="12" t="s">
        <v>1493</v>
      </c>
      <c r="FX188" s="12" t="s">
        <v>1493</v>
      </c>
      <c r="FY188" s="12" t="s">
        <v>1493</v>
      </c>
      <c r="FZ188" s="12" t="s">
        <v>1493</v>
      </c>
      <c r="GA188" s="12" t="s">
        <v>1493</v>
      </c>
      <c r="GB188" s="12" t="s">
        <v>1493</v>
      </c>
      <c r="GC188" s="12" t="s">
        <v>1493</v>
      </c>
      <c r="GD188" s="12" t="s">
        <v>1493</v>
      </c>
      <c r="GE188" s="12" t="s">
        <v>1493</v>
      </c>
      <c r="GF188" s="12" t="s">
        <v>1493</v>
      </c>
      <c r="GG188" s="12" t="s">
        <v>1493</v>
      </c>
      <c r="GH188" s="12" t="s">
        <v>1493</v>
      </c>
      <c r="GI188" s="12" t="s">
        <v>1493</v>
      </c>
      <c r="GJ188">
        <v>0</v>
      </c>
      <c r="GK188">
        <v>0</v>
      </c>
      <c r="GL188">
        <v>0</v>
      </c>
      <c r="GN188">
        <v>1</v>
      </c>
    </row>
    <row r="189" spans="1:196" x14ac:dyDescent="0.25">
      <c r="A189" s="4">
        <v>1.093</v>
      </c>
      <c r="B189" s="12" t="s">
        <v>579</v>
      </c>
      <c r="C189" s="12" t="s">
        <v>1493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 s="12" t="s">
        <v>1493</v>
      </c>
      <c r="M189" s="12" t="s">
        <v>1493</v>
      </c>
      <c r="N189" s="12" t="s">
        <v>1493</v>
      </c>
      <c r="O189">
        <v>1</v>
      </c>
      <c r="P189" s="12" t="s">
        <v>1077</v>
      </c>
      <c r="Q189" s="12" t="s">
        <v>1493</v>
      </c>
      <c r="R189" s="12" t="s">
        <v>1493</v>
      </c>
      <c r="S189" s="12" t="s">
        <v>1493</v>
      </c>
      <c r="T189" s="12" t="s">
        <v>1493</v>
      </c>
      <c r="U189" s="12" t="s">
        <v>1493</v>
      </c>
      <c r="V189" s="12" t="s">
        <v>1493</v>
      </c>
      <c r="W189" s="12" t="s">
        <v>1493</v>
      </c>
      <c r="X189" s="12" t="s">
        <v>1493</v>
      </c>
      <c r="Y189" s="12" t="s">
        <v>1493</v>
      </c>
      <c r="Z189">
        <v>1</v>
      </c>
      <c r="AA189" s="12" t="s">
        <v>1493</v>
      </c>
      <c r="AB189">
        <v>1</v>
      </c>
      <c r="AC189" s="12" t="s">
        <v>1493</v>
      </c>
      <c r="AD189" t="s">
        <v>797</v>
      </c>
      <c r="AE189" s="12" t="s">
        <v>1493</v>
      </c>
      <c r="AF189" s="12" t="s">
        <v>1493</v>
      </c>
      <c r="AG189" s="12" t="s">
        <v>1493</v>
      </c>
      <c r="AH189" s="12" t="s">
        <v>1493</v>
      </c>
      <c r="AI189" s="12" t="s">
        <v>1493</v>
      </c>
      <c r="AJ189" s="12" t="s">
        <v>1493</v>
      </c>
      <c r="AK189" s="12" t="s">
        <v>1493</v>
      </c>
      <c r="AL189" s="12" t="s">
        <v>1493</v>
      </c>
      <c r="AM189" s="12" t="s">
        <v>1493</v>
      </c>
      <c r="AN189">
        <v>1</v>
      </c>
      <c r="AO189" s="12" t="s">
        <v>1493</v>
      </c>
      <c r="AP189" s="12" t="s">
        <v>1493</v>
      </c>
      <c r="AQ189" s="12" t="s">
        <v>1493</v>
      </c>
      <c r="AR189" s="12" t="s">
        <v>1493</v>
      </c>
      <c r="AS189" s="12" t="s">
        <v>1493</v>
      </c>
      <c r="AT189" s="12" t="s">
        <v>1493</v>
      </c>
      <c r="AU189" s="12" t="s">
        <v>1493</v>
      </c>
      <c r="AV189" s="12" t="s">
        <v>1493</v>
      </c>
      <c r="AW189" s="12" t="s">
        <v>1493</v>
      </c>
      <c r="AX189" s="12" t="s">
        <v>1493</v>
      </c>
      <c r="AY189" s="12" t="s">
        <v>1493</v>
      </c>
      <c r="AZ189" s="12" t="s">
        <v>1493</v>
      </c>
      <c r="BA189" s="12" t="s">
        <v>1493</v>
      </c>
      <c r="BB189" s="12" t="s">
        <v>1493</v>
      </c>
      <c r="BC189" s="12" t="s">
        <v>1493</v>
      </c>
      <c r="BD189" s="12" t="s">
        <v>1493</v>
      </c>
      <c r="BE189" s="12" t="s">
        <v>1493</v>
      </c>
      <c r="BF189" s="12" t="s">
        <v>1493</v>
      </c>
      <c r="BG189" s="12" t="s">
        <v>1493</v>
      </c>
      <c r="BH189" s="12" t="s">
        <v>1493</v>
      </c>
      <c r="BI189" s="12" t="s">
        <v>1493</v>
      </c>
      <c r="BJ189" s="12" t="s">
        <v>1493</v>
      </c>
      <c r="BK189" s="12" t="s">
        <v>1493</v>
      </c>
      <c r="BL189" s="12" t="s">
        <v>1493</v>
      </c>
      <c r="BM189" s="12" t="s">
        <v>1493</v>
      </c>
      <c r="BN189" s="12" t="s">
        <v>1493</v>
      </c>
      <c r="BO189" s="12" t="s">
        <v>1493</v>
      </c>
      <c r="BP189" s="12" t="s">
        <v>1493</v>
      </c>
      <c r="BQ189" s="12" t="s">
        <v>1493</v>
      </c>
      <c r="BR189" s="12" t="s">
        <v>1493</v>
      </c>
      <c r="BS189" s="12" t="s">
        <v>1493</v>
      </c>
      <c r="BT189" s="12" t="s">
        <v>1493</v>
      </c>
      <c r="BU189" s="12" t="s">
        <v>1493</v>
      </c>
      <c r="BV189" s="12" t="s">
        <v>1493</v>
      </c>
      <c r="BW189" s="12" t="s">
        <v>1493</v>
      </c>
      <c r="BX189" s="12" t="s">
        <v>1493</v>
      </c>
      <c r="BY189" s="12" t="s">
        <v>1493</v>
      </c>
      <c r="BZ189" s="12" t="s">
        <v>1493</v>
      </c>
      <c r="CA189" s="12" t="s">
        <v>1493</v>
      </c>
      <c r="CB189" s="12" t="s">
        <v>1493</v>
      </c>
      <c r="CC189" s="12" t="s">
        <v>1493</v>
      </c>
      <c r="CD189" s="12" t="s">
        <v>1493</v>
      </c>
      <c r="CE189" s="12" t="s">
        <v>1493</v>
      </c>
      <c r="CF189" s="12" t="s">
        <v>1493</v>
      </c>
      <c r="CG189" s="12" t="s">
        <v>1493</v>
      </c>
      <c r="CH189" s="12" t="s">
        <v>1493</v>
      </c>
      <c r="CI189" s="12" t="s">
        <v>1493</v>
      </c>
      <c r="CJ189" s="12" t="s">
        <v>1493</v>
      </c>
      <c r="CK189" s="12" t="s">
        <v>1493</v>
      </c>
      <c r="CL189" s="12" t="s">
        <v>1493</v>
      </c>
      <c r="CM189" s="12" t="s">
        <v>1493</v>
      </c>
      <c r="CN189" s="12" t="s">
        <v>1493</v>
      </c>
      <c r="CO189" s="12" t="s">
        <v>1493</v>
      </c>
      <c r="CP189" s="12" t="s">
        <v>1493</v>
      </c>
      <c r="CQ189" s="12" t="s">
        <v>1493</v>
      </c>
      <c r="CR189" s="12" t="s">
        <v>1493</v>
      </c>
      <c r="CS189" s="12" t="s">
        <v>1493</v>
      </c>
      <c r="CT189" s="12" t="s">
        <v>1493</v>
      </c>
      <c r="CU189" s="12" t="s">
        <v>1493</v>
      </c>
      <c r="CV189" s="12" t="s">
        <v>1493</v>
      </c>
      <c r="CW189" s="12" t="s">
        <v>1493</v>
      </c>
      <c r="CX189" s="12" t="s">
        <v>1493</v>
      </c>
      <c r="CY189" s="12" t="s">
        <v>1493</v>
      </c>
      <c r="CZ189" s="12" t="s">
        <v>1493</v>
      </c>
      <c r="DA189" s="12" t="s">
        <v>1493</v>
      </c>
      <c r="DB189" s="12" t="s">
        <v>1493</v>
      </c>
      <c r="DC189" s="12" t="s">
        <v>1493</v>
      </c>
      <c r="DD189" s="12" t="s">
        <v>1493</v>
      </c>
      <c r="DE189" s="12" t="s">
        <v>1493</v>
      </c>
      <c r="DF189" s="12" t="s">
        <v>1493</v>
      </c>
      <c r="DG189" s="12" t="s">
        <v>1493</v>
      </c>
      <c r="DH189" s="12" t="s">
        <v>1493</v>
      </c>
      <c r="DI189" s="12" t="s">
        <v>1493</v>
      </c>
      <c r="DJ189" s="12" t="s">
        <v>1493</v>
      </c>
      <c r="DK189" s="12" t="s">
        <v>1493</v>
      </c>
      <c r="DL189" s="12" t="s">
        <v>1493</v>
      </c>
      <c r="DM189" s="12" t="s">
        <v>1493</v>
      </c>
      <c r="DN189" s="12" t="s">
        <v>1493</v>
      </c>
      <c r="DO189" s="12" t="s">
        <v>1493</v>
      </c>
      <c r="DP189" s="12" t="s">
        <v>1493</v>
      </c>
      <c r="DQ189" s="12" t="s">
        <v>1493</v>
      </c>
      <c r="DR189" s="12" t="s">
        <v>1493</v>
      </c>
      <c r="DS189" s="12" t="s">
        <v>1493</v>
      </c>
      <c r="DT189" s="12" t="s">
        <v>1493</v>
      </c>
      <c r="DU189" s="12" t="s">
        <v>1493</v>
      </c>
      <c r="DV189" s="12" t="s">
        <v>1493</v>
      </c>
      <c r="DW189" s="12" t="s">
        <v>1493</v>
      </c>
      <c r="DX189" s="12" t="s">
        <v>1493</v>
      </c>
      <c r="DY189" s="12" t="s">
        <v>1493</v>
      </c>
      <c r="DZ189" s="12" t="s">
        <v>1493</v>
      </c>
      <c r="EA189" s="12" t="s">
        <v>1493</v>
      </c>
      <c r="EB189" s="12" t="s">
        <v>1493</v>
      </c>
      <c r="EC189" s="12" t="s">
        <v>1493</v>
      </c>
      <c r="ED189" s="12" t="s">
        <v>1493</v>
      </c>
      <c r="EE189" s="12" t="s">
        <v>1493</v>
      </c>
      <c r="EF189" s="12" t="s">
        <v>1493</v>
      </c>
      <c r="EG189" s="12" t="s">
        <v>1493</v>
      </c>
      <c r="EH189" s="12" t="s">
        <v>1493</v>
      </c>
      <c r="EI189" s="12" t="s">
        <v>1493</v>
      </c>
      <c r="EJ189" s="12" t="s">
        <v>1493</v>
      </c>
      <c r="EK189" s="12" t="s">
        <v>1493</v>
      </c>
      <c r="EL189" s="12" t="s">
        <v>1493</v>
      </c>
      <c r="EM189" s="12" t="s">
        <v>1493</v>
      </c>
      <c r="EN189" s="12" t="s">
        <v>1493</v>
      </c>
      <c r="EO189" s="12" t="s">
        <v>1493</v>
      </c>
      <c r="EP189" s="12" t="s">
        <v>1493</v>
      </c>
      <c r="EQ189" s="12" t="s">
        <v>1493</v>
      </c>
      <c r="ER189" s="12" t="s">
        <v>1493</v>
      </c>
      <c r="ES189" s="12" t="s">
        <v>1493</v>
      </c>
      <c r="ET189" s="12" t="s">
        <v>1493</v>
      </c>
      <c r="EU189" s="12" t="s">
        <v>1493</v>
      </c>
      <c r="EV189" s="12" t="s">
        <v>1493</v>
      </c>
      <c r="EW189" s="12" t="s">
        <v>1493</v>
      </c>
      <c r="EX189" s="12" t="s">
        <v>1493</v>
      </c>
      <c r="EY189" s="12" t="s">
        <v>1493</v>
      </c>
      <c r="EZ189" s="12" t="s">
        <v>1493</v>
      </c>
      <c r="FA189" s="12" t="s">
        <v>1493</v>
      </c>
      <c r="FB189" s="12" t="s">
        <v>1493</v>
      </c>
      <c r="FC189" s="12" t="s">
        <v>1493</v>
      </c>
      <c r="FD189" s="12" t="s">
        <v>1493</v>
      </c>
      <c r="FE189" s="12" t="s">
        <v>1493</v>
      </c>
      <c r="FF189" s="12" t="s">
        <v>1493</v>
      </c>
      <c r="FG189" s="12" t="s">
        <v>1493</v>
      </c>
      <c r="FH189" s="12" t="s">
        <v>1493</v>
      </c>
      <c r="FI189" s="12" t="s">
        <v>1493</v>
      </c>
      <c r="FJ189" s="12" t="s">
        <v>1493</v>
      </c>
      <c r="FK189" s="12" t="s">
        <v>1493</v>
      </c>
      <c r="FL189" s="12" t="s">
        <v>1493</v>
      </c>
      <c r="FM189" s="12" t="s">
        <v>1493</v>
      </c>
      <c r="FN189">
        <v>1</v>
      </c>
      <c r="FO189" s="12" t="s">
        <v>1493</v>
      </c>
      <c r="FP189" s="12" t="s">
        <v>1493</v>
      </c>
      <c r="FQ189">
        <v>0</v>
      </c>
      <c r="FR189" s="12" t="s">
        <v>1493</v>
      </c>
      <c r="FS189" s="12" t="s">
        <v>1493</v>
      </c>
      <c r="FT189" s="12" t="s">
        <v>1493</v>
      </c>
      <c r="FU189" s="12" t="s">
        <v>1493</v>
      </c>
      <c r="FV189" s="12" t="s">
        <v>1493</v>
      </c>
      <c r="FW189" s="12" t="s">
        <v>1493</v>
      </c>
      <c r="FX189" s="12" t="s">
        <v>1493</v>
      </c>
      <c r="FY189" s="12" t="s">
        <v>1493</v>
      </c>
      <c r="FZ189" s="12" t="s">
        <v>1493</v>
      </c>
      <c r="GA189" s="12" t="s">
        <v>1493</v>
      </c>
      <c r="GB189" s="12" t="s">
        <v>1493</v>
      </c>
      <c r="GC189" s="12" t="s">
        <v>1493</v>
      </c>
      <c r="GD189" s="12" t="s">
        <v>1493</v>
      </c>
      <c r="GE189" s="12" t="s">
        <v>1493</v>
      </c>
      <c r="GF189" s="12" t="s">
        <v>1493</v>
      </c>
      <c r="GG189" s="12" t="s">
        <v>1493</v>
      </c>
      <c r="GH189" s="12" t="s">
        <v>1493</v>
      </c>
      <c r="GI189" s="12" t="s">
        <v>1493</v>
      </c>
      <c r="GJ189">
        <v>0</v>
      </c>
      <c r="GK189">
        <v>0</v>
      </c>
      <c r="GL189">
        <v>1</v>
      </c>
      <c r="GN189">
        <v>1</v>
      </c>
    </row>
    <row r="190" spans="1:196" x14ac:dyDescent="0.25">
      <c r="A190" s="4">
        <v>1.0940000000000001</v>
      </c>
      <c r="B190" s="12" t="s">
        <v>579</v>
      </c>
      <c r="C190" s="12" t="s">
        <v>1493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 s="12" t="s">
        <v>1493</v>
      </c>
      <c r="M190" s="12" t="s">
        <v>1493</v>
      </c>
      <c r="N190">
        <v>1</v>
      </c>
      <c r="O190">
        <v>1</v>
      </c>
      <c r="P190" s="12" t="s">
        <v>1493</v>
      </c>
      <c r="Q190" s="12" t="s">
        <v>1493</v>
      </c>
      <c r="R190" s="12" t="s">
        <v>1493</v>
      </c>
      <c r="S190" s="12" t="s">
        <v>1493</v>
      </c>
      <c r="T190" s="12" t="s">
        <v>1493</v>
      </c>
      <c r="U190" s="12" t="s">
        <v>1493</v>
      </c>
      <c r="V190" s="12" t="s">
        <v>1493</v>
      </c>
      <c r="W190" s="12" t="s">
        <v>1493</v>
      </c>
      <c r="X190" s="12" t="s">
        <v>1493</v>
      </c>
      <c r="Y190" s="12" t="s">
        <v>1493</v>
      </c>
      <c r="Z190" s="12" t="s">
        <v>1493</v>
      </c>
      <c r="AA190" s="12" t="s">
        <v>1493</v>
      </c>
      <c r="AB190" s="12" t="s">
        <v>1493</v>
      </c>
      <c r="AC190" s="12" t="s">
        <v>1493</v>
      </c>
      <c r="AD190" s="12" t="s">
        <v>1493</v>
      </c>
      <c r="AE190" s="12" t="s">
        <v>1493</v>
      </c>
      <c r="AF190" s="12" t="s">
        <v>1493</v>
      </c>
      <c r="AG190" s="12" t="s">
        <v>1493</v>
      </c>
      <c r="AH190" s="12" t="s">
        <v>1493</v>
      </c>
      <c r="AI190" s="12" t="s">
        <v>1493</v>
      </c>
      <c r="AJ190" s="12" t="s">
        <v>1493</v>
      </c>
      <c r="AK190" s="12" t="s">
        <v>1493</v>
      </c>
      <c r="AL190" s="12" t="s">
        <v>1493</v>
      </c>
      <c r="AM190" s="12" t="s">
        <v>1493</v>
      </c>
      <c r="AN190" s="12" t="s">
        <v>1493</v>
      </c>
      <c r="AO190" s="12" t="s">
        <v>1493</v>
      </c>
      <c r="AP190" s="12" t="s">
        <v>1493</v>
      </c>
      <c r="AQ190" s="12" t="s">
        <v>1493</v>
      </c>
      <c r="AR190" s="12" t="s">
        <v>1493</v>
      </c>
      <c r="AS190" s="12" t="s">
        <v>1493</v>
      </c>
      <c r="AT190" s="12" t="s">
        <v>1493</v>
      </c>
      <c r="AU190" s="12" t="s">
        <v>1493</v>
      </c>
      <c r="AV190" s="12" t="s">
        <v>1493</v>
      </c>
      <c r="AW190" s="12" t="s">
        <v>1493</v>
      </c>
      <c r="AX190" s="12" t="s">
        <v>1493</v>
      </c>
      <c r="AY190" s="12" t="s">
        <v>1493</v>
      </c>
      <c r="AZ190" s="12" t="s">
        <v>1493</v>
      </c>
      <c r="BA190" s="12" t="s">
        <v>1493</v>
      </c>
      <c r="BB190" s="12" t="s">
        <v>1493</v>
      </c>
      <c r="BC190" s="12" t="s">
        <v>1493</v>
      </c>
      <c r="BD190" s="12" t="s">
        <v>1493</v>
      </c>
      <c r="BE190" s="12" t="s">
        <v>1493</v>
      </c>
      <c r="BF190" s="12" t="s">
        <v>1493</v>
      </c>
      <c r="BG190" s="12" t="s">
        <v>1493</v>
      </c>
      <c r="BH190" s="12" t="s">
        <v>1493</v>
      </c>
      <c r="BI190" s="12" t="s">
        <v>1493</v>
      </c>
      <c r="BJ190" s="12" t="s">
        <v>1493</v>
      </c>
      <c r="BK190" s="12" t="s">
        <v>1493</v>
      </c>
      <c r="BL190" s="12" t="s">
        <v>1493</v>
      </c>
      <c r="BM190" s="12" t="s">
        <v>1493</v>
      </c>
      <c r="BN190" s="12" t="s">
        <v>1493</v>
      </c>
      <c r="BO190" s="12" t="s">
        <v>1493</v>
      </c>
      <c r="BP190" s="12" t="s">
        <v>1493</v>
      </c>
      <c r="BQ190" s="12" t="s">
        <v>1493</v>
      </c>
      <c r="BR190" s="12" t="s">
        <v>1493</v>
      </c>
      <c r="BS190" s="12" t="s">
        <v>1493</v>
      </c>
      <c r="BT190" s="12" t="s">
        <v>1493</v>
      </c>
      <c r="BU190" s="12" t="s">
        <v>1493</v>
      </c>
      <c r="BV190" s="12" t="s">
        <v>1493</v>
      </c>
      <c r="BW190" s="12" t="s">
        <v>1493</v>
      </c>
      <c r="BX190" s="12" t="s">
        <v>1493</v>
      </c>
      <c r="BY190" s="12" t="s">
        <v>1493</v>
      </c>
      <c r="BZ190" s="12" t="s">
        <v>1493</v>
      </c>
      <c r="CA190" s="12" t="s">
        <v>1493</v>
      </c>
      <c r="CB190" s="12" t="s">
        <v>1493</v>
      </c>
      <c r="CC190" s="12" t="s">
        <v>1493</v>
      </c>
      <c r="CD190" s="12" t="s">
        <v>1493</v>
      </c>
      <c r="CE190" s="12" t="s">
        <v>1493</v>
      </c>
      <c r="CF190" s="12" t="s">
        <v>1493</v>
      </c>
      <c r="CG190" s="12" t="s">
        <v>1493</v>
      </c>
      <c r="CH190" s="12" t="s">
        <v>1493</v>
      </c>
      <c r="CI190" s="12" t="s">
        <v>1493</v>
      </c>
      <c r="CJ190" s="12" t="s">
        <v>1493</v>
      </c>
      <c r="CK190" s="12" t="s">
        <v>1493</v>
      </c>
      <c r="CL190" s="12" t="s">
        <v>1493</v>
      </c>
      <c r="CM190" s="12" t="s">
        <v>1493</v>
      </c>
      <c r="CN190" s="12" t="s">
        <v>1493</v>
      </c>
      <c r="CO190" s="12" t="s">
        <v>1493</v>
      </c>
      <c r="CP190" s="12" t="s">
        <v>1493</v>
      </c>
      <c r="CQ190" s="12" t="s">
        <v>1493</v>
      </c>
      <c r="CR190" s="12" t="s">
        <v>1493</v>
      </c>
      <c r="CS190" s="12" t="s">
        <v>1493</v>
      </c>
      <c r="CT190" s="12" t="s">
        <v>1493</v>
      </c>
      <c r="CU190" s="12" t="s">
        <v>1493</v>
      </c>
      <c r="CV190" s="12" t="s">
        <v>1493</v>
      </c>
      <c r="CW190" s="12" t="s">
        <v>1493</v>
      </c>
      <c r="CX190" s="12" t="s">
        <v>1493</v>
      </c>
      <c r="CY190" s="12" t="s">
        <v>1493</v>
      </c>
      <c r="CZ190" s="12" t="s">
        <v>1493</v>
      </c>
      <c r="DA190" s="12" t="s">
        <v>1493</v>
      </c>
      <c r="DB190" s="12" t="s">
        <v>1493</v>
      </c>
      <c r="DC190" s="12" t="s">
        <v>1493</v>
      </c>
      <c r="DD190" s="12" t="s">
        <v>1493</v>
      </c>
      <c r="DE190" s="12" t="s">
        <v>1493</v>
      </c>
      <c r="DF190" s="12" t="s">
        <v>1493</v>
      </c>
      <c r="DG190" s="12" t="s">
        <v>1493</v>
      </c>
      <c r="DH190" s="12" t="s">
        <v>1493</v>
      </c>
      <c r="DI190" s="12" t="s">
        <v>1493</v>
      </c>
      <c r="DJ190" s="12" t="s">
        <v>1493</v>
      </c>
      <c r="DK190" s="12" t="s">
        <v>1493</v>
      </c>
      <c r="DL190" s="12" t="s">
        <v>1493</v>
      </c>
      <c r="DM190" s="12" t="s">
        <v>1493</v>
      </c>
      <c r="DN190" s="12" t="s">
        <v>1493</v>
      </c>
      <c r="DO190" s="12" t="s">
        <v>1493</v>
      </c>
      <c r="DP190" s="12" t="s">
        <v>1493</v>
      </c>
      <c r="DQ190" s="12" t="s">
        <v>1493</v>
      </c>
      <c r="DR190" s="12" t="s">
        <v>1493</v>
      </c>
      <c r="DS190" s="12" t="s">
        <v>1493</v>
      </c>
      <c r="DT190" s="12" t="s">
        <v>1493</v>
      </c>
      <c r="DU190" s="12" t="s">
        <v>1493</v>
      </c>
      <c r="DV190" s="12" t="s">
        <v>1493</v>
      </c>
      <c r="DW190" s="12" t="s">
        <v>1493</v>
      </c>
      <c r="DX190" s="12" t="s">
        <v>1493</v>
      </c>
      <c r="DY190" s="12" t="s">
        <v>1493</v>
      </c>
      <c r="DZ190" s="12" t="s">
        <v>1493</v>
      </c>
      <c r="EA190" s="12" t="s">
        <v>1493</v>
      </c>
      <c r="EB190" s="12" t="s">
        <v>1493</v>
      </c>
      <c r="EC190" s="12" t="s">
        <v>1493</v>
      </c>
      <c r="ED190" s="12" t="s">
        <v>1493</v>
      </c>
      <c r="EE190" s="12" t="s">
        <v>1493</v>
      </c>
      <c r="EF190" s="12" t="s">
        <v>1493</v>
      </c>
      <c r="EG190" s="12" t="s">
        <v>1493</v>
      </c>
      <c r="EH190" s="12" t="s">
        <v>1493</v>
      </c>
      <c r="EI190" s="12" t="s">
        <v>1493</v>
      </c>
      <c r="EJ190" s="12" t="s">
        <v>1493</v>
      </c>
      <c r="EK190" s="12" t="s">
        <v>1493</v>
      </c>
      <c r="EL190" s="12" t="s">
        <v>1493</v>
      </c>
      <c r="EM190" s="12" t="s">
        <v>1493</v>
      </c>
      <c r="EN190" s="12" t="s">
        <v>1493</v>
      </c>
      <c r="EO190" s="12" t="s">
        <v>1493</v>
      </c>
      <c r="EP190" s="12" t="s">
        <v>1493</v>
      </c>
      <c r="EQ190" s="12" t="s">
        <v>1493</v>
      </c>
      <c r="ER190" s="12" t="s">
        <v>1493</v>
      </c>
      <c r="ES190" s="12" t="s">
        <v>1493</v>
      </c>
      <c r="ET190" s="12" t="s">
        <v>1493</v>
      </c>
      <c r="EU190" s="12" t="s">
        <v>1493</v>
      </c>
      <c r="EV190" s="12" t="s">
        <v>1493</v>
      </c>
      <c r="EW190" s="12" t="s">
        <v>1493</v>
      </c>
      <c r="EX190" s="12" t="s">
        <v>1493</v>
      </c>
      <c r="EY190" s="12" t="s">
        <v>1493</v>
      </c>
      <c r="EZ190" s="12" t="s">
        <v>1493</v>
      </c>
      <c r="FA190" s="12" t="s">
        <v>1493</v>
      </c>
      <c r="FB190" s="12" t="s">
        <v>1493</v>
      </c>
      <c r="FC190" s="12" t="s">
        <v>1493</v>
      </c>
      <c r="FD190" s="12" t="s">
        <v>1493</v>
      </c>
      <c r="FE190" s="12" t="s">
        <v>1493</v>
      </c>
      <c r="FF190" s="12" t="s">
        <v>1493</v>
      </c>
      <c r="FG190" s="12" t="s">
        <v>1493</v>
      </c>
      <c r="FH190" s="12" t="s">
        <v>1493</v>
      </c>
      <c r="FI190" s="12" t="s">
        <v>1493</v>
      </c>
      <c r="FJ190" s="12" t="s">
        <v>1493</v>
      </c>
      <c r="FK190" s="12" t="s">
        <v>1493</v>
      </c>
      <c r="FL190" s="12" t="s">
        <v>1493</v>
      </c>
      <c r="FM190" s="12" t="s">
        <v>1493</v>
      </c>
      <c r="FN190">
        <v>1</v>
      </c>
      <c r="FO190" s="12" t="s">
        <v>1493</v>
      </c>
      <c r="FP190" s="12" t="s">
        <v>1493</v>
      </c>
      <c r="FQ190">
        <v>0</v>
      </c>
      <c r="FR190" s="12" t="s">
        <v>1493</v>
      </c>
      <c r="FS190" s="12" t="s">
        <v>1493</v>
      </c>
      <c r="FT190" s="12" t="s">
        <v>1493</v>
      </c>
      <c r="FU190" s="12" t="s">
        <v>1493</v>
      </c>
      <c r="FV190" s="12" t="s">
        <v>1493</v>
      </c>
      <c r="FW190" s="12" t="s">
        <v>1493</v>
      </c>
      <c r="FX190" s="12" t="s">
        <v>1493</v>
      </c>
      <c r="FY190" s="12" t="s">
        <v>1493</v>
      </c>
      <c r="FZ190" s="12" t="s">
        <v>1493</v>
      </c>
      <c r="GA190" s="12" t="s">
        <v>1493</v>
      </c>
      <c r="GB190" s="12" t="s">
        <v>1493</v>
      </c>
      <c r="GC190" s="12" t="s">
        <v>1493</v>
      </c>
      <c r="GD190" s="12" t="s">
        <v>1493</v>
      </c>
      <c r="GE190" s="12" t="s">
        <v>1493</v>
      </c>
      <c r="GF190" s="12" t="s">
        <v>1493</v>
      </c>
      <c r="GG190" s="12" t="s">
        <v>1493</v>
      </c>
      <c r="GH190" s="12" t="s">
        <v>1493</v>
      </c>
      <c r="GI190" s="12" t="s">
        <v>1493</v>
      </c>
      <c r="GJ190">
        <v>0</v>
      </c>
      <c r="GK190">
        <v>0</v>
      </c>
      <c r="GL190">
        <v>0</v>
      </c>
      <c r="GN190">
        <v>1</v>
      </c>
    </row>
    <row r="191" spans="1:196" x14ac:dyDescent="0.25">
      <c r="A191" s="4">
        <v>1.095</v>
      </c>
      <c r="B191" s="12" t="s">
        <v>589</v>
      </c>
      <c r="C191" s="12" t="s">
        <v>1493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 s="12" t="s">
        <v>1493</v>
      </c>
      <c r="M191" s="12" t="s">
        <v>1493</v>
      </c>
      <c r="N191" s="12" t="s">
        <v>1493</v>
      </c>
      <c r="O191">
        <v>1</v>
      </c>
      <c r="P191" t="s">
        <v>646</v>
      </c>
      <c r="Q191" s="12" t="s">
        <v>1493</v>
      </c>
      <c r="R191">
        <v>1</v>
      </c>
      <c r="S191" s="12" t="s">
        <v>1493</v>
      </c>
      <c r="T191" s="12" t="s">
        <v>1493</v>
      </c>
      <c r="U191" s="12" t="s">
        <v>1493</v>
      </c>
      <c r="V191" s="12" t="s">
        <v>1493</v>
      </c>
      <c r="W191" s="12" t="s">
        <v>1493</v>
      </c>
      <c r="X191" s="12" t="s">
        <v>1493</v>
      </c>
      <c r="Y191" s="12" t="s">
        <v>1493</v>
      </c>
      <c r="Z191" s="12" t="s">
        <v>1493</v>
      </c>
      <c r="AA191" s="12" t="s">
        <v>1493</v>
      </c>
      <c r="AB191">
        <v>1</v>
      </c>
      <c r="AC191">
        <v>1</v>
      </c>
      <c r="AD191" s="12" t="s">
        <v>1493</v>
      </c>
      <c r="AE191" s="12" t="s">
        <v>1493</v>
      </c>
      <c r="AF191" s="12" t="s">
        <v>1493</v>
      </c>
      <c r="AG191" s="12" t="s">
        <v>1493</v>
      </c>
      <c r="AH191" s="12" t="s">
        <v>1493</v>
      </c>
      <c r="AI191" s="12" t="s">
        <v>1493</v>
      </c>
      <c r="AJ191" s="12" t="s">
        <v>1493</v>
      </c>
      <c r="AK191" s="12" t="s">
        <v>1493</v>
      </c>
      <c r="AL191" s="12" t="s">
        <v>1493</v>
      </c>
      <c r="AM191" s="12" t="s">
        <v>1493</v>
      </c>
      <c r="AN191" s="12" t="s">
        <v>1493</v>
      </c>
      <c r="AO191" s="12" t="s">
        <v>1493</v>
      </c>
      <c r="AP191" s="12" t="s">
        <v>1493</v>
      </c>
      <c r="AQ191" s="12" t="s">
        <v>1493</v>
      </c>
      <c r="AR191" s="12" t="s">
        <v>1493</v>
      </c>
      <c r="AS191" s="12" t="s">
        <v>1493</v>
      </c>
      <c r="AT191" s="12" t="s">
        <v>1493</v>
      </c>
      <c r="AU191" s="12" t="s">
        <v>1493</v>
      </c>
      <c r="AV191" s="12" t="s">
        <v>1493</v>
      </c>
      <c r="AW191" s="12" t="s">
        <v>1493</v>
      </c>
      <c r="AX191" s="12" t="s">
        <v>1493</v>
      </c>
      <c r="AY191" s="12" t="s">
        <v>1493</v>
      </c>
      <c r="AZ191" s="12" t="s">
        <v>1493</v>
      </c>
      <c r="BA191" s="12" t="s">
        <v>1493</v>
      </c>
      <c r="BB191" s="12" t="s">
        <v>1493</v>
      </c>
      <c r="BC191" s="12" t="s">
        <v>1493</v>
      </c>
      <c r="BD191" s="12" t="s">
        <v>1493</v>
      </c>
      <c r="BE191" s="12" t="s">
        <v>1493</v>
      </c>
      <c r="BF191" s="12" t="s">
        <v>1493</v>
      </c>
      <c r="BG191" s="12" t="s">
        <v>1493</v>
      </c>
      <c r="BH191" s="12" t="s">
        <v>1493</v>
      </c>
      <c r="BI191" s="12" t="s">
        <v>1493</v>
      </c>
      <c r="BJ191" s="12" t="s">
        <v>1493</v>
      </c>
      <c r="BK191" s="12" t="s">
        <v>1493</v>
      </c>
      <c r="BL191" s="12" t="s">
        <v>1493</v>
      </c>
      <c r="BM191" s="12" t="s">
        <v>1493</v>
      </c>
      <c r="BN191" s="12" t="s">
        <v>1493</v>
      </c>
      <c r="BO191" s="12" t="s">
        <v>1493</v>
      </c>
      <c r="BP191" s="12" t="s">
        <v>1493</v>
      </c>
      <c r="BQ191" s="12" t="s">
        <v>1493</v>
      </c>
      <c r="BR191" s="12" t="s">
        <v>1493</v>
      </c>
      <c r="BS191" s="12" t="s">
        <v>1493</v>
      </c>
      <c r="BT191" s="12" t="s">
        <v>1493</v>
      </c>
      <c r="BU191" s="12" t="s">
        <v>1493</v>
      </c>
      <c r="BV191" s="12" t="s">
        <v>1493</v>
      </c>
      <c r="BW191" s="12" t="s">
        <v>1493</v>
      </c>
      <c r="BX191" s="12" t="s">
        <v>1493</v>
      </c>
      <c r="BY191" s="12" t="s">
        <v>1493</v>
      </c>
      <c r="BZ191" s="12" t="s">
        <v>1493</v>
      </c>
      <c r="CA191" s="12" t="s">
        <v>1493</v>
      </c>
      <c r="CB191" s="12" t="s">
        <v>1493</v>
      </c>
      <c r="CC191" s="12" t="s">
        <v>1493</v>
      </c>
      <c r="CD191" s="12" t="s">
        <v>1493</v>
      </c>
      <c r="CE191" s="12" t="s">
        <v>1493</v>
      </c>
      <c r="CF191" s="12" t="s">
        <v>1493</v>
      </c>
      <c r="CG191" s="12" t="s">
        <v>1493</v>
      </c>
      <c r="CH191" s="12" t="s">
        <v>1493</v>
      </c>
      <c r="CI191" s="12" t="s">
        <v>1493</v>
      </c>
      <c r="CJ191" s="12" t="s">
        <v>1493</v>
      </c>
      <c r="CK191" s="12" t="s">
        <v>1493</v>
      </c>
      <c r="CL191" s="12" t="s">
        <v>1493</v>
      </c>
      <c r="CM191" s="12" t="s">
        <v>1493</v>
      </c>
      <c r="CN191" s="12" t="s">
        <v>1493</v>
      </c>
      <c r="CO191" s="12" t="s">
        <v>1493</v>
      </c>
      <c r="CP191" s="12" t="s">
        <v>1493</v>
      </c>
      <c r="CQ191" s="12" t="s">
        <v>1493</v>
      </c>
      <c r="CR191" s="12" t="s">
        <v>1493</v>
      </c>
      <c r="CS191" s="12" t="s">
        <v>1493</v>
      </c>
      <c r="CT191" s="12" t="s">
        <v>1493</v>
      </c>
      <c r="CU191" s="12" t="s">
        <v>1493</v>
      </c>
      <c r="CV191" s="12" t="s">
        <v>1493</v>
      </c>
      <c r="CW191" s="12" t="s">
        <v>1493</v>
      </c>
      <c r="CX191" s="12" t="s">
        <v>1493</v>
      </c>
      <c r="CY191" s="12" t="s">
        <v>1493</v>
      </c>
      <c r="CZ191" s="12" t="s">
        <v>1493</v>
      </c>
      <c r="DA191" s="12" t="s">
        <v>1493</v>
      </c>
      <c r="DB191" s="12" t="s">
        <v>1493</v>
      </c>
      <c r="DC191" s="12" t="s">
        <v>1493</v>
      </c>
      <c r="DD191" s="12" t="s">
        <v>1493</v>
      </c>
      <c r="DE191" s="12" t="s">
        <v>1493</v>
      </c>
      <c r="DF191" s="12" t="s">
        <v>1493</v>
      </c>
      <c r="DG191" s="12" t="s">
        <v>1493</v>
      </c>
      <c r="DH191" s="12" t="s">
        <v>1493</v>
      </c>
      <c r="DI191" s="12" t="s">
        <v>1493</v>
      </c>
      <c r="DJ191" s="12" t="s">
        <v>1493</v>
      </c>
      <c r="DK191" s="12" t="s">
        <v>1493</v>
      </c>
      <c r="DL191" s="12" t="s">
        <v>1493</v>
      </c>
      <c r="DM191" s="12" t="s">
        <v>1493</v>
      </c>
      <c r="DN191" s="12" t="s">
        <v>1493</v>
      </c>
      <c r="DO191" s="12" t="s">
        <v>1493</v>
      </c>
      <c r="DP191" s="12" t="s">
        <v>1493</v>
      </c>
      <c r="DQ191" s="12" t="s">
        <v>1493</v>
      </c>
      <c r="DR191" s="12" t="s">
        <v>1493</v>
      </c>
      <c r="DS191" s="12" t="s">
        <v>1493</v>
      </c>
      <c r="DT191" s="12" t="s">
        <v>1493</v>
      </c>
      <c r="DU191" s="12" t="s">
        <v>1493</v>
      </c>
      <c r="DV191" s="12" t="s">
        <v>1493</v>
      </c>
      <c r="DW191" s="12" t="s">
        <v>1493</v>
      </c>
      <c r="DX191" s="12" t="s">
        <v>1493</v>
      </c>
      <c r="DY191" s="12" t="s">
        <v>1493</v>
      </c>
      <c r="DZ191" s="12" t="s">
        <v>1493</v>
      </c>
      <c r="EA191" s="12" t="s">
        <v>1493</v>
      </c>
      <c r="EB191" s="12" t="s">
        <v>1493</v>
      </c>
      <c r="EC191" s="12" t="s">
        <v>1493</v>
      </c>
      <c r="ED191" s="12" t="s">
        <v>1493</v>
      </c>
      <c r="EE191" s="12" t="s">
        <v>1493</v>
      </c>
      <c r="EF191" s="12" t="s">
        <v>1493</v>
      </c>
      <c r="EG191" s="12" t="s">
        <v>1493</v>
      </c>
      <c r="EH191" s="12" t="s">
        <v>1493</v>
      </c>
      <c r="EI191" s="12" t="s">
        <v>1493</v>
      </c>
      <c r="EJ191" s="12" t="s">
        <v>1493</v>
      </c>
      <c r="EK191" s="12" t="s">
        <v>1493</v>
      </c>
      <c r="EL191" s="12" t="s">
        <v>1493</v>
      </c>
      <c r="EM191" s="12" t="s">
        <v>1493</v>
      </c>
      <c r="EN191" s="12" t="s">
        <v>1493</v>
      </c>
      <c r="EO191" s="12" t="s">
        <v>1493</v>
      </c>
      <c r="EP191" s="12" t="s">
        <v>1493</v>
      </c>
      <c r="EQ191" s="12" t="s">
        <v>1493</v>
      </c>
      <c r="ER191" s="12" t="s">
        <v>1493</v>
      </c>
      <c r="ES191" s="12" t="s">
        <v>1493</v>
      </c>
      <c r="ET191" s="12" t="s">
        <v>1493</v>
      </c>
      <c r="EU191" s="12" t="s">
        <v>1493</v>
      </c>
      <c r="EV191" s="12" t="s">
        <v>1493</v>
      </c>
      <c r="EW191" s="12" t="s">
        <v>1493</v>
      </c>
      <c r="EX191" s="12" t="s">
        <v>1493</v>
      </c>
      <c r="EY191" s="12" t="s">
        <v>1493</v>
      </c>
      <c r="EZ191" s="12" t="s">
        <v>1493</v>
      </c>
      <c r="FA191" s="12" t="s">
        <v>1493</v>
      </c>
      <c r="FB191" s="12" t="s">
        <v>1493</v>
      </c>
      <c r="FC191" s="12" t="s">
        <v>1493</v>
      </c>
      <c r="FD191" s="12" t="s">
        <v>1493</v>
      </c>
      <c r="FE191" s="12" t="s">
        <v>1493</v>
      </c>
      <c r="FF191" s="12" t="s">
        <v>1493</v>
      </c>
      <c r="FG191" s="12" t="s">
        <v>1493</v>
      </c>
      <c r="FH191" s="12" t="s">
        <v>1493</v>
      </c>
      <c r="FI191" s="12" t="s">
        <v>1493</v>
      </c>
      <c r="FJ191" s="12" t="s">
        <v>1493</v>
      </c>
      <c r="FK191" s="12" t="s">
        <v>1493</v>
      </c>
      <c r="FL191" s="12" t="s">
        <v>1493</v>
      </c>
      <c r="FM191" s="12" t="s">
        <v>1493</v>
      </c>
      <c r="FN191">
        <v>1</v>
      </c>
      <c r="FO191" s="12" t="s">
        <v>1493</v>
      </c>
      <c r="FP191" s="12" t="s">
        <v>1493</v>
      </c>
      <c r="FQ191">
        <v>0</v>
      </c>
      <c r="FR191" s="12" t="s">
        <v>1493</v>
      </c>
      <c r="FS191" s="12" t="s">
        <v>1493</v>
      </c>
      <c r="FT191" s="12" t="s">
        <v>1493</v>
      </c>
      <c r="FU191" s="12" t="s">
        <v>1493</v>
      </c>
      <c r="FV191" s="12" t="s">
        <v>1493</v>
      </c>
      <c r="FW191" s="12" t="s">
        <v>1493</v>
      </c>
      <c r="FX191" s="12" t="s">
        <v>1493</v>
      </c>
      <c r="FY191" s="12" t="s">
        <v>1493</v>
      </c>
      <c r="FZ191" s="12" t="s">
        <v>1493</v>
      </c>
      <c r="GA191" s="12" t="s">
        <v>1493</v>
      </c>
      <c r="GB191" s="12" t="s">
        <v>1493</v>
      </c>
      <c r="GC191" s="12" t="s">
        <v>1493</v>
      </c>
      <c r="GD191" s="12" t="s">
        <v>1493</v>
      </c>
      <c r="GE191" s="12" t="s">
        <v>1493</v>
      </c>
      <c r="GF191" s="12" t="s">
        <v>1493</v>
      </c>
      <c r="GG191" s="12" t="s">
        <v>1493</v>
      </c>
      <c r="GH191" s="12" t="s">
        <v>1493</v>
      </c>
      <c r="GI191" s="12" t="s">
        <v>1493</v>
      </c>
      <c r="GJ191">
        <v>0</v>
      </c>
      <c r="GK191">
        <v>0</v>
      </c>
      <c r="GL191">
        <v>0</v>
      </c>
      <c r="GN191">
        <v>1</v>
      </c>
    </row>
    <row r="192" spans="1:196" x14ac:dyDescent="0.25">
      <c r="A192" s="4">
        <v>1.0960000000000001</v>
      </c>
      <c r="B192" s="12" t="s">
        <v>1077</v>
      </c>
      <c r="C192" s="12" t="s">
        <v>1493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 s="12" t="s">
        <v>1493</v>
      </c>
      <c r="M192" s="12" t="s">
        <v>1493</v>
      </c>
      <c r="N192">
        <v>1</v>
      </c>
      <c r="O192">
        <v>1</v>
      </c>
      <c r="P192" t="s">
        <v>535</v>
      </c>
      <c r="Q192" s="12" t="s">
        <v>1493</v>
      </c>
      <c r="R192">
        <v>1</v>
      </c>
      <c r="S192" s="12" t="s">
        <v>1493</v>
      </c>
      <c r="T192" s="12" t="s">
        <v>1493</v>
      </c>
      <c r="U192" s="12" t="s">
        <v>1493</v>
      </c>
      <c r="V192" s="12" t="s">
        <v>1493</v>
      </c>
      <c r="W192" s="12" t="s">
        <v>1493</v>
      </c>
      <c r="X192" s="12" t="s">
        <v>1493</v>
      </c>
      <c r="Y192" s="12" t="s">
        <v>1493</v>
      </c>
      <c r="Z192" s="12" t="s">
        <v>1493</v>
      </c>
      <c r="AA192" s="12" t="s">
        <v>1493</v>
      </c>
      <c r="AB192">
        <v>1</v>
      </c>
      <c r="AC192">
        <v>1</v>
      </c>
      <c r="AD192" s="12" t="s">
        <v>1493</v>
      </c>
      <c r="AE192" s="12" t="s">
        <v>1493</v>
      </c>
      <c r="AF192" s="12" t="s">
        <v>1493</v>
      </c>
      <c r="AG192" s="12" t="s">
        <v>1493</v>
      </c>
      <c r="AH192" s="12" t="s">
        <v>1493</v>
      </c>
      <c r="AI192" s="12" t="s">
        <v>1493</v>
      </c>
      <c r="AJ192" s="12" t="s">
        <v>1493</v>
      </c>
      <c r="AK192" s="12" t="s">
        <v>1493</v>
      </c>
      <c r="AL192" s="12" t="s">
        <v>1493</v>
      </c>
      <c r="AM192" s="12" t="s">
        <v>1493</v>
      </c>
      <c r="AN192" s="12" t="s">
        <v>1493</v>
      </c>
      <c r="AO192" s="12" t="s">
        <v>1493</v>
      </c>
      <c r="AP192" s="12" t="s">
        <v>1493</v>
      </c>
      <c r="AQ192" s="12" t="s">
        <v>1493</v>
      </c>
      <c r="AR192" s="12" t="s">
        <v>1493</v>
      </c>
      <c r="AS192" s="12" t="s">
        <v>1493</v>
      </c>
      <c r="AT192" s="12" t="s">
        <v>1493</v>
      </c>
      <c r="AU192" s="12" t="s">
        <v>1493</v>
      </c>
      <c r="AV192" s="12" t="s">
        <v>1493</v>
      </c>
      <c r="AW192" s="12" t="s">
        <v>1493</v>
      </c>
      <c r="AX192" s="12" t="s">
        <v>1493</v>
      </c>
      <c r="AY192" s="12" t="s">
        <v>1493</v>
      </c>
      <c r="AZ192" s="12" t="s">
        <v>1493</v>
      </c>
      <c r="BA192" s="12" t="s">
        <v>1493</v>
      </c>
      <c r="BB192" s="12" t="s">
        <v>1493</v>
      </c>
      <c r="BC192" s="12" t="s">
        <v>1493</v>
      </c>
      <c r="BD192" s="12" t="s">
        <v>1493</v>
      </c>
      <c r="BE192" s="12" t="s">
        <v>1493</v>
      </c>
      <c r="BF192" s="12" t="s">
        <v>1493</v>
      </c>
      <c r="BG192" s="12" t="s">
        <v>1493</v>
      </c>
      <c r="BH192" s="12" t="s">
        <v>1493</v>
      </c>
      <c r="BI192" s="12" t="s">
        <v>1493</v>
      </c>
      <c r="BJ192" s="12" t="s">
        <v>1493</v>
      </c>
      <c r="BK192" s="12" t="s">
        <v>1493</v>
      </c>
      <c r="BL192" s="12" t="s">
        <v>1493</v>
      </c>
      <c r="BM192" s="12" t="s">
        <v>1493</v>
      </c>
      <c r="BN192" s="12" t="s">
        <v>1493</v>
      </c>
      <c r="BO192" s="12" t="s">
        <v>1493</v>
      </c>
      <c r="BP192" s="12" t="s">
        <v>1493</v>
      </c>
      <c r="BQ192" s="12" t="s">
        <v>1493</v>
      </c>
      <c r="BR192" s="12" t="s">
        <v>1493</v>
      </c>
      <c r="BS192" s="12" t="s">
        <v>1493</v>
      </c>
      <c r="BT192" s="12" t="s">
        <v>1493</v>
      </c>
      <c r="BU192" s="12" t="s">
        <v>1493</v>
      </c>
      <c r="BV192" s="12" t="s">
        <v>1493</v>
      </c>
      <c r="BW192" s="12" t="s">
        <v>1493</v>
      </c>
      <c r="BX192" s="12" t="s">
        <v>1493</v>
      </c>
      <c r="BY192" s="12" t="s">
        <v>1493</v>
      </c>
      <c r="BZ192" s="12" t="s">
        <v>1493</v>
      </c>
      <c r="CA192" s="12" t="s">
        <v>1493</v>
      </c>
      <c r="CB192" s="12" t="s">
        <v>1493</v>
      </c>
      <c r="CC192" s="12" t="s">
        <v>1493</v>
      </c>
      <c r="CD192" s="12" t="s">
        <v>1493</v>
      </c>
      <c r="CE192" s="12" t="s">
        <v>1493</v>
      </c>
      <c r="CF192" s="12" t="s">
        <v>1493</v>
      </c>
      <c r="CG192" s="12" t="s">
        <v>1493</v>
      </c>
      <c r="CH192" s="12" t="s">
        <v>1493</v>
      </c>
      <c r="CI192" s="12" t="s">
        <v>1493</v>
      </c>
      <c r="CJ192" s="12" t="s">
        <v>1493</v>
      </c>
      <c r="CK192" s="12" t="s">
        <v>1493</v>
      </c>
      <c r="CL192" s="12" t="s">
        <v>1493</v>
      </c>
      <c r="CM192" s="12" t="s">
        <v>1493</v>
      </c>
      <c r="CN192" s="12" t="s">
        <v>1493</v>
      </c>
      <c r="CO192" s="12" t="s">
        <v>1493</v>
      </c>
      <c r="CP192" s="12" t="s">
        <v>1493</v>
      </c>
      <c r="CQ192" s="12" t="s">
        <v>1493</v>
      </c>
      <c r="CR192" s="12" t="s">
        <v>1493</v>
      </c>
      <c r="CS192" s="12" t="s">
        <v>1493</v>
      </c>
      <c r="CT192" s="12" t="s">
        <v>1493</v>
      </c>
      <c r="CU192" s="12" t="s">
        <v>1493</v>
      </c>
      <c r="CV192" s="12" t="s">
        <v>1493</v>
      </c>
      <c r="CW192" s="12" t="s">
        <v>1493</v>
      </c>
      <c r="CX192" s="12" t="s">
        <v>1493</v>
      </c>
      <c r="CY192" s="12" t="s">
        <v>1493</v>
      </c>
      <c r="CZ192" s="12" t="s">
        <v>1493</v>
      </c>
      <c r="DA192" s="12" t="s">
        <v>1493</v>
      </c>
      <c r="DB192" s="12" t="s">
        <v>1493</v>
      </c>
      <c r="DC192" s="12" t="s">
        <v>1493</v>
      </c>
      <c r="DD192" s="12" t="s">
        <v>1493</v>
      </c>
      <c r="DE192" s="12" t="s">
        <v>1493</v>
      </c>
      <c r="DF192" s="12" t="s">
        <v>1493</v>
      </c>
      <c r="DG192" s="12" t="s">
        <v>1493</v>
      </c>
      <c r="DH192" s="12" t="s">
        <v>1493</v>
      </c>
      <c r="DI192" s="12" t="s">
        <v>1493</v>
      </c>
      <c r="DJ192" s="12" t="s">
        <v>1493</v>
      </c>
      <c r="DK192" s="12" t="s">
        <v>1493</v>
      </c>
      <c r="DL192" s="12" t="s">
        <v>1493</v>
      </c>
      <c r="DM192" s="12" t="s">
        <v>1493</v>
      </c>
      <c r="DN192" s="12" t="s">
        <v>1493</v>
      </c>
      <c r="DO192" s="12" t="s">
        <v>1493</v>
      </c>
      <c r="DP192" s="12" t="s">
        <v>1493</v>
      </c>
      <c r="DQ192" s="12" t="s">
        <v>1493</v>
      </c>
      <c r="DR192" s="12" t="s">
        <v>1493</v>
      </c>
      <c r="DS192" s="12" t="s">
        <v>1493</v>
      </c>
      <c r="DT192" s="12" t="s">
        <v>1493</v>
      </c>
      <c r="DU192" s="12" t="s">
        <v>1493</v>
      </c>
      <c r="DV192" s="12" t="s">
        <v>1493</v>
      </c>
      <c r="DW192" s="12" t="s">
        <v>1493</v>
      </c>
      <c r="DX192" s="12" t="s">
        <v>1493</v>
      </c>
      <c r="DY192" s="12" t="s">
        <v>1493</v>
      </c>
      <c r="DZ192" s="12" t="s">
        <v>1493</v>
      </c>
      <c r="EA192" s="12" t="s">
        <v>1493</v>
      </c>
      <c r="EB192" s="12" t="s">
        <v>1493</v>
      </c>
      <c r="EC192" s="12" t="s">
        <v>1493</v>
      </c>
      <c r="ED192" s="12" t="s">
        <v>1493</v>
      </c>
      <c r="EE192" s="12" t="s">
        <v>1493</v>
      </c>
      <c r="EF192" s="12" t="s">
        <v>1493</v>
      </c>
      <c r="EG192" s="12" t="s">
        <v>1493</v>
      </c>
      <c r="EH192" s="12" t="s">
        <v>1493</v>
      </c>
      <c r="EI192" s="12" t="s">
        <v>1493</v>
      </c>
      <c r="EJ192" s="12" t="s">
        <v>1493</v>
      </c>
      <c r="EK192" s="12" t="s">
        <v>1493</v>
      </c>
      <c r="EL192" s="12" t="s">
        <v>1493</v>
      </c>
      <c r="EM192" s="12" t="s">
        <v>1493</v>
      </c>
      <c r="EN192" s="12" t="s">
        <v>1493</v>
      </c>
      <c r="EO192" s="12" t="s">
        <v>1493</v>
      </c>
      <c r="EP192" s="12" t="s">
        <v>1493</v>
      </c>
      <c r="EQ192" s="12" t="s">
        <v>1493</v>
      </c>
      <c r="ER192" s="12" t="s">
        <v>1493</v>
      </c>
      <c r="ES192" s="12" t="s">
        <v>1493</v>
      </c>
      <c r="ET192" s="12" t="s">
        <v>1493</v>
      </c>
      <c r="EU192" s="12" t="s">
        <v>1493</v>
      </c>
      <c r="EV192" s="12" t="s">
        <v>1493</v>
      </c>
      <c r="EW192" s="12" t="s">
        <v>1493</v>
      </c>
      <c r="EX192" s="12" t="s">
        <v>1493</v>
      </c>
      <c r="EY192" s="12" t="s">
        <v>1493</v>
      </c>
      <c r="EZ192" s="12" t="s">
        <v>1493</v>
      </c>
      <c r="FA192" s="12" t="s">
        <v>1493</v>
      </c>
      <c r="FB192" s="12" t="s">
        <v>1493</v>
      </c>
      <c r="FC192" s="12" t="s">
        <v>1493</v>
      </c>
      <c r="FD192" s="12" t="s">
        <v>1493</v>
      </c>
      <c r="FE192" s="12" t="s">
        <v>1493</v>
      </c>
      <c r="FF192" s="12" t="s">
        <v>1493</v>
      </c>
      <c r="FG192" s="12" t="s">
        <v>1493</v>
      </c>
      <c r="FH192" s="12" t="s">
        <v>1493</v>
      </c>
      <c r="FI192" s="12" t="s">
        <v>1493</v>
      </c>
      <c r="FJ192" s="12" t="s">
        <v>1493</v>
      </c>
      <c r="FK192" s="12" t="s">
        <v>1493</v>
      </c>
      <c r="FL192" s="12" t="s">
        <v>1493</v>
      </c>
      <c r="FM192" s="12" t="s">
        <v>1493</v>
      </c>
      <c r="FN192">
        <v>1</v>
      </c>
      <c r="FO192" s="12" t="s">
        <v>1493</v>
      </c>
      <c r="FP192" s="12" t="s">
        <v>1493</v>
      </c>
      <c r="FQ192">
        <v>1</v>
      </c>
      <c r="FR192" s="12" t="s">
        <v>1493</v>
      </c>
      <c r="FS192" s="12" t="s">
        <v>1493</v>
      </c>
      <c r="FT192" s="12" t="s">
        <v>1493</v>
      </c>
      <c r="FU192" s="12" t="s">
        <v>1493</v>
      </c>
      <c r="FV192" s="12" t="s">
        <v>1493</v>
      </c>
      <c r="FW192" s="12" t="s">
        <v>1493</v>
      </c>
      <c r="FX192" s="12" t="s">
        <v>1493</v>
      </c>
      <c r="FY192" s="12" t="s">
        <v>1493</v>
      </c>
      <c r="FZ192" s="12" t="s">
        <v>1493</v>
      </c>
      <c r="GA192" s="12" t="s">
        <v>1493</v>
      </c>
      <c r="GB192" s="12" t="s">
        <v>1493</v>
      </c>
      <c r="GC192" s="12" t="s">
        <v>1493</v>
      </c>
      <c r="GD192" s="12" t="s">
        <v>1493</v>
      </c>
      <c r="GE192" s="12" t="s">
        <v>1493</v>
      </c>
      <c r="GF192" s="12" t="s">
        <v>1493</v>
      </c>
      <c r="GG192" s="12" t="s">
        <v>1493</v>
      </c>
      <c r="GH192" s="12" t="s">
        <v>1493</v>
      </c>
      <c r="GI192" s="12" t="s">
        <v>1493</v>
      </c>
      <c r="GJ192">
        <v>0</v>
      </c>
      <c r="GK192">
        <v>0</v>
      </c>
      <c r="GL192">
        <v>0</v>
      </c>
      <c r="GN192">
        <v>1</v>
      </c>
    </row>
    <row r="193" spans="1:196" x14ac:dyDescent="0.25">
      <c r="A193" s="4">
        <v>1.097</v>
      </c>
      <c r="B193" s="12" t="s">
        <v>881</v>
      </c>
      <c r="C193" s="12" t="s">
        <v>1493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 s="12" t="s">
        <v>1493</v>
      </c>
      <c r="M193" s="12" t="s">
        <v>1493</v>
      </c>
      <c r="N193">
        <v>1</v>
      </c>
      <c r="O193">
        <v>1</v>
      </c>
      <c r="P193" t="s">
        <v>879</v>
      </c>
      <c r="Q193" s="12" t="s">
        <v>1493</v>
      </c>
      <c r="R193">
        <v>1</v>
      </c>
      <c r="S193" s="12" t="s">
        <v>1493</v>
      </c>
      <c r="T193" s="12" t="s">
        <v>1493</v>
      </c>
      <c r="U193" s="12" t="s">
        <v>1493</v>
      </c>
      <c r="V193" s="12" t="s">
        <v>1493</v>
      </c>
      <c r="W193" s="12" t="s">
        <v>1493</v>
      </c>
      <c r="X193" s="12" t="s">
        <v>1493</v>
      </c>
      <c r="Y193" s="12" t="s">
        <v>1493</v>
      </c>
      <c r="Z193" s="12" t="s">
        <v>1493</v>
      </c>
      <c r="AA193" s="12" t="s">
        <v>1493</v>
      </c>
      <c r="AB193" s="12" t="s">
        <v>1493</v>
      </c>
      <c r="AC193">
        <v>1</v>
      </c>
      <c r="AD193" s="12" t="s">
        <v>1493</v>
      </c>
      <c r="AE193" s="12" t="s">
        <v>1493</v>
      </c>
      <c r="AF193" s="12" t="s">
        <v>1493</v>
      </c>
      <c r="AG193" s="12" t="s">
        <v>1493</v>
      </c>
      <c r="AH193" s="12" t="s">
        <v>1493</v>
      </c>
      <c r="AI193" s="12" t="s">
        <v>1493</v>
      </c>
      <c r="AJ193" s="12" t="s">
        <v>1493</v>
      </c>
      <c r="AK193" s="12" t="s">
        <v>1493</v>
      </c>
      <c r="AL193" s="12" t="s">
        <v>1493</v>
      </c>
      <c r="AM193" s="12" t="s">
        <v>1493</v>
      </c>
      <c r="AN193" s="12" t="s">
        <v>1493</v>
      </c>
      <c r="AO193" s="12" t="s">
        <v>1493</v>
      </c>
      <c r="AP193" s="12" t="s">
        <v>1493</v>
      </c>
      <c r="AQ193" s="12" t="s">
        <v>1493</v>
      </c>
      <c r="AR193" s="12" t="s">
        <v>1493</v>
      </c>
      <c r="AS193" s="12" t="s">
        <v>1493</v>
      </c>
      <c r="AT193" s="12" t="s">
        <v>1493</v>
      </c>
      <c r="AU193" s="12" t="s">
        <v>1493</v>
      </c>
      <c r="AV193" s="12" t="s">
        <v>1493</v>
      </c>
      <c r="AW193" s="12" t="s">
        <v>1493</v>
      </c>
      <c r="AX193" s="12" t="s">
        <v>1493</v>
      </c>
      <c r="AY193" s="12" t="s">
        <v>1493</v>
      </c>
      <c r="AZ193" s="12" t="s">
        <v>1493</v>
      </c>
      <c r="BA193" s="12" t="s">
        <v>1493</v>
      </c>
      <c r="BB193" s="12" t="s">
        <v>1493</v>
      </c>
      <c r="BC193" s="12" t="s">
        <v>1493</v>
      </c>
      <c r="BD193" s="12" t="s">
        <v>1493</v>
      </c>
      <c r="BE193" s="12" t="s">
        <v>1493</v>
      </c>
      <c r="BF193" s="12" t="s">
        <v>1493</v>
      </c>
      <c r="BG193" s="12" t="s">
        <v>1493</v>
      </c>
      <c r="BH193" s="12" t="s">
        <v>1493</v>
      </c>
      <c r="BI193" s="12" t="s">
        <v>1493</v>
      </c>
      <c r="BJ193" s="12" t="s">
        <v>1493</v>
      </c>
      <c r="BK193" s="12" t="s">
        <v>1493</v>
      </c>
      <c r="BL193" s="12" t="s">
        <v>1493</v>
      </c>
      <c r="BM193" s="12" t="s">
        <v>1493</v>
      </c>
      <c r="BN193" s="12" t="s">
        <v>1493</v>
      </c>
      <c r="BO193" s="12" t="s">
        <v>1493</v>
      </c>
      <c r="BP193" s="12" t="s">
        <v>1493</v>
      </c>
      <c r="BQ193" s="12" t="s">
        <v>1493</v>
      </c>
      <c r="BR193" s="12" t="s">
        <v>1493</v>
      </c>
      <c r="BS193" s="12" t="s">
        <v>1493</v>
      </c>
      <c r="BT193" s="12" t="s">
        <v>1493</v>
      </c>
      <c r="BU193" s="12" t="s">
        <v>1493</v>
      </c>
      <c r="BV193" s="12" t="s">
        <v>1493</v>
      </c>
      <c r="BW193" s="12" t="s">
        <v>1493</v>
      </c>
      <c r="BX193" s="12" t="s">
        <v>1493</v>
      </c>
      <c r="BY193" s="12" t="s">
        <v>1493</v>
      </c>
      <c r="BZ193" s="12" t="s">
        <v>1493</v>
      </c>
      <c r="CA193" s="12" t="s">
        <v>1493</v>
      </c>
      <c r="CB193" s="12" t="s">
        <v>1493</v>
      </c>
      <c r="CC193" s="12" t="s">
        <v>1493</v>
      </c>
      <c r="CD193" s="12" t="s">
        <v>1493</v>
      </c>
      <c r="CE193" s="12" t="s">
        <v>1493</v>
      </c>
      <c r="CF193" s="12" t="s">
        <v>1493</v>
      </c>
      <c r="CG193" s="12" t="s">
        <v>1493</v>
      </c>
      <c r="CH193" s="12" t="s">
        <v>1493</v>
      </c>
      <c r="CI193" s="12" t="s">
        <v>1493</v>
      </c>
      <c r="CJ193" s="12" t="s">
        <v>1493</v>
      </c>
      <c r="CK193" s="12" t="s">
        <v>1493</v>
      </c>
      <c r="CL193" s="12" t="s">
        <v>1493</v>
      </c>
      <c r="CM193" s="12" t="s">
        <v>1493</v>
      </c>
      <c r="CN193" s="12" t="s">
        <v>1493</v>
      </c>
      <c r="CO193" s="12" t="s">
        <v>1493</v>
      </c>
      <c r="CP193" s="12" t="s">
        <v>1493</v>
      </c>
      <c r="CQ193" s="12" t="s">
        <v>1493</v>
      </c>
      <c r="CR193" s="12" t="s">
        <v>1493</v>
      </c>
      <c r="CS193" s="12" t="s">
        <v>1493</v>
      </c>
      <c r="CT193" s="12" t="s">
        <v>1493</v>
      </c>
      <c r="CU193" s="12" t="s">
        <v>1493</v>
      </c>
      <c r="CV193" s="12" t="s">
        <v>1493</v>
      </c>
      <c r="CW193" s="12" t="s">
        <v>1493</v>
      </c>
      <c r="CX193" s="12" t="s">
        <v>1493</v>
      </c>
      <c r="CY193" s="12" t="s">
        <v>1493</v>
      </c>
      <c r="CZ193" s="12" t="s">
        <v>1493</v>
      </c>
      <c r="DA193" s="12" t="s">
        <v>1493</v>
      </c>
      <c r="DB193" s="12" t="s">
        <v>1493</v>
      </c>
      <c r="DC193" s="12" t="s">
        <v>1493</v>
      </c>
      <c r="DD193" s="12" t="s">
        <v>1493</v>
      </c>
      <c r="DE193" s="12" t="s">
        <v>1493</v>
      </c>
      <c r="DF193" s="12" t="s">
        <v>1493</v>
      </c>
      <c r="DG193" s="12" t="s">
        <v>1493</v>
      </c>
      <c r="DH193" s="12" t="s">
        <v>1493</v>
      </c>
      <c r="DI193" s="12" t="s">
        <v>1493</v>
      </c>
      <c r="DJ193" s="12" t="s">
        <v>1493</v>
      </c>
      <c r="DK193" s="12" t="s">
        <v>1493</v>
      </c>
      <c r="DL193" s="12" t="s">
        <v>1493</v>
      </c>
      <c r="DM193" s="12" t="s">
        <v>1493</v>
      </c>
      <c r="DN193" s="12" t="s">
        <v>1493</v>
      </c>
      <c r="DO193" s="12" t="s">
        <v>1493</v>
      </c>
      <c r="DP193" s="12" t="s">
        <v>1493</v>
      </c>
      <c r="DQ193" s="12" t="s">
        <v>1493</v>
      </c>
      <c r="DR193" s="12" t="s">
        <v>1493</v>
      </c>
      <c r="DS193" s="12" t="s">
        <v>1493</v>
      </c>
      <c r="DT193" s="12" t="s">
        <v>1493</v>
      </c>
      <c r="DU193" s="12" t="s">
        <v>1493</v>
      </c>
      <c r="DV193" s="12" t="s">
        <v>1493</v>
      </c>
      <c r="DW193" s="12" t="s">
        <v>1493</v>
      </c>
      <c r="DX193" s="12" t="s">
        <v>1493</v>
      </c>
      <c r="DY193" s="12" t="s">
        <v>1493</v>
      </c>
      <c r="DZ193" s="12" t="s">
        <v>1493</v>
      </c>
      <c r="EA193" s="12" t="s">
        <v>1493</v>
      </c>
      <c r="EB193" s="12" t="s">
        <v>1493</v>
      </c>
      <c r="EC193" s="12" t="s">
        <v>1493</v>
      </c>
      <c r="ED193" s="12" t="s">
        <v>1493</v>
      </c>
      <c r="EE193" s="12" t="s">
        <v>1493</v>
      </c>
      <c r="EF193" s="12" t="s">
        <v>1493</v>
      </c>
      <c r="EG193" s="12" t="s">
        <v>1493</v>
      </c>
      <c r="EH193" s="12" t="s">
        <v>1493</v>
      </c>
      <c r="EI193" s="12" t="s">
        <v>1493</v>
      </c>
      <c r="EJ193" s="12" t="s">
        <v>1493</v>
      </c>
      <c r="EK193" s="12" t="s">
        <v>1493</v>
      </c>
      <c r="EL193" s="12" t="s">
        <v>1493</v>
      </c>
      <c r="EM193" s="12" t="s">
        <v>1493</v>
      </c>
      <c r="EN193" s="12" t="s">
        <v>1493</v>
      </c>
      <c r="EO193" s="12" t="s">
        <v>1493</v>
      </c>
      <c r="EP193" s="12" t="s">
        <v>1493</v>
      </c>
      <c r="EQ193" s="12" t="s">
        <v>1493</v>
      </c>
      <c r="ER193" s="12" t="s">
        <v>1493</v>
      </c>
      <c r="ES193" s="12" t="s">
        <v>1493</v>
      </c>
      <c r="ET193" s="12" t="s">
        <v>1493</v>
      </c>
      <c r="EU193" s="12" t="s">
        <v>1493</v>
      </c>
      <c r="EV193" s="12" t="s">
        <v>1493</v>
      </c>
      <c r="EW193" s="12" t="s">
        <v>1493</v>
      </c>
      <c r="EX193" s="12" t="s">
        <v>1493</v>
      </c>
      <c r="EY193" s="12" t="s">
        <v>1493</v>
      </c>
      <c r="EZ193" s="12" t="s">
        <v>1493</v>
      </c>
      <c r="FA193" s="12" t="s">
        <v>1493</v>
      </c>
      <c r="FB193" s="12" t="s">
        <v>1493</v>
      </c>
      <c r="FC193" s="12" t="s">
        <v>1493</v>
      </c>
      <c r="FD193" s="12" t="s">
        <v>1493</v>
      </c>
      <c r="FE193" s="12" t="s">
        <v>1493</v>
      </c>
      <c r="FF193" s="12" t="s">
        <v>1493</v>
      </c>
      <c r="FG193" s="12" t="s">
        <v>1493</v>
      </c>
      <c r="FH193" s="12" t="s">
        <v>1493</v>
      </c>
      <c r="FI193" s="12" t="s">
        <v>1493</v>
      </c>
      <c r="FJ193" s="12" t="s">
        <v>1493</v>
      </c>
      <c r="FK193" s="12" t="s">
        <v>1493</v>
      </c>
      <c r="FL193" s="12" t="s">
        <v>1493</v>
      </c>
      <c r="FM193" s="12" t="s">
        <v>1493</v>
      </c>
      <c r="FN193">
        <v>1</v>
      </c>
      <c r="FO193" s="12" t="s">
        <v>1493</v>
      </c>
      <c r="FP193" s="12" t="s">
        <v>1493</v>
      </c>
      <c r="FQ193">
        <v>1</v>
      </c>
      <c r="FR193" s="12" t="s">
        <v>1493</v>
      </c>
      <c r="FS193" s="12" t="s">
        <v>1493</v>
      </c>
      <c r="FT193" s="12" t="s">
        <v>1493</v>
      </c>
      <c r="FU193" s="12" t="s">
        <v>1493</v>
      </c>
      <c r="FV193" s="12" t="s">
        <v>1493</v>
      </c>
      <c r="FW193" s="12" t="s">
        <v>1493</v>
      </c>
      <c r="FX193" s="12" t="s">
        <v>1493</v>
      </c>
      <c r="FY193" s="12" t="s">
        <v>1493</v>
      </c>
      <c r="FZ193" s="12" t="s">
        <v>1493</v>
      </c>
      <c r="GA193" s="12" t="s">
        <v>1493</v>
      </c>
      <c r="GB193" s="12" t="s">
        <v>1493</v>
      </c>
      <c r="GC193" s="12" t="s">
        <v>1493</v>
      </c>
      <c r="GD193" s="12" t="s">
        <v>1493</v>
      </c>
      <c r="GE193" s="12" t="s">
        <v>1493</v>
      </c>
      <c r="GF193" s="12" t="s">
        <v>1493</v>
      </c>
      <c r="GG193" s="12" t="s">
        <v>1493</v>
      </c>
      <c r="GH193" s="12" t="s">
        <v>1493</v>
      </c>
      <c r="GI193" s="12" t="s">
        <v>1493</v>
      </c>
      <c r="GJ193">
        <v>0</v>
      </c>
      <c r="GK193">
        <v>0</v>
      </c>
      <c r="GL193">
        <v>0</v>
      </c>
      <c r="GN193">
        <v>1</v>
      </c>
    </row>
    <row r="194" spans="1:196" x14ac:dyDescent="0.25">
      <c r="A194" s="4">
        <v>1.0980000000000001</v>
      </c>
      <c r="B194" s="12" t="s">
        <v>1134</v>
      </c>
      <c r="C194" s="12" t="s">
        <v>1493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 s="12" t="s">
        <v>1493</v>
      </c>
      <c r="M194" s="12" t="s">
        <v>1493</v>
      </c>
      <c r="N194">
        <v>1</v>
      </c>
      <c r="O194">
        <v>1</v>
      </c>
      <c r="P194" s="12" t="s">
        <v>1493</v>
      </c>
      <c r="Q194" s="12" t="s">
        <v>1493</v>
      </c>
      <c r="R194" s="12" t="s">
        <v>1493</v>
      </c>
      <c r="S194" s="12" t="s">
        <v>1493</v>
      </c>
      <c r="T194" s="12" t="s">
        <v>1493</v>
      </c>
      <c r="U194" s="12" t="s">
        <v>1493</v>
      </c>
      <c r="V194" s="12" t="s">
        <v>1493</v>
      </c>
      <c r="W194" s="12" t="s">
        <v>1493</v>
      </c>
      <c r="X194" s="12" t="s">
        <v>1493</v>
      </c>
      <c r="Y194" s="12" t="s">
        <v>1493</v>
      </c>
      <c r="Z194" s="12" t="s">
        <v>1493</v>
      </c>
      <c r="AA194" s="12" t="s">
        <v>1493</v>
      </c>
      <c r="AB194" s="12" t="s">
        <v>1493</v>
      </c>
      <c r="AC194" s="12" t="s">
        <v>1493</v>
      </c>
      <c r="AD194" s="12" t="s">
        <v>1493</v>
      </c>
      <c r="AE194" s="12" t="s">
        <v>1493</v>
      </c>
      <c r="AF194" s="12" t="s">
        <v>1493</v>
      </c>
      <c r="AG194" s="12" t="s">
        <v>1493</v>
      </c>
      <c r="AH194" s="12" t="s">
        <v>1493</v>
      </c>
      <c r="AI194" s="12" t="s">
        <v>1493</v>
      </c>
      <c r="AJ194" s="12" t="s">
        <v>1493</v>
      </c>
      <c r="AK194" s="12" t="s">
        <v>1493</v>
      </c>
      <c r="AL194" s="12" t="s">
        <v>1493</v>
      </c>
      <c r="AM194" s="12" t="s">
        <v>1493</v>
      </c>
      <c r="AN194" s="12" t="s">
        <v>1493</v>
      </c>
      <c r="AO194" s="12" t="s">
        <v>1493</v>
      </c>
      <c r="AP194" s="12" t="s">
        <v>1493</v>
      </c>
      <c r="AQ194" s="12" t="s">
        <v>1493</v>
      </c>
      <c r="AR194" s="12" t="s">
        <v>1493</v>
      </c>
      <c r="AS194" s="12" t="s">
        <v>1493</v>
      </c>
      <c r="AT194" s="12" t="s">
        <v>1493</v>
      </c>
      <c r="AU194" s="12" t="s">
        <v>1493</v>
      </c>
      <c r="AV194" s="12" t="s">
        <v>1493</v>
      </c>
      <c r="AW194" s="12" t="s">
        <v>1493</v>
      </c>
      <c r="AX194" s="12" t="s">
        <v>1493</v>
      </c>
      <c r="AY194" s="12" t="s">
        <v>1493</v>
      </c>
      <c r="AZ194" s="12" t="s">
        <v>1493</v>
      </c>
      <c r="BA194" s="12" t="s">
        <v>1493</v>
      </c>
      <c r="BB194" s="12" t="s">
        <v>1493</v>
      </c>
      <c r="BC194" s="12" t="s">
        <v>1493</v>
      </c>
      <c r="BD194" s="12" t="s">
        <v>1493</v>
      </c>
      <c r="BE194" s="12" t="s">
        <v>1493</v>
      </c>
      <c r="BF194" s="12" t="s">
        <v>1493</v>
      </c>
      <c r="BG194" s="12" t="s">
        <v>1493</v>
      </c>
      <c r="BH194" s="12" t="s">
        <v>1493</v>
      </c>
      <c r="BI194" s="12" t="s">
        <v>1493</v>
      </c>
      <c r="BJ194" s="12" t="s">
        <v>1493</v>
      </c>
      <c r="BK194" s="12" t="s">
        <v>1493</v>
      </c>
      <c r="BL194" s="12" t="s">
        <v>1493</v>
      </c>
      <c r="BM194" s="12" t="s">
        <v>1493</v>
      </c>
      <c r="BN194" s="12" t="s">
        <v>1493</v>
      </c>
      <c r="BO194" s="12" t="s">
        <v>1493</v>
      </c>
      <c r="BP194" s="12" t="s">
        <v>1493</v>
      </c>
      <c r="BQ194" s="12" t="s">
        <v>1493</v>
      </c>
      <c r="BR194" s="12" t="s">
        <v>1493</v>
      </c>
      <c r="BS194" s="12" t="s">
        <v>1493</v>
      </c>
      <c r="BT194" s="12" t="s">
        <v>1493</v>
      </c>
      <c r="BU194" s="12" t="s">
        <v>1493</v>
      </c>
      <c r="BV194" s="12" t="s">
        <v>1493</v>
      </c>
      <c r="BW194" s="12" t="s">
        <v>1493</v>
      </c>
      <c r="BX194" s="12" t="s">
        <v>1493</v>
      </c>
      <c r="BY194" s="12" t="s">
        <v>1493</v>
      </c>
      <c r="BZ194" s="12" t="s">
        <v>1493</v>
      </c>
      <c r="CA194" s="12" t="s">
        <v>1493</v>
      </c>
      <c r="CB194" s="12" t="s">
        <v>1493</v>
      </c>
      <c r="CC194" s="12" t="s">
        <v>1493</v>
      </c>
      <c r="CD194" s="12" t="s">
        <v>1493</v>
      </c>
      <c r="CE194" s="12" t="s">
        <v>1493</v>
      </c>
      <c r="CF194" s="12" t="s">
        <v>1493</v>
      </c>
      <c r="CG194" s="12" t="s">
        <v>1493</v>
      </c>
      <c r="CH194" s="12" t="s">
        <v>1493</v>
      </c>
      <c r="CI194" s="12" t="s">
        <v>1493</v>
      </c>
      <c r="CJ194" s="12" t="s">
        <v>1493</v>
      </c>
      <c r="CK194" s="12" t="s">
        <v>1493</v>
      </c>
      <c r="CL194" s="12" t="s">
        <v>1493</v>
      </c>
      <c r="CM194" s="12" t="s">
        <v>1493</v>
      </c>
      <c r="CN194" s="12" t="s">
        <v>1493</v>
      </c>
      <c r="CO194" s="12" t="s">
        <v>1493</v>
      </c>
      <c r="CP194" s="12" t="s">
        <v>1493</v>
      </c>
      <c r="CQ194" s="12" t="s">
        <v>1493</v>
      </c>
      <c r="CR194" s="12" t="s">
        <v>1493</v>
      </c>
      <c r="CS194" s="12" t="s">
        <v>1493</v>
      </c>
      <c r="CT194" s="12" t="s">
        <v>1493</v>
      </c>
      <c r="CU194" s="12" t="s">
        <v>1493</v>
      </c>
      <c r="CV194" s="12" t="s">
        <v>1493</v>
      </c>
      <c r="CW194" s="12" t="s">
        <v>1493</v>
      </c>
      <c r="CX194" s="12" t="s">
        <v>1493</v>
      </c>
      <c r="CY194" s="12" t="s">
        <v>1493</v>
      </c>
      <c r="CZ194" s="12" t="s">
        <v>1493</v>
      </c>
      <c r="DA194" s="12" t="s">
        <v>1493</v>
      </c>
      <c r="DB194" s="12" t="s">
        <v>1493</v>
      </c>
      <c r="DC194" s="12" t="s">
        <v>1493</v>
      </c>
      <c r="DD194" s="12" t="s">
        <v>1493</v>
      </c>
      <c r="DE194" s="12" t="s">
        <v>1493</v>
      </c>
      <c r="DF194" s="12" t="s">
        <v>1493</v>
      </c>
      <c r="DG194" s="12" t="s">
        <v>1493</v>
      </c>
      <c r="DH194" s="12" t="s">
        <v>1493</v>
      </c>
      <c r="DI194" s="12" t="s">
        <v>1493</v>
      </c>
      <c r="DJ194" s="12" t="s">
        <v>1493</v>
      </c>
      <c r="DK194" s="12" t="s">
        <v>1493</v>
      </c>
      <c r="DL194" s="12" t="s">
        <v>1493</v>
      </c>
      <c r="DM194" s="12" t="s">
        <v>1493</v>
      </c>
      <c r="DN194" s="12" t="s">
        <v>1493</v>
      </c>
      <c r="DO194" s="12" t="s">
        <v>1493</v>
      </c>
      <c r="DP194" s="12" t="s">
        <v>1493</v>
      </c>
      <c r="DQ194" s="12" t="s">
        <v>1493</v>
      </c>
      <c r="DR194" s="12" t="s">
        <v>1493</v>
      </c>
      <c r="DS194" s="12" t="s">
        <v>1493</v>
      </c>
      <c r="DT194" s="12" t="s">
        <v>1493</v>
      </c>
      <c r="DU194" s="12" t="s">
        <v>1493</v>
      </c>
      <c r="DV194" s="12" t="s">
        <v>1493</v>
      </c>
      <c r="DW194" s="12" t="s">
        <v>1493</v>
      </c>
      <c r="DX194" s="12" t="s">
        <v>1493</v>
      </c>
      <c r="DY194" s="12" t="s">
        <v>1493</v>
      </c>
      <c r="DZ194" s="12" t="s">
        <v>1493</v>
      </c>
      <c r="EA194" s="12" t="s">
        <v>1493</v>
      </c>
      <c r="EB194" s="12" t="s">
        <v>1493</v>
      </c>
      <c r="EC194" s="12" t="s">
        <v>1493</v>
      </c>
      <c r="ED194" s="12" t="s">
        <v>1493</v>
      </c>
      <c r="EE194" s="12" t="s">
        <v>1493</v>
      </c>
      <c r="EF194" s="12" t="s">
        <v>1493</v>
      </c>
      <c r="EG194" s="12" t="s">
        <v>1493</v>
      </c>
      <c r="EH194" s="12" t="s">
        <v>1493</v>
      </c>
      <c r="EI194" s="12" t="s">
        <v>1493</v>
      </c>
      <c r="EJ194" s="12" t="s">
        <v>1493</v>
      </c>
      <c r="EK194" s="12" t="s">
        <v>1493</v>
      </c>
      <c r="EL194" s="12" t="s">
        <v>1493</v>
      </c>
      <c r="EM194" s="12" t="s">
        <v>1493</v>
      </c>
      <c r="EN194" s="12" t="s">
        <v>1493</v>
      </c>
      <c r="EO194" s="12" t="s">
        <v>1493</v>
      </c>
      <c r="EP194" s="12" t="s">
        <v>1493</v>
      </c>
      <c r="EQ194" s="12" t="s">
        <v>1493</v>
      </c>
      <c r="ER194" s="12" t="s">
        <v>1493</v>
      </c>
      <c r="ES194" s="12" t="s">
        <v>1493</v>
      </c>
      <c r="ET194" s="12" t="s">
        <v>1493</v>
      </c>
      <c r="EU194" s="12" t="s">
        <v>1493</v>
      </c>
      <c r="EV194" s="12" t="s">
        <v>1493</v>
      </c>
      <c r="EW194" s="12" t="s">
        <v>1493</v>
      </c>
      <c r="EX194" s="12" t="s">
        <v>1493</v>
      </c>
      <c r="EY194" s="12" t="s">
        <v>1493</v>
      </c>
      <c r="EZ194" s="12" t="s">
        <v>1493</v>
      </c>
      <c r="FA194" s="12" t="s">
        <v>1493</v>
      </c>
      <c r="FB194" s="12" t="s">
        <v>1493</v>
      </c>
      <c r="FC194" s="12" t="s">
        <v>1493</v>
      </c>
      <c r="FD194" s="12" t="s">
        <v>1493</v>
      </c>
      <c r="FE194" s="12" t="s">
        <v>1493</v>
      </c>
      <c r="FF194" s="12" t="s">
        <v>1493</v>
      </c>
      <c r="FG194" s="12" t="s">
        <v>1493</v>
      </c>
      <c r="FH194" s="12" t="s">
        <v>1493</v>
      </c>
      <c r="FI194" s="12" t="s">
        <v>1493</v>
      </c>
      <c r="FJ194" s="12" t="s">
        <v>1493</v>
      </c>
      <c r="FK194" s="12" t="s">
        <v>1493</v>
      </c>
      <c r="FL194" s="12" t="s">
        <v>1493</v>
      </c>
      <c r="FM194" s="12" t="s">
        <v>1493</v>
      </c>
      <c r="FN194">
        <v>1</v>
      </c>
      <c r="FO194" s="12" t="s">
        <v>1493</v>
      </c>
      <c r="FP194" s="12" t="s">
        <v>1493</v>
      </c>
      <c r="FQ194">
        <v>0</v>
      </c>
      <c r="FR194" s="12" t="s">
        <v>1493</v>
      </c>
      <c r="FS194" s="12" t="s">
        <v>1493</v>
      </c>
      <c r="FT194" s="12" t="s">
        <v>1493</v>
      </c>
      <c r="FU194" s="12" t="s">
        <v>1493</v>
      </c>
      <c r="FV194" s="12" t="s">
        <v>1493</v>
      </c>
      <c r="FW194" s="12" t="s">
        <v>1493</v>
      </c>
      <c r="FX194" s="12" t="s">
        <v>1493</v>
      </c>
      <c r="FY194" s="12" t="s">
        <v>1493</v>
      </c>
      <c r="FZ194" s="12" t="s">
        <v>1493</v>
      </c>
      <c r="GA194" s="12" t="s">
        <v>1493</v>
      </c>
      <c r="GB194" s="12" t="s">
        <v>1493</v>
      </c>
      <c r="GC194" s="12" t="s">
        <v>1493</v>
      </c>
      <c r="GD194" s="12" t="s">
        <v>1493</v>
      </c>
      <c r="GE194" s="12" t="s">
        <v>1493</v>
      </c>
      <c r="GF194" s="12" t="s">
        <v>1493</v>
      </c>
      <c r="GG194" s="12" t="s">
        <v>1493</v>
      </c>
      <c r="GH194" s="12" t="s">
        <v>1493</v>
      </c>
      <c r="GI194" s="12" t="s">
        <v>1493</v>
      </c>
      <c r="GJ194">
        <v>0</v>
      </c>
      <c r="GK194">
        <v>0</v>
      </c>
      <c r="GL194">
        <v>0</v>
      </c>
      <c r="GN194">
        <v>1</v>
      </c>
    </row>
    <row r="195" spans="1:196" x14ac:dyDescent="0.25">
      <c r="A195" s="4">
        <v>1.099</v>
      </c>
      <c r="B195" s="12" t="s">
        <v>783</v>
      </c>
      <c r="C195" s="12" t="s">
        <v>1493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 s="12" t="s">
        <v>1493</v>
      </c>
      <c r="M195" s="12" t="s">
        <v>1493</v>
      </c>
      <c r="N195" s="12" t="s">
        <v>1493</v>
      </c>
      <c r="O195" s="12" t="s">
        <v>1493</v>
      </c>
      <c r="P195" t="s">
        <v>733</v>
      </c>
      <c r="Q195" s="12" t="s">
        <v>1493</v>
      </c>
      <c r="R195">
        <v>1</v>
      </c>
      <c r="S195" s="12" t="s">
        <v>1493</v>
      </c>
      <c r="T195" s="12" t="s">
        <v>1493</v>
      </c>
      <c r="U195" s="12" t="s">
        <v>1493</v>
      </c>
      <c r="V195" s="12" t="s">
        <v>1493</v>
      </c>
      <c r="W195" s="12" t="s">
        <v>1493</v>
      </c>
      <c r="X195" s="12" t="s">
        <v>1493</v>
      </c>
      <c r="Y195" s="12" t="s">
        <v>1493</v>
      </c>
      <c r="Z195" s="12" t="s">
        <v>1493</v>
      </c>
      <c r="AA195" s="12" t="s">
        <v>1493</v>
      </c>
      <c r="AB195">
        <v>1</v>
      </c>
      <c r="AC195">
        <v>1</v>
      </c>
      <c r="AD195" t="s">
        <v>674</v>
      </c>
      <c r="AE195" s="12" t="s">
        <v>1493</v>
      </c>
      <c r="AF195">
        <v>1</v>
      </c>
      <c r="AG195" s="12" t="s">
        <v>1493</v>
      </c>
      <c r="AH195" s="12" t="s">
        <v>1493</v>
      </c>
      <c r="AI195" s="12" t="s">
        <v>1493</v>
      </c>
      <c r="AJ195" s="12" t="s">
        <v>1493</v>
      </c>
      <c r="AK195" s="12" t="s">
        <v>1493</v>
      </c>
      <c r="AL195" s="12" t="s">
        <v>1493</v>
      </c>
      <c r="AM195" s="12" t="s">
        <v>1493</v>
      </c>
      <c r="AN195" s="12" t="s">
        <v>1493</v>
      </c>
      <c r="AO195" s="12" t="s">
        <v>1493</v>
      </c>
      <c r="AP195">
        <v>1</v>
      </c>
      <c r="AQ195">
        <v>1</v>
      </c>
      <c r="AR195" s="12" t="s">
        <v>1493</v>
      </c>
      <c r="AS195" s="12" t="s">
        <v>1493</v>
      </c>
      <c r="AT195" s="12" t="s">
        <v>1493</v>
      </c>
      <c r="AU195" s="12" t="s">
        <v>1493</v>
      </c>
      <c r="AV195" s="12" t="s">
        <v>1493</v>
      </c>
      <c r="AW195" s="12" t="s">
        <v>1493</v>
      </c>
      <c r="AX195" s="12" t="s">
        <v>1493</v>
      </c>
      <c r="AY195" s="12" t="s">
        <v>1493</v>
      </c>
      <c r="AZ195" s="12" t="s">
        <v>1493</v>
      </c>
      <c r="BA195" s="12" t="s">
        <v>1493</v>
      </c>
      <c r="BB195" s="12" t="s">
        <v>1493</v>
      </c>
      <c r="BC195" s="12" t="s">
        <v>1493</v>
      </c>
      <c r="BD195" s="12" t="s">
        <v>1493</v>
      </c>
      <c r="BE195" s="12" t="s">
        <v>1493</v>
      </c>
      <c r="BF195" s="12" t="s">
        <v>1493</v>
      </c>
      <c r="BG195" s="12" t="s">
        <v>1493</v>
      </c>
      <c r="BH195" s="12" t="s">
        <v>1493</v>
      </c>
      <c r="BI195" s="12" t="s">
        <v>1493</v>
      </c>
      <c r="BJ195" s="12" t="s">
        <v>1493</v>
      </c>
      <c r="BK195" s="12" t="s">
        <v>1493</v>
      </c>
      <c r="BL195" s="12" t="s">
        <v>1493</v>
      </c>
      <c r="BM195" s="12" t="s">
        <v>1493</v>
      </c>
      <c r="BN195" s="12" t="s">
        <v>1493</v>
      </c>
      <c r="BO195" s="12" t="s">
        <v>1493</v>
      </c>
      <c r="BP195" s="12" t="s">
        <v>1493</v>
      </c>
      <c r="BQ195" s="12" t="s">
        <v>1493</v>
      </c>
      <c r="BR195" s="12" t="s">
        <v>1493</v>
      </c>
      <c r="BS195" s="12" t="s">
        <v>1493</v>
      </c>
      <c r="BT195" s="12" t="s">
        <v>1493</v>
      </c>
      <c r="BU195" s="12" t="s">
        <v>1493</v>
      </c>
      <c r="BV195" s="12" t="s">
        <v>1493</v>
      </c>
      <c r="BW195" s="12" t="s">
        <v>1493</v>
      </c>
      <c r="BX195" s="12" t="s">
        <v>1493</v>
      </c>
      <c r="BY195" s="12" t="s">
        <v>1493</v>
      </c>
      <c r="BZ195" s="12" t="s">
        <v>1493</v>
      </c>
      <c r="CA195" s="12" t="s">
        <v>1493</v>
      </c>
      <c r="CB195" s="12" t="s">
        <v>1493</v>
      </c>
      <c r="CC195" s="12" t="s">
        <v>1493</v>
      </c>
      <c r="CD195" s="12" t="s">
        <v>1493</v>
      </c>
      <c r="CE195" s="12" t="s">
        <v>1493</v>
      </c>
      <c r="CF195" s="12" t="s">
        <v>1493</v>
      </c>
      <c r="CG195" s="12" t="s">
        <v>1493</v>
      </c>
      <c r="CH195" s="12" t="s">
        <v>1493</v>
      </c>
      <c r="CI195" s="12" t="s">
        <v>1493</v>
      </c>
      <c r="CJ195" s="12" t="s">
        <v>1493</v>
      </c>
      <c r="CK195" s="12" t="s">
        <v>1493</v>
      </c>
      <c r="CL195" s="12" t="s">
        <v>1493</v>
      </c>
      <c r="CM195" s="12" t="s">
        <v>1493</v>
      </c>
      <c r="CN195" s="12" t="s">
        <v>1493</v>
      </c>
      <c r="CO195" s="12" t="s">
        <v>1493</v>
      </c>
      <c r="CP195" s="12" t="s">
        <v>1493</v>
      </c>
      <c r="CQ195" s="12" t="s">
        <v>1493</v>
      </c>
      <c r="CR195" s="12" t="s">
        <v>1493</v>
      </c>
      <c r="CS195" s="12" t="s">
        <v>1493</v>
      </c>
      <c r="CT195" s="12" t="s">
        <v>1493</v>
      </c>
      <c r="CU195" s="12" t="s">
        <v>1493</v>
      </c>
      <c r="CV195" s="12" t="s">
        <v>1493</v>
      </c>
      <c r="CW195" s="12" t="s">
        <v>1493</v>
      </c>
      <c r="CX195" s="12" t="s">
        <v>1493</v>
      </c>
      <c r="CY195" s="12" t="s">
        <v>1493</v>
      </c>
      <c r="CZ195" s="12" t="s">
        <v>1493</v>
      </c>
      <c r="DA195" s="12" t="s">
        <v>1493</v>
      </c>
      <c r="DB195" s="12" t="s">
        <v>1493</v>
      </c>
      <c r="DC195" s="12" t="s">
        <v>1493</v>
      </c>
      <c r="DD195" s="12" t="s">
        <v>1493</v>
      </c>
      <c r="DE195" s="12" t="s">
        <v>1493</v>
      </c>
      <c r="DF195" s="12" t="s">
        <v>1493</v>
      </c>
      <c r="DG195" s="12" t="s">
        <v>1493</v>
      </c>
      <c r="DH195" s="12" t="s">
        <v>1493</v>
      </c>
      <c r="DI195" s="12" t="s">
        <v>1493</v>
      </c>
      <c r="DJ195" s="12" t="s">
        <v>1493</v>
      </c>
      <c r="DK195" s="12" t="s">
        <v>1493</v>
      </c>
      <c r="DL195" s="12" t="s">
        <v>1493</v>
      </c>
      <c r="DM195" s="12" t="s">
        <v>1493</v>
      </c>
      <c r="DN195" s="12" t="s">
        <v>1493</v>
      </c>
      <c r="DO195" s="12" t="s">
        <v>1493</v>
      </c>
      <c r="DP195" s="12" t="s">
        <v>1493</v>
      </c>
      <c r="DQ195" s="12" t="s">
        <v>1493</v>
      </c>
      <c r="DR195" s="12" t="s">
        <v>1493</v>
      </c>
      <c r="DS195" s="12" t="s">
        <v>1493</v>
      </c>
      <c r="DT195" s="12" t="s">
        <v>1493</v>
      </c>
      <c r="DU195" s="12" t="s">
        <v>1493</v>
      </c>
      <c r="DV195" s="12" t="s">
        <v>1493</v>
      </c>
      <c r="DW195" s="12" t="s">
        <v>1493</v>
      </c>
      <c r="DX195" s="12" t="s">
        <v>1493</v>
      </c>
      <c r="DY195" s="12" t="s">
        <v>1493</v>
      </c>
      <c r="DZ195" s="12" t="s">
        <v>1493</v>
      </c>
      <c r="EA195" s="12" t="s">
        <v>1493</v>
      </c>
      <c r="EB195" s="12" t="s">
        <v>1493</v>
      </c>
      <c r="EC195" s="12" t="s">
        <v>1493</v>
      </c>
      <c r="ED195" s="12" t="s">
        <v>1493</v>
      </c>
      <c r="EE195" s="12" t="s">
        <v>1493</v>
      </c>
      <c r="EF195" s="12" t="s">
        <v>1493</v>
      </c>
      <c r="EG195" s="12" t="s">
        <v>1493</v>
      </c>
      <c r="EH195" s="12" t="s">
        <v>1493</v>
      </c>
      <c r="EI195" s="12" t="s">
        <v>1493</v>
      </c>
      <c r="EJ195" s="12" t="s">
        <v>1493</v>
      </c>
      <c r="EK195" s="12" t="s">
        <v>1493</v>
      </c>
      <c r="EL195" s="12" t="s">
        <v>1493</v>
      </c>
      <c r="EM195" s="12" t="s">
        <v>1493</v>
      </c>
      <c r="EN195" s="12" t="s">
        <v>1493</v>
      </c>
      <c r="EO195" s="12" t="s">
        <v>1493</v>
      </c>
      <c r="EP195" s="12" t="s">
        <v>1493</v>
      </c>
      <c r="EQ195" s="12" t="s">
        <v>1493</v>
      </c>
      <c r="ER195" s="12" t="s">
        <v>1493</v>
      </c>
      <c r="ES195" s="12" t="s">
        <v>1493</v>
      </c>
      <c r="ET195" s="12" t="s">
        <v>1493</v>
      </c>
      <c r="EU195" s="12" t="s">
        <v>1493</v>
      </c>
      <c r="EV195" s="12" t="s">
        <v>1493</v>
      </c>
      <c r="EW195" s="12" t="s">
        <v>1493</v>
      </c>
      <c r="EX195" s="12" t="s">
        <v>1493</v>
      </c>
      <c r="EY195" s="12" t="s">
        <v>1493</v>
      </c>
      <c r="EZ195" s="12" t="s">
        <v>1493</v>
      </c>
      <c r="FA195" s="12" t="s">
        <v>1493</v>
      </c>
      <c r="FB195" s="12" t="s">
        <v>1493</v>
      </c>
      <c r="FC195" s="12" t="s">
        <v>1493</v>
      </c>
      <c r="FD195" s="12" t="s">
        <v>1493</v>
      </c>
      <c r="FE195" s="12" t="s">
        <v>1493</v>
      </c>
      <c r="FF195" s="12" t="s">
        <v>1493</v>
      </c>
      <c r="FG195" s="12" t="s">
        <v>1493</v>
      </c>
      <c r="FH195" s="12" t="s">
        <v>1493</v>
      </c>
      <c r="FI195" s="12" t="s">
        <v>1493</v>
      </c>
      <c r="FJ195" s="12" t="s">
        <v>1493</v>
      </c>
      <c r="FK195" s="12" t="s">
        <v>1493</v>
      </c>
      <c r="FL195" s="12" t="s">
        <v>1493</v>
      </c>
      <c r="FM195" s="12" t="s">
        <v>1493</v>
      </c>
      <c r="FN195">
        <v>1</v>
      </c>
      <c r="FO195" s="12" t="s">
        <v>1493</v>
      </c>
      <c r="FP195" s="12" t="s">
        <v>1493</v>
      </c>
      <c r="FQ195">
        <v>0</v>
      </c>
      <c r="FR195" s="12" t="s">
        <v>1493</v>
      </c>
      <c r="FS195" s="12" t="s">
        <v>1493</v>
      </c>
      <c r="FT195" s="12" t="s">
        <v>1493</v>
      </c>
      <c r="FU195" s="12" t="s">
        <v>1493</v>
      </c>
      <c r="FV195" s="12" t="s">
        <v>1493</v>
      </c>
      <c r="FW195" s="12" t="s">
        <v>1493</v>
      </c>
      <c r="FX195" s="12" t="s">
        <v>1493</v>
      </c>
      <c r="FY195" s="12" t="s">
        <v>1493</v>
      </c>
      <c r="FZ195" s="12" t="s">
        <v>1493</v>
      </c>
      <c r="GA195" s="12" t="s">
        <v>1493</v>
      </c>
      <c r="GB195" s="12" t="s">
        <v>1493</v>
      </c>
      <c r="GC195" s="12" t="s">
        <v>1493</v>
      </c>
      <c r="GD195" s="12" t="s">
        <v>1493</v>
      </c>
      <c r="GE195" s="12" t="s">
        <v>1493</v>
      </c>
      <c r="GF195" s="12" t="s">
        <v>1493</v>
      </c>
      <c r="GG195" s="12" t="s">
        <v>1493</v>
      </c>
      <c r="GH195" s="12" t="s">
        <v>1493</v>
      </c>
      <c r="GI195" s="12" t="s">
        <v>1493</v>
      </c>
      <c r="GJ195">
        <v>0</v>
      </c>
      <c r="GK195">
        <v>0</v>
      </c>
      <c r="GL195">
        <v>0</v>
      </c>
      <c r="GN195">
        <v>1</v>
      </c>
    </row>
    <row r="196" spans="1:196" x14ac:dyDescent="0.25">
      <c r="A196" s="4">
        <v>1.1000000000000001</v>
      </c>
      <c r="B196" s="12" t="s">
        <v>581</v>
      </c>
      <c r="C196" s="12" t="s">
        <v>1493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 s="12" t="s">
        <v>1493</v>
      </c>
      <c r="M196" s="12" t="s">
        <v>1493</v>
      </c>
      <c r="N196">
        <v>1</v>
      </c>
      <c r="O196">
        <v>1</v>
      </c>
      <c r="P196" t="s">
        <v>802</v>
      </c>
      <c r="Q196" s="12" t="s">
        <v>1493</v>
      </c>
      <c r="R196">
        <v>1</v>
      </c>
      <c r="S196" s="12" t="s">
        <v>1493</v>
      </c>
      <c r="T196" s="12" t="s">
        <v>1493</v>
      </c>
      <c r="U196" s="12" t="s">
        <v>1493</v>
      </c>
      <c r="V196" s="12" t="s">
        <v>1493</v>
      </c>
      <c r="W196" s="12" t="s">
        <v>1493</v>
      </c>
      <c r="X196" s="12" t="s">
        <v>1493</v>
      </c>
      <c r="Y196" s="12" t="s">
        <v>1493</v>
      </c>
      <c r="Z196" s="12" t="s">
        <v>1493</v>
      </c>
      <c r="AA196" s="12" t="s">
        <v>1493</v>
      </c>
      <c r="AB196" s="12" t="s">
        <v>1493</v>
      </c>
      <c r="AC196" s="12" t="s">
        <v>1493</v>
      </c>
      <c r="AD196" s="12" t="s">
        <v>1493</v>
      </c>
      <c r="AE196" s="12" t="s">
        <v>1493</v>
      </c>
      <c r="AF196" s="12" t="s">
        <v>1493</v>
      </c>
      <c r="AG196" s="12" t="s">
        <v>1493</v>
      </c>
      <c r="AH196" s="12" t="s">
        <v>1493</v>
      </c>
      <c r="AI196" s="12" t="s">
        <v>1493</v>
      </c>
      <c r="AJ196" s="12" t="s">
        <v>1493</v>
      </c>
      <c r="AK196" s="12" t="s">
        <v>1493</v>
      </c>
      <c r="AL196" s="12" t="s">
        <v>1493</v>
      </c>
      <c r="AM196" s="12" t="s">
        <v>1493</v>
      </c>
      <c r="AN196" s="12" t="s">
        <v>1493</v>
      </c>
      <c r="AO196" s="12" t="s">
        <v>1493</v>
      </c>
      <c r="AP196" s="12" t="s">
        <v>1493</v>
      </c>
      <c r="AQ196" s="12" t="s">
        <v>1493</v>
      </c>
      <c r="AR196" s="12" t="s">
        <v>1493</v>
      </c>
      <c r="AS196" s="12" t="s">
        <v>1493</v>
      </c>
      <c r="AT196" s="12" t="s">
        <v>1493</v>
      </c>
      <c r="AU196" s="12" t="s">
        <v>1493</v>
      </c>
      <c r="AV196" s="12" t="s">
        <v>1493</v>
      </c>
      <c r="AW196" s="12" t="s">
        <v>1493</v>
      </c>
      <c r="AX196" s="12" t="s">
        <v>1493</v>
      </c>
      <c r="AY196" s="12" t="s">
        <v>1493</v>
      </c>
      <c r="AZ196" s="12" t="s">
        <v>1493</v>
      </c>
      <c r="BA196" s="12" t="s">
        <v>1493</v>
      </c>
      <c r="BB196" s="12" t="s">
        <v>1493</v>
      </c>
      <c r="BC196" s="12" t="s">
        <v>1493</v>
      </c>
      <c r="BD196" s="12" t="s">
        <v>1493</v>
      </c>
      <c r="BE196" s="12" t="s">
        <v>1493</v>
      </c>
      <c r="BF196" s="12" t="s">
        <v>1493</v>
      </c>
      <c r="BG196" s="12" t="s">
        <v>1493</v>
      </c>
      <c r="BH196" s="12" t="s">
        <v>1493</v>
      </c>
      <c r="BI196" s="12" t="s">
        <v>1493</v>
      </c>
      <c r="BJ196" s="12" t="s">
        <v>1493</v>
      </c>
      <c r="BK196" s="12" t="s">
        <v>1493</v>
      </c>
      <c r="BL196" s="12" t="s">
        <v>1493</v>
      </c>
      <c r="BM196" s="12" t="s">
        <v>1493</v>
      </c>
      <c r="BN196" s="12" t="s">
        <v>1493</v>
      </c>
      <c r="BO196" s="12" t="s">
        <v>1493</v>
      </c>
      <c r="BP196" s="12" t="s">
        <v>1493</v>
      </c>
      <c r="BQ196" s="12" t="s">
        <v>1493</v>
      </c>
      <c r="BR196" s="12" t="s">
        <v>1493</v>
      </c>
      <c r="BS196" s="12" t="s">
        <v>1493</v>
      </c>
      <c r="BT196" s="12" t="s">
        <v>1493</v>
      </c>
      <c r="BU196" s="12" t="s">
        <v>1493</v>
      </c>
      <c r="BV196" s="12" t="s">
        <v>1493</v>
      </c>
      <c r="BW196" s="12" t="s">
        <v>1493</v>
      </c>
      <c r="BX196" s="12" t="s">
        <v>1493</v>
      </c>
      <c r="BY196" s="12" t="s">
        <v>1493</v>
      </c>
      <c r="BZ196" s="12" t="s">
        <v>1493</v>
      </c>
      <c r="CA196" s="12" t="s">
        <v>1493</v>
      </c>
      <c r="CB196" s="12" t="s">
        <v>1493</v>
      </c>
      <c r="CC196" s="12" t="s">
        <v>1493</v>
      </c>
      <c r="CD196" s="12" t="s">
        <v>1493</v>
      </c>
      <c r="CE196" s="12" t="s">
        <v>1493</v>
      </c>
      <c r="CF196" s="12" t="s">
        <v>1493</v>
      </c>
      <c r="CG196" s="12" t="s">
        <v>1493</v>
      </c>
      <c r="CH196" s="12" t="s">
        <v>1493</v>
      </c>
      <c r="CI196" s="12" t="s">
        <v>1493</v>
      </c>
      <c r="CJ196" s="12" t="s">
        <v>1493</v>
      </c>
      <c r="CK196" s="12" t="s">
        <v>1493</v>
      </c>
      <c r="CL196" s="12" t="s">
        <v>1493</v>
      </c>
      <c r="CM196" s="12" t="s">
        <v>1493</v>
      </c>
      <c r="CN196" s="12" t="s">
        <v>1493</v>
      </c>
      <c r="CO196" s="12" t="s">
        <v>1493</v>
      </c>
      <c r="CP196" s="12" t="s">
        <v>1493</v>
      </c>
      <c r="CQ196" s="12" t="s">
        <v>1493</v>
      </c>
      <c r="CR196" s="12" t="s">
        <v>1493</v>
      </c>
      <c r="CS196" s="12" t="s">
        <v>1493</v>
      </c>
      <c r="CT196" s="12" t="s">
        <v>1493</v>
      </c>
      <c r="CU196" s="12" t="s">
        <v>1493</v>
      </c>
      <c r="CV196" s="12" t="s">
        <v>1493</v>
      </c>
      <c r="CW196" s="12" t="s">
        <v>1493</v>
      </c>
      <c r="CX196" s="12" t="s">
        <v>1493</v>
      </c>
      <c r="CY196" s="12" t="s">
        <v>1493</v>
      </c>
      <c r="CZ196" s="12" t="s">
        <v>1493</v>
      </c>
      <c r="DA196" s="12" t="s">
        <v>1493</v>
      </c>
      <c r="DB196" s="12" t="s">
        <v>1493</v>
      </c>
      <c r="DC196" s="12" t="s">
        <v>1493</v>
      </c>
      <c r="DD196" s="12" t="s">
        <v>1493</v>
      </c>
      <c r="DE196" s="12" t="s">
        <v>1493</v>
      </c>
      <c r="DF196" s="12" t="s">
        <v>1493</v>
      </c>
      <c r="DG196" s="12" t="s">
        <v>1493</v>
      </c>
      <c r="DH196" s="12" t="s">
        <v>1493</v>
      </c>
      <c r="DI196" s="12" t="s">
        <v>1493</v>
      </c>
      <c r="DJ196" s="12" t="s">
        <v>1493</v>
      </c>
      <c r="DK196" s="12" t="s">
        <v>1493</v>
      </c>
      <c r="DL196" s="12" t="s">
        <v>1493</v>
      </c>
      <c r="DM196" s="12" t="s">
        <v>1493</v>
      </c>
      <c r="DN196" s="12" t="s">
        <v>1493</v>
      </c>
      <c r="DO196" s="12" t="s">
        <v>1493</v>
      </c>
      <c r="DP196" s="12" t="s">
        <v>1493</v>
      </c>
      <c r="DQ196" s="12" t="s">
        <v>1493</v>
      </c>
      <c r="DR196" s="12" t="s">
        <v>1493</v>
      </c>
      <c r="DS196" s="12" t="s">
        <v>1493</v>
      </c>
      <c r="DT196" s="12" t="s">
        <v>1493</v>
      </c>
      <c r="DU196" s="12" t="s">
        <v>1493</v>
      </c>
      <c r="DV196" s="12" t="s">
        <v>1493</v>
      </c>
      <c r="DW196" s="12" t="s">
        <v>1493</v>
      </c>
      <c r="DX196" s="12" t="s">
        <v>1493</v>
      </c>
      <c r="DY196" s="12" t="s">
        <v>1493</v>
      </c>
      <c r="DZ196" s="12" t="s">
        <v>1493</v>
      </c>
      <c r="EA196" s="12" t="s">
        <v>1493</v>
      </c>
      <c r="EB196" s="12" t="s">
        <v>1493</v>
      </c>
      <c r="EC196" s="12" t="s">
        <v>1493</v>
      </c>
      <c r="ED196" s="12" t="s">
        <v>1493</v>
      </c>
      <c r="EE196" s="12" t="s">
        <v>1493</v>
      </c>
      <c r="EF196" s="12" t="s">
        <v>1493</v>
      </c>
      <c r="EG196" s="12" t="s">
        <v>1493</v>
      </c>
      <c r="EH196" s="12" t="s">
        <v>1493</v>
      </c>
      <c r="EI196" s="12" t="s">
        <v>1493</v>
      </c>
      <c r="EJ196" s="12" t="s">
        <v>1493</v>
      </c>
      <c r="EK196" s="12" t="s">
        <v>1493</v>
      </c>
      <c r="EL196" s="12" t="s">
        <v>1493</v>
      </c>
      <c r="EM196" s="12" t="s">
        <v>1493</v>
      </c>
      <c r="EN196" s="12" t="s">
        <v>1493</v>
      </c>
      <c r="EO196" s="12" t="s">
        <v>1493</v>
      </c>
      <c r="EP196" s="12" t="s">
        <v>1493</v>
      </c>
      <c r="EQ196" s="12" t="s">
        <v>1493</v>
      </c>
      <c r="ER196" s="12" t="s">
        <v>1493</v>
      </c>
      <c r="ES196" s="12" t="s">
        <v>1493</v>
      </c>
      <c r="ET196" s="12" t="s">
        <v>1493</v>
      </c>
      <c r="EU196" s="12" t="s">
        <v>1493</v>
      </c>
      <c r="EV196" s="12" t="s">
        <v>1493</v>
      </c>
      <c r="EW196" s="12" t="s">
        <v>1493</v>
      </c>
      <c r="EX196" s="12" t="s">
        <v>1493</v>
      </c>
      <c r="EY196" s="12" t="s">
        <v>1493</v>
      </c>
      <c r="EZ196" s="12" t="s">
        <v>1493</v>
      </c>
      <c r="FA196" s="12" t="s">
        <v>1493</v>
      </c>
      <c r="FB196" s="12" t="s">
        <v>1493</v>
      </c>
      <c r="FC196" s="12" t="s">
        <v>1493</v>
      </c>
      <c r="FD196" s="12" t="s">
        <v>1493</v>
      </c>
      <c r="FE196" s="12" t="s">
        <v>1493</v>
      </c>
      <c r="FF196" s="12" t="s">
        <v>1493</v>
      </c>
      <c r="FG196" s="12" t="s">
        <v>1493</v>
      </c>
      <c r="FH196" s="12" t="s">
        <v>1493</v>
      </c>
      <c r="FI196" s="12" t="s">
        <v>1493</v>
      </c>
      <c r="FJ196" s="12" t="s">
        <v>1493</v>
      </c>
      <c r="FK196" s="12" t="s">
        <v>1493</v>
      </c>
      <c r="FL196" s="12" t="s">
        <v>1493</v>
      </c>
      <c r="FM196" s="12" t="s">
        <v>1493</v>
      </c>
      <c r="FN196">
        <v>1</v>
      </c>
      <c r="FO196" s="12" t="s">
        <v>1493</v>
      </c>
      <c r="FP196" s="12" t="s">
        <v>1493</v>
      </c>
      <c r="FQ196">
        <v>1</v>
      </c>
      <c r="FR196" s="12" t="s">
        <v>1493</v>
      </c>
      <c r="FS196" s="12" t="s">
        <v>1493</v>
      </c>
      <c r="FT196" s="12" t="s">
        <v>1493</v>
      </c>
      <c r="FU196" s="12" t="s">
        <v>1493</v>
      </c>
      <c r="FV196" s="12" t="s">
        <v>1493</v>
      </c>
      <c r="FW196" s="12" t="s">
        <v>1493</v>
      </c>
      <c r="FX196" s="12" t="s">
        <v>1493</v>
      </c>
      <c r="FY196" s="12" t="s">
        <v>1493</v>
      </c>
      <c r="FZ196" s="12" t="s">
        <v>1493</v>
      </c>
      <c r="GA196" s="12" t="s">
        <v>1493</v>
      </c>
      <c r="GB196" s="12" t="s">
        <v>1493</v>
      </c>
      <c r="GC196" s="12" t="s">
        <v>1493</v>
      </c>
      <c r="GD196" s="12" t="s">
        <v>1493</v>
      </c>
      <c r="GE196" s="12" t="s">
        <v>1493</v>
      </c>
      <c r="GF196" s="12" t="s">
        <v>1493</v>
      </c>
      <c r="GG196" s="12" t="s">
        <v>1493</v>
      </c>
      <c r="GH196" s="12" t="s">
        <v>1493</v>
      </c>
      <c r="GI196" s="12" t="s">
        <v>1493</v>
      </c>
      <c r="GJ196">
        <v>0</v>
      </c>
      <c r="GK196">
        <v>0</v>
      </c>
      <c r="GL196">
        <v>0</v>
      </c>
      <c r="GN196">
        <v>1</v>
      </c>
    </row>
    <row r="197" spans="1:196" x14ac:dyDescent="0.25">
      <c r="A197" s="4">
        <v>1.101</v>
      </c>
      <c r="B197" s="12" t="s">
        <v>479</v>
      </c>
      <c r="C197" s="12" t="s">
        <v>1493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 s="12" t="s">
        <v>1493</v>
      </c>
      <c r="M197" s="12" t="s">
        <v>1493</v>
      </c>
      <c r="N197">
        <v>1</v>
      </c>
      <c r="O197">
        <v>1</v>
      </c>
      <c r="P197" t="s">
        <v>802</v>
      </c>
      <c r="Q197" s="12" t="s">
        <v>1493</v>
      </c>
      <c r="R197">
        <v>1</v>
      </c>
      <c r="S197" s="12" t="s">
        <v>1493</v>
      </c>
      <c r="T197" s="12" t="s">
        <v>1493</v>
      </c>
      <c r="U197" s="12" t="s">
        <v>1493</v>
      </c>
      <c r="V197" s="12" t="s">
        <v>1493</v>
      </c>
      <c r="W197" s="12" t="s">
        <v>1493</v>
      </c>
      <c r="X197" s="12" t="s">
        <v>1493</v>
      </c>
      <c r="Y197" s="12" t="s">
        <v>1493</v>
      </c>
      <c r="Z197" s="12" t="s">
        <v>1493</v>
      </c>
      <c r="AA197" s="12" t="s">
        <v>1493</v>
      </c>
      <c r="AB197" s="12" t="s">
        <v>1493</v>
      </c>
      <c r="AC197">
        <v>1</v>
      </c>
      <c r="AD197" s="12" t="s">
        <v>1493</v>
      </c>
      <c r="AE197" s="12" t="s">
        <v>1493</v>
      </c>
      <c r="AF197" s="12" t="s">
        <v>1493</v>
      </c>
      <c r="AG197" s="12" t="s">
        <v>1493</v>
      </c>
      <c r="AH197" s="12" t="s">
        <v>1493</v>
      </c>
      <c r="AI197" s="12" t="s">
        <v>1493</v>
      </c>
      <c r="AJ197" s="12" t="s">
        <v>1493</v>
      </c>
      <c r="AK197" s="12" t="s">
        <v>1493</v>
      </c>
      <c r="AL197" s="12" t="s">
        <v>1493</v>
      </c>
      <c r="AM197" s="12" t="s">
        <v>1493</v>
      </c>
      <c r="AN197" s="12" t="s">
        <v>1493</v>
      </c>
      <c r="AO197" s="12" t="s">
        <v>1493</v>
      </c>
      <c r="AP197" s="12" t="s">
        <v>1493</v>
      </c>
      <c r="AQ197" s="12" t="s">
        <v>1493</v>
      </c>
      <c r="AR197" s="12" t="s">
        <v>1493</v>
      </c>
      <c r="AS197" s="12" t="s">
        <v>1493</v>
      </c>
      <c r="AT197" s="12" t="s">
        <v>1493</v>
      </c>
      <c r="AU197" s="12" t="s">
        <v>1493</v>
      </c>
      <c r="AV197" s="12" t="s">
        <v>1493</v>
      </c>
      <c r="AW197" s="12" t="s">
        <v>1493</v>
      </c>
      <c r="AX197" s="12" t="s">
        <v>1493</v>
      </c>
      <c r="AY197" s="12" t="s">
        <v>1493</v>
      </c>
      <c r="AZ197" s="12" t="s">
        <v>1493</v>
      </c>
      <c r="BA197" s="12" t="s">
        <v>1493</v>
      </c>
      <c r="BB197" s="12" t="s">
        <v>1493</v>
      </c>
      <c r="BC197" s="12" t="s">
        <v>1493</v>
      </c>
      <c r="BD197" s="12" t="s">
        <v>1493</v>
      </c>
      <c r="BE197" s="12" t="s">
        <v>1493</v>
      </c>
      <c r="BF197" s="12" t="s">
        <v>1493</v>
      </c>
      <c r="BG197" s="12" t="s">
        <v>1493</v>
      </c>
      <c r="BH197" s="12" t="s">
        <v>1493</v>
      </c>
      <c r="BI197" s="12" t="s">
        <v>1493</v>
      </c>
      <c r="BJ197" s="12" t="s">
        <v>1493</v>
      </c>
      <c r="BK197" s="12" t="s">
        <v>1493</v>
      </c>
      <c r="BL197" s="12" t="s">
        <v>1493</v>
      </c>
      <c r="BM197" s="12" t="s">
        <v>1493</v>
      </c>
      <c r="BN197" s="12" t="s">
        <v>1493</v>
      </c>
      <c r="BO197" s="12" t="s">
        <v>1493</v>
      </c>
      <c r="BP197" s="12" t="s">
        <v>1493</v>
      </c>
      <c r="BQ197" s="12" t="s">
        <v>1493</v>
      </c>
      <c r="BR197" s="12" t="s">
        <v>1493</v>
      </c>
      <c r="BS197" s="12" t="s">
        <v>1493</v>
      </c>
      <c r="BT197" s="12" t="s">
        <v>1493</v>
      </c>
      <c r="BU197" s="12" t="s">
        <v>1493</v>
      </c>
      <c r="BV197" s="12" t="s">
        <v>1493</v>
      </c>
      <c r="BW197" s="12" t="s">
        <v>1493</v>
      </c>
      <c r="BX197" s="12" t="s">
        <v>1493</v>
      </c>
      <c r="BY197" s="12" t="s">
        <v>1493</v>
      </c>
      <c r="BZ197" s="12" t="s">
        <v>1493</v>
      </c>
      <c r="CA197" s="12" t="s">
        <v>1493</v>
      </c>
      <c r="CB197" s="12" t="s">
        <v>1493</v>
      </c>
      <c r="CC197" s="12" t="s">
        <v>1493</v>
      </c>
      <c r="CD197" s="12" t="s">
        <v>1493</v>
      </c>
      <c r="CE197" s="12" t="s">
        <v>1493</v>
      </c>
      <c r="CF197" s="12" t="s">
        <v>1493</v>
      </c>
      <c r="CG197" s="12" t="s">
        <v>1493</v>
      </c>
      <c r="CH197" s="12" t="s">
        <v>1493</v>
      </c>
      <c r="CI197" s="12" t="s">
        <v>1493</v>
      </c>
      <c r="CJ197" s="12" t="s">
        <v>1493</v>
      </c>
      <c r="CK197" s="12" t="s">
        <v>1493</v>
      </c>
      <c r="CL197" s="12" t="s">
        <v>1493</v>
      </c>
      <c r="CM197" s="12" t="s">
        <v>1493</v>
      </c>
      <c r="CN197" s="12" t="s">
        <v>1493</v>
      </c>
      <c r="CO197" s="12" t="s">
        <v>1493</v>
      </c>
      <c r="CP197" s="12" t="s">
        <v>1493</v>
      </c>
      <c r="CQ197" s="12" t="s">
        <v>1493</v>
      </c>
      <c r="CR197" s="12" t="s">
        <v>1493</v>
      </c>
      <c r="CS197" s="12" t="s">
        <v>1493</v>
      </c>
      <c r="CT197" s="12" t="s">
        <v>1493</v>
      </c>
      <c r="CU197" s="12" t="s">
        <v>1493</v>
      </c>
      <c r="CV197" s="12" t="s">
        <v>1493</v>
      </c>
      <c r="CW197" s="12" t="s">
        <v>1493</v>
      </c>
      <c r="CX197" s="12" t="s">
        <v>1493</v>
      </c>
      <c r="CY197" s="12" t="s">
        <v>1493</v>
      </c>
      <c r="CZ197" s="12" t="s">
        <v>1493</v>
      </c>
      <c r="DA197" s="12" t="s">
        <v>1493</v>
      </c>
      <c r="DB197" s="12" t="s">
        <v>1493</v>
      </c>
      <c r="DC197" s="12" t="s">
        <v>1493</v>
      </c>
      <c r="DD197" s="12" t="s">
        <v>1493</v>
      </c>
      <c r="DE197" s="12" t="s">
        <v>1493</v>
      </c>
      <c r="DF197" s="12" t="s">
        <v>1493</v>
      </c>
      <c r="DG197" s="12" t="s">
        <v>1493</v>
      </c>
      <c r="DH197" s="12" t="s">
        <v>1493</v>
      </c>
      <c r="DI197" s="12" t="s">
        <v>1493</v>
      </c>
      <c r="DJ197" s="12" t="s">
        <v>1493</v>
      </c>
      <c r="DK197" s="12" t="s">
        <v>1493</v>
      </c>
      <c r="DL197" s="12" t="s">
        <v>1493</v>
      </c>
      <c r="DM197" s="12" t="s">
        <v>1493</v>
      </c>
      <c r="DN197" s="12" t="s">
        <v>1493</v>
      </c>
      <c r="DO197" s="12" t="s">
        <v>1493</v>
      </c>
      <c r="DP197" s="12" t="s">
        <v>1493</v>
      </c>
      <c r="DQ197" s="12" t="s">
        <v>1493</v>
      </c>
      <c r="DR197" s="12" t="s">
        <v>1493</v>
      </c>
      <c r="DS197" s="12" t="s">
        <v>1493</v>
      </c>
      <c r="DT197" s="12" t="s">
        <v>1493</v>
      </c>
      <c r="DU197" s="12" t="s">
        <v>1493</v>
      </c>
      <c r="DV197" s="12" t="s">
        <v>1493</v>
      </c>
      <c r="DW197" s="12" t="s">
        <v>1493</v>
      </c>
      <c r="DX197" s="12" t="s">
        <v>1493</v>
      </c>
      <c r="DY197" s="12" t="s">
        <v>1493</v>
      </c>
      <c r="DZ197" s="12" t="s">
        <v>1493</v>
      </c>
      <c r="EA197" s="12" t="s">
        <v>1493</v>
      </c>
      <c r="EB197" s="12" t="s">
        <v>1493</v>
      </c>
      <c r="EC197" s="12" t="s">
        <v>1493</v>
      </c>
      <c r="ED197" s="12" t="s">
        <v>1493</v>
      </c>
      <c r="EE197" s="12" t="s">
        <v>1493</v>
      </c>
      <c r="EF197" s="12" t="s">
        <v>1493</v>
      </c>
      <c r="EG197" s="12" t="s">
        <v>1493</v>
      </c>
      <c r="EH197" s="12" t="s">
        <v>1493</v>
      </c>
      <c r="EI197" s="12" t="s">
        <v>1493</v>
      </c>
      <c r="EJ197" s="12" t="s">
        <v>1493</v>
      </c>
      <c r="EK197" s="12" t="s">
        <v>1493</v>
      </c>
      <c r="EL197" s="12" t="s">
        <v>1493</v>
      </c>
      <c r="EM197" s="12" t="s">
        <v>1493</v>
      </c>
      <c r="EN197" s="12" t="s">
        <v>1493</v>
      </c>
      <c r="EO197" s="12" t="s">
        <v>1493</v>
      </c>
      <c r="EP197" s="12" t="s">
        <v>1493</v>
      </c>
      <c r="EQ197" s="12" t="s">
        <v>1493</v>
      </c>
      <c r="ER197" s="12" t="s">
        <v>1493</v>
      </c>
      <c r="ES197" s="12" t="s">
        <v>1493</v>
      </c>
      <c r="ET197" s="12" t="s">
        <v>1493</v>
      </c>
      <c r="EU197" s="12" t="s">
        <v>1493</v>
      </c>
      <c r="EV197" s="12" t="s">
        <v>1493</v>
      </c>
      <c r="EW197" s="12" t="s">
        <v>1493</v>
      </c>
      <c r="EX197" s="12" t="s">
        <v>1493</v>
      </c>
      <c r="EY197" s="12" t="s">
        <v>1493</v>
      </c>
      <c r="EZ197" s="12" t="s">
        <v>1493</v>
      </c>
      <c r="FA197" s="12" t="s">
        <v>1493</v>
      </c>
      <c r="FB197" s="12" t="s">
        <v>1493</v>
      </c>
      <c r="FC197" s="12" t="s">
        <v>1493</v>
      </c>
      <c r="FD197" s="12" t="s">
        <v>1493</v>
      </c>
      <c r="FE197" s="12" t="s">
        <v>1493</v>
      </c>
      <c r="FF197" s="12" t="s">
        <v>1493</v>
      </c>
      <c r="FG197" s="12" t="s">
        <v>1493</v>
      </c>
      <c r="FH197" s="12" t="s">
        <v>1493</v>
      </c>
      <c r="FI197" s="12" t="s">
        <v>1493</v>
      </c>
      <c r="FJ197" s="12" t="s">
        <v>1493</v>
      </c>
      <c r="FK197" s="12" t="s">
        <v>1493</v>
      </c>
      <c r="FL197" s="12" t="s">
        <v>1493</v>
      </c>
      <c r="FM197" s="12" t="s">
        <v>1493</v>
      </c>
      <c r="FN197">
        <v>1</v>
      </c>
      <c r="FO197" s="12" t="s">
        <v>1493</v>
      </c>
      <c r="FP197" s="12" t="s">
        <v>1493</v>
      </c>
      <c r="FQ197">
        <v>0</v>
      </c>
      <c r="FR197" s="12" t="s">
        <v>1493</v>
      </c>
      <c r="FS197" s="12" t="s">
        <v>1493</v>
      </c>
      <c r="FT197" s="12" t="s">
        <v>1493</v>
      </c>
      <c r="FU197" s="12" t="s">
        <v>1493</v>
      </c>
      <c r="FV197" s="12" t="s">
        <v>1493</v>
      </c>
      <c r="FW197" s="12" t="s">
        <v>1493</v>
      </c>
      <c r="FX197" s="12" t="s">
        <v>1493</v>
      </c>
      <c r="FY197" s="12" t="s">
        <v>1493</v>
      </c>
      <c r="FZ197" s="12" t="s">
        <v>1493</v>
      </c>
      <c r="GA197" s="12" t="s">
        <v>1493</v>
      </c>
      <c r="GB197" s="12" t="s">
        <v>1493</v>
      </c>
      <c r="GC197" s="12" t="s">
        <v>1493</v>
      </c>
      <c r="GD197" s="12" t="s">
        <v>1493</v>
      </c>
      <c r="GE197" s="12" t="s">
        <v>1493</v>
      </c>
      <c r="GF197" s="12" t="s">
        <v>1493</v>
      </c>
      <c r="GG197" s="12" t="s">
        <v>1493</v>
      </c>
      <c r="GH197" s="12" t="s">
        <v>1493</v>
      </c>
      <c r="GI197" s="12" t="s">
        <v>1493</v>
      </c>
      <c r="GJ197">
        <v>0</v>
      </c>
      <c r="GK197">
        <v>0</v>
      </c>
      <c r="GL197">
        <v>0</v>
      </c>
      <c r="GN197">
        <v>1</v>
      </c>
    </row>
    <row r="198" spans="1:196" x14ac:dyDescent="0.25">
      <c r="A198" s="4">
        <v>1.1020000000000001</v>
      </c>
      <c r="B198" s="12" t="s">
        <v>1194</v>
      </c>
      <c r="C198">
        <v>55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 s="12" t="s">
        <v>1493</v>
      </c>
      <c r="M198" s="12" t="s">
        <v>1493</v>
      </c>
      <c r="N198" s="12" t="s">
        <v>1493</v>
      </c>
      <c r="O198">
        <v>1</v>
      </c>
      <c r="P198" s="12" t="s">
        <v>1493</v>
      </c>
      <c r="Q198" s="12" t="s">
        <v>1493</v>
      </c>
      <c r="R198" s="12" t="s">
        <v>1493</v>
      </c>
      <c r="S198" s="12" t="s">
        <v>1493</v>
      </c>
      <c r="T198" s="12" t="s">
        <v>1493</v>
      </c>
      <c r="U198" s="12" t="s">
        <v>1493</v>
      </c>
      <c r="V198" s="12" t="s">
        <v>1493</v>
      </c>
      <c r="W198" s="12" t="s">
        <v>1493</v>
      </c>
      <c r="X198" s="12" t="s">
        <v>1493</v>
      </c>
      <c r="Y198" s="12" t="s">
        <v>1493</v>
      </c>
      <c r="Z198" s="12" t="s">
        <v>1493</v>
      </c>
      <c r="AA198" s="12" t="s">
        <v>1493</v>
      </c>
      <c r="AB198" s="12" t="s">
        <v>1493</v>
      </c>
      <c r="AC198" s="12" t="s">
        <v>1493</v>
      </c>
      <c r="AD198" s="12" t="s">
        <v>1493</v>
      </c>
      <c r="AE198" s="12" t="s">
        <v>1493</v>
      </c>
      <c r="AF198" s="12" t="s">
        <v>1493</v>
      </c>
      <c r="AG198" s="12" t="s">
        <v>1493</v>
      </c>
      <c r="AH198" s="12" t="s">
        <v>1493</v>
      </c>
      <c r="AI198" s="12" t="s">
        <v>1493</v>
      </c>
      <c r="AJ198" s="12" t="s">
        <v>1493</v>
      </c>
      <c r="AK198" s="12" t="s">
        <v>1493</v>
      </c>
      <c r="AL198" s="12" t="s">
        <v>1493</v>
      </c>
      <c r="AM198" s="12" t="s">
        <v>1493</v>
      </c>
      <c r="AN198" s="12" t="s">
        <v>1493</v>
      </c>
      <c r="AO198" s="12" t="s">
        <v>1493</v>
      </c>
      <c r="AP198" s="12" t="s">
        <v>1493</v>
      </c>
      <c r="AQ198" s="12" t="s">
        <v>1493</v>
      </c>
      <c r="AR198" s="12" t="s">
        <v>1493</v>
      </c>
      <c r="AS198" s="12" t="s">
        <v>1493</v>
      </c>
      <c r="AT198" s="12" t="s">
        <v>1493</v>
      </c>
      <c r="AU198" s="12" t="s">
        <v>1493</v>
      </c>
      <c r="AV198" s="12" t="s">
        <v>1493</v>
      </c>
      <c r="AW198" s="12" t="s">
        <v>1493</v>
      </c>
      <c r="AX198" s="12" t="s">
        <v>1493</v>
      </c>
      <c r="AY198" s="12" t="s">
        <v>1493</v>
      </c>
      <c r="AZ198" s="12" t="s">
        <v>1493</v>
      </c>
      <c r="BA198" s="12" t="s">
        <v>1493</v>
      </c>
      <c r="BB198" s="12" t="s">
        <v>1493</v>
      </c>
      <c r="BC198" s="12" t="s">
        <v>1493</v>
      </c>
      <c r="BD198" s="12" t="s">
        <v>1493</v>
      </c>
      <c r="BE198" s="12" t="s">
        <v>1493</v>
      </c>
      <c r="BF198" s="12" t="s">
        <v>1493</v>
      </c>
      <c r="BG198" s="12" t="s">
        <v>1493</v>
      </c>
      <c r="BH198" s="12" t="s">
        <v>1493</v>
      </c>
      <c r="BI198" s="12" t="s">
        <v>1493</v>
      </c>
      <c r="BJ198" s="12" t="s">
        <v>1493</v>
      </c>
      <c r="BK198" s="12" t="s">
        <v>1493</v>
      </c>
      <c r="BL198" s="12" t="s">
        <v>1493</v>
      </c>
      <c r="BM198" s="12" t="s">
        <v>1493</v>
      </c>
      <c r="BN198" s="12" t="s">
        <v>1493</v>
      </c>
      <c r="BO198" s="12" t="s">
        <v>1493</v>
      </c>
      <c r="BP198" s="12" t="s">
        <v>1493</v>
      </c>
      <c r="BQ198" s="12" t="s">
        <v>1493</v>
      </c>
      <c r="BR198" s="12" t="s">
        <v>1493</v>
      </c>
      <c r="BS198" s="12" t="s">
        <v>1493</v>
      </c>
      <c r="BT198" s="12" t="s">
        <v>1493</v>
      </c>
      <c r="BU198" s="12" t="s">
        <v>1493</v>
      </c>
      <c r="BV198" s="12" t="s">
        <v>1493</v>
      </c>
      <c r="BW198" s="12" t="s">
        <v>1493</v>
      </c>
      <c r="BX198" s="12" t="s">
        <v>1493</v>
      </c>
      <c r="BY198" s="12" t="s">
        <v>1493</v>
      </c>
      <c r="BZ198" s="12" t="s">
        <v>1493</v>
      </c>
      <c r="CA198" s="12" t="s">
        <v>1493</v>
      </c>
      <c r="CB198" s="12" t="s">
        <v>1493</v>
      </c>
      <c r="CC198" s="12" t="s">
        <v>1493</v>
      </c>
      <c r="CD198" s="12" t="s">
        <v>1493</v>
      </c>
      <c r="CE198" s="12" t="s">
        <v>1493</v>
      </c>
      <c r="CF198" s="12" t="s">
        <v>1493</v>
      </c>
      <c r="CG198" s="12" t="s">
        <v>1493</v>
      </c>
      <c r="CH198" s="12" t="s">
        <v>1493</v>
      </c>
      <c r="CI198" s="12" t="s">
        <v>1493</v>
      </c>
      <c r="CJ198" s="12" t="s">
        <v>1493</v>
      </c>
      <c r="CK198" s="12" t="s">
        <v>1493</v>
      </c>
      <c r="CL198" s="12" t="s">
        <v>1493</v>
      </c>
      <c r="CM198" s="12" t="s">
        <v>1493</v>
      </c>
      <c r="CN198" s="12" t="s">
        <v>1493</v>
      </c>
      <c r="CO198" s="12" t="s">
        <v>1493</v>
      </c>
      <c r="CP198" s="12" t="s">
        <v>1493</v>
      </c>
      <c r="CQ198" s="12" t="s">
        <v>1493</v>
      </c>
      <c r="CR198" s="12" t="s">
        <v>1493</v>
      </c>
      <c r="CS198" s="12" t="s">
        <v>1493</v>
      </c>
      <c r="CT198" s="12" t="s">
        <v>1493</v>
      </c>
      <c r="CU198" s="12" t="s">
        <v>1493</v>
      </c>
      <c r="CV198" s="12" t="s">
        <v>1493</v>
      </c>
      <c r="CW198" s="12" t="s">
        <v>1493</v>
      </c>
      <c r="CX198" s="12" t="s">
        <v>1493</v>
      </c>
      <c r="CY198" s="12" t="s">
        <v>1493</v>
      </c>
      <c r="CZ198" s="12" t="s">
        <v>1493</v>
      </c>
      <c r="DA198" s="12" t="s">
        <v>1493</v>
      </c>
      <c r="DB198" s="12" t="s">
        <v>1493</v>
      </c>
      <c r="DC198" s="12" t="s">
        <v>1493</v>
      </c>
      <c r="DD198" s="12" t="s">
        <v>1493</v>
      </c>
      <c r="DE198" s="12" t="s">
        <v>1493</v>
      </c>
      <c r="DF198" s="12" t="s">
        <v>1493</v>
      </c>
      <c r="DG198" s="12" t="s">
        <v>1493</v>
      </c>
      <c r="DH198" s="12" t="s">
        <v>1493</v>
      </c>
      <c r="DI198" s="12" t="s">
        <v>1493</v>
      </c>
      <c r="DJ198" s="12" t="s">
        <v>1493</v>
      </c>
      <c r="DK198" s="12" t="s">
        <v>1493</v>
      </c>
      <c r="DL198" s="12" t="s">
        <v>1493</v>
      </c>
      <c r="DM198" s="12" t="s">
        <v>1493</v>
      </c>
      <c r="DN198" s="12" t="s">
        <v>1493</v>
      </c>
      <c r="DO198" s="12" t="s">
        <v>1493</v>
      </c>
      <c r="DP198" s="12" t="s">
        <v>1493</v>
      </c>
      <c r="DQ198" s="12" t="s">
        <v>1493</v>
      </c>
      <c r="DR198" s="12" t="s">
        <v>1493</v>
      </c>
      <c r="DS198" s="12" t="s">
        <v>1493</v>
      </c>
      <c r="DT198" s="12" t="s">
        <v>1493</v>
      </c>
      <c r="DU198" s="12" t="s">
        <v>1493</v>
      </c>
      <c r="DV198" s="12" t="s">
        <v>1493</v>
      </c>
      <c r="DW198" s="12" t="s">
        <v>1493</v>
      </c>
      <c r="DX198" s="12" t="s">
        <v>1493</v>
      </c>
      <c r="DY198" s="12" t="s">
        <v>1493</v>
      </c>
      <c r="DZ198" s="12" t="s">
        <v>1493</v>
      </c>
      <c r="EA198" s="12" t="s">
        <v>1493</v>
      </c>
      <c r="EB198" s="12" t="s">
        <v>1493</v>
      </c>
      <c r="EC198" s="12" t="s">
        <v>1493</v>
      </c>
      <c r="ED198" s="12" t="s">
        <v>1493</v>
      </c>
      <c r="EE198" s="12" t="s">
        <v>1493</v>
      </c>
      <c r="EF198" s="12" t="s">
        <v>1493</v>
      </c>
      <c r="EG198" s="12" t="s">
        <v>1493</v>
      </c>
      <c r="EH198" s="12" t="s">
        <v>1493</v>
      </c>
      <c r="EI198" s="12" t="s">
        <v>1493</v>
      </c>
      <c r="EJ198" s="12" t="s">
        <v>1493</v>
      </c>
      <c r="EK198" s="12" t="s">
        <v>1493</v>
      </c>
      <c r="EL198" s="12" t="s">
        <v>1493</v>
      </c>
      <c r="EM198" s="12" t="s">
        <v>1493</v>
      </c>
      <c r="EN198" s="12" t="s">
        <v>1493</v>
      </c>
      <c r="EO198" s="12" t="s">
        <v>1493</v>
      </c>
      <c r="EP198" s="12" t="s">
        <v>1493</v>
      </c>
      <c r="EQ198" s="12" t="s">
        <v>1493</v>
      </c>
      <c r="ER198" s="12" t="s">
        <v>1493</v>
      </c>
      <c r="ES198" s="12" t="s">
        <v>1493</v>
      </c>
      <c r="ET198" s="12" t="s">
        <v>1493</v>
      </c>
      <c r="EU198" s="12" t="s">
        <v>1493</v>
      </c>
      <c r="EV198" s="12" t="s">
        <v>1493</v>
      </c>
      <c r="EW198" s="12" t="s">
        <v>1493</v>
      </c>
      <c r="EX198" s="12" t="s">
        <v>1493</v>
      </c>
      <c r="EY198" s="12" t="s">
        <v>1493</v>
      </c>
      <c r="EZ198" s="12" t="s">
        <v>1493</v>
      </c>
      <c r="FA198" s="12" t="s">
        <v>1493</v>
      </c>
      <c r="FB198" s="12" t="s">
        <v>1493</v>
      </c>
      <c r="FC198" s="12" t="s">
        <v>1493</v>
      </c>
      <c r="FD198" s="12" t="s">
        <v>1493</v>
      </c>
      <c r="FE198" s="12" t="s">
        <v>1493</v>
      </c>
      <c r="FF198" s="12" t="s">
        <v>1493</v>
      </c>
      <c r="FG198" s="12" t="s">
        <v>1493</v>
      </c>
      <c r="FH198" s="12" t="s">
        <v>1493</v>
      </c>
      <c r="FI198" s="12" t="s">
        <v>1493</v>
      </c>
      <c r="FJ198" s="12" t="s">
        <v>1493</v>
      </c>
      <c r="FK198" s="12" t="s">
        <v>1493</v>
      </c>
      <c r="FL198" s="12" t="s">
        <v>1493</v>
      </c>
      <c r="FM198" s="12" t="s">
        <v>1493</v>
      </c>
      <c r="FN198">
        <v>1</v>
      </c>
      <c r="FO198" s="12" t="s">
        <v>1493</v>
      </c>
      <c r="FP198" s="12" t="s">
        <v>1493</v>
      </c>
      <c r="FQ198">
        <v>1</v>
      </c>
      <c r="FR198" s="12" t="s">
        <v>1493</v>
      </c>
      <c r="FS198" s="12" t="s">
        <v>1493</v>
      </c>
      <c r="FT198" s="12" t="s">
        <v>1493</v>
      </c>
      <c r="FU198" s="12" t="s">
        <v>1493</v>
      </c>
      <c r="FV198" s="12" t="s">
        <v>1493</v>
      </c>
      <c r="FW198" s="12" t="s">
        <v>1493</v>
      </c>
      <c r="FX198" s="12" t="s">
        <v>1493</v>
      </c>
      <c r="FY198" s="12" t="s">
        <v>1493</v>
      </c>
      <c r="FZ198" s="12" t="s">
        <v>1493</v>
      </c>
      <c r="GA198" s="12" t="s">
        <v>1493</v>
      </c>
      <c r="GB198" s="12" t="s">
        <v>1493</v>
      </c>
      <c r="GC198" s="12" t="s">
        <v>1493</v>
      </c>
      <c r="GD198" s="12" t="s">
        <v>1493</v>
      </c>
      <c r="GE198" s="12" t="s">
        <v>1493</v>
      </c>
      <c r="GF198" s="12" t="s">
        <v>1493</v>
      </c>
      <c r="GG198" s="12" t="s">
        <v>1493</v>
      </c>
      <c r="GH198" s="12" t="s">
        <v>1493</v>
      </c>
      <c r="GI198" s="12" t="s">
        <v>1493</v>
      </c>
      <c r="GJ198">
        <v>0</v>
      </c>
      <c r="GK198">
        <v>0</v>
      </c>
      <c r="GL198">
        <v>0</v>
      </c>
      <c r="GN198">
        <v>1</v>
      </c>
    </row>
    <row r="199" spans="1:196" x14ac:dyDescent="0.25">
      <c r="A199" s="4">
        <v>1.103</v>
      </c>
      <c r="B199" s="12" t="s">
        <v>1077</v>
      </c>
      <c r="C199" s="12" t="s">
        <v>1493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 s="12" t="s">
        <v>1493</v>
      </c>
      <c r="M199" s="12" t="s">
        <v>1493</v>
      </c>
      <c r="N199" s="12" t="s">
        <v>1493</v>
      </c>
      <c r="O199">
        <v>1</v>
      </c>
      <c r="P199" s="12" t="s">
        <v>1493</v>
      </c>
      <c r="Q199" s="12" t="s">
        <v>1493</v>
      </c>
      <c r="R199" s="12" t="s">
        <v>1493</v>
      </c>
      <c r="S199" s="12" t="s">
        <v>1493</v>
      </c>
      <c r="T199" s="12" t="s">
        <v>1493</v>
      </c>
      <c r="U199" s="12" t="s">
        <v>1493</v>
      </c>
      <c r="V199" s="12" t="s">
        <v>1493</v>
      </c>
      <c r="W199" s="12" t="s">
        <v>1493</v>
      </c>
      <c r="X199" s="12" t="s">
        <v>1493</v>
      </c>
      <c r="Y199" s="12" t="s">
        <v>1493</v>
      </c>
      <c r="Z199" s="12" t="s">
        <v>1493</v>
      </c>
      <c r="AA199" s="12" t="s">
        <v>1493</v>
      </c>
      <c r="AB199" s="12" t="s">
        <v>1493</v>
      </c>
      <c r="AC199" s="12" t="s">
        <v>1493</v>
      </c>
      <c r="AD199" s="12" t="s">
        <v>1493</v>
      </c>
      <c r="AE199" s="12" t="s">
        <v>1493</v>
      </c>
      <c r="AF199" s="12" t="s">
        <v>1493</v>
      </c>
      <c r="AG199" s="12" t="s">
        <v>1493</v>
      </c>
      <c r="AH199" s="12" t="s">
        <v>1493</v>
      </c>
      <c r="AI199" s="12" t="s">
        <v>1493</v>
      </c>
      <c r="AJ199" s="12" t="s">
        <v>1493</v>
      </c>
      <c r="AK199" s="12" t="s">
        <v>1493</v>
      </c>
      <c r="AL199" s="12" t="s">
        <v>1493</v>
      </c>
      <c r="AM199" s="12" t="s">
        <v>1493</v>
      </c>
      <c r="AN199" s="12" t="s">
        <v>1493</v>
      </c>
      <c r="AO199" s="12" t="s">
        <v>1493</v>
      </c>
      <c r="AP199" s="12" t="s">
        <v>1493</v>
      </c>
      <c r="AQ199" s="12" t="s">
        <v>1493</v>
      </c>
      <c r="AR199" s="12" t="s">
        <v>1493</v>
      </c>
      <c r="AS199" s="12" t="s">
        <v>1493</v>
      </c>
      <c r="AT199" s="12" t="s">
        <v>1493</v>
      </c>
      <c r="AU199" s="12" t="s">
        <v>1493</v>
      </c>
      <c r="AV199" s="12" t="s">
        <v>1493</v>
      </c>
      <c r="AW199" s="12" t="s">
        <v>1493</v>
      </c>
      <c r="AX199" s="12" t="s">
        <v>1493</v>
      </c>
      <c r="AY199" s="12" t="s">
        <v>1493</v>
      </c>
      <c r="AZ199" s="12" t="s">
        <v>1493</v>
      </c>
      <c r="BA199" s="12" t="s">
        <v>1493</v>
      </c>
      <c r="BB199" s="12" t="s">
        <v>1493</v>
      </c>
      <c r="BC199" s="12" t="s">
        <v>1493</v>
      </c>
      <c r="BD199" s="12" t="s">
        <v>1493</v>
      </c>
      <c r="BE199" s="12" t="s">
        <v>1493</v>
      </c>
      <c r="BF199" s="12" t="s">
        <v>1493</v>
      </c>
      <c r="BG199" s="12" t="s">
        <v>1493</v>
      </c>
      <c r="BH199" s="12" t="s">
        <v>1493</v>
      </c>
      <c r="BI199" s="12" t="s">
        <v>1493</v>
      </c>
      <c r="BJ199" s="12" t="s">
        <v>1493</v>
      </c>
      <c r="BK199" s="12" t="s">
        <v>1493</v>
      </c>
      <c r="BL199" s="12" t="s">
        <v>1493</v>
      </c>
      <c r="BM199" s="12" t="s">
        <v>1493</v>
      </c>
      <c r="BN199" s="12" t="s">
        <v>1493</v>
      </c>
      <c r="BO199" s="12" t="s">
        <v>1493</v>
      </c>
      <c r="BP199" s="12" t="s">
        <v>1493</v>
      </c>
      <c r="BQ199" s="12" t="s">
        <v>1493</v>
      </c>
      <c r="BR199" s="12" t="s">
        <v>1493</v>
      </c>
      <c r="BS199" s="12" t="s">
        <v>1493</v>
      </c>
      <c r="BT199" s="12" t="s">
        <v>1493</v>
      </c>
      <c r="BU199" s="12" t="s">
        <v>1493</v>
      </c>
      <c r="BV199" s="12" t="s">
        <v>1493</v>
      </c>
      <c r="BW199" s="12" t="s">
        <v>1493</v>
      </c>
      <c r="BX199" s="12" t="s">
        <v>1493</v>
      </c>
      <c r="BY199" s="12" t="s">
        <v>1493</v>
      </c>
      <c r="BZ199" s="12" t="s">
        <v>1493</v>
      </c>
      <c r="CA199" s="12" t="s">
        <v>1493</v>
      </c>
      <c r="CB199" s="12" t="s">
        <v>1493</v>
      </c>
      <c r="CC199" s="12" t="s">
        <v>1493</v>
      </c>
      <c r="CD199" s="12" t="s">
        <v>1493</v>
      </c>
      <c r="CE199" s="12" t="s">
        <v>1493</v>
      </c>
      <c r="CF199" s="12" t="s">
        <v>1493</v>
      </c>
      <c r="CG199" s="12" t="s">
        <v>1493</v>
      </c>
      <c r="CH199" s="12" t="s">
        <v>1493</v>
      </c>
      <c r="CI199" s="12" t="s">
        <v>1493</v>
      </c>
      <c r="CJ199" s="12" t="s">
        <v>1493</v>
      </c>
      <c r="CK199" s="12" t="s">
        <v>1493</v>
      </c>
      <c r="CL199" s="12" t="s">
        <v>1493</v>
      </c>
      <c r="CM199" s="12" t="s">
        <v>1493</v>
      </c>
      <c r="CN199" s="12" t="s">
        <v>1493</v>
      </c>
      <c r="CO199" s="12" t="s">
        <v>1493</v>
      </c>
      <c r="CP199" s="12" t="s">
        <v>1493</v>
      </c>
      <c r="CQ199" s="12" t="s">
        <v>1493</v>
      </c>
      <c r="CR199" s="12" t="s">
        <v>1493</v>
      </c>
      <c r="CS199" s="12" t="s">
        <v>1493</v>
      </c>
      <c r="CT199" s="12" t="s">
        <v>1493</v>
      </c>
      <c r="CU199" s="12" t="s">
        <v>1493</v>
      </c>
      <c r="CV199" s="12" t="s">
        <v>1493</v>
      </c>
      <c r="CW199" s="12" t="s">
        <v>1493</v>
      </c>
      <c r="CX199" s="12" t="s">
        <v>1493</v>
      </c>
      <c r="CY199" s="12" t="s">
        <v>1493</v>
      </c>
      <c r="CZ199" s="12" t="s">
        <v>1493</v>
      </c>
      <c r="DA199" s="12" t="s">
        <v>1493</v>
      </c>
      <c r="DB199" s="12" t="s">
        <v>1493</v>
      </c>
      <c r="DC199" s="12" t="s">
        <v>1493</v>
      </c>
      <c r="DD199" s="12" t="s">
        <v>1493</v>
      </c>
      <c r="DE199" s="12" t="s">
        <v>1493</v>
      </c>
      <c r="DF199" s="12" t="s">
        <v>1493</v>
      </c>
      <c r="DG199" s="12" t="s">
        <v>1493</v>
      </c>
      <c r="DH199" s="12" t="s">
        <v>1493</v>
      </c>
      <c r="DI199" s="12" t="s">
        <v>1493</v>
      </c>
      <c r="DJ199" s="12" t="s">
        <v>1493</v>
      </c>
      <c r="DK199" s="12" t="s">
        <v>1493</v>
      </c>
      <c r="DL199" s="12" t="s">
        <v>1493</v>
      </c>
      <c r="DM199" s="12" t="s">
        <v>1493</v>
      </c>
      <c r="DN199" s="12" t="s">
        <v>1493</v>
      </c>
      <c r="DO199" s="12" t="s">
        <v>1493</v>
      </c>
      <c r="DP199" s="12" t="s">
        <v>1493</v>
      </c>
      <c r="DQ199" s="12" t="s">
        <v>1493</v>
      </c>
      <c r="DR199" s="12" t="s">
        <v>1493</v>
      </c>
      <c r="DS199" s="12" t="s">
        <v>1493</v>
      </c>
      <c r="DT199" s="12" t="s">
        <v>1493</v>
      </c>
      <c r="DU199" s="12" t="s">
        <v>1493</v>
      </c>
      <c r="DV199" s="12" t="s">
        <v>1493</v>
      </c>
      <c r="DW199" s="12" t="s">
        <v>1493</v>
      </c>
      <c r="DX199" s="12" t="s">
        <v>1493</v>
      </c>
      <c r="DY199" s="12" t="s">
        <v>1493</v>
      </c>
      <c r="DZ199" s="12" t="s">
        <v>1493</v>
      </c>
      <c r="EA199" s="12" t="s">
        <v>1493</v>
      </c>
      <c r="EB199" s="12" t="s">
        <v>1493</v>
      </c>
      <c r="EC199" s="12" t="s">
        <v>1493</v>
      </c>
      <c r="ED199" s="12" t="s">
        <v>1493</v>
      </c>
      <c r="EE199" s="12" t="s">
        <v>1493</v>
      </c>
      <c r="EF199" s="12" t="s">
        <v>1493</v>
      </c>
      <c r="EG199" s="12" t="s">
        <v>1493</v>
      </c>
      <c r="EH199" s="12" t="s">
        <v>1493</v>
      </c>
      <c r="EI199" s="12" t="s">
        <v>1493</v>
      </c>
      <c r="EJ199" s="12" t="s">
        <v>1493</v>
      </c>
      <c r="EK199" s="12" t="s">
        <v>1493</v>
      </c>
      <c r="EL199" s="12" t="s">
        <v>1493</v>
      </c>
      <c r="EM199" s="12" t="s">
        <v>1493</v>
      </c>
      <c r="EN199" s="12" t="s">
        <v>1493</v>
      </c>
      <c r="EO199" s="12" t="s">
        <v>1493</v>
      </c>
      <c r="EP199" s="12" t="s">
        <v>1493</v>
      </c>
      <c r="EQ199" s="12" t="s">
        <v>1493</v>
      </c>
      <c r="ER199" s="12" t="s">
        <v>1493</v>
      </c>
      <c r="ES199" s="12" t="s">
        <v>1493</v>
      </c>
      <c r="ET199" s="12" t="s">
        <v>1493</v>
      </c>
      <c r="EU199" s="12" t="s">
        <v>1493</v>
      </c>
      <c r="EV199" s="12" t="s">
        <v>1493</v>
      </c>
      <c r="EW199" s="12" t="s">
        <v>1493</v>
      </c>
      <c r="EX199" s="12" t="s">
        <v>1493</v>
      </c>
      <c r="EY199" s="12" t="s">
        <v>1493</v>
      </c>
      <c r="EZ199" s="12" t="s">
        <v>1493</v>
      </c>
      <c r="FA199" s="12" t="s">
        <v>1493</v>
      </c>
      <c r="FB199" s="12" t="s">
        <v>1493</v>
      </c>
      <c r="FC199" s="12" t="s">
        <v>1493</v>
      </c>
      <c r="FD199" s="12" t="s">
        <v>1493</v>
      </c>
      <c r="FE199" s="12" t="s">
        <v>1493</v>
      </c>
      <c r="FF199" s="12" t="s">
        <v>1493</v>
      </c>
      <c r="FG199" s="12" t="s">
        <v>1493</v>
      </c>
      <c r="FH199" s="12" t="s">
        <v>1493</v>
      </c>
      <c r="FI199" s="12" t="s">
        <v>1493</v>
      </c>
      <c r="FJ199" s="12" t="s">
        <v>1493</v>
      </c>
      <c r="FK199" s="12" t="s">
        <v>1493</v>
      </c>
      <c r="FL199" s="12" t="s">
        <v>1493</v>
      </c>
      <c r="FM199" s="12" t="s">
        <v>1493</v>
      </c>
      <c r="FN199">
        <v>1</v>
      </c>
      <c r="FO199" s="12" t="s">
        <v>1493</v>
      </c>
      <c r="FP199" s="12" t="s">
        <v>1493</v>
      </c>
      <c r="FQ199">
        <v>1</v>
      </c>
      <c r="FR199" s="12" t="s">
        <v>1493</v>
      </c>
      <c r="FS199" s="12" t="s">
        <v>1493</v>
      </c>
      <c r="FT199" s="12" t="s">
        <v>1493</v>
      </c>
      <c r="FU199" s="12" t="s">
        <v>1493</v>
      </c>
      <c r="FV199" s="12" t="s">
        <v>1493</v>
      </c>
      <c r="FW199" s="12" t="s">
        <v>1493</v>
      </c>
      <c r="FX199" s="12" t="s">
        <v>1493</v>
      </c>
      <c r="FY199" s="12" t="s">
        <v>1493</v>
      </c>
      <c r="FZ199" s="12" t="s">
        <v>1493</v>
      </c>
      <c r="GA199" s="12" t="s">
        <v>1493</v>
      </c>
      <c r="GB199" s="12" t="s">
        <v>1493</v>
      </c>
      <c r="GC199" s="12" t="s">
        <v>1493</v>
      </c>
      <c r="GD199" s="12" t="s">
        <v>1493</v>
      </c>
      <c r="GE199" s="12" t="s">
        <v>1493</v>
      </c>
      <c r="GF199" s="12" t="s">
        <v>1493</v>
      </c>
      <c r="GG199" s="12" t="s">
        <v>1493</v>
      </c>
      <c r="GH199" s="12" t="s">
        <v>1493</v>
      </c>
      <c r="GI199" s="12" t="s">
        <v>1493</v>
      </c>
      <c r="GJ199">
        <v>0</v>
      </c>
      <c r="GK199">
        <v>0</v>
      </c>
      <c r="GL199">
        <v>0</v>
      </c>
      <c r="GN199">
        <v>1</v>
      </c>
    </row>
    <row r="200" spans="1:196" x14ac:dyDescent="0.25">
      <c r="A200" s="4">
        <v>1.1040000000000001</v>
      </c>
      <c r="B200" s="12" t="s">
        <v>733</v>
      </c>
      <c r="C200" s="12" t="s">
        <v>1493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 s="12" t="s">
        <v>1493</v>
      </c>
      <c r="M200" s="12" t="s">
        <v>1493</v>
      </c>
      <c r="N200">
        <v>1</v>
      </c>
      <c r="O200">
        <v>1</v>
      </c>
      <c r="P200" s="12" t="s">
        <v>1493</v>
      </c>
      <c r="Q200" s="12" t="s">
        <v>1493</v>
      </c>
      <c r="R200" s="12" t="s">
        <v>1493</v>
      </c>
      <c r="S200" s="12" t="s">
        <v>1493</v>
      </c>
      <c r="T200" s="12" t="s">
        <v>1493</v>
      </c>
      <c r="U200" s="12" t="s">
        <v>1493</v>
      </c>
      <c r="V200" s="12" t="s">
        <v>1493</v>
      </c>
      <c r="W200" s="12" t="s">
        <v>1493</v>
      </c>
      <c r="X200" s="12" t="s">
        <v>1493</v>
      </c>
      <c r="Y200" s="12" t="s">
        <v>1493</v>
      </c>
      <c r="Z200" s="12" t="s">
        <v>1493</v>
      </c>
      <c r="AA200" s="12" t="s">
        <v>1493</v>
      </c>
      <c r="AB200" s="12" t="s">
        <v>1493</v>
      </c>
      <c r="AC200" s="12" t="s">
        <v>1493</v>
      </c>
      <c r="AD200" s="12" t="s">
        <v>1493</v>
      </c>
      <c r="AE200" s="12" t="s">
        <v>1493</v>
      </c>
      <c r="AF200" s="12" t="s">
        <v>1493</v>
      </c>
      <c r="AG200" s="12" t="s">
        <v>1493</v>
      </c>
      <c r="AH200" s="12" t="s">
        <v>1493</v>
      </c>
      <c r="AI200" s="12" t="s">
        <v>1493</v>
      </c>
      <c r="AJ200" s="12" t="s">
        <v>1493</v>
      </c>
      <c r="AK200" s="12" t="s">
        <v>1493</v>
      </c>
      <c r="AL200" s="12" t="s">
        <v>1493</v>
      </c>
      <c r="AM200" s="12" t="s">
        <v>1493</v>
      </c>
      <c r="AN200" s="12" t="s">
        <v>1493</v>
      </c>
      <c r="AO200" s="12" t="s">
        <v>1493</v>
      </c>
      <c r="AP200" s="12" t="s">
        <v>1493</v>
      </c>
      <c r="AQ200" s="12" t="s">
        <v>1493</v>
      </c>
      <c r="AR200" s="12" t="s">
        <v>1493</v>
      </c>
      <c r="AS200" s="12" t="s">
        <v>1493</v>
      </c>
      <c r="AT200" s="12" t="s">
        <v>1493</v>
      </c>
      <c r="AU200" s="12" t="s">
        <v>1493</v>
      </c>
      <c r="AV200" s="12" t="s">
        <v>1493</v>
      </c>
      <c r="AW200" s="12" t="s">
        <v>1493</v>
      </c>
      <c r="AX200" s="12" t="s">
        <v>1493</v>
      </c>
      <c r="AY200" s="12" t="s">
        <v>1493</v>
      </c>
      <c r="AZ200" s="12" t="s">
        <v>1493</v>
      </c>
      <c r="BA200" s="12" t="s">
        <v>1493</v>
      </c>
      <c r="BB200" s="12" t="s">
        <v>1493</v>
      </c>
      <c r="BC200" s="12" t="s">
        <v>1493</v>
      </c>
      <c r="BD200" s="12" t="s">
        <v>1493</v>
      </c>
      <c r="BE200" s="12" t="s">
        <v>1493</v>
      </c>
      <c r="BF200" s="12" t="s">
        <v>1493</v>
      </c>
      <c r="BG200" s="12" t="s">
        <v>1493</v>
      </c>
      <c r="BH200" s="12" t="s">
        <v>1493</v>
      </c>
      <c r="BI200" s="12" t="s">
        <v>1493</v>
      </c>
      <c r="BJ200" s="12" t="s">
        <v>1493</v>
      </c>
      <c r="BK200" s="12" t="s">
        <v>1493</v>
      </c>
      <c r="BL200" s="12" t="s">
        <v>1493</v>
      </c>
      <c r="BM200" s="12" t="s">
        <v>1493</v>
      </c>
      <c r="BN200" s="12" t="s">
        <v>1493</v>
      </c>
      <c r="BO200" s="12" t="s">
        <v>1493</v>
      </c>
      <c r="BP200" s="12" t="s">
        <v>1493</v>
      </c>
      <c r="BQ200" s="12" t="s">
        <v>1493</v>
      </c>
      <c r="BR200" s="12" t="s">
        <v>1493</v>
      </c>
      <c r="BS200" s="12" t="s">
        <v>1493</v>
      </c>
      <c r="BT200" s="12" t="s">
        <v>1493</v>
      </c>
      <c r="BU200" s="12" t="s">
        <v>1493</v>
      </c>
      <c r="BV200" s="12" t="s">
        <v>1493</v>
      </c>
      <c r="BW200" s="12" t="s">
        <v>1493</v>
      </c>
      <c r="BX200" s="12" t="s">
        <v>1493</v>
      </c>
      <c r="BY200" s="12" t="s">
        <v>1493</v>
      </c>
      <c r="BZ200" s="12" t="s">
        <v>1493</v>
      </c>
      <c r="CA200" s="12" t="s">
        <v>1493</v>
      </c>
      <c r="CB200" s="12" t="s">
        <v>1493</v>
      </c>
      <c r="CC200" s="12" t="s">
        <v>1493</v>
      </c>
      <c r="CD200" s="12" t="s">
        <v>1493</v>
      </c>
      <c r="CE200" s="12" t="s">
        <v>1493</v>
      </c>
      <c r="CF200" s="12" t="s">
        <v>1493</v>
      </c>
      <c r="CG200" s="12" t="s">
        <v>1493</v>
      </c>
      <c r="CH200" s="12" t="s">
        <v>1493</v>
      </c>
      <c r="CI200" s="12" t="s">
        <v>1493</v>
      </c>
      <c r="CJ200" s="12" t="s">
        <v>1493</v>
      </c>
      <c r="CK200" s="12" t="s">
        <v>1493</v>
      </c>
      <c r="CL200" s="12" t="s">
        <v>1493</v>
      </c>
      <c r="CM200" s="12" t="s">
        <v>1493</v>
      </c>
      <c r="CN200" s="12" t="s">
        <v>1493</v>
      </c>
      <c r="CO200" s="12" t="s">
        <v>1493</v>
      </c>
      <c r="CP200" s="12" t="s">
        <v>1493</v>
      </c>
      <c r="CQ200" s="12" t="s">
        <v>1493</v>
      </c>
      <c r="CR200" s="12" t="s">
        <v>1493</v>
      </c>
      <c r="CS200" s="12" t="s">
        <v>1493</v>
      </c>
      <c r="CT200" s="12" t="s">
        <v>1493</v>
      </c>
      <c r="CU200" s="12" t="s">
        <v>1493</v>
      </c>
      <c r="CV200" s="12" t="s">
        <v>1493</v>
      </c>
      <c r="CW200" s="12" t="s">
        <v>1493</v>
      </c>
      <c r="CX200" s="12" t="s">
        <v>1493</v>
      </c>
      <c r="CY200" s="12" t="s">
        <v>1493</v>
      </c>
      <c r="CZ200" s="12" t="s">
        <v>1493</v>
      </c>
      <c r="DA200" s="12" t="s">
        <v>1493</v>
      </c>
      <c r="DB200" s="12" t="s">
        <v>1493</v>
      </c>
      <c r="DC200" s="12" t="s">
        <v>1493</v>
      </c>
      <c r="DD200" s="12" t="s">
        <v>1493</v>
      </c>
      <c r="DE200" s="12" t="s">
        <v>1493</v>
      </c>
      <c r="DF200" s="12" t="s">
        <v>1493</v>
      </c>
      <c r="DG200" s="12" t="s">
        <v>1493</v>
      </c>
      <c r="DH200" s="12" t="s">
        <v>1493</v>
      </c>
      <c r="DI200" s="12" t="s">
        <v>1493</v>
      </c>
      <c r="DJ200" s="12" t="s">
        <v>1493</v>
      </c>
      <c r="DK200" s="12" t="s">
        <v>1493</v>
      </c>
      <c r="DL200" s="12" t="s">
        <v>1493</v>
      </c>
      <c r="DM200" s="12" t="s">
        <v>1493</v>
      </c>
      <c r="DN200" s="12" t="s">
        <v>1493</v>
      </c>
      <c r="DO200" s="12" t="s">
        <v>1493</v>
      </c>
      <c r="DP200" s="12" t="s">
        <v>1493</v>
      </c>
      <c r="DQ200" s="12" t="s">
        <v>1493</v>
      </c>
      <c r="DR200" s="12" t="s">
        <v>1493</v>
      </c>
      <c r="DS200" s="12" t="s">
        <v>1493</v>
      </c>
      <c r="DT200" s="12" t="s">
        <v>1493</v>
      </c>
      <c r="DU200" s="12" t="s">
        <v>1493</v>
      </c>
      <c r="DV200" s="12" t="s">
        <v>1493</v>
      </c>
      <c r="DW200" s="12" t="s">
        <v>1493</v>
      </c>
      <c r="DX200" s="12" t="s">
        <v>1493</v>
      </c>
      <c r="DY200" s="12" t="s">
        <v>1493</v>
      </c>
      <c r="DZ200" s="12" t="s">
        <v>1493</v>
      </c>
      <c r="EA200" s="12" t="s">
        <v>1493</v>
      </c>
      <c r="EB200" s="12" t="s">
        <v>1493</v>
      </c>
      <c r="EC200" s="12" t="s">
        <v>1493</v>
      </c>
      <c r="ED200" s="12" t="s">
        <v>1493</v>
      </c>
      <c r="EE200" s="12" t="s">
        <v>1493</v>
      </c>
      <c r="EF200" s="12" t="s">
        <v>1493</v>
      </c>
      <c r="EG200" s="12" t="s">
        <v>1493</v>
      </c>
      <c r="EH200" s="12" t="s">
        <v>1493</v>
      </c>
      <c r="EI200" s="12" t="s">
        <v>1493</v>
      </c>
      <c r="EJ200" s="12" t="s">
        <v>1493</v>
      </c>
      <c r="EK200" s="12" t="s">
        <v>1493</v>
      </c>
      <c r="EL200" s="12" t="s">
        <v>1493</v>
      </c>
      <c r="EM200" s="12" t="s">
        <v>1493</v>
      </c>
      <c r="EN200" s="12" t="s">
        <v>1493</v>
      </c>
      <c r="EO200" s="12" t="s">
        <v>1493</v>
      </c>
      <c r="EP200" s="12" t="s">
        <v>1493</v>
      </c>
      <c r="EQ200" s="12" t="s">
        <v>1493</v>
      </c>
      <c r="ER200" s="12" t="s">
        <v>1493</v>
      </c>
      <c r="ES200" s="12" t="s">
        <v>1493</v>
      </c>
      <c r="ET200" s="12" t="s">
        <v>1493</v>
      </c>
      <c r="EU200" s="12" t="s">
        <v>1493</v>
      </c>
      <c r="EV200" s="12" t="s">
        <v>1493</v>
      </c>
      <c r="EW200" s="12" t="s">
        <v>1493</v>
      </c>
      <c r="EX200" s="12" t="s">
        <v>1493</v>
      </c>
      <c r="EY200" s="12" t="s">
        <v>1493</v>
      </c>
      <c r="EZ200" s="12" t="s">
        <v>1493</v>
      </c>
      <c r="FA200" s="12" t="s">
        <v>1493</v>
      </c>
      <c r="FB200" s="12" t="s">
        <v>1493</v>
      </c>
      <c r="FC200" s="12" t="s">
        <v>1493</v>
      </c>
      <c r="FD200" s="12" t="s">
        <v>1493</v>
      </c>
      <c r="FE200" s="12" t="s">
        <v>1493</v>
      </c>
      <c r="FF200" s="12" t="s">
        <v>1493</v>
      </c>
      <c r="FG200" s="12" t="s">
        <v>1493</v>
      </c>
      <c r="FH200" s="12" t="s">
        <v>1493</v>
      </c>
      <c r="FI200" s="12" t="s">
        <v>1493</v>
      </c>
      <c r="FJ200" s="12" t="s">
        <v>1493</v>
      </c>
      <c r="FK200" s="12" t="s">
        <v>1493</v>
      </c>
      <c r="FL200" s="12" t="s">
        <v>1493</v>
      </c>
      <c r="FM200" s="12" t="s">
        <v>1493</v>
      </c>
      <c r="FN200" t="s">
        <v>603</v>
      </c>
      <c r="FO200" s="12" t="s">
        <v>1493</v>
      </c>
      <c r="FP200" s="12" t="s">
        <v>1493</v>
      </c>
      <c r="FQ200">
        <v>1</v>
      </c>
      <c r="FR200" s="12" t="s">
        <v>1493</v>
      </c>
      <c r="FS200" s="12" t="s">
        <v>1493</v>
      </c>
      <c r="FT200" s="12" t="s">
        <v>1493</v>
      </c>
      <c r="FU200" s="12" t="s">
        <v>1493</v>
      </c>
      <c r="FV200" s="12" t="s">
        <v>1493</v>
      </c>
      <c r="FW200" s="12" t="s">
        <v>1493</v>
      </c>
      <c r="FX200" s="12" t="s">
        <v>1493</v>
      </c>
      <c r="FY200" s="12" t="s">
        <v>1493</v>
      </c>
      <c r="FZ200" s="12" t="s">
        <v>1493</v>
      </c>
      <c r="GA200" s="12" t="s">
        <v>1493</v>
      </c>
      <c r="GB200" s="12" t="s">
        <v>1493</v>
      </c>
      <c r="GC200" s="12" t="s">
        <v>1493</v>
      </c>
      <c r="GD200" s="12" t="s">
        <v>1493</v>
      </c>
      <c r="GE200" s="12" t="s">
        <v>1493</v>
      </c>
      <c r="GF200" s="12" t="s">
        <v>1493</v>
      </c>
      <c r="GG200" s="12" t="s">
        <v>1493</v>
      </c>
      <c r="GH200" s="12" t="s">
        <v>1493</v>
      </c>
      <c r="GI200" s="12" t="s">
        <v>1493</v>
      </c>
      <c r="GJ200">
        <v>0</v>
      </c>
      <c r="GK200">
        <v>0</v>
      </c>
      <c r="GL200">
        <v>0</v>
      </c>
      <c r="GN200">
        <v>4</v>
      </c>
    </row>
    <row r="201" spans="1:196" x14ac:dyDescent="0.25">
      <c r="A201" s="4">
        <v>1.105</v>
      </c>
      <c r="B201" s="12" t="s">
        <v>471</v>
      </c>
      <c r="C201" s="12" t="s">
        <v>1493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 s="12" t="s">
        <v>1493</v>
      </c>
      <c r="M201" s="12" t="s">
        <v>1493</v>
      </c>
      <c r="N201">
        <v>1</v>
      </c>
      <c r="O201">
        <v>1</v>
      </c>
      <c r="P201" t="s">
        <v>855</v>
      </c>
      <c r="Q201" s="12" t="s">
        <v>1493</v>
      </c>
      <c r="R201">
        <v>1</v>
      </c>
      <c r="S201" s="12" t="s">
        <v>1493</v>
      </c>
      <c r="T201" s="12" t="s">
        <v>1493</v>
      </c>
      <c r="U201" s="12" t="s">
        <v>1493</v>
      </c>
      <c r="V201" s="12" t="s">
        <v>1493</v>
      </c>
      <c r="W201" s="12" t="s">
        <v>1493</v>
      </c>
      <c r="X201" s="12" t="s">
        <v>1493</v>
      </c>
      <c r="Y201" s="12" t="s">
        <v>1493</v>
      </c>
      <c r="Z201" s="12" t="s">
        <v>1493</v>
      </c>
      <c r="AA201" s="12" t="s">
        <v>1493</v>
      </c>
      <c r="AB201" s="12" t="s">
        <v>1493</v>
      </c>
      <c r="AC201" s="12" t="s">
        <v>1493</v>
      </c>
      <c r="AD201" s="12" t="s">
        <v>1493</v>
      </c>
      <c r="AE201" s="12" t="s">
        <v>1493</v>
      </c>
      <c r="AF201" s="12" t="s">
        <v>1493</v>
      </c>
      <c r="AG201" s="12" t="s">
        <v>1493</v>
      </c>
      <c r="AH201" s="12" t="s">
        <v>1493</v>
      </c>
      <c r="AI201" s="12" t="s">
        <v>1493</v>
      </c>
      <c r="AJ201" s="12" t="s">
        <v>1493</v>
      </c>
      <c r="AK201" s="12" t="s">
        <v>1493</v>
      </c>
      <c r="AL201" s="12" t="s">
        <v>1493</v>
      </c>
      <c r="AM201" s="12" t="s">
        <v>1493</v>
      </c>
      <c r="AN201" s="12" t="s">
        <v>1493</v>
      </c>
      <c r="AO201" s="12" t="s">
        <v>1493</v>
      </c>
      <c r="AP201" s="12" t="s">
        <v>1493</v>
      </c>
      <c r="AQ201" s="12" t="s">
        <v>1493</v>
      </c>
      <c r="AR201" s="12" t="s">
        <v>1493</v>
      </c>
      <c r="AS201" s="12" t="s">
        <v>1493</v>
      </c>
      <c r="AT201" s="12" t="s">
        <v>1493</v>
      </c>
      <c r="AU201" s="12" t="s">
        <v>1493</v>
      </c>
      <c r="AV201" s="12" t="s">
        <v>1493</v>
      </c>
      <c r="AW201" s="12" t="s">
        <v>1493</v>
      </c>
      <c r="AX201" s="12" t="s">
        <v>1493</v>
      </c>
      <c r="AY201" s="12" t="s">
        <v>1493</v>
      </c>
      <c r="AZ201" s="12" t="s">
        <v>1493</v>
      </c>
      <c r="BA201" s="12" t="s">
        <v>1493</v>
      </c>
      <c r="BB201" s="12" t="s">
        <v>1493</v>
      </c>
      <c r="BC201" s="12" t="s">
        <v>1493</v>
      </c>
      <c r="BD201" s="12" t="s">
        <v>1493</v>
      </c>
      <c r="BE201" s="12" t="s">
        <v>1493</v>
      </c>
      <c r="BF201" s="12" t="s">
        <v>1493</v>
      </c>
      <c r="BG201" s="12" t="s">
        <v>1493</v>
      </c>
      <c r="BH201" s="12" t="s">
        <v>1493</v>
      </c>
      <c r="BI201" s="12" t="s">
        <v>1493</v>
      </c>
      <c r="BJ201" s="12" t="s">
        <v>1493</v>
      </c>
      <c r="BK201" s="12" t="s">
        <v>1493</v>
      </c>
      <c r="BL201" s="12" t="s">
        <v>1493</v>
      </c>
      <c r="BM201" s="12" t="s">
        <v>1493</v>
      </c>
      <c r="BN201" s="12" t="s">
        <v>1493</v>
      </c>
      <c r="BO201" s="12" t="s">
        <v>1493</v>
      </c>
      <c r="BP201" s="12" t="s">
        <v>1493</v>
      </c>
      <c r="BQ201" s="12" t="s">
        <v>1493</v>
      </c>
      <c r="BR201" s="12" t="s">
        <v>1493</v>
      </c>
      <c r="BS201" s="12" t="s">
        <v>1493</v>
      </c>
      <c r="BT201" s="12" t="s">
        <v>1493</v>
      </c>
      <c r="BU201" s="12" t="s">
        <v>1493</v>
      </c>
      <c r="BV201" s="12" t="s">
        <v>1493</v>
      </c>
      <c r="BW201" s="12" t="s">
        <v>1493</v>
      </c>
      <c r="BX201" s="12" t="s">
        <v>1493</v>
      </c>
      <c r="BY201" s="12" t="s">
        <v>1493</v>
      </c>
      <c r="BZ201" s="12" t="s">
        <v>1493</v>
      </c>
      <c r="CA201" s="12" t="s">
        <v>1493</v>
      </c>
      <c r="CB201" s="12" t="s">
        <v>1493</v>
      </c>
      <c r="CC201" s="12" t="s">
        <v>1493</v>
      </c>
      <c r="CD201" s="12" t="s">
        <v>1493</v>
      </c>
      <c r="CE201" s="12" t="s">
        <v>1493</v>
      </c>
      <c r="CF201" s="12" t="s">
        <v>1493</v>
      </c>
      <c r="CG201" s="12" t="s">
        <v>1493</v>
      </c>
      <c r="CH201" s="12" t="s">
        <v>1493</v>
      </c>
      <c r="CI201" s="12" t="s">
        <v>1493</v>
      </c>
      <c r="CJ201" s="12" t="s">
        <v>1493</v>
      </c>
      <c r="CK201" s="12" t="s">
        <v>1493</v>
      </c>
      <c r="CL201" s="12" t="s">
        <v>1493</v>
      </c>
      <c r="CM201" s="12" t="s">
        <v>1493</v>
      </c>
      <c r="CN201" s="12" t="s">
        <v>1493</v>
      </c>
      <c r="CO201" s="12" t="s">
        <v>1493</v>
      </c>
      <c r="CP201" s="12" t="s">
        <v>1493</v>
      </c>
      <c r="CQ201" s="12" t="s">
        <v>1493</v>
      </c>
      <c r="CR201" s="12" t="s">
        <v>1493</v>
      </c>
      <c r="CS201" s="12" t="s">
        <v>1493</v>
      </c>
      <c r="CT201" s="12" t="s">
        <v>1493</v>
      </c>
      <c r="CU201" s="12" t="s">
        <v>1493</v>
      </c>
      <c r="CV201" s="12" t="s">
        <v>1493</v>
      </c>
      <c r="CW201" s="12" t="s">
        <v>1493</v>
      </c>
      <c r="CX201" s="12" t="s">
        <v>1493</v>
      </c>
      <c r="CY201" s="12" t="s">
        <v>1493</v>
      </c>
      <c r="CZ201" s="12" t="s">
        <v>1493</v>
      </c>
      <c r="DA201" s="12" t="s">
        <v>1493</v>
      </c>
      <c r="DB201" s="12" t="s">
        <v>1493</v>
      </c>
      <c r="DC201" s="12" t="s">
        <v>1493</v>
      </c>
      <c r="DD201" s="12" t="s">
        <v>1493</v>
      </c>
      <c r="DE201" s="12" t="s">
        <v>1493</v>
      </c>
      <c r="DF201" s="12" t="s">
        <v>1493</v>
      </c>
      <c r="DG201" s="12" t="s">
        <v>1493</v>
      </c>
      <c r="DH201" s="12" t="s">
        <v>1493</v>
      </c>
      <c r="DI201" s="12" t="s">
        <v>1493</v>
      </c>
      <c r="DJ201" s="12" t="s">
        <v>1493</v>
      </c>
      <c r="DK201" s="12" t="s">
        <v>1493</v>
      </c>
      <c r="DL201" s="12" t="s">
        <v>1493</v>
      </c>
      <c r="DM201" s="12" t="s">
        <v>1493</v>
      </c>
      <c r="DN201" s="12" t="s">
        <v>1493</v>
      </c>
      <c r="DO201" s="12" t="s">
        <v>1493</v>
      </c>
      <c r="DP201" s="12" t="s">
        <v>1493</v>
      </c>
      <c r="DQ201" s="12" t="s">
        <v>1493</v>
      </c>
      <c r="DR201" s="12" t="s">
        <v>1493</v>
      </c>
      <c r="DS201" s="12" t="s">
        <v>1493</v>
      </c>
      <c r="DT201" s="12" t="s">
        <v>1493</v>
      </c>
      <c r="DU201" s="12" t="s">
        <v>1493</v>
      </c>
      <c r="DV201" s="12" t="s">
        <v>1493</v>
      </c>
      <c r="DW201" s="12" t="s">
        <v>1493</v>
      </c>
      <c r="DX201" s="12" t="s">
        <v>1493</v>
      </c>
      <c r="DY201" s="12" t="s">
        <v>1493</v>
      </c>
      <c r="DZ201" s="12" t="s">
        <v>1493</v>
      </c>
      <c r="EA201" s="12" t="s">
        <v>1493</v>
      </c>
      <c r="EB201" s="12" t="s">
        <v>1493</v>
      </c>
      <c r="EC201" s="12" t="s">
        <v>1493</v>
      </c>
      <c r="ED201" s="12" t="s">
        <v>1493</v>
      </c>
      <c r="EE201" s="12" t="s">
        <v>1493</v>
      </c>
      <c r="EF201" s="12" t="s">
        <v>1493</v>
      </c>
      <c r="EG201" s="12" t="s">
        <v>1493</v>
      </c>
      <c r="EH201" s="12" t="s">
        <v>1493</v>
      </c>
      <c r="EI201" s="12" t="s">
        <v>1493</v>
      </c>
      <c r="EJ201" s="12" t="s">
        <v>1493</v>
      </c>
      <c r="EK201" s="12" t="s">
        <v>1493</v>
      </c>
      <c r="EL201" s="12" t="s">
        <v>1493</v>
      </c>
      <c r="EM201" s="12" t="s">
        <v>1493</v>
      </c>
      <c r="EN201" s="12" t="s">
        <v>1493</v>
      </c>
      <c r="EO201" s="12" t="s">
        <v>1493</v>
      </c>
      <c r="EP201" s="12" t="s">
        <v>1493</v>
      </c>
      <c r="EQ201" s="12" t="s">
        <v>1493</v>
      </c>
      <c r="ER201" s="12" t="s">
        <v>1493</v>
      </c>
      <c r="ES201" s="12" t="s">
        <v>1493</v>
      </c>
      <c r="ET201" s="12" t="s">
        <v>1493</v>
      </c>
      <c r="EU201" s="12" t="s">
        <v>1493</v>
      </c>
      <c r="EV201" s="12" t="s">
        <v>1493</v>
      </c>
      <c r="EW201" s="12" t="s">
        <v>1493</v>
      </c>
      <c r="EX201" s="12" t="s">
        <v>1493</v>
      </c>
      <c r="EY201" s="12" t="s">
        <v>1493</v>
      </c>
      <c r="EZ201" s="12" t="s">
        <v>1493</v>
      </c>
      <c r="FA201" s="12" t="s">
        <v>1493</v>
      </c>
      <c r="FB201" s="12" t="s">
        <v>1493</v>
      </c>
      <c r="FC201" s="12" t="s">
        <v>1493</v>
      </c>
      <c r="FD201" s="12" t="s">
        <v>1493</v>
      </c>
      <c r="FE201" s="12" t="s">
        <v>1493</v>
      </c>
      <c r="FF201" s="12" t="s">
        <v>1493</v>
      </c>
      <c r="FG201" s="12" t="s">
        <v>1493</v>
      </c>
      <c r="FH201" s="12" t="s">
        <v>1493</v>
      </c>
      <c r="FI201" s="12" t="s">
        <v>1493</v>
      </c>
      <c r="FJ201" s="12" t="s">
        <v>1493</v>
      </c>
      <c r="FK201" s="12" t="s">
        <v>1493</v>
      </c>
      <c r="FL201" s="12" t="s">
        <v>1493</v>
      </c>
      <c r="FM201" s="12" t="s">
        <v>1493</v>
      </c>
      <c r="FN201">
        <v>1</v>
      </c>
      <c r="FO201" s="12" t="s">
        <v>1493</v>
      </c>
      <c r="FP201" s="12" t="s">
        <v>1493</v>
      </c>
      <c r="FQ201">
        <v>0</v>
      </c>
      <c r="FR201" s="12" t="s">
        <v>1493</v>
      </c>
      <c r="FS201" s="12" t="s">
        <v>1493</v>
      </c>
      <c r="FT201" s="12" t="s">
        <v>1493</v>
      </c>
      <c r="FU201" s="12" t="s">
        <v>1493</v>
      </c>
      <c r="FV201" s="12" t="s">
        <v>1493</v>
      </c>
      <c r="FW201" s="12" t="s">
        <v>1493</v>
      </c>
      <c r="FX201" s="12" t="s">
        <v>1493</v>
      </c>
      <c r="FY201" s="12" t="s">
        <v>1493</v>
      </c>
      <c r="FZ201" s="12" t="s">
        <v>1493</v>
      </c>
      <c r="GA201" s="12" t="s">
        <v>1493</v>
      </c>
      <c r="GB201" s="12" t="s">
        <v>1493</v>
      </c>
      <c r="GC201" s="12" t="s">
        <v>1493</v>
      </c>
      <c r="GD201" s="12" t="s">
        <v>1493</v>
      </c>
      <c r="GE201" s="12" t="s">
        <v>1493</v>
      </c>
      <c r="GF201" s="12" t="s">
        <v>1493</v>
      </c>
      <c r="GG201" s="12" t="s">
        <v>1493</v>
      </c>
      <c r="GH201" s="12" t="s">
        <v>1493</v>
      </c>
      <c r="GI201" s="12" t="s">
        <v>1493</v>
      </c>
      <c r="GJ201">
        <v>0</v>
      </c>
      <c r="GK201">
        <v>0</v>
      </c>
      <c r="GL201">
        <v>0</v>
      </c>
      <c r="GN201">
        <v>1</v>
      </c>
    </row>
    <row r="202" spans="1:196" x14ac:dyDescent="0.25">
      <c r="A202" s="4">
        <v>1.1060000000000001</v>
      </c>
      <c r="B202" s="12" t="s">
        <v>844</v>
      </c>
      <c r="C202" s="12" t="s">
        <v>1493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 s="12" t="s">
        <v>1493</v>
      </c>
      <c r="M202" s="12" t="s">
        <v>1493</v>
      </c>
      <c r="N202" s="12" t="s">
        <v>1493</v>
      </c>
      <c r="O202">
        <v>1</v>
      </c>
      <c r="P202" t="s">
        <v>917</v>
      </c>
      <c r="Q202" s="12" t="s">
        <v>1493</v>
      </c>
      <c r="R202">
        <v>1</v>
      </c>
      <c r="S202" s="12" t="s">
        <v>1493</v>
      </c>
      <c r="T202" s="12" t="s">
        <v>1493</v>
      </c>
      <c r="U202" s="12" t="s">
        <v>1493</v>
      </c>
      <c r="V202" s="12" t="s">
        <v>1493</v>
      </c>
      <c r="W202" s="12" t="s">
        <v>1493</v>
      </c>
      <c r="X202" s="12" t="s">
        <v>1493</v>
      </c>
      <c r="Y202" s="12" t="s">
        <v>1493</v>
      </c>
      <c r="Z202">
        <v>1</v>
      </c>
      <c r="AA202" s="12" t="s">
        <v>1493</v>
      </c>
      <c r="AB202" s="12" t="s">
        <v>1493</v>
      </c>
      <c r="AC202" s="12" t="s">
        <v>1493</v>
      </c>
      <c r="AD202" s="12" t="s">
        <v>1493</v>
      </c>
      <c r="AE202" s="12" t="s">
        <v>1493</v>
      </c>
      <c r="AF202" s="12" t="s">
        <v>1493</v>
      </c>
      <c r="AG202" s="12" t="s">
        <v>1493</v>
      </c>
      <c r="AH202" s="12" t="s">
        <v>1493</v>
      </c>
      <c r="AI202" s="12" t="s">
        <v>1493</v>
      </c>
      <c r="AJ202" s="12" t="s">
        <v>1493</v>
      </c>
      <c r="AK202" s="12" t="s">
        <v>1493</v>
      </c>
      <c r="AL202" s="12" t="s">
        <v>1493</v>
      </c>
      <c r="AM202" s="12" t="s">
        <v>1493</v>
      </c>
      <c r="AN202" s="12" t="s">
        <v>1493</v>
      </c>
      <c r="AO202" s="12" t="s">
        <v>1493</v>
      </c>
      <c r="AP202" s="12" t="s">
        <v>1493</v>
      </c>
      <c r="AQ202" s="12" t="s">
        <v>1493</v>
      </c>
      <c r="AR202" s="12" t="s">
        <v>1493</v>
      </c>
      <c r="AS202" s="12" t="s">
        <v>1493</v>
      </c>
      <c r="AT202" s="12" t="s">
        <v>1493</v>
      </c>
      <c r="AU202" s="12" t="s">
        <v>1493</v>
      </c>
      <c r="AV202" s="12" t="s">
        <v>1493</v>
      </c>
      <c r="AW202" s="12" t="s">
        <v>1493</v>
      </c>
      <c r="AX202" s="12" t="s">
        <v>1493</v>
      </c>
      <c r="AY202" s="12" t="s">
        <v>1493</v>
      </c>
      <c r="AZ202" s="12" t="s">
        <v>1493</v>
      </c>
      <c r="BA202" s="12" t="s">
        <v>1493</v>
      </c>
      <c r="BB202" s="12" t="s">
        <v>1493</v>
      </c>
      <c r="BC202" s="12" t="s">
        <v>1493</v>
      </c>
      <c r="BD202" s="12" t="s">
        <v>1493</v>
      </c>
      <c r="BE202" s="12" t="s">
        <v>1493</v>
      </c>
      <c r="BF202" s="12" t="s">
        <v>1493</v>
      </c>
      <c r="BG202" s="12" t="s">
        <v>1493</v>
      </c>
      <c r="BH202" s="12" t="s">
        <v>1493</v>
      </c>
      <c r="BI202" s="12" t="s">
        <v>1493</v>
      </c>
      <c r="BJ202" s="12" t="s">
        <v>1493</v>
      </c>
      <c r="BK202" s="12" t="s">
        <v>1493</v>
      </c>
      <c r="BL202" s="12" t="s">
        <v>1493</v>
      </c>
      <c r="BM202" s="12" t="s">
        <v>1493</v>
      </c>
      <c r="BN202" s="12" t="s">
        <v>1493</v>
      </c>
      <c r="BO202" s="12" t="s">
        <v>1493</v>
      </c>
      <c r="BP202" s="12" t="s">
        <v>1493</v>
      </c>
      <c r="BQ202" s="12" t="s">
        <v>1493</v>
      </c>
      <c r="BR202" s="12" t="s">
        <v>1493</v>
      </c>
      <c r="BS202" s="12" t="s">
        <v>1493</v>
      </c>
      <c r="BT202" s="12" t="s">
        <v>1493</v>
      </c>
      <c r="BU202" s="12" t="s">
        <v>1493</v>
      </c>
      <c r="BV202" s="12" t="s">
        <v>1493</v>
      </c>
      <c r="BW202" s="12" t="s">
        <v>1493</v>
      </c>
      <c r="BX202" s="12" t="s">
        <v>1493</v>
      </c>
      <c r="BY202" s="12" t="s">
        <v>1493</v>
      </c>
      <c r="BZ202" s="12" t="s">
        <v>1493</v>
      </c>
      <c r="CA202" s="12" t="s">
        <v>1493</v>
      </c>
      <c r="CB202" s="12" t="s">
        <v>1493</v>
      </c>
      <c r="CC202" s="12" t="s">
        <v>1493</v>
      </c>
      <c r="CD202" s="12" t="s">
        <v>1493</v>
      </c>
      <c r="CE202" s="12" t="s">
        <v>1493</v>
      </c>
      <c r="CF202" s="12" t="s">
        <v>1493</v>
      </c>
      <c r="CG202" s="12" t="s">
        <v>1493</v>
      </c>
      <c r="CH202" s="12" t="s">
        <v>1493</v>
      </c>
      <c r="CI202" s="12" t="s">
        <v>1493</v>
      </c>
      <c r="CJ202" s="12" t="s">
        <v>1493</v>
      </c>
      <c r="CK202" s="12" t="s">
        <v>1493</v>
      </c>
      <c r="CL202" s="12" t="s">
        <v>1493</v>
      </c>
      <c r="CM202" s="12" t="s">
        <v>1493</v>
      </c>
      <c r="CN202" s="12" t="s">
        <v>1493</v>
      </c>
      <c r="CO202" s="12" t="s">
        <v>1493</v>
      </c>
      <c r="CP202" s="12" t="s">
        <v>1493</v>
      </c>
      <c r="CQ202" s="12" t="s">
        <v>1493</v>
      </c>
      <c r="CR202" s="12" t="s">
        <v>1493</v>
      </c>
      <c r="CS202" s="12" t="s">
        <v>1493</v>
      </c>
      <c r="CT202" s="12" t="s">
        <v>1493</v>
      </c>
      <c r="CU202" s="12" t="s">
        <v>1493</v>
      </c>
      <c r="CV202" s="12" t="s">
        <v>1493</v>
      </c>
      <c r="CW202" s="12" t="s">
        <v>1493</v>
      </c>
      <c r="CX202" s="12" t="s">
        <v>1493</v>
      </c>
      <c r="CY202" s="12" t="s">
        <v>1493</v>
      </c>
      <c r="CZ202" s="12" t="s">
        <v>1493</v>
      </c>
      <c r="DA202" s="12" t="s">
        <v>1493</v>
      </c>
      <c r="DB202" s="12" t="s">
        <v>1493</v>
      </c>
      <c r="DC202" s="12" t="s">
        <v>1493</v>
      </c>
      <c r="DD202" s="12" t="s">
        <v>1493</v>
      </c>
      <c r="DE202" s="12" t="s">
        <v>1493</v>
      </c>
      <c r="DF202" s="12" t="s">
        <v>1493</v>
      </c>
      <c r="DG202" s="12" t="s">
        <v>1493</v>
      </c>
      <c r="DH202" s="12" t="s">
        <v>1493</v>
      </c>
      <c r="DI202" s="12" t="s">
        <v>1493</v>
      </c>
      <c r="DJ202" s="12" t="s">
        <v>1493</v>
      </c>
      <c r="DK202" s="12" t="s">
        <v>1493</v>
      </c>
      <c r="DL202" s="12" t="s">
        <v>1493</v>
      </c>
      <c r="DM202" s="12" t="s">
        <v>1493</v>
      </c>
      <c r="DN202" s="12" t="s">
        <v>1493</v>
      </c>
      <c r="DO202" s="12" t="s">
        <v>1493</v>
      </c>
      <c r="DP202" s="12" t="s">
        <v>1493</v>
      </c>
      <c r="DQ202" s="12" t="s">
        <v>1493</v>
      </c>
      <c r="DR202" s="12" t="s">
        <v>1493</v>
      </c>
      <c r="DS202" s="12" t="s">
        <v>1493</v>
      </c>
      <c r="DT202" s="12" t="s">
        <v>1493</v>
      </c>
      <c r="DU202" s="12" t="s">
        <v>1493</v>
      </c>
      <c r="DV202" s="12" t="s">
        <v>1493</v>
      </c>
      <c r="DW202" s="12" t="s">
        <v>1493</v>
      </c>
      <c r="DX202" s="12" t="s">
        <v>1493</v>
      </c>
      <c r="DY202" s="12" t="s">
        <v>1493</v>
      </c>
      <c r="DZ202" s="12" t="s">
        <v>1493</v>
      </c>
      <c r="EA202" s="12" t="s">
        <v>1493</v>
      </c>
      <c r="EB202" s="12" t="s">
        <v>1493</v>
      </c>
      <c r="EC202" s="12" t="s">
        <v>1493</v>
      </c>
      <c r="ED202" s="12" t="s">
        <v>1493</v>
      </c>
      <c r="EE202" s="12" t="s">
        <v>1493</v>
      </c>
      <c r="EF202" s="12" t="s">
        <v>1493</v>
      </c>
      <c r="EG202" s="12" t="s">
        <v>1493</v>
      </c>
      <c r="EH202" s="12" t="s">
        <v>1493</v>
      </c>
      <c r="EI202" s="12" t="s">
        <v>1493</v>
      </c>
      <c r="EJ202" s="12" t="s">
        <v>1493</v>
      </c>
      <c r="EK202" s="12" t="s">
        <v>1493</v>
      </c>
      <c r="EL202" s="12" t="s">
        <v>1493</v>
      </c>
      <c r="EM202" s="12" t="s">
        <v>1493</v>
      </c>
      <c r="EN202" s="12" t="s">
        <v>1493</v>
      </c>
      <c r="EO202" s="12" t="s">
        <v>1493</v>
      </c>
      <c r="EP202" s="12" t="s">
        <v>1493</v>
      </c>
      <c r="EQ202" s="12" t="s">
        <v>1493</v>
      </c>
      <c r="ER202" s="12" t="s">
        <v>1493</v>
      </c>
      <c r="ES202" s="12" t="s">
        <v>1493</v>
      </c>
      <c r="ET202" s="12" t="s">
        <v>1493</v>
      </c>
      <c r="EU202" s="12" t="s">
        <v>1493</v>
      </c>
      <c r="EV202" s="12" t="s">
        <v>1493</v>
      </c>
      <c r="EW202" s="12" t="s">
        <v>1493</v>
      </c>
      <c r="EX202" s="12" t="s">
        <v>1493</v>
      </c>
      <c r="EY202" s="12" t="s">
        <v>1493</v>
      </c>
      <c r="EZ202" s="12" t="s">
        <v>1493</v>
      </c>
      <c r="FA202" s="12" t="s">
        <v>1493</v>
      </c>
      <c r="FB202" s="12" t="s">
        <v>1493</v>
      </c>
      <c r="FC202" s="12" t="s">
        <v>1493</v>
      </c>
      <c r="FD202" s="12" t="s">
        <v>1493</v>
      </c>
      <c r="FE202" s="12" t="s">
        <v>1493</v>
      </c>
      <c r="FF202" s="12" t="s">
        <v>1493</v>
      </c>
      <c r="FG202" s="12" t="s">
        <v>1493</v>
      </c>
      <c r="FH202" s="12" t="s">
        <v>1493</v>
      </c>
      <c r="FI202" s="12" t="s">
        <v>1493</v>
      </c>
      <c r="FJ202" s="12" t="s">
        <v>1493</v>
      </c>
      <c r="FK202" s="12" t="s">
        <v>1493</v>
      </c>
      <c r="FL202" s="12" t="s">
        <v>1493</v>
      </c>
      <c r="FM202" s="12" t="s">
        <v>1493</v>
      </c>
      <c r="FN202" t="s">
        <v>1201</v>
      </c>
      <c r="FO202" s="12" t="s">
        <v>1493</v>
      </c>
      <c r="FP202">
        <v>5</v>
      </c>
      <c r="FQ202">
        <v>1</v>
      </c>
      <c r="FR202" s="12" t="s">
        <v>1493</v>
      </c>
      <c r="FS202" s="12" t="s">
        <v>1493</v>
      </c>
      <c r="FT202" s="12" t="s">
        <v>1493</v>
      </c>
      <c r="FU202" s="12" t="s">
        <v>1493</v>
      </c>
      <c r="FV202" s="12" t="s">
        <v>1493</v>
      </c>
      <c r="FW202" s="12" t="s">
        <v>1493</v>
      </c>
      <c r="FX202" s="12" t="s">
        <v>1493</v>
      </c>
      <c r="FY202" s="12" t="s">
        <v>1493</v>
      </c>
      <c r="FZ202" s="12" t="s">
        <v>1493</v>
      </c>
      <c r="GA202" s="12" t="s">
        <v>1493</v>
      </c>
      <c r="GB202" s="12" t="s">
        <v>1493</v>
      </c>
      <c r="GC202" s="12" t="s">
        <v>1493</v>
      </c>
      <c r="GD202" s="12" t="s">
        <v>1493</v>
      </c>
      <c r="GE202" s="12" t="s">
        <v>1493</v>
      </c>
      <c r="GF202" s="12" t="s">
        <v>1493</v>
      </c>
      <c r="GG202" s="12" t="s">
        <v>1493</v>
      </c>
      <c r="GH202" s="12" t="s">
        <v>1493</v>
      </c>
      <c r="GI202" s="12" t="s">
        <v>1493</v>
      </c>
      <c r="GJ202">
        <v>0</v>
      </c>
      <c r="GK202">
        <v>0</v>
      </c>
      <c r="GL202">
        <v>1</v>
      </c>
      <c r="GN202">
        <v>3</v>
      </c>
    </row>
    <row r="203" spans="1:196" x14ac:dyDescent="0.25">
      <c r="A203" s="4">
        <v>1.107</v>
      </c>
      <c r="B203" s="12" t="s">
        <v>642</v>
      </c>
      <c r="C203" s="12" t="s">
        <v>1493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 s="12" t="s">
        <v>1493</v>
      </c>
      <c r="M203" s="12" t="s">
        <v>1493</v>
      </c>
      <c r="N203" s="12" t="s">
        <v>1493</v>
      </c>
      <c r="O203">
        <v>1</v>
      </c>
      <c r="P203" t="s">
        <v>674</v>
      </c>
      <c r="Q203" s="12" t="s">
        <v>1493</v>
      </c>
      <c r="R203">
        <v>1</v>
      </c>
      <c r="S203" s="12" t="s">
        <v>1493</v>
      </c>
      <c r="T203" s="12" t="s">
        <v>1493</v>
      </c>
      <c r="U203" s="12" t="s">
        <v>1493</v>
      </c>
      <c r="V203" s="12" t="s">
        <v>1493</v>
      </c>
      <c r="W203" s="12" t="s">
        <v>1493</v>
      </c>
      <c r="X203" s="12" t="s">
        <v>1493</v>
      </c>
      <c r="Y203" s="12" t="s">
        <v>1493</v>
      </c>
      <c r="Z203" s="12" t="s">
        <v>1493</v>
      </c>
      <c r="AA203" s="12" t="s">
        <v>1493</v>
      </c>
      <c r="AB203" s="12" t="s">
        <v>1493</v>
      </c>
      <c r="AC203">
        <v>1</v>
      </c>
      <c r="AD203" s="12" t="s">
        <v>1493</v>
      </c>
      <c r="AE203" s="12" t="s">
        <v>1493</v>
      </c>
      <c r="AF203" s="12" t="s">
        <v>1493</v>
      </c>
      <c r="AG203" s="12" t="s">
        <v>1493</v>
      </c>
      <c r="AH203" s="12" t="s">
        <v>1493</v>
      </c>
      <c r="AI203" s="12" t="s">
        <v>1493</v>
      </c>
      <c r="AJ203" s="12" t="s">
        <v>1493</v>
      </c>
      <c r="AK203" s="12" t="s">
        <v>1493</v>
      </c>
      <c r="AL203" s="12" t="s">
        <v>1493</v>
      </c>
      <c r="AM203" s="12" t="s">
        <v>1493</v>
      </c>
      <c r="AN203" s="12" t="s">
        <v>1493</v>
      </c>
      <c r="AO203" s="12" t="s">
        <v>1493</v>
      </c>
      <c r="AP203" s="12" t="s">
        <v>1493</v>
      </c>
      <c r="AQ203" s="12" t="s">
        <v>1493</v>
      </c>
      <c r="AR203" s="12" t="s">
        <v>1493</v>
      </c>
      <c r="AS203" s="12" t="s">
        <v>1493</v>
      </c>
      <c r="AT203" s="12" t="s">
        <v>1493</v>
      </c>
      <c r="AU203" s="12" t="s">
        <v>1493</v>
      </c>
      <c r="AV203" s="12" t="s">
        <v>1493</v>
      </c>
      <c r="AW203" s="12" t="s">
        <v>1493</v>
      </c>
      <c r="AX203" s="12" t="s">
        <v>1493</v>
      </c>
      <c r="AY203" s="12" t="s">
        <v>1493</v>
      </c>
      <c r="AZ203" s="12" t="s">
        <v>1493</v>
      </c>
      <c r="BA203" s="12" t="s">
        <v>1493</v>
      </c>
      <c r="BB203" s="12" t="s">
        <v>1493</v>
      </c>
      <c r="BC203" s="12" t="s">
        <v>1493</v>
      </c>
      <c r="BD203" s="12" t="s">
        <v>1493</v>
      </c>
      <c r="BE203" s="12" t="s">
        <v>1493</v>
      </c>
      <c r="BF203" s="12" t="s">
        <v>1493</v>
      </c>
      <c r="BG203" s="12" t="s">
        <v>1493</v>
      </c>
      <c r="BH203" s="12" t="s">
        <v>1493</v>
      </c>
      <c r="BI203" s="12" t="s">
        <v>1493</v>
      </c>
      <c r="BJ203" s="12" t="s">
        <v>1493</v>
      </c>
      <c r="BK203" s="12" t="s">
        <v>1493</v>
      </c>
      <c r="BL203" s="12" t="s">
        <v>1493</v>
      </c>
      <c r="BM203" s="12" t="s">
        <v>1493</v>
      </c>
      <c r="BN203" s="12" t="s">
        <v>1493</v>
      </c>
      <c r="BO203" s="12" t="s">
        <v>1493</v>
      </c>
      <c r="BP203" s="12" t="s">
        <v>1493</v>
      </c>
      <c r="BQ203" s="12" t="s">
        <v>1493</v>
      </c>
      <c r="BR203" s="12" t="s">
        <v>1493</v>
      </c>
      <c r="BS203" s="12" t="s">
        <v>1493</v>
      </c>
      <c r="BT203" s="12" t="s">
        <v>1493</v>
      </c>
      <c r="BU203" s="12" t="s">
        <v>1493</v>
      </c>
      <c r="BV203" s="12" t="s">
        <v>1493</v>
      </c>
      <c r="BW203" s="12" t="s">
        <v>1493</v>
      </c>
      <c r="BX203" s="12" t="s">
        <v>1493</v>
      </c>
      <c r="BY203" s="12" t="s">
        <v>1493</v>
      </c>
      <c r="BZ203" s="12" t="s">
        <v>1493</v>
      </c>
      <c r="CA203" s="12" t="s">
        <v>1493</v>
      </c>
      <c r="CB203" s="12" t="s">
        <v>1493</v>
      </c>
      <c r="CC203" s="12" t="s">
        <v>1493</v>
      </c>
      <c r="CD203" s="12" t="s">
        <v>1493</v>
      </c>
      <c r="CE203" s="12" t="s">
        <v>1493</v>
      </c>
      <c r="CF203" s="12" t="s">
        <v>1493</v>
      </c>
      <c r="CG203" s="12" t="s">
        <v>1493</v>
      </c>
      <c r="CH203" s="12" t="s">
        <v>1493</v>
      </c>
      <c r="CI203" s="12" t="s">
        <v>1493</v>
      </c>
      <c r="CJ203" s="12" t="s">
        <v>1493</v>
      </c>
      <c r="CK203" s="12" t="s">
        <v>1493</v>
      </c>
      <c r="CL203" s="12" t="s">
        <v>1493</v>
      </c>
      <c r="CM203" s="12" t="s">
        <v>1493</v>
      </c>
      <c r="CN203" s="12" t="s">
        <v>1493</v>
      </c>
      <c r="CO203" s="12" t="s">
        <v>1493</v>
      </c>
      <c r="CP203" s="12" t="s">
        <v>1493</v>
      </c>
      <c r="CQ203" s="12" t="s">
        <v>1493</v>
      </c>
      <c r="CR203" s="12" t="s">
        <v>1493</v>
      </c>
      <c r="CS203" s="12" t="s">
        <v>1493</v>
      </c>
      <c r="CT203" s="12" t="s">
        <v>1493</v>
      </c>
      <c r="CU203" s="12" t="s">
        <v>1493</v>
      </c>
      <c r="CV203" s="12" t="s">
        <v>1493</v>
      </c>
      <c r="CW203" s="12" t="s">
        <v>1493</v>
      </c>
      <c r="CX203" s="12" t="s">
        <v>1493</v>
      </c>
      <c r="CY203" s="12" t="s">
        <v>1493</v>
      </c>
      <c r="CZ203" s="12" t="s">
        <v>1493</v>
      </c>
      <c r="DA203" s="12" t="s">
        <v>1493</v>
      </c>
      <c r="DB203" s="12" t="s">
        <v>1493</v>
      </c>
      <c r="DC203" s="12" t="s">
        <v>1493</v>
      </c>
      <c r="DD203" s="12" t="s">
        <v>1493</v>
      </c>
      <c r="DE203" s="12" t="s">
        <v>1493</v>
      </c>
      <c r="DF203" s="12" t="s">
        <v>1493</v>
      </c>
      <c r="DG203" s="12" t="s">
        <v>1493</v>
      </c>
      <c r="DH203" s="12" t="s">
        <v>1493</v>
      </c>
      <c r="DI203" s="12" t="s">
        <v>1493</v>
      </c>
      <c r="DJ203" s="12" t="s">
        <v>1493</v>
      </c>
      <c r="DK203" s="12" t="s">
        <v>1493</v>
      </c>
      <c r="DL203" s="12" t="s">
        <v>1493</v>
      </c>
      <c r="DM203" s="12" t="s">
        <v>1493</v>
      </c>
      <c r="DN203" s="12" t="s">
        <v>1493</v>
      </c>
      <c r="DO203" s="12" t="s">
        <v>1493</v>
      </c>
      <c r="DP203" s="12" t="s">
        <v>1493</v>
      </c>
      <c r="DQ203" s="12" t="s">
        <v>1493</v>
      </c>
      <c r="DR203" s="12" t="s">
        <v>1493</v>
      </c>
      <c r="DS203" s="12" t="s">
        <v>1493</v>
      </c>
      <c r="DT203" s="12" t="s">
        <v>1493</v>
      </c>
      <c r="DU203" s="12" t="s">
        <v>1493</v>
      </c>
      <c r="DV203" s="12" t="s">
        <v>1493</v>
      </c>
      <c r="DW203" s="12" t="s">
        <v>1493</v>
      </c>
      <c r="DX203" s="12" t="s">
        <v>1493</v>
      </c>
      <c r="DY203" s="12" t="s">
        <v>1493</v>
      </c>
      <c r="DZ203" s="12" t="s">
        <v>1493</v>
      </c>
      <c r="EA203" s="12" t="s">
        <v>1493</v>
      </c>
      <c r="EB203" s="12" t="s">
        <v>1493</v>
      </c>
      <c r="EC203" s="12" t="s">
        <v>1493</v>
      </c>
      <c r="ED203" s="12" t="s">
        <v>1493</v>
      </c>
      <c r="EE203" s="12" t="s">
        <v>1493</v>
      </c>
      <c r="EF203" s="12" t="s">
        <v>1493</v>
      </c>
      <c r="EG203" s="12" t="s">
        <v>1493</v>
      </c>
      <c r="EH203" s="12" t="s">
        <v>1493</v>
      </c>
      <c r="EI203" s="12" t="s">
        <v>1493</v>
      </c>
      <c r="EJ203" s="12" t="s">
        <v>1493</v>
      </c>
      <c r="EK203" s="12" t="s">
        <v>1493</v>
      </c>
      <c r="EL203" s="12" t="s">
        <v>1493</v>
      </c>
      <c r="EM203" s="12" t="s">
        <v>1493</v>
      </c>
      <c r="EN203" s="12" t="s">
        <v>1493</v>
      </c>
      <c r="EO203" s="12" t="s">
        <v>1493</v>
      </c>
      <c r="EP203" s="12" t="s">
        <v>1493</v>
      </c>
      <c r="EQ203" s="12" t="s">
        <v>1493</v>
      </c>
      <c r="ER203" s="12" t="s">
        <v>1493</v>
      </c>
      <c r="ES203" s="12" t="s">
        <v>1493</v>
      </c>
      <c r="ET203" s="12" t="s">
        <v>1493</v>
      </c>
      <c r="EU203" s="12" t="s">
        <v>1493</v>
      </c>
      <c r="EV203" s="12" t="s">
        <v>1493</v>
      </c>
      <c r="EW203" s="12" t="s">
        <v>1493</v>
      </c>
      <c r="EX203" s="12" t="s">
        <v>1493</v>
      </c>
      <c r="EY203" s="12" t="s">
        <v>1493</v>
      </c>
      <c r="EZ203" s="12" t="s">
        <v>1493</v>
      </c>
      <c r="FA203" s="12" t="s">
        <v>1493</v>
      </c>
      <c r="FB203" s="12" t="s">
        <v>1493</v>
      </c>
      <c r="FC203" s="12" t="s">
        <v>1493</v>
      </c>
      <c r="FD203" s="12" t="s">
        <v>1493</v>
      </c>
      <c r="FE203" s="12" t="s">
        <v>1493</v>
      </c>
      <c r="FF203" s="12" t="s">
        <v>1493</v>
      </c>
      <c r="FG203" s="12" t="s">
        <v>1493</v>
      </c>
      <c r="FH203" s="12" t="s">
        <v>1493</v>
      </c>
      <c r="FI203" s="12" t="s">
        <v>1493</v>
      </c>
      <c r="FJ203" s="12" t="s">
        <v>1493</v>
      </c>
      <c r="FK203" s="12" t="s">
        <v>1493</v>
      </c>
      <c r="FL203" s="12" t="s">
        <v>1493</v>
      </c>
      <c r="FM203" s="12" t="s">
        <v>1493</v>
      </c>
      <c r="FN203">
        <v>1</v>
      </c>
      <c r="FO203" s="12" t="s">
        <v>1493</v>
      </c>
      <c r="FP203" s="12" t="s">
        <v>1493</v>
      </c>
      <c r="FQ203">
        <v>1</v>
      </c>
      <c r="FR203" s="12" t="s">
        <v>1493</v>
      </c>
      <c r="FS203" s="12" t="s">
        <v>1493</v>
      </c>
      <c r="FT203" s="12" t="s">
        <v>1493</v>
      </c>
      <c r="FU203" s="12" t="s">
        <v>1493</v>
      </c>
      <c r="FV203" s="12" t="s">
        <v>1493</v>
      </c>
      <c r="FW203" s="12" t="s">
        <v>1493</v>
      </c>
      <c r="FX203" s="12" t="s">
        <v>1493</v>
      </c>
      <c r="FY203" s="12" t="s">
        <v>1493</v>
      </c>
      <c r="FZ203" s="12" t="s">
        <v>1493</v>
      </c>
      <c r="GA203" s="12" t="s">
        <v>1493</v>
      </c>
      <c r="GB203" s="12" t="s">
        <v>1493</v>
      </c>
      <c r="GC203" s="12" t="s">
        <v>1493</v>
      </c>
      <c r="GD203" s="12" t="s">
        <v>1493</v>
      </c>
      <c r="GE203" s="12" t="s">
        <v>1493</v>
      </c>
      <c r="GF203" s="12" t="s">
        <v>1493</v>
      </c>
      <c r="GG203" s="12" t="s">
        <v>1493</v>
      </c>
      <c r="GH203" s="12" t="s">
        <v>1493</v>
      </c>
      <c r="GI203" s="12" t="s">
        <v>1493</v>
      </c>
      <c r="GJ203">
        <v>0</v>
      </c>
      <c r="GK203">
        <v>0</v>
      </c>
      <c r="GL203">
        <v>0</v>
      </c>
      <c r="GN203">
        <v>1</v>
      </c>
    </row>
    <row r="204" spans="1:196" x14ac:dyDescent="0.25">
      <c r="A204" s="4">
        <v>1.1080000000000001</v>
      </c>
      <c r="B204" s="12" t="s">
        <v>888</v>
      </c>
      <c r="C204" s="12" t="s">
        <v>1493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 s="12" t="s">
        <v>1493</v>
      </c>
      <c r="M204" s="12" t="s">
        <v>1493</v>
      </c>
      <c r="N204" s="12" t="s">
        <v>1493</v>
      </c>
      <c r="O204">
        <v>1</v>
      </c>
      <c r="P204" t="s">
        <v>548</v>
      </c>
      <c r="Q204" s="12" t="s">
        <v>1493</v>
      </c>
      <c r="R204">
        <v>1</v>
      </c>
      <c r="S204" s="12" t="s">
        <v>1493</v>
      </c>
      <c r="T204" s="12" t="s">
        <v>1493</v>
      </c>
      <c r="U204" s="12" t="s">
        <v>1493</v>
      </c>
      <c r="V204" s="12" t="s">
        <v>1493</v>
      </c>
      <c r="W204" s="12" t="s">
        <v>1493</v>
      </c>
      <c r="X204" s="12" t="s">
        <v>1493</v>
      </c>
      <c r="Y204" s="12" t="s">
        <v>1493</v>
      </c>
      <c r="Z204" s="12" t="s">
        <v>1493</v>
      </c>
      <c r="AA204" s="12" t="s">
        <v>1493</v>
      </c>
      <c r="AB204" s="12" t="s">
        <v>1493</v>
      </c>
      <c r="AC204">
        <v>1</v>
      </c>
      <c r="AD204" s="12" t="s">
        <v>1493</v>
      </c>
      <c r="AE204" s="12" t="s">
        <v>1493</v>
      </c>
      <c r="AF204" s="12" t="s">
        <v>1493</v>
      </c>
      <c r="AG204" s="12" t="s">
        <v>1493</v>
      </c>
      <c r="AH204" s="12" t="s">
        <v>1493</v>
      </c>
      <c r="AI204" s="12" t="s">
        <v>1493</v>
      </c>
      <c r="AJ204" s="12" t="s">
        <v>1493</v>
      </c>
      <c r="AK204" s="12" t="s">
        <v>1493</v>
      </c>
      <c r="AL204" s="12" t="s">
        <v>1493</v>
      </c>
      <c r="AM204" s="12" t="s">
        <v>1493</v>
      </c>
      <c r="AN204" s="12" t="s">
        <v>1493</v>
      </c>
      <c r="AO204" s="12" t="s">
        <v>1493</v>
      </c>
      <c r="AP204" s="12" t="s">
        <v>1493</v>
      </c>
      <c r="AQ204" s="12" t="s">
        <v>1493</v>
      </c>
      <c r="AR204" s="12" t="s">
        <v>1493</v>
      </c>
      <c r="AS204" s="12" t="s">
        <v>1493</v>
      </c>
      <c r="AT204" s="12" t="s">
        <v>1493</v>
      </c>
      <c r="AU204" s="12" t="s">
        <v>1493</v>
      </c>
      <c r="AV204" s="12" t="s">
        <v>1493</v>
      </c>
      <c r="AW204" s="12" t="s">
        <v>1493</v>
      </c>
      <c r="AX204" s="12" t="s">
        <v>1493</v>
      </c>
      <c r="AY204" s="12" t="s">
        <v>1493</v>
      </c>
      <c r="AZ204" s="12" t="s">
        <v>1493</v>
      </c>
      <c r="BA204" s="12" t="s">
        <v>1493</v>
      </c>
      <c r="BB204" s="12" t="s">
        <v>1493</v>
      </c>
      <c r="BC204" s="12" t="s">
        <v>1493</v>
      </c>
      <c r="BD204" s="12" t="s">
        <v>1493</v>
      </c>
      <c r="BE204" s="12" t="s">
        <v>1493</v>
      </c>
      <c r="BF204" s="12" t="s">
        <v>1493</v>
      </c>
      <c r="BG204" s="12" t="s">
        <v>1493</v>
      </c>
      <c r="BH204" s="12" t="s">
        <v>1493</v>
      </c>
      <c r="BI204" s="12" t="s">
        <v>1493</v>
      </c>
      <c r="BJ204" s="12" t="s">
        <v>1493</v>
      </c>
      <c r="BK204" s="12" t="s">
        <v>1493</v>
      </c>
      <c r="BL204" s="12" t="s">
        <v>1493</v>
      </c>
      <c r="BM204" s="12" t="s">
        <v>1493</v>
      </c>
      <c r="BN204" s="12" t="s">
        <v>1493</v>
      </c>
      <c r="BO204" s="12" t="s">
        <v>1493</v>
      </c>
      <c r="BP204" s="12" t="s">
        <v>1493</v>
      </c>
      <c r="BQ204" s="12" t="s">
        <v>1493</v>
      </c>
      <c r="BR204" s="12" t="s">
        <v>1493</v>
      </c>
      <c r="BS204" s="12" t="s">
        <v>1493</v>
      </c>
      <c r="BT204" s="12" t="s">
        <v>1493</v>
      </c>
      <c r="BU204" s="12" t="s">
        <v>1493</v>
      </c>
      <c r="BV204" s="12" t="s">
        <v>1493</v>
      </c>
      <c r="BW204" s="12" t="s">
        <v>1493</v>
      </c>
      <c r="BX204" s="12" t="s">
        <v>1493</v>
      </c>
      <c r="BY204" s="12" t="s">
        <v>1493</v>
      </c>
      <c r="BZ204" s="12" t="s">
        <v>1493</v>
      </c>
      <c r="CA204" s="12" t="s">
        <v>1493</v>
      </c>
      <c r="CB204" s="12" t="s">
        <v>1493</v>
      </c>
      <c r="CC204" s="12" t="s">
        <v>1493</v>
      </c>
      <c r="CD204" s="12" t="s">
        <v>1493</v>
      </c>
      <c r="CE204" s="12" t="s">
        <v>1493</v>
      </c>
      <c r="CF204" s="12" t="s">
        <v>1493</v>
      </c>
      <c r="CG204" s="12" t="s">
        <v>1493</v>
      </c>
      <c r="CH204" s="12" t="s">
        <v>1493</v>
      </c>
      <c r="CI204" s="12" t="s">
        <v>1493</v>
      </c>
      <c r="CJ204" s="12" t="s">
        <v>1493</v>
      </c>
      <c r="CK204" s="12" t="s">
        <v>1493</v>
      </c>
      <c r="CL204" s="12" t="s">
        <v>1493</v>
      </c>
      <c r="CM204" s="12" t="s">
        <v>1493</v>
      </c>
      <c r="CN204" s="12" t="s">
        <v>1493</v>
      </c>
      <c r="CO204" s="12" t="s">
        <v>1493</v>
      </c>
      <c r="CP204" s="12" t="s">
        <v>1493</v>
      </c>
      <c r="CQ204" s="12" t="s">
        <v>1493</v>
      </c>
      <c r="CR204" s="12" t="s">
        <v>1493</v>
      </c>
      <c r="CS204" s="12" t="s">
        <v>1493</v>
      </c>
      <c r="CT204" s="12" t="s">
        <v>1493</v>
      </c>
      <c r="CU204" s="12" t="s">
        <v>1493</v>
      </c>
      <c r="CV204" s="12" t="s">
        <v>1493</v>
      </c>
      <c r="CW204" s="12" t="s">
        <v>1493</v>
      </c>
      <c r="CX204" s="12" t="s">
        <v>1493</v>
      </c>
      <c r="CY204" s="12" t="s">
        <v>1493</v>
      </c>
      <c r="CZ204" s="12" t="s">
        <v>1493</v>
      </c>
      <c r="DA204" s="12" t="s">
        <v>1493</v>
      </c>
      <c r="DB204" s="12" t="s">
        <v>1493</v>
      </c>
      <c r="DC204" s="12" t="s">
        <v>1493</v>
      </c>
      <c r="DD204" s="12" t="s">
        <v>1493</v>
      </c>
      <c r="DE204" s="12" t="s">
        <v>1493</v>
      </c>
      <c r="DF204" s="12" t="s">
        <v>1493</v>
      </c>
      <c r="DG204" s="12" t="s">
        <v>1493</v>
      </c>
      <c r="DH204" s="12" t="s">
        <v>1493</v>
      </c>
      <c r="DI204" s="12" t="s">
        <v>1493</v>
      </c>
      <c r="DJ204" s="12" t="s">
        <v>1493</v>
      </c>
      <c r="DK204" s="12" t="s">
        <v>1493</v>
      </c>
      <c r="DL204" s="12" t="s">
        <v>1493</v>
      </c>
      <c r="DM204" s="12" t="s">
        <v>1493</v>
      </c>
      <c r="DN204" s="12" t="s">
        <v>1493</v>
      </c>
      <c r="DO204" s="12" t="s">
        <v>1493</v>
      </c>
      <c r="DP204" s="12" t="s">
        <v>1493</v>
      </c>
      <c r="DQ204" s="12" t="s">
        <v>1493</v>
      </c>
      <c r="DR204" s="12" t="s">
        <v>1493</v>
      </c>
      <c r="DS204" s="12" t="s">
        <v>1493</v>
      </c>
      <c r="DT204" s="12" t="s">
        <v>1493</v>
      </c>
      <c r="DU204" s="12" t="s">
        <v>1493</v>
      </c>
      <c r="DV204" s="12" t="s">
        <v>1493</v>
      </c>
      <c r="DW204" s="12" t="s">
        <v>1493</v>
      </c>
      <c r="DX204" s="12" t="s">
        <v>1493</v>
      </c>
      <c r="DY204" s="12" t="s">
        <v>1493</v>
      </c>
      <c r="DZ204" s="12" t="s">
        <v>1493</v>
      </c>
      <c r="EA204" s="12" t="s">
        <v>1493</v>
      </c>
      <c r="EB204" s="12" t="s">
        <v>1493</v>
      </c>
      <c r="EC204" s="12" t="s">
        <v>1493</v>
      </c>
      <c r="ED204" s="12" t="s">
        <v>1493</v>
      </c>
      <c r="EE204" s="12" t="s">
        <v>1493</v>
      </c>
      <c r="EF204" s="12" t="s">
        <v>1493</v>
      </c>
      <c r="EG204" s="12" t="s">
        <v>1493</v>
      </c>
      <c r="EH204" s="12" t="s">
        <v>1493</v>
      </c>
      <c r="EI204" s="12" t="s">
        <v>1493</v>
      </c>
      <c r="EJ204" s="12" t="s">
        <v>1493</v>
      </c>
      <c r="EK204" s="12" t="s">
        <v>1493</v>
      </c>
      <c r="EL204" s="12" t="s">
        <v>1493</v>
      </c>
      <c r="EM204" s="12" t="s">
        <v>1493</v>
      </c>
      <c r="EN204" s="12" t="s">
        <v>1493</v>
      </c>
      <c r="EO204" s="12" t="s">
        <v>1493</v>
      </c>
      <c r="EP204" s="12" t="s">
        <v>1493</v>
      </c>
      <c r="EQ204" s="12" t="s">
        <v>1493</v>
      </c>
      <c r="ER204" s="12" t="s">
        <v>1493</v>
      </c>
      <c r="ES204" s="12" t="s">
        <v>1493</v>
      </c>
      <c r="ET204" s="12" t="s">
        <v>1493</v>
      </c>
      <c r="EU204" s="12" t="s">
        <v>1493</v>
      </c>
      <c r="EV204" s="12" t="s">
        <v>1493</v>
      </c>
      <c r="EW204" s="12" t="s">
        <v>1493</v>
      </c>
      <c r="EX204" s="12" t="s">
        <v>1493</v>
      </c>
      <c r="EY204" s="12" t="s">
        <v>1493</v>
      </c>
      <c r="EZ204" s="12" t="s">
        <v>1493</v>
      </c>
      <c r="FA204" s="12" t="s">
        <v>1493</v>
      </c>
      <c r="FB204" s="12" t="s">
        <v>1493</v>
      </c>
      <c r="FC204" s="12" t="s">
        <v>1493</v>
      </c>
      <c r="FD204" s="12" t="s">
        <v>1493</v>
      </c>
      <c r="FE204" s="12" t="s">
        <v>1493</v>
      </c>
      <c r="FF204" s="12" t="s">
        <v>1493</v>
      </c>
      <c r="FG204" s="12" t="s">
        <v>1493</v>
      </c>
      <c r="FH204" s="12" t="s">
        <v>1493</v>
      </c>
      <c r="FI204" s="12" t="s">
        <v>1493</v>
      </c>
      <c r="FJ204" s="12" t="s">
        <v>1493</v>
      </c>
      <c r="FK204" s="12" t="s">
        <v>1493</v>
      </c>
      <c r="FL204" s="12" t="s">
        <v>1493</v>
      </c>
      <c r="FM204" s="12" t="s">
        <v>1493</v>
      </c>
      <c r="FN204">
        <v>1</v>
      </c>
      <c r="FO204" s="12" t="s">
        <v>1493</v>
      </c>
      <c r="FP204" s="12" t="s">
        <v>1493</v>
      </c>
      <c r="FQ204">
        <v>0</v>
      </c>
      <c r="FR204" s="12" t="s">
        <v>1493</v>
      </c>
      <c r="FS204" s="12" t="s">
        <v>1493</v>
      </c>
      <c r="FT204" s="12" t="s">
        <v>1493</v>
      </c>
      <c r="FU204" s="12" t="s">
        <v>1493</v>
      </c>
      <c r="FV204" s="12" t="s">
        <v>1493</v>
      </c>
      <c r="FW204" s="12" t="s">
        <v>1493</v>
      </c>
      <c r="FX204" s="12" t="s">
        <v>1493</v>
      </c>
      <c r="FY204" s="12" t="s">
        <v>1493</v>
      </c>
      <c r="FZ204" s="12" t="s">
        <v>1493</v>
      </c>
      <c r="GA204" s="12" t="s">
        <v>1493</v>
      </c>
      <c r="GB204" s="12" t="s">
        <v>1493</v>
      </c>
      <c r="GC204" s="12" t="s">
        <v>1493</v>
      </c>
      <c r="GD204" s="12" t="s">
        <v>1493</v>
      </c>
      <c r="GE204" s="12" t="s">
        <v>1493</v>
      </c>
      <c r="GF204" s="12" t="s">
        <v>1493</v>
      </c>
      <c r="GG204" s="12" t="s">
        <v>1493</v>
      </c>
      <c r="GH204" s="12" t="s">
        <v>1493</v>
      </c>
      <c r="GI204" s="12" t="s">
        <v>1493</v>
      </c>
      <c r="GJ204">
        <v>0</v>
      </c>
      <c r="GK204">
        <v>0</v>
      </c>
      <c r="GL204">
        <v>0</v>
      </c>
      <c r="GN204">
        <v>1</v>
      </c>
    </row>
    <row r="205" spans="1:196" x14ac:dyDescent="0.25">
      <c r="A205" s="4">
        <v>1.109</v>
      </c>
      <c r="B205" s="12" t="s">
        <v>571</v>
      </c>
      <c r="C205" s="12" t="s">
        <v>1493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 s="12" t="s">
        <v>1493</v>
      </c>
      <c r="M205" s="12" t="s">
        <v>1493</v>
      </c>
      <c r="N205" s="12" t="s">
        <v>1493</v>
      </c>
      <c r="O205">
        <v>1</v>
      </c>
      <c r="P205" t="s">
        <v>586</v>
      </c>
      <c r="Q205" s="12" t="s">
        <v>1493</v>
      </c>
      <c r="R205">
        <v>1</v>
      </c>
      <c r="S205" s="12" t="s">
        <v>1493</v>
      </c>
      <c r="T205" s="12" t="s">
        <v>1493</v>
      </c>
      <c r="U205" s="12" t="s">
        <v>1493</v>
      </c>
      <c r="V205" s="12" t="s">
        <v>1493</v>
      </c>
      <c r="W205" s="12" t="s">
        <v>1493</v>
      </c>
      <c r="X205" s="12" t="s">
        <v>1493</v>
      </c>
      <c r="Y205" s="12" t="s">
        <v>1493</v>
      </c>
      <c r="Z205" s="12" t="s">
        <v>1493</v>
      </c>
      <c r="AA205" s="12" t="s">
        <v>1493</v>
      </c>
      <c r="AB205" s="12" t="s">
        <v>1493</v>
      </c>
      <c r="AC205">
        <v>1</v>
      </c>
      <c r="AD205" s="12" t="s">
        <v>1493</v>
      </c>
      <c r="AE205" s="12" t="s">
        <v>1493</v>
      </c>
      <c r="AF205" s="12" t="s">
        <v>1493</v>
      </c>
      <c r="AG205" s="12" t="s">
        <v>1493</v>
      </c>
      <c r="AH205" s="12" t="s">
        <v>1493</v>
      </c>
      <c r="AI205" s="12" t="s">
        <v>1493</v>
      </c>
      <c r="AJ205" s="12" t="s">
        <v>1493</v>
      </c>
      <c r="AK205" s="12" t="s">
        <v>1493</v>
      </c>
      <c r="AL205" s="12" t="s">
        <v>1493</v>
      </c>
      <c r="AM205" s="12" t="s">
        <v>1493</v>
      </c>
      <c r="AN205" s="12" t="s">
        <v>1493</v>
      </c>
      <c r="AO205" s="12" t="s">
        <v>1493</v>
      </c>
      <c r="AP205" s="12" t="s">
        <v>1493</v>
      </c>
      <c r="AQ205" s="12" t="s">
        <v>1493</v>
      </c>
      <c r="AR205" s="12" t="s">
        <v>1493</v>
      </c>
      <c r="AS205" s="12" t="s">
        <v>1493</v>
      </c>
      <c r="AT205" s="12" t="s">
        <v>1493</v>
      </c>
      <c r="AU205" s="12" t="s">
        <v>1493</v>
      </c>
      <c r="AV205" s="12" t="s">
        <v>1493</v>
      </c>
      <c r="AW205" s="12" t="s">
        <v>1493</v>
      </c>
      <c r="AX205" s="12" t="s">
        <v>1493</v>
      </c>
      <c r="AY205" s="12" t="s">
        <v>1493</v>
      </c>
      <c r="AZ205" s="12" t="s">
        <v>1493</v>
      </c>
      <c r="BA205" s="12" t="s">
        <v>1493</v>
      </c>
      <c r="BB205" s="12" t="s">
        <v>1493</v>
      </c>
      <c r="BC205" s="12" t="s">
        <v>1493</v>
      </c>
      <c r="BD205" s="12" t="s">
        <v>1493</v>
      </c>
      <c r="BE205" s="12" t="s">
        <v>1493</v>
      </c>
      <c r="BF205" s="12" t="s">
        <v>1493</v>
      </c>
      <c r="BG205" s="12" t="s">
        <v>1493</v>
      </c>
      <c r="BH205" s="12" t="s">
        <v>1493</v>
      </c>
      <c r="BI205" s="12" t="s">
        <v>1493</v>
      </c>
      <c r="BJ205" s="12" t="s">
        <v>1493</v>
      </c>
      <c r="BK205" s="12" t="s">
        <v>1493</v>
      </c>
      <c r="BL205" s="12" t="s">
        <v>1493</v>
      </c>
      <c r="BM205" s="12" t="s">
        <v>1493</v>
      </c>
      <c r="BN205" s="12" t="s">
        <v>1493</v>
      </c>
      <c r="BO205" s="12" t="s">
        <v>1493</v>
      </c>
      <c r="BP205" s="12" t="s">
        <v>1493</v>
      </c>
      <c r="BQ205" s="12" t="s">
        <v>1493</v>
      </c>
      <c r="BR205" s="12" t="s">
        <v>1493</v>
      </c>
      <c r="BS205" s="12" t="s">
        <v>1493</v>
      </c>
      <c r="BT205" s="12" t="s">
        <v>1493</v>
      </c>
      <c r="BU205" s="12" t="s">
        <v>1493</v>
      </c>
      <c r="BV205" s="12" t="s">
        <v>1493</v>
      </c>
      <c r="BW205" s="12" t="s">
        <v>1493</v>
      </c>
      <c r="BX205" s="12" t="s">
        <v>1493</v>
      </c>
      <c r="BY205" s="12" t="s">
        <v>1493</v>
      </c>
      <c r="BZ205" s="12" t="s">
        <v>1493</v>
      </c>
      <c r="CA205" s="12" t="s">
        <v>1493</v>
      </c>
      <c r="CB205" s="12" t="s">
        <v>1493</v>
      </c>
      <c r="CC205" s="12" t="s">
        <v>1493</v>
      </c>
      <c r="CD205" s="12" t="s">
        <v>1493</v>
      </c>
      <c r="CE205" s="12" t="s">
        <v>1493</v>
      </c>
      <c r="CF205" s="12" t="s">
        <v>1493</v>
      </c>
      <c r="CG205" s="12" t="s">
        <v>1493</v>
      </c>
      <c r="CH205" s="12" t="s">
        <v>1493</v>
      </c>
      <c r="CI205" s="12" t="s">
        <v>1493</v>
      </c>
      <c r="CJ205" s="12" t="s">
        <v>1493</v>
      </c>
      <c r="CK205" s="12" t="s">
        <v>1493</v>
      </c>
      <c r="CL205" s="12" t="s">
        <v>1493</v>
      </c>
      <c r="CM205" s="12" t="s">
        <v>1493</v>
      </c>
      <c r="CN205" s="12" t="s">
        <v>1493</v>
      </c>
      <c r="CO205" s="12" t="s">
        <v>1493</v>
      </c>
      <c r="CP205" s="12" t="s">
        <v>1493</v>
      </c>
      <c r="CQ205" s="12" t="s">
        <v>1493</v>
      </c>
      <c r="CR205" s="12" t="s">
        <v>1493</v>
      </c>
      <c r="CS205" s="12" t="s">
        <v>1493</v>
      </c>
      <c r="CT205" s="12" t="s">
        <v>1493</v>
      </c>
      <c r="CU205" s="12" t="s">
        <v>1493</v>
      </c>
      <c r="CV205" s="12" t="s">
        <v>1493</v>
      </c>
      <c r="CW205" s="12" t="s">
        <v>1493</v>
      </c>
      <c r="CX205" s="12" t="s">
        <v>1493</v>
      </c>
      <c r="CY205" s="12" t="s">
        <v>1493</v>
      </c>
      <c r="CZ205" s="12" t="s">
        <v>1493</v>
      </c>
      <c r="DA205" s="12" t="s">
        <v>1493</v>
      </c>
      <c r="DB205" s="12" t="s">
        <v>1493</v>
      </c>
      <c r="DC205" s="12" t="s">
        <v>1493</v>
      </c>
      <c r="DD205" s="12" t="s">
        <v>1493</v>
      </c>
      <c r="DE205" s="12" t="s">
        <v>1493</v>
      </c>
      <c r="DF205" s="12" t="s">
        <v>1493</v>
      </c>
      <c r="DG205" s="12" t="s">
        <v>1493</v>
      </c>
      <c r="DH205" s="12" t="s">
        <v>1493</v>
      </c>
      <c r="DI205" s="12" t="s">
        <v>1493</v>
      </c>
      <c r="DJ205" s="12" t="s">
        <v>1493</v>
      </c>
      <c r="DK205" s="12" t="s">
        <v>1493</v>
      </c>
      <c r="DL205" s="12" t="s">
        <v>1493</v>
      </c>
      <c r="DM205" s="12" t="s">
        <v>1493</v>
      </c>
      <c r="DN205" s="12" t="s">
        <v>1493</v>
      </c>
      <c r="DO205" s="12" t="s">
        <v>1493</v>
      </c>
      <c r="DP205" s="12" t="s">
        <v>1493</v>
      </c>
      <c r="DQ205" s="12" t="s">
        <v>1493</v>
      </c>
      <c r="DR205" s="12" t="s">
        <v>1493</v>
      </c>
      <c r="DS205" s="12" t="s">
        <v>1493</v>
      </c>
      <c r="DT205" s="12" t="s">
        <v>1493</v>
      </c>
      <c r="DU205" s="12" t="s">
        <v>1493</v>
      </c>
      <c r="DV205" s="12" t="s">
        <v>1493</v>
      </c>
      <c r="DW205" s="12" t="s">
        <v>1493</v>
      </c>
      <c r="DX205" s="12" t="s">
        <v>1493</v>
      </c>
      <c r="DY205" s="12" t="s">
        <v>1493</v>
      </c>
      <c r="DZ205" s="12" t="s">
        <v>1493</v>
      </c>
      <c r="EA205" s="12" t="s">
        <v>1493</v>
      </c>
      <c r="EB205" s="12" t="s">
        <v>1493</v>
      </c>
      <c r="EC205" s="12" t="s">
        <v>1493</v>
      </c>
      <c r="ED205" s="12" t="s">
        <v>1493</v>
      </c>
      <c r="EE205" s="12" t="s">
        <v>1493</v>
      </c>
      <c r="EF205" s="12" t="s">
        <v>1493</v>
      </c>
      <c r="EG205" s="12" t="s">
        <v>1493</v>
      </c>
      <c r="EH205" s="12" t="s">
        <v>1493</v>
      </c>
      <c r="EI205" s="12" t="s">
        <v>1493</v>
      </c>
      <c r="EJ205" s="12" t="s">
        <v>1493</v>
      </c>
      <c r="EK205" s="12" t="s">
        <v>1493</v>
      </c>
      <c r="EL205" s="12" t="s">
        <v>1493</v>
      </c>
      <c r="EM205" s="12" t="s">
        <v>1493</v>
      </c>
      <c r="EN205" s="12" t="s">
        <v>1493</v>
      </c>
      <c r="EO205" s="12" t="s">
        <v>1493</v>
      </c>
      <c r="EP205" s="12" t="s">
        <v>1493</v>
      </c>
      <c r="EQ205" s="12" t="s">
        <v>1493</v>
      </c>
      <c r="ER205" s="12" t="s">
        <v>1493</v>
      </c>
      <c r="ES205" s="12" t="s">
        <v>1493</v>
      </c>
      <c r="ET205" s="12" t="s">
        <v>1493</v>
      </c>
      <c r="EU205" s="12" t="s">
        <v>1493</v>
      </c>
      <c r="EV205" s="12" t="s">
        <v>1493</v>
      </c>
      <c r="EW205" s="12" t="s">
        <v>1493</v>
      </c>
      <c r="EX205" s="12" t="s">
        <v>1493</v>
      </c>
      <c r="EY205" s="12" t="s">
        <v>1493</v>
      </c>
      <c r="EZ205" s="12" t="s">
        <v>1493</v>
      </c>
      <c r="FA205" s="12" t="s">
        <v>1493</v>
      </c>
      <c r="FB205" s="12" t="s">
        <v>1493</v>
      </c>
      <c r="FC205" s="12" t="s">
        <v>1493</v>
      </c>
      <c r="FD205" s="12" t="s">
        <v>1493</v>
      </c>
      <c r="FE205" s="12" t="s">
        <v>1493</v>
      </c>
      <c r="FF205" s="12" t="s">
        <v>1493</v>
      </c>
      <c r="FG205" s="12" t="s">
        <v>1493</v>
      </c>
      <c r="FH205" s="12" t="s">
        <v>1493</v>
      </c>
      <c r="FI205" s="12" t="s">
        <v>1493</v>
      </c>
      <c r="FJ205" s="12" t="s">
        <v>1493</v>
      </c>
      <c r="FK205" s="12" t="s">
        <v>1493</v>
      </c>
      <c r="FL205" s="12" t="s">
        <v>1493</v>
      </c>
      <c r="FM205" s="12" t="s">
        <v>1493</v>
      </c>
      <c r="FN205">
        <v>1</v>
      </c>
      <c r="FO205" s="12" t="s">
        <v>1493</v>
      </c>
      <c r="FP205" s="12" t="s">
        <v>1493</v>
      </c>
      <c r="FQ205">
        <v>1</v>
      </c>
      <c r="FR205" s="12" t="s">
        <v>1493</v>
      </c>
      <c r="FS205" s="12" t="s">
        <v>1493</v>
      </c>
      <c r="FT205" s="12" t="s">
        <v>1493</v>
      </c>
      <c r="FU205" s="12" t="s">
        <v>1493</v>
      </c>
      <c r="FV205" s="12" t="s">
        <v>1493</v>
      </c>
      <c r="FW205" s="12" t="s">
        <v>1493</v>
      </c>
      <c r="FX205" s="12" t="s">
        <v>1493</v>
      </c>
      <c r="FY205" s="12" t="s">
        <v>1493</v>
      </c>
      <c r="FZ205" s="12" t="s">
        <v>1493</v>
      </c>
      <c r="GA205" s="12" t="s">
        <v>1493</v>
      </c>
      <c r="GB205" s="12" t="s">
        <v>1493</v>
      </c>
      <c r="GC205" s="12" t="s">
        <v>1493</v>
      </c>
      <c r="GD205" s="12" t="s">
        <v>1493</v>
      </c>
      <c r="GE205" s="12" t="s">
        <v>1493</v>
      </c>
      <c r="GF205" s="12" t="s">
        <v>1493</v>
      </c>
      <c r="GG205" s="12" t="s">
        <v>1493</v>
      </c>
      <c r="GH205" s="12" t="s">
        <v>1493</v>
      </c>
      <c r="GI205" s="12" t="s">
        <v>1493</v>
      </c>
      <c r="GJ205">
        <v>0</v>
      </c>
      <c r="GK205">
        <v>0</v>
      </c>
      <c r="GL205">
        <v>0</v>
      </c>
      <c r="GN205">
        <v>1</v>
      </c>
    </row>
    <row r="206" spans="1:196" x14ac:dyDescent="0.25">
      <c r="A206" s="4">
        <v>1.1100000000000001</v>
      </c>
      <c r="B206" s="12" t="s">
        <v>756</v>
      </c>
      <c r="C206">
        <v>175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 s="12" t="s">
        <v>1493</v>
      </c>
      <c r="M206" s="12" t="s">
        <v>1493</v>
      </c>
      <c r="N206">
        <v>1</v>
      </c>
      <c r="O206">
        <v>1</v>
      </c>
      <c r="P206" t="s">
        <v>955</v>
      </c>
      <c r="Q206" s="12" t="s">
        <v>1493</v>
      </c>
      <c r="R206" s="12" t="s">
        <v>1493</v>
      </c>
      <c r="S206" s="12" t="s">
        <v>1493</v>
      </c>
      <c r="T206" s="12" t="s">
        <v>1493</v>
      </c>
      <c r="U206" s="12" t="s">
        <v>1493</v>
      </c>
      <c r="V206" s="12" t="s">
        <v>1493</v>
      </c>
      <c r="W206" s="12" t="s">
        <v>1493</v>
      </c>
      <c r="X206" s="12" t="s">
        <v>1493</v>
      </c>
      <c r="Y206" s="12" t="s">
        <v>1493</v>
      </c>
      <c r="Z206" s="12" t="s">
        <v>1493</v>
      </c>
      <c r="AA206" s="12" t="s">
        <v>1493</v>
      </c>
      <c r="AB206">
        <v>1</v>
      </c>
      <c r="AC206" s="12" t="s">
        <v>1493</v>
      </c>
      <c r="AD206" s="12" t="s">
        <v>1493</v>
      </c>
      <c r="AE206" s="12" t="s">
        <v>1493</v>
      </c>
      <c r="AF206" s="12" t="s">
        <v>1493</v>
      </c>
      <c r="AG206" s="12" t="s">
        <v>1493</v>
      </c>
      <c r="AH206" s="12" t="s">
        <v>1493</v>
      </c>
      <c r="AI206" s="12" t="s">
        <v>1493</v>
      </c>
      <c r="AJ206" s="12" t="s">
        <v>1493</v>
      </c>
      <c r="AK206" s="12" t="s">
        <v>1493</v>
      </c>
      <c r="AL206" s="12" t="s">
        <v>1493</v>
      </c>
      <c r="AM206" s="12" t="s">
        <v>1493</v>
      </c>
      <c r="AN206" s="12" t="s">
        <v>1493</v>
      </c>
      <c r="AO206" s="12" t="s">
        <v>1493</v>
      </c>
      <c r="AP206" s="12" t="s">
        <v>1493</v>
      </c>
      <c r="AQ206" s="12" t="s">
        <v>1493</v>
      </c>
      <c r="AR206" s="12" t="s">
        <v>1493</v>
      </c>
      <c r="AS206" s="12" t="s">
        <v>1493</v>
      </c>
      <c r="AT206" s="12" t="s">
        <v>1493</v>
      </c>
      <c r="AU206" s="12" t="s">
        <v>1493</v>
      </c>
      <c r="AV206" s="12" t="s">
        <v>1493</v>
      </c>
      <c r="AW206" s="12" t="s">
        <v>1493</v>
      </c>
      <c r="AX206" s="12" t="s">
        <v>1493</v>
      </c>
      <c r="AY206" s="12" t="s">
        <v>1493</v>
      </c>
      <c r="AZ206" s="12" t="s">
        <v>1493</v>
      </c>
      <c r="BA206" s="12" t="s">
        <v>1493</v>
      </c>
      <c r="BB206" s="12" t="s">
        <v>1493</v>
      </c>
      <c r="BC206" s="12" t="s">
        <v>1493</v>
      </c>
      <c r="BD206" s="12" t="s">
        <v>1493</v>
      </c>
      <c r="BE206" s="12" t="s">
        <v>1493</v>
      </c>
      <c r="BF206" s="12" t="s">
        <v>1493</v>
      </c>
      <c r="BG206" s="12" t="s">
        <v>1493</v>
      </c>
      <c r="BH206" s="12" t="s">
        <v>1493</v>
      </c>
      <c r="BI206" s="12" t="s">
        <v>1493</v>
      </c>
      <c r="BJ206" s="12" t="s">
        <v>1493</v>
      </c>
      <c r="BK206" s="12" t="s">
        <v>1493</v>
      </c>
      <c r="BL206" s="12" t="s">
        <v>1493</v>
      </c>
      <c r="BM206" s="12" t="s">
        <v>1493</v>
      </c>
      <c r="BN206" s="12" t="s">
        <v>1493</v>
      </c>
      <c r="BO206" s="12" t="s">
        <v>1493</v>
      </c>
      <c r="BP206" s="12" t="s">
        <v>1493</v>
      </c>
      <c r="BQ206" s="12" t="s">
        <v>1493</v>
      </c>
      <c r="BR206" s="12" t="s">
        <v>1493</v>
      </c>
      <c r="BS206" s="12" t="s">
        <v>1493</v>
      </c>
      <c r="BT206" s="12" t="s">
        <v>1493</v>
      </c>
      <c r="BU206" s="12" t="s">
        <v>1493</v>
      </c>
      <c r="BV206" s="12" t="s">
        <v>1493</v>
      </c>
      <c r="BW206" s="12" t="s">
        <v>1493</v>
      </c>
      <c r="BX206" s="12" t="s">
        <v>1493</v>
      </c>
      <c r="BY206" s="12" t="s">
        <v>1493</v>
      </c>
      <c r="BZ206" s="12" t="s">
        <v>1493</v>
      </c>
      <c r="CA206" s="12" t="s">
        <v>1493</v>
      </c>
      <c r="CB206" s="12" t="s">
        <v>1493</v>
      </c>
      <c r="CC206" s="12" t="s">
        <v>1493</v>
      </c>
      <c r="CD206" s="12" t="s">
        <v>1493</v>
      </c>
      <c r="CE206" s="12" t="s">
        <v>1493</v>
      </c>
      <c r="CF206" s="12" t="s">
        <v>1493</v>
      </c>
      <c r="CG206" s="12" t="s">
        <v>1493</v>
      </c>
      <c r="CH206" s="12" t="s">
        <v>1493</v>
      </c>
      <c r="CI206" s="12" t="s">
        <v>1493</v>
      </c>
      <c r="CJ206" s="12" t="s">
        <v>1493</v>
      </c>
      <c r="CK206" s="12" t="s">
        <v>1493</v>
      </c>
      <c r="CL206" s="12" t="s">
        <v>1493</v>
      </c>
      <c r="CM206" s="12" t="s">
        <v>1493</v>
      </c>
      <c r="CN206" s="12" t="s">
        <v>1493</v>
      </c>
      <c r="CO206" s="12" t="s">
        <v>1493</v>
      </c>
      <c r="CP206" s="12" t="s">
        <v>1493</v>
      </c>
      <c r="CQ206" s="12" t="s">
        <v>1493</v>
      </c>
      <c r="CR206" s="12" t="s">
        <v>1493</v>
      </c>
      <c r="CS206" s="12" t="s">
        <v>1493</v>
      </c>
      <c r="CT206" s="12" t="s">
        <v>1493</v>
      </c>
      <c r="CU206" s="12" t="s">
        <v>1493</v>
      </c>
      <c r="CV206" s="12" t="s">
        <v>1493</v>
      </c>
      <c r="CW206" s="12" t="s">
        <v>1493</v>
      </c>
      <c r="CX206" s="12" t="s">
        <v>1493</v>
      </c>
      <c r="CY206" s="12" t="s">
        <v>1493</v>
      </c>
      <c r="CZ206" s="12" t="s">
        <v>1493</v>
      </c>
      <c r="DA206" s="12" t="s">
        <v>1493</v>
      </c>
      <c r="DB206" s="12" t="s">
        <v>1493</v>
      </c>
      <c r="DC206" s="12" t="s">
        <v>1493</v>
      </c>
      <c r="DD206" s="12" t="s">
        <v>1493</v>
      </c>
      <c r="DE206" s="12" t="s">
        <v>1493</v>
      </c>
      <c r="DF206" s="12" t="s">
        <v>1493</v>
      </c>
      <c r="DG206" s="12" t="s">
        <v>1493</v>
      </c>
      <c r="DH206" s="12" t="s">
        <v>1493</v>
      </c>
      <c r="DI206" s="12" t="s">
        <v>1493</v>
      </c>
      <c r="DJ206" s="12" t="s">
        <v>1493</v>
      </c>
      <c r="DK206" s="12" t="s">
        <v>1493</v>
      </c>
      <c r="DL206" s="12" t="s">
        <v>1493</v>
      </c>
      <c r="DM206" s="12" t="s">
        <v>1493</v>
      </c>
      <c r="DN206" s="12" t="s">
        <v>1493</v>
      </c>
      <c r="DO206" s="12" t="s">
        <v>1493</v>
      </c>
      <c r="DP206" s="12" t="s">
        <v>1493</v>
      </c>
      <c r="DQ206" s="12" t="s">
        <v>1493</v>
      </c>
      <c r="DR206" s="12" t="s">
        <v>1493</v>
      </c>
      <c r="DS206" s="12" t="s">
        <v>1493</v>
      </c>
      <c r="DT206" s="12" t="s">
        <v>1493</v>
      </c>
      <c r="DU206" s="12" t="s">
        <v>1493</v>
      </c>
      <c r="DV206" s="12" t="s">
        <v>1493</v>
      </c>
      <c r="DW206" s="12" t="s">
        <v>1493</v>
      </c>
      <c r="DX206" s="12" t="s">
        <v>1493</v>
      </c>
      <c r="DY206" s="12" t="s">
        <v>1493</v>
      </c>
      <c r="DZ206" s="12" t="s">
        <v>1493</v>
      </c>
      <c r="EA206" s="12" t="s">
        <v>1493</v>
      </c>
      <c r="EB206" s="12" t="s">
        <v>1493</v>
      </c>
      <c r="EC206" s="12" t="s">
        <v>1493</v>
      </c>
      <c r="ED206" s="12" t="s">
        <v>1493</v>
      </c>
      <c r="EE206" s="12" t="s">
        <v>1493</v>
      </c>
      <c r="EF206" s="12" t="s">
        <v>1493</v>
      </c>
      <c r="EG206" s="12" t="s">
        <v>1493</v>
      </c>
      <c r="EH206" s="12" t="s">
        <v>1493</v>
      </c>
      <c r="EI206" s="12" t="s">
        <v>1493</v>
      </c>
      <c r="EJ206" s="12" t="s">
        <v>1493</v>
      </c>
      <c r="EK206" s="12" t="s">
        <v>1493</v>
      </c>
      <c r="EL206" s="12" t="s">
        <v>1493</v>
      </c>
      <c r="EM206" s="12" t="s">
        <v>1493</v>
      </c>
      <c r="EN206" s="12" t="s">
        <v>1493</v>
      </c>
      <c r="EO206" s="12" t="s">
        <v>1493</v>
      </c>
      <c r="EP206" s="12" t="s">
        <v>1493</v>
      </c>
      <c r="EQ206" s="12" t="s">
        <v>1493</v>
      </c>
      <c r="ER206" s="12" t="s">
        <v>1493</v>
      </c>
      <c r="ES206" s="12" t="s">
        <v>1493</v>
      </c>
      <c r="ET206" s="12" t="s">
        <v>1493</v>
      </c>
      <c r="EU206" s="12" t="s">
        <v>1493</v>
      </c>
      <c r="EV206" s="12" t="s">
        <v>1493</v>
      </c>
      <c r="EW206" s="12" t="s">
        <v>1493</v>
      </c>
      <c r="EX206" s="12" t="s">
        <v>1493</v>
      </c>
      <c r="EY206" s="12" t="s">
        <v>1493</v>
      </c>
      <c r="EZ206" s="12" t="s">
        <v>1493</v>
      </c>
      <c r="FA206" s="12" t="s">
        <v>1493</v>
      </c>
      <c r="FB206" s="12" t="s">
        <v>1493</v>
      </c>
      <c r="FC206" s="12" t="s">
        <v>1493</v>
      </c>
      <c r="FD206" s="12" t="s">
        <v>1493</v>
      </c>
      <c r="FE206" s="12" t="s">
        <v>1493</v>
      </c>
      <c r="FF206" s="12" t="s">
        <v>1493</v>
      </c>
      <c r="FG206" s="12" t="s">
        <v>1493</v>
      </c>
      <c r="FH206" s="12" t="s">
        <v>1493</v>
      </c>
      <c r="FI206" s="12" t="s">
        <v>1493</v>
      </c>
      <c r="FJ206" s="12" t="s">
        <v>1493</v>
      </c>
      <c r="FK206" s="12" t="s">
        <v>1493</v>
      </c>
      <c r="FL206" s="12" t="s">
        <v>1493</v>
      </c>
      <c r="FM206" s="12" t="s">
        <v>1493</v>
      </c>
      <c r="FN206">
        <v>1</v>
      </c>
      <c r="FO206" s="12" t="s">
        <v>1493</v>
      </c>
      <c r="FP206" s="12" t="s">
        <v>1493</v>
      </c>
      <c r="FQ206">
        <v>1</v>
      </c>
      <c r="FR206" s="12" t="s">
        <v>1493</v>
      </c>
      <c r="FS206" s="12" t="s">
        <v>1493</v>
      </c>
      <c r="FT206" s="12" t="s">
        <v>1493</v>
      </c>
      <c r="FU206" s="12" t="s">
        <v>1493</v>
      </c>
      <c r="FV206" s="12" t="s">
        <v>1493</v>
      </c>
      <c r="FW206" s="12" t="s">
        <v>1493</v>
      </c>
      <c r="FX206" s="12" t="s">
        <v>1493</v>
      </c>
      <c r="FY206" s="12" t="s">
        <v>1493</v>
      </c>
      <c r="FZ206" s="12" t="s">
        <v>1493</v>
      </c>
      <c r="GA206" s="12" t="s">
        <v>1493</v>
      </c>
      <c r="GB206" s="12" t="s">
        <v>1493</v>
      </c>
      <c r="GC206" s="12" t="s">
        <v>1493</v>
      </c>
      <c r="GD206" s="12" t="s">
        <v>1493</v>
      </c>
      <c r="GE206" s="12" t="s">
        <v>1493</v>
      </c>
      <c r="GF206" s="12" t="s">
        <v>1493</v>
      </c>
      <c r="GG206" s="12" t="s">
        <v>1493</v>
      </c>
      <c r="GH206" s="12" t="s">
        <v>1493</v>
      </c>
      <c r="GI206" s="12" t="s">
        <v>1493</v>
      </c>
      <c r="GJ206">
        <v>0</v>
      </c>
      <c r="GK206">
        <v>0</v>
      </c>
      <c r="GL206">
        <v>0</v>
      </c>
      <c r="GN206">
        <v>1</v>
      </c>
    </row>
    <row r="207" spans="1:196" x14ac:dyDescent="0.25">
      <c r="A207" s="4">
        <v>1.111</v>
      </c>
      <c r="B207" s="12" t="s">
        <v>674</v>
      </c>
      <c r="C207">
        <v>175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 s="12" t="s">
        <v>1493</v>
      </c>
      <c r="M207" s="12" t="s">
        <v>1493</v>
      </c>
      <c r="N207">
        <v>1</v>
      </c>
      <c r="O207">
        <v>1</v>
      </c>
      <c r="P207" s="12" t="s">
        <v>1493</v>
      </c>
      <c r="Q207" s="12" t="s">
        <v>1493</v>
      </c>
      <c r="R207" s="12" t="s">
        <v>1493</v>
      </c>
      <c r="S207" s="12" t="s">
        <v>1493</v>
      </c>
      <c r="T207" s="12" t="s">
        <v>1493</v>
      </c>
      <c r="U207" s="12" t="s">
        <v>1493</v>
      </c>
      <c r="V207" s="12" t="s">
        <v>1493</v>
      </c>
      <c r="W207" s="12" t="s">
        <v>1493</v>
      </c>
      <c r="X207" s="12" t="s">
        <v>1493</v>
      </c>
      <c r="Y207" s="12" t="s">
        <v>1493</v>
      </c>
      <c r="Z207" s="12" t="s">
        <v>1493</v>
      </c>
      <c r="AA207" s="12" t="s">
        <v>1493</v>
      </c>
      <c r="AB207" s="12" t="s">
        <v>1493</v>
      </c>
      <c r="AC207" s="12" t="s">
        <v>1493</v>
      </c>
      <c r="AD207" s="12" t="s">
        <v>1493</v>
      </c>
      <c r="AE207" s="12" t="s">
        <v>1493</v>
      </c>
      <c r="AF207" s="12" t="s">
        <v>1493</v>
      </c>
      <c r="AG207" s="12" t="s">
        <v>1493</v>
      </c>
      <c r="AH207" s="12" t="s">
        <v>1493</v>
      </c>
      <c r="AI207" s="12" t="s">
        <v>1493</v>
      </c>
      <c r="AJ207" s="12" t="s">
        <v>1493</v>
      </c>
      <c r="AK207" s="12" t="s">
        <v>1493</v>
      </c>
      <c r="AL207" s="12" t="s">
        <v>1493</v>
      </c>
      <c r="AM207" s="12" t="s">
        <v>1493</v>
      </c>
      <c r="AN207" s="12" t="s">
        <v>1493</v>
      </c>
      <c r="AO207" s="12" t="s">
        <v>1493</v>
      </c>
      <c r="AP207" s="12" t="s">
        <v>1493</v>
      </c>
      <c r="AQ207" s="12" t="s">
        <v>1493</v>
      </c>
      <c r="AR207" s="12" t="s">
        <v>1493</v>
      </c>
      <c r="AS207" s="12" t="s">
        <v>1493</v>
      </c>
      <c r="AT207" s="12" t="s">
        <v>1493</v>
      </c>
      <c r="AU207" s="12" t="s">
        <v>1493</v>
      </c>
      <c r="AV207" s="12" t="s">
        <v>1493</v>
      </c>
      <c r="AW207" s="12" t="s">
        <v>1493</v>
      </c>
      <c r="AX207" s="12" t="s">
        <v>1493</v>
      </c>
      <c r="AY207" s="12" t="s">
        <v>1493</v>
      </c>
      <c r="AZ207" s="12" t="s">
        <v>1493</v>
      </c>
      <c r="BA207" s="12" t="s">
        <v>1493</v>
      </c>
      <c r="BB207" s="12" t="s">
        <v>1493</v>
      </c>
      <c r="BC207" s="12" t="s">
        <v>1493</v>
      </c>
      <c r="BD207" s="12" t="s">
        <v>1493</v>
      </c>
      <c r="BE207" s="12" t="s">
        <v>1493</v>
      </c>
      <c r="BF207" s="12" t="s">
        <v>1493</v>
      </c>
      <c r="BG207" s="12" t="s">
        <v>1493</v>
      </c>
      <c r="BH207" s="12" t="s">
        <v>1493</v>
      </c>
      <c r="BI207" s="12" t="s">
        <v>1493</v>
      </c>
      <c r="BJ207" s="12" t="s">
        <v>1493</v>
      </c>
      <c r="BK207" s="12" t="s">
        <v>1493</v>
      </c>
      <c r="BL207" s="12" t="s">
        <v>1493</v>
      </c>
      <c r="BM207" s="12" t="s">
        <v>1493</v>
      </c>
      <c r="BN207" s="12" t="s">
        <v>1493</v>
      </c>
      <c r="BO207" s="12" t="s">
        <v>1493</v>
      </c>
      <c r="BP207" s="12" t="s">
        <v>1493</v>
      </c>
      <c r="BQ207" s="12" t="s">
        <v>1493</v>
      </c>
      <c r="BR207" s="12" t="s">
        <v>1493</v>
      </c>
      <c r="BS207" s="12" t="s">
        <v>1493</v>
      </c>
      <c r="BT207" s="12" t="s">
        <v>1493</v>
      </c>
      <c r="BU207" s="12" t="s">
        <v>1493</v>
      </c>
      <c r="BV207" s="12" t="s">
        <v>1493</v>
      </c>
      <c r="BW207" s="12" t="s">
        <v>1493</v>
      </c>
      <c r="BX207" s="12" t="s">
        <v>1493</v>
      </c>
      <c r="BY207" s="12" t="s">
        <v>1493</v>
      </c>
      <c r="BZ207" s="12" t="s">
        <v>1493</v>
      </c>
      <c r="CA207" s="12" t="s">
        <v>1493</v>
      </c>
      <c r="CB207" s="12" t="s">
        <v>1493</v>
      </c>
      <c r="CC207" s="12" t="s">
        <v>1493</v>
      </c>
      <c r="CD207" s="12" t="s">
        <v>1493</v>
      </c>
      <c r="CE207" s="12" t="s">
        <v>1493</v>
      </c>
      <c r="CF207" s="12" t="s">
        <v>1493</v>
      </c>
      <c r="CG207" s="12" t="s">
        <v>1493</v>
      </c>
      <c r="CH207" s="12" t="s">
        <v>1493</v>
      </c>
      <c r="CI207" s="12" t="s">
        <v>1493</v>
      </c>
      <c r="CJ207" s="12" t="s">
        <v>1493</v>
      </c>
      <c r="CK207" s="12" t="s">
        <v>1493</v>
      </c>
      <c r="CL207" s="12" t="s">
        <v>1493</v>
      </c>
      <c r="CM207" s="12" t="s">
        <v>1493</v>
      </c>
      <c r="CN207" s="12" t="s">
        <v>1493</v>
      </c>
      <c r="CO207" s="12" t="s">
        <v>1493</v>
      </c>
      <c r="CP207" s="12" t="s">
        <v>1493</v>
      </c>
      <c r="CQ207" s="12" t="s">
        <v>1493</v>
      </c>
      <c r="CR207" s="12" t="s">
        <v>1493</v>
      </c>
      <c r="CS207" s="12" t="s">
        <v>1493</v>
      </c>
      <c r="CT207" s="12" t="s">
        <v>1493</v>
      </c>
      <c r="CU207" s="12" t="s">
        <v>1493</v>
      </c>
      <c r="CV207" s="12" t="s">
        <v>1493</v>
      </c>
      <c r="CW207" s="12" t="s">
        <v>1493</v>
      </c>
      <c r="CX207" s="12" t="s">
        <v>1493</v>
      </c>
      <c r="CY207" s="12" t="s">
        <v>1493</v>
      </c>
      <c r="CZ207" s="12" t="s">
        <v>1493</v>
      </c>
      <c r="DA207" s="12" t="s">
        <v>1493</v>
      </c>
      <c r="DB207" s="12" t="s">
        <v>1493</v>
      </c>
      <c r="DC207" s="12" t="s">
        <v>1493</v>
      </c>
      <c r="DD207" s="12" t="s">
        <v>1493</v>
      </c>
      <c r="DE207" s="12" t="s">
        <v>1493</v>
      </c>
      <c r="DF207" s="12" t="s">
        <v>1493</v>
      </c>
      <c r="DG207" s="12" t="s">
        <v>1493</v>
      </c>
      <c r="DH207" s="12" t="s">
        <v>1493</v>
      </c>
      <c r="DI207" s="12" t="s">
        <v>1493</v>
      </c>
      <c r="DJ207" s="12" t="s">
        <v>1493</v>
      </c>
      <c r="DK207" s="12" t="s">
        <v>1493</v>
      </c>
      <c r="DL207" s="12" t="s">
        <v>1493</v>
      </c>
      <c r="DM207" s="12" t="s">
        <v>1493</v>
      </c>
      <c r="DN207" s="12" t="s">
        <v>1493</v>
      </c>
      <c r="DO207" s="12" t="s">
        <v>1493</v>
      </c>
      <c r="DP207" s="12" t="s">
        <v>1493</v>
      </c>
      <c r="DQ207" s="12" t="s">
        <v>1493</v>
      </c>
      <c r="DR207" s="12" t="s">
        <v>1493</v>
      </c>
      <c r="DS207" s="12" t="s">
        <v>1493</v>
      </c>
      <c r="DT207" s="12" t="s">
        <v>1493</v>
      </c>
      <c r="DU207" s="12" t="s">
        <v>1493</v>
      </c>
      <c r="DV207" s="12" t="s">
        <v>1493</v>
      </c>
      <c r="DW207" s="12" t="s">
        <v>1493</v>
      </c>
      <c r="DX207" s="12" t="s">
        <v>1493</v>
      </c>
      <c r="DY207" s="12" t="s">
        <v>1493</v>
      </c>
      <c r="DZ207" s="12" t="s">
        <v>1493</v>
      </c>
      <c r="EA207" s="12" t="s">
        <v>1493</v>
      </c>
      <c r="EB207" s="12" t="s">
        <v>1493</v>
      </c>
      <c r="EC207" s="12" t="s">
        <v>1493</v>
      </c>
      <c r="ED207" s="12" t="s">
        <v>1493</v>
      </c>
      <c r="EE207" s="12" t="s">
        <v>1493</v>
      </c>
      <c r="EF207" s="12" t="s">
        <v>1493</v>
      </c>
      <c r="EG207" s="12" t="s">
        <v>1493</v>
      </c>
      <c r="EH207" s="12" t="s">
        <v>1493</v>
      </c>
      <c r="EI207" s="12" t="s">
        <v>1493</v>
      </c>
      <c r="EJ207" s="12" t="s">
        <v>1493</v>
      </c>
      <c r="EK207" s="12" t="s">
        <v>1493</v>
      </c>
      <c r="EL207" s="12" t="s">
        <v>1493</v>
      </c>
      <c r="EM207" s="12" t="s">
        <v>1493</v>
      </c>
      <c r="EN207" s="12" t="s">
        <v>1493</v>
      </c>
      <c r="EO207" s="12" t="s">
        <v>1493</v>
      </c>
      <c r="EP207" s="12" t="s">
        <v>1493</v>
      </c>
      <c r="EQ207" s="12" t="s">
        <v>1493</v>
      </c>
      <c r="ER207" s="12" t="s">
        <v>1493</v>
      </c>
      <c r="ES207" s="12" t="s">
        <v>1493</v>
      </c>
      <c r="ET207" s="12" t="s">
        <v>1493</v>
      </c>
      <c r="EU207" s="12" t="s">
        <v>1493</v>
      </c>
      <c r="EV207" s="12" t="s">
        <v>1493</v>
      </c>
      <c r="EW207" s="12" t="s">
        <v>1493</v>
      </c>
      <c r="EX207" s="12" t="s">
        <v>1493</v>
      </c>
      <c r="EY207" s="12" t="s">
        <v>1493</v>
      </c>
      <c r="EZ207" s="12" t="s">
        <v>1493</v>
      </c>
      <c r="FA207" s="12" t="s">
        <v>1493</v>
      </c>
      <c r="FB207" s="12" t="s">
        <v>1493</v>
      </c>
      <c r="FC207" s="12" t="s">
        <v>1493</v>
      </c>
      <c r="FD207" s="12" t="s">
        <v>1493</v>
      </c>
      <c r="FE207" s="12" t="s">
        <v>1493</v>
      </c>
      <c r="FF207" s="12" t="s">
        <v>1493</v>
      </c>
      <c r="FG207" s="12" t="s">
        <v>1493</v>
      </c>
      <c r="FH207" s="12" t="s">
        <v>1493</v>
      </c>
      <c r="FI207" s="12" t="s">
        <v>1493</v>
      </c>
      <c r="FJ207" s="12" t="s">
        <v>1493</v>
      </c>
      <c r="FK207" s="12" t="s">
        <v>1493</v>
      </c>
      <c r="FL207" s="12" t="s">
        <v>1493</v>
      </c>
      <c r="FM207" s="12" t="s">
        <v>1493</v>
      </c>
      <c r="FN207">
        <v>1</v>
      </c>
      <c r="FO207" s="12" t="s">
        <v>1493</v>
      </c>
      <c r="FP207" s="12" t="s">
        <v>1493</v>
      </c>
      <c r="FQ207">
        <v>0</v>
      </c>
      <c r="FR207" s="12" t="s">
        <v>1493</v>
      </c>
      <c r="FS207" s="12" t="s">
        <v>1493</v>
      </c>
      <c r="FT207" s="12" t="s">
        <v>1493</v>
      </c>
      <c r="FU207" s="12" t="s">
        <v>1493</v>
      </c>
      <c r="FV207" s="12" t="s">
        <v>1493</v>
      </c>
      <c r="FW207" s="12" t="s">
        <v>1493</v>
      </c>
      <c r="FX207" s="12" t="s">
        <v>1493</v>
      </c>
      <c r="FY207" s="12" t="s">
        <v>1493</v>
      </c>
      <c r="FZ207" s="12" t="s">
        <v>1493</v>
      </c>
      <c r="GA207" s="12" t="s">
        <v>1493</v>
      </c>
      <c r="GB207" s="12" t="s">
        <v>1493</v>
      </c>
      <c r="GC207" s="12" t="s">
        <v>1493</v>
      </c>
      <c r="GD207" s="12" t="s">
        <v>1493</v>
      </c>
      <c r="GE207" s="12" t="s">
        <v>1493</v>
      </c>
      <c r="GF207" s="12" t="s">
        <v>1493</v>
      </c>
      <c r="GG207" s="12" t="s">
        <v>1493</v>
      </c>
      <c r="GH207" s="12" t="s">
        <v>1493</v>
      </c>
      <c r="GI207" s="12" t="s">
        <v>1493</v>
      </c>
      <c r="GJ207">
        <v>0</v>
      </c>
      <c r="GK207">
        <v>0</v>
      </c>
      <c r="GL207">
        <v>0</v>
      </c>
      <c r="GN207">
        <v>1</v>
      </c>
    </row>
    <row r="208" spans="1:196" x14ac:dyDescent="0.25">
      <c r="A208" s="4">
        <v>1.1120000000000001</v>
      </c>
      <c r="B208" s="12" t="s">
        <v>691</v>
      </c>
      <c r="C208" s="12" t="s">
        <v>1493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 s="12" t="s">
        <v>1493</v>
      </c>
      <c r="M208" s="12" t="s">
        <v>1493</v>
      </c>
      <c r="N208" s="12" t="s">
        <v>1493</v>
      </c>
      <c r="O208">
        <v>1</v>
      </c>
      <c r="P208" t="s">
        <v>864</v>
      </c>
      <c r="Q208" s="12" t="s">
        <v>1493</v>
      </c>
      <c r="R208">
        <v>1</v>
      </c>
      <c r="S208" s="12" t="s">
        <v>1493</v>
      </c>
      <c r="T208" s="12" t="s">
        <v>1493</v>
      </c>
      <c r="U208" s="12" t="s">
        <v>1493</v>
      </c>
      <c r="V208" s="12" t="s">
        <v>1493</v>
      </c>
      <c r="W208" s="12" t="s">
        <v>1493</v>
      </c>
      <c r="X208" s="12" t="s">
        <v>1493</v>
      </c>
      <c r="Y208" s="12" t="s">
        <v>1493</v>
      </c>
      <c r="Z208" s="12" t="s">
        <v>1493</v>
      </c>
      <c r="AA208" s="12" t="s">
        <v>1493</v>
      </c>
      <c r="AB208">
        <v>1</v>
      </c>
      <c r="AC208">
        <v>1</v>
      </c>
      <c r="AD208" t="s">
        <v>612</v>
      </c>
      <c r="AE208" s="12" t="s">
        <v>1493</v>
      </c>
      <c r="AF208" s="12" t="s">
        <v>1493</v>
      </c>
      <c r="AG208" s="12" t="s">
        <v>1493</v>
      </c>
      <c r="AH208" s="12" t="s">
        <v>1493</v>
      </c>
      <c r="AI208" s="12" t="s">
        <v>1493</v>
      </c>
      <c r="AJ208" s="12" t="s">
        <v>1493</v>
      </c>
      <c r="AK208" s="12" t="s">
        <v>1493</v>
      </c>
      <c r="AL208" s="12" t="s">
        <v>1493</v>
      </c>
      <c r="AM208" s="12" t="s">
        <v>1493</v>
      </c>
      <c r="AN208" s="12" t="s">
        <v>1493</v>
      </c>
      <c r="AO208">
        <v>1</v>
      </c>
      <c r="AP208" s="12" t="s">
        <v>1493</v>
      </c>
      <c r="AQ208" s="12" t="s">
        <v>1493</v>
      </c>
      <c r="AR208" s="12" t="s">
        <v>1493</v>
      </c>
      <c r="AS208" s="12" t="s">
        <v>1493</v>
      </c>
      <c r="AT208" s="12" t="s">
        <v>1493</v>
      </c>
      <c r="AU208" s="12" t="s">
        <v>1493</v>
      </c>
      <c r="AV208" s="12" t="s">
        <v>1493</v>
      </c>
      <c r="AW208" s="12" t="s">
        <v>1493</v>
      </c>
      <c r="AX208" s="12" t="s">
        <v>1493</v>
      </c>
      <c r="AY208" s="12" t="s">
        <v>1493</v>
      </c>
      <c r="AZ208" s="12" t="s">
        <v>1493</v>
      </c>
      <c r="BA208" s="12" t="s">
        <v>1493</v>
      </c>
      <c r="BB208" s="12" t="s">
        <v>1493</v>
      </c>
      <c r="BC208" s="12" t="s">
        <v>1493</v>
      </c>
      <c r="BD208" s="12" t="s">
        <v>1493</v>
      </c>
      <c r="BE208" s="12" t="s">
        <v>1493</v>
      </c>
      <c r="BF208" s="12" t="s">
        <v>1493</v>
      </c>
      <c r="BG208" s="12" t="s">
        <v>1493</v>
      </c>
      <c r="BH208" s="12" t="s">
        <v>1493</v>
      </c>
      <c r="BI208" s="12" t="s">
        <v>1493</v>
      </c>
      <c r="BJ208" s="12" t="s">
        <v>1493</v>
      </c>
      <c r="BK208" s="12" t="s">
        <v>1493</v>
      </c>
      <c r="BL208" s="12" t="s">
        <v>1493</v>
      </c>
      <c r="BM208" s="12" t="s">
        <v>1493</v>
      </c>
      <c r="BN208" s="12" t="s">
        <v>1493</v>
      </c>
      <c r="BO208" s="12" t="s">
        <v>1493</v>
      </c>
      <c r="BP208" s="12" t="s">
        <v>1493</v>
      </c>
      <c r="BQ208" s="12" t="s">
        <v>1493</v>
      </c>
      <c r="BR208" s="12" t="s">
        <v>1493</v>
      </c>
      <c r="BS208" s="12" t="s">
        <v>1493</v>
      </c>
      <c r="BT208" s="12" t="s">
        <v>1493</v>
      </c>
      <c r="BU208" s="12" t="s">
        <v>1493</v>
      </c>
      <c r="BV208" s="12" t="s">
        <v>1493</v>
      </c>
      <c r="BW208" s="12" t="s">
        <v>1493</v>
      </c>
      <c r="BX208" s="12" t="s">
        <v>1493</v>
      </c>
      <c r="BY208" s="12" t="s">
        <v>1493</v>
      </c>
      <c r="BZ208" s="12" t="s">
        <v>1493</v>
      </c>
      <c r="CA208" s="12" t="s">
        <v>1493</v>
      </c>
      <c r="CB208" s="12" t="s">
        <v>1493</v>
      </c>
      <c r="CC208" s="12" t="s">
        <v>1493</v>
      </c>
      <c r="CD208" s="12" t="s">
        <v>1493</v>
      </c>
      <c r="CE208" s="12" t="s">
        <v>1493</v>
      </c>
      <c r="CF208" s="12" t="s">
        <v>1493</v>
      </c>
      <c r="CG208" s="12" t="s">
        <v>1493</v>
      </c>
      <c r="CH208" s="12" t="s">
        <v>1493</v>
      </c>
      <c r="CI208" s="12" t="s">
        <v>1493</v>
      </c>
      <c r="CJ208" s="12" t="s">
        <v>1493</v>
      </c>
      <c r="CK208" s="12" t="s">
        <v>1493</v>
      </c>
      <c r="CL208" s="12" t="s">
        <v>1493</v>
      </c>
      <c r="CM208" s="12" t="s">
        <v>1493</v>
      </c>
      <c r="CN208" s="12" t="s">
        <v>1493</v>
      </c>
      <c r="CO208" s="12" t="s">
        <v>1493</v>
      </c>
      <c r="CP208" s="12" t="s">
        <v>1493</v>
      </c>
      <c r="CQ208" s="12" t="s">
        <v>1493</v>
      </c>
      <c r="CR208" s="12" t="s">
        <v>1493</v>
      </c>
      <c r="CS208" s="12" t="s">
        <v>1493</v>
      </c>
      <c r="CT208" s="12" t="s">
        <v>1493</v>
      </c>
      <c r="CU208" s="12" t="s">
        <v>1493</v>
      </c>
      <c r="CV208" s="12" t="s">
        <v>1493</v>
      </c>
      <c r="CW208" s="12" t="s">
        <v>1493</v>
      </c>
      <c r="CX208" s="12" t="s">
        <v>1493</v>
      </c>
      <c r="CY208" s="12" t="s">
        <v>1493</v>
      </c>
      <c r="CZ208" s="12" t="s">
        <v>1493</v>
      </c>
      <c r="DA208" s="12" t="s">
        <v>1493</v>
      </c>
      <c r="DB208" s="12" t="s">
        <v>1493</v>
      </c>
      <c r="DC208" s="12" t="s">
        <v>1493</v>
      </c>
      <c r="DD208" s="12" t="s">
        <v>1493</v>
      </c>
      <c r="DE208" s="12" t="s">
        <v>1493</v>
      </c>
      <c r="DF208" s="12" t="s">
        <v>1493</v>
      </c>
      <c r="DG208" s="12" t="s">
        <v>1493</v>
      </c>
      <c r="DH208" s="12" t="s">
        <v>1493</v>
      </c>
      <c r="DI208" s="12" t="s">
        <v>1493</v>
      </c>
      <c r="DJ208" s="12" t="s">
        <v>1493</v>
      </c>
      <c r="DK208" s="12" t="s">
        <v>1493</v>
      </c>
      <c r="DL208" s="12" t="s">
        <v>1493</v>
      </c>
      <c r="DM208" s="12" t="s">
        <v>1493</v>
      </c>
      <c r="DN208" s="12" t="s">
        <v>1493</v>
      </c>
      <c r="DO208" s="12" t="s">
        <v>1493</v>
      </c>
      <c r="DP208" s="12" t="s">
        <v>1493</v>
      </c>
      <c r="DQ208" s="12" t="s">
        <v>1493</v>
      </c>
      <c r="DR208" s="12" t="s">
        <v>1493</v>
      </c>
      <c r="DS208" s="12" t="s">
        <v>1493</v>
      </c>
      <c r="DT208" s="12" t="s">
        <v>1493</v>
      </c>
      <c r="DU208" s="12" t="s">
        <v>1493</v>
      </c>
      <c r="DV208" s="12" t="s">
        <v>1493</v>
      </c>
      <c r="DW208" s="12" t="s">
        <v>1493</v>
      </c>
      <c r="DX208" s="12" t="s">
        <v>1493</v>
      </c>
      <c r="DY208" s="12" t="s">
        <v>1493</v>
      </c>
      <c r="DZ208" s="12" t="s">
        <v>1493</v>
      </c>
      <c r="EA208" s="12" t="s">
        <v>1493</v>
      </c>
      <c r="EB208" s="12" t="s">
        <v>1493</v>
      </c>
      <c r="EC208" s="12" t="s">
        <v>1493</v>
      </c>
      <c r="ED208" s="12" t="s">
        <v>1493</v>
      </c>
      <c r="EE208" s="12" t="s">
        <v>1493</v>
      </c>
      <c r="EF208" s="12" t="s">
        <v>1493</v>
      </c>
      <c r="EG208" s="12" t="s">
        <v>1493</v>
      </c>
      <c r="EH208" s="12" t="s">
        <v>1493</v>
      </c>
      <c r="EI208" s="12" t="s">
        <v>1493</v>
      </c>
      <c r="EJ208" s="12" t="s">
        <v>1493</v>
      </c>
      <c r="EK208" s="12" t="s">
        <v>1493</v>
      </c>
      <c r="EL208" s="12" t="s">
        <v>1493</v>
      </c>
      <c r="EM208" s="12" t="s">
        <v>1493</v>
      </c>
      <c r="EN208" s="12" t="s">
        <v>1493</v>
      </c>
      <c r="EO208" s="12" t="s">
        <v>1493</v>
      </c>
      <c r="EP208" s="12" t="s">
        <v>1493</v>
      </c>
      <c r="EQ208" s="12" t="s">
        <v>1493</v>
      </c>
      <c r="ER208" s="12" t="s">
        <v>1493</v>
      </c>
      <c r="ES208" s="12" t="s">
        <v>1493</v>
      </c>
      <c r="ET208" s="12" t="s">
        <v>1493</v>
      </c>
      <c r="EU208" s="12" t="s">
        <v>1493</v>
      </c>
      <c r="EV208" s="12" t="s">
        <v>1493</v>
      </c>
      <c r="EW208" s="12" t="s">
        <v>1493</v>
      </c>
      <c r="EX208" s="12" t="s">
        <v>1493</v>
      </c>
      <c r="EY208" s="12" t="s">
        <v>1493</v>
      </c>
      <c r="EZ208" s="12" t="s">
        <v>1493</v>
      </c>
      <c r="FA208" s="12" t="s">
        <v>1493</v>
      </c>
      <c r="FB208" s="12" t="s">
        <v>1493</v>
      </c>
      <c r="FC208" s="12" t="s">
        <v>1493</v>
      </c>
      <c r="FD208" s="12" t="s">
        <v>1493</v>
      </c>
      <c r="FE208" s="12" t="s">
        <v>1493</v>
      </c>
      <c r="FF208" s="12" t="s">
        <v>1493</v>
      </c>
      <c r="FG208" s="12" t="s">
        <v>1493</v>
      </c>
      <c r="FH208" s="12" t="s">
        <v>1493</v>
      </c>
      <c r="FI208" s="12" t="s">
        <v>1493</v>
      </c>
      <c r="FJ208" s="12" t="s">
        <v>1493</v>
      </c>
      <c r="FK208" s="12" t="s">
        <v>1493</v>
      </c>
      <c r="FL208" s="12" t="s">
        <v>1493</v>
      </c>
      <c r="FM208" s="12" t="s">
        <v>1493</v>
      </c>
      <c r="FN208">
        <v>1</v>
      </c>
      <c r="FO208" s="12" t="s">
        <v>1493</v>
      </c>
      <c r="FP208" s="12" t="s">
        <v>1493</v>
      </c>
      <c r="FQ208">
        <v>0</v>
      </c>
      <c r="FR208" s="12" t="s">
        <v>1493</v>
      </c>
      <c r="FS208" s="12" t="s">
        <v>1493</v>
      </c>
      <c r="FT208" s="12" t="s">
        <v>1493</v>
      </c>
      <c r="FU208" s="12" t="s">
        <v>1493</v>
      </c>
      <c r="FV208" s="12" t="s">
        <v>1493</v>
      </c>
      <c r="FW208" s="12" t="s">
        <v>1493</v>
      </c>
      <c r="FX208" s="12" t="s">
        <v>1493</v>
      </c>
      <c r="FY208" s="12" t="s">
        <v>1493</v>
      </c>
      <c r="FZ208" s="12" t="s">
        <v>1493</v>
      </c>
      <c r="GA208" s="12" t="s">
        <v>1493</v>
      </c>
      <c r="GB208" s="12" t="s">
        <v>1493</v>
      </c>
      <c r="GC208" s="12" t="s">
        <v>1493</v>
      </c>
      <c r="GD208" s="12" t="s">
        <v>1493</v>
      </c>
      <c r="GE208" s="12" t="s">
        <v>1493</v>
      </c>
      <c r="GF208" s="12" t="s">
        <v>1493</v>
      </c>
      <c r="GG208" s="12" t="s">
        <v>1493</v>
      </c>
      <c r="GH208" s="12" t="s">
        <v>1493</v>
      </c>
      <c r="GI208" s="12" t="s">
        <v>1493</v>
      </c>
      <c r="GJ208">
        <v>0</v>
      </c>
      <c r="GK208">
        <v>0</v>
      </c>
      <c r="GL208">
        <v>0</v>
      </c>
      <c r="GN208">
        <v>1</v>
      </c>
    </row>
    <row r="209" spans="1:196" x14ac:dyDescent="0.25">
      <c r="A209" s="4">
        <v>1.113</v>
      </c>
      <c r="B209" s="12" t="s">
        <v>512</v>
      </c>
      <c r="C209" s="12" t="s">
        <v>1493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 s="12" t="s">
        <v>1493</v>
      </c>
      <c r="M209" s="12" t="s">
        <v>1493</v>
      </c>
      <c r="N209" s="12" t="s">
        <v>1493</v>
      </c>
      <c r="O209">
        <v>1</v>
      </c>
      <c r="P209" t="s">
        <v>855</v>
      </c>
      <c r="Q209">
        <v>182</v>
      </c>
      <c r="R209">
        <v>1</v>
      </c>
      <c r="S209" s="12" t="s">
        <v>1493</v>
      </c>
      <c r="T209" s="12" t="s">
        <v>1493</v>
      </c>
      <c r="U209" s="12" t="s">
        <v>1493</v>
      </c>
      <c r="V209" s="12" t="s">
        <v>1493</v>
      </c>
      <c r="W209" s="12" t="s">
        <v>1493</v>
      </c>
      <c r="X209" s="12" t="s">
        <v>1493</v>
      </c>
      <c r="Y209" s="12" t="s">
        <v>1493</v>
      </c>
      <c r="Z209" s="12" t="s">
        <v>1493</v>
      </c>
      <c r="AA209" s="12" t="s">
        <v>1493</v>
      </c>
      <c r="AB209">
        <v>1</v>
      </c>
      <c r="AC209">
        <v>1</v>
      </c>
      <c r="AD209" s="12" t="s">
        <v>1493</v>
      </c>
      <c r="AE209" s="12" t="s">
        <v>1493</v>
      </c>
      <c r="AF209" s="12" t="s">
        <v>1493</v>
      </c>
      <c r="AG209" s="12" t="s">
        <v>1493</v>
      </c>
      <c r="AH209" s="12" t="s">
        <v>1493</v>
      </c>
      <c r="AI209" s="12" t="s">
        <v>1493</v>
      </c>
      <c r="AJ209" s="12" t="s">
        <v>1493</v>
      </c>
      <c r="AK209" s="12" t="s">
        <v>1493</v>
      </c>
      <c r="AL209" s="12" t="s">
        <v>1493</v>
      </c>
      <c r="AM209" s="12" t="s">
        <v>1493</v>
      </c>
      <c r="AN209" s="12" t="s">
        <v>1493</v>
      </c>
      <c r="AO209" s="12" t="s">
        <v>1493</v>
      </c>
      <c r="AP209" s="12" t="s">
        <v>1493</v>
      </c>
      <c r="AQ209" s="12" t="s">
        <v>1493</v>
      </c>
      <c r="AR209" s="12" t="s">
        <v>1493</v>
      </c>
      <c r="AS209" s="12" t="s">
        <v>1493</v>
      </c>
      <c r="AT209" s="12" t="s">
        <v>1493</v>
      </c>
      <c r="AU209" s="12" t="s">
        <v>1493</v>
      </c>
      <c r="AV209" s="12" t="s">
        <v>1493</v>
      </c>
      <c r="AW209" s="12" t="s">
        <v>1493</v>
      </c>
      <c r="AX209" s="12" t="s">
        <v>1493</v>
      </c>
      <c r="AY209" s="12" t="s">
        <v>1493</v>
      </c>
      <c r="AZ209" s="12" t="s">
        <v>1493</v>
      </c>
      <c r="BA209" s="12" t="s">
        <v>1493</v>
      </c>
      <c r="BB209" s="12" t="s">
        <v>1493</v>
      </c>
      <c r="BC209" s="12" t="s">
        <v>1493</v>
      </c>
      <c r="BD209" s="12" t="s">
        <v>1493</v>
      </c>
      <c r="BE209" s="12" t="s">
        <v>1493</v>
      </c>
      <c r="BF209" s="12" t="s">
        <v>1493</v>
      </c>
      <c r="BG209" s="12" t="s">
        <v>1493</v>
      </c>
      <c r="BH209" s="12" t="s">
        <v>1493</v>
      </c>
      <c r="BI209" s="12" t="s">
        <v>1493</v>
      </c>
      <c r="BJ209" s="12" t="s">
        <v>1493</v>
      </c>
      <c r="BK209" s="12" t="s">
        <v>1493</v>
      </c>
      <c r="BL209" s="12" t="s">
        <v>1493</v>
      </c>
      <c r="BM209" s="12" t="s">
        <v>1493</v>
      </c>
      <c r="BN209" s="12" t="s">
        <v>1493</v>
      </c>
      <c r="BO209" s="12" t="s">
        <v>1493</v>
      </c>
      <c r="BP209" s="12" t="s">
        <v>1493</v>
      </c>
      <c r="BQ209" s="12" t="s">
        <v>1493</v>
      </c>
      <c r="BR209" s="12" t="s">
        <v>1493</v>
      </c>
      <c r="BS209" s="12" t="s">
        <v>1493</v>
      </c>
      <c r="BT209" s="12" t="s">
        <v>1493</v>
      </c>
      <c r="BU209" s="12" t="s">
        <v>1493</v>
      </c>
      <c r="BV209" s="12" t="s">
        <v>1493</v>
      </c>
      <c r="BW209" s="12" t="s">
        <v>1493</v>
      </c>
      <c r="BX209" s="12" t="s">
        <v>1493</v>
      </c>
      <c r="BY209" s="12" t="s">
        <v>1493</v>
      </c>
      <c r="BZ209" s="12" t="s">
        <v>1493</v>
      </c>
      <c r="CA209" s="12" t="s">
        <v>1493</v>
      </c>
      <c r="CB209" s="12" t="s">
        <v>1493</v>
      </c>
      <c r="CC209" s="12" t="s">
        <v>1493</v>
      </c>
      <c r="CD209" s="12" t="s">
        <v>1493</v>
      </c>
      <c r="CE209" s="12" t="s">
        <v>1493</v>
      </c>
      <c r="CF209" s="12" t="s">
        <v>1493</v>
      </c>
      <c r="CG209" s="12" t="s">
        <v>1493</v>
      </c>
      <c r="CH209" s="12" t="s">
        <v>1493</v>
      </c>
      <c r="CI209" s="12" t="s">
        <v>1493</v>
      </c>
      <c r="CJ209" s="12" t="s">
        <v>1493</v>
      </c>
      <c r="CK209" s="12" t="s">
        <v>1493</v>
      </c>
      <c r="CL209" s="12" t="s">
        <v>1493</v>
      </c>
      <c r="CM209" s="12" t="s">
        <v>1493</v>
      </c>
      <c r="CN209" s="12" t="s">
        <v>1493</v>
      </c>
      <c r="CO209" s="12" t="s">
        <v>1493</v>
      </c>
      <c r="CP209" s="12" t="s">
        <v>1493</v>
      </c>
      <c r="CQ209" s="12" t="s">
        <v>1493</v>
      </c>
      <c r="CR209" s="12" t="s">
        <v>1493</v>
      </c>
      <c r="CS209" s="12" t="s">
        <v>1493</v>
      </c>
      <c r="CT209" s="12" t="s">
        <v>1493</v>
      </c>
      <c r="CU209" s="12" t="s">
        <v>1493</v>
      </c>
      <c r="CV209" s="12" t="s">
        <v>1493</v>
      </c>
      <c r="CW209" s="12" t="s">
        <v>1493</v>
      </c>
      <c r="CX209" s="12" t="s">
        <v>1493</v>
      </c>
      <c r="CY209" s="12" t="s">
        <v>1493</v>
      </c>
      <c r="CZ209" s="12" t="s">
        <v>1493</v>
      </c>
      <c r="DA209" s="12" t="s">
        <v>1493</v>
      </c>
      <c r="DB209" s="12" t="s">
        <v>1493</v>
      </c>
      <c r="DC209" s="12" t="s">
        <v>1493</v>
      </c>
      <c r="DD209" s="12" t="s">
        <v>1493</v>
      </c>
      <c r="DE209" s="12" t="s">
        <v>1493</v>
      </c>
      <c r="DF209" s="12" t="s">
        <v>1493</v>
      </c>
      <c r="DG209" s="12" t="s">
        <v>1493</v>
      </c>
      <c r="DH209" s="12" t="s">
        <v>1493</v>
      </c>
      <c r="DI209" s="12" t="s">
        <v>1493</v>
      </c>
      <c r="DJ209" s="12" t="s">
        <v>1493</v>
      </c>
      <c r="DK209" s="12" t="s">
        <v>1493</v>
      </c>
      <c r="DL209" s="12" t="s">
        <v>1493</v>
      </c>
      <c r="DM209" s="12" t="s">
        <v>1493</v>
      </c>
      <c r="DN209" s="12" t="s">
        <v>1493</v>
      </c>
      <c r="DO209" s="12" t="s">
        <v>1493</v>
      </c>
      <c r="DP209" s="12" t="s">
        <v>1493</v>
      </c>
      <c r="DQ209" s="12" t="s">
        <v>1493</v>
      </c>
      <c r="DR209" s="12" t="s">
        <v>1493</v>
      </c>
      <c r="DS209" s="12" t="s">
        <v>1493</v>
      </c>
      <c r="DT209" s="12" t="s">
        <v>1493</v>
      </c>
      <c r="DU209" s="12" t="s">
        <v>1493</v>
      </c>
      <c r="DV209" s="12" t="s">
        <v>1493</v>
      </c>
      <c r="DW209" s="12" t="s">
        <v>1493</v>
      </c>
      <c r="DX209" s="12" t="s">
        <v>1493</v>
      </c>
      <c r="DY209" s="12" t="s">
        <v>1493</v>
      </c>
      <c r="DZ209" s="12" t="s">
        <v>1493</v>
      </c>
      <c r="EA209" s="12" t="s">
        <v>1493</v>
      </c>
      <c r="EB209" s="12" t="s">
        <v>1493</v>
      </c>
      <c r="EC209" s="12" t="s">
        <v>1493</v>
      </c>
      <c r="ED209" s="12" t="s">
        <v>1493</v>
      </c>
      <c r="EE209" s="12" t="s">
        <v>1493</v>
      </c>
      <c r="EF209" s="12" t="s">
        <v>1493</v>
      </c>
      <c r="EG209" s="12" t="s">
        <v>1493</v>
      </c>
      <c r="EH209" s="12" t="s">
        <v>1493</v>
      </c>
      <c r="EI209" s="12" t="s">
        <v>1493</v>
      </c>
      <c r="EJ209" s="12" t="s">
        <v>1493</v>
      </c>
      <c r="EK209" s="12" t="s">
        <v>1493</v>
      </c>
      <c r="EL209" s="12" t="s">
        <v>1493</v>
      </c>
      <c r="EM209" s="12" t="s">
        <v>1493</v>
      </c>
      <c r="EN209" s="12" t="s">
        <v>1493</v>
      </c>
      <c r="EO209" s="12" t="s">
        <v>1493</v>
      </c>
      <c r="EP209" s="12" t="s">
        <v>1493</v>
      </c>
      <c r="EQ209" s="12" t="s">
        <v>1493</v>
      </c>
      <c r="ER209" s="12" t="s">
        <v>1493</v>
      </c>
      <c r="ES209" s="12" t="s">
        <v>1493</v>
      </c>
      <c r="ET209" s="12" t="s">
        <v>1493</v>
      </c>
      <c r="EU209" s="12" t="s">
        <v>1493</v>
      </c>
      <c r="EV209" s="12" t="s">
        <v>1493</v>
      </c>
      <c r="EW209" s="12" t="s">
        <v>1493</v>
      </c>
      <c r="EX209" s="12" t="s">
        <v>1493</v>
      </c>
      <c r="EY209" s="12" t="s">
        <v>1493</v>
      </c>
      <c r="EZ209" s="12" t="s">
        <v>1493</v>
      </c>
      <c r="FA209" s="12" t="s">
        <v>1493</v>
      </c>
      <c r="FB209" s="12" t="s">
        <v>1493</v>
      </c>
      <c r="FC209" s="12" t="s">
        <v>1493</v>
      </c>
      <c r="FD209" s="12" t="s">
        <v>1493</v>
      </c>
      <c r="FE209" s="12" t="s">
        <v>1493</v>
      </c>
      <c r="FF209" s="12" t="s">
        <v>1493</v>
      </c>
      <c r="FG209" s="12" t="s">
        <v>1493</v>
      </c>
      <c r="FH209" s="12" t="s">
        <v>1493</v>
      </c>
      <c r="FI209" s="12" t="s">
        <v>1493</v>
      </c>
      <c r="FJ209" s="12" t="s">
        <v>1493</v>
      </c>
      <c r="FK209" s="12" t="s">
        <v>1493</v>
      </c>
      <c r="FL209" s="12" t="s">
        <v>1493</v>
      </c>
      <c r="FM209" s="12" t="s">
        <v>1493</v>
      </c>
      <c r="FN209">
        <v>1</v>
      </c>
      <c r="FO209" s="12" t="s">
        <v>1493</v>
      </c>
      <c r="FP209" s="12" t="s">
        <v>1493</v>
      </c>
      <c r="FQ209">
        <v>0</v>
      </c>
      <c r="FR209" s="12" t="s">
        <v>1493</v>
      </c>
      <c r="FS209" s="12" t="s">
        <v>1493</v>
      </c>
      <c r="FT209" s="12" t="s">
        <v>1493</v>
      </c>
      <c r="FU209" s="12" t="s">
        <v>1493</v>
      </c>
      <c r="FV209" s="12" t="s">
        <v>1493</v>
      </c>
      <c r="FW209" s="12" t="s">
        <v>1493</v>
      </c>
      <c r="FX209" s="12" t="s">
        <v>1493</v>
      </c>
      <c r="FY209" s="12" t="s">
        <v>1493</v>
      </c>
      <c r="FZ209" s="12" t="s">
        <v>1493</v>
      </c>
      <c r="GA209" s="12" t="s">
        <v>1493</v>
      </c>
      <c r="GB209" s="12" t="s">
        <v>1493</v>
      </c>
      <c r="GC209" s="12" t="s">
        <v>1493</v>
      </c>
      <c r="GD209" s="12" t="s">
        <v>1493</v>
      </c>
      <c r="GE209" s="12" t="s">
        <v>1493</v>
      </c>
      <c r="GF209" s="12" t="s">
        <v>1493</v>
      </c>
      <c r="GG209" s="12" t="s">
        <v>1493</v>
      </c>
      <c r="GH209" s="12" t="s">
        <v>1493</v>
      </c>
      <c r="GI209" s="12" t="s">
        <v>1493</v>
      </c>
      <c r="GJ209">
        <v>0</v>
      </c>
      <c r="GK209">
        <v>0</v>
      </c>
      <c r="GL209">
        <v>0</v>
      </c>
      <c r="GN209">
        <v>1</v>
      </c>
    </row>
    <row r="210" spans="1:196" x14ac:dyDescent="0.25">
      <c r="A210" s="4">
        <v>1.1140000000000001</v>
      </c>
      <c r="B210" s="12" t="s">
        <v>512</v>
      </c>
      <c r="C210" s="12" t="s">
        <v>1493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 s="12" t="s">
        <v>1493</v>
      </c>
      <c r="M210" s="12" t="s">
        <v>1493</v>
      </c>
      <c r="N210" s="12" t="s">
        <v>1493</v>
      </c>
      <c r="O210">
        <v>1</v>
      </c>
      <c r="P210" t="s">
        <v>836</v>
      </c>
      <c r="Q210" s="12" t="s">
        <v>1493</v>
      </c>
      <c r="R210">
        <v>1</v>
      </c>
      <c r="S210" s="12" t="s">
        <v>1493</v>
      </c>
      <c r="T210" s="12" t="s">
        <v>1493</v>
      </c>
      <c r="U210" s="12" t="s">
        <v>1493</v>
      </c>
      <c r="V210" s="12" t="s">
        <v>1493</v>
      </c>
      <c r="W210" s="12" t="s">
        <v>1493</v>
      </c>
      <c r="X210" s="12" t="s">
        <v>1493</v>
      </c>
      <c r="Y210" s="12" t="s">
        <v>1493</v>
      </c>
      <c r="Z210" s="12" t="s">
        <v>1493</v>
      </c>
      <c r="AA210" s="12" t="s">
        <v>1493</v>
      </c>
      <c r="AB210">
        <v>1</v>
      </c>
      <c r="AC210">
        <v>1</v>
      </c>
      <c r="AD210" s="12" t="s">
        <v>1493</v>
      </c>
      <c r="AE210" s="12" t="s">
        <v>1493</v>
      </c>
      <c r="AF210" s="12" t="s">
        <v>1493</v>
      </c>
      <c r="AG210" s="12" t="s">
        <v>1493</v>
      </c>
      <c r="AH210" s="12" t="s">
        <v>1493</v>
      </c>
      <c r="AI210" s="12" t="s">
        <v>1493</v>
      </c>
      <c r="AJ210" s="12" t="s">
        <v>1493</v>
      </c>
      <c r="AK210" s="12" t="s">
        <v>1493</v>
      </c>
      <c r="AL210" s="12" t="s">
        <v>1493</v>
      </c>
      <c r="AM210" s="12" t="s">
        <v>1493</v>
      </c>
      <c r="AN210" s="12" t="s">
        <v>1493</v>
      </c>
      <c r="AO210" s="12" t="s">
        <v>1493</v>
      </c>
      <c r="AP210" s="12" t="s">
        <v>1493</v>
      </c>
      <c r="AQ210" s="12" t="s">
        <v>1493</v>
      </c>
      <c r="AR210" s="12" t="s">
        <v>1493</v>
      </c>
      <c r="AS210" s="12" t="s">
        <v>1493</v>
      </c>
      <c r="AT210" s="12" t="s">
        <v>1493</v>
      </c>
      <c r="AU210" s="12" t="s">
        <v>1493</v>
      </c>
      <c r="AV210" s="12" t="s">
        <v>1493</v>
      </c>
      <c r="AW210" s="12" t="s">
        <v>1493</v>
      </c>
      <c r="AX210" s="12" t="s">
        <v>1493</v>
      </c>
      <c r="AY210" s="12" t="s">
        <v>1493</v>
      </c>
      <c r="AZ210" s="12" t="s">
        <v>1493</v>
      </c>
      <c r="BA210" s="12" t="s">
        <v>1493</v>
      </c>
      <c r="BB210" s="12" t="s">
        <v>1493</v>
      </c>
      <c r="BC210" s="12" t="s">
        <v>1493</v>
      </c>
      <c r="BD210" s="12" t="s">
        <v>1493</v>
      </c>
      <c r="BE210" s="12" t="s">
        <v>1493</v>
      </c>
      <c r="BF210" s="12" t="s">
        <v>1493</v>
      </c>
      <c r="BG210" s="12" t="s">
        <v>1493</v>
      </c>
      <c r="BH210" s="12" t="s">
        <v>1493</v>
      </c>
      <c r="BI210" s="12" t="s">
        <v>1493</v>
      </c>
      <c r="BJ210" s="12" t="s">
        <v>1493</v>
      </c>
      <c r="BK210" s="12" t="s">
        <v>1493</v>
      </c>
      <c r="BL210" s="12" t="s">
        <v>1493</v>
      </c>
      <c r="BM210" s="12" t="s">
        <v>1493</v>
      </c>
      <c r="BN210" s="12" t="s">
        <v>1493</v>
      </c>
      <c r="BO210" s="12" t="s">
        <v>1493</v>
      </c>
      <c r="BP210" s="12" t="s">
        <v>1493</v>
      </c>
      <c r="BQ210" s="12" t="s">
        <v>1493</v>
      </c>
      <c r="BR210" s="12" t="s">
        <v>1493</v>
      </c>
      <c r="BS210" s="12" t="s">
        <v>1493</v>
      </c>
      <c r="BT210" s="12" t="s">
        <v>1493</v>
      </c>
      <c r="BU210" s="12" t="s">
        <v>1493</v>
      </c>
      <c r="BV210" s="12" t="s">
        <v>1493</v>
      </c>
      <c r="BW210" s="12" t="s">
        <v>1493</v>
      </c>
      <c r="BX210" s="12" t="s">
        <v>1493</v>
      </c>
      <c r="BY210" s="12" t="s">
        <v>1493</v>
      </c>
      <c r="BZ210" s="12" t="s">
        <v>1493</v>
      </c>
      <c r="CA210" s="12" t="s">
        <v>1493</v>
      </c>
      <c r="CB210" s="12" t="s">
        <v>1493</v>
      </c>
      <c r="CC210" s="12" t="s">
        <v>1493</v>
      </c>
      <c r="CD210" s="12" t="s">
        <v>1493</v>
      </c>
      <c r="CE210" s="12" t="s">
        <v>1493</v>
      </c>
      <c r="CF210" s="12" t="s">
        <v>1493</v>
      </c>
      <c r="CG210" s="12" t="s">
        <v>1493</v>
      </c>
      <c r="CH210" s="12" t="s">
        <v>1493</v>
      </c>
      <c r="CI210" s="12" t="s">
        <v>1493</v>
      </c>
      <c r="CJ210" s="12" t="s">
        <v>1493</v>
      </c>
      <c r="CK210" s="12" t="s">
        <v>1493</v>
      </c>
      <c r="CL210" s="12" t="s">
        <v>1493</v>
      </c>
      <c r="CM210" s="12" t="s">
        <v>1493</v>
      </c>
      <c r="CN210" s="12" t="s">
        <v>1493</v>
      </c>
      <c r="CO210" s="12" t="s">
        <v>1493</v>
      </c>
      <c r="CP210" s="12" t="s">
        <v>1493</v>
      </c>
      <c r="CQ210" s="12" t="s">
        <v>1493</v>
      </c>
      <c r="CR210" s="12" t="s">
        <v>1493</v>
      </c>
      <c r="CS210" s="12" t="s">
        <v>1493</v>
      </c>
      <c r="CT210" s="12" t="s">
        <v>1493</v>
      </c>
      <c r="CU210" s="12" t="s">
        <v>1493</v>
      </c>
      <c r="CV210" s="12" t="s">
        <v>1493</v>
      </c>
      <c r="CW210" s="12" t="s">
        <v>1493</v>
      </c>
      <c r="CX210" s="12" t="s">
        <v>1493</v>
      </c>
      <c r="CY210" s="12" t="s">
        <v>1493</v>
      </c>
      <c r="CZ210" s="12" t="s">
        <v>1493</v>
      </c>
      <c r="DA210" s="12" t="s">
        <v>1493</v>
      </c>
      <c r="DB210" s="12" t="s">
        <v>1493</v>
      </c>
      <c r="DC210" s="12" t="s">
        <v>1493</v>
      </c>
      <c r="DD210" s="12" t="s">
        <v>1493</v>
      </c>
      <c r="DE210" s="12" t="s">
        <v>1493</v>
      </c>
      <c r="DF210" s="12" t="s">
        <v>1493</v>
      </c>
      <c r="DG210" s="12" t="s">
        <v>1493</v>
      </c>
      <c r="DH210" s="12" t="s">
        <v>1493</v>
      </c>
      <c r="DI210" s="12" t="s">
        <v>1493</v>
      </c>
      <c r="DJ210" s="12" t="s">
        <v>1493</v>
      </c>
      <c r="DK210" s="12" t="s">
        <v>1493</v>
      </c>
      <c r="DL210" s="12" t="s">
        <v>1493</v>
      </c>
      <c r="DM210" s="12" t="s">
        <v>1493</v>
      </c>
      <c r="DN210" s="12" t="s">
        <v>1493</v>
      </c>
      <c r="DO210" s="12" t="s">
        <v>1493</v>
      </c>
      <c r="DP210" s="12" t="s">
        <v>1493</v>
      </c>
      <c r="DQ210" s="12" t="s">
        <v>1493</v>
      </c>
      <c r="DR210" s="12" t="s">
        <v>1493</v>
      </c>
      <c r="DS210" s="12" t="s">
        <v>1493</v>
      </c>
      <c r="DT210" s="12" t="s">
        <v>1493</v>
      </c>
      <c r="DU210" s="12" t="s">
        <v>1493</v>
      </c>
      <c r="DV210" s="12" t="s">
        <v>1493</v>
      </c>
      <c r="DW210" s="12" t="s">
        <v>1493</v>
      </c>
      <c r="DX210" s="12" t="s">
        <v>1493</v>
      </c>
      <c r="DY210" s="12" t="s">
        <v>1493</v>
      </c>
      <c r="DZ210" s="12" t="s">
        <v>1493</v>
      </c>
      <c r="EA210" s="12" t="s">
        <v>1493</v>
      </c>
      <c r="EB210" s="12" t="s">
        <v>1493</v>
      </c>
      <c r="EC210" s="12" t="s">
        <v>1493</v>
      </c>
      <c r="ED210" s="12" t="s">
        <v>1493</v>
      </c>
      <c r="EE210" s="12" t="s">
        <v>1493</v>
      </c>
      <c r="EF210" s="12" t="s">
        <v>1493</v>
      </c>
      <c r="EG210" s="12" t="s">
        <v>1493</v>
      </c>
      <c r="EH210" s="12" t="s">
        <v>1493</v>
      </c>
      <c r="EI210" s="12" t="s">
        <v>1493</v>
      </c>
      <c r="EJ210" s="12" t="s">
        <v>1493</v>
      </c>
      <c r="EK210" s="12" t="s">
        <v>1493</v>
      </c>
      <c r="EL210" s="12" t="s">
        <v>1493</v>
      </c>
      <c r="EM210" s="12" t="s">
        <v>1493</v>
      </c>
      <c r="EN210" s="12" t="s">
        <v>1493</v>
      </c>
      <c r="EO210" s="12" t="s">
        <v>1493</v>
      </c>
      <c r="EP210" s="12" t="s">
        <v>1493</v>
      </c>
      <c r="EQ210" s="12" t="s">
        <v>1493</v>
      </c>
      <c r="ER210" s="12" t="s">
        <v>1493</v>
      </c>
      <c r="ES210" s="12" t="s">
        <v>1493</v>
      </c>
      <c r="ET210" s="12" t="s">
        <v>1493</v>
      </c>
      <c r="EU210" s="12" t="s">
        <v>1493</v>
      </c>
      <c r="EV210" s="12" t="s">
        <v>1493</v>
      </c>
      <c r="EW210" s="12" t="s">
        <v>1493</v>
      </c>
      <c r="EX210" s="12" t="s">
        <v>1493</v>
      </c>
      <c r="EY210" s="12" t="s">
        <v>1493</v>
      </c>
      <c r="EZ210" s="12" t="s">
        <v>1493</v>
      </c>
      <c r="FA210" s="12" t="s">
        <v>1493</v>
      </c>
      <c r="FB210" s="12" t="s">
        <v>1493</v>
      </c>
      <c r="FC210" s="12" t="s">
        <v>1493</v>
      </c>
      <c r="FD210" s="12" t="s">
        <v>1493</v>
      </c>
      <c r="FE210" s="12" t="s">
        <v>1493</v>
      </c>
      <c r="FF210" s="12" t="s">
        <v>1493</v>
      </c>
      <c r="FG210" s="12" t="s">
        <v>1493</v>
      </c>
      <c r="FH210" s="12" t="s">
        <v>1493</v>
      </c>
      <c r="FI210" s="12" t="s">
        <v>1493</v>
      </c>
      <c r="FJ210" s="12" t="s">
        <v>1493</v>
      </c>
      <c r="FK210" s="12" t="s">
        <v>1493</v>
      </c>
      <c r="FL210" s="12" t="s">
        <v>1493</v>
      </c>
      <c r="FM210" s="12" t="s">
        <v>1493</v>
      </c>
      <c r="FN210">
        <v>1</v>
      </c>
      <c r="FO210" s="12" t="s">
        <v>1493</v>
      </c>
      <c r="FP210" s="12" t="s">
        <v>1493</v>
      </c>
      <c r="FQ210">
        <v>0</v>
      </c>
      <c r="FR210" s="12" t="s">
        <v>1493</v>
      </c>
      <c r="FS210" s="12" t="s">
        <v>1493</v>
      </c>
      <c r="FT210" s="12" t="s">
        <v>1493</v>
      </c>
      <c r="FU210" s="12" t="s">
        <v>1493</v>
      </c>
      <c r="FV210" s="12" t="s">
        <v>1493</v>
      </c>
      <c r="FW210" s="12" t="s">
        <v>1493</v>
      </c>
      <c r="FX210" s="12" t="s">
        <v>1493</v>
      </c>
      <c r="FY210" s="12" t="s">
        <v>1493</v>
      </c>
      <c r="FZ210" s="12" t="s">
        <v>1493</v>
      </c>
      <c r="GA210" s="12" t="s">
        <v>1493</v>
      </c>
      <c r="GB210" s="12" t="s">
        <v>1493</v>
      </c>
      <c r="GC210" s="12" t="s">
        <v>1493</v>
      </c>
      <c r="GD210" s="12" t="s">
        <v>1493</v>
      </c>
      <c r="GE210" s="12" t="s">
        <v>1493</v>
      </c>
      <c r="GF210" s="12" t="s">
        <v>1493</v>
      </c>
      <c r="GG210" s="12" t="s">
        <v>1493</v>
      </c>
      <c r="GH210" s="12" t="s">
        <v>1493</v>
      </c>
      <c r="GI210" s="12" t="s">
        <v>1493</v>
      </c>
      <c r="GJ210">
        <v>0</v>
      </c>
      <c r="GK210">
        <v>0</v>
      </c>
      <c r="GL210">
        <v>0</v>
      </c>
      <c r="GN210">
        <v>1</v>
      </c>
    </row>
    <row r="211" spans="1:196" x14ac:dyDescent="0.25">
      <c r="A211" s="4">
        <v>1.115</v>
      </c>
      <c r="B211" s="12" t="s">
        <v>622</v>
      </c>
      <c r="C211" s="12" t="s">
        <v>1493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 s="12" t="s">
        <v>1493</v>
      </c>
      <c r="M211" s="12" t="s">
        <v>1493</v>
      </c>
      <c r="N211" s="12" t="s">
        <v>1493</v>
      </c>
      <c r="O211" s="12" t="s">
        <v>1493</v>
      </c>
      <c r="P211" t="s">
        <v>1067</v>
      </c>
      <c r="Q211" s="12" t="s">
        <v>1493</v>
      </c>
      <c r="R211">
        <v>1</v>
      </c>
      <c r="S211" s="12" t="s">
        <v>1493</v>
      </c>
      <c r="T211" s="12" t="s">
        <v>1493</v>
      </c>
      <c r="U211" s="12" t="s">
        <v>1493</v>
      </c>
      <c r="V211" s="12" t="s">
        <v>1493</v>
      </c>
      <c r="W211" s="12" t="s">
        <v>1493</v>
      </c>
      <c r="X211" s="12" t="s">
        <v>1493</v>
      </c>
      <c r="Y211" s="12" t="s">
        <v>1493</v>
      </c>
      <c r="Z211" s="12" t="s">
        <v>1493</v>
      </c>
      <c r="AA211" s="12" t="s">
        <v>1493</v>
      </c>
      <c r="AB211">
        <v>1</v>
      </c>
      <c r="AC211">
        <v>1</v>
      </c>
      <c r="AD211" s="12" t="s">
        <v>1493</v>
      </c>
      <c r="AE211" s="12" t="s">
        <v>1493</v>
      </c>
      <c r="AF211" s="12" t="s">
        <v>1493</v>
      </c>
      <c r="AG211" s="12" t="s">
        <v>1493</v>
      </c>
      <c r="AH211" s="12" t="s">
        <v>1493</v>
      </c>
      <c r="AI211" s="12" t="s">
        <v>1493</v>
      </c>
      <c r="AJ211" s="12" t="s">
        <v>1493</v>
      </c>
      <c r="AK211" s="12" t="s">
        <v>1493</v>
      </c>
      <c r="AL211" s="12" t="s">
        <v>1493</v>
      </c>
      <c r="AM211" s="12" t="s">
        <v>1493</v>
      </c>
      <c r="AN211" s="12" t="s">
        <v>1493</v>
      </c>
      <c r="AO211" s="12" t="s">
        <v>1493</v>
      </c>
      <c r="AP211" s="12" t="s">
        <v>1493</v>
      </c>
      <c r="AQ211" s="12" t="s">
        <v>1493</v>
      </c>
      <c r="AR211" s="12" t="s">
        <v>1493</v>
      </c>
      <c r="AS211" s="12" t="s">
        <v>1493</v>
      </c>
      <c r="AT211" s="12" t="s">
        <v>1493</v>
      </c>
      <c r="AU211" s="12" t="s">
        <v>1493</v>
      </c>
      <c r="AV211" s="12" t="s">
        <v>1493</v>
      </c>
      <c r="AW211" s="12" t="s">
        <v>1493</v>
      </c>
      <c r="AX211" s="12" t="s">
        <v>1493</v>
      </c>
      <c r="AY211" s="12" t="s">
        <v>1493</v>
      </c>
      <c r="AZ211" s="12" t="s">
        <v>1493</v>
      </c>
      <c r="BA211" s="12" t="s">
        <v>1493</v>
      </c>
      <c r="BB211" s="12" t="s">
        <v>1493</v>
      </c>
      <c r="BC211" s="12" t="s">
        <v>1493</v>
      </c>
      <c r="BD211" s="12" t="s">
        <v>1493</v>
      </c>
      <c r="BE211" s="12" t="s">
        <v>1493</v>
      </c>
      <c r="BF211" s="12" t="s">
        <v>1493</v>
      </c>
      <c r="BG211" s="12" t="s">
        <v>1493</v>
      </c>
      <c r="BH211" s="12" t="s">
        <v>1493</v>
      </c>
      <c r="BI211" s="12" t="s">
        <v>1493</v>
      </c>
      <c r="BJ211" s="12" t="s">
        <v>1493</v>
      </c>
      <c r="BK211" s="12" t="s">
        <v>1493</v>
      </c>
      <c r="BL211" s="12" t="s">
        <v>1493</v>
      </c>
      <c r="BM211" s="12" t="s">
        <v>1493</v>
      </c>
      <c r="BN211" s="12" t="s">
        <v>1493</v>
      </c>
      <c r="BO211" s="12" t="s">
        <v>1493</v>
      </c>
      <c r="BP211" s="12" t="s">
        <v>1493</v>
      </c>
      <c r="BQ211" s="12" t="s">
        <v>1493</v>
      </c>
      <c r="BR211" s="12" t="s">
        <v>1493</v>
      </c>
      <c r="BS211" s="12" t="s">
        <v>1493</v>
      </c>
      <c r="BT211" s="12" t="s">
        <v>1493</v>
      </c>
      <c r="BU211" s="12" t="s">
        <v>1493</v>
      </c>
      <c r="BV211" s="12" t="s">
        <v>1493</v>
      </c>
      <c r="BW211" s="12" t="s">
        <v>1493</v>
      </c>
      <c r="BX211" s="12" t="s">
        <v>1493</v>
      </c>
      <c r="BY211" s="12" t="s">
        <v>1493</v>
      </c>
      <c r="BZ211" s="12" t="s">
        <v>1493</v>
      </c>
      <c r="CA211" s="12" t="s">
        <v>1493</v>
      </c>
      <c r="CB211" s="12" t="s">
        <v>1493</v>
      </c>
      <c r="CC211" s="12" t="s">
        <v>1493</v>
      </c>
      <c r="CD211" s="12" t="s">
        <v>1493</v>
      </c>
      <c r="CE211" s="12" t="s">
        <v>1493</v>
      </c>
      <c r="CF211" s="12" t="s">
        <v>1493</v>
      </c>
      <c r="CG211" s="12" t="s">
        <v>1493</v>
      </c>
      <c r="CH211" s="12" t="s">
        <v>1493</v>
      </c>
      <c r="CI211" s="12" t="s">
        <v>1493</v>
      </c>
      <c r="CJ211" s="12" t="s">
        <v>1493</v>
      </c>
      <c r="CK211" s="12" t="s">
        <v>1493</v>
      </c>
      <c r="CL211" s="12" t="s">
        <v>1493</v>
      </c>
      <c r="CM211" s="12" t="s">
        <v>1493</v>
      </c>
      <c r="CN211" s="12" t="s">
        <v>1493</v>
      </c>
      <c r="CO211" s="12" t="s">
        <v>1493</v>
      </c>
      <c r="CP211" s="12" t="s">
        <v>1493</v>
      </c>
      <c r="CQ211" s="12" t="s">
        <v>1493</v>
      </c>
      <c r="CR211" s="12" t="s">
        <v>1493</v>
      </c>
      <c r="CS211" s="12" t="s">
        <v>1493</v>
      </c>
      <c r="CT211" s="12" t="s">
        <v>1493</v>
      </c>
      <c r="CU211" s="12" t="s">
        <v>1493</v>
      </c>
      <c r="CV211" s="12" t="s">
        <v>1493</v>
      </c>
      <c r="CW211" s="12" t="s">
        <v>1493</v>
      </c>
      <c r="CX211" s="12" t="s">
        <v>1493</v>
      </c>
      <c r="CY211" s="12" t="s">
        <v>1493</v>
      </c>
      <c r="CZ211" s="12" t="s">
        <v>1493</v>
      </c>
      <c r="DA211" s="12" t="s">
        <v>1493</v>
      </c>
      <c r="DB211" s="12" t="s">
        <v>1493</v>
      </c>
      <c r="DC211" s="12" t="s">
        <v>1493</v>
      </c>
      <c r="DD211" s="12" t="s">
        <v>1493</v>
      </c>
      <c r="DE211" s="12" t="s">
        <v>1493</v>
      </c>
      <c r="DF211" s="12" t="s">
        <v>1493</v>
      </c>
      <c r="DG211" s="12" t="s">
        <v>1493</v>
      </c>
      <c r="DH211" s="12" t="s">
        <v>1493</v>
      </c>
      <c r="DI211" s="12" t="s">
        <v>1493</v>
      </c>
      <c r="DJ211" s="12" t="s">
        <v>1493</v>
      </c>
      <c r="DK211" s="12" t="s">
        <v>1493</v>
      </c>
      <c r="DL211" s="12" t="s">
        <v>1493</v>
      </c>
      <c r="DM211" s="12" t="s">
        <v>1493</v>
      </c>
      <c r="DN211" s="12" t="s">
        <v>1493</v>
      </c>
      <c r="DO211" s="12" t="s">
        <v>1493</v>
      </c>
      <c r="DP211" s="12" t="s">
        <v>1493</v>
      </c>
      <c r="DQ211" s="12" t="s">
        <v>1493</v>
      </c>
      <c r="DR211" s="12" t="s">
        <v>1493</v>
      </c>
      <c r="DS211" s="12" t="s">
        <v>1493</v>
      </c>
      <c r="DT211" s="12" t="s">
        <v>1493</v>
      </c>
      <c r="DU211" s="12" t="s">
        <v>1493</v>
      </c>
      <c r="DV211" s="12" t="s">
        <v>1493</v>
      </c>
      <c r="DW211" s="12" t="s">
        <v>1493</v>
      </c>
      <c r="DX211" s="12" t="s">
        <v>1493</v>
      </c>
      <c r="DY211" s="12" t="s">
        <v>1493</v>
      </c>
      <c r="DZ211" s="12" t="s">
        <v>1493</v>
      </c>
      <c r="EA211" s="12" t="s">
        <v>1493</v>
      </c>
      <c r="EB211" s="12" t="s">
        <v>1493</v>
      </c>
      <c r="EC211" s="12" t="s">
        <v>1493</v>
      </c>
      <c r="ED211" s="12" t="s">
        <v>1493</v>
      </c>
      <c r="EE211" s="12" t="s">
        <v>1493</v>
      </c>
      <c r="EF211" s="12" t="s">
        <v>1493</v>
      </c>
      <c r="EG211" s="12" t="s">
        <v>1493</v>
      </c>
      <c r="EH211" s="12" t="s">
        <v>1493</v>
      </c>
      <c r="EI211" s="12" t="s">
        <v>1493</v>
      </c>
      <c r="EJ211" s="12" t="s">
        <v>1493</v>
      </c>
      <c r="EK211" s="12" t="s">
        <v>1493</v>
      </c>
      <c r="EL211" s="12" t="s">
        <v>1493</v>
      </c>
      <c r="EM211" s="12" t="s">
        <v>1493</v>
      </c>
      <c r="EN211" s="12" t="s">
        <v>1493</v>
      </c>
      <c r="EO211" s="12" t="s">
        <v>1493</v>
      </c>
      <c r="EP211" s="12" t="s">
        <v>1493</v>
      </c>
      <c r="EQ211" s="12" t="s">
        <v>1493</v>
      </c>
      <c r="ER211" s="12" t="s">
        <v>1493</v>
      </c>
      <c r="ES211" s="12" t="s">
        <v>1493</v>
      </c>
      <c r="ET211" s="12" t="s">
        <v>1493</v>
      </c>
      <c r="EU211" s="12" t="s">
        <v>1493</v>
      </c>
      <c r="EV211" s="12" t="s">
        <v>1493</v>
      </c>
      <c r="EW211" s="12" t="s">
        <v>1493</v>
      </c>
      <c r="EX211" s="12" t="s">
        <v>1493</v>
      </c>
      <c r="EY211" s="12" t="s">
        <v>1493</v>
      </c>
      <c r="EZ211" s="12" t="s">
        <v>1493</v>
      </c>
      <c r="FA211" s="12" t="s">
        <v>1493</v>
      </c>
      <c r="FB211" s="12" t="s">
        <v>1493</v>
      </c>
      <c r="FC211" s="12" t="s">
        <v>1493</v>
      </c>
      <c r="FD211" s="12" t="s">
        <v>1493</v>
      </c>
      <c r="FE211" s="12" t="s">
        <v>1493</v>
      </c>
      <c r="FF211" s="12" t="s">
        <v>1493</v>
      </c>
      <c r="FG211" s="12" t="s">
        <v>1493</v>
      </c>
      <c r="FH211" s="12" t="s">
        <v>1493</v>
      </c>
      <c r="FI211" s="12" t="s">
        <v>1493</v>
      </c>
      <c r="FJ211" s="12" t="s">
        <v>1493</v>
      </c>
      <c r="FK211" s="12" t="s">
        <v>1493</v>
      </c>
      <c r="FL211" s="12" t="s">
        <v>1493</v>
      </c>
      <c r="FM211" s="12" t="s">
        <v>1493</v>
      </c>
      <c r="FN211">
        <v>1</v>
      </c>
      <c r="FO211" s="12" t="s">
        <v>1493</v>
      </c>
      <c r="FP211" s="12" t="s">
        <v>1493</v>
      </c>
      <c r="FQ211">
        <v>0</v>
      </c>
      <c r="FR211" s="12" t="s">
        <v>1493</v>
      </c>
      <c r="FS211" s="12" t="s">
        <v>1493</v>
      </c>
      <c r="FT211" s="12" t="s">
        <v>1493</v>
      </c>
      <c r="FU211" s="12" t="s">
        <v>1493</v>
      </c>
      <c r="FV211" s="12" t="s">
        <v>1493</v>
      </c>
      <c r="FW211" s="12" t="s">
        <v>1493</v>
      </c>
      <c r="FX211" s="12" t="s">
        <v>1493</v>
      </c>
      <c r="FY211" s="12" t="s">
        <v>1493</v>
      </c>
      <c r="FZ211" s="12" t="s">
        <v>1493</v>
      </c>
      <c r="GA211" s="12" t="s">
        <v>1493</v>
      </c>
      <c r="GB211" s="12" t="s">
        <v>1493</v>
      </c>
      <c r="GC211" s="12" t="s">
        <v>1493</v>
      </c>
      <c r="GD211" s="12" t="s">
        <v>1493</v>
      </c>
      <c r="GE211" s="12" t="s">
        <v>1493</v>
      </c>
      <c r="GF211" s="12" t="s">
        <v>1493</v>
      </c>
      <c r="GG211" s="12" t="s">
        <v>1493</v>
      </c>
      <c r="GH211" s="12" t="s">
        <v>1493</v>
      </c>
      <c r="GI211" s="12" t="s">
        <v>1493</v>
      </c>
      <c r="GJ211">
        <v>0</v>
      </c>
      <c r="GK211">
        <v>0</v>
      </c>
      <c r="GL211">
        <v>0</v>
      </c>
      <c r="GN211">
        <v>1</v>
      </c>
    </row>
    <row r="212" spans="1:196" x14ac:dyDescent="0.25">
      <c r="A212" s="4">
        <v>1.1160000000000001</v>
      </c>
      <c r="B212" s="12" t="s">
        <v>818</v>
      </c>
      <c r="C212" s="12" t="s">
        <v>1493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 s="12" t="s">
        <v>1493</v>
      </c>
      <c r="M212" s="12" t="s">
        <v>1493</v>
      </c>
      <c r="N212" s="12" t="s">
        <v>1493</v>
      </c>
      <c r="O212">
        <v>1</v>
      </c>
      <c r="P212" s="12" t="s">
        <v>1493</v>
      </c>
      <c r="Q212" s="12" t="s">
        <v>1493</v>
      </c>
      <c r="R212" s="12" t="s">
        <v>1493</v>
      </c>
      <c r="S212" s="12" t="s">
        <v>1493</v>
      </c>
      <c r="T212" s="12" t="s">
        <v>1493</v>
      </c>
      <c r="U212" s="12" t="s">
        <v>1493</v>
      </c>
      <c r="V212" s="12" t="s">
        <v>1493</v>
      </c>
      <c r="W212" s="12" t="s">
        <v>1493</v>
      </c>
      <c r="X212" s="12" t="s">
        <v>1493</v>
      </c>
      <c r="Y212" s="12" t="s">
        <v>1493</v>
      </c>
      <c r="Z212" s="12" t="s">
        <v>1493</v>
      </c>
      <c r="AA212" s="12" t="s">
        <v>1493</v>
      </c>
      <c r="AB212" s="12" t="s">
        <v>1493</v>
      </c>
      <c r="AC212" s="12" t="s">
        <v>1493</v>
      </c>
      <c r="AD212" s="12" t="s">
        <v>1493</v>
      </c>
      <c r="AE212" s="12" t="s">
        <v>1493</v>
      </c>
      <c r="AF212" s="12" t="s">
        <v>1493</v>
      </c>
      <c r="AG212" s="12" t="s">
        <v>1493</v>
      </c>
      <c r="AH212" s="12" t="s">
        <v>1493</v>
      </c>
      <c r="AI212" s="12" t="s">
        <v>1493</v>
      </c>
      <c r="AJ212" s="12" t="s">
        <v>1493</v>
      </c>
      <c r="AK212" s="12" t="s">
        <v>1493</v>
      </c>
      <c r="AL212" s="12" t="s">
        <v>1493</v>
      </c>
      <c r="AM212" s="12" t="s">
        <v>1493</v>
      </c>
      <c r="AN212" s="12" t="s">
        <v>1493</v>
      </c>
      <c r="AO212" s="12" t="s">
        <v>1493</v>
      </c>
      <c r="AP212" s="12" t="s">
        <v>1493</v>
      </c>
      <c r="AQ212" s="12" t="s">
        <v>1493</v>
      </c>
      <c r="AR212" s="12" t="s">
        <v>1493</v>
      </c>
      <c r="AS212" s="12" t="s">
        <v>1493</v>
      </c>
      <c r="AT212" s="12" t="s">
        <v>1493</v>
      </c>
      <c r="AU212" s="12" t="s">
        <v>1493</v>
      </c>
      <c r="AV212" s="12" t="s">
        <v>1493</v>
      </c>
      <c r="AW212" s="12" t="s">
        <v>1493</v>
      </c>
      <c r="AX212" s="12" t="s">
        <v>1493</v>
      </c>
      <c r="AY212" s="12" t="s">
        <v>1493</v>
      </c>
      <c r="AZ212" s="12" t="s">
        <v>1493</v>
      </c>
      <c r="BA212" s="12" t="s">
        <v>1493</v>
      </c>
      <c r="BB212" s="12" t="s">
        <v>1493</v>
      </c>
      <c r="BC212" s="12" t="s">
        <v>1493</v>
      </c>
      <c r="BD212" s="12" t="s">
        <v>1493</v>
      </c>
      <c r="BE212" s="12" t="s">
        <v>1493</v>
      </c>
      <c r="BF212" s="12" t="s">
        <v>1493</v>
      </c>
      <c r="BG212" s="12" t="s">
        <v>1493</v>
      </c>
      <c r="BH212" s="12" t="s">
        <v>1493</v>
      </c>
      <c r="BI212" s="12" t="s">
        <v>1493</v>
      </c>
      <c r="BJ212" s="12" t="s">
        <v>1493</v>
      </c>
      <c r="BK212" s="12" t="s">
        <v>1493</v>
      </c>
      <c r="BL212" s="12" t="s">
        <v>1493</v>
      </c>
      <c r="BM212" s="12" t="s">
        <v>1493</v>
      </c>
      <c r="BN212" s="12" t="s">
        <v>1493</v>
      </c>
      <c r="BO212" s="12" t="s">
        <v>1493</v>
      </c>
      <c r="BP212" s="12" t="s">
        <v>1493</v>
      </c>
      <c r="BQ212" s="12" t="s">
        <v>1493</v>
      </c>
      <c r="BR212" s="12" t="s">
        <v>1493</v>
      </c>
      <c r="BS212" s="12" t="s">
        <v>1493</v>
      </c>
      <c r="BT212" s="12" t="s">
        <v>1493</v>
      </c>
      <c r="BU212" s="12" t="s">
        <v>1493</v>
      </c>
      <c r="BV212" s="12" t="s">
        <v>1493</v>
      </c>
      <c r="BW212" s="12" t="s">
        <v>1493</v>
      </c>
      <c r="BX212" s="12" t="s">
        <v>1493</v>
      </c>
      <c r="BY212" s="12" t="s">
        <v>1493</v>
      </c>
      <c r="BZ212" s="12" t="s">
        <v>1493</v>
      </c>
      <c r="CA212" s="12" t="s">
        <v>1493</v>
      </c>
      <c r="CB212" s="12" t="s">
        <v>1493</v>
      </c>
      <c r="CC212" s="12" t="s">
        <v>1493</v>
      </c>
      <c r="CD212" s="12" t="s">
        <v>1493</v>
      </c>
      <c r="CE212" s="12" t="s">
        <v>1493</v>
      </c>
      <c r="CF212" s="12" t="s">
        <v>1493</v>
      </c>
      <c r="CG212" s="12" t="s">
        <v>1493</v>
      </c>
      <c r="CH212" s="12" t="s">
        <v>1493</v>
      </c>
      <c r="CI212" s="12" t="s">
        <v>1493</v>
      </c>
      <c r="CJ212" s="12" t="s">
        <v>1493</v>
      </c>
      <c r="CK212" s="12" t="s">
        <v>1493</v>
      </c>
      <c r="CL212" s="12" t="s">
        <v>1493</v>
      </c>
      <c r="CM212" s="12" t="s">
        <v>1493</v>
      </c>
      <c r="CN212" s="12" t="s">
        <v>1493</v>
      </c>
      <c r="CO212" s="12" t="s">
        <v>1493</v>
      </c>
      <c r="CP212" s="12" t="s">
        <v>1493</v>
      </c>
      <c r="CQ212" s="12" t="s">
        <v>1493</v>
      </c>
      <c r="CR212" s="12" t="s">
        <v>1493</v>
      </c>
      <c r="CS212" s="12" t="s">
        <v>1493</v>
      </c>
      <c r="CT212" s="12" t="s">
        <v>1493</v>
      </c>
      <c r="CU212" s="12" t="s">
        <v>1493</v>
      </c>
      <c r="CV212" s="12" t="s">
        <v>1493</v>
      </c>
      <c r="CW212" s="12" t="s">
        <v>1493</v>
      </c>
      <c r="CX212" s="12" t="s">
        <v>1493</v>
      </c>
      <c r="CY212" s="12" t="s">
        <v>1493</v>
      </c>
      <c r="CZ212" s="12" t="s">
        <v>1493</v>
      </c>
      <c r="DA212" s="12" t="s">
        <v>1493</v>
      </c>
      <c r="DB212" s="12" t="s">
        <v>1493</v>
      </c>
      <c r="DC212" s="12" t="s">
        <v>1493</v>
      </c>
      <c r="DD212" s="12" t="s">
        <v>1493</v>
      </c>
      <c r="DE212" s="12" t="s">
        <v>1493</v>
      </c>
      <c r="DF212" s="12" t="s">
        <v>1493</v>
      </c>
      <c r="DG212" s="12" t="s">
        <v>1493</v>
      </c>
      <c r="DH212" s="12" t="s">
        <v>1493</v>
      </c>
      <c r="DI212" s="12" t="s">
        <v>1493</v>
      </c>
      <c r="DJ212" s="12" t="s">
        <v>1493</v>
      </c>
      <c r="DK212" s="12" t="s">
        <v>1493</v>
      </c>
      <c r="DL212" s="12" t="s">
        <v>1493</v>
      </c>
      <c r="DM212" s="12" t="s">
        <v>1493</v>
      </c>
      <c r="DN212" s="12" t="s">
        <v>1493</v>
      </c>
      <c r="DO212" s="12" t="s">
        <v>1493</v>
      </c>
      <c r="DP212" s="12" t="s">
        <v>1493</v>
      </c>
      <c r="DQ212" s="12" t="s">
        <v>1493</v>
      </c>
      <c r="DR212" s="12" t="s">
        <v>1493</v>
      </c>
      <c r="DS212" s="12" t="s">
        <v>1493</v>
      </c>
      <c r="DT212" s="12" t="s">
        <v>1493</v>
      </c>
      <c r="DU212" s="12" t="s">
        <v>1493</v>
      </c>
      <c r="DV212" s="12" t="s">
        <v>1493</v>
      </c>
      <c r="DW212" s="12" t="s">
        <v>1493</v>
      </c>
      <c r="DX212" s="12" t="s">
        <v>1493</v>
      </c>
      <c r="DY212" s="12" t="s">
        <v>1493</v>
      </c>
      <c r="DZ212" s="12" t="s">
        <v>1493</v>
      </c>
      <c r="EA212" s="12" t="s">
        <v>1493</v>
      </c>
      <c r="EB212" s="12" t="s">
        <v>1493</v>
      </c>
      <c r="EC212" s="12" t="s">
        <v>1493</v>
      </c>
      <c r="ED212" s="12" t="s">
        <v>1493</v>
      </c>
      <c r="EE212" s="12" t="s">
        <v>1493</v>
      </c>
      <c r="EF212" s="12" t="s">
        <v>1493</v>
      </c>
      <c r="EG212" s="12" t="s">
        <v>1493</v>
      </c>
      <c r="EH212" s="12" t="s">
        <v>1493</v>
      </c>
      <c r="EI212" s="12" t="s">
        <v>1493</v>
      </c>
      <c r="EJ212" s="12" t="s">
        <v>1493</v>
      </c>
      <c r="EK212" s="12" t="s">
        <v>1493</v>
      </c>
      <c r="EL212" s="12" t="s">
        <v>1493</v>
      </c>
      <c r="EM212" s="12" t="s">
        <v>1493</v>
      </c>
      <c r="EN212" s="12" t="s">
        <v>1493</v>
      </c>
      <c r="EO212" s="12" t="s">
        <v>1493</v>
      </c>
      <c r="EP212" s="12" t="s">
        <v>1493</v>
      </c>
      <c r="EQ212" s="12" t="s">
        <v>1493</v>
      </c>
      <c r="ER212" s="12" t="s">
        <v>1493</v>
      </c>
      <c r="ES212" s="12" t="s">
        <v>1493</v>
      </c>
      <c r="ET212" s="12" t="s">
        <v>1493</v>
      </c>
      <c r="EU212" s="12" t="s">
        <v>1493</v>
      </c>
      <c r="EV212" s="12" t="s">
        <v>1493</v>
      </c>
      <c r="EW212" s="12" t="s">
        <v>1493</v>
      </c>
      <c r="EX212" s="12" t="s">
        <v>1493</v>
      </c>
      <c r="EY212" s="12" t="s">
        <v>1493</v>
      </c>
      <c r="EZ212" s="12" t="s">
        <v>1493</v>
      </c>
      <c r="FA212" s="12" t="s">
        <v>1493</v>
      </c>
      <c r="FB212" s="12" t="s">
        <v>1493</v>
      </c>
      <c r="FC212" s="12" t="s">
        <v>1493</v>
      </c>
      <c r="FD212" s="12" t="s">
        <v>1493</v>
      </c>
      <c r="FE212" s="12" t="s">
        <v>1493</v>
      </c>
      <c r="FF212" s="12" t="s">
        <v>1493</v>
      </c>
      <c r="FG212" s="12" t="s">
        <v>1493</v>
      </c>
      <c r="FH212" s="12" t="s">
        <v>1493</v>
      </c>
      <c r="FI212" s="12" t="s">
        <v>1493</v>
      </c>
      <c r="FJ212" s="12" t="s">
        <v>1493</v>
      </c>
      <c r="FK212" s="12" t="s">
        <v>1493</v>
      </c>
      <c r="FL212" s="12" t="s">
        <v>1493</v>
      </c>
      <c r="FM212" s="12" t="s">
        <v>1493</v>
      </c>
      <c r="FN212">
        <v>1</v>
      </c>
      <c r="FO212" s="12" t="s">
        <v>1493</v>
      </c>
      <c r="FP212" s="12" t="s">
        <v>1493</v>
      </c>
      <c r="FQ212">
        <v>1</v>
      </c>
      <c r="FR212" s="12" t="s">
        <v>1493</v>
      </c>
      <c r="FS212" s="12" t="s">
        <v>1493</v>
      </c>
      <c r="FT212" s="12" t="s">
        <v>1493</v>
      </c>
      <c r="FU212" s="12" t="s">
        <v>1493</v>
      </c>
      <c r="FV212" s="12" t="s">
        <v>1493</v>
      </c>
      <c r="FW212" s="12" t="s">
        <v>1493</v>
      </c>
      <c r="FX212" s="12" t="s">
        <v>1493</v>
      </c>
      <c r="FY212" s="12" t="s">
        <v>1493</v>
      </c>
      <c r="FZ212" s="12" t="s">
        <v>1493</v>
      </c>
      <c r="GA212" s="12" t="s">
        <v>1493</v>
      </c>
      <c r="GB212" s="12" t="s">
        <v>1493</v>
      </c>
      <c r="GC212" s="12" t="s">
        <v>1493</v>
      </c>
      <c r="GD212" s="12" t="s">
        <v>1493</v>
      </c>
      <c r="GE212" s="12" t="s">
        <v>1493</v>
      </c>
      <c r="GF212" s="12" t="s">
        <v>1493</v>
      </c>
      <c r="GG212" s="12" t="s">
        <v>1493</v>
      </c>
      <c r="GH212" s="12" t="s">
        <v>1493</v>
      </c>
      <c r="GI212" s="12" t="s">
        <v>1493</v>
      </c>
      <c r="GJ212">
        <v>0</v>
      </c>
      <c r="GK212">
        <v>0</v>
      </c>
      <c r="GL212">
        <v>0</v>
      </c>
      <c r="GN212">
        <v>1</v>
      </c>
    </row>
    <row r="213" spans="1:196" x14ac:dyDescent="0.25">
      <c r="A213" s="4">
        <v>1.117</v>
      </c>
      <c r="B213" s="12" t="s">
        <v>503</v>
      </c>
      <c r="C213" s="12" t="s">
        <v>1493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 s="12" t="s">
        <v>1493</v>
      </c>
      <c r="M213" s="12" t="s">
        <v>1493</v>
      </c>
      <c r="N213" s="12" t="s">
        <v>1493</v>
      </c>
      <c r="O213">
        <v>1</v>
      </c>
      <c r="P213" t="s">
        <v>538</v>
      </c>
      <c r="Q213" s="12" t="s">
        <v>1493</v>
      </c>
      <c r="R213">
        <v>1</v>
      </c>
      <c r="S213" s="12" t="s">
        <v>1493</v>
      </c>
      <c r="T213" s="12" t="s">
        <v>1493</v>
      </c>
      <c r="U213" s="12" t="s">
        <v>1493</v>
      </c>
      <c r="V213" s="12" t="s">
        <v>1493</v>
      </c>
      <c r="W213" s="12" t="s">
        <v>1493</v>
      </c>
      <c r="X213" s="12" t="s">
        <v>1493</v>
      </c>
      <c r="Y213" s="12" t="s">
        <v>1493</v>
      </c>
      <c r="Z213" s="12" t="s">
        <v>1493</v>
      </c>
      <c r="AA213" s="12" t="s">
        <v>1493</v>
      </c>
      <c r="AB213">
        <v>1</v>
      </c>
      <c r="AC213">
        <v>1</v>
      </c>
      <c r="AD213" s="12" t="s">
        <v>1493</v>
      </c>
      <c r="AE213" s="12" t="s">
        <v>1493</v>
      </c>
      <c r="AF213" s="12" t="s">
        <v>1493</v>
      </c>
      <c r="AG213" s="12" t="s">
        <v>1493</v>
      </c>
      <c r="AH213" s="12" t="s">
        <v>1493</v>
      </c>
      <c r="AI213" s="12" t="s">
        <v>1493</v>
      </c>
      <c r="AJ213" s="12" t="s">
        <v>1493</v>
      </c>
      <c r="AK213" s="12" t="s">
        <v>1493</v>
      </c>
      <c r="AL213" s="12" t="s">
        <v>1493</v>
      </c>
      <c r="AM213" s="12" t="s">
        <v>1493</v>
      </c>
      <c r="AN213" s="12" t="s">
        <v>1493</v>
      </c>
      <c r="AO213" s="12" t="s">
        <v>1493</v>
      </c>
      <c r="AP213" s="12" t="s">
        <v>1493</v>
      </c>
      <c r="AQ213" s="12" t="s">
        <v>1493</v>
      </c>
      <c r="AR213" s="12" t="s">
        <v>1493</v>
      </c>
      <c r="AS213" s="12" t="s">
        <v>1493</v>
      </c>
      <c r="AT213" s="12" t="s">
        <v>1493</v>
      </c>
      <c r="AU213" s="12" t="s">
        <v>1493</v>
      </c>
      <c r="AV213" s="12" t="s">
        <v>1493</v>
      </c>
      <c r="AW213" s="12" t="s">
        <v>1493</v>
      </c>
      <c r="AX213" s="12" t="s">
        <v>1493</v>
      </c>
      <c r="AY213" s="12" t="s">
        <v>1493</v>
      </c>
      <c r="AZ213" s="12" t="s">
        <v>1493</v>
      </c>
      <c r="BA213" s="12" t="s">
        <v>1493</v>
      </c>
      <c r="BB213" s="12" t="s">
        <v>1493</v>
      </c>
      <c r="BC213" s="12" t="s">
        <v>1493</v>
      </c>
      <c r="BD213" s="12" t="s">
        <v>1493</v>
      </c>
      <c r="BE213" s="12" t="s">
        <v>1493</v>
      </c>
      <c r="BF213" s="12" t="s">
        <v>1493</v>
      </c>
      <c r="BG213" s="12" t="s">
        <v>1493</v>
      </c>
      <c r="BH213" s="12" t="s">
        <v>1493</v>
      </c>
      <c r="BI213" s="12" t="s">
        <v>1493</v>
      </c>
      <c r="BJ213" s="12" t="s">
        <v>1493</v>
      </c>
      <c r="BK213" s="12" t="s">
        <v>1493</v>
      </c>
      <c r="BL213" s="12" t="s">
        <v>1493</v>
      </c>
      <c r="BM213" s="12" t="s">
        <v>1493</v>
      </c>
      <c r="BN213" s="12" t="s">
        <v>1493</v>
      </c>
      <c r="BO213" s="12" t="s">
        <v>1493</v>
      </c>
      <c r="BP213" s="12" t="s">
        <v>1493</v>
      </c>
      <c r="BQ213" s="12" t="s">
        <v>1493</v>
      </c>
      <c r="BR213" s="12" t="s">
        <v>1493</v>
      </c>
      <c r="BS213" s="12" t="s">
        <v>1493</v>
      </c>
      <c r="BT213" s="12" t="s">
        <v>1493</v>
      </c>
      <c r="BU213" s="12" t="s">
        <v>1493</v>
      </c>
      <c r="BV213" s="12" t="s">
        <v>1493</v>
      </c>
      <c r="BW213" s="12" t="s">
        <v>1493</v>
      </c>
      <c r="BX213" s="12" t="s">
        <v>1493</v>
      </c>
      <c r="BY213" s="12" t="s">
        <v>1493</v>
      </c>
      <c r="BZ213" s="12" t="s">
        <v>1493</v>
      </c>
      <c r="CA213" s="12" t="s">
        <v>1493</v>
      </c>
      <c r="CB213" s="12" t="s">
        <v>1493</v>
      </c>
      <c r="CC213" s="12" t="s">
        <v>1493</v>
      </c>
      <c r="CD213" s="12" t="s">
        <v>1493</v>
      </c>
      <c r="CE213" s="12" t="s">
        <v>1493</v>
      </c>
      <c r="CF213" s="12" t="s">
        <v>1493</v>
      </c>
      <c r="CG213" s="12" t="s">
        <v>1493</v>
      </c>
      <c r="CH213" s="12" t="s">
        <v>1493</v>
      </c>
      <c r="CI213" s="12" t="s">
        <v>1493</v>
      </c>
      <c r="CJ213" s="12" t="s">
        <v>1493</v>
      </c>
      <c r="CK213" s="12" t="s">
        <v>1493</v>
      </c>
      <c r="CL213" s="12" t="s">
        <v>1493</v>
      </c>
      <c r="CM213" s="12" t="s">
        <v>1493</v>
      </c>
      <c r="CN213" s="12" t="s">
        <v>1493</v>
      </c>
      <c r="CO213" s="12" t="s">
        <v>1493</v>
      </c>
      <c r="CP213" s="12" t="s">
        <v>1493</v>
      </c>
      <c r="CQ213" s="12" t="s">
        <v>1493</v>
      </c>
      <c r="CR213" s="12" t="s">
        <v>1493</v>
      </c>
      <c r="CS213" s="12" t="s">
        <v>1493</v>
      </c>
      <c r="CT213" s="12" t="s">
        <v>1493</v>
      </c>
      <c r="CU213" s="12" t="s">
        <v>1493</v>
      </c>
      <c r="CV213" s="12" t="s">
        <v>1493</v>
      </c>
      <c r="CW213" s="12" t="s">
        <v>1493</v>
      </c>
      <c r="CX213" s="12" t="s">
        <v>1493</v>
      </c>
      <c r="CY213" s="12" t="s">
        <v>1493</v>
      </c>
      <c r="CZ213" s="12" t="s">
        <v>1493</v>
      </c>
      <c r="DA213" s="12" t="s">
        <v>1493</v>
      </c>
      <c r="DB213" s="12" t="s">
        <v>1493</v>
      </c>
      <c r="DC213" s="12" t="s">
        <v>1493</v>
      </c>
      <c r="DD213" s="12" t="s">
        <v>1493</v>
      </c>
      <c r="DE213" s="12" t="s">
        <v>1493</v>
      </c>
      <c r="DF213" s="12" t="s">
        <v>1493</v>
      </c>
      <c r="DG213" s="12" t="s">
        <v>1493</v>
      </c>
      <c r="DH213" s="12" t="s">
        <v>1493</v>
      </c>
      <c r="DI213" s="12" t="s">
        <v>1493</v>
      </c>
      <c r="DJ213" s="12" t="s">
        <v>1493</v>
      </c>
      <c r="DK213" s="12" t="s">
        <v>1493</v>
      </c>
      <c r="DL213" s="12" t="s">
        <v>1493</v>
      </c>
      <c r="DM213" s="12" t="s">
        <v>1493</v>
      </c>
      <c r="DN213" s="12" t="s">
        <v>1493</v>
      </c>
      <c r="DO213" s="12" t="s">
        <v>1493</v>
      </c>
      <c r="DP213" s="12" t="s">
        <v>1493</v>
      </c>
      <c r="DQ213" s="12" t="s">
        <v>1493</v>
      </c>
      <c r="DR213" s="12" t="s">
        <v>1493</v>
      </c>
      <c r="DS213" s="12" t="s">
        <v>1493</v>
      </c>
      <c r="DT213" s="12" t="s">
        <v>1493</v>
      </c>
      <c r="DU213" s="12" t="s">
        <v>1493</v>
      </c>
      <c r="DV213" s="12" t="s">
        <v>1493</v>
      </c>
      <c r="DW213" s="12" t="s">
        <v>1493</v>
      </c>
      <c r="DX213" s="12" t="s">
        <v>1493</v>
      </c>
      <c r="DY213" s="12" t="s">
        <v>1493</v>
      </c>
      <c r="DZ213" s="12" t="s">
        <v>1493</v>
      </c>
      <c r="EA213" s="12" t="s">
        <v>1493</v>
      </c>
      <c r="EB213" s="12" t="s">
        <v>1493</v>
      </c>
      <c r="EC213" s="12" t="s">
        <v>1493</v>
      </c>
      <c r="ED213" s="12" t="s">
        <v>1493</v>
      </c>
      <c r="EE213" s="12" t="s">
        <v>1493</v>
      </c>
      <c r="EF213" s="12" t="s">
        <v>1493</v>
      </c>
      <c r="EG213" s="12" t="s">
        <v>1493</v>
      </c>
      <c r="EH213" s="12" t="s">
        <v>1493</v>
      </c>
      <c r="EI213" s="12" t="s">
        <v>1493</v>
      </c>
      <c r="EJ213" s="12" t="s">
        <v>1493</v>
      </c>
      <c r="EK213" s="12" t="s">
        <v>1493</v>
      </c>
      <c r="EL213" s="12" t="s">
        <v>1493</v>
      </c>
      <c r="EM213" s="12" t="s">
        <v>1493</v>
      </c>
      <c r="EN213" s="12" t="s">
        <v>1493</v>
      </c>
      <c r="EO213" s="12" t="s">
        <v>1493</v>
      </c>
      <c r="EP213" s="12" t="s">
        <v>1493</v>
      </c>
      <c r="EQ213" s="12" t="s">
        <v>1493</v>
      </c>
      <c r="ER213" s="12" t="s">
        <v>1493</v>
      </c>
      <c r="ES213" s="12" t="s">
        <v>1493</v>
      </c>
      <c r="ET213" s="12" t="s">
        <v>1493</v>
      </c>
      <c r="EU213" s="12" t="s">
        <v>1493</v>
      </c>
      <c r="EV213" s="12" t="s">
        <v>1493</v>
      </c>
      <c r="EW213" s="12" t="s">
        <v>1493</v>
      </c>
      <c r="EX213" s="12" t="s">
        <v>1493</v>
      </c>
      <c r="EY213" s="12" t="s">
        <v>1493</v>
      </c>
      <c r="EZ213" s="12" t="s">
        <v>1493</v>
      </c>
      <c r="FA213" s="12" t="s">
        <v>1493</v>
      </c>
      <c r="FB213" s="12" t="s">
        <v>1493</v>
      </c>
      <c r="FC213" s="12" t="s">
        <v>1493</v>
      </c>
      <c r="FD213" s="12" t="s">
        <v>1493</v>
      </c>
      <c r="FE213" s="12" t="s">
        <v>1493</v>
      </c>
      <c r="FF213" s="12" t="s">
        <v>1493</v>
      </c>
      <c r="FG213" s="12" t="s">
        <v>1493</v>
      </c>
      <c r="FH213" s="12" t="s">
        <v>1493</v>
      </c>
      <c r="FI213" s="12" t="s">
        <v>1493</v>
      </c>
      <c r="FJ213" s="12" t="s">
        <v>1493</v>
      </c>
      <c r="FK213" s="12" t="s">
        <v>1493</v>
      </c>
      <c r="FL213" s="12" t="s">
        <v>1493</v>
      </c>
      <c r="FM213" s="12" t="s">
        <v>1493</v>
      </c>
      <c r="FN213">
        <v>1</v>
      </c>
      <c r="FO213" s="12" t="s">
        <v>1493</v>
      </c>
      <c r="FP213" s="12" t="s">
        <v>1493</v>
      </c>
      <c r="FQ213">
        <v>1</v>
      </c>
      <c r="FR213" s="12" t="s">
        <v>1493</v>
      </c>
      <c r="FS213" s="12" t="s">
        <v>1493</v>
      </c>
      <c r="FT213" s="12" t="s">
        <v>1493</v>
      </c>
      <c r="FU213" s="12" t="s">
        <v>1493</v>
      </c>
      <c r="FV213" s="12" t="s">
        <v>1493</v>
      </c>
      <c r="FW213" s="12" t="s">
        <v>1493</v>
      </c>
      <c r="FX213" s="12" t="s">
        <v>1493</v>
      </c>
      <c r="FY213" s="12" t="s">
        <v>1493</v>
      </c>
      <c r="FZ213" s="12" t="s">
        <v>1493</v>
      </c>
      <c r="GA213" s="12" t="s">
        <v>1493</v>
      </c>
      <c r="GB213" s="12" t="s">
        <v>1493</v>
      </c>
      <c r="GC213" s="12" t="s">
        <v>1493</v>
      </c>
      <c r="GD213" s="12" t="s">
        <v>1493</v>
      </c>
      <c r="GE213" s="12" t="s">
        <v>1493</v>
      </c>
      <c r="GF213" s="12" t="s">
        <v>1493</v>
      </c>
      <c r="GG213" s="12" t="s">
        <v>1493</v>
      </c>
      <c r="GH213" s="12" t="s">
        <v>1493</v>
      </c>
      <c r="GI213" s="12" t="s">
        <v>1493</v>
      </c>
      <c r="GJ213">
        <v>0</v>
      </c>
      <c r="GK213">
        <v>0</v>
      </c>
      <c r="GL213">
        <v>0</v>
      </c>
      <c r="GN213">
        <v>1</v>
      </c>
    </row>
    <row r="214" spans="1:196" x14ac:dyDescent="0.25">
      <c r="A214" s="4">
        <v>1.1180000000000001</v>
      </c>
      <c r="B214" s="12" t="s">
        <v>609</v>
      </c>
      <c r="C214">
        <v>70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 s="12" t="s">
        <v>1493</v>
      </c>
      <c r="M214" s="12" t="s">
        <v>1493</v>
      </c>
      <c r="N214" s="12" t="s">
        <v>1493</v>
      </c>
      <c r="O214">
        <v>1</v>
      </c>
      <c r="P214" t="s">
        <v>759</v>
      </c>
      <c r="Q214">
        <v>175</v>
      </c>
      <c r="R214">
        <v>1</v>
      </c>
      <c r="S214" s="12" t="s">
        <v>1493</v>
      </c>
      <c r="T214" s="12" t="s">
        <v>1493</v>
      </c>
      <c r="U214" s="12" t="s">
        <v>1493</v>
      </c>
      <c r="V214" s="12" t="s">
        <v>1493</v>
      </c>
      <c r="W214" s="12" t="s">
        <v>1493</v>
      </c>
      <c r="X214" s="12" t="s">
        <v>1493</v>
      </c>
      <c r="Y214" s="12" t="s">
        <v>1493</v>
      </c>
      <c r="Z214" s="12" t="s">
        <v>1493</v>
      </c>
      <c r="AA214" s="12" t="s">
        <v>1493</v>
      </c>
      <c r="AB214">
        <v>1</v>
      </c>
      <c r="AC214">
        <v>1</v>
      </c>
      <c r="AD214" t="s">
        <v>1067</v>
      </c>
      <c r="AE214" s="12" t="s">
        <v>1493</v>
      </c>
      <c r="AF214">
        <v>1</v>
      </c>
      <c r="AG214" s="12" t="s">
        <v>1493</v>
      </c>
      <c r="AH214" s="12" t="s">
        <v>1493</v>
      </c>
      <c r="AI214" s="12" t="s">
        <v>1493</v>
      </c>
      <c r="AJ214" s="12" t="s">
        <v>1493</v>
      </c>
      <c r="AK214" s="12" t="s">
        <v>1493</v>
      </c>
      <c r="AL214" s="12" t="s">
        <v>1493</v>
      </c>
      <c r="AM214" s="12" t="s">
        <v>1493</v>
      </c>
      <c r="AN214" s="12" t="s">
        <v>1493</v>
      </c>
      <c r="AO214" s="12" t="s">
        <v>1493</v>
      </c>
      <c r="AP214" s="12" t="s">
        <v>1493</v>
      </c>
      <c r="AQ214" s="12" t="s">
        <v>1493</v>
      </c>
      <c r="AR214" t="s">
        <v>1223</v>
      </c>
      <c r="AS214" s="12" t="s">
        <v>1493</v>
      </c>
      <c r="AT214">
        <v>1</v>
      </c>
      <c r="AU214" s="12" t="s">
        <v>1493</v>
      </c>
      <c r="AV214" s="12" t="s">
        <v>1493</v>
      </c>
      <c r="AW214" s="12" t="s">
        <v>1493</v>
      </c>
      <c r="AX214" s="12" t="s">
        <v>1493</v>
      </c>
      <c r="AY214" s="12" t="s">
        <v>1493</v>
      </c>
      <c r="AZ214" s="12" t="s">
        <v>1493</v>
      </c>
      <c r="BA214" s="12" t="s">
        <v>1493</v>
      </c>
      <c r="BB214" s="12" t="s">
        <v>1493</v>
      </c>
      <c r="BC214" s="12" t="s">
        <v>1493</v>
      </c>
      <c r="BD214">
        <v>1</v>
      </c>
      <c r="BE214" s="12" t="s">
        <v>1493</v>
      </c>
      <c r="BF214" s="12" t="s">
        <v>1493</v>
      </c>
      <c r="BG214" s="12" t="s">
        <v>1493</v>
      </c>
      <c r="BH214" s="12" t="s">
        <v>1493</v>
      </c>
      <c r="BI214" s="12" t="s">
        <v>1493</v>
      </c>
      <c r="BJ214" s="12" t="s">
        <v>1493</v>
      </c>
      <c r="BK214" s="12" t="s">
        <v>1493</v>
      </c>
      <c r="BL214" s="12" t="s">
        <v>1493</v>
      </c>
      <c r="BM214" s="12" t="s">
        <v>1493</v>
      </c>
      <c r="BN214" s="12" t="s">
        <v>1493</v>
      </c>
      <c r="BO214" s="12" t="s">
        <v>1493</v>
      </c>
      <c r="BP214" s="12" t="s">
        <v>1493</v>
      </c>
      <c r="BQ214" s="12" t="s">
        <v>1493</v>
      </c>
      <c r="BR214" s="12" t="s">
        <v>1493</v>
      </c>
      <c r="BS214" s="12" t="s">
        <v>1493</v>
      </c>
      <c r="BT214" s="12" t="s">
        <v>1493</v>
      </c>
      <c r="BU214" s="12" t="s">
        <v>1493</v>
      </c>
      <c r="BV214" s="12" t="s">
        <v>1493</v>
      </c>
      <c r="BW214" s="12" t="s">
        <v>1493</v>
      </c>
      <c r="BX214" s="12" t="s">
        <v>1493</v>
      </c>
      <c r="BY214" s="12" t="s">
        <v>1493</v>
      </c>
      <c r="BZ214" s="12" t="s">
        <v>1493</v>
      </c>
      <c r="CA214" s="12" t="s">
        <v>1493</v>
      </c>
      <c r="CB214" s="12" t="s">
        <v>1493</v>
      </c>
      <c r="CC214" s="12" t="s">
        <v>1493</v>
      </c>
      <c r="CD214" s="12" t="s">
        <v>1493</v>
      </c>
      <c r="CE214" s="12" t="s">
        <v>1493</v>
      </c>
      <c r="CF214" s="12" t="s">
        <v>1493</v>
      </c>
      <c r="CG214" s="12" t="s">
        <v>1493</v>
      </c>
      <c r="CH214" s="12" t="s">
        <v>1493</v>
      </c>
      <c r="CI214" s="12" t="s">
        <v>1493</v>
      </c>
      <c r="CJ214" s="12" t="s">
        <v>1493</v>
      </c>
      <c r="CK214" s="12" t="s">
        <v>1493</v>
      </c>
      <c r="CL214" s="12" t="s">
        <v>1493</v>
      </c>
      <c r="CM214" s="12" t="s">
        <v>1493</v>
      </c>
      <c r="CN214" s="12" t="s">
        <v>1493</v>
      </c>
      <c r="CO214" s="12" t="s">
        <v>1493</v>
      </c>
      <c r="CP214" s="12" t="s">
        <v>1493</v>
      </c>
      <c r="CQ214" s="12" t="s">
        <v>1493</v>
      </c>
      <c r="CR214" s="12" t="s">
        <v>1493</v>
      </c>
      <c r="CS214" s="12" t="s">
        <v>1493</v>
      </c>
      <c r="CT214" s="12" t="s">
        <v>1493</v>
      </c>
      <c r="CU214" s="12" t="s">
        <v>1493</v>
      </c>
      <c r="CV214" s="12" t="s">
        <v>1493</v>
      </c>
      <c r="CW214" s="12" t="s">
        <v>1493</v>
      </c>
      <c r="CX214" s="12" t="s">
        <v>1493</v>
      </c>
      <c r="CY214" s="12" t="s">
        <v>1493</v>
      </c>
      <c r="CZ214" s="12" t="s">
        <v>1493</v>
      </c>
      <c r="DA214" s="12" t="s">
        <v>1493</v>
      </c>
      <c r="DB214" s="12" t="s">
        <v>1493</v>
      </c>
      <c r="DC214" s="12" t="s">
        <v>1493</v>
      </c>
      <c r="DD214" s="12" t="s">
        <v>1493</v>
      </c>
      <c r="DE214" s="12" t="s">
        <v>1493</v>
      </c>
      <c r="DF214" s="12" t="s">
        <v>1493</v>
      </c>
      <c r="DG214" s="12" t="s">
        <v>1493</v>
      </c>
      <c r="DH214" s="12" t="s">
        <v>1493</v>
      </c>
      <c r="DI214" s="12" t="s">
        <v>1493</v>
      </c>
      <c r="DJ214" s="12" t="s">
        <v>1493</v>
      </c>
      <c r="DK214" s="12" t="s">
        <v>1493</v>
      </c>
      <c r="DL214" s="12" t="s">
        <v>1493</v>
      </c>
      <c r="DM214" s="12" t="s">
        <v>1493</v>
      </c>
      <c r="DN214" s="12" t="s">
        <v>1493</v>
      </c>
      <c r="DO214" s="12" t="s">
        <v>1493</v>
      </c>
      <c r="DP214" s="12" t="s">
        <v>1493</v>
      </c>
      <c r="DQ214" s="12" t="s">
        <v>1493</v>
      </c>
      <c r="DR214" s="12" t="s">
        <v>1493</v>
      </c>
      <c r="DS214" s="12" t="s">
        <v>1493</v>
      </c>
      <c r="DT214" s="12" t="s">
        <v>1493</v>
      </c>
      <c r="DU214" s="12" t="s">
        <v>1493</v>
      </c>
      <c r="DV214" s="12" t="s">
        <v>1493</v>
      </c>
      <c r="DW214" s="12" t="s">
        <v>1493</v>
      </c>
      <c r="DX214" s="12" t="s">
        <v>1493</v>
      </c>
      <c r="DY214" s="12" t="s">
        <v>1493</v>
      </c>
      <c r="DZ214" s="12" t="s">
        <v>1493</v>
      </c>
      <c r="EA214" s="12" t="s">
        <v>1493</v>
      </c>
      <c r="EB214" s="12" t="s">
        <v>1493</v>
      </c>
      <c r="EC214" s="12" t="s">
        <v>1493</v>
      </c>
      <c r="ED214" s="12" t="s">
        <v>1493</v>
      </c>
      <c r="EE214" s="12" t="s">
        <v>1493</v>
      </c>
      <c r="EF214" s="12" t="s">
        <v>1493</v>
      </c>
      <c r="EG214" s="12" t="s">
        <v>1493</v>
      </c>
      <c r="EH214" s="12" t="s">
        <v>1493</v>
      </c>
      <c r="EI214" s="12" t="s">
        <v>1493</v>
      </c>
      <c r="EJ214" s="12" t="s">
        <v>1493</v>
      </c>
      <c r="EK214" s="12" t="s">
        <v>1493</v>
      </c>
      <c r="EL214" s="12" t="s">
        <v>1493</v>
      </c>
      <c r="EM214" s="12" t="s">
        <v>1493</v>
      </c>
      <c r="EN214" s="12" t="s">
        <v>1493</v>
      </c>
      <c r="EO214" s="12" t="s">
        <v>1493</v>
      </c>
      <c r="EP214" s="12" t="s">
        <v>1493</v>
      </c>
      <c r="EQ214" s="12" t="s">
        <v>1493</v>
      </c>
      <c r="ER214" s="12" t="s">
        <v>1493</v>
      </c>
      <c r="ES214" s="12" t="s">
        <v>1493</v>
      </c>
      <c r="ET214" s="12" t="s">
        <v>1493</v>
      </c>
      <c r="EU214" s="12" t="s">
        <v>1493</v>
      </c>
      <c r="EV214" s="12" t="s">
        <v>1493</v>
      </c>
      <c r="EW214" s="12" t="s">
        <v>1493</v>
      </c>
      <c r="EX214" s="12" t="s">
        <v>1493</v>
      </c>
      <c r="EY214" s="12" t="s">
        <v>1493</v>
      </c>
      <c r="EZ214" s="12" t="s">
        <v>1493</v>
      </c>
      <c r="FA214" s="12" t="s">
        <v>1493</v>
      </c>
      <c r="FB214" s="12" t="s">
        <v>1493</v>
      </c>
      <c r="FC214" s="12" t="s">
        <v>1493</v>
      </c>
      <c r="FD214" s="12" t="s">
        <v>1493</v>
      </c>
      <c r="FE214" s="12" t="s">
        <v>1493</v>
      </c>
      <c r="FF214" s="12" t="s">
        <v>1493</v>
      </c>
      <c r="FG214" s="12" t="s">
        <v>1493</v>
      </c>
      <c r="FH214" s="12" t="s">
        <v>1493</v>
      </c>
      <c r="FI214" s="12" t="s">
        <v>1493</v>
      </c>
      <c r="FJ214" s="12" t="s">
        <v>1493</v>
      </c>
      <c r="FK214" s="12" t="s">
        <v>1493</v>
      </c>
      <c r="FL214" s="12" t="s">
        <v>1493</v>
      </c>
      <c r="FM214" s="12" t="s">
        <v>1493</v>
      </c>
      <c r="FN214">
        <v>1</v>
      </c>
      <c r="FO214" s="12" t="s">
        <v>1493</v>
      </c>
      <c r="FP214" s="12" t="s">
        <v>1493</v>
      </c>
      <c r="FQ214">
        <v>1</v>
      </c>
      <c r="FR214" s="12" t="s">
        <v>1493</v>
      </c>
      <c r="FS214" s="12" t="s">
        <v>1493</v>
      </c>
      <c r="FT214" s="12" t="s">
        <v>1493</v>
      </c>
      <c r="FU214" s="12" t="s">
        <v>1493</v>
      </c>
      <c r="FV214" s="12" t="s">
        <v>1493</v>
      </c>
      <c r="FW214" s="12" t="s">
        <v>1493</v>
      </c>
      <c r="FX214" s="12" t="s">
        <v>1493</v>
      </c>
      <c r="FY214" s="12" t="s">
        <v>1493</v>
      </c>
      <c r="FZ214" s="12" t="s">
        <v>1493</v>
      </c>
      <c r="GA214" s="12" t="s">
        <v>1493</v>
      </c>
      <c r="GB214" s="12" t="s">
        <v>1493</v>
      </c>
      <c r="GC214" s="12" t="s">
        <v>1493</v>
      </c>
      <c r="GD214" s="12" t="s">
        <v>1493</v>
      </c>
      <c r="GE214" s="12" t="s">
        <v>1493</v>
      </c>
      <c r="GF214" s="12" t="s">
        <v>1493</v>
      </c>
      <c r="GG214" s="12" t="s">
        <v>1493</v>
      </c>
      <c r="GH214" s="12" t="s">
        <v>1493</v>
      </c>
      <c r="GI214" s="12" t="s">
        <v>1493</v>
      </c>
      <c r="GJ214">
        <v>0</v>
      </c>
      <c r="GK214">
        <v>0</v>
      </c>
      <c r="GL214">
        <v>0</v>
      </c>
      <c r="GN214">
        <v>1</v>
      </c>
    </row>
    <row r="215" spans="1:196" x14ac:dyDescent="0.25">
      <c r="A215" s="4">
        <v>1.119</v>
      </c>
      <c r="B215" s="12" t="s">
        <v>1047</v>
      </c>
      <c r="C215">
        <v>245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 s="12" t="s">
        <v>1493</v>
      </c>
      <c r="M215" s="12" t="s">
        <v>1493</v>
      </c>
      <c r="N215">
        <v>1</v>
      </c>
      <c r="O215">
        <v>1</v>
      </c>
      <c r="P215" s="12" t="s">
        <v>1493</v>
      </c>
      <c r="Q215" s="12" t="s">
        <v>1493</v>
      </c>
      <c r="R215" s="12" t="s">
        <v>1493</v>
      </c>
      <c r="S215" s="12" t="s">
        <v>1493</v>
      </c>
      <c r="T215" s="12" t="s">
        <v>1493</v>
      </c>
      <c r="U215" s="12" t="s">
        <v>1493</v>
      </c>
      <c r="V215" s="12" t="s">
        <v>1493</v>
      </c>
      <c r="W215" s="12" t="s">
        <v>1493</v>
      </c>
      <c r="X215" s="12" t="s">
        <v>1493</v>
      </c>
      <c r="Y215" s="12" t="s">
        <v>1493</v>
      </c>
      <c r="Z215" s="12" t="s">
        <v>1493</v>
      </c>
      <c r="AA215" s="12" t="s">
        <v>1493</v>
      </c>
      <c r="AB215" s="12" t="s">
        <v>1493</v>
      </c>
      <c r="AC215" s="12" t="s">
        <v>1493</v>
      </c>
      <c r="AD215" s="12" t="s">
        <v>1493</v>
      </c>
      <c r="AE215" s="12" t="s">
        <v>1493</v>
      </c>
      <c r="AF215" s="12" t="s">
        <v>1493</v>
      </c>
      <c r="AG215" s="12" t="s">
        <v>1493</v>
      </c>
      <c r="AH215" s="12" t="s">
        <v>1493</v>
      </c>
      <c r="AI215" s="12" t="s">
        <v>1493</v>
      </c>
      <c r="AJ215" s="12" t="s">
        <v>1493</v>
      </c>
      <c r="AK215" s="12" t="s">
        <v>1493</v>
      </c>
      <c r="AL215" s="12" t="s">
        <v>1493</v>
      </c>
      <c r="AM215" s="12" t="s">
        <v>1493</v>
      </c>
      <c r="AN215" s="12" t="s">
        <v>1493</v>
      </c>
      <c r="AO215" s="12" t="s">
        <v>1493</v>
      </c>
      <c r="AP215" s="12" t="s">
        <v>1493</v>
      </c>
      <c r="AQ215" s="12" t="s">
        <v>1493</v>
      </c>
      <c r="AR215" s="12" t="s">
        <v>1493</v>
      </c>
      <c r="AS215" s="12" t="s">
        <v>1493</v>
      </c>
      <c r="AT215" s="12" t="s">
        <v>1493</v>
      </c>
      <c r="AU215" s="12" t="s">
        <v>1493</v>
      </c>
      <c r="AV215" s="12" t="s">
        <v>1493</v>
      </c>
      <c r="AW215" s="12" t="s">
        <v>1493</v>
      </c>
      <c r="AX215" s="12" t="s">
        <v>1493</v>
      </c>
      <c r="AY215" s="12" t="s">
        <v>1493</v>
      </c>
      <c r="AZ215" s="12" t="s">
        <v>1493</v>
      </c>
      <c r="BA215" s="12" t="s">
        <v>1493</v>
      </c>
      <c r="BB215" s="12" t="s">
        <v>1493</v>
      </c>
      <c r="BC215" s="12" t="s">
        <v>1493</v>
      </c>
      <c r="BD215" s="12" t="s">
        <v>1493</v>
      </c>
      <c r="BE215" s="12" t="s">
        <v>1493</v>
      </c>
      <c r="BF215" s="12" t="s">
        <v>1493</v>
      </c>
      <c r="BG215" s="12" t="s">
        <v>1493</v>
      </c>
      <c r="BH215" s="12" t="s">
        <v>1493</v>
      </c>
      <c r="BI215" s="12" t="s">
        <v>1493</v>
      </c>
      <c r="BJ215" s="12" t="s">
        <v>1493</v>
      </c>
      <c r="BK215" s="12" t="s">
        <v>1493</v>
      </c>
      <c r="BL215" s="12" t="s">
        <v>1493</v>
      </c>
      <c r="BM215" s="12" t="s">
        <v>1493</v>
      </c>
      <c r="BN215" s="12" t="s">
        <v>1493</v>
      </c>
      <c r="BO215" s="12" t="s">
        <v>1493</v>
      </c>
      <c r="BP215" s="12" t="s">
        <v>1493</v>
      </c>
      <c r="BQ215" s="12" t="s">
        <v>1493</v>
      </c>
      <c r="BR215" s="12" t="s">
        <v>1493</v>
      </c>
      <c r="BS215" s="12" t="s">
        <v>1493</v>
      </c>
      <c r="BT215" s="12" t="s">
        <v>1493</v>
      </c>
      <c r="BU215" s="12" t="s">
        <v>1493</v>
      </c>
      <c r="BV215" s="12" t="s">
        <v>1493</v>
      </c>
      <c r="BW215" s="12" t="s">
        <v>1493</v>
      </c>
      <c r="BX215" s="12" t="s">
        <v>1493</v>
      </c>
      <c r="BY215" s="12" t="s">
        <v>1493</v>
      </c>
      <c r="BZ215" s="12" t="s">
        <v>1493</v>
      </c>
      <c r="CA215" s="12" t="s">
        <v>1493</v>
      </c>
      <c r="CB215" s="12" t="s">
        <v>1493</v>
      </c>
      <c r="CC215" s="12" t="s">
        <v>1493</v>
      </c>
      <c r="CD215" s="12" t="s">
        <v>1493</v>
      </c>
      <c r="CE215" s="12" t="s">
        <v>1493</v>
      </c>
      <c r="CF215" s="12" t="s">
        <v>1493</v>
      </c>
      <c r="CG215" s="12" t="s">
        <v>1493</v>
      </c>
      <c r="CH215" s="12" t="s">
        <v>1493</v>
      </c>
      <c r="CI215" s="12" t="s">
        <v>1493</v>
      </c>
      <c r="CJ215" s="12" t="s">
        <v>1493</v>
      </c>
      <c r="CK215" s="12" t="s">
        <v>1493</v>
      </c>
      <c r="CL215" s="12" t="s">
        <v>1493</v>
      </c>
      <c r="CM215" s="12" t="s">
        <v>1493</v>
      </c>
      <c r="CN215" s="12" t="s">
        <v>1493</v>
      </c>
      <c r="CO215" s="12" t="s">
        <v>1493</v>
      </c>
      <c r="CP215" s="12" t="s">
        <v>1493</v>
      </c>
      <c r="CQ215" s="12" t="s">
        <v>1493</v>
      </c>
      <c r="CR215" s="12" t="s">
        <v>1493</v>
      </c>
      <c r="CS215" s="12" t="s">
        <v>1493</v>
      </c>
      <c r="CT215" s="12" t="s">
        <v>1493</v>
      </c>
      <c r="CU215" s="12" t="s">
        <v>1493</v>
      </c>
      <c r="CV215" s="12" t="s">
        <v>1493</v>
      </c>
      <c r="CW215" s="12" t="s">
        <v>1493</v>
      </c>
      <c r="CX215" s="12" t="s">
        <v>1493</v>
      </c>
      <c r="CY215" s="12" t="s">
        <v>1493</v>
      </c>
      <c r="CZ215" s="12" t="s">
        <v>1493</v>
      </c>
      <c r="DA215" s="12" t="s">
        <v>1493</v>
      </c>
      <c r="DB215" s="12" t="s">
        <v>1493</v>
      </c>
      <c r="DC215" s="12" t="s">
        <v>1493</v>
      </c>
      <c r="DD215" s="12" t="s">
        <v>1493</v>
      </c>
      <c r="DE215" s="12" t="s">
        <v>1493</v>
      </c>
      <c r="DF215" s="12" t="s">
        <v>1493</v>
      </c>
      <c r="DG215" s="12" t="s">
        <v>1493</v>
      </c>
      <c r="DH215" s="12" t="s">
        <v>1493</v>
      </c>
      <c r="DI215" s="12" t="s">
        <v>1493</v>
      </c>
      <c r="DJ215" s="12" t="s">
        <v>1493</v>
      </c>
      <c r="DK215" s="12" t="s">
        <v>1493</v>
      </c>
      <c r="DL215" s="12" t="s">
        <v>1493</v>
      </c>
      <c r="DM215" s="12" t="s">
        <v>1493</v>
      </c>
      <c r="DN215" s="12" t="s">
        <v>1493</v>
      </c>
      <c r="DO215" s="12" t="s">
        <v>1493</v>
      </c>
      <c r="DP215" s="12" t="s">
        <v>1493</v>
      </c>
      <c r="DQ215" s="12" t="s">
        <v>1493</v>
      </c>
      <c r="DR215" s="12" t="s">
        <v>1493</v>
      </c>
      <c r="DS215" s="12" t="s">
        <v>1493</v>
      </c>
      <c r="DT215" s="12" t="s">
        <v>1493</v>
      </c>
      <c r="DU215" s="12" t="s">
        <v>1493</v>
      </c>
      <c r="DV215" s="12" t="s">
        <v>1493</v>
      </c>
      <c r="DW215" s="12" t="s">
        <v>1493</v>
      </c>
      <c r="DX215" s="12" t="s">
        <v>1493</v>
      </c>
      <c r="DY215" s="12" t="s">
        <v>1493</v>
      </c>
      <c r="DZ215" s="12" t="s">
        <v>1493</v>
      </c>
      <c r="EA215" s="12" t="s">
        <v>1493</v>
      </c>
      <c r="EB215" s="12" t="s">
        <v>1493</v>
      </c>
      <c r="EC215" s="12" t="s">
        <v>1493</v>
      </c>
      <c r="ED215" s="12" t="s">
        <v>1493</v>
      </c>
      <c r="EE215" s="12" t="s">
        <v>1493</v>
      </c>
      <c r="EF215" s="12" t="s">
        <v>1493</v>
      </c>
      <c r="EG215" s="12" t="s">
        <v>1493</v>
      </c>
      <c r="EH215" s="12" t="s">
        <v>1493</v>
      </c>
      <c r="EI215" s="12" t="s">
        <v>1493</v>
      </c>
      <c r="EJ215" s="12" t="s">
        <v>1493</v>
      </c>
      <c r="EK215" s="12" t="s">
        <v>1493</v>
      </c>
      <c r="EL215" s="12" t="s">
        <v>1493</v>
      </c>
      <c r="EM215" s="12" t="s">
        <v>1493</v>
      </c>
      <c r="EN215" s="12" t="s">
        <v>1493</v>
      </c>
      <c r="EO215" s="12" t="s">
        <v>1493</v>
      </c>
      <c r="EP215" s="12" t="s">
        <v>1493</v>
      </c>
      <c r="EQ215" s="12" t="s">
        <v>1493</v>
      </c>
      <c r="ER215" s="12" t="s">
        <v>1493</v>
      </c>
      <c r="ES215" s="12" t="s">
        <v>1493</v>
      </c>
      <c r="ET215" s="12" t="s">
        <v>1493</v>
      </c>
      <c r="EU215" s="12" t="s">
        <v>1493</v>
      </c>
      <c r="EV215" s="12" t="s">
        <v>1493</v>
      </c>
      <c r="EW215" s="12" t="s">
        <v>1493</v>
      </c>
      <c r="EX215" s="12" t="s">
        <v>1493</v>
      </c>
      <c r="EY215" s="12" t="s">
        <v>1493</v>
      </c>
      <c r="EZ215" s="12" t="s">
        <v>1493</v>
      </c>
      <c r="FA215" s="12" t="s">
        <v>1493</v>
      </c>
      <c r="FB215" s="12" t="s">
        <v>1493</v>
      </c>
      <c r="FC215" s="12" t="s">
        <v>1493</v>
      </c>
      <c r="FD215" s="12" t="s">
        <v>1493</v>
      </c>
      <c r="FE215" s="12" t="s">
        <v>1493</v>
      </c>
      <c r="FF215" s="12" t="s">
        <v>1493</v>
      </c>
      <c r="FG215" s="12" t="s">
        <v>1493</v>
      </c>
      <c r="FH215" s="12" t="s">
        <v>1493</v>
      </c>
      <c r="FI215" s="12" t="s">
        <v>1493</v>
      </c>
      <c r="FJ215" s="12" t="s">
        <v>1493</v>
      </c>
      <c r="FK215" s="12" t="s">
        <v>1493</v>
      </c>
      <c r="FL215" s="12" t="s">
        <v>1493</v>
      </c>
      <c r="FM215" s="12" t="s">
        <v>1493</v>
      </c>
      <c r="FN215">
        <v>1</v>
      </c>
      <c r="FO215" s="12" t="s">
        <v>1493</v>
      </c>
      <c r="FP215" s="12" t="s">
        <v>1493</v>
      </c>
      <c r="FQ215">
        <v>0</v>
      </c>
      <c r="FR215" s="12" t="s">
        <v>1493</v>
      </c>
      <c r="FS215" s="12" t="s">
        <v>1493</v>
      </c>
      <c r="FT215" s="12" t="s">
        <v>1493</v>
      </c>
      <c r="FU215" s="12" t="s">
        <v>1493</v>
      </c>
      <c r="FV215" s="12" t="s">
        <v>1493</v>
      </c>
      <c r="FW215" s="12" t="s">
        <v>1493</v>
      </c>
      <c r="FX215" s="12" t="s">
        <v>1493</v>
      </c>
      <c r="FY215" s="12" t="s">
        <v>1493</v>
      </c>
      <c r="FZ215" s="12" t="s">
        <v>1493</v>
      </c>
      <c r="GA215" s="12" t="s">
        <v>1493</v>
      </c>
      <c r="GB215" s="12" t="s">
        <v>1493</v>
      </c>
      <c r="GC215" s="12" t="s">
        <v>1493</v>
      </c>
      <c r="GD215" s="12" t="s">
        <v>1493</v>
      </c>
      <c r="GE215" s="12" t="s">
        <v>1493</v>
      </c>
      <c r="GF215" s="12" t="s">
        <v>1493</v>
      </c>
      <c r="GG215" s="12" t="s">
        <v>1493</v>
      </c>
      <c r="GH215" s="12" t="s">
        <v>1493</v>
      </c>
      <c r="GI215" s="12" t="s">
        <v>1493</v>
      </c>
      <c r="GJ215">
        <v>0</v>
      </c>
      <c r="GK215">
        <v>0</v>
      </c>
      <c r="GL215">
        <v>0</v>
      </c>
      <c r="GN215">
        <v>1</v>
      </c>
    </row>
    <row r="216" spans="1:196" x14ac:dyDescent="0.25">
      <c r="A216" s="4">
        <v>1.1200000000000001</v>
      </c>
      <c r="B216" s="12" t="s">
        <v>1226</v>
      </c>
      <c r="C216" s="12" t="s">
        <v>1493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 s="12" t="s">
        <v>1493</v>
      </c>
      <c r="M216" s="12" t="s">
        <v>1493</v>
      </c>
      <c r="N216">
        <v>1</v>
      </c>
      <c r="O216">
        <v>1</v>
      </c>
      <c r="P216" s="12" t="s">
        <v>1493</v>
      </c>
      <c r="Q216" s="12" t="s">
        <v>1493</v>
      </c>
      <c r="R216" s="12" t="s">
        <v>1493</v>
      </c>
      <c r="S216" s="12" t="s">
        <v>1493</v>
      </c>
      <c r="T216" s="12" t="s">
        <v>1493</v>
      </c>
      <c r="U216" s="12" t="s">
        <v>1493</v>
      </c>
      <c r="V216" s="12" t="s">
        <v>1493</v>
      </c>
      <c r="W216" s="12" t="s">
        <v>1493</v>
      </c>
      <c r="X216" s="12" t="s">
        <v>1493</v>
      </c>
      <c r="Y216" s="12" t="s">
        <v>1493</v>
      </c>
      <c r="Z216" s="12" t="s">
        <v>1493</v>
      </c>
      <c r="AA216" s="12" t="s">
        <v>1493</v>
      </c>
      <c r="AB216" s="12" t="s">
        <v>1493</v>
      </c>
      <c r="AC216" s="12" t="s">
        <v>1493</v>
      </c>
      <c r="AD216" s="12" t="s">
        <v>1493</v>
      </c>
      <c r="AE216" s="12" t="s">
        <v>1493</v>
      </c>
      <c r="AF216" s="12" t="s">
        <v>1493</v>
      </c>
      <c r="AG216" s="12" t="s">
        <v>1493</v>
      </c>
      <c r="AH216" s="12" t="s">
        <v>1493</v>
      </c>
      <c r="AI216" s="12" t="s">
        <v>1493</v>
      </c>
      <c r="AJ216" s="12" t="s">
        <v>1493</v>
      </c>
      <c r="AK216" s="12" t="s">
        <v>1493</v>
      </c>
      <c r="AL216" s="12" t="s">
        <v>1493</v>
      </c>
      <c r="AM216" s="12" t="s">
        <v>1493</v>
      </c>
      <c r="AN216" s="12" t="s">
        <v>1493</v>
      </c>
      <c r="AO216" s="12" t="s">
        <v>1493</v>
      </c>
      <c r="AP216" s="12" t="s">
        <v>1493</v>
      </c>
      <c r="AQ216" s="12" t="s">
        <v>1493</v>
      </c>
      <c r="AR216" s="12" t="s">
        <v>1493</v>
      </c>
      <c r="AS216" s="12" t="s">
        <v>1493</v>
      </c>
      <c r="AT216" s="12" t="s">
        <v>1493</v>
      </c>
      <c r="AU216" s="12" t="s">
        <v>1493</v>
      </c>
      <c r="AV216" s="12" t="s">
        <v>1493</v>
      </c>
      <c r="AW216" s="12" t="s">
        <v>1493</v>
      </c>
      <c r="AX216" s="12" t="s">
        <v>1493</v>
      </c>
      <c r="AY216" s="12" t="s">
        <v>1493</v>
      </c>
      <c r="AZ216" s="12" t="s">
        <v>1493</v>
      </c>
      <c r="BA216" s="12" t="s">
        <v>1493</v>
      </c>
      <c r="BB216" s="12" t="s">
        <v>1493</v>
      </c>
      <c r="BC216" s="12" t="s">
        <v>1493</v>
      </c>
      <c r="BD216" s="12" t="s">
        <v>1493</v>
      </c>
      <c r="BE216" s="12" t="s">
        <v>1493</v>
      </c>
      <c r="BF216" s="12" t="s">
        <v>1493</v>
      </c>
      <c r="BG216" s="12" t="s">
        <v>1493</v>
      </c>
      <c r="BH216" s="12" t="s">
        <v>1493</v>
      </c>
      <c r="BI216" s="12" t="s">
        <v>1493</v>
      </c>
      <c r="BJ216" s="12" t="s">
        <v>1493</v>
      </c>
      <c r="BK216" s="12" t="s">
        <v>1493</v>
      </c>
      <c r="BL216" s="12" t="s">
        <v>1493</v>
      </c>
      <c r="BM216" s="12" t="s">
        <v>1493</v>
      </c>
      <c r="BN216" s="12" t="s">
        <v>1493</v>
      </c>
      <c r="BO216" s="12" t="s">
        <v>1493</v>
      </c>
      <c r="BP216" s="12" t="s">
        <v>1493</v>
      </c>
      <c r="BQ216" s="12" t="s">
        <v>1493</v>
      </c>
      <c r="BR216" s="12" t="s">
        <v>1493</v>
      </c>
      <c r="BS216" s="12" t="s">
        <v>1493</v>
      </c>
      <c r="BT216" s="12" t="s">
        <v>1493</v>
      </c>
      <c r="BU216" s="12" t="s">
        <v>1493</v>
      </c>
      <c r="BV216" s="12" t="s">
        <v>1493</v>
      </c>
      <c r="BW216" s="12" t="s">
        <v>1493</v>
      </c>
      <c r="BX216" s="12" t="s">
        <v>1493</v>
      </c>
      <c r="BY216" s="12" t="s">
        <v>1493</v>
      </c>
      <c r="BZ216" s="12" t="s">
        <v>1493</v>
      </c>
      <c r="CA216" s="12" t="s">
        <v>1493</v>
      </c>
      <c r="CB216" s="12" t="s">
        <v>1493</v>
      </c>
      <c r="CC216" s="12" t="s">
        <v>1493</v>
      </c>
      <c r="CD216" s="12" t="s">
        <v>1493</v>
      </c>
      <c r="CE216" s="12" t="s">
        <v>1493</v>
      </c>
      <c r="CF216" s="12" t="s">
        <v>1493</v>
      </c>
      <c r="CG216" s="12" t="s">
        <v>1493</v>
      </c>
      <c r="CH216" s="12" t="s">
        <v>1493</v>
      </c>
      <c r="CI216" s="12" t="s">
        <v>1493</v>
      </c>
      <c r="CJ216" s="12" t="s">
        <v>1493</v>
      </c>
      <c r="CK216" s="12" t="s">
        <v>1493</v>
      </c>
      <c r="CL216" s="12" t="s">
        <v>1493</v>
      </c>
      <c r="CM216" s="12" t="s">
        <v>1493</v>
      </c>
      <c r="CN216" s="12" t="s">
        <v>1493</v>
      </c>
      <c r="CO216" s="12" t="s">
        <v>1493</v>
      </c>
      <c r="CP216" s="12" t="s">
        <v>1493</v>
      </c>
      <c r="CQ216" s="12" t="s">
        <v>1493</v>
      </c>
      <c r="CR216" s="12" t="s">
        <v>1493</v>
      </c>
      <c r="CS216" s="12" t="s">
        <v>1493</v>
      </c>
      <c r="CT216" s="12" t="s">
        <v>1493</v>
      </c>
      <c r="CU216" s="12" t="s">
        <v>1493</v>
      </c>
      <c r="CV216" s="12" t="s">
        <v>1493</v>
      </c>
      <c r="CW216" s="12" t="s">
        <v>1493</v>
      </c>
      <c r="CX216" s="12" t="s">
        <v>1493</v>
      </c>
      <c r="CY216" s="12" t="s">
        <v>1493</v>
      </c>
      <c r="CZ216" s="12" t="s">
        <v>1493</v>
      </c>
      <c r="DA216" s="12" t="s">
        <v>1493</v>
      </c>
      <c r="DB216" s="12" t="s">
        <v>1493</v>
      </c>
      <c r="DC216" s="12" t="s">
        <v>1493</v>
      </c>
      <c r="DD216" s="12" t="s">
        <v>1493</v>
      </c>
      <c r="DE216" s="12" t="s">
        <v>1493</v>
      </c>
      <c r="DF216" s="12" t="s">
        <v>1493</v>
      </c>
      <c r="DG216" s="12" t="s">
        <v>1493</v>
      </c>
      <c r="DH216" s="12" t="s">
        <v>1493</v>
      </c>
      <c r="DI216" s="12" t="s">
        <v>1493</v>
      </c>
      <c r="DJ216" s="12" t="s">
        <v>1493</v>
      </c>
      <c r="DK216" s="12" t="s">
        <v>1493</v>
      </c>
      <c r="DL216" s="12" t="s">
        <v>1493</v>
      </c>
      <c r="DM216" s="12" t="s">
        <v>1493</v>
      </c>
      <c r="DN216" s="12" t="s">
        <v>1493</v>
      </c>
      <c r="DO216" s="12" t="s">
        <v>1493</v>
      </c>
      <c r="DP216" s="12" t="s">
        <v>1493</v>
      </c>
      <c r="DQ216" s="12" t="s">
        <v>1493</v>
      </c>
      <c r="DR216" s="12" t="s">
        <v>1493</v>
      </c>
      <c r="DS216" s="12" t="s">
        <v>1493</v>
      </c>
      <c r="DT216" s="12" t="s">
        <v>1493</v>
      </c>
      <c r="DU216" s="12" t="s">
        <v>1493</v>
      </c>
      <c r="DV216" s="12" t="s">
        <v>1493</v>
      </c>
      <c r="DW216" s="12" t="s">
        <v>1493</v>
      </c>
      <c r="DX216" s="12" t="s">
        <v>1493</v>
      </c>
      <c r="DY216" s="12" t="s">
        <v>1493</v>
      </c>
      <c r="DZ216" s="12" t="s">
        <v>1493</v>
      </c>
      <c r="EA216" s="12" t="s">
        <v>1493</v>
      </c>
      <c r="EB216" s="12" t="s">
        <v>1493</v>
      </c>
      <c r="EC216" s="12" t="s">
        <v>1493</v>
      </c>
      <c r="ED216" s="12" t="s">
        <v>1493</v>
      </c>
      <c r="EE216" s="12" t="s">
        <v>1493</v>
      </c>
      <c r="EF216" s="12" t="s">
        <v>1493</v>
      </c>
      <c r="EG216" s="12" t="s">
        <v>1493</v>
      </c>
      <c r="EH216" s="12" t="s">
        <v>1493</v>
      </c>
      <c r="EI216" s="12" t="s">
        <v>1493</v>
      </c>
      <c r="EJ216" s="12" t="s">
        <v>1493</v>
      </c>
      <c r="EK216" s="12" t="s">
        <v>1493</v>
      </c>
      <c r="EL216" s="12" t="s">
        <v>1493</v>
      </c>
      <c r="EM216" s="12" t="s">
        <v>1493</v>
      </c>
      <c r="EN216" s="12" t="s">
        <v>1493</v>
      </c>
      <c r="EO216" s="12" t="s">
        <v>1493</v>
      </c>
      <c r="EP216" s="12" t="s">
        <v>1493</v>
      </c>
      <c r="EQ216" s="12" t="s">
        <v>1493</v>
      </c>
      <c r="ER216" s="12" t="s">
        <v>1493</v>
      </c>
      <c r="ES216" s="12" t="s">
        <v>1493</v>
      </c>
      <c r="ET216" s="12" t="s">
        <v>1493</v>
      </c>
      <c r="EU216" s="12" t="s">
        <v>1493</v>
      </c>
      <c r="EV216" s="12" t="s">
        <v>1493</v>
      </c>
      <c r="EW216" s="12" t="s">
        <v>1493</v>
      </c>
      <c r="EX216" s="12" t="s">
        <v>1493</v>
      </c>
      <c r="EY216" s="12" t="s">
        <v>1493</v>
      </c>
      <c r="EZ216" s="12" t="s">
        <v>1493</v>
      </c>
      <c r="FA216" s="12" t="s">
        <v>1493</v>
      </c>
      <c r="FB216" s="12" t="s">
        <v>1493</v>
      </c>
      <c r="FC216" s="12" t="s">
        <v>1493</v>
      </c>
      <c r="FD216" s="12" t="s">
        <v>1493</v>
      </c>
      <c r="FE216" s="12" t="s">
        <v>1493</v>
      </c>
      <c r="FF216" s="12" t="s">
        <v>1493</v>
      </c>
      <c r="FG216" s="12" t="s">
        <v>1493</v>
      </c>
      <c r="FH216" s="12" t="s">
        <v>1493</v>
      </c>
      <c r="FI216" s="12" t="s">
        <v>1493</v>
      </c>
      <c r="FJ216" s="12" t="s">
        <v>1493</v>
      </c>
      <c r="FK216" s="12" t="s">
        <v>1493</v>
      </c>
      <c r="FL216" s="12" t="s">
        <v>1493</v>
      </c>
      <c r="FM216" s="12" t="s">
        <v>1493</v>
      </c>
      <c r="FN216">
        <v>1</v>
      </c>
      <c r="FO216" s="12" t="s">
        <v>1493</v>
      </c>
      <c r="FP216" s="12" t="s">
        <v>1493</v>
      </c>
      <c r="FQ216">
        <v>1</v>
      </c>
      <c r="FR216" s="12" t="s">
        <v>1493</v>
      </c>
      <c r="FS216" s="12" t="s">
        <v>1493</v>
      </c>
      <c r="FT216" s="12" t="s">
        <v>1493</v>
      </c>
      <c r="FU216" s="12" t="s">
        <v>1493</v>
      </c>
      <c r="FV216" s="12" t="s">
        <v>1493</v>
      </c>
      <c r="FW216" s="12" t="s">
        <v>1493</v>
      </c>
      <c r="FX216" s="12" t="s">
        <v>1493</v>
      </c>
      <c r="FY216" s="12" t="s">
        <v>1493</v>
      </c>
      <c r="FZ216" s="12" t="s">
        <v>1493</v>
      </c>
      <c r="GA216" s="12" t="s">
        <v>1493</v>
      </c>
      <c r="GB216" s="12" t="s">
        <v>1493</v>
      </c>
      <c r="GC216" s="12" t="s">
        <v>1493</v>
      </c>
      <c r="GD216" s="12" t="s">
        <v>1493</v>
      </c>
      <c r="GE216" s="12" t="s">
        <v>1493</v>
      </c>
      <c r="GF216" s="12" t="s">
        <v>1493</v>
      </c>
      <c r="GG216" s="12" t="s">
        <v>1493</v>
      </c>
      <c r="GH216" s="12" t="s">
        <v>1493</v>
      </c>
      <c r="GI216" s="12" t="s">
        <v>1493</v>
      </c>
      <c r="GJ216">
        <v>0</v>
      </c>
      <c r="GK216">
        <v>0</v>
      </c>
      <c r="GL216">
        <v>0</v>
      </c>
      <c r="GN216">
        <v>1</v>
      </c>
    </row>
    <row r="217" spans="1:196" x14ac:dyDescent="0.25">
      <c r="A217" s="4">
        <v>1.121</v>
      </c>
      <c r="B217" s="12" t="s">
        <v>609</v>
      </c>
      <c r="C217" s="12" t="s">
        <v>1493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 s="12" t="s">
        <v>1493</v>
      </c>
      <c r="M217" s="12" t="s">
        <v>1493</v>
      </c>
      <c r="N217" s="12" t="s">
        <v>1493</v>
      </c>
      <c r="O217">
        <v>1</v>
      </c>
      <c r="P217" s="12" t="s">
        <v>737</v>
      </c>
      <c r="Q217" s="12" t="s">
        <v>1493</v>
      </c>
      <c r="R217">
        <v>1</v>
      </c>
      <c r="S217" s="12" t="s">
        <v>1493</v>
      </c>
      <c r="T217" s="12" t="s">
        <v>1493</v>
      </c>
      <c r="U217" s="12" t="s">
        <v>1493</v>
      </c>
      <c r="V217" s="12" t="s">
        <v>1493</v>
      </c>
      <c r="W217" s="12" t="s">
        <v>1493</v>
      </c>
      <c r="X217" s="12" t="s">
        <v>1493</v>
      </c>
      <c r="Y217" s="12" t="s">
        <v>1493</v>
      </c>
      <c r="Z217" s="12" t="s">
        <v>1493</v>
      </c>
      <c r="AA217" s="12" t="s">
        <v>1493</v>
      </c>
      <c r="AB217">
        <v>1</v>
      </c>
      <c r="AC217">
        <v>1</v>
      </c>
      <c r="AD217" s="12" t="s">
        <v>1493</v>
      </c>
      <c r="AE217" s="12" t="s">
        <v>1493</v>
      </c>
      <c r="AF217" s="12" t="s">
        <v>1493</v>
      </c>
      <c r="AG217" s="12" t="s">
        <v>1493</v>
      </c>
      <c r="AH217" s="12" t="s">
        <v>1493</v>
      </c>
      <c r="AI217" s="12" t="s">
        <v>1493</v>
      </c>
      <c r="AJ217" s="12" t="s">
        <v>1493</v>
      </c>
      <c r="AK217" s="12" t="s">
        <v>1493</v>
      </c>
      <c r="AL217" s="12" t="s">
        <v>1493</v>
      </c>
      <c r="AM217" s="12" t="s">
        <v>1493</v>
      </c>
      <c r="AN217" s="12" t="s">
        <v>1493</v>
      </c>
      <c r="AO217" s="12" t="s">
        <v>1493</v>
      </c>
      <c r="AP217" s="12" t="s">
        <v>1493</v>
      </c>
      <c r="AQ217" s="12" t="s">
        <v>1493</v>
      </c>
      <c r="AR217" s="12" t="s">
        <v>1493</v>
      </c>
      <c r="AS217" s="12" t="s">
        <v>1493</v>
      </c>
      <c r="AT217" s="12" t="s">
        <v>1493</v>
      </c>
      <c r="AU217" s="12" t="s">
        <v>1493</v>
      </c>
      <c r="AV217" s="12" t="s">
        <v>1493</v>
      </c>
      <c r="AW217" s="12" t="s">
        <v>1493</v>
      </c>
      <c r="AX217" s="12" t="s">
        <v>1493</v>
      </c>
      <c r="AY217" s="12" t="s">
        <v>1493</v>
      </c>
      <c r="AZ217" s="12" t="s">
        <v>1493</v>
      </c>
      <c r="BA217" s="12" t="s">
        <v>1493</v>
      </c>
      <c r="BB217" s="12" t="s">
        <v>1493</v>
      </c>
      <c r="BC217" s="12" t="s">
        <v>1493</v>
      </c>
      <c r="BD217" s="12" t="s">
        <v>1493</v>
      </c>
      <c r="BE217" s="12" t="s">
        <v>1493</v>
      </c>
      <c r="BF217" s="12" t="s">
        <v>1493</v>
      </c>
      <c r="BG217" s="12" t="s">
        <v>1493</v>
      </c>
      <c r="BH217" s="12" t="s">
        <v>1493</v>
      </c>
      <c r="BI217" s="12" t="s">
        <v>1493</v>
      </c>
      <c r="BJ217" s="12" t="s">
        <v>1493</v>
      </c>
      <c r="BK217" s="12" t="s">
        <v>1493</v>
      </c>
      <c r="BL217" s="12" t="s">
        <v>1493</v>
      </c>
      <c r="BM217" s="12" t="s">
        <v>1493</v>
      </c>
      <c r="BN217" s="12" t="s">
        <v>1493</v>
      </c>
      <c r="BO217" s="12" t="s">
        <v>1493</v>
      </c>
      <c r="BP217" s="12" t="s">
        <v>1493</v>
      </c>
      <c r="BQ217" s="12" t="s">
        <v>1493</v>
      </c>
      <c r="BR217" s="12" t="s">
        <v>1493</v>
      </c>
      <c r="BS217" s="12" t="s">
        <v>1493</v>
      </c>
      <c r="BT217" s="12" t="s">
        <v>1493</v>
      </c>
      <c r="BU217" s="12" t="s">
        <v>1493</v>
      </c>
      <c r="BV217" s="12" t="s">
        <v>1493</v>
      </c>
      <c r="BW217" s="12" t="s">
        <v>1493</v>
      </c>
      <c r="BX217" s="12" t="s">
        <v>1493</v>
      </c>
      <c r="BY217" s="12" t="s">
        <v>1493</v>
      </c>
      <c r="BZ217" s="12" t="s">
        <v>1493</v>
      </c>
      <c r="CA217" s="12" t="s">
        <v>1493</v>
      </c>
      <c r="CB217" s="12" t="s">
        <v>1493</v>
      </c>
      <c r="CC217" s="12" t="s">
        <v>1493</v>
      </c>
      <c r="CD217" s="12" t="s">
        <v>1493</v>
      </c>
      <c r="CE217" s="12" t="s">
        <v>1493</v>
      </c>
      <c r="CF217" s="12" t="s">
        <v>1493</v>
      </c>
      <c r="CG217" s="12" t="s">
        <v>1493</v>
      </c>
      <c r="CH217" s="12" t="s">
        <v>1493</v>
      </c>
      <c r="CI217" s="12" t="s">
        <v>1493</v>
      </c>
      <c r="CJ217" s="12" t="s">
        <v>1493</v>
      </c>
      <c r="CK217" s="12" t="s">
        <v>1493</v>
      </c>
      <c r="CL217" s="12" t="s">
        <v>1493</v>
      </c>
      <c r="CM217" s="12" t="s">
        <v>1493</v>
      </c>
      <c r="CN217" s="12" t="s">
        <v>1493</v>
      </c>
      <c r="CO217" s="12" t="s">
        <v>1493</v>
      </c>
      <c r="CP217" s="12" t="s">
        <v>1493</v>
      </c>
      <c r="CQ217" s="12" t="s">
        <v>1493</v>
      </c>
      <c r="CR217" s="12" t="s">
        <v>1493</v>
      </c>
      <c r="CS217" s="12" t="s">
        <v>1493</v>
      </c>
      <c r="CT217" s="12" t="s">
        <v>1493</v>
      </c>
      <c r="CU217" s="12" t="s">
        <v>1493</v>
      </c>
      <c r="CV217" s="12" t="s">
        <v>1493</v>
      </c>
      <c r="CW217" s="12" t="s">
        <v>1493</v>
      </c>
      <c r="CX217" s="12" t="s">
        <v>1493</v>
      </c>
      <c r="CY217" s="12" t="s">
        <v>1493</v>
      </c>
      <c r="CZ217" s="12" t="s">
        <v>1493</v>
      </c>
      <c r="DA217" s="12" t="s">
        <v>1493</v>
      </c>
      <c r="DB217" s="12" t="s">
        <v>1493</v>
      </c>
      <c r="DC217" s="12" t="s">
        <v>1493</v>
      </c>
      <c r="DD217" s="12" t="s">
        <v>1493</v>
      </c>
      <c r="DE217" s="12" t="s">
        <v>1493</v>
      </c>
      <c r="DF217" s="12" t="s">
        <v>1493</v>
      </c>
      <c r="DG217" s="12" t="s">
        <v>1493</v>
      </c>
      <c r="DH217" s="12" t="s">
        <v>1493</v>
      </c>
      <c r="DI217" s="12" t="s">
        <v>1493</v>
      </c>
      <c r="DJ217" s="12" t="s">
        <v>1493</v>
      </c>
      <c r="DK217" s="12" t="s">
        <v>1493</v>
      </c>
      <c r="DL217" s="12" t="s">
        <v>1493</v>
      </c>
      <c r="DM217" s="12" t="s">
        <v>1493</v>
      </c>
      <c r="DN217" s="12" t="s">
        <v>1493</v>
      </c>
      <c r="DO217" s="12" t="s">
        <v>1493</v>
      </c>
      <c r="DP217" s="12" t="s">
        <v>1493</v>
      </c>
      <c r="DQ217" s="12" t="s">
        <v>1493</v>
      </c>
      <c r="DR217" s="12" t="s">
        <v>1493</v>
      </c>
      <c r="DS217" s="12" t="s">
        <v>1493</v>
      </c>
      <c r="DT217" s="12" t="s">
        <v>1493</v>
      </c>
      <c r="DU217" s="12" t="s">
        <v>1493</v>
      </c>
      <c r="DV217" s="12" t="s">
        <v>1493</v>
      </c>
      <c r="DW217" s="12" t="s">
        <v>1493</v>
      </c>
      <c r="DX217" s="12" t="s">
        <v>1493</v>
      </c>
      <c r="DY217" s="12" t="s">
        <v>1493</v>
      </c>
      <c r="DZ217" s="12" t="s">
        <v>1493</v>
      </c>
      <c r="EA217" s="12" t="s">
        <v>1493</v>
      </c>
      <c r="EB217" s="12" t="s">
        <v>1493</v>
      </c>
      <c r="EC217" s="12" t="s">
        <v>1493</v>
      </c>
      <c r="ED217" s="12" t="s">
        <v>1493</v>
      </c>
      <c r="EE217" s="12" t="s">
        <v>1493</v>
      </c>
      <c r="EF217" s="12" t="s">
        <v>1493</v>
      </c>
      <c r="EG217" s="12" t="s">
        <v>1493</v>
      </c>
      <c r="EH217" s="12" t="s">
        <v>1493</v>
      </c>
      <c r="EI217" s="12" t="s">
        <v>1493</v>
      </c>
      <c r="EJ217" s="12" t="s">
        <v>1493</v>
      </c>
      <c r="EK217" s="12" t="s">
        <v>1493</v>
      </c>
      <c r="EL217" s="12" t="s">
        <v>1493</v>
      </c>
      <c r="EM217" s="12" t="s">
        <v>1493</v>
      </c>
      <c r="EN217" s="12" t="s">
        <v>1493</v>
      </c>
      <c r="EO217" s="12" t="s">
        <v>1493</v>
      </c>
      <c r="EP217" s="12" t="s">
        <v>1493</v>
      </c>
      <c r="EQ217" s="12" t="s">
        <v>1493</v>
      </c>
      <c r="ER217" s="12" t="s">
        <v>1493</v>
      </c>
      <c r="ES217" s="12" t="s">
        <v>1493</v>
      </c>
      <c r="ET217" s="12" t="s">
        <v>1493</v>
      </c>
      <c r="EU217" s="12" t="s">
        <v>1493</v>
      </c>
      <c r="EV217" s="12" t="s">
        <v>1493</v>
      </c>
      <c r="EW217" s="12" t="s">
        <v>1493</v>
      </c>
      <c r="EX217" s="12" t="s">
        <v>1493</v>
      </c>
      <c r="EY217" s="12" t="s">
        <v>1493</v>
      </c>
      <c r="EZ217" s="12" t="s">
        <v>1493</v>
      </c>
      <c r="FA217" s="12" t="s">
        <v>1493</v>
      </c>
      <c r="FB217" s="12" t="s">
        <v>1493</v>
      </c>
      <c r="FC217" s="12" t="s">
        <v>1493</v>
      </c>
      <c r="FD217" s="12" t="s">
        <v>1493</v>
      </c>
      <c r="FE217" s="12" t="s">
        <v>1493</v>
      </c>
      <c r="FF217" s="12" t="s">
        <v>1493</v>
      </c>
      <c r="FG217" s="12" t="s">
        <v>1493</v>
      </c>
      <c r="FH217" s="12" t="s">
        <v>1493</v>
      </c>
      <c r="FI217" s="12" t="s">
        <v>1493</v>
      </c>
      <c r="FJ217" s="12" t="s">
        <v>1493</v>
      </c>
      <c r="FK217" s="12" t="s">
        <v>1493</v>
      </c>
      <c r="FL217" s="12" t="s">
        <v>1493</v>
      </c>
      <c r="FM217" s="12" t="s">
        <v>1493</v>
      </c>
      <c r="FN217">
        <v>1</v>
      </c>
      <c r="FO217" s="12" t="s">
        <v>1493</v>
      </c>
      <c r="FP217" s="12" t="s">
        <v>1493</v>
      </c>
      <c r="FQ217">
        <v>0</v>
      </c>
      <c r="FR217" s="12" t="s">
        <v>1493</v>
      </c>
      <c r="FS217" s="12" t="s">
        <v>1493</v>
      </c>
      <c r="FT217" s="12" t="s">
        <v>1493</v>
      </c>
      <c r="FU217" s="12" t="s">
        <v>1493</v>
      </c>
      <c r="FV217" s="12" t="s">
        <v>1493</v>
      </c>
      <c r="FW217" s="12" t="s">
        <v>1493</v>
      </c>
      <c r="FX217" s="12" t="s">
        <v>1493</v>
      </c>
      <c r="FY217" s="12" t="s">
        <v>1493</v>
      </c>
      <c r="FZ217" s="12" t="s">
        <v>1493</v>
      </c>
      <c r="GA217" s="12" t="s">
        <v>1493</v>
      </c>
      <c r="GB217" s="12" t="s">
        <v>1493</v>
      </c>
      <c r="GC217" s="12" t="s">
        <v>1493</v>
      </c>
      <c r="GD217" s="12" t="s">
        <v>1493</v>
      </c>
      <c r="GE217" s="12" t="s">
        <v>1493</v>
      </c>
      <c r="GF217" s="12" t="s">
        <v>1493</v>
      </c>
      <c r="GG217" s="12" t="s">
        <v>1493</v>
      </c>
      <c r="GH217" s="12" t="s">
        <v>1493</v>
      </c>
      <c r="GI217" s="12" t="s">
        <v>1493</v>
      </c>
      <c r="GJ217">
        <v>0</v>
      </c>
      <c r="GK217">
        <v>0</v>
      </c>
      <c r="GL217">
        <v>0</v>
      </c>
      <c r="GN217">
        <v>1</v>
      </c>
    </row>
    <row r="218" spans="1:196" x14ac:dyDescent="0.25">
      <c r="A218" s="4">
        <v>1.1220000000000001</v>
      </c>
      <c r="B218" s="12" t="s">
        <v>1006</v>
      </c>
      <c r="C218" s="12" t="s">
        <v>1493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 s="12" t="s">
        <v>1493</v>
      </c>
      <c r="M218" s="12" t="s">
        <v>1493</v>
      </c>
      <c r="N218" s="12" t="s">
        <v>1493</v>
      </c>
      <c r="O218" s="12" t="s">
        <v>1493</v>
      </c>
      <c r="P218" s="12" t="s">
        <v>714</v>
      </c>
      <c r="Q218" s="12" t="s">
        <v>1493</v>
      </c>
      <c r="R218">
        <v>1</v>
      </c>
      <c r="S218" s="12" t="s">
        <v>1493</v>
      </c>
      <c r="T218" s="12" t="s">
        <v>1493</v>
      </c>
      <c r="U218" s="12" t="s">
        <v>1493</v>
      </c>
      <c r="V218" s="12" t="s">
        <v>1493</v>
      </c>
      <c r="W218" s="12" t="s">
        <v>1493</v>
      </c>
      <c r="X218" s="12" t="s">
        <v>1493</v>
      </c>
      <c r="Y218" s="12" t="s">
        <v>1493</v>
      </c>
      <c r="Z218" s="12" t="s">
        <v>1493</v>
      </c>
      <c r="AA218" s="12" t="s">
        <v>1493</v>
      </c>
      <c r="AB218">
        <v>1</v>
      </c>
      <c r="AC218">
        <v>1</v>
      </c>
      <c r="AD218" s="12" t="s">
        <v>1493</v>
      </c>
      <c r="AE218" s="12" t="s">
        <v>1493</v>
      </c>
      <c r="AF218" s="12" t="s">
        <v>1493</v>
      </c>
      <c r="AG218" s="12" t="s">
        <v>1493</v>
      </c>
      <c r="AH218" s="12" t="s">
        <v>1493</v>
      </c>
      <c r="AI218" s="12" t="s">
        <v>1493</v>
      </c>
      <c r="AJ218" s="12" t="s">
        <v>1493</v>
      </c>
      <c r="AK218" s="12" t="s">
        <v>1493</v>
      </c>
      <c r="AL218" s="12" t="s">
        <v>1493</v>
      </c>
      <c r="AM218" s="12" t="s">
        <v>1493</v>
      </c>
      <c r="AN218" s="12" t="s">
        <v>1493</v>
      </c>
      <c r="AO218" s="12" t="s">
        <v>1493</v>
      </c>
      <c r="AP218" s="12" t="s">
        <v>1493</v>
      </c>
      <c r="AQ218" s="12" t="s">
        <v>1493</v>
      </c>
      <c r="AR218" s="12" t="s">
        <v>1493</v>
      </c>
      <c r="AS218" s="12" t="s">
        <v>1493</v>
      </c>
      <c r="AT218" s="12" t="s">
        <v>1493</v>
      </c>
      <c r="AU218" s="12" t="s">
        <v>1493</v>
      </c>
      <c r="AV218" s="12" t="s">
        <v>1493</v>
      </c>
      <c r="AW218" s="12" t="s">
        <v>1493</v>
      </c>
      <c r="AX218" s="12" t="s">
        <v>1493</v>
      </c>
      <c r="AY218" s="12" t="s">
        <v>1493</v>
      </c>
      <c r="AZ218" s="12" t="s">
        <v>1493</v>
      </c>
      <c r="BA218" s="12" t="s">
        <v>1493</v>
      </c>
      <c r="BB218" s="12" t="s">
        <v>1493</v>
      </c>
      <c r="BC218" s="12" t="s">
        <v>1493</v>
      </c>
      <c r="BD218" s="12" t="s">
        <v>1493</v>
      </c>
      <c r="BE218" s="12" t="s">
        <v>1493</v>
      </c>
      <c r="BF218" s="12" t="s">
        <v>1493</v>
      </c>
      <c r="BG218" s="12" t="s">
        <v>1493</v>
      </c>
      <c r="BH218" s="12" t="s">
        <v>1493</v>
      </c>
      <c r="BI218" s="12" t="s">
        <v>1493</v>
      </c>
      <c r="BJ218" s="12" t="s">
        <v>1493</v>
      </c>
      <c r="BK218" s="12" t="s">
        <v>1493</v>
      </c>
      <c r="BL218" s="12" t="s">
        <v>1493</v>
      </c>
      <c r="BM218" s="12" t="s">
        <v>1493</v>
      </c>
      <c r="BN218" s="12" t="s">
        <v>1493</v>
      </c>
      <c r="BO218" s="12" t="s">
        <v>1493</v>
      </c>
      <c r="BP218" s="12" t="s">
        <v>1493</v>
      </c>
      <c r="BQ218" s="12" t="s">
        <v>1493</v>
      </c>
      <c r="BR218" s="12" t="s">
        <v>1493</v>
      </c>
      <c r="BS218" s="12" t="s">
        <v>1493</v>
      </c>
      <c r="BT218" s="12" t="s">
        <v>1493</v>
      </c>
      <c r="BU218" s="12" t="s">
        <v>1493</v>
      </c>
      <c r="BV218" s="12" t="s">
        <v>1493</v>
      </c>
      <c r="BW218" s="12" t="s">
        <v>1493</v>
      </c>
      <c r="BX218" s="12" t="s">
        <v>1493</v>
      </c>
      <c r="BY218" s="12" t="s">
        <v>1493</v>
      </c>
      <c r="BZ218" s="12" t="s">
        <v>1493</v>
      </c>
      <c r="CA218" s="12" t="s">
        <v>1493</v>
      </c>
      <c r="CB218" s="12" t="s">
        <v>1493</v>
      </c>
      <c r="CC218" s="12" t="s">
        <v>1493</v>
      </c>
      <c r="CD218" s="12" t="s">
        <v>1493</v>
      </c>
      <c r="CE218" s="12" t="s">
        <v>1493</v>
      </c>
      <c r="CF218" s="12" t="s">
        <v>1493</v>
      </c>
      <c r="CG218" s="12" t="s">
        <v>1493</v>
      </c>
      <c r="CH218" s="12" t="s">
        <v>1493</v>
      </c>
      <c r="CI218" s="12" t="s">
        <v>1493</v>
      </c>
      <c r="CJ218" s="12" t="s">
        <v>1493</v>
      </c>
      <c r="CK218" s="12" t="s">
        <v>1493</v>
      </c>
      <c r="CL218" s="12" t="s">
        <v>1493</v>
      </c>
      <c r="CM218" s="12" t="s">
        <v>1493</v>
      </c>
      <c r="CN218" s="12" t="s">
        <v>1493</v>
      </c>
      <c r="CO218" s="12" t="s">
        <v>1493</v>
      </c>
      <c r="CP218" s="12" t="s">
        <v>1493</v>
      </c>
      <c r="CQ218" s="12" t="s">
        <v>1493</v>
      </c>
      <c r="CR218" s="12" t="s">
        <v>1493</v>
      </c>
      <c r="CS218" s="12" t="s">
        <v>1493</v>
      </c>
      <c r="CT218" s="12" t="s">
        <v>1493</v>
      </c>
      <c r="CU218" s="12" t="s">
        <v>1493</v>
      </c>
      <c r="CV218" s="12" t="s">
        <v>1493</v>
      </c>
      <c r="CW218" s="12" t="s">
        <v>1493</v>
      </c>
      <c r="CX218" s="12" t="s">
        <v>1493</v>
      </c>
      <c r="CY218" s="12" t="s">
        <v>1493</v>
      </c>
      <c r="CZ218" s="12" t="s">
        <v>1493</v>
      </c>
      <c r="DA218" s="12" t="s">
        <v>1493</v>
      </c>
      <c r="DB218" s="12" t="s">
        <v>1493</v>
      </c>
      <c r="DC218" s="12" t="s">
        <v>1493</v>
      </c>
      <c r="DD218" s="12" t="s">
        <v>1493</v>
      </c>
      <c r="DE218" s="12" t="s">
        <v>1493</v>
      </c>
      <c r="DF218" s="12" t="s">
        <v>1493</v>
      </c>
      <c r="DG218" s="12" t="s">
        <v>1493</v>
      </c>
      <c r="DH218" s="12" t="s">
        <v>1493</v>
      </c>
      <c r="DI218" s="12" t="s">
        <v>1493</v>
      </c>
      <c r="DJ218" s="12" t="s">
        <v>1493</v>
      </c>
      <c r="DK218" s="12" t="s">
        <v>1493</v>
      </c>
      <c r="DL218" s="12" t="s">
        <v>1493</v>
      </c>
      <c r="DM218" s="12" t="s">
        <v>1493</v>
      </c>
      <c r="DN218" s="12" t="s">
        <v>1493</v>
      </c>
      <c r="DO218" s="12" t="s">
        <v>1493</v>
      </c>
      <c r="DP218" s="12" t="s">
        <v>1493</v>
      </c>
      <c r="DQ218" s="12" t="s">
        <v>1493</v>
      </c>
      <c r="DR218" s="12" t="s">
        <v>1493</v>
      </c>
      <c r="DS218" s="12" t="s">
        <v>1493</v>
      </c>
      <c r="DT218" s="12" t="s">
        <v>1493</v>
      </c>
      <c r="DU218" s="12" t="s">
        <v>1493</v>
      </c>
      <c r="DV218" s="12" t="s">
        <v>1493</v>
      </c>
      <c r="DW218" s="12" t="s">
        <v>1493</v>
      </c>
      <c r="DX218" s="12" t="s">
        <v>1493</v>
      </c>
      <c r="DY218" s="12" t="s">
        <v>1493</v>
      </c>
      <c r="DZ218" s="12" t="s">
        <v>1493</v>
      </c>
      <c r="EA218" s="12" t="s">
        <v>1493</v>
      </c>
      <c r="EB218" s="12" t="s">
        <v>1493</v>
      </c>
      <c r="EC218" s="12" t="s">
        <v>1493</v>
      </c>
      <c r="ED218" s="12" t="s">
        <v>1493</v>
      </c>
      <c r="EE218" s="12" t="s">
        <v>1493</v>
      </c>
      <c r="EF218" s="12" t="s">
        <v>1493</v>
      </c>
      <c r="EG218" s="12" t="s">
        <v>1493</v>
      </c>
      <c r="EH218" s="12" t="s">
        <v>1493</v>
      </c>
      <c r="EI218" s="12" t="s">
        <v>1493</v>
      </c>
      <c r="EJ218" s="12" t="s">
        <v>1493</v>
      </c>
      <c r="EK218" s="12" t="s">
        <v>1493</v>
      </c>
      <c r="EL218" s="12" t="s">
        <v>1493</v>
      </c>
      <c r="EM218" s="12" t="s">
        <v>1493</v>
      </c>
      <c r="EN218" s="12" t="s">
        <v>1493</v>
      </c>
      <c r="EO218" s="12" t="s">
        <v>1493</v>
      </c>
      <c r="EP218" s="12" t="s">
        <v>1493</v>
      </c>
      <c r="EQ218" s="12" t="s">
        <v>1493</v>
      </c>
      <c r="ER218" s="12" t="s">
        <v>1493</v>
      </c>
      <c r="ES218" s="12" t="s">
        <v>1493</v>
      </c>
      <c r="ET218" s="12" t="s">
        <v>1493</v>
      </c>
      <c r="EU218" s="12" t="s">
        <v>1493</v>
      </c>
      <c r="EV218" s="12" t="s">
        <v>1493</v>
      </c>
      <c r="EW218" s="12" t="s">
        <v>1493</v>
      </c>
      <c r="EX218" s="12" t="s">
        <v>1493</v>
      </c>
      <c r="EY218" s="12" t="s">
        <v>1493</v>
      </c>
      <c r="EZ218" s="12" t="s">
        <v>1493</v>
      </c>
      <c r="FA218" s="12" t="s">
        <v>1493</v>
      </c>
      <c r="FB218" s="12" t="s">
        <v>1493</v>
      </c>
      <c r="FC218" s="12" t="s">
        <v>1493</v>
      </c>
      <c r="FD218" s="12" t="s">
        <v>1493</v>
      </c>
      <c r="FE218" s="12" t="s">
        <v>1493</v>
      </c>
      <c r="FF218" s="12" t="s">
        <v>1493</v>
      </c>
      <c r="FG218" s="12" t="s">
        <v>1493</v>
      </c>
      <c r="FH218" s="12" t="s">
        <v>1493</v>
      </c>
      <c r="FI218" s="12" t="s">
        <v>1493</v>
      </c>
      <c r="FJ218" s="12" t="s">
        <v>1493</v>
      </c>
      <c r="FK218" s="12" t="s">
        <v>1493</v>
      </c>
      <c r="FL218" s="12" t="s">
        <v>1493</v>
      </c>
      <c r="FM218" s="12" t="s">
        <v>1493</v>
      </c>
      <c r="FN218" s="12" t="s">
        <v>603</v>
      </c>
      <c r="FO218" s="12" t="s">
        <v>1493</v>
      </c>
      <c r="FP218" s="12" t="s">
        <v>1493</v>
      </c>
      <c r="FQ218">
        <v>1</v>
      </c>
      <c r="FR218" s="12" t="s">
        <v>1493</v>
      </c>
      <c r="FS218" s="12" t="s">
        <v>1493</v>
      </c>
      <c r="FT218" s="12" t="s">
        <v>1493</v>
      </c>
      <c r="FU218" s="12" t="s">
        <v>1493</v>
      </c>
      <c r="FV218" s="12" t="s">
        <v>1493</v>
      </c>
      <c r="FW218" s="12" t="s">
        <v>1493</v>
      </c>
      <c r="FX218" s="12" t="s">
        <v>1493</v>
      </c>
      <c r="FY218" s="12" t="s">
        <v>1493</v>
      </c>
      <c r="FZ218" s="12" t="s">
        <v>1493</v>
      </c>
      <c r="GA218" s="12" t="s">
        <v>1493</v>
      </c>
      <c r="GB218" s="12" t="s">
        <v>1493</v>
      </c>
      <c r="GC218" s="12" t="s">
        <v>1493</v>
      </c>
      <c r="GD218" s="12" t="s">
        <v>1493</v>
      </c>
      <c r="GE218" s="12" t="s">
        <v>1493</v>
      </c>
      <c r="GF218" s="12" t="s">
        <v>1493</v>
      </c>
      <c r="GG218" s="12" t="s">
        <v>1493</v>
      </c>
      <c r="GH218" s="12" t="s">
        <v>1493</v>
      </c>
      <c r="GI218" s="12" t="s">
        <v>1493</v>
      </c>
      <c r="GJ218">
        <v>0</v>
      </c>
      <c r="GK218">
        <v>0</v>
      </c>
      <c r="GL218">
        <v>0</v>
      </c>
      <c r="GN218" s="12">
        <v>4</v>
      </c>
    </row>
    <row r="219" spans="1:196" x14ac:dyDescent="0.25">
      <c r="A219" s="4">
        <v>1.123</v>
      </c>
      <c r="B219" s="12" t="s">
        <v>632</v>
      </c>
      <c r="C219" s="12" t="s">
        <v>1493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 s="12" t="s">
        <v>1493</v>
      </c>
      <c r="M219" s="12" t="s">
        <v>1493</v>
      </c>
      <c r="N219" s="12" t="s">
        <v>1493</v>
      </c>
      <c r="O219">
        <v>1</v>
      </c>
      <c r="P219" s="12" t="s">
        <v>958</v>
      </c>
      <c r="Q219" s="12" t="s">
        <v>1493</v>
      </c>
      <c r="R219">
        <v>1</v>
      </c>
      <c r="S219" s="12" t="s">
        <v>1493</v>
      </c>
      <c r="T219" s="12" t="s">
        <v>1493</v>
      </c>
      <c r="U219" s="12" t="s">
        <v>1493</v>
      </c>
      <c r="V219" s="12" t="s">
        <v>1493</v>
      </c>
      <c r="W219" s="12" t="s">
        <v>1493</v>
      </c>
      <c r="X219" s="12" t="s">
        <v>1493</v>
      </c>
      <c r="Y219" s="12" t="s">
        <v>1493</v>
      </c>
      <c r="Z219" s="12" t="s">
        <v>1493</v>
      </c>
      <c r="AA219" s="12" t="s">
        <v>1493</v>
      </c>
      <c r="AB219">
        <v>1</v>
      </c>
      <c r="AC219">
        <v>1</v>
      </c>
      <c r="AD219" s="12" t="s">
        <v>1493</v>
      </c>
      <c r="AE219" s="12" t="s">
        <v>1493</v>
      </c>
      <c r="AF219" s="12" t="s">
        <v>1493</v>
      </c>
      <c r="AG219" s="12" t="s">
        <v>1493</v>
      </c>
      <c r="AH219" s="12" t="s">
        <v>1493</v>
      </c>
      <c r="AI219" s="12" t="s">
        <v>1493</v>
      </c>
      <c r="AJ219" s="12" t="s">
        <v>1493</v>
      </c>
      <c r="AK219" s="12" t="s">
        <v>1493</v>
      </c>
      <c r="AL219" s="12" t="s">
        <v>1493</v>
      </c>
      <c r="AM219" s="12" t="s">
        <v>1493</v>
      </c>
      <c r="AN219" s="12" t="s">
        <v>1493</v>
      </c>
      <c r="AO219" s="12" t="s">
        <v>1493</v>
      </c>
      <c r="AP219" s="12" t="s">
        <v>1493</v>
      </c>
      <c r="AQ219" s="12" t="s">
        <v>1493</v>
      </c>
      <c r="AR219" s="12" t="s">
        <v>1493</v>
      </c>
      <c r="AS219" s="12" t="s">
        <v>1493</v>
      </c>
      <c r="AT219" s="12" t="s">
        <v>1493</v>
      </c>
      <c r="AU219" s="12" t="s">
        <v>1493</v>
      </c>
      <c r="AV219" s="12" t="s">
        <v>1493</v>
      </c>
      <c r="AW219" s="12" t="s">
        <v>1493</v>
      </c>
      <c r="AX219" s="12" t="s">
        <v>1493</v>
      </c>
      <c r="AY219" s="12" t="s">
        <v>1493</v>
      </c>
      <c r="AZ219" s="12" t="s">
        <v>1493</v>
      </c>
      <c r="BA219" s="12" t="s">
        <v>1493</v>
      </c>
      <c r="BB219" s="12" t="s">
        <v>1493</v>
      </c>
      <c r="BC219" s="12" t="s">
        <v>1493</v>
      </c>
      <c r="BD219" s="12" t="s">
        <v>1493</v>
      </c>
      <c r="BE219" s="12" t="s">
        <v>1493</v>
      </c>
      <c r="BF219" s="12" t="s">
        <v>1493</v>
      </c>
      <c r="BG219" s="12" t="s">
        <v>1493</v>
      </c>
      <c r="BH219" s="12" t="s">
        <v>1493</v>
      </c>
      <c r="BI219" s="12" t="s">
        <v>1493</v>
      </c>
      <c r="BJ219" s="12" t="s">
        <v>1493</v>
      </c>
      <c r="BK219" s="12" t="s">
        <v>1493</v>
      </c>
      <c r="BL219" s="12" t="s">
        <v>1493</v>
      </c>
      <c r="BM219" s="12" t="s">
        <v>1493</v>
      </c>
      <c r="BN219" s="12" t="s">
        <v>1493</v>
      </c>
      <c r="BO219" s="12" t="s">
        <v>1493</v>
      </c>
      <c r="BP219" s="12" t="s">
        <v>1493</v>
      </c>
      <c r="BQ219" s="12" t="s">
        <v>1493</v>
      </c>
      <c r="BR219" s="12" t="s">
        <v>1493</v>
      </c>
      <c r="BS219" s="12" t="s">
        <v>1493</v>
      </c>
      <c r="BT219" s="12" t="s">
        <v>1493</v>
      </c>
      <c r="BU219" s="12" t="s">
        <v>1493</v>
      </c>
      <c r="BV219" s="12" t="s">
        <v>1493</v>
      </c>
      <c r="BW219" s="12" t="s">
        <v>1493</v>
      </c>
      <c r="BX219" s="12" t="s">
        <v>1493</v>
      </c>
      <c r="BY219" s="12" t="s">
        <v>1493</v>
      </c>
      <c r="BZ219" s="12" t="s">
        <v>1493</v>
      </c>
      <c r="CA219" s="12" t="s">
        <v>1493</v>
      </c>
      <c r="CB219" s="12" t="s">
        <v>1493</v>
      </c>
      <c r="CC219" s="12" t="s">
        <v>1493</v>
      </c>
      <c r="CD219" s="12" t="s">
        <v>1493</v>
      </c>
      <c r="CE219" s="12" t="s">
        <v>1493</v>
      </c>
      <c r="CF219" s="12" t="s">
        <v>1493</v>
      </c>
      <c r="CG219" s="12" t="s">
        <v>1493</v>
      </c>
      <c r="CH219" s="12" t="s">
        <v>1493</v>
      </c>
      <c r="CI219" s="12" t="s">
        <v>1493</v>
      </c>
      <c r="CJ219" s="12" t="s">
        <v>1493</v>
      </c>
      <c r="CK219" s="12" t="s">
        <v>1493</v>
      </c>
      <c r="CL219" s="12" t="s">
        <v>1493</v>
      </c>
      <c r="CM219" s="12" t="s">
        <v>1493</v>
      </c>
      <c r="CN219" s="12" t="s">
        <v>1493</v>
      </c>
      <c r="CO219" s="12" t="s">
        <v>1493</v>
      </c>
      <c r="CP219" s="12" t="s">
        <v>1493</v>
      </c>
      <c r="CQ219" s="12" t="s">
        <v>1493</v>
      </c>
      <c r="CR219" s="12" t="s">
        <v>1493</v>
      </c>
      <c r="CS219" s="12" t="s">
        <v>1493</v>
      </c>
      <c r="CT219" s="12" t="s">
        <v>1493</v>
      </c>
      <c r="CU219" s="12" t="s">
        <v>1493</v>
      </c>
      <c r="CV219" s="12" t="s">
        <v>1493</v>
      </c>
      <c r="CW219" s="12" t="s">
        <v>1493</v>
      </c>
      <c r="CX219" s="12" t="s">
        <v>1493</v>
      </c>
      <c r="CY219" s="12" t="s">
        <v>1493</v>
      </c>
      <c r="CZ219" s="12" t="s">
        <v>1493</v>
      </c>
      <c r="DA219" s="12" t="s">
        <v>1493</v>
      </c>
      <c r="DB219" s="12" t="s">
        <v>1493</v>
      </c>
      <c r="DC219" s="12" t="s">
        <v>1493</v>
      </c>
      <c r="DD219" s="12" t="s">
        <v>1493</v>
      </c>
      <c r="DE219" s="12" t="s">
        <v>1493</v>
      </c>
      <c r="DF219" s="12" t="s">
        <v>1493</v>
      </c>
      <c r="DG219" s="12" t="s">
        <v>1493</v>
      </c>
      <c r="DH219" s="12" t="s">
        <v>1493</v>
      </c>
      <c r="DI219" s="12" t="s">
        <v>1493</v>
      </c>
      <c r="DJ219" s="12" t="s">
        <v>1493</v>
      </c>
      <c r="DK219" s="12" t="s">
        <v>1493</v>
      </c>
      <c r="DL219" s="12" t="s">
        <v>1493</v>
      </c>
      <c r="DM219" s="12" t="s">
        <v>1493</v>
      </c>
      <c r="DN219" s="12" t="s">
        <v>1493</v>
      </c>
      <c r="DO219" s="12" t="s">
        <v>1493</v>
      </c>
      <c r="DP219" s="12" t="s">
        <v>1493</v>
      </c>
      <c r="DQ219" s="12" t="s">
        <v>1493</v>
      </c>
      <c r="DR219" s="12" t="s">
        <v>1493</v>
      </c>
      <c r="DS219" s="12" t="s">
        <v>1493</v>
      </c>
      <c r="DT219" s="12" t="s">
        <v>1493</v>
      </c>
      <c r="DU219" s="12" t="s">
        <v>1493</v>
      </c>
      <c r="DV219" s="12" t="s">
        <v>1493</v>
      </c>
      <c r="DW219" s="12" t="s">
        <v>1493</v>
      </c>
      <c r="DX219" s="12" t="s">
        <v>1493</v>
      </c>
      <c r="DY219" s="12" t="s">
        <v>1493</v>
      </c>
      <c r="DZ219" s="12" t="s">
        <v>1493</v>
      </c>
      <c r="EA219" s="12" t="s">
        <v>1493</v>
      </c>
      <c r="EB219" s="12" t="s">
        <v>1493</v>
      </c>
      <c r="EC219" s="12" t="s">
        <v>1493</v>
      </c>
      <c r="ED219" s="12" t="s">
        <v>1493</v>
      </c>
      <c r="EE219" s="12" t="s">
        <v>1493</v>
      </c>
      <c r="EF219" s="12" t="s">
        <v>1493</v>
      </c>
      <c r="EG219" s="12" t="s">
        <v>1493</v>
      </c>
      <c r="EH219" s="12" t="s">
        <v>1493</v>
      </c>
      <c r="EI219" s="12" t="s">
        <v>1493</v>
      </c>
      <c r="EJ219" s="12" t="s">
        <v>1493</v>
      </c>
      <c r="EK219" s="12" t="s">
        <v>1493</v>
      </c>
      <c r="EL219" s="12" t="s">
        <v>1493</v>
      </c>
      <c r="EM219" s="12" t="s">
        <v>1493</v>
      </c>
      <c r="EN219" s="12" t="s">
        <v>1493</v>
      </c>
      <c r="EO219" s="12" t="s">
        <v>1493</v>
      </c>
      <c r="EP219" s="12" t="s">
        <v>1493</v>
      </c>
      <c r="EQ219" s="12" t="s">
        <v>1493</v>
      </c>
      <c r="ER219" s="12" t="s">
        <v>1493</v>
      </c>
      <c r="ES219" s="12" t="s">
        <v>1493</v>
      </c>
      <c r="ET219" s="12" t="s">
        <v>1493</v>
      </c>
      <c r="EU219" s="12" t="s">
        <v>1493</v>
      </c>
      <c r="EV219" s="12" t="s">
        <v>1493</v>
      </c>
      <c r="EW219" s="12" t="s">
        <v>1493</v>
      </c>
      <c r="EX219" s="12" t="s">
        <v>1493</v>
      </c>
      <c r="EY219" s="12" t="s">
        <v>1493</v>
      </c>
      <c r="EZ219" s="12" t="s">
        <v>1493</v>
      </c>
      <c r="FA219" s="12" t="s">
        <v>1493</v>
      </c>
      <c r="FB219" s="12" t="s">
        <v>1493</v>
      </c>
      <c r="FC219" s="12" t="s">
        <v>1493</v>
      </c>
      <c r="FD219" s="12" t="s">
        <v>1493</v>
      </c>
      <c r="FE219" s="12" t="s">
        <v>1493</v>
      </c>
      <c r="FF219" s="12" t="s">
        <v>1493</v>
      </c>
      <c r="FG219" s="12" t="s">
        <v>1493</v>
      </c>
      <c r="FH219" s="12" t="s">
        <v>1493</v>
      </c>
      <c r="FI219" s="12" t="s">
        <v>1493</v>
      </c>
      <c r="FJ219" s="12" t="s">
        <v>1493</v>
      </c>
      <c r="FK219" s="12" t="s">
        <v>1493</v>
      </c>
      <c r="FL219" s="12" t="s">
        <v>1493</v>
      </c>
      <c r="FM219" s="12" t="s">
        <v>1493</v>
      </c>
      <c r="FN219">
        <v>1</v>
      </c>
      <c r="FO219" s="12" t="s">
        <v>1493</v>
      </c>
      <c r="FP219" s="12" t="s">
        <v>1493</v>
      </c>
      <c r="FQ219">
        <v>0</v>
      </c>
      <c r="FR219" s="12" t="s">
        <v>1493</v>
      </c>
      <c r="FS219" s="12" t="s">
        <v>1493</v>
      </c>
      <c r="FT219" s="12" t="s">
        <v>1493</v>
      </c>
      <c r="FU219" s="12" t="s">
        <v>1493</v>
      </c>
      <c r="FV219" s="12" t="s">
        <v>1493</v>
      </c>
      <c r="FW219" s="12" t="s">
        <v>1493</v>
      </c>
      <c r="FX219" s="12" t="s">
        <v>1493</v>
      </c>
      <c r="FY219" s="12" t="s">
        <v>1493</v>
      </c>
      <c r="FZ219" s="12" t="s">
        <v>1493</v>
      </c>
      <c r="GA219" s="12" t="s">
        <v>1493</v>
      </c>
      <c r="GB219" s="12" t="s">
        <v>1493</v>
      </c>
      <c r="GC219" s="12" t="s">
        <v>1493</v>
      </c>
      <c r="GD219" s="12" t="s">
        <v>1493</v>
      </c>
      <c r="GE219" s="12" t="s">
        <v>1493</v>
      </c>
      <c r="GF219" s="12" t="s">
        <v>1493</v>
      </c>
      <c r="GG219" s="12" t="s">
        <v>1493</v>
      </c>
      <c r="GH219" s="12" t="s">
        <v>1493</v>
      </c>
      <c r="GI219" s="12" t="s">
        <v>1493</v>
      </c>
      <c r="GJ219">
        <v>0</v>
      </c>
      <c r="GK219">
        <v>0</v>
      </c>
      <c r="GL219">
        <v>0</v>
      </c>
      <c r="GN219">
        <v>1</v>
      </c>
    </row>
    <row r="220" spans="1:196" x14ac:dyDescent="0.25">
      <c r="A220" s="4">
        <v>1.1240000000000001</v>
      </c>
      <c r="B220" s="12" t="s">
        <v>684</v>
      </c>
      <c r="C220" s="12" t="s">
        <v>1493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 s="12" t="s">
        <v>1493</v>
      </c>
      <c r="M220" s="12" t="s">
        <v>1493</v>
      </c>
      <c r="N220" s="12" t="s">
        <v>1493</v>
      </c>
      <c r="O220">
        <v>1</v>
      </c>
      <c r="P220" s="12" t="s">
        <v>759</v>
      </c>
      <c r="Q220" s="12" t="s">
        <v>1493</v>
      </c>
      <c r="R220">
        <v>1</v>
      </c>
      <c r="S220" s="12" t="s">
        <v>1493</v>
      </c>
      <c r="T220" s="12" t="s">
        <v>1493</v>
      </c>
      <c r="U220" s="12" t="s">
        <v>1493</v>
      </c>
      <c r="V220" s="12" t="s">
        <v>1493</v>
      </c>
      <c r="W220" s="12" t="s">
        <v>1493</v>
      </c>
      <c r="X220" s="12" t="s">
        <v>1493</v>
      </c>
      <c r="Y220" s="12" t="s">
        <v>1493</v>
      </c>
      <c r="Z220" s="12" t="s">
        <v>1493</v>
      </c>
      <c r="AA220" s="12" t="s">
        <v>1493</v>
      </c>
      <c r="AB220">
        <v>1</v>
      </c>
      <c r="AC220">
        <v>1</v>
      </c>
      <c r="AD220" s="12" t="s">
        <v>1493</v>
      </c>
      <c r="AE220" s="12" t="s">
        <v>1493</v>
      </c>
      <c r="AF220" s="12" t="s">
        <v>1493</v>
      </c>
      <c r="AG220" s="12" t="s">
        <v>1493</v>
      </c>
      <c r="AH220" s="12" t="s">
        <v>1493</v>
      </c>
      <c r="AI220" s="12" t="s">
        <v>1493</v>
      </c>
      <c r="AJ220" s="12" t="s">
        <v>1493</v>
      </c>
      <c r="AK220" s="12" t="s">
        <v>1493</v>
      </c>
      <c r="AL220" s="12" t="s">
        <v>1493</v>
      </c>
      <c r="AM220" s="12" t="s">
        <v>1493</v>
      </c>
      <c r="AN220" s="12" t="s">
        <v>1493</v>
      </c>
      <c r="AO220" s="12" t="s">
        <v>1493</v>
      </c>
      <c r="AP220" s="12" t="s">
        <v>1493</v>
      </c>
      <c r="AQ220" s="12" t="s">
        <v>1493</v>
      </c>
      <c r="AR220" s="12" t="s">
        <v>1493</v>
      </c>
      <c r="AS220" s="12" t="s">
        <v>1493</v>
      </c>
      <c r="AT220" s="12" t="s">
        <v>1493</v>
      </c>
      <c r="AU220" s="12" t="s">
        <v>1493</v>
      </c>
      <c r="AV220" s="12" t="s">
        <v>1493</v>
      </c>
      <c r="AW220" s="12" t="s">
        <v>1493</v>
      </c>
      <c r="AX220" s="12" t="s">
        <v>1493</v>
      </c>
      <c r="AY220" s="12" t="s">
        <v>1493</v>
      </c>
      <c r="AZ220" s="12" t="s">
        <v>1493</v>
      </c>
      <c r="BA220" s="12" t="s">
        <v>1493</v>
      </c>
      <c r="BB220" s="12" t="s">
        <v>1493</v>
      </c>
      <c r="BC220" s="12" t="s">
        <v>1493</v>
      </c>
      <c r="BD220" s="12" t="s">
        <v>1493</v>
      </c>
      <c r="BE220" s="12" t="s">
        <v>1493</v>
      </c>
      <c r="BF220" s="12" t="s">
        <v>1493</v>
      </c>
      <c r="BG220" s="12" t="s">
        <v>1493</v>
      </c>
      <c r="BH220" s="12" t="s">
        <v>1493</v>
      </c>
      <c r="BI220" s="12" t="s">
        <v>1493</v>
      </c>
      <c r="BJ220" s="12" t="s">
        <v>1493</v>
      </c>
      <c r="BK220" s="12" t="s">
        <v>1493</v>
      </c>
      <c r="BL220" s="12" t="s">
        <v>1493</v>
      </c>
      <c r="BM220" s="12" t="s">
        <v>1493</v>
      </c>
      <c r="BN220" s="12" t="s">
        <v>1493</v>
      </c>
      <c r="BO220" s="12" t="s">
        <v>1493</v>
      </c>
      <c r="BP220" s="12" t="s">
        <v>1493</v>
      </c>
      <c r="BQ220" s="12" t="s">
        <v>1493</v>
      </c>
      <c r="BR220" s="12" t="s">
        <v>1493</v>
      </c>
      <c r="BS220" s="12" t="s">
        <v>1493</v>
      </c>
      <c r="BT220" s="12" t="s">
        <v>1493</v>
      </c>
      <c r="BU220" s="12" t="s">
        <v>1493</v>
      </c>
      <c r="BV220" s="12" t="s">
        <v>1493</v>
      </c>
      <c r="BW220" s="12" t="s">
        <v>1493</v>
      </c>
      <c r="BX220" s="12" t="s">
        <v>1493</v>
      </c>
      <c r="BY220" s="12" t="s">
        <v>1493</v>
      </c>
      <c r="BZ220" s="12" t="s">
        <v>1493</v>
      </c>
      <c r="CA220" s="12" t="s">
        <v>1493</v>
      </c>
      <c r="CB220" s="12" t="s">
        <v>1493</v>
      </c>
      <c r="CC220" s="12" t="s">
        <v>1493</v>
      </c>
      <c r="CD220" s="12" t="s">
        <v>1493</v>
      </c>
      <c r="CE220" s="12" t="s">
        <v>1493</v>
      </c>
      <c r="CF220" s="12" t="s">
        <v>1493</v>
      </c>
      <c r="CG220" s="12" t="s">
        <v>1493</v>
      </c>
      <c r="CH220" s="12" t="s">
        <v>1493</v>
      </c>
      <c r="CI220" s="12" t="s">
        <v>1493</v>
      </c>
      <c r="CJ220" s="12" t="s">
        <v>1493</v>
      </c>
      <c r="CK220" s="12" t="s">
        <v>1493</v>
      </c>
      <c r="CL220" s="12" t="s">
        <v>1493</v>
      </c>
      <c r="CM220" s="12" t="s">
        <v>1493</v>
      </c>
      <c r="CN220" s="12" t="s">
        <v>1493</v>
      </c>
      <c r="CO220" s="12" t="s">
        <v>1493</v>
      </c>
      <c r="CP220" s="12" t="s">
        <v>1493</v>
      </c>
      <c r="CQ220" s="12" t="s">
        <v>1493</v>
      </c>
      <c r="CR220" s="12" t="s">
        <v>1493</v>
      </c>
      <c r="CS220" s="12" t="s">
        <v>1493</v>
      </c>
      <c r="CT220" s="12" t="s">
        <v>1493</v>
      </c>
      <c r="CU220" s="12" t="s">
        <v>1493</v>
      </c>
      <c r="CV220" s="12" t="s">
        <v>1493</v>
      </c>
      <c r="CW220" s="12" t="s">
        <v>1493</v>
      </c>
      <c r="CX220" s="12" t="s">
        <v>1493</v>
      </c>
      <c r="CY220" s="12" t="s">
        <v>1493</v>
      </c>
      <c r="CZ220" s="12" t="s">
        <v>1493</v>
      </c>
      <c r="DA220" s="12" t="s">
        <v>1493</v>
      </c>
      <c r="DB220" s="12" t="s">
        <v>1493</v>
      </c>
      <c r="DC220" s="12" t="s">
        <v>1493</v>
      </c>
      <c r="DD220" s="12" t="s">
        <v>1493</v>
      </c>
      <c r="DE220" s="12" t="s">
        <v>1493</v>
      </c>
      <c r="DF220" s="12" t="s">
        <v>1493</v>
      </c>
      <c r="DG220" s="12" t="s">
        <v>1493</v>
      </c>
      <c r="DH220" s="12" t="s">
        <v>1493</v>
      </c>
      <c r="DI220" s="12" t="s">
        <v>1493</v>
      </c>
      <c r="DJ220" s="12" t="s">
        <v>1493</v>
      </c>
      <c r="DK220" s="12" t="s">
        <v>1493</v>
      </c>
      <c r="DL220" s="12" t="s">
        <v>1493</v>
      </c>
      <c r="DM220" s="12" t="s">
        <v>1493</v>
      </c>
      <c r="DN220" s="12" t="s">
        <v>1493</v>
      </c>
      <c r="DO220" s="12" t="s">
        <v>1493</v>
      </c>
      <c r="DP220" s="12" t="s">
        <v>1493</v>
      </c>
      <c r="DQ220" s="12" t="s">
        <v>1493</v>
      </c>
      <c r="DR220" s="12" t="s">
        <v>1493</v>
      </c>
      <c r="DS220" s="12" t="s">
        <v>1493</v>
      </c>
      <c r="DT220" s="12" t="s">
        <v>1493</v>
      </c>
      <c r="DU220" s="12" t="s">
        <v>1493</v>
      </c>
      <c r="DV220" s="12" t="s">
        <v>1493</v>
      </c>
      <c r="DW220" s="12" t="s">
        <v>1493</v>
      </c>
      <c r="DX220" s="12" t="s">
        <v>1493</v>
      </c>
      <c r="DY220" s="12" t="s">
        <v>1493</v>
      </c>
      <c r="DZ220" s="12" t="s">
        <v>1493</v>
      </c>
      <c r="EA220" s="12" t="s">
        <v>1493</v>
      </c>
      <c r="EB220" s="12" t="s">
        <v>1493</v>
      </c>
      <c r="EC220" s="12" t="s">
        <v>1493</v>
      </c>
      <c r="ED220" s="12" t="s">
        <v>1493</v>
      </c>
      <c r="EE220" s="12" t="s">
        <v>1493</v>
      </c>
      <c r="EF220" s="12" t="s">
        <v>1493</v>
      </c>
      <c r="EG220" s="12" t="s">
        <v>1493</v>
      </c>
      <c r="EH220" s="12" t="s">
        <v>1493</v>
      </c>
      <c r="EI220" s="12" t="s">
        <v>1493</v>
      </c>
      <c r="EJ220" s="12" t="s">
        <v>1493</v>
      </c>
      <c r="EK220" s="12" t="s">
        <v>1493</v>
      </c>
      <c r="EL220" s="12" t="s">
        <v>1493</v>
      </c>
      <c r="EM220" s="12" t="s">
        <v>1493</v>
      </c>
      <c r="EN220" s="12" t="s">
        <v>1493</v>
      </c>
      <c r="EO220" s="12" t="s">
        <v>1493</v>
      </c>
      <c r="EP220" s="12" t="s">
        <v>1493</v>
      </c>
      <c r="EQ220" s="12" t="s">
        <v>1493</v>
      </c>
      <c r="ER220" s="12" t="s">
        <v>1493</v>
      </c>
      <c r="ES220" s="12" t="s">
        <v>1493</v>
      </c>
      <c r="ET220" s="12" t="s">
        <v>1493</v>
      </c>
      <c r="EU220" s="12" t="s">
        <v>1493</v>
      </c>
      <c r="EV220" s="12" t="s">
        <v>1493</v>
      </c>
      <c r="EW220" s="12" t="s">
        <v>1493</v>
      </c>
      <c r="EX220" s="12" t="s">
        <v>1493</v>
      </c>
      <c r="EY220" s="12" t="s">
        <v>1493</v>
      </c>
      <c r="EZ220" s="12" t="s">
        <v>1493</v>
      </c>
      <c r="FA220" s="12" t="s">
        <v>1493</v>
      </c>
      <c r="FB220" s="12" t="s">
        <v>1493</v>
      </c>
      <c r="FC220" s="12" t="s">
        <v>1493</v>
      </c>
      <c r="FD220" s="12" t="s">
        <v>1493</v>
      </c>
      <c r="FE220" s="12" t="s">
        <v>1493</v>
      </c>
      <c r="FF220" s="12" t="s">
        <v>1493</v>
      </c>
      <c r="FG220" s="12" t="s">
        <v>1493</v>
      </c>
      <c r="FH220" s="12" t="s">
        <v>1493</v>
      </c>
      <c r="FI220" s="12" t="s">
        <v>1493</v>
      </c>
      <c r="FJ220" s="12" t="s">
        <v>1493</v>
      </c>
      <c r="FK220" s="12" t="s">
        <v>1493</v>
      </c>
      <c r="FL220" s="12" t="s">
        <v>1493</v>
      </c>
      <c r="FM220" s="12" t="s">
        <v>1493</v>
      </c>
      <c r="FN220">
        <v>2</v>
      </c>
      <c r="FO220">
        <v>2</v>
      </c>
      <c r="FP220" s="12" t="s">
        <v>1493</v>
      </c>
      <c r="FQ220">
        <v>1</v>
      </c>
      <c r="FR220" s="12" t="s">
        <v>1493</v>
      </c>
      <c r="FS220" s="12" t="s">
        <v>1493</v>
      </c>
      <c r="FT220" s="12" t="s">
        <v>1493</v>
      </c>
      <c r="FU220" s="12" t="s">
        <v>1493</v>
      </c>
      <c r="FV220" s="12" t="s">
        <v>1493</v>
      </c>
      <c r="FW220" s="12" t="s">
        <v>1493</v>
      </c>
      <c r="FX220" s="12" t="s">
        <v>1493</v>
      </c>
      <c r="FY220" s="12" t="s">
        <v>1493</v>
      </c>
      <c r="FZ220" s="12" t="s">
        <v>1493</v>
      </c>
      <c r="GA220" s="12" t="s">
        <v>1493</v>
      </c>
      <c r="GB220" s="12" t="s">
        <v>1493</v>
      </c>
      <c r="GC220" s="12" t="s">
        <v>1493</v>
      </c>
      <c r="GD220" s="12" t="s">
        <v>1493</v>
      </c>
      <c r="GE220" s="12" t="s">
        <v>1493</v>
      </c>
      <c r="GF220" s="12" t="s">
        <v>1493</v>
      </c>
      <c r="GG220" s="12" t="s">
        <v>1493</v>
      </c>
      <c r="GH220" s="12" t="s">
        <v>1493</v>
      </c>
      <c r="GI220" s="12" t="s">
        <v>1493</v>
      </c>
      <c r="GJ220">
        <v>0</v>
      </c>
      <c r="GK220">
        <v>0</v>
      </c>
      <c r="GL220">
        <v>0</v>
      </c>
      <c r="GN220">
        <v>2</v>
      </c>
    </row>
    <row r="221" spans="1:196" x14ac:dyDescent="0.25">
      <c r="A221" s="4">
        <v>1.125</v>
      </c>
      <c r="B221" s="12" t="s">
        <v>1006</v>
      </c>
      <c r="C221" s="12" t="s">
        <v>1493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 s="12" t="s">
        <v>1493</v>
      </c>
      <c r="M221" s="12" t="s">
        <v>1493</v>
      </c>
      <c r="N221" s="12" t="s">
        <v>1493</v>
      </c>
      <c r="O221">
        <v>1</v>
      </c>
      <c r="P221" s="12" t="s">
        <v>959</v>
      </c>
      <c r="Q221" s="12" t="s">
        <v>1493</v>
      </c>
      <c r="R221">
        <v>1</v>
      </c>
      <c r="S221" s="12" t="s">
        <v>1493</v>
      </c>
      <c r="T221" s="12" t="s">
        <v>1493</v>
      </c>
      <c r="U221" s="12" t="s">
        <v>1493</v>
      </c>
      <c r="V221" s="12" t="s">
        <v>1493</v>
      </c>
      <c r="W221" s="12" t="s">
        <v>1493</v>
      </c>
      <c r="X221" s="12" t="s">
        <v>1493</v>
      </c>
      <c r="Y221" s="12" t="s">
        <v>1493</v>
      </c>
      <c r="Z221" s="12" t="s">
        <v>1493</v>
      </c>
      <c r="AA221" s="12" t="s">
        <v>1493</v>
      </c>
      <c r="AB221">
        <v>1</v>
      </c>
      <c r="AC221">
        <v>1</v>
      </c>
      <c r="AD221" s="12" t="s">
        <v>1493</v>
      </c>
      <c r="AE221" s="12" t="s">
        <v>1493</v>
      </c>
      <c r="AF221" s="12" t="s">
        <v>1493</v>
      </c>
      <c r="AG221" s="12" t="s">
        <v>1493</v>
      </c>
      <c r="AH221" s="12" t="s">
        <v>1493</v>
      </c>
      <c r="AI221" s="12" t="s">
        <v>1493</v>
      </c>
      <c r="AJ221" s="12" t="s">
        <v>1493</v>
      </c>
      <c r="AK221" s="12" t="s">
        <v>1493</v>
      </c>
      <c r="AL221" s="12" t="s">
        <v>1493</v>
      </c>
      <c r="AM221" s="12" t="s">
        <v>1493</v>
      </c>
      <c r="AN221" s="12" t="s">
        <v>1493</v>
      </c>
      <c r="AO221" s="12" t="s">
        <v>1493</v>
      </c>
      <c r="AP221" s="12" t="s">
        <v>1493</v>
      </c>
      <c r="AQ221" s="12" t="s">
        <v>1493</v>
      </c>
      <c r="AR221" s="12" t="s">
        <v>1493</v>
      </c>
      <c r="AS221" s="12" t="s">
        <v>1493</v>
      </c>
      <c r="AT221" s="12" t="s">
        <v>1493</v>
      </c>
      <c r="AU221" s="12" t="s">
        <v>1493</v>
      </c>
      <c r="AV221" s="12" t="s">
        <v>1493</v>
      </c>
      <c r="AW221" s="12" t="s">
        <v>1493</v>
      </c>
      <c r="AX221" s="12" t="s">
        <v>1493</v>
      </c>
      <c r="AY221" s="12" t="s">
        <v>1493</v>
      </c>
      <c r="AZ221" s="12" t="s">
        <v>1493</v>
      </c>
      <c r="BA221" s="12" t="s">
        <v>1493</v>
      </c>
      <c r="BB221" s="12" t="s">
        <v>1493</v>
      </c>
      <c r="BC221" s="12" t="s">
        <v>1493</v>
      </c>
      <c r="BD221" s="12" t="s">
        <v>1493</v>
      </c>
      <c r="BE221" s="12" t="s">
        <v>1493</v>
      </c>
      <c r="BF221" s="12" t="s">
        <v>1493</v>
      </c>
      <c r="BG221" s="12" t="s">
        <v>1493</v>
      </c>
      <c r="BH221" s="12" t="s">
        <v>1493</v>
      </c>
      <c r="BI221" s="12" t="s">
        <v>1493</v>
      </c>
      <c r="BJ221" s="12" t="s">
        <v>1493</v>
      </c>
      <c r="BK221" s="12" t="s">
        <v>1493</v>
      </c>
      <c r="BL221" s="12" t="s">
        <v>1493</v>
      </c>
      <c r="BM221" s="12" t="s">
        <v>1493</v>
      </c>
      <c r="BN221" s="12" t="s">
        <v>1493</v>
      </c>
      <c r="BO221" s="12" t="s">
        <v>1493</v>
      </c>
      <c r="BP221" s="12" t="s">
        <v>1493</v>
      </c>
      <c r="BQ221" s="12" t="s">
        <v>1493</v>
      </c>
      <c r="BR221" s="12" t="s">
        <v>1493</v>
      </c>
      <c r="BS221" s="12" t="s">
        <v>1493</v>
      </c>
      <c r="BT221" s="12" t="s">
        <v>1493</v>
      </c>
      <c r="BU221" s="12" t="s">
        <v>1493</v>
      </c>
      <c r="BV221" s="12" t="s">
        <v>1493</v>
      </c>
      <c r="BW221" s="12" t="s">
        <v>1493</v>
      </c>
      <c r="BX221" s="12" t="s">
        <v>1493</v>
      </c>
      <c r="BY221" s="12" t="s">
        <v>1493</v>
      </c>
      <c r="BZ221" s="12" t="s">
        <v>1493</v>
      </c>
      <c r="CA221" s="12" t="s">
        <v>1493</v>
      </c>
      <c r="CB221" s="12" t="s">
        <v>1493</v>
      </c>
      <c r="CC221" s="12" t="s">
        <v>1493</v>
      </c>
      <c r="CD221" s="12" t="s">
        <v>1493</v>
      </c>
      <c r="CE221" s="12" t="s">
        <v>1493</v>
      </c>
      <c r="CF221" s="12" t="s">
        <v>1493</v>
      </c>
      <c r="CG221" s="12" t="s">
        <v>1493</v>
      </c>
      <c r="CH221" s="12" t="s">
        <v>1493</v>
      </c>
      <c r="CI221" s="12" t="s">
        <v>1493</v>
      </c>
      <c r="CJ221" s="12" t="s">
        <v>1493</v>
      </c>
      <c r="CK221" s="12" t="s">
        <v>1493</v>
      </c>
      <c r="CL221" s="12" t="s">
        <v>1493</v>
      </c>
      <c r="CM221" s="12" t="s">
        <v>1493</v>
      </c>
      <c r="CN221" s="12" t="s">
        <v>1493</v>
      </c>
      <c r="CO221" s="12" t="s">
        <v>1493</v>
      </c>
      <c r="CP221" s="12" t="s">
        <v>1493</v>
      </c>
      <c r="CQ221" s="12" t="s">
        <v>1493</v>
      </c>
      <c r="CR221" s="12" t="s">
        <v>1493</v>
      </c>
      <c r="CS221" s="12" t="s">
        <v>1493</v>
      </c>
      <c r="CT221" s="12" t="s">
        <v>1493</v>
      </c>
      <c r="CU221" s="12" t="s">
        <v>1493</v>
      </c>
      <c r="CV221" s="12" t="s">
        <v>1493</v>
      </c>
      <c r="CW221" s="12" t="s">
        <v>1493</v>
      </c>
      <c r="CX221" s="12" t="s">
        <v>1493</v>
      </c>
      <c r="CY221" s="12" t="s">
        <v>1493</v>
      </c>
      <c r="CZ221" s="12" t="s">
        <v>1493</v>
      </c>
      <c r="DA221" s="12" t="s">
        <v>1493</v>
      </c>
      <c r="DB221" s="12" t="s">
        <v>1493</v>
      </c>
      <c r="DC221" s="12" t="s">
        <v>1493</v>
      </c>
      <c r="DD221" s="12" t="s">
        <v>1493</v>
      </c>
      <c r="DE221" s="12" t="s">
        <v>1493</v>
      </c>
      <c r="DF221" s="12" t="s">
        <v>1493</v>
      </c>
      <c r="DG221" s="12" t="s">
        <v>1493</v>
      </c>
      <c r="DH221" s="12" t="s">
        <v>1493</v>
      </c>
      <c r="DI221" s="12" t="s">
        <v>1493</v>
      </c>
      <c r="DJ221" s="12" t="s">
        <v>1493</v>
      </c>
      <c r="DK221" s="12" t="s">
        <v>1493</v>
      </c>
      <c r="DL221" s="12" t="s">
        <v>1493</v>
      </c>
      <c r="DM221" s="12" t="s">
        <v>1493</v>
      </c>
      <c r="DN221" s="12" t="s">
        <v>1493</v>
      </c>
      <c r="DO221" s="12" t="s">
        <v>1493</v>
      </c>
      <c r="DP221" s="12" t="s">
        <v>1493</v>
      </c>
      <c r="DQ221" s="12" t="s">
        <v>1493</v>
      </c>
      <c r="DR221" s="12" t="s">
        <v>1493</v>
      </c>
      <c r="DS221" s="12" t="s">
        <v>1493</v>
      </c>
      <c r="DT221" s="12" t="s">
        <v>1493</v>
      </c>
      <c r="DU221" s="12" t="s">
        <v>1493</v>
      </c>
      <c r="DV221" s="12" t="s">
        <v>1493</v>
      </c>
      <c r="DW221" s="12" t="s">
        <v>1493</v>
      </c>
      <c r="DX221" s="12" t="s">
        <v>1493</v>
      </c>
      <c r="DY221" s="12" t="s">
        <v>1493</v>
      </c>
      <c r="DZ221" s="12" t="s">
        <v>1493</v>
      </c>
      <c r="EA221" s="12" t="s">
        <v>1493</v>
      </c>
      <c r="EB221" s="12" t="s">
        <v>1493</v>
      </c>
      <c r="EC221" s="12" t="s">
        <v>1493</v>
      </c>
      <c r="ED221" s="12" t="s">
        <v>1493</v>
      </c>
      <c r="EE221" s="12" t="s">
        <v>1493</v>
      </c>
      <c r="EF221" s="12" t="s">
        <v>1493</v>
      </c>
      <c r="EG221" s="12" t="s">
        <v>1493</v>
      </c>
      <c r="EH221" s="12" t="s">
        <v>1493</v>
      </c>
      <c r="EI221" s="12" t="s">
        <v>1493</v>
      </c>
      <c r="EJ221" s="12" t="s">
        <v>1493</v>
      </c>
      <c r="EK221" s="12" t="s">
        <v>1493</v>
      </c>
      <c r="EL221" s="12" t="s">
        <v>1493</v>
      </c>
      <c r="EM221" s="12" t="s">
        <v>1493</v>
      </c>
      <c r="EN221" s="12" t="s">
        <v>1493</v>
      </c>
      <c r="EO221" s="12" t="s">
        <v>1493</v>
      </c>
      <c r="EP221" s="12" t="s">
        <v>1493</v>
      </c>
      <c r="EQ221" s="12" t="s">
        <v>1493</v>
      </c>
      <c r="ER221" s="12" t="s">
        <v>1493</v>
      </c>
      <c r="ES221" s="12" t="s">
        <v>1493</v>
      </c>
      <c r="ET221" s="12" t="s">
        <v>1493</v>
      </c>
      <c r="EU221" s="12" t="s">
        <v>1493</v>
      </c>
      <c r="EV221" s="12" t="s">
        <v>1493</v>
      </c>
      <c r="EW221" s="12" t="s">
        <v>1493</v>
      </c>
      <c r="EX221" s="12" t="s">
        <v>1493</v>
      </c>
      <c r="EY221" s="12" t="s">
        <v>1493</v>
      </c>
      <c r="EZ221" s="12" t="s">
        <v>1493</v>
      </c>
      <c r="FA221" s="12" t="s">
        <v>1493</v>
      </c>
      <c r="FB221" s="12" t="s">
        <v>1493</v>
      </c>
      <c r="FC221" s="12" t="s">
        <v>1493</v>
      </c>
      <c r="FD221" s="12" t="s">
        <v>1493</v>
      </c>
      <c r="FE221" s="12" t="s">
        <v>1493</v>
      </c>
      <c r="FF221" s="12" t="s">
        <v>1493</v>
      </c>
      <c r="FG221" s="12" t="s">
        <v>1493</v>
      </c>
      <c r="FH221" s="12" t="s">
        <v>1493</v>
      </c>
      <c r="FI221" s="12" t="s">
        <v>1493</v>
      </c>
      <c r="FJ221" s="12" t="s">
        <v>1493</v>
      </c>
      <c r="FK221" s="12" t="s">
        <v>1493</v>
      </c>
      <c r="FL221" s="12" t="s">
        <v>1493</v>
      </c>
      <c r="FM221" s="12" t="s">
        <v>1493</v>
      </c>
      <c r="FN221">
        <v>1</v>
      </c>
      <c r="FO221" s="12" t="s">
        <v>1493</v>
      </c>
      <c r="FP221" s="12" t="s">
        <v>1493</v>
      </c>
      <c r="FQ221">
        <v>0</v>
      </c>
      <c r="FR221" s="12" t="s">
        <v>1493</v>
      </c>
      <c r="FS221" s="12" t="s">
        <v>1493</v>
      </c>
      <c r="FT221" s="12" t="s">
        <v>1493</v>
      </c>
      <c r="FU221" s="12" t="s">
        <v>1493</v>
      </c>
      <c r="FV221" s="12" t="s">
        <v>1493</v>
      </c>
      <c r="FW221" s="12" t="s">
        <v>1493</v>
      </c>
      <c r="FX221" s="12" t="s">
        <v>1493</v>
      </c>
      <c r="FY221" s="12" t="s">
        <v>1493</v>
      </c>
      <c r="FZ221" s="12" t="s">
        <v>1493</v>
      </c>
      <c r="GA221" s="12" t="s">
        <v>1493</v>
      </c>
      <c r="GB221" s="12" t="s">
        <v>1493</v>
      </c>
      <c r="GC221" s="12" t="s">
        <v>1493</v>
      </c>
      <c r="GD221" s="12" t="s">
        <v>1493</v>
      </c>
      <c r="GE221" s="12" t="s">
        <v>1493</v>
      </c>
      <c r="GF221" s="12" t="s">
        <v>1493</v>
      </c>
      <c r="GG221" s="12" t="s">
        <v>1493</v>
      </c>
      <c r="GH221" s="12" t="s">
        <v>1493</v>
      </c>
      <c r="GI221" s="12" t="s">
        <v>1493</v>
      </c>
      <c r="GJ221">
        <v>0</v>
      </c>
      <c r="GK221">
        <v>0</v>
      </c>
      <c r="GL221">
        <v>0</v>
      </c>
      <c r="GN221">
        <v>1</v>
      </c>
    </row>
    <row r="222" spans="1:196" x14ac:dyDescent="0.25">
      <c r="A222" s="4">
        <v>1.1259999999999999</v>
      </c>
      <c r="B222" s="12" t="s">
        <v>503</v>
      </c>
      <c r="C222" s="12" t="s">
        <v>1493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 s="12" t="s">
        <v>1493</v>
      </c>
      <c r="M222" s="12" t="s">
        <v>1493</v>
      </c>
      <c r="N222" s="12" t="s">
        <v>1493</v>
      </c>
      <c r="O222">
        <v>1</v>
      </c>
      <c r="P222" s="12" t="s">
        <v>1162</v>
      </c>
      <c r="Q222" s="12" t="s">
        <v>1493</v>
      </c>
      <c r="R222">
        <v>1</v>
      </c>
      <c r="S222" s="12" t="s">
        <v>1493</v>
      </c>
      <c r="T222" s="12" t="s">
        <v>1493</v>
      </c>
      <c r="U222" s="12" t="s">
        <v>1493</v>
      </c>
      <c r="V222" s="12" t="s">
        <v>1493</v>
      </c>
      <c r="W222" s="12" t="s">
        <v>1493</v>
      </c>
      <c r="X222" s="12" t="s">
        <v>1493</v>
      </c>
      <c r="Y222" s="12" t="s">
        <v>1493</v>
      </c>
      <c r="Z222" s="12" t="s">
        <v>1493</v>
      </c>
      <c r="AA222" s="12" t="s">
        <v>1493</v>
      </c>
      <c r="AB222">
        <v>1</v>
      </c>
      <c r="AC222">
        <v>1</v>
      </c>
      <c r="AD222" s="12" t="s">
        <v>689</v>
      </c>
      <c r="AE222" s="12" t="s">
        <v>1493</v>
      </c>
      <c r="AF222">
        <v>1</v>
      </c>
      <c r="AG222" s="12" t="s">
        <v>1493</v>
      </c>
      <c r="AH222" s="12" t="s">
        <v>1493</v>
      </c>
      <c r="AI222" s="12" t="s">
        <v>1493</v>
      </c>
      <c r="AJ222" s="12" t="s">
        <v>1493</v>
      </c>
      <c r="AK222" s="12" t="s">
        <v>1493</v>
      </c>
      <c r="AL222" s="12" t="s">
        <v>1493</v>
      </c>
      <c r="AM222" s="12" t="s">
        <v>1493</v>
      </c>
      <c r="AN222" s="12" t="s">
        <v>1493</v>
      </c>
      <c r="AO222" s="12" t="s">
        <v>1493</v>
      </c>
      <c r="AP222">
        <v>1</v>
      </c>
      <c r="AQ222" s="12" t="s">
        <v>1493</v>
      </c>
      <c r="AR222" s="12" t="s">
        <v>1493</v>
      </c>
      <c r="AS222" s="12" t="s">
        <v>1493</v>
      </c>
      <c r="AT222" s="12" t="s">
        <v>1493</v>
      </c>
      <c r="AU222" s="12" t="s">
        <v>1493</v>
      </c>
      <c r="AV222" s="12" t="s">
        <v>1493</v>
      </c>
      <c r="AW222" s="12" t="s">
        <v>1493</v>
      </c>
      <c r="AX222" s="12" t="s">
        <v>1493</v>
      </c>
      <c r="AY222" s="12" t="s">
        <v>1493</v>
      </c>
      <c r="AZ222" s="12" t="s">
        <v>1493</v>
      </c>
      <c r="BA222" s="12" t="s">
        <v>1493</v>
      </c>
      <c r="BB222" s="12" t="s">
        <v>1493</v>
      </c>
      <c r="BC222" s="12" t="s">
        <v>1493</v>
      </c>
      <c r="BD222" s="12" t="s">
        <v>1493</v>
      </c>
      <c r="BE222" s="12" t="s">
        <v>1493</v>
      </c>
      <c r="BF222" s="12" t="s">
        <v>1493</v>
      </c>
      <c r="BG222" s="12" t="s">
        <v>1493</v>
      </c>
      <c r="BH222" s="12" t="s">
        <v>1493</v>
      </c>
      <c r="BI222" s="12" t="s">
        <v>1493</v>
      </c>
      <c r="BJ222" s="12" t="s">
        <v>1493</v>
      </c>
      <c r="BK222" s="12" t="s">
        <v>1493</v>
      </c>
      <c r="BL222" s="12" t="s">
        <v>1493</v>
      </c>
      <c r="BM222" s="12" t="s">
        <v>1493</v>
      </c>
      <c r="BN222" s="12" t="s">
        <v>1493</v>
      </c>
      <c r="BO222" s="12" t="s">
        <v>1493</v>
      </c>
      <c r="BP222" s="12" t="s">
        <v>1493</v>
      </c>
      <c r="BQ222" s="12" t="s">
        <v>1493</v>
      </c>
      <c r="BR222" s="12" t="s">
        <v>1493</v>
      </c>
      <c r="BS222" s="12" t="s">
        <v>1493</v>
      </c>
      <c r="BT222" s="12" t="s">
        <v>1493</v>
      </c>
      <c r="BU222" s="12" t="s">
        <v>1493</v>
      </c>
      <c r="BV222" s="12" t="s">
        <v>1493</v>
      </c>
      <c r="BW222" s="12" t="s">
        <v>1493</v>
      </c>
      <c r="BX222" s="12" t="s">
        <v>1493</v>
      </c>
      <c r="BY222" s="12" t="s">
        <v>1493</v>
      </c>
      <c r="BZ222" s="12" t="s">
        <v>1493</v>
      </c>
      <c r="CA222" s="12" t="s">
        <v>1493</v>
      </c>
      <c r="CB222" s="12" t="s">
        <v>1493</v>
      </c>
      <c r="CC222" s="12" t="s">
        <v>1493</v>
      </c>
      <c r="CD222" s="12" t="s">
        <v>1493</v>
      </c>
      <c r="CE222" s="12" t="s">
        <v>1493</v>
      </c>
      <c r="CF222" s="12" t="s">
        <v>1493</v>
      </c>
      <c r="CG222" s="12" t="s">
        <v>1493</v>
      </c>
      <c r="CH222" s="12" t="s">
        <v>1493</v>
      </c>
      <c r="CI222" s="12" t="s">
        <v>1493</v>
      </c>
      <c r="CJ222" s="12" t="s">
        <v>1493</v>
      </c>
      <c r="CK222" s="12" t="s">
        <v>1493</v>
      </c>
      <c r="CL222" s="12" t="s">
        <v>1493</v>
      </c>
      <c r="CM222" s="12" t="s">
        <v>1493</v>
      </c>
      <c r="CN222" s="12" t="s">
        <v>1493</v>
      </c>
      <c r="CO222" s="12" t="s">
        <v>1493</v>
      </c>
      <c r="CP222" s="12" t="s">
        <v>1493</v>
      </c>
      <c r="CQ222" s="12" t="s">
        <v>1493</v>
      </c>
      <c r="CR222" s="12" t="s">
        <v>1493</v>
      </c>
      <c r="CS222" s="12" t="s">
        <v>1493</v>
      </c>
      <c r="CT222" s="12" t="s">
        <v>1493</v>
      </c>
      <c r="CU222" s="12" t="s">
        <v>1493</v>
      </c>
      <c r="CV222" s="12" t="s">
        <v>1493</v>
      </c>
      <c r="CW222" s="12" t="s">
        <v>1493</v>
      </c>
      <c r="CX222" s="12" t="s">
        <v>1493</v>
      </c>
      <c r="CY222" s="12" t="s">
        <v>1493</v>
      </c>
      <c r="CZ222" s="12" t="s">
        <v>1493</v>
      </c>
      <c r="DA222" s="12" t="s">
        <v>1493</v>
      </c>
      <c r="DB222" s="12" t="s">
        <v>1493</v>
      </c>
      <c r="DC222" s="12" t="s">
        <v>1493</v>
      </c>
      <c r="DD222" s="12" t="s">
        <v>1493</v>
      </c>
      <c r="DE222" s="12" t="s">
        <v>1493</v>
      </c>
      <c r="DF222" s="12" t="s">
        <v>1493</v>
      </c>
      <c r="DG222" s="12" t="s">
        <v>1493</v>
      </c>
      <c r="DH222" s="12" t="s">
        <v>1493</v>
      </c>
      <c r="DI222" s="12" t="s">
        <v>1493</v>
      </c>
      <c r="DJ222" s="12" t="s">
        <v>1493</v>
      </c>
      <c r="DK222" s="12" t="s">
        <v>1493</v>
      </c>
      <c r="DL222" s="12" t="s">
        <v>1493</v>
      </c>
      <c r="DM222" s="12" t="s">
        <v>1493</v>
      </c>
      <c r="DN222" s="12" t="s">
        <v>1493</v>
      </c>
      <c r="DO222" s="12" t="s">
        <v>1493</v>
      </c>
      <c r="DP222" s="12" t="s">
        <v>1493</v>
      </c>
      <c r="DQ222" s="12" t="s">
        <v>1493</v>
      </c>
      <c r="DR222" s="12" t="s">
        <v>1493</v>
      </c>
      <c r="DS222" s="12" t="s">
        <v>1493</v>
      </c>
      <c r="DT222" s="12" t="s">
        <v>1493</v>
      </c>
      <c r="DU222" s="12" t="s">
        <v>1493</v>
      </c>
      <c r="DV222" s="12" t="s">
        <v>1493</v>
      </c>
      <c r="DW222" s="12" t="s">
        <v>1493</v>
      </c>
      <c r="DX222" s="12" t="s">
        <v>1493</v>
      </c>
      <c r="DY222" s="12" t="s">
        <v>1493</v>
      </c>
      <c r="DZ222" s="12" t="s">
        <v>1493</v>
      </c>
      <c r="EA222" s="12" t="s">
        <v>1493</v>
      </c>
      <c r="EB222" s="12" t="s">
        <v>1493</v>
      </c>
      <c r="EC222" s="12" t="s">
        <v>1493</v>
      </c>
      <c r="ED222" s="12" t="s">
        <v>1493</v>
      </c>
      <c r="EE222" s="12" t="s">
        <v>1493</v>
      </c>
      <c r="EF222" s="12" t="s">
        <v>1493</v>
      </c>
      <c r="EG222" s="12" t="s">
        <v>1493</v>
      </c>
      <c r="EH222" s="12" t="s">
        <v>1493</v>
      </c>
      <c r="EI222" s="12" t="s">
        <v>1493</v>
      </c>
      <c r="EJ222" s="12" t="s">
        <v>1493</v>
      </c>
      <c r="EK222" s="12" t="s">
        <v>1493</v>
      </c>
      <c r="EL222" s="12" t="s">
        <v>1493</v>
      </c>
      <c r="EM222" s="12" t="s">
        <v>1493</v>
      </c>
      <c r="EN222" s="12" t="s">
        <v>1493</v>
      </c>
      <c r="EO222" s="12" t="s">
        <v>1493</v>
      </c>
      <c r="EP222" s="12" t="s">
        <v>1493</v>
      </c>
      <c r="EQ222" s="12" t="s">
        <v>1493</v>
      </c>
      <c r="ER222" s="12" t="s">
        <v>1493</v>
      </c>
      <c r="ES222" s="12" t="s">
        <v>1493</v>
      </c>
      <c r="ET222" s="12" t="s">
        <v>1493</v>
      </c>
      <c r="EU222" s="12" t="s">
        <v>1493</v>
      </c>
      <c r="EV222" s="12" t="s">
        <v>1493</v>
      </c>
      <c r="EW222" s="12" t="s">
        <v>1493</v>
      </c>
      <c r="EX222" s="12" t="s">
        <v>1493</v>
      </c>
      <c r="EY222" s="12" t="s">
        <v>1493</v>
      </c>
      <c r="EZ222" s="12" t="s">
        <v>1493</v>
      </c>
      <c r="FA222" s="12" t="s">
        <v>1493</v>
      </c>
      <c r="FB222" s="12" t="s">
        <v>1493</v>
      </c>
      <c r="FC222" s="12" t="s">
        <v>1493</v>
      </c>
      <c r="FD222" s="12" t="s">
        <v>1493</v>
      </c>
      <c r="FE222" s="12" t="s">
        <v>1493</v>
      </c>
      <c r="FF222" s="12" t="s">
        <v>1493</v>
      </c>
      <c r="FG222" s="12" t="s">
        <v>1493</v>
      </c>
      <c r="FH222" s="12" t="s">
        <v>1493</v>
      </c>
      <c r="FI222" s="12" t="s">
        <v>1493</v>
      </c>
      <c r="FJ222" s="12" t="s">
        <v>1493</v>
      </c>
      <c r="FK222" s="12" t="s">
        <v>1493</v>
      </c>
      <c r="FL222" s="12" t="s">
        <v>1493</v>
      </c>
      <c r="FM222" s="12" t="s">
        <v>1493</v>
      </c>
      <c r="FN222">
        <v>1</v>
      </c>
      <c r="FO222" s="12" t="s">
        <v>1493</v>
      </c>
      <c r="FP222" s="12" t="s">
        <v>1493</v>
      </c>
      <c r="FQ222">
        <v>0</v>
      </c>
      <c r="FR222" s="12" t="s">
        <v>1493</v>
      </c>
      <c r="FS222" s="12" t="s">
        <v>1493</v>
      </c>
      <c r="FT222" s="12" t="s">
        <v>1493</v>
      </c>
      <c r="FU222" s="12" t="s">
        <v>1493</v>
      </c>
      <c r="FV222" s="12" t="s">
        <v>1493</v>
      </c>
      <c r="FW222" s="12" t="s">
        <v>1493</v>
      </c>
      <c r="FX222" s="12" t="s">
        <v>1493</v>
      </c>
      <c r="FY222" s="12" t="s">
        <v>1493</v>
      </c>
      <c r="FZ222" s="12" t="s">
        <v>1493</v>
      </c>
      <c r="GA222" s="12" t="s">
        <v>1493</v>
      </c>
      <c r="GB222" s="12" t="s">
        <v>1493</v>
      </c>
      <c r="GC222" s="12" t="s">
        <v>1493</v>
      </c>
      <c r="GD222" s="12" t="s">
        <v>1493</v>
      </c>
      <c r="GE222" s="12" t="s">
        <v>1493</v>
      </c>
      <c r="GF222" s="12" t="s">
        <v>1493</v>
      </c>
      <c r="GG222" s="12" t="s">
        <v>1493</v>
      </c>
      <c r="GH222" s="12" t="s">
        <v>1493</v>
      </c>
      <c r="GI222" s="12" t="s">
        <v>1493</v>
      </c>
      <c r="GJ222">
        <v>0</v>
      </c>
      <c r="GK222">
        <v>0</v>
      </c>
      <c r="GL222">
        <v>0</v>
      </c>
      <c r="GN222">
        <v>1</v>
      </c>
    </row>
    <row r="223" spans="1:196" x14ac:dyDescent="0.25">
      <c r="A223" s="4">
        <v>1.127</v>
      </c>
      <c r="B223" s="12" t="s">
        <v>537</v>
      </c>
      <c r="C223" s="12" t="s">
        <v>1493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 s="12" t="s">
        <v>1493</v>
      </c>
      <c r="M223" s="12" t="s">
        <v>1493</v>
      </c>
      <c r="N223" s="12" t="s">
        <v>1493</v>
      </c>
      <c r="O223">
        <v>1</v>
      </c>
      <c r="P223" s="12" t="s">
        <v>1493</v>
      </c>
      <c r="Q223" s="12" t="s">
        <v>1493</v>
      </c>
      <c r="R223" s="12" t="s">
        <v>1493</v>
      </c>
      <c r="S223" s="12" t="s">
        <v>1493</v>
      </c>
      <c r="T223" s="12" t="s">
        <v>1493</v>
      </c>
      <c r="U223" s="12" t="s">
        <v>1493</v>
      </c>
      <c r="V223" s="12" t="s">
        <v>1493</v>
      </c>
      <c r="W223" s="12" t="s">
        <v>1493</v>
      </c>
      <c r="X223" s="12" t="s">
        <v>1493</v>
      </c>
      <c r="Y223" s="12" t="s">
        <v>1493</v>
      </c>
      <c r="Z223" s="12" t="s">
        <v>1493</v>
      </c>
      <c r="AA223" s="12" t="s">
        <v>1493</v>
      </c>
      <c r="AB223" s="12" t="s">
        <v>1493</v>
      </c>
      <c r="AC223" s="12" t="s">
        <v>1493</v>
      </c>
      <c r="AD223" s="12" t="s">
        <v>1493</v>
      </c>
      <c r="AE223" s="12" t="s">
        <v>1493</v>
      </c>
      <c r="AF223" s="12" t="s">
        <v>1493</v>
      </c>
      <c r="AG223" s="12" t="s">
        <v>1493</v>
      </c>
      <c r="AH223" s="12" t="s">
        <v>1493</v>
      </c>
      <c r="AI223" s="12" t="s">
        <v>1493</v>
      </c>
      <c r="AJ223" s="12" t="s">
        <v>1493</v>
      </c>
      <c r="AK223" s="12" t="s">
        <v>1493</v>
      </c>
      <c r="AL223" s="12" t="s">
        <v>1493</v>
      </c>
      <c r="AM223" s="12" t="s">
        <v>1493</v>
      </c>
      <c r="AN223" s="12" t="s">
        <v>1493</v>
      </c>
      <c r="AO223" s="12" t="s">
        <v>1493</v>
      </c>
      <c r="AP223" s="12" t="s">
        <v>1493</v>
      </c>
      <c r="AQ223" s="12" t="s">
        <v>1493</v>
      </c>
      <c r="AR223" s="12" t="s">
        <v>1493</v>
      </c>
      <c r="AS223" s="12" t="s">
        <v>1493</v>
      </c>
      <c r="AT223" s="12" t="s">
        <v>1493</v>
      </c>
      <c r="AU223" s="12" t="s">
        <v>1493</v>
      </c>
      <c r="AV223" s="12" t="s">
        <v>1493</v>
      </c>
      <c r="AW223" s="12" t="s">
        <v>1493</v>
      </c>
      <c r="AX223" s="12" t="s">
        <v>1493</v>
      </c>
      <c r="AY223" s="12" t="s">
        <v>1493</v>
      </c>
      <c r="AZ223" s="12" t="s">
        <v>1493</v>
      </c>
      <c r="BA223" s="12" t="s">
        <v>1493</v>
      </c>
      <c r="BB223" s="12" t="s">
        <v>1493</v>
      </c>
      <c r="BC223" s="12" t="s">
        <v>1493</v>
      </c>
      <c r="BD223" s="12" t="s">
        <v>1493</v>
      </c>
      <c r="BE223" s="12" t="s">
        <v>1493</v>
      </c>
      <c r="BF223" s="12" t="s">
        <v>1493</v>
      </c>
      <c r="BG223" s="12" t="s">
        <v>1493</v>
      </c>
      <c r="BH223" s="12" t="s">
        <v>1493</v>
      </c>
      <c r="BI223" s="12" t="s">
        <v>1493</v>
      </c>
      <c r="BJ223" s="12" t="s">
        <v>1493</v>
      </c>
      <c r="BK223" s="12" t="s">
        <v>1493</v>
      </c>
      <c r="BL223" s="12" t="s">
        <v>1493</v>
      </c>
      <c r="BM223" s="12" t="s">
        <v>1493</v>
      </c>
      <c r="BN223" s="12" t="s">
        <v>1493</v>
      </c>
      <c r="BO223" s="12" t="s">
        <v>1493</v>
      </c>
      <c r="BP223" s="12" t="s">
        <v>1493</v>
      </c>
      <c r="BQ223" s="12" t="s">
        <v>1493</v>
      </c>
      <c r="BR223" s="12" t="s">
        <v>1493</v>
      </c>
      <c r="BS223" s="12" t="s">
        <v>1493</v>
      </c>
      <c r="BT223" s="12" t="s">
        <v>1493</v>
      </c>
      <c r="BU223" s="12" t="s">
        <v>1493</v>
      </c>
      <c r="BV223" s="12" t="s">
        <v>1493</v>
      </c>
      <c r="BW223" s="12" t="s">
        <v>1493</v>
      </c>
      <c r="BX223" s="12" t="s">
        <v>1493</v>
      </c>
      <c r="BY223" s="12" t="s">
        <v>1493</v>
      </c>
      <c r="BZ223" s="12" t="s">
        <v>1493</v>
      </c>
      <c r="CA223" s="12" t="s">
        <v>1493</v>
      </c>
      <c r="CB223" s="12" t="s">
        <v>1493</v>
      </c>
      <c r="CC223" s="12" t="s">
        <v>1493</v>
      </c>
      <c r="CD223" s="12" t="s">
        <v>1493</v>
      </c>
      <c r="CE223" s="12" t="s">
        <v>1493</v>
      </c>
      <c r="CF223" s="12" t="s">
        <v>1493</v>
      </c>
      <c r="CG223" s="12" t="s">
        <v>1493</v>
      </c>
      <c r="CH223" s="12" t="s">
        <v>1493</v>
      </c>
      <c r="CI223" s="12" t="s">
        <v>1493</v>
      </c>
      <c r="CJ223" s="12" t="s">
        <v>1493</v>
      </c>
      <c r="CK223" s="12" t="s">
        <v>1493</v>
      </c>
      <c r="CL223" s="12" t="s">
        <v>1493</v>
      </c>
      <c r="CM223" s="12" t="s">
        <v>1493</v>
      </c>
      <c r="CN223" s="12" t="s">
        <v>1493</v>
      </c>
      <c r="CO223" s="12" t="s">
        <v>1493</v>
      </c>
      <c r="CP223" s="12" t="s">
        <v>1493</v>
      </c>
      <c r="CQ223" s="12" t="s">
        <v>1493</v>
      </c>
      <c r="CR223" s="12" t="s">
        <v>1493</v>
      </c>
      <c r="CS223" s="12" t="s">
        <v>1493</v>
      </c>
      <c r="CT223" s="12" t="s">
        <v>1493</v>
      </c>
      <c r="CU223" s="12" t="s">
        <v>1493</v>
      </c>
      <c r="CV223" s="12" t="s">
        <v>1493</v>
      </c>
      <c r="CW223" s="12" t="s">
        <v>1493</v>
      </c>
      <c r="CX223" s="12" t="s">
        <v>1493</v>
      </c>
      <c r="CY223" s="12" t="s">
        <v>1493</v>
      </c>
      <c r="CZ223" s="12" t="s">
        <v>1493</v>
      </c>
      <c r="DA223" s="12" t="s">
        <v>1493</v>
      </c>
      <c r="DB223" s="12" t="s">
        <v>1493</v>
      </c>
      <c r="DC223" s="12" t="s">
        <v>1493</v>
      </c>
      <c r="DD223" s="12" t="s">
        <v>1493</v>
      </c>
      <c r="DE223" s="12" t="s">
        <v>1493</v>
      </c>
      <c r="DF223" s="12" t="s">
        <v>1493</v>
      </c>
      <c r="DG223" s="12" t="s">
        <v>1493</v>
      </c>
      <c r="DH223" s="12" t="s">
        <v>1493</v>
      </c>
      <c r="DI223" s="12" t="s">
        <v>1493</v>
      </c>
      <c r="DJ223" s="12" t="s">
        <v>1493</v>
      </c>
      <c r="DK223" s="12" t="s">
        <v>1493</v>
      </c>
      <c r="DL223" s="12" t="s">
        <v>1493</v>
      </c>
      <c r="DM223" s="12" t="s">
        <v>1493</v>
      </c>
      <c r="DN223" s="12" t="s">
        <v>1493</v>
      </c>
      <c r="DO223" s="12" t="s">
        <v>1493</v>
      </c>
      <c r="DP223" s="12" t="s">
        <v>1493</v>
      </c>
      <c r="DQ223" s="12" t="s">
        <v>1493</v>
      </c>
      <c r="DR223" s="12" t="s">
        <v>1493</v>
      </c>
      <c r="DS223" s="12" t="s">
        <v>1493</v>
      </c>
      <c r="DT223" s="12" t="s">
        <v>1493</v>
      </c>
      <c r="DU223" s="12" t="s">
        <v>1493</v>
      </c>
      <c r="DV223" s="12" t="s">
        <v>1493</v>
      </c>
      <c r="DW223" s="12" t="s">
        <v>1493</v>
      </c>
      <c r="DX223" s="12" t="s">
        <v>1493</v>
      </c>
      <c r="DY223" s="12" t="s">
        <v>1493</v>
      </c>
      <c r="DZ223" s="12" t="s">
        <v>1493</v>
      </c>
      <c r="EA223" s="12" t="s">
        <v>1493</v>
      </c>
      <c r="EB223" s="12" t="s">
        <v>1493</v>
      </c>
      <c r="EC223" s="12" t="s">
        <v>1493</v>
      </c>
      <c r="ED223" s="12" t="s">
        <v>1493</v>
      </c>
      <c r="EE223" s="12" t="s">
        <v>1493</v>
      </c>
      <c r="EF223" s="12" t="s">
        <v>1493</v>
      </c>
      <c r="EG223" s="12" t="s">
        <v>1493</v>
      </c>
      <c r="EH223" s="12" t="s">
        <v>1493</v>
      </c>
      <c r="EI223" s="12" t="s">
        <v>1493</v>
      </c>
      <c r="EJ223" s="12" t="s">
        <v>1493</v>
      </c>
      <c r="EK223" s="12" t="s">
        <v>1493</v>
      </c>
      <c r="EL223" s="12" t="s">
        <v>1493</v>
      </c>
      <c r="EM223" s="12" t="s">
        <v>1493</v>
      </c>
      <c r="EN223" s="12" t="s">
        <v>1493</v>
      </c>
      <c r="EO223" s="12" t="s">
        <v>1493</v>
      </c>
      <c r="EP223" s="12" t="s">
        <v>1493</v>
      </c>
      <c r="EQ223" s="12" t="s">
        <v>1493</v>
      </c>
      <c r="ER223" s="12" t="s">
        <v>1493</v>
      </c>
      <c r="ES223" s="12" t="s">
        <v>1493</v>
      </c>
      <c r="ET223" s="12" t="s">
        <v>1493</v>
      </c>
      <c r="EU223" s="12" t="s">
        <v>1493</v>
      </c>
      <c r="EV223" s="12" t="s">
        <v>1493</v>
      </c>
      <c r="EW223" s="12" t="s">
        <v>1493</v>
      </c>
      <c r="EX223" s="12" t="s">
        <v>1493</v>
      </c>
      <c r="EY223" s="12" t="s">
        <v>1493</v>
      </c>
      <c r="EZ223" s="12" t="s">
        <v>1493</v>
      </c>
      <c r="FA223" s="12" t="s">
        <v>1493</v>
      </c>
      <c r="FB223" s="12" t="s">
        <v>1493</v>
      </c>
      <c r="FC223" s="12" t="s">
        <v>1493</v>
      </c>
      <c r="FD223" s="12" t="s">
        <v>1493</v>
      </c>
      <c r="FE223" s="12" t="s">
        <v>1493</v>
      </c>
      <c r="FF223" s="12" t="s">
        <v>1493</v>
      </c>
      <c r="FG223" s="12" t="s">
        <v>1493</v>
      </c>
      <c r="FH223" s="12" t="s">
        <v>1493</v>
      </c>
      <c r="FI223" s="12" t="s">
        <v>1493</v>
      </c>
      <c r="FJ223" s="12" t="s">
        <v>1493</v>
      </c>
      <c r="FK223" s="12" t="s">
        <v>1493</v>
      </c>
      <c r="FL223" s="12" t="s">
        <v>1493</v>
      </c>
      <c r="FM223" s="12" t="s">
        <v>1493</v>
      </c>
      <c r="FN223">
        <v>1</v>
      </c>
      <c r="FO223" s="12" t="s">
        <v>1493</v>
      </c>
      <c r="FP223" s="12" t="s">
        <v>1493</v>
      </c>
      <c r="FQ223">
        <v>0</v>
      </c>
      <c r="FR223" s="12" t="s">
        <v>1493</v>
      </c>
      <c r="FS223" s="12" t="s">
        <v>1493</v>
      </c>
      <c r="FT223" s="12" t="s">
        <v>1493</v>
      </c>
      <c r="FU223" s="12" t="s">
        <v>1493</v>
      </c>
      <c r="FV223" s="12" t="s">
        <v>1493</v>
      </c>
      <c r="FW223" s="12" t="s">
        <v>1493</v>
      </c>
      <c r="FX223" s="12" t="s">
        <v>1493</v>
      </c>
      <c r="FY223" s="12" t="s">
        <v>1493</v>
      </c>
      <c r="FZ223" s="12" t="s">
        <v>1493</v>
      </c>
      <c r="GA223" s="12" t="s">
        <v>1493</v>
      </c>
      <c r="GB223" s="12" t="s">
        <v>1493</v>
      </c>
      <c r="GC223" s="12" t="s">
        <v>1493</v>
      </c>
      <c r="GD223" s="12" t="s">
        <v>1493</v>
      </c>
      <c r="GE223" s="12" t="s">
        <v>1493</v>
      </c>
      <c r="GF223" s="12" t="s">
        <v>1493</v>
      </c>
      <c r="GG223" s="12" t="s">
        <v>1493</v>
      </c>
      <c r="GH223" s="12" t="s">
        <v>1493</v>
      </c>
      <c r="GI223" s="12" t="s">
        <v>1493</v>
      </c>
      <c r="GJ223">
        <v>0</v>
      </c>
      <c r="GK223">
        <v>0</v>
      </c>
      <c r="GL223">
        <v>0</v>
      </c>
      <c r="GN223">
        <v>1</v>
      </c>
    </row>
    <row r="224" spans="1:196" x14ac:dyDescent="0.25">
      <c r="A224" s="4">
        <v>1.1279999999999999</v>
      </c>
      <c r="B224" s="12" t="s">
        <v>1253</v>
      </c>
      <c r="C224" s="12" t="s">
        <v>1493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 s="12" t="s">
        <v>1493</v>
      </c>
      <c r="M224" s="12" t="s">
        <v>1493</v>
      </c>
      <c r="N224">
        <v>1</v>
      </c>
      <c r="O224">
        <v>1</v>
      </c>
      <c r="P224" s="12" t="s">
        <v>1197</v>
      </c>
      <c r="Q224" s="12" t="s">
        <v>1493</v>
      </c>
      <c r="R224">
        <v>1</v>
      </c>
      <c r="S224" s="12" t="s">
        <v>1493</v>
      </c>
      <c r="T224" s="12" t="s">
        <v>1493</v>
      </c>
      <c r="U224" s="12" t="s">
        <v>1493</v>
      </c>
      <c r="V224" s="12" t="s">
        <v>1493</v>
      </c>
      <c r="W224" s="12" t="s">
        <v>1493</v>
      </c>
      <c r="X224" s="12" t="s">
        <v>1493</v>
      </c>
      <c r="Y224" s="12" t="s">
        <v>1493</v>
      </c>
      <c r="Z224" s="12" t="s">
        <v>1493</v>
      </c>
      <c r="AA224" s="12" t="s">
        <v>1493</v>
      </c>
      <c r="AB224">
        <v>1</v>
      </c>
      <c r="AC224">
        <v>1</v>
      </c>
      <c r="AD224" s="12" t="s">
        <v>1493</v>
      </c>
      <c r="AE224" s="12" t="s">
        <v>1493</v>
      </c>
      <c r="AF224" s="12" t="s">
        <v>1493</v>
      </c>
      <c r="AG224" s="12" t="s">
        <v>1493</v>
      </c>
      <c r="AH224" s="12" t="s">
        <v>1493</v>
      </c>
      <c r="AI224" s="12" t="s">
        <v>1493</v>
      </c>
      <c r="AJ224" s="12" t="s">
        <v>1493</v>
      </c>
      <c r="AK224" s="12" t="s">
        <v>1493</v>
      </c>
      <c r="AL224" s="12" t="s">
        <v>1493</v>
      </c>
      <c r="AM224" s="12" t="s">
        <v>1493</v>
      </c>
      <c r="AN224" s="12" t="s">
        <v>1493</v>
      </c>
      <c r="AO224" s="12" t="s">
        <v>1493</v>
      </c>
      <c r="AP224" s="12" t="s">
        <v>1493</v>
      </c>
      <c r="AQ224" s="12" t="s">
        <v>1493</v>
      </c>
      <c r="AR224" s="12" t="s">
        <v>1493</v>
      </c>
      <c r="AS224" s="12" t="s">
        <v>1493</v>
      </c>
      <c r="AT224" s="12" t="s">
        <v>1493</v>
      </c>
      <c r="AU224" s="12" t="s">
        <v>1493</v>
      </c>
      <c r="AV224" s="12" t="s">
        <v>1493</v>
      </c>
      <c r="AW224" s="12" t="s">
        <v>1493</v>
      </c>
      <c r="AX224" s="12" t="s">
        <v>1493</v>
      </c>
      <c r="AY224" s="12" t="s">
        <v>1493</v>
      </c>
      <c r="AZ224" s="12" t="s">
        <v>1493</v>
      </c>
      <c r="BA224" s="12" t="s">
        <v>1493</v>
      </c>
      <c r="BB224" s="12" t="s">
        <v>1493</v>
      </c>
      <c r="BC224" s="12" t="s">
        <v>1493</v>
      </c>
      <c r="BD224" s="12" t="s">
        <v>1493</v>
      </c>
      <c r="BE224" s="12" t="s">
        <v>1493</v>
      </c>
      <c r="BF224" s="12" t="s">
        <v>1493</v>
      </c>
      <c r="BG224" s="12" t="s">
        <v>1493</v>
      </c>
      <c r="BH224" s="12" t="s">
        <v>1493</v>
      </c>
      <c r="BI224" s="12" t="s">
        <v>1493</v>
      </c>
      <c r="BJ224" s="12" t="s">
        <v>1493</v>
      </c>
      <c r="BK224" s="12" t="s">
        <v>1493</v>
      </c>
      <c r="BL224" s="12" t="s">
        <v>1493</v>
      </c>
      <c r="BM224" s="12" t="s">
        <v>1493</v>
      </c>
      <c r="BN224" s="12" t="s">
        <v>1493</v>
      </c>
      <c r="BO224" s="12" t="s">
        <v>1493</v>
      </c>
      <c r="BP224" s="12" t="s">
        <v>1493</v>
      </c>
      <c r="BQ224" s="12" t="s">
        <v>1493</v>
      </c>
      <c r="BR224" s="12" t="s">
        <v>1493</v>
      </c>
      <c r="BS224" s="12" t="s">
        <v>1493</v>
      </c>
      <c r="BT224" s="12" t="s">
        <v>1493</v>
      </c>
      <c r="BU224" s="12" t="s">
        <v>1493</v>
      </c>
      <c r="BV224" s="12" t="s">
        <v>1493</v>
      </c>
      <c r="BW224" s="12" t="s">
        <v>1493</v>
      </c>
      <c r="BX224" s="12" t="s">
        <v>1493</v>
      </c>
      <c r="BY224" s="12" t="s">
        <v>1493</v>
      </c>
      <c r="BZ224" s="12" t="s">
        <v>1493</v>
      </c>
      <c r="CA224" s="12" t="s">
        <v>1493</v>
      </c>
      <c r="CB224" s="12" t="s">
        <v>1493</v>
      </c>
      <c r="CC224" s="12" t="s">
        <v>1493</v>
      </c>
      <c r="CD224" s="12" t="s">
        <v>1493</v>
      </c>
      <c r="CE224" s="12" t="s">
        <v>1493</v>
      </c>
      <c r="CF224" s="12" t="s">
        <v>1493</v>
      </c>
      <c r="CG224" s="12" t="s">
        <v>1493</v>
      </c>
      <c r="CH224" s="12" t="s">
        <v>1493</v>
      </c>
      <c r="CI224" s="12" t="s">
        <v>1493</v>
      </c>
      <c r="CJ224" s="12" t="s">
        <v>1493</v>
      </c>
      <c r="CK224" s="12" t="s">
        <v>1493</v>
      </c>
      <c r="CL224" s="12" t="s">
        <v>1493</v>
      </c>
      <c r="CM224" s="12" t="s">
        <v>1493</v>
      </c>
      <c r="CN224" s="12" t="s">
        <v>1493</v>
      </c>
      <c r="CO224" s="12" t="s">
        <v>1493</v>
      </c>
      <c r="CP224" s="12" t="s">
        <v>1493</v>
      </c>
      <c r="CQ224" s="12" t="s">
        <v>1493</v>
      </c>
      <c r="CR224" s="12" t="s">
        <v>1493</v>
      </c>
      <c r="CS224" s="12" t="s">
        <v>1493</v>
      </c>
      <c r="CT224" s="12" t="s">
        <v>1493</v>
      </c>
      <c r="CU224" s="12" t="s">
        <v>1493</v>
      </c>
      <c r="CV224" s="12" t="s">
        <v>1493</v>
      </c>
      <c r="CW224" s="12" t="s">
        <v>1493</v>
      </c>
      <c r="CX224" s="12" t="s">
        <v>1493</v>
      </c>
      <c r="CY224" s="12" t="s">
        <v>1493</v>
      </c>
      <c r="CZ224" s="12" t="s">
        <v>1493</v>
      </c>
      <c r="DA224" s="12" t="s">
        <v>1493</v>
      </c>
      <c r="DB224" s="12" t="s">
        <v>1493</v>
      </c>
      <c r="DC224" s="12" t="s">
        <v>1493</v>
      </c>
      <c r="DD224" s="12" t="s">
        <v>1493</v>
      </c>
      <c r="DE224" s="12" t="s">
        <v>1493</v>
      </c>
      <c r="DF224" s="12" t="s">
        <v>1493</v>
      </c>
      <c r="DG224" s="12" t="s">
        <v>1493</v>
      </c>
      <c r="DH224" s="12" t="s">
        <v>1493</v>
      </c>
      <c r="DI224" s="12" t="s">
        <v>1493</v>
      </c>
      <c r="DJ224" s="12" t="s">
        <v>1493</v>
      </c>
      <c r="DK224" s="12" t="s">
        <v>1493</v>
      </c>
      <c r="DL224" s="12" t="s">
        <v>1493</v>
      </c>
      <c r="DM224" s="12" t="s">
        <v>1493</v>
      </c>
      <c r="DN224" s="12" t="s">
        <v>1493</v>
      </c>
      <c r="DO224" s="12" t="s">
        <v>1493</v>
      </c>
      <c r="DP224" s="12" t="s">
        <v>1493</v>
      </c>
      <c r="DQ224" s="12" t="s">
        <v>1493</v>
      </c>
      <c r="DR224" s="12" t="s">
        <v>1493</v>
      </c>
      <c r="DS224" s="12" t="s">
        <v>1493</v>
      </c>
      <c r="DT224" s="12" t="s">
        <v>1493</v>
      </c>
      <c r="DU224" s="12" t="s">
        <v>1493</v>
      </c>
      <c r="DV224" s="12" t="s">
        <v>1493</v>
      </c>
      <c r="DW224" s="12" t="s">
        <v>1493</v>
      </c>
      <c r="DX224" s="12" t="s">
        <v>1493</v>
      </c>
      <c r="DY224" s="12" t="s">
        <v>1493</v>
      </c>
      <c r="DZ224" s="12" t="s">
        <v>1493</v>
      </c>
      <c r="EA224" s="12" t="s">
        <v>1493</v>
      </c>
      <c r="EB224" s="12" t="s">
        <v>1493</v>
      </c>
      <c r="EC224" s="12" t="s">
        <v>1493</v>
      </c>
      <c r="ED224" s="12" t="s">
        <v>1493</v>
      </c>
      <c r="EE224" s="12" t="s">
        <v>1493</v>
      </c>
      <c r="EF224" s="12" t="s">
        <v>1493</v>
      </c>
      <c r="EG224" s="12" t="s">
        <v>1493</v>
      </c>
      <c r="EH224" s="12" t="s">
        <v>1493</v>
      </c>
      <c r="EI224" s="12" t="s">
        <v>1493</v>
      </c>
      <c r="EJ224" s="12" t="s">
        <v>1493</v>
      </c>
      <c r="EK224" s="12" t="s">
        <v>1493</v>
      </c>
      <c r="EL224" s="12" t="s">
        <v>1493</v>
      </c>
      <c r="EM224" s="12" t="s">
        <v>1493</v>
      </c>
      <c r="EN224" s="12" t="s">
        <v>1493</v>
      </c>
      <c r="EO224" s="12" t="s">
        <v>1493</v>
      </c>
      <c r="EP224" s="12" t="s">
        <v>1493</v>
      </c>
      <c r="EQ224" s="12" t="s">
        <v>1493</v>
      </c>
      <c r="ER224" s="12" t="s">
        <v>1493</v>
      </c>
      <c r="ES224" s="12" t="s">
        <v>1493</v>
      </c>
      <c r="ET224" s="12" t="s">
        <v>1493</v>
      </c>
      <c r="EU224" s="12" t="s">
        <v>1493</v>
      </c>
      <c r="EV224" s="12" t="s">
        <v>1493</v>
      </c>
      <c r="EW224" s="12" t="s">
        <v>1493</v>
      </c>
      <c r="EX224" s="12" t="s">
        <v>1493</v>
      </c>
      <c r="EY224" s="12" t="s">
        <v>1493</v>
      </c>
      <c r="EZ224" s="12" t="s">
        <v>1493</v>
      </c>
      <c r="FA224" s="12" t="s">
        <v>1493</v>
      </c>
      <c r="FB224" s="12" t="s">
        <v>1493</v>
      </c>
      <c r="FC224" s="12" t="s">
        <v>1493</v>
      </c>
      <c r="FD224" s="12" t="s">
        <v>1493</v>
      </c>
      <c r="FE224" s="12" t="s">
        <v>1493</v>
      </c>
      <c r="FF224" s="12" t="s">
        <v>1493</v>
      </c>
      <c r="FG224" s="12" t="s">
        <v>1493</v>
      </c>
      <c r="FH224" s="12" t="s">
        <v>1493</v>
      </c>
      <c r="FI224" s="12" t="s">
        <v>1493</v>
      </c>
      <c r="FJ224" s="12" t="s">
        <v>1493</v>
      </c>
      <c r="FK224" s="12" t="s">
        <v>1493</v>
      </c>
      <c r="FL224" s="12" t="s">
        <v>1493</v>
      </c>
      <c r="FM224" s="12" t="s">
        <v>1493</v>
      </c>
      <c r="FN224">
        <v>1</v>
      </c>
      <c r="FO224" s="12" t="s">
        <v>1493</v>
      </c>
      <c r="FP224" s="12" t="s">
        <v>1493</v>
      </c>
      <c r="FQ224">
        <v>1</v>
      </c>
      <c r="FR224" s="12" t="s">
        <v>1493</v>
      </c>
      <c r="FS224" s="12" t="s">
        <v>1493</v>
      </c>
      <c r="FT224" s="12" t="s">
        <v>1493</v>
      </c>
      <c r="FU224" s="12" t="s">
        <v>1493</v>
      </c>
      <c r="FV224" s="12" t="s">
        <v>1493</v>
      </c>
      <c r="FW224" s="12" t="s">
        <v>1493</v>
      </c>
      <c r="FX224" s="12" t="s">
        <v>1493</v>
      </c>
      <c r="FY224" s="12" t="s">
        <v>1493</v>
      </c>
      <c r="FZ224" s="12" t="s">
        <v>1493</v>
      </c>
      <c r="GA224" s="12" t="s">
        <v>1493</v>
      </c>
      <c r="GB224" s="12" t="s">
        <v>1493</v>
      </c>
      <c r="GC224" s="12" t="s">
        <v>1493</v>
      </c>
      <c r="GD224" s="12" t="s">
        <v>1493</v>
      </c>
      <c r="GE224" s="12" t="s">
        <v>1493</v>
      </c>
      <c r="GF224" s="12" t="s">
        <v>1493</v>
      </c>
      <c r="GG224" s="12" t="s">
        <v>1493</v>
      </c>
      <c r="GH224" s="12" t="s">
        <v>1493</v>
      </c>
      <c r="GI224" s="12" t="s">
        <v>1493</v>
      </c>
      <c r="GJ224">
        <v>0</v>
      </c>
      <c r="GK224">
        <v>0</v>
      </c>
      <c r="GL224">
        <v>0</v>
      </c>
      <c r="GN224">
        <v>1</v>
      </c>
    </row>
    <row r="225" spans="1:196" x14ac:dyDescent="0.25">
      <c r="A225" s="4">
        <v>1.129</v>
      </c>
      <c r="B225" s="12" t="s">
        <v>861</v>
      </c>
      <c r="C225" s="12" t="s">
        <v>1493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 s="12" t="s">
        <v>1493</v>
      </c>
      <c r="M225" s="12" t="s">
        <v>1493</v>
      </c>
      <c r="N225" s="12" t="s">
        <v>1493</v>
      </c>
      <c r="O225">
        <v>1</v>
      </c>
      <c r="P225" s="12" t="s">
        <v>885</v>
      </c>
      <c r="Q225" s="12" t="s">
        <v>1493</v>
      </c>
      <c r="R225">
        <v>1</v>
      </c>
      <c r="S225" s="12" t="s">
        <v>1493</v>
      </c>
      <c r="T225" s="12" t="s">
        <v>1493</v>
      </c>
      <c r="U225" s="12" t="s">
        <v>1493</v>
      </c>
      <c r="V225" s="12" t="s">
        <v>1493</v>
      </c>
      <c r="W225" s="12" t="s">
        <v>1493</v>
      </c>
      <c r="X225" s="12" t="s">
        <v>1493</v>
      </c>
      <c r="Y225" s="12" t="s">
        <v>1493</v>
      </c>
      <c r="Z225" s="12" t="s">
        <v>1493</v>
      </c>
      <c r="AA225" s="12" t="s">
        <v>1493</v>
      </c>
      <c r="AB225">
        <v>1</v>
      </c>
      <c r="AC225">
        <v>1</v>
      </c>
      <c r="AD225" s="12" t="s">
        <v>1254</v>
      </c>
      <c r="AE225" s="12" t="s">
        <v>1493</v>
      </c>
      <c r="AF225">
        <v>1</v>
      </c>
      <c r="AG225" s="12" t="s">
        <v>1493</v>
      </c>
      <c r="AH225" s="12" t="s">
        <v>1493</v>
      </c>
      <c r="AI225" s="12" t="s">
        <v>1493</v>
      </c>
      <c r="AJ225" s="12" t="s">
        <v>1493</v>
      </c>
      <c r="AK225" s="12" t="s">
        <v>1493</v>
      </c>
      <c r="AL225" s="12" t="s">
        <v>1493</v>
      </c>
      <c r="AM225" s="12" t="s">
        <v>1493</v>
      </c>
      <c r="AN225" s="12" t="s">
        <v>1493</v>
      </c>
      <c r="AO225" s="12" t="s">
        <v>1493</v>
      </c>
      <c r="AP225">
        <v>1</v>
      </c>
      <c r="AQ225" s="12" t="s">
        <v>1493</v>
      </c>
      <c r="AR225" s="12" t="s">
        <v>1493</v>
      </c>
      <c r="AS225" s="12" t="s">
        <v>1493</v>
      </c>
      <c r="AT225" s="12" t="s">
        <v>1493</v>
      </c>
      <c r="AU225" s="12" t="s">
        <v>1493</v>
      </c>
      <c r="AV225" s="12" t="s">
        <v>1493</v>
      </c>
      <c r="AW225" s="12" t="s">
        <v>1493</v>
      </c>
      <c r="AX225" s="12" t="s">
        <v>1493</v>
      </c>
      <c r="AY225" s="12" t="s">
        <v>1493</v>
      </c>
      <c r="AZ225" s="12" t="s">
        <v>1493</v>
      </c>
      <c r="BA225" s="12" t="s">
        <v>1493</v>
      </c>
      <c r="BB225" s="12" t="s">
        <v>1493</v>
      </c>
      <c r="BC225" s="12" t="s">
        <v>1493</v>
      </c>
      <c r="BD225" s="12" t="s">
        <v>1493</v>
      </c>
      <c r="BE225" s="12" t="s">
        <v>1493</v>
      </c>
      <c r="BF225" s="12" t="s">
        <v>1493</v>
      </c>
      <c r="BG225" s="12" t="s">
        <v>1493</v>
      </c>
      <c r="BH225" s="12" t="s">
        <v>1493</v>
      </c>
      <c r="BI225" s="12" t="s">
        <v>1493</v>
      </c>
      <c r="BJ225" s="12" t="s">
        <v>1493</v>
      </c>
      <c r="BK225" s="12" t="s">
        <v>1493</v>
      </c>
      <c r="BL225" s="12" t="s">
        <v>1493</v>
      </c>
      <c r="BM225" s="12" t="s">
        <v>1493</v>
      </c>
      <c r="BN225" s="12" t="s">
        <v>1493</v>
      </c>
      <c r="BO225" s="12" t="s">
        <v>1493</v>
      </c>
      <c r="BP225" s="12" t="s">
        <v>1493</v>
      </c>
      <c r="BQ225" s="12" t="s">
        <v>1493</v>
      </c>
      <c r="BR225" s="12" t="s">
        <v>1493</v>
      </c>
      <c r="BS225" s="12" t="s">
        <v>1493</v>
      </c>
      <c r="BT225" s="12" t="s">
        <v>1493</v>
      </c>
      <c r="BU225" s="12" t="s">
        <v>1493</v>
      </c>
      <c r="BV225" s="12" t="s">
        <v>1493</v>
      </c>
      <c r="BW225" s="12" t="s">
        <v>1493</v>
      </c>
      <c r="BX225" s="12" t="s">
        <v>1493</v>
      </c>
      <c r="BY225" s="12" t="s">
        <v>1493</v>
      </c>
      <c r="BZ225" s="12" t="s">
        <v>1493</v>
      </c>
      <c r="CA225" s="12" t="s">
        <v>1493</v>
      </c>
      <c r="CB225" s="12" t="s">
        <v>1493</v>
      </c>
      <c r="CC225" s="12" t="s">
        <v>1493</v>
      </c>
      <c r="CD225" s="12" t="s">
        <v>1493</v>
      </c>
      <c r="CE225" s="12" t="s">
        <v>1493</v>
      </c>
      <c r="CF225" s="12" t="s">
        <v>1493</v>
      </c>
      <c r="CG225" s="12" t="s">
        <v>1493</v>
      </c>
      <c r="CH225" s="12" t="s">
        <v>1493</v>
      </c>
      <c r="CI225" s="12" t="s">
        <v>1493</v>
      </c>
      <c r="CJ225" s="12" t="s">
        <v>1493</v>
      </c>
      <c r="CK225" s="12" t="s">
        <v>1493</v>
      </c>
      <c r="CL225" s="12" t="s">
        <v>1493</v>
      </c>
      <c r="CM225" s="12" t="s">
        <v>1493</v>
      </c>
      <c r="CN225" s="12" t="s">
        <v>1493</v>
      </c>
      <c r="CO225" s="12" t="s">
        <v>1493</v>
      </c>
      <c r="CP225" s="12" t="s">
        <v>1493</v>
      </c>
      <c r="CQ225" s="12" t="s">
        <v>1493</v>
      </c>
      <c r="CR225" s="12" t="s">
        <v>1493</v>
      </c>
      <c r="CS225" s="12" t="s">
        <v>1493</v>
      </c>
      <c r="CT225" s="12" t="s">
        <v>1493</v>
      </c>
      <c r="CU225" s="12" t="s">
        <v>1493</v>
      </c>
      <c r="CV225" s="12" t="s">
        <v>1493</v>
      </c>
      <c r="CW225" s="12" t="s">
        <v>1493</v>
      </c>
      <c r="CX225" s="12" t="s">
        <v>1493</v>
      </c>
      <c r="CY225" s="12" t="s">
        <v>1493</v>
      </c>
      <c r="CZ225" s="12" t="s">
        <v>1493</v>
      </c>
      <c r="DA225" s="12" t="s">
        <v>1493</v>
      </c>
      <c r="DB225" s="12" t="s">
        <v>1493</v>
      </c>
      <c r="DC225" s="12" t="s">
        <v>1493</v>
      </c>
      <c r="DD225" s="12" t="s">
        <v>1493</v>
      </c>
      <c r="DE225" s="12" t="s">
        <v>1493</v>
      </c>
      <c r="DF225" s="12" t="s">
        <v>1493</v>
      </c>
      <c r="DG225" s="12" t="s">
        <v>1493</v>
      </c>
      <c r="DH225" s="12" t="s">
        <v>1493</v>
      </c>
      <c r="DI225" s="12" t="s">
        <v>1493</v>
      </c>
      <c r="DJ225" s="12" t="s">
        <v>1493</v>
      </c>
      <c r="DK225" s="12" t="s">
        <v>1493</v>
      </c>
      <c r="DL225" s="12" t="s">
        <v>1493</v>
      </c>
      <c r="DM225" s="12" t="s">
        <v>1493</v>
      </c>
      <c r="DN225" s="12" t="s">
        <v>1493</v>
      </c>
      <c r="DO225" s="12" t="s">
        <v>1493</v>
      </c>
      <c r="DP225" s="12" t="s">
        <v>1493</v>
      </c>
      <c r="DQ225" s="12" t="s">
        <v>1493</v>
      </c>
      <c r="DR225" s="12" t="s">
        <v>1493</v>
      </c>
      <c r="DS225" s="12" t="s">
        <v>1493</v>
      </c>
      <c r="DT225" s="12" t="s">
        <v>1493</v>
      </c>
      <c r="DU225" s="12" t="s">
        <v>1493</v>
      </c>
      <c r="DV225" s="12" t="s">
        <v>1493</v>
      </c>
      <c r="DW225" s="12" t="s">
        <v>1493</v>
      </c>
      <c r="DX225" s="12" t="s">
        <v>1493</v>
      </c>
      <c r="DY225" s="12" t="s">
        <v>1493</v>
      </c>
      <c r="DZ225" s="12" t="s">
        <v>1493</v>
      </c>
      <c r="EA225" s="12" t="s">
        <v>1493</v>
      </c>
      <c r="EB225" s="12" t="s">
        <v>1493</v>
      </c>
      <c r="EC225" s="12" t="s">
        <v>1493</v>
      </c>
      <c r="ED225" s="12" t="s">
        <v>1493</v>
      </c>
      <c r="EE225" s="12" t="s">
        <v>1493</v>
      </c>
      <c r="EF225" s="12" t="s">
        <v>1493</v>
      </c>
      <c r="EG225" s="12" t="s">
        <v>1493</v>
      </c>
      <c r="EH225" s="12" t="s">
        <v>1493</v>
      </c>
      <c r="EI225" s="12" t="s">
        <v>1493</v>
      </c>
      <c r="EJ225" s="12" t="s">
        <v>1493</v>
      </c>
      <c r="EK225" s="12" t="s">
        <v>1493</v>
      </c>
      <c r="EL225" s="12" t="s">
        <v>1493</v>
      </c>
      <c r="EM225" s="12" t="s">
        <v>1493</v>
      </c>
      <c r="EN225" s="12" t="s">
        <v>1493</v>
      </c>
      <c r="EO225" s="12" t="s">
        <v>1493</v>
      </c>
      <c r="EP225" s="12" t="s">
        <v>1493</v>
      </c>
      <c r="EQ225" s="12" t="s">
        <v>1493</v>
      </c>
      <c r="ER225" s="12" t="s">
        <v>1493</v>
      </c>
      <c r="ES225" s="12" t="s">
        <v>1493</v>
      </c>
      <c r="ET225" s="12" t="s">
        <v>1493</v>
      </c>
      <c r="EU225" s="12" t="s">
        <v>1493</v>
      </c>
      <c r="EV225" s="12" t="s">
        <v>1493</v>
      </c>
      <c r="EW225" s="12" t="s">
        <v>1493</v>
      </c>
      <c r="EX225" s="12" t="s">
        <v>1493</v>
      </c>
      <c r="EY225" s="12" t="s">
        <v>1493</v>
      </c>
      <c r="EZ225" s="12" t="s">
        <v>1493</v>
      </c>
      <c r="FA225" s="12" t="s">
        <v>1493</v>
      </c>
      <c r="FB225" s="12" t="s">
        <v>1493</v>
      </c>
      <c r="FC225" s="12" t="s">
        <v>1493</v>
      </c>
      <c r="FD225" s="12" t="s">
        <v>1493</v>
      </c>
      <c r="FE225" s="12" t="s">
        <v>1493</v>
      </c>
      <c r="FF225" s="12" t="s">
        <v>1493</v>
      </c>
      <c r="FG225" s="12" t="s">
        <v>1493</v>
      </c>
      <c r="FH225" s="12" t="s">
        <v>1493</v>
      </c>
      <c r="FI225" s="12" t="s">
        <v>1493</v>
      </c>
      <c r="FJ225" s="12" t="s">
        <v>1493</v>
      </c>
      <c r="FK225" s="12" t="s">
        <v>1493</v>
      </c>
      <c r="FL225" s="12" t="s">
        <v>1493</v>
      </c>
      <c r="FM225" s="12" t="s">
        <v>1493</v>
      </c>
      <c r="FN225">
        <v>1</v>
      </c>
      <c r="FO225" s="12" t="s">
        <v>1493</v>
      </c>
      <c r="FP225" s="12" t="s">
        <v>1493</v>
      </c>
      <c r="FQ225">
        <v>0</v>
      </c>
      <c r="FR225" s="12" t="s">
        <v>1493</v>
      </c>
      <c r="FS225" s="12" t="s">
        <v>1493</v>
      </c>
      <c r="FT225" s="12" t="s">
        <v>1493</v>
      </c>
      <c r="FU225" s="12" t="s">
        <v>1493</v>
      </c>
      <c r="FV225" s="12" t="s">
        <v>1493</v>
      </c>
      <c r="FW225" s="12" t="s">
        <v>1493</v>
      </c>
      <c r="FX225" s="12" t="s">
        <v>1493</v>
      </c>
      <c r="FY225" s="12" t="s">
        <v>1493</v>
      </c>
      <c r="FZ225" s="12" t="s">
        <v>1493</v>
      </c>
      <c r="GA225" s="12" t="s">
        <v>1493</v>
      </c>
      <c r="GB225" s="12" t="s">
        <v>1493</v>
      </c>
      <c r="GC225" s="12" t="s">
        <v>1493</v>
      </c>
      <c r="GD225" s="12" t="s">
        <v>1493</v>
      </c>
      <c r="GE225" s="12" t="s">
        <v>1493</v>
      </c>
      <c r="GF225" s="12" t="s">
        <v>1493</v>
      </c>
      <c r="GG225" s="12" t="s">
        <v>1493</v>
      </c>
      <c r="GH225" s="12" t="s">
        <v>1493</v>
      </c>
      <c r="GI225" s="12" t="s">
        <v>1493</v>
      </c>
      <c r="GJ225">
        <v>0</v>
      </c>
      <c r="GK225">
        <v>0</v>
      </c>
      <c r="GL225">
        <v>0</v>
      </c>
      <c r="GN225">
        <v>1</v>
      </c>
    </row>
    <row r="226" spans="1:196" x14ac:dyDescent="0.25">
      <c r="A226" s="4">
        <v>1.1299999999999999</v>
      </c>
      <c r="B226" s="12" t="s">
        <v>917</v>
      </c>
      <c r="C226" s="12" t="s">
        <v>1493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 s="12" t="s">
        <v>1493</v>
      </c>
      <c r="M226" s="12" t="s">
        <v>1493</v>
      </c>
      <c r="N226" s="12" t="s">
        <v>1493</v>
      </c>
      <c r="O226">
        <v>1</v>
      </c>
      <c r="P226" s="12" t="s">
        <v>1493</v>
      </c>
      <c r="Q226" s="12" t="s">
        <v>1493</v>
      </c>
      <c r="R226" s="12" t="s">
        <v>1493</v>
      </c>
      <c r="S226" s="12" t="s">
        <v>1493</v>
      </c>
      <c r="T226" s="12" t="s">
        <v>1493</v>
      </c>
      <c r="U226" s="12" t="s">
        <v>1493</v>
      </c>
      <c r="V226" s="12" t="s">
        <v>1493</v>
      </c>
      <c r="W226" s="12" t="s">
        <v>1493</v>
      </c>
      <c r="X226" s="12" t="s">
        <v>1493</v>
      </c>
      <c r="Y226" s="12" t="s">
        <v>1493</v>
      </c>
      <c r="Z226" s="12" t="s">
        <v>1493</v>
      </c>
      <c r="AA226" s="12" t="s">
        <v>1493</v>
      </c>
      <c r="AB226" s="12" t="s">
        <v>1493</v>
      </c>
      <c r="AC226" s="12" t="s">
        <v>1493</v>
      </c>
      <c r="AD226" s="12" t="s">
        <v>1493</v>
      </c>
      <c r="AE226" s="12" t="s">
        <v>1493</v>
      </c>
      <c r="AF226" s="12" t="s">
        <v>1493</v>
      </c>
      <c r="AG226" s="12" t="s">
        <v>1493</v>
      </c>
      <c r="AH226" s="12" t="s">
        <v>1493</v>
      </c>
      <c r="AI226" s="12" t="s">
        <v>1493</v>
      </c>
      <c r="AJ226" s="12" t="s">
        <v>1493</v>
      </c>
      <c r="AK226" s="12" t="s">
        <v>1493</v>
      </c>
      <c r="AL226" s="12" t="s">
        <v>1493</v>
      </c>
      <c r="AM226" s="12" t="s">
        <v>1493</v>
      </c>
      <c r="AN226" s="12" t="s">
        <v>1493</v>
      </c>
      <c r="AO226" s="12" t="s">
        <v>1493</v>
      </c>
      <c r="AP226" s="12" t="s">
        <v>1493</v>
      </c>
      <c r="AQ226" s="12" t="s">
        <v>1493</v>
      </c>
      <c r="AR226" s="12" t="s">
        <v>1493</v>
      </c>
      <c r="AS226" s="12" t="s">
        <v>1493</v>
      </c>
      <c r="AT226" s="12" t="s">
        <v>1493</v>
      </c>
      <c r="AU226" s="12" t="s">
        <v>1493</v>
      </c>
      <c r="AV226" s="12" t="s">
        <v>1493</v>
      </c>
      <c r="AW226" s="12" t="s">
        <v>1493</v>
      </c>
      <c r="AX226" s="12" t="s">
        <v>1493</v>
      </c>
      <c r="AY226" s="12" t="s">
        <v>1493</v>
      </c>
      <c r="AZ226" s="12" t="s">
        <v>1493</v>
      </c>
      <c r="BA226" s="12" t="s">
        <v>1493</v>
      </c>
      <c r="BB226" s="12" t="s">
        <v>1493</v>
      </c>
      <c r="BC226" s="12" t="s">
        <v>1493</v>
      </c>
      <c r="BD226" s="12" t="s">
        <v>1493</v>
      </c>
      <c r="BE226" s="12" t="s">
        <v>1493</v>
      </c>
      <c r="BF226" s="12" t="s">
        <v>1493</v>
      </c>
      <c r="BG226" s="12" t="s">
        <v>1493</v>
      </c>
      <c r="BH226" s="12" t="s">
        <v>1493</v>
      </c>
      <c r="BI226" s="12" t="s">
        <v>1493</v>
      </c>
      <c r="BJ226" s="12" t="s">
        <v>1493</v>
      </c>
      <c r="BK226" s="12" t="s">
        <v>1493</v>
      </c>
      <c r="BL226" s="12" t="s">
        <v>1493</v>
      </c>
      <c r="BM226" s="12" t="s">
        <v>1493</v>
      </c>
      <c r="BN226" s="12" t="s">
        <v>1493</v>
      </c>
      <c r="BO226" s="12" t="s">
        <v>1493</v>
      </c>
      <c r="BP226" s="12" t="s">
        <v>1493</v>
      </c>
      <c r="BQ226" s="12" t="s">
        <v>1493</v>
      </c>
      <c r="BR226" s="12" t="s">
        <v>1493</v>
      </c>
      <c r="BS226" s="12" t="s">
        <v>1493</v>
      </c>
      <c r="BT226" s="12" t="s">
        <v>1493</v>
      </c>
      <c r="BU226" s="12" t="s">
        <v>1493</v>
      </c>
      <c r="BV226" s="12" t="s">
        <v>1493</v>
      </c>
      <c r="BW226" s="12" t="s">
        <v>1493</v>
      </c>
      <c r="BX226" s="12" t="s">
        <v>1493</v>
      </c>
      <c r="BY226" s="12" t="s">
        <v>1493</v>
      </c>
      <c r="BZ226" s="12" t="s">
        <v>1493</v>
      </c>
      <c r="CA226" s="12" t="s">
        <v>1493</v>
      </c>
      <c r="CB226" s="12" t="s">
        <v>1493</v>
      </c>
      <c r="CC226" s="12" t="s">
        <v>1493</v>
      </c>
      <c r="CD226" s="12" t="s">
        <v>1493</v>
      </c>
      <c r="CE226" s="12" t="s">
        <v>1493</v>
      </c>
      <c r="CF226" s="12" t="s">
        <v>1493</v>
      </c>
      <c r="CG226" s="12" t="s">
        <v>1493</v>
      </c>
      <c r="CH226" s="12" t="s">
        <v>1493</v>
      </c>
      <c r="CI226" s="12" t="s">
        <v>1493</v>
      </c>
      <c r="CJ226" s="12" t="s">
        <v>1493</v>
      </c>
      <c r="CK226" s="12" t="s">
        <v>1493</v>
      </c>
      <c r="CL226" s="12" t="s">
        <v>1493</v>
      </c>
      <c r="CM226" s="12" t="s">
        <v>1493</v>
      </c>
      <c r="CN226" s="12" t="s">
        <v>1493</v>
      </c>
      <c r="CO226" s="12" t="s">
        <v>1493</v>
      </c>
      <c r="CP226" s="12" t="s">
        <v>1493</v>
      </c>
      <c r="CQ226" s="12" t="s">
        <v>1493</v>
      </c>
      <c r="CR226" s="12" t="s">
        <v>1493</v>
      </c>
      <c r="CS226" s="12" t="s">
        <v>1493</v>
      </c>
      <c r="CT226" s="12" t="s">
        <v>1493</v>
      </c>
      <c r="CU226" s="12" t="s">
        <v>1493</v>
      </c>
      <c r="CV226" s="12" t="s">
        <v>1493</v>
      </c>
      <c r="CW226" s="12" t="s">
        <v>1493</v>
      </c>
      <c r="CX226" s="12" t="s">
        <v>1493</v>
      </c>
      <c r="CY226" s="12" t="s">
        <v>1493</v>
      </c>
      <c r="CZ226" s="12" t="s">
        <v>1493</v>
      </c>
      <c r="DA226" s="12" t="s">
        <v>1493</v>
      </c>
      <c r="DB226" s="12" t="s">
        <v>1493</v>
      </c>
      <c r="DC226" s="12" t="s">
        <v>1493</v>
      </c>
      <c r="DD226" s="12" t="s">
        <v>1493</v>
      </c>
      <c r="DE226" s="12" t="s">
        <v>1493</v>
      </c>
      <c r="DF226" s="12" t="s">
        <v>1493</v>
      </c>
      <c r="DG226" s="12" t="s">
        <v>1493</v>
      </c>
      <c r="DH226" s="12" t="s">
        <v>1493</v>
      </c>
      <c r="DI226" s="12" t="s">
        <v>1493</v>
      </c>
      <c r="DJ226" s="12" t="s">
        <v>1493</v>
      </c>
      <c r="DK226" s="12" t="s">
        <v>1493</v>
      </c>
      <c r="DL226" s="12" t="s">
        <v>1493</v>
      </c>
      <c r="DM226" s="12" t="s">
        <v>1493</v>
      </c>
      <c r="DN226" s="12" t="s">
        <v>1493</v>
      </c>
      <c r="DO226" s="12" t="s">
        <v>1493</v>
      </c>
      <c r="DP226" s="12" t="s">
        <v>1493</v>
      </c>
      <c r="DQ226" s="12" t="s">
        <v>1493</v>
      </c>
      <c r="DR226" s="12" t="s">
        <v>1493</v>
      </c>
      <c r="DS226" s="12" t="s">
        <v>1493</v>
      </c>
      <c r="DT226" s="12" t="s">
        <v>1493</v>
      </c>
      <c r="DU226" s="12" t="s">
        <v>1493</v>
      </c>
      <c r="DV226" s="12" t="s">
        <v>1493</v>
      </c>
      <c r="DW226" s="12" t="s">
        <v>1493</v>
      </c>
      <c r="DX226" s="12" t="s">
        <v>1493</v>
      </c>
      <c r="DY226" s="12" t="s">
        <v>1493</v>
      </c>
      <c r="DZ226" s="12" t="s">
        <v>1493</v>
      </c>
      <c r="EA226" s="12" t="s">
        <v>1493</v>
      </c>
      <c r="EB226" s="12" t="s">
        <v>1493</v>
      </c>
      <c r="EC226" s="12" t="s">
        <v>1493</v>
      </c>
      <c r="ED226" s="12" t="s">
        <v>1493</v>
      </c>
      <c r="EE226" s="12" t="s">
        <v>1493</v>
      </c>
      <c r="EF226" s="12" t="s">
        <v>1493</v>
      </c>
      <c r="EG226" s="12" t="s">
        <v>1493</v>
      </c>
      <c r="EH226" s="12" t="s">
        <v>1493</v>
      </c>
      <c r="EI226" s="12" t="s">
        <v>1493</v>
      </c>
      <c r="EJ226" s="12" t="s">
        <v>1493</v>
      </c>
      <c r="EK226" s="12" t="s">
        <v>1493</v>
      </c>
      <c r="EL226" s="12" t="s">
        <v>1493</v>
      </c>
      <c r="EM226" s="12" t="s">
        <v>1493</v>
      </c>
      <c r="EN226" s="12" t="s">
        <v>1493</v>
      </c>
      <c r="EO226" s="12" t="s">
        <v>1493</v>
      </c>
      <c r="EP226" s="12" t="s">
        <v>1493</v>
      </c>
      <c r="EQ226" s="12" t="s">
        <v>1493</v>
      </c>
      <c r="ER226" s="12" t="s">
        <v>1493</v>
      </c>
      <c r="ES226" s="12" t="s">
        <v>1493</v>
      </c>
      <c r="ET226" s="12" t="s">
        <v>1493</v>
      </c>
      <c r="EU226" s="12" t="s">
        <v>1493</v>
      </c>
      <c r="EV226" s="12" t="s">
        <v>1493</v>
      </c>
      <c r="EW226" s="12" t="s">
        <v>1493</v>
      </c>
      <c r="EX226" s="12" t="s">
        <v>1493</v>
      </c>
      <c r="EY226" s="12" t="s">
        <v>1493</v>
      </c>
      <c r="EZ226" s="12" t="s">
        <v>1493</v>
      </c>
      <c r="FA226" s="12" t="s">
        <v>1493</v>
      </c>
      <c r="FB226" s="12" t="s">
        <v>1493</v>
      </c>
      <c r="FC226" s="12" t="s">
        <v>1493</v>
      </c>
      <c r="FD226" s="12" t="s">
        <v>1493</v>
      </c>
      <c r="FE226" s="12" t="s">
        <v>1493</v>
      </c>
      <c r="FF226" s="12" t="s">
        <v>1493</v>
      </c>
      <c r="FG226" s="12" t="s">
        <v>1493</v>
      </c>
      <c r="FH226" s="12" t="s">
        <v>1493</v>
      </c>
      <c r="FI226" s="12" t="s">
        <v>1493</v>
      </c>
      <c r="FJ226" s="12" t="s">
        <v>1493</v>
      </c>
      <c r="FK226" s="12" t="s">
        <v>1493</v>
      </c>
      <c r="FL226" s="12" t="s">
        <v>1493</v>
      </c>
      <c r="FM226" s="12" t="s">
        <v>1493</v>
      </c>
      <c r="FN226">
        <v>1</v>
      </c>
      <c r="FO226" s="12" t="s">
        <v>1493</v>
      </c>
      <c r="FP226" s="12" t="s">
        <v>1493</v>
      </c>
      <c r="FQ226">
        <v>0</v>
      </c>
      <c r="FR226" s="12" t="s">
        <v>1493</v>
      </c>
      <c r="FS226" s="12" t="s">
        <v>1493</v>
      </c>
      <c r="FT226" s="12" t="s">
        <v>1493</v>
      </c>
      <c r="FU226" s="12" t="s">
        <v>1493</v>
      </c>
      <c r="FV226" s="12" t="s">
        <v>1493</v>
      </c>
      <c r="FW226" s="12" t="s">
        <v>1493</v>
      </c>
      <c r="FX226" s="12" t="s">
        <v>1493</v>
      </c>
      <c r="FY226" s="12" t="s">
        <v>1493</v>
      </c>
      <c r="FZ226" s="12" t="s">
        <v>1493</v>
      </c>
      <c r="GA226" s="12" t="s">
        <v>1493</v>
      </c>
      <c r="GB226" s="12" t="s">
        <v>1493</v>
      </c>
      <c r="GC226" s="12" t="s">
        <v>1493</v>
      </c>
      <c r="GD226" s="12" t="s">
        <v>1493</v>
      </c>
      <c r="GE226" s="12" t="s">
        <v>1493</v>
      </c>
      <c r="GF226" s="12" t="s">
        <v>1493</v>
      </c>
      <c r="GG226" s="12" t="s">
        <v>1493</v>
      </c>
      <c r="GH226" s="12" t="s">
        <v>1493</v>
      </c>
      <c r="GI226" s="12" t="s">
        <v>1493</v>
      </c>
      <c r="GJ226">
        <v>0</v>
      </c>
      <c r="GK226">
        <v>0</v>
      </c>
      <c r="GL226">
        <v>0</v>
      </c>
      <c r="GN226">
        <v>1</v>
      </c>
    </row>
    <row r="227" spans="1:196" x14ac:dyDescent="0.25">
      <c r="A227" s="4">
        <v>1.131</v>
      </c>
      <c r="B227" s="12" t="s">
        <v>581</v>
      </c>
      <c r="C227" s="12" t="s">
        <v>1493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 s="12" t="s">
        <v>1493</v>
      </c>
      <c r="M227" s="12" t="s">
        <v>1493</v>
      </c>
      <c r="N227" s="12" t="s">
        <v>1493</v>
      </c>
      <c r="O227" s="12" t="s">
        <v>1493</v>
      </c>
      <c r="P227" s="12" t="s">
        <v>737</v>
      </c>
      <c r="Q227" s="12" t="s">
        <v>1493</v>
      </c>
      <c r="R227">
        <v>1</v>
      </c>
      <c r="S227" s="12" t="s">
        <v>1493</v>
      </c>
      <c r="T227" s="12" t="s">
        <v>1493</v>
      </c>
      <c r="U227" s="12" t="s">
        <v>1493</v>
      </c>
      <c r="V227" s="12" t="s">
        <v>1493</v>
      </c>
      <c r="W227" s="12" t="s">
        <v>1493</v>
      </c>
      <c r="X227" s="12" t="s">
        <v>1493</v>
      </c>
      <c r="Y227" s="12" t="s">
        <v>1493</v>
      </c>
      <c r="Z227" s="12" t="s">
        <v>1493</v>
      </c>
      <c r="AA227" s="12" t="s">
        <v>1493</v>
      </c>
      <c r="AB227">
        <v>1</v>
      </c>
      <c r="AC227">
        <v>1</v>
      </c>
      <c r="AD227" s="12" t="s">
        <v>1493</v>
      </c>
      <c r="AE227" s="12" t="s">
        <v>1493</v>
      </c>
      <c r="AF227" s="12" t="s">
        <v>1493</v>
      </c>
      <c r="AG227" s="12" t="s">
        <v>1493</v>
      </c>
      <c r="AH227" s="12" t="s">
        <v>1493</v>
      </c>
      <c r="AI227" s="12" t="s">
        <v>1493</v>
      </c>
      <c r="AJ227" s="12" t="s">
        <v>1493</v>
      </c>
      <c r="AK227" s="12" t="s">
        <v>1493</v>
      </c>
      <c r="AL227" s="12" t="s">
        <v>1493</v>
      </c>
      <c r="AM227" s="12" t="s">
        <v>1493</v>
      </c>
      <c r="AN227" s="12" t="s">
        <v>1493</v>
      </c>
      <c r="AO227" s="12" t="s">
        <v>1493</v>
      </c>
      <c r="AP227" s="12" t="s">
        <v>1493</v>
      </c>
      <c r="AQ227" s="12" t="s">
        <v>1493</v>
      </c>
      <c r="AR227" s="12" t="s">
        <v>1493</v>
      </c>
      <c r="AS227" s="12" t="s">
        <v>1493</v>
      </c>
      <c r="AT227" s="12" t="s">
        <v>1493</v>
      </c>
      <c r="AU227" s="12" t="s">
        <v>1493</v>
      </c>
      <c r="AV227" s="12" t="s">
        <v>1493</v>
      </c>
      <c r="AW227" s="12" t="s">
        <v>1493</v>
      </c>
      <c r="AX227" s="12" t="s">
        <v>1493</v>
      </c>
      <c r="AY227" s="12" t="s">
        <v>1493</v>
      </c>
      <c r="AZ227" s="12" t="s">
        <v>1493</v>
      </c>
      <c r="BA227" s="12" t="s">
        <v>1493</v>
      </c>
      <c r="BB227" s="12" t="s">
        <v>1493</v>
      </c>
      <c r="BC227" s="12" t="s">
        <v>1493</v>
      </c>
      <c r="BD227" s="12" t="s">
        <v>1493</v>
      </c>
      <c r="BE227" s="12" t="s">
        <v>1493</v>
      </c>
      <c r="BF227" s="12" t="s">
        <v>1493</v>
      </c>
      <c r="BG227" s="12" t="s">
        <v>1493</v>
      </c>
      <c r="BH227" s="12" t="s">
        <v>1493</v>
      </c>
      <c r="BI227" s="12" t="s">
        <v>1493</v>
      </c>
      <c r="BJ227" s="12" t="s">
        <v>1493</v>
      </c>
      <c r="BK227" s="12" t="s">
        <v>1493</v>
      </c>
      <c r="BL227" s="12" t="s">
        <v>1493</v>
      </c>
      <c r="BM227" s="12" t="s">
        <v>1493</v>
      </c>
      <c r="BN227" s="12" t="s">
        <v>1493</v>
      </c>
      <c r="BO227" s="12" t="s">
        <v>1493</v>
      </c>
      <c r="BP227" s="12" t="s">
        <v>1493</v>
      </c>
      <c r="BQ227" s="12" t="s">
        <v>1493</v>
      </c>
      <c r="BR227" s="12" t="s">
        <v>1493</v>
      </c>
      <c r="BS227" s="12" t="s">
        <v>1493</v>
      </c>
      <c r="BT227" s="12" t="s">
        <v>1493</v>
      </c>
      <c r="BU227" s="12" t="s">
        <v>1493</v>
      </c>
      <c r="BV227" s="12" t="s">
        <v>1493</v>
      </c>
      <c r="BW227" s="12" t="s">
        <v>1493</v>
      </c>
      <c r="BX227" s="12" t="s">
        <v>1493</v>
      </c>
      <c r="BY227" s="12" t="s">
        <v>1493</v>
      </c>
      <c r="BZ227" s="12" t="s">
        <v>1493</v>
      </c>
      <c r="CA227" s="12" t="s">
        <v>1493</v>
      </c>
      <c r="CB227" s="12" t="s">
        <v>1493</v>
      </c>
      <c r="CC227" s="12" t="s">
        <v>1493</v>
      </c>
      <c r="CD227" s="12" t="s">
        <v>1493</v>
      </c>
      <c r="CE227" s="12" t="s">
        <v>1493</v>
      </c>
      <c r="CF227" s="12" t="s">
        <v>1493</v>
      </c>
      <c r="CG227" s="12" t="s">
        <v>1493</v>
      </c>
      <c r="CH227" s="12" t="s">
        <v>1493</v>
      </c>
      <c r="CI227" s="12" t="s">
        <v>1493</v>
      </c>
      <c r="CJ227" s="12" t="s">
        <v>1493</v>
      </c>
      <c r="CK227" s="12" t="s">
        <v>1493</v>
      </c>
      <c r="CL227" s="12" t="s">
        <v>1493</v>
      </c>
      <c r="CM227" s="12" t="s">
        <v>1493</v>
      </c>
      <c r="CN227" s="12" t="s">
        <v>1493</v>
      </c>
      <c r="CO227" s="12" t="s">
        <v>1493</v>
      </c>
      <c r="CP227" s="12" t="s">
        <v>1493</v>
      </c>
      <c r="CQ227" s="12" t="s">
        <v>1493</v>
      </c>
      <c r="CR227" s="12" t="s">
        <v>1493</v>
      </c>
      <c r="CS227" s="12" t="s">
        <v>1493</v>
      </c>
      <c r="CT227" s="12" t="s">
        <v>1493</v>
      </c>
      <c r="CU227" s="12" t="s">
        <v>1493</v>
      </c>
      <c r="CV227" s="12" t="s">
        <v>1493</v>
      </c>
      <c r="CW227" s="12" t="s">
        <v>1493</v>
      </c>
      <c r="CX227" s="12" t="s">
        <v>1493</v>
      </c>
      <c r="CY227" s="12" t="s">
        <v>1493</v>
      </c>
      <c r="CZ227" s="12" t="s">
        <v>1493</v>
      </c>
      <c r="DA227" s="12" t="s">
        <v>1493</v>
      </c>
      <c r="DB227" s="12" t="s">
        <v>1493</v>
      </c>
      <c r="DC227" s="12" t="s">
        <v>1493</v>
      </c>
      <c r="DD227" s="12" t="s">
        <v>1493</v>
      </c>
      <c r="DE227" s="12" t="s">
        <v>1493</v>
      </c>
      <c r="DF227" s="12" t="s">
        <v>1493</v>
      </c>
      <c r="DG227" s="12" t="s">
        <v>1493</v>
      </c>
      <c r="DH227" s="12" t="s">
        <v>1493</v>
      </c>
      <c r="DI227" s="12" t="s">
        <v>1493</v>
      </c>
      <c r="DJ227" s="12" t="s">
        <v>1493</v>
      </c>
      <c r="DK227" s="12" t="s">
        <v>1493</v>
      </c>
      <c r="DL227" s="12" t="s">
        <v>1493</v>
      </c>
      <c r="DM227" s="12" t="s">
        <v>1493</v>
      </c>
      <c r="DN227" s="12" t="s">
        <v>1493</v>
      </c>
      <c r="DO227" s="12" t="s">
        <v>1493</v>
      </c>
      <c r="DP227" s="12" t="s">
        <v>1493</v>
      </c>
      <c r="DQ227" s="12" t="s">
        <v>1493</v>
      </c>
      <c r="DR227" s="12" t="s">
        <v>1493</v>
      </c>
      <c r="DS227" s="12" t="s">
        <v>1493</v>
      </c>
      <c r="DT227" s="12" t="s">
        <v>1493</v>
      </c>
      <c r="DU227" s="12" t="s">
        <v>1493</v>
      </c>
      <c r="DV227" s="12" t="s">
        <v>1493</v>
      </c>
      <c r="DW227" s="12" t="s">
        <v>1493</v>
      </c>
      <c r="DX227" s="12" t="s">
        <v>1493</v>
      </c>
      <c r="DY227" s="12" t="s">
        <v>1493</v>
      </c>
      <c r="DZ227" s="12" t="s">
        <v>1493</v>
      </c>
      <c r="EA227" s="12" t="s">
        <v>1493</v>
      </c>
      <c r="EB227" s="12" t="s">
        <v>1493</v>
      </c>
      <c r="EC227" s="12" t="s">
        <v>1493</v>
      </c>
      <c r="ED227" s="12" t="s">
        <v>1493</v>
      </c>
      <c r="EE227" s="12" t="s">
        <v>1493</v>
      </c>
      <c r="EF227" s="12" t="s">
        <v>1493</v>
      </c>
      <c r="EG227" s="12" t="s">
        <v>1493</v>
      </c>
      <c r="EH227" s="12" t="s">
        <v>1493</v>
      </c>
      <c r="EI227" s="12" t="s">
        <v>1493</v>
      </c>
      <c r="EJ227" s="12" t="s">
        <v>1493</v>
      </c>
      <c r="EK227" s="12" t="s">
        <v>1493</v>
      </c>
      <c r="EL227" s="12" t="s">
        <v>1493</v>
      </c>
      <c r="EM227" s="12" t="s">
        <v>1493</v>
      </c>
      <c r="EN227" s="12" t="s">
        <v>1493</v>
      </c>
      <c r="EO227" s="12" t="s">
        <v>1493</v>
      </c>
      <c r="EP227" s="12" t="s">
        <v>1493</v>
      </c>
      <c r="EQ227" s="12" t="s">
        <v>1493</v>
      </c>
      <c r="ER227" s="12" t="s">
        <v>1493</v>
      </c>
      <c r="ES227" s="12" t="s">
        <v>1493</v>
      </c>
      <c r="ET227" s="12" t="s">
        <v>1493</v>
      </c>
      <c r="EU227" s="12" t="s">
        <v>1493</v>
      </c>
      <c r="EV227" s="12" t="s">
        <v>1493</v>
      </c>
      <c r="EW227" s="12" t="s">
        <v>1493</v>
      </c>
      <c r="EX227" s="12" t="s">
        <v>1493</v>
      </c>
      <c r="EY227" s="12" t="s">
        <v>1493</v>
      </c>
      <c r="EZ227" s="12" t="s">
        <v>1493</v>
      </c>
      <c r="FA227" s="12" t="s">
        <v>1493</v>
      </c>
      <c r="FB227" s="12" t="s">
        <v>1493</v>
      </c>
      <c r="FC227" s="12" t="s">
        <v>1493</v>
      </c>
      <c r="FD227" s="12" t="s">
        <v>1493</v>
      </c>
      <c r="FE227" s="12" t="s">
        <v>1493</v>
      </c>
      <c r="FF227" s="12" t="s">
        <v>1493</v>
      </c>
      <c r="FG227" s="12" t="s">
        <v>1493</v>
      </c>
      <c r="FH227" s="12" t="s">
        <v>1493</v>
      </c>
      <c r="FI227" s="12" t="s">
        <v>1493</v>
      </c>
      <c r="FJ227" s="12" t="s">
        <v>1493</v>
      </c>
      <c r="FK227" s="12" t="s">
        <v>1493</v>
      </c>
      <c r="FL227" s="12" t="s">
        <v>1493</v>
      </c>
      <c r="FM227" s="12" t="s">
        <v>1493</v>
      </c>
      <c r="FN227">
        <v>1</v>
      </c>
      <c r="FO227" s="12" t="s">
        <v>1493</v>
      </c>
      <c r="FP227" s="12" t="s">
        <v>1493</v>
      </c>
      <c r="FQ227">
        <v>0</v>
      </c>
      <c r="FR227" s="12" t="s">
        <v>1493</v>
      </c>
      <c r="FS227" s="12" t="s">
        <v>1493</v>
      </c>
      <c r="FT227" s="12" t="s">
        <v>1493</v>
      </c>
      <c r="FU227" s="12" t="s">
        <v>1493</v>
      </c>
      <c r="FV227" s="12" t="s">
        <v>1493</v>
      </c>
      <c r="FW227" s="12" t="s">
        <v>1493</v>
      </c>
      <c r="FX227" s="12" t="s">
        <v>1493</v>
      </c>
      <c r="FY227" s="12" t="s">
        <v>1493</v>
      </c>
      <c r="FZ227" s="12" t="s">
        <v>1493</v>
      </c>
      <c r="GA227" s="12" t="s">
        <v>1493</v>
      </c>
      <c r="GB227" s="12" t="s">
        <v>1493</v>
      </c>
      <c r="GC227" s="12" t="s">
        <v>1493</v>
      </c>
      <c r="GD227" s="12" t="s">
        <v>1493</v>
      </c>
      <c r="GE227" s="12" t="s">
        <v>1493</v>
      </c>
      <c r="GF227" s="12" t="s">
        <v>1493</v>
      </c>
      <c r="GG227" s="12" t="s">
        <v>1493</v>
      </c>
      <c r="GH227" s="12" t="s">
        <v>1493</v>
      </c>
      <c r="GI227" s="12" t="s">
        <v>1493</v>
      </c>
      <c r="GJ227">
        <v>0</v>
      </c>
      <c r="GK227">
        <v>0</v>
      </c>
      <c r="GL227">
        <v>0</v>
      </c>
      <c r="GN227">
        <v>1</v>
      </c>
    </row>
    <row r="228" spans="1:196" x14ac:dyDescent="0.25">
      <c r="A228" s="4">
        <v>1.1319999999999999</v>
      </c>
      <c r="B228" s="12" t="s">
        <v>1042</v>
      </c>
      <c r="C228" s="12" t="s">
        <v>1493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 s="12" t="s">
        <v>1493</v>
      </c>
      <c r="M228" s="12" t="s">
        <v>1493</v>
      </c>
      <c r="N228">
        <v>1</v>
      </c>
      <c r="O228">
        <v>1</v>
      </c>
      <c r="P228" s="12" t="s">
        <v>1493</v>
      </c>
      <c r="Q228" s="12" t="s">
        <v>1493</v>
      </c>
      <c r="R228" s="12" t="s">
        <v>1493</v>
      </c>
      <c r="S228" s="12" t="s">
        <v>1493</v>
      </c>
      <c r="T228" s="12" t="s">
        <v>1493</v>
      </c>
      <c r="U228" s="12" t="s">
        <v>1493</v>
      </c>
      <c r="V228" s="12" t="s">
        <v>1493</v>
      </c>
      <c r="W228" s="12" t="s">
        <v>1493</v>
      </c>
      <c r="X228" s="12" t="s">
        <v>1493</v>
      </c>
      <c r="Y228" s="12" t="s">
        <v>1493</v>
      </c>
      <c r="Z228" s="12" t="s">
        <v>1493</v>
      </c>
      <c r="AA228" s="12" t="s">
        <v>1493</v>
      </c>
      <c r="AB228" s="12" t="s">
        <v>1493</v>
      </c>
      <c r="AC228" s="12" t="s">
        <v>1493</v>
      </c>
      <c r="AD228" s="12" t="s">
        <v>1493</v>
      </c>
      <c r="AE228" s="12" t="s">
        <v>1493</v>
      </c>
      <c r="AF228" s="12" t="s">
        <v>1493</v>
      </c>
      <c r="AG228" s="12" t="s">
        <v>1493</v>
      </c>
      <c r="AH228" s="12" t="s">
        <v>1493</v>
      </c>
      <c r="AI228" s="12" t="s">
        <v>1493</v>
      </c>
      <c r="AJ228" s="12" t="s">
        <v>1493</v>
      </c>
      <c r="AK228" s="12" t="s">
        <v>1493</v>
      </c>
      <c r="AL228" s="12" t="s">
        <v>1493</v>
      </c>
      <c r="AM228" s="12" t="s">
        <v>1493</v>
      </c>
      <c r="AN228" s="12" t="s">
        <v>1493</v>
      </c>
      <c r="AO228" s="12" t="s">
        <v>1493</v>
      </c>
      <c r="AP228" s="12" t="s">
        <v>1493</v>
      </c>
      <c r="AQ228" s="12" t="s">
        <v>1493</v>
      </c>
      <c r="AR228" s="12" t="s">
        <v>1493</v>
      </c>
      <c r="AS228" s="12" t="s">
        <v>1493</v>
      </c>
      <c r="AT228" s="12" t="s">
        <v>1493</v>
      </c>
      <c r="AU228" s="12" t="s">
        <v>1493</v>
      </c>
      <c r="AV228" s="12" t="s">
        <v>1493</v>
      </c>
      <c r="AW228" s="12" t="s">
        <v>1493</v>
      </c>
      <c r="AX228" s="12" t="s">
        <v>1493</v>
      </c>
      <c r="AY228" s="12" t="s">
        <v>1493</v>
      </c>
      <c r="AZ228" s="12" t="s">
        <v>1493</v>
      </c>
      <c r="BA228" s="12" t="s">
        <v>1493</v>
      </c>
      <c r="BB228" s="12" t="s">
        <v>1493</v>
      </c>
      <c r="BC228" s="12" t="s">
        <v>1493</v>
      </c>
      <c r="BD228" s="12" t="s">
        <v>1493</v>
      </c>
      <c r="BE228" s="12" t="s">
        <v>1493</v>
      </c>
      <c r="BF228" s="12" t="s">
        <v>1493</v>
      </c>
      <c r="BG228" s="12" t="s">
        <v>1493</v>
      </c>
      <c r="BH228" s="12" t="s">
        <v>1493</v>
      </c>
      <c r="BI228" s="12" t="s">
        <v>1493</v>
      </c>
      <c r="BJ228" s="12" t="s">
        <v>1493</v>
      </c>
      <c r="BK228" s="12" t="s">
        <v>1493</v>
      </c>
      <c r="BL228" s="12" t="s">
        <v>1493</v>
      </c>
      <c r="BM228" s="12" t="s">
        <v>1493</v>
      </c>
      <c r="BN228" s="12" t="s">
        <v>1493</v>
      </c>
      <c r="BO228" s="12" t="s">
        <v>1493</v>
      </c>
      <c r="BP228" s="12" t="s">
        <v>1493</v>
      </c>
      <c r="BQ228" s="12" t="s">
        <v>1493</v>
      </c>
      <c r="BR228" s="12" t="s">
        <v>1493</v>
      </c>
      <c r="BS228" s="12" t="s">
        <v>1493</v>
      </c>
      <c r="BT228" s="12" t="s">
        <v>1493</v>
      </c>
      <c r="BU228" s="12" t="s">
        <v>1493</v>
      </c>
      <c r="BV228" s="12" t="s">
        <v>1493</v>
      </c>
      <c r="BW228" s="12" t="s">
        <v>1493</v>
      </c>
      <c r="BX228" s="12" t="s">
        <v>1493</v>
      </c>
      <c r="BY228" s="12" t="s">
        <v>1493</v>
      </c>
      <c r="BZ228" s="12" t="s">
        <v>1493</v>
      </c>
      <c r="CA228" s="12" t="s">
        <v>1493</v>
      </c>
      <c r="CB228" s="12" t="s">
        <v>1493</v>
      </c>
      <c r="CC228" s="12" t="s">
        <v>1493</v>
      </c>
      <c r="CD228" s="12" t="s">
        <v>1493</v>
      </c>
      <c r="CE228" s="12" t="s">
        <v>1493</v>
      </c>
      <c r="CF228" s="12" t="s">
        <v>1493</v>
      </c>
      <c r="CG228" s="12" t="s">
        <v>1493</v>
      </c>
      <c r="CH228" s="12" t="s">
        <v>1493</v>
      </c>
      <c r="CI228" s="12" t="s">
        <v>1493</v>
      </c>
      <c r="CJ228" s="12" t="s">
        <v>1493</v>
      </c>
      <c r="CK228" s="12" t="s">
        <v>1493</v>
      </c>
      <c r="CL228" s="12" t="s">
        <v>1493</v>
      </c>
      <c r="CM228" s="12" t="s">
        <v>1493</v>
      </c>
      <c r="CN228" s="12" t="s">
        <v>1493</v>
      </c>
      <c r="CO228" s="12" t="s">
        <v>1493</v>
      </c>
      <c r="CP228" s="12" t="s">
        <v>1493</v>
      </c>
      <c r="CQ228" s="12" t="s">
        <v>1493</v>
      </c>
      <c r="CR228" s="12" t="s">
        <v>1493</v>
      </c>
      <c r="CS228" s="12" t="s">
        <v>1493</v>
      </c>
      <c r="CT228" s="12" t="s">
        <v>1493</v>
      </c>
      <c r="CU228" s="12" t="s">
        <v>1493</v>
      </c>
      <c r="CV228" s="12" t="s">
        <v>1493</v>
      </c>
      <c r="CW228" s="12" t="s">
        <v>1493</v>
      </c>
      <c r="CX228" s="12" t="s">
        <v>1493</v>
      </c>
      <c r="CY228" s="12" t="s">
        <v>1493</v>
      </c>
      <c r="CZ228" s="12" t="s">
        <v>1493</v>
      </c>
      <c r="DA228" s="12" t="s">
        <v>1493</v>
      </c>
      <c r="DB228" s="12" t="s">
        <v>1493</v>
      </c>
      <c r="DC228" s="12" t="s">
        <v>1493</v>
      </c>
      <c r="DD228" s="12" t="s">
        <v>1493</v>
      </c>
      <c r="DE228" s="12" t="s">
        <v>1493</v>
      </c>
      <c r="DF228" s="12" t="s">
        <v>1493</v>
      </c>
      <c r="DG228" s="12" t="s">
        <v>1493</v>
      </c>
      <c r="DH228" s="12" t="s">
        <v>1493</v>
      </c>
      <c r="DI228" s="12" t="s">
        <v>1493</v>
      </c>
      <c r="DJ228" s="12" t="s">
        <v>1493</v>
      </c>
      <c r="DK228" s="12" t="s">
        <v>1493</v>
      </c>
      <c r="DL228" s="12" t="s">
        <v>1493</v>
      </c>
      <c r="DM228" s="12" t="s">
        <v>1493</v>
      </c>
      <c r="DN228" s="12" t="s">
        <v>1493</v>
      </c>
      <c r="DO228" s="12" t="s">
        <v>1493</v>
      </c>
      <c r="DP228" s="12" t="s">
        <v>1493</v>
      </c>
      <c r="DQ228" s="12" t="s">
        <v>1493</v>
      </c>
      <c r="DR228" s="12" t="s">
        <v>1493</v>
      </c>
      <c r="DS228" s="12" t="s">
        <v>1493</v>
      </c>
      <c r="DT228" s="12" t="s">
        <v>1493</v>
      </c>
      <c r="DU228" s="12" t="s">
        <v>1493</v>
      </c>
      <c r="DV228" s="12" t="s">
        <v>1493</v>
      </c>
      <c r="DW228" s="12" t="s">
        <v>1493</v>
      </c>
      <c r="DX228" s="12" t="s">
        <v>1493</v>
      </c>
      <c r="DY228" s="12" t="s">
        <v>1493</v>
      </c>
      <c r="DZ228" s="12" t="s">
        <v>1493</v>
      </c>
      <c r="EA228" s="12" t="s">
        <v>1493</v>
      </c>
      <c r="EB228" s="12" t="s">
        <v>1493</v>
      </c>
      <c r="EC228" s="12" t="s">
        <v>1493</v>
      </c>
      <c r="ED228" s="12" t="s">
        <v>1493</v>
      </c>
      <c r="EE228" s="12" t="s">
        <v>1493</v>
      </c>
      <c r="EF228" s="12" t="s">
        <v>1493</v>
      </c>
      <c r="EG228" s="12" t="s">
        <v>1493</v>
      </c>
      <c r="EH228" s="12" t="s">
        <v>1493</v>
      </c>
      <c r="EI228" s="12" t="s">
        <v>1493</v>
      </c>
      <c r="EJ228" s="12" t="s">
        <v>1493</v>
      </c>
      <c r="EK228" s="12" t="s">
        <v>1493</v>
      </c>
      <c r="EL228" s="12" t="s">
        <v>1493</v>
      </c>
      <c r="EM228" s="12" t="s">
        <v>1493</v>
      </c>
      <c r="EN228" s="12" t="s">
        <v>1493</v>
      </c>
      <c r="EO228" s="12" t="s">
        <v>1493</v>
      </c>
      <c r="EP228" s="12" t="s">
        <v>1493</v>
      </c>
      <c r="EQ228" s="12" t="s">
        <v>1493</v>
      </c>
      <c r="ER228" s="12" t="s">
        <v>1493</v>
      </c>
      <c r="ES228" s="12" t="s">
        <v>1493</v>
      </c>
      <c r="ET228" s="12" t="s">
        <v>1493</v>
      </c>
      <c r="EU228" s="12" t="s">
        <v>1493</v>
      </c>
      <c r="EV228" s="12" t="s">
        <v>1493</v>
      </c>
      <c r="EW228" s="12" t="s">
        <v>1493</v>
      </c>
      <c r="EX228" s="12" t="s">
        <v>1493</v>
      </c>
      <c r="EY228" s="12" t="s">
        <v>1493</v>
      </c>
      <c r="EZ228" s="12" t="s">
        <v>1493</v>
      </c>
      <c r="FA228" s="12" t="s">
        <v>1493</v>
      </c>
      <c r="FB228" s="12" t="s">
        <v>1493</v>
      </c>
      <c r="FC228" s="12" t="s">
        <v>1493</v>
      </c>
      <c r="FD228" s="12" t="s">
        <v>1493</v>
      </c>
      <c r="FE228" s="12" t="s">
        <v>1493</v>
      </c>
      <c r="FF228" s="12" t="s">
        <v>1493</v>
      </c>
      <c r="FG228" s="12" t="s">
        <v>1493</v>
      </c>
      <c r="FH228" s="12" t="s">
        <v>1493</v>
      </c>
      <c r="FI228" s="12" t="s">
        <v>1493</v>
      </c>
      <c r="FJ228" s="12" t="s">
        <v>1493</v>
      </c>
      <c r="FK228" s="12" t="s">
        <v>1493</v>
      </c>
      <c r="FL228" s="12" t="s">
        <v>1493</v>
      </c>
      <c r="FM228" s="12" t="s">
        <v>1493</v>
      </c>
      <c r="FN228">
        <v>1</v>
      </c>
      <c r="FO228" s="12" t="s">
        <v>1493</v>
      </c>
      <c r="FP228" s="12" t="s">
        <v>1493</v>
      </c>
      <c r="FQ228">
        <v>1</v>
      </c>
      <c r="FR228" s="12" t="s">
        <v>1493</v>
      </c>
      <c r="FS228" s="12" t="s">
        <v>1493</v>
      </c>
      <c r="FT228" s="12" t="s">
        <v>1493</v>
      </c>
      <c r="FU228" s="12" t="s">
        <v>1493</v>
      </c>
      <c r="FV228" s="12" t="s">
        <v>1493</v>
      </c>
      <c r="FW228" s="12" t="s">
        <v>1493</v>
      </c>
      <c r="FX228" s="12" t="s">
        <v>1493</v>
      </c>
      <c r="FY228" s="12" t="s">
        <v>1493</v>
      </c>
      <c r="FZ228" s="12" t="s">
        <v>1493</v>
      </c>
      <c r="GA228" s="12" t="s">
        <v>1493</v>
      </c>
      <c r="GB228" s="12" t="s">
        <v>1493</v>
      </c>
      <c r="GC228" s="12" t="s">
        <v>1493</v>
      </c>
      <c r="GD228" s="12" t="s">
        <v>1493</v>
      </c>
      <c r="GE228" s="12" t="s">
        <v>1493</v>
      </c>
      <c r="GF228" s="12" t="s">
        <v>1493</v>
      </c>
      <c r="GG228" s="12" t="s">
        <v>1493</v>
      </c>
      <c r="GH228" s="12" t="s">
        <v>1493</v>
      </c>
      <c r="GI228" s="12" t="s">
        <v>1493</v>
      </c>
      <c r="GJ228">
        <v>0</v>
      </c>
      <c r="GK228">
        <v>0</v>
      </c>
      <c r="GL228">
        <v>0</v>
      </c>
      <c r="GN228">
        <v>1</v>
      </c>
    </row>
    <row r="229" spans="1:196" x14ac:dyDescent="0.25">
      <c r="A229" s="4">
        <v>1.133</v>
      </c>
      <c r="B229" s="12" t="s">
        <v>618</v>
      </c>
      <c r="C229" s="12" t="s">
        <v>1493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 s="12" t="s">
        <v>1493</v>
      </c>
      <c r="M229" s="12" t="s">
        <v>1493</v>
      </c>
      <c r="N229" s="12" t="s">
        <v>1493</v>
      </c>
      <c r="O229" s="12" t="s">
        <v>1493</v>
      </c>
      <c r="P229" s="12" t="s">
        <v>1165</v>
      </c>
      <c r="Q229" s="12" t="s">
        <v>1493</v>
      </c>
      <c r="R229">
        <v>1</v>
      </c>
      <c r="S229" s="12" t="s">
        <v>1493</v>
      </c>
      <c r="T229" s="12" t="s">
        <v>1493</v>
      </c>
      <c r="U229" s="12" t="s">
        <v>1493</v>
      </c>
      <c r="V229" s="12" t="s">
        <v>1493</v>
      </c>
      <c r="W229" s="12" t="s">
        <v>1493</v>
      </c>
      <c r="X229" s="12" t="s">
        <v>1493</v>
      </c>
      <c r="Y229" s="12" t="s">
        <v>1493</v>
      </c>
      <c r="Z229" s="12" t="s">
        <v>1493</v>
      </c>
      <c r="AA229" s="12" t="s">
        <v>1493</v>
      </c>
      <c r="AB229">
        <v>1</v>
      </c>
      <c r="AC229">
        <v>1</v>
      </c>
      <c r="AD229" s="12" t="s">
        <v>1493</v>
      </c>
      <c r="AE229" s="12" t="s">
        <v>1493</v>
      </c>
      <c r="AF229" s="12" t="s">
        <v>1493</v>
      </c>
      <c r="AG229" s="12" t="s">
        <v>1493</v>
      </c>
      <c r="AH229" s="12" t="s">
        <v>1493</v>
      </c>
      <c r="AI229" s="12" t="s">
        <v>1493</v>
      </c>
      <c r="AJ229" s="12" t="s">
        <v>1493</v>
      </c>
      <c r="AK229" s="12" t="s">
        <v>1493</v>
      </c>
      <c r="AL229" s="12" t="s">
        <v>1493</v>
      </c>
      <c r="AM229" s="12" t="s">
        <v>1493</v>
      </c>
      <c r="AN229" s="12" t="s">
        <v>1493</v>
      </c>
      <c r="AO229" s="12" t="s">
        <v>1493</v>
      </c>
      <c r="AP229" s="12" t="s">
        <v>1493</v>
      </c>
      <c r="AQ229" s="12" t="s">
        <v>1493</v>
      </c>
      <c r="AR229" s="12" t="s">
        <v>1493</v>
      </c>
      <c r="AS229" s="12" t="s">
        <v>1493</v>
      </c>
      <c r="AT229" s="12" t="s">
        <v>1493</v>
      </c>
      <c r="AU229" s="12" t="s">
        <v>1493</v>
      </c>
      <c r="AV229" s="12" t="s">
        <v>1493</v>
      </c>
      <c r="AW229" s="12" t="s">
        <v>1493</v>
      </c>
      <c r="AX229" s="12" t="s">
        <v>1493</v>
      </c>
      <c r="AY229" s="12" t="s">
        <v>1493</v>
      </c>
      <c r="AZ229" s="12" t="s">
        <v>1493</v>
      </c>
      <c r="BA229" s="12" t="s">
        <v>1493</v>
      </c>
      <c r="BB229" s="12" t="s">
        <v>1493</v>
      </c>
      <c r="BC229" s="12" t="s">
        <v>1493</v>
      </c>
      <c r="BD229" s="12" t="s">
        <v>1493</v>
      </c>
      <c r="BE229" s="12" t="s">
        <v>1493</v>
      </c>
      <c r="BF229" s="12" t="s">
        <v>1493</v>
      </c>
      <c r="BG229" s="12" t="s">
        <v>1493</v>
      </c>
      <c r="BH229" s="12" t="s">
        <v>1493</v>
      </c>
      <c r="BI229" s="12" t="s">
        <v>1493</v>
      </c>
      <c r="BJ229" s="12" t="s">
        <v>1493</v>
      </c>
      <c r="BK229" s="12" t="s">
        <v>1493</v>
      </c>
      <c r="BL229" s="12" t="s">
        <v>1493</v>
      </c>
      <c r="BM229" s="12" t="s">
        <v>1493</v>
      </c>
      <c r="BN229" s="12" t="s">
        <v>1493</v>
      </c>
      <c r="BO229" s="12" t="s">
        <v>1493</v>
      </c>
      <c r="BP229" s="12" t="s">
        <v>1493</v>
      </c>
      <c r="BQ229" s="12" t="s">
        <v>1493</v>
      </c>
      <c r="BR229" s="12" t="s">
        <v>1493</v>
      </c>
      <c r="BS229" s="12" t="s">
        <v>1493</v>
      </c>
      <c r="BT229" s="12" t="s">
        <v>1493</v>
      </c>
      <c r="BU229" s="12" t="s">
        <v>1493</v>
      </c>
      <c r="BV229" s="12" t="s">
        <v>1493</v>
      </c>
      <c r="BW229" s="12" t="s">
        <v>1493</v>
      </c>
      <c r="BX229" s="12" t="s">
        <v>1493</v>
      </c>
      <c r="BY229" s="12" t="s">
        <v>1493</v>
      </c>
      <c r="BZ229" s="12" t="s">
        <v>1493</v>
      </c>
      <c r="CA229" s="12" t="s">
        <v>1493</v>
      </c>
      <c r="CB229" s="12" t="s">
        <v>1493</v>
      </c>
      <c r="CC229" s="12" t="s">
        <v>1493</v>
      </c>
      <c r="CD229" s="12" t="s">
        <v>1493</v>
      </c>
      <c r="CE229" s="12" t="s">
        <v>1493</v>
      </c>
      <c r="CF229" s="12" t="s">
        <v>1493</v>
      </c>
      <c r="CG229" s="12" t="s">
        <v>1493</v>
      </c>
      <c r="CH229" s="12" t="s">
        <v>1493</v>
      </c>
      <c r="CI229" s="12" t="s">
        <v>1493</v>
      </c>
      <c r="CJ229" s="12" t="s">
        <v>1493</v>
      </c>
      <c r="CK229" s="12" t="s">
        <v>1493</v>
      </c>
      <c r="CL229" s="12" t="s">
        <v>1493</v>
      </c>
      <c r="CM229" s="12" t="s">
        <v>1493</v>
      </c>
      <c r="CN229" s="12" t="s">
        <v>1493</v>
      </c>
      <c r="CO229" s="12" t="s">
        <v>1493</v>
      </c>
      <c r="CP229" s="12" t="s">
        <v>1493</v>
      </c>
      <c r="CQ229" s="12" t="s">
        <v>1493</v>
      </c>
      <c r="CR229" s="12" t="s">
        <v>1493</v>
      </c>
      <c r="CS229" s="12" t="s">
        <v>1493</v>
      </c>
      <c r="CT229" s="12" t="s">
        <v>1493</v>
      </c>
      <c r="CU229" s="12" t="s">
        <v>1493</v>
      </c>
      <c r="CV229" s="12" t="s">
        <v>1493</v>
      </c>
      <c r="CW229" s="12" t="s">
        <v>1493</v>
      </c>
      <c r="CX229" s="12" t="s">
        <v>1493</v>
      </c>
      <c r="CY229" s="12" t="s">
        <v>1493</v>
      </c>
      <c r="CZ229" s="12" t="s">
        <v>1493</v>
      </c>
      <c r="DA229" s="12" t="s">
        <v>1493</v>
      </c>
      <c r="DB229" s="12" t="s">
        <v>1493</v>
      </c>
      <c r="DC229" s="12" t="s">
        <v>1493</v>
      </c>
      <c r="DD229" s="12" t="s">
        <v>1493</v>
      </c>
      <c r="DE229" s="12" t="s">
        <v>1493</v>
      </c>
      <c r="DF229" s="12" t="s">
        <v>1493</v>
      </c>
      <c r="DG229" s="12" t="s">
        <v>1493</v>
      </c>
      <c r="DH229" s="12" t="s">
        <v>1493</v>
      </c>
      <c r="DI229" s="12" t="s">
        <v>1493</v>
      </c>
      <c r="DJ229" s="12" t="s">
        <v>1493</v>
      </c>
      <c r="DK229" s="12" t="s">
        <v>1493</v>
      </c>
      <c r="DL229" s="12" t="s">
        <v>1493</v>
      </c>
      <c r="DM229" s="12" t="s">
        <v>1493</v>
      </c>
      <c r="DN229" s="12" t="s">
        <v>1493</v>
      </c>
      <c r="DO229" s="12" t="s">
        <v>1493</v>
      </c>
      <c r="DP229" s="12" t="s">
        <v>1493</v>
      </c>
      <c r="DQ229" s="12" t="s">
        <v>1493</v>
      </c>
      <c r="DR229" s="12" t="s">
        <v>1493</v>
      </c>
      <c r="DS229" s="12" t="s">
        <v>1493</v>
      </c>
      <c r="DT229" s="12" t="s">
        <v>1493</v>
      </c>
      <c r="DU229" s="12" t="s">
        <v>1493</v>
      </c>
      <c r="DV229" s="12" t="s">
        <v>1493</v>
      </c>
      <c r="DW229" s="12" t="s">
        <v>1493</v>
      </c>
      <c r="DX229" s="12" t="s">
        <v>1493</v>
      </c>
      <c r="DY229" s="12" t="s">
        <v>1493</v>
      </c>
      <c r="DZ229" s="12" t="s">
        <v>1493</v>
      </c>
      <c r="EA229" s="12" t="s">
        <v>1493</v>
      </c>
      <c r="EB229" s="12" t="s">
        <v>1493</v>
      </c>
      <c r="EC229" s="12" t="s">
        <v>1493</v>
      </c>
      <c r="ED229" s="12" t="s">
        <v>1493</v>
      </c>
      <c r="EE229" s="12" t="s">
        <v>1493</v>
      </c>
      <c r="EF229" s="12" t="s">
        <v>1493</v>
      </c>
      <c r="EG229" s="12" t="s">
        <v>1493</v>
      </c>
      <c r="EH229" s="12" t="s">
        <v>1493</v>
      </c>
      <c r="EI229" s="12" t="s">
        <v>1493</v>
      </c>
      <c r="EJ229" s="12" t="s">
        <v>1493</v>
      </c>
      <c r="EK229" s="12" t="s">
        <v>1493</v>
      </c>
      <c r="EL229" s="12" t="s">
        <v>1493</v>
      </c>
      <c r="EM229" s="12" t="s">
        <v>1493</v>
      </c>
      <c r="EN229" s="12" t="s">
        <v>1493</v>
      </c>
      <c r="EO229" s="12" t="s">
        <v>1493</v>
      </c>
      <c r="EP229" s="12" t="s">
        <v>1493</v>
      </c>
      <c r="EQ229" s="12" t="s">
        <v>1493</v>
      </c>
      <c r="ER229" s="12" t="s">
        <v>1493</v>
      </c>
      <c r="ES229" s="12" t="s">
        <v>1493</v>
      </c>
      <c r="ET229" s="12" t="s">
        <v>1493</v>
      </c>
      <c r="EU229" s="12" t="s">
        <v>1493</v>
      </c>
      <c r="EV229" s="12" t="s">
        <v>1493</v>
      </c>
      <c r="EW229" s="12" t="s">
        <v>1493</v>
      </c>
      <c r="EX229" s="12" t="s">
        <v>1493</v>
      </c>
      <c r="EY229" s="12" t="s">
        <v>1493</v>
      </c>
      <c r="EZ229" s="12" t="s">
        <v>1493</v>
      </c>
      <c r="FA229" s="12" t="s">
        <v>1493</v>
      </c>
      <c r="FB229" s="12" t="s">
        <v>1493</v>
      </c>
      <c r="FC229" s="12" t="s">
        <v>1493</v>
      </c>
      <c r="FD229" s="12" t="s">
        <v>1493</v>
      </c>
      <c r="FE229" s="12" t="s">
        <v>1493</v>
      </c>
      <c r="FF229" s="12" t="s">
        <v>1493</v>
      </c>
      <c r="FG229" s="12" t="s">
        <v>1493</v>
      </c>
      <c r="FH229" s="12" t="s">
        <v>1493</v>
      </c>
      <c r="FI229" s="12" t="s">
        <v>1493</v>
      </c>
      <c r="FJ229" s="12" t="s">
        <v>1493</v>
      </c>
      <c r="FK229" s="12" t="s">
        <v>1493</v>
      </c>
      <c r="FL229" s="12" t="s">
        <v>1493</v>
      </c>
      <c r="FM229" s="12" t="s">
        <v>1493</v>
      </c>
      <c r="FN229">
        <v>2</v>
      </c>
      <c r="FO229" s="12" t="s">
        <v>1154</v>
      </c>
      <c r="FP229" s="12" t="s">
        <v>1493</v>
      </c>
      <c r="FQ229" s="12" t="s">
        <v>1493</v>
      </c>
      <c r="FR229" s="12" t="s">
        <v>1493</v>
      </c>
      <c r="FS229" s="12" t="s">
        <v>1493</v>
      </c>
      <c r="FT229" s="12" t="s">
        <v>1493</v>
      </c>
      <c r="FU229" s="12" t="s">
        <v>1493</v>
      </c>
      <c r="FV229" s="12" t="s">
        <v>1493</v>
      </c>
      <c r="FW229" s="12" t="s">
        <v>1493</v>
      </c>
      <c r="FX229" s="12" t="s">
        <v>1493</v>
      </c>
      <c r="FY229" s="12" t="s">
        <v>1493</v>
      </c>
      <c r="FZ229" s="12" t="s">
        <v>1493</v>
      </c>
      <c r="GA229" s="12" t="s">
        <v>1493</v>
      </c>
      <c r="GB229" s="12" t="s">
        <v>1493</v>
      </c>
      <c r="GC229" s="12" t="s">
        <v>1493</v>
      </c>
      <c r="GD229" s="12" t="s">
        <v>1493</v>
      </c>
      <c r="GE229" s="12" t="s">
        <v>1493</v>
      </c>
      <c r="GF229" s="12" t="s">
        <v>1493</v>
      </c>
      <c r="GG229" s="12" t="s">
        <v>1493</v>
      </c>
      <c r="GH229" s="12" t="s">
        <v>1493</v>
      </c>
      <c r="GI229" s="12" t="s">
        <v>1493</v>
      </c>
      <c r="GJ229">
        <v>0</v>
      </c>
      <c r="GK229">
        <v>0</v>
      </c>
      <c r="GL229">
        <v>0</v>
      </c>
      <c r="GN229">
        <v>2</v>
      </c>
    </row>
    <row r="230" spans="1:196" x14ac:dyDescent="0.25">
      <c r="A230" s="4">
        <v>1.1339999999999999</v>
      </c>
      <c r="B230" s="12" t="s">
        <v>881</v>
      </c>
      <c r="C230" s="12" t="s">
        <v>1493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 s="12" t="s">
        <v>1493</v>
      </c>
      <c r="M230" s="12" t="s">
        <v>1493</v>
      </c>
      <c r="N230" s="12" t="s">
        <v>1493</v>
      </c>
      <c r="O230" s="12" t="s">
        <v>1493</v>
      </c>
      <c r="P230" s="12" t="s">
        <v>989</v>
      </c>
      <c r="Q230" s="12" t="s">
        <v>1493</v>
      </c>
      <c r="R230">
        <v>1</v>
      </c>
      <c r="S230" s="12" t="s">
        <v>1493</v>
      </c>
      <c r="T230" s="12" t="s">
        <v>1493</v>
      </c>
      <c r="U230" s="12" t="s">
        <v>1493</v>
      </c>
      <c r="V230" s="12" t="s">
        <v>1493</v>
      </c>
      <c r="W230" s="12" t="s">
        <v>1493</v>
      </c>
      <c r="X230" s="12" t="s">
        <v>1493</v>
      </c>
      <c r="Y230" s="12" t="s">
        <v>1493</v>
      </c>
      <c r="Z230" s="12" t="s">
        <v>1493</v>
      </c>
      <c r="AA230" s="12" t="s">
        <v>1493</v>
      </c>
      <c r="AB230">
        <v>1</v>
      </c>
      <c r="AC230">
        <v>1</v>
      </c>
      <c r="AD230" s="12" t="s">
        <v>1493</v>
      </c>
      <c r="AE230" s="12" t="s">
        <v>1493</v>
      </c>
      <c r="AF230" s="12" t="s">
        <v>1493</v>
      </c>
      <c r="AG230" s="12" t="s">
        <v>1493</v>
      </c>
      <c r="AH230" s="12" t="s">
        <v>1493</v>
      </c>
      <c r="AI230" s="12" t="s">
        <v>1493</v>
      </c>
      <c r="AJ230" s="12" t="s">
        <v>1493</v>
      </c>
      <c r="AK230" s="12" t="s">
        <v>1493</v>
      </c>
      <c r="AL230" s="12" t="s">
        <v>1493</v>
      </c>
      <c r="AM230" s="12" t="s">
        <v>1493</v>
      </c>
      <c r="AN230" s="12" t="s">
        <v>1493</v>
      </c>
      <c r="AO230" s="12" t="s">
        <v>1493</v>
      </c>
      <c r="AP230" s="12" t="s">
        <v>1493</v>
      </c>
      <c r="AQ230" s="12" t="s">
        <v>1493</v>
      </c>
      <c r="AR230" s="12" t="s">
        <v>1493</v>
      </c>
      <c r="AS230" s="12" t="s">
        <v>1493</v>
      </c>
      <c r="AT230" s="12" t="s">
        <v>1493</v>
      </c>
      <c r="AU230" s="12" t="s">
        <v>1493</v>
      </c>
      <c r="AV230" s="12" t="s">
        <v>1493</v>
      </c>
      <c r="AW230" s="12" t="s">
        <v>1493</v>
      </c>
      <c r="AX230" s="12" t="s">
        <v>1493</v>
      </c>
      <c r="AY230" s="12" t="s">
        <v>1493</v>
      </c>
      <c r="AZ230" s="12" t="s">
        <v>1493</v>
      </c>
      <c r="BA230" s="12" t="s">
        <v>1493</v>
      </c>
      <c r="BB230" s="12" t="s">
        <v>1493</v>
      </c>
      <c r="BC230" s="12" t="s">
        <v>1493</v>
      </c>
      <c r="BD230" s="12" t="s">
        <v>1493</v>
      </c>
      <c r="BE230" s="12" t="s">
        <v>1493</v>
      </c>
      <c r="BF230" s="12" t="s">
        <v>1493</v>
      </c>
      <c r="BG230" s="12" t="s">
        <v>1493</v>
      </c>
      <c r="BH230" s="12" t="s">
        <v>1493</v>
      </c>
      <c r="BI230" s="12" t="s">
        <v>1493</v>
      </c>
      <c r="BJ230" s="12" t="s">
        <v>1493</v>
      </c>
      <c r="BK230" s="12" t="s">
        <v>1493</v>
      </c>
      <c r="BL230" s="12" t="s">
        <v>1493</v>
      </c>
      <c r="BM230" s="12" t="s">
        <v>1493</v>
      </c>
      <c r="BN230" s="12" t="s">
        <v>1493</v>
      </c>
      <c r="BO230" s="12" t="s">
        <v>1493</v>
      </c>
      <c r="BP230" s="12" t="s">
        <v>1493</v>
      </c>
      <c r="BQ230" s="12" t="s">
        <v>1493</v>
      </c>
      <c r="BR230" s="12" t="s">
        <v>1493</v>
      </c>
      <c r="BS230" s="12" t="s">
        <v>1493</v>
      </c>
      <c r="BT230" s="12" t="s">
        <v>1493</v>
      </c>
      <c r="BU230" s="12" t="s">
        <v>1493</v>
      </c>
      <c r="BV230" s="12" t="s">
        <v>1493</v>
      </c>
      <c r="BW230" s="12" t="s">
        <v>1493</v>
      </c>
      <c r="BX230" s="12" t="s">
        <v>1493</v>
      </c>
      <c r="BY230" s="12" t="s">
        <v>1493</v>
      </c>
      <c r="BZ230" s="12" t="s">
        <v>1493</v>
      </c>
      <c r="CA230" s="12" t="s">
        <v>1493</v>
      </c>
      <c r="CB230" s="12" t="s">
        <v>1493</v>
      </c>
      <c r="CC230" s="12" t="s">
        <v>1493</v>
      </c>
      <c r="CD230" s="12" t="s">
        <v>1493</v>
      </c>
      <c r="CE230" s="12" t="s">
        <v>1493</v>
      </c>
      <c r="CF230" s="12" t="s">
        <v>1493</v>
      </c>
      <c r="CG230" s="12" t="s">
        <v>1493</v>
      </c>
      <c r="CH230" s="12" t="s">
        <v>1493</v>
      </c>
      <c r="CI230" s="12" t="s">
        <v>1493</v>
      </c>
      <c r="CJ230" s="12" t="s">
        <v>1493</v>
      </c>
      <c r="CK230" s="12" t="s">
        <v>1493</v>
      </c>
      <c r="CL230" s="12" t="s">
        <v>1493</v>
      </c>
      <c r="CM230" s="12" t="s">
        <v>1493</v>
      </c>
      <c r="CN230" s="12" t="s">
        <v>1493</v>
      </c>
      <c r="CO230" s="12" t="s">
        <v>1493</v>
      </c>
      <c r="CP230" s="12" t="s">
        <v>1493</v>
      </c>
      <c r="CQ230" s="12" t="s">
        <v>1493</v>
      </c>
      <c r="CR230" s="12" t="s">
        <v>1493</v>
      </c>
      <c r="CS230" s="12" t="s">
        <v>1493</v>
      </c>
      <c r="CT230" s="12" t="s">
        <v>1493</v>
      </c>
      <c r="CU230" s="12" t="s">
        <v>1493</v>
      </c>
      <c r="CV230" s="12" t="s">
        <v>1493</v>
      </c>
      <c r="CW230" s="12" t="s">
        <v>1493</v>
      </c>
      <c r="CX230" s="12" t="s">
        <v>1493</v>
      </c>
      <c r="CY230" s="12" t="s">
        <v>1493</v>
      </c>
      <c r="CZ230" s="12" t="s">
        <v>1493</v>
      </c>
      <c r="DA230" s="12" t="s">
        <v>1493</v>
      </c>
      <c r="DB230" s="12" t="s">
        <v>1493</v>
      </c>
      <c r="DC230" s="12" t="s">
        <v>1493</v>
      </c>
      <c r="DD230" s="12" t="s">
        <v>1493</v>
      </c>
      <c r="DE230" s="12" t="s">
        <v>1493</v>
      </c>
      <c r="DF230" s="12" t="s">
        <v>1493</v>
      </c>
      <c r="DG230" s="12" t="s">
        <v>1493</v>
      </c>
      <c r="DH230" s="12" t="s">
        <v>1493</v>
      </c>
      <c r="DI230" s="12" t="s">
        <v>1493</v>
      </c>
      <c r="DJ230" s="12" t="s">
        <v>1493</v>
      </c>
      <c r="DK230" s="12" t="s">
        <v>1493</v>
      </c>
      <c r="DL230" s="12" t="s">
        <v>1493</v>
      </c>
      <c r="DM230" s="12" t="s">
        <v>1493</v>
      </c>
      <c r="DN230" s="12" t="s">
        <v>1493</v>
      </c>
      <c r="DO230" s="12" t="s">
        <v>1493</v>
      </c>
      <c r="DP230" s="12" t="s">
        <v>1493</v>
      </c>
      <c r="DQ230" s="12" t="s">
        <v>1493</v>
      </c>
      <c r="DR230" s="12" t="s">
        <v>1493</v>
      </c>
      <c r="DS230" s="12" t="s">
        <v>1493</v>
      </c>
      <c r="DT230" s="12" t="s">
        <v>1493</v>
      </c>
      <c r="DU230" s="12" t="s">
        <v>1493</v>
      </c>
      <c r="DV230" s="12" t="s">
        <v>1493</v>
      </c>
      <c r="DW230" s="12" t="s">
        <v>1493</v>
      </c>
      <c r="DX230" s="12" t="s">
        <v>1493</v>
      </c>
      <c r="DY230" s="12" t="s">
        <v>1493</v>
      </c>
      <c r="DZ230" s="12" t="s">
        <v>1493</v>
      </c>
      <c r="EA230" s="12" t="s">
        <v>1493</v>
      </c>
      <c r="EB230" s="12" t="s">
        <v>1493</v>
      </c>
      <c r="EC230" s="12" t="s">
        <v>1493</v>
      </c>
      <c r="ED230" s="12" t="s">
        <v>1493</v>
      </c>
      <c r="EE230" s="12" t="s">
        <v>1493</v>
      </c>
      <c r="EF230" s="12" t="s">
        <v>1493</v>
      </c>
      <c r="EG230" s="12" t="s">
        <v>1493</v>
      </c>
      <c r="EH230" s="12" t="s">
        <v>1493</v>
      </c>
      <c r="EI230" s="12" t="s">
        <v>1493</v>
      </c>
      <c r="EJ230" s="12" t="s">
        <v>1493</v>
      </c>
      <c r="EK230" s="12" t="s">
        <v>1493</v>
      </c>
      <c r="EL230" s="12" t="s">
        <v>1493</v>
      </c>
      <c r="EM230" s="12" t="s">
        <v>1493</v>
      </c>
      <c r="EN230" s="12" t="s">
        <v>1493</v>
      </c>
      <c r="EO230" s="12" t="s">
        <v>1493</v>
      </c>
      <c r="EP230" s="12" t="s">
        <v>1493</v>
      </c>
      <c r="EQ230" s="12" t="s">
        <v>1493</v>
      </c>
      <c r="ER230" s="12" t="s">
        <v>1493</v>
      </c>
      <c r="ES230" s="12" t="s">
        <v>1493</v>
      </c>
      <c r="ET230" s="12" t="s">
        <v>1493</v>
      </c>
      <c r="EU230" s="12" t="s">
        <v>1493</v>
      </c>
      <c r="EV230" s="12" t="s">
        <v>1493</v>
      </c>
      <c r="EW230" s="12" t="s">
        <v>1493</v>
      </c>
      <c r="EX230" s="12" t="s">
        <v>1493</v>
      </c>
      <c r="EY230" s="12" t="s">
        <v>1493</v>
      </c>
      <c r="EZ230" s="12" t="s">
        <v>1493</v>
      </c>
      <c r="FA230" s="12" t="s">
        <v>1493</v>
      </c>
      <c r="FB230" s="12" t="s">
        <v>1493</v>
      </c>
      <c r="FC230" s="12" t="s">
        <v>1493</v>
      </c>
      <c r="FD230" s="12" t="s">
        <v>1493</v>
      </c>
      <c r="FE230" s="12" t="s">
        <v>1493</v>
      </c>
      <c r="FF230" s="12" t="s">
        <v>1493</v>
      </c>
      <c r="FG230" s="12" t="s">
        <v>1493</v>
      </c>
      <c r="FH230" s="12" t="s">
        <v>1493</v>
      </c>
      <c r="FI230" s="12" t="s">
        <v>1493</v>
      </c>
      <c r="FJ230" s="12" t="s">
        <v>1493</v>
      </c>
      <c r="FK230" s="12" t="s">
        <v>1493</v>
      </c>
      <c r="FL230" s="12" t="s">
        <v>1493</v>
      </c>
      <c r="FM230" s="12" t="s">
        <v>1493</v>
      </c>
      <c r="FN230">
        <v>1</v>
      </c>
      <c r="FO230" s="12" t="s">
        <v>1493</v>
      </c>
      <c r="FP230" s="12" t="s">
        <v>1493</v>
      </c>
      <c r="FQ230">
        <v>0</v>
      </c>
      <c r="FR230" s="12" t="s">
        <v>1493</v>
      </c>
      <c r="FS230" s="12" t="s">
        <v>1493</v>
      </c>
      <c r="FT230" s="12" t="s">
        <v>1493</v>
      </c>
      <c r="FU230" s="12" t="s">
        <v>1493</v>
      </c>
      <c r="FV230" s="12" t="s">
        <v>1493</v>
      </c>
      <c r="FW230" s="12" t="s">
        <v>1493</v>
      </c>
      <c r="FX230" s="12" t="s">
        <v>1493</v>
      </c>
      <c r="FY230" s="12" t="s">
        <v>1493</v>
      </c>
      <c r="FZ230" s="12" t="s">
        <v>1493</v>
      </c>
      <c r="GA230" s="12" t="s">
        <v>1493</v>
      </c>
      <c r="GB230" s="12" t="s">
        <v>1493</v>
      </c>
      <c r="GC230" s="12" t="s">
        <v>1493</v>
      </c>
      <c r="GD230" s="12" t="s">
        <v>1493</v>
      </c>
      <c r="GE230" s="12" t="s">
        <v>1493</v>
      </c>
      <c r="GF230" s="12" t="s">
        <v>1493</v>
      </c>
      <c r="GG230" s="12" t="s">
        <v>1493</v>
      </c>
      <c r="GH230" s="12" t="s">
        <v>1493</v>
      </c>
      <c r="GI230" s="12" t="s">
        <v>1493</v>
      </c>
      <c r="GJ230">
        <v>0</v>
      </c>
      <c r="GK230">
        <v>0</v>
      </c>
      <c r="GL230">
        <v>0</v>
      </c>
      <c r="GN230">
        <v>1</v>
      </c>
    </row>
    <row r="231" spans="1:196" x14ac:dyDescent="0.25">
      <c r="A231" s="4">
        <v>1.135</v>
      </c>
      <c r="B231" s="12" t="s">
        <v>498</v>
      </c>
      <c r="C231" s="12" t="s">
        <v>1493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 s="12" t="s">
        <v>1493</v>
      </c>
      <c r="M231" s="12" t="s">
        <v>1493</v>
      </c>
      <c r="N231" s="12" t="s">
        <v>1493</v>
      </c>
      <c r="O231">
        <v>1</v>
      </c>
      <c r="P231" s="12" t="s">
        <v>1493</v>
      </c>
      <c r="Q231" s="12" t="s">
        <v>1493</v>
      </c>
      <c r="R231" s="12" t="s">
        <v>1493</v>
      </c>
      <c r="S231" s="12" t="s">
        <v>1493</v>
      </c>
      <c r="T231" s="12" t="s">
        <v>1493</v>
      </c>
      <c r="U231" s="12" t="s">
        <v>1493</v>
      </c>
      <c r="V231" s="12" t="s">
        <v>1493</v>
      </c>
      <c r="W231" s="12" t="s">
        <v>1493</v>
      </c>
      <c r="X231" s="12" t="s">
        <v>1493</v>
      </c>
      <c r="Y231" s="12" t="s">
        <v>1493</v>
      </c>
      <c r="Z231" s="12" t="s">
        <v>1493</v>
      </c>
      <c r="AA231" s="12" t="s">
        <v>1493</v>
      </c>
      <c r="AB231" s="12" t="s">
        <v>1493</v>
      </c>
      <c r="AC231" s="12" t="s">
        <v>1493</v>
      </c>
      <c r="AD231" s="12" t="s">
        <v>1493</v>
      </c>
      <c r="AE231" s="12" t="s">
        <v>1493</v>
      </c>
      <c r="AF231" s="12" t="s">
        <v>1493</v>
      </c>
      <c r="AG231" s="12" t="s">
        <v>1493</v>
      </c>
      <c r="AH231" s="12" t="s">
        <v>1493</v>
      </c>
      <c r="AI231" s="12" t="s">
        <v>1493</v>
      </c>
      <c r="AJ231" s="12" t="s">
        <v>1493</v>
      </c>
      <c r="AK231" s="12" t="s">
        <v>1493</v>
      </c>
      <c r="AL231" s="12" t="s">
        <v>1493</v>
      </c>
      <c r="AM231" s="12" t="s">
        <v>1493</v>
      </c>
      <c r="AN231" s="12" t="s">
        <v>1493</v>
      </c>
      <c r="AO231" s="12" t="s">
        <v>1493</v>
      </c>
      <c r="AP231" s="12" t="s">
        <v>1493</v>
      </c>
      <c r="AQ231" s="12" t="s">
        <v>1493</v>
      </c>
      <c r="AR231" s="12" t="s">
        <v>1493</v>
      </c>
      <c r="AS231" s="12" t="s">
        <v>1493</v>
      </c>
      <c r="AT231" s="12" t="s">
        <v>1493</v>
      </c>
      <c r="AU231" s="12" t="s">
        <v>1493</v>
      </c>
      <c r="AV231" s="12" t="s">
        <v>1493</v>
      </c>
      <c r="AW231" s="12" t="s">
        <v>1493</v>
      </c>
      <c r="AX231" s="12" t="s">
        <v>1493</v>
      </c>
      <c r="AY231" s="12" t="s">
        <v>1493</v>
      </c>
      <c r="AZ231" s="12" t="s">
        <v>1493</v>
      </c>
      <c r="BA231" s="12" t="s">
        <v>1493</v>
      </c>
      <c r="BB231" s="12" t="s">
        <v>1493</v>
      </c>
      <c r="BC231" s="12" t="s">
        <v>1493</v>
      </c>
      <c r="BD231" s="12" t="s">
        <v>1493</v>
      </c>
      <c r="BE231" s="12" t="s">
        <v>1493</v>
      </c>
      <c r="BF231" s="12" t="s">
        <v>1493</v>
      </c>
      <c r="BG231" s="12" t="s">
        <v>1493</v>
      </c>
      <c r="BH231" s="12" t="s">
        <v>1493</v>
      </c>
      <c r="BI231" s="12" t="s">
        <v>1493</v>
      </c>
      <c r="BJ231" s="12" t="s">
        <v>1493</v>
      </c>
      <c r="BK231" s="12" t="s">
        <v>1493</v>
      </c>
      <c r="BL231" s="12" t="s">
        <v>1493</v>
      </c>
      <c r="BM231" s="12" t="s">
        <v>1493</v>
      </c>
      <c r="BN231" s="12" t="s">
        <v>1493</v>
      </c>
      <c r="BO231" s="12" t="s">
        <v>1493</v>
      </c>
      <c r="BP231" s="12" t="s">
        <v>1493</v>
      </c>
      <c r="BQ231" s="12" t="s">
        <v>1493</v>
      </c>
      <c r="BR231" s="12" t="s">
        <v>1493</v>
      </c>
      <c r="BS231" s="12" t="s">
        <v>1493</v>
      </c>
      <c r="BT231" s="12" t="s">
        <v>1493</v>
      </c>
      <c r="BU231" s="12" t="s">
        <v>1493</v>
      </c>
      <c r="BV231" s="12" t="s">
        <v>1493</v>
      </c>
      <c r="BW231" s="12" t="s">
        <v>1493</v>
      </c>
      <c r="BX231" s="12" t="s">
        <v>1493</v>
      </c>
      <c r="BY231" s="12" t="s">
        <v>1493</v>
      </c>
      <c r="BZ231" s="12" t="s">
        <v>1493</v>
      </c>
      <c r="CA231" s="12" t="s">
        <v>1493</v>
      </c>
      <c r="CB231" s="12" t="s">
        <v>1493</v>
      </c>
      <c r="CC231" s="12" t="s">
        <v>1493</v>
      </c>
      <c r="CD231" s="12" t="s">
        <v>1493</v>
      </c>
      <c r="CE231" s="12" t="s">
        <v>1493</v>
      </c>
      <c r="CF231" s="12" t="s">
        <v>1493</v>
      </c>
      <c r="CG231" s="12" t="s">
        <v>1493</v>
      </c>
      <c r="CH231" s="12" t="s">
        <v>1493</v>
      </c>
      <c r="CI231" s="12" t="s">
        <v>1493</v>
      </c>
      <c r="CJ231" s="12" t="s">
        <v>1493</v>
      </c>
      <c r="CK231" s="12" t="s">
        <v>1493</v>
      </c>
      <c r="CL231" s="12" t="s">
        <v>1493</v>
      </c>
      <c r="CM231" s="12" t="s">
        <v>1493</v>
      </c>
      <c r="CN231" s="12" t="s">
        <v>1493</v>
      </c>
      <c r="CO231" s="12" t="s">
        <v>1493</v>
      </c>
      <c r="CP231" s="12" t="s">
        <v>1493</v>
      </c>
      <c r="CQ231" s="12" t="s">
        <v>1493</v>
      </c>
      <c r="CR231" s="12" t="s">
        <v>1493</v>
      </c>
      <c r="CS231" s="12" t="s">
        <v>1493</v>
      </c>
      <c r="CT231" s="12" t="s">
        <v>1493</v>
      </c>
      <c r="CU231" s="12" t="s">
        <v>1493</v>
      </c>
      <c r="CV231" s="12" t="s">
        <v>1493</v>
      </c>
      <c r="CW231" s="12" t="s">
        <v>1493</v>
      </c>
      <c r="CX231" s="12" t="s">
        <v>1493</v>
      </c>
      <c r="CY231" s="12" t="s">
        <v>1493</v>
      </c>
      <c r="CZ231" s="12" t="s">
        <v>1493</v>
      </c>
      <c r="DA231" s="12" t="s">
        <v>1493</v>
      </c>
      <c r="DB231" s="12" t="s">
        <v>1493</v>
      </c>
      <c r="DC231" s="12" t="s">
        <v>1493</v>
      </c>
      <c r="DD231" s="12" t="s">
        <v>1493</v>
      </c>
      <c r="DE231" s="12" t="s">
        <v>1493</v>
      </c>
      <c r="DF231" s="12" t="s">
        <v>1493</v>
      </c>
      <c r="DG231" s="12" t="s">
        <v>1493</v>
      </c>
      <c r="DH231" s="12" t="s">
        <v>1493</v>
      </c>
      <c r="DI231" s="12" t="s">
        <v>1493</v>
      </c>
      <c r="DJ231" s="12" t="s">
        <v>1493</v>
      </c>
      <c r="DK231" s="12" t="s">
        <v>1493</v>
      </c>
      <c r="DL231" s="12" t="s">
        <v>1493</v>
      </c>
      <c r="DM231" s="12" t="s">
        <v>1493</v>
      </c>
      <c r="DN231" s="12" t="s">
        <v>1493</v>
      </c>
      <c r="DO231" s="12" t="s">
        <v>1493</v>
      </c>
      <c r="DP231" s="12" t="s">
        <v>1493</v>
      </c>
      <c r="DQ231" s="12" t="s">
        <v>1493</v>
      </c>
      <c r="DR231" s="12" t="s">
        <v>1493</v>
      </c>
      <c r="DS231" s="12" t="s">
        <v>1493</v>
      </c>
      <c r="DT231" s="12" t="s">
        <v>1493</v>
      </c>
      <c r="DU231" s="12" t="s">
        <v>1493</v>
      </c>
      <c r="DV231" s="12" t="s">
        <v>1493</v>
      </c>
      <c r="DW231" s="12" t="s">
        <v>1493</v>
      </c>
      <c r="DX231" s="12" t="s">
        <v>1493</v>
      </c>
      <c r="DY231" s="12" t="s">
        <v>1493</v>
      </c>
      <c r="DZ231" s="12" t="s">
        <v>1493</v>
      </c>
      <c r="EA231" s="12" t="s">
        <v>1493</v>
      </c>
      <c r="EB231" s="12" t="s">
        <v>1493</v>
      </c>
      <c r="EC231" s="12" t="s">
        <v>1493</v>
      </c>
      <c r="ED231" s="12" t="s">
        <v>1493</v>
      </c>
      <c r="EE231" s="12" t="s">
        <v>1493</v>
      </c>
      <c r="EF231" s="12" t="s">
        <v>1493</v>
      </c>
      <c r="EG231" s="12" t="s">
        <v>1493</v>
      </c>
      <c r="EH231" s="12" t="s">
        <v>1493</v>
      </c>
      <c r="EI231" s="12" t="s">
        <v>1493</v>
      </c>
      <c r="EJ231" s="12" t="s">
        <v>1493</v>
      </c>
      <c r="EK231" s="12" t="s">
        <v>1493</v>
      </c>
      <c r="EL231" s="12" t="s">
        <v>1493</v>
      </c>
      <c r="EM231" s="12" t="s">
        <v>1493</v>
      </c>
      <c r="EN231" s="12" t="s">
        <v>1493</v>
      </c>
      <c r="EO231" s="12" t="s">
        <v>1493</v>
      </c>
      <c r="EP231" s="12" t="s">
        <v>1493</v>
      </c>
      <c r="EQ231" s="12" t="s">
        <v>1493</v>
      </c>
      <c r="ER231" s="12" t="s">
        <v>1493</v>
      </c>
      <c r="ES231" s="12" t="s">
        <v>1493</v>
      </c>
      <c r="ET231" s="12" t="s">
        <v>1493</v>
      </c>
      <c r="EU231" s="12" t="s">
        <v>1493</v>
      </c>
      <c r="EV231" s="12" t="s">
        <v>1493</v>
      </c>
      <c r="EW231" s="12" t="s">
        <v>1493</v>
      </c>
      <c r="EX231" s="12" t="s">
        <v>1493</v>
      </c>
      <c r="EY231" s="12" t="s">
        <v>1493</v>
      </c>
      <c r="EZ231" s="12" t="s">
        <v>1493</v>
      </c>
      <c r="FA231" s="12" t="s">
        <v>1493</v>
      </c>
      <c r="FB231" s="12" t="s">
        <v>1493</v>
      </c>
      <c r="FC231" s="12" t="s">
        <v>1493</v>
      </c>
      <c r="FD231" s="12" t="s">
        <v>1493</v>
      </c>
      <c r="FE231" s="12" t="s">
        <v>1493</v>
      </c>
      <c r="FF231" s="12" t="s">
        <v>1493</v>
      </c>
      <c r="FG231" s="12" t="s">
        <v>1493</v>
      </c>
      <c r="FH231" s="12" t="s">
        <v>1493</v>
      </c>
      <c r="FI231" s="12" t="s">
        <v>1493</v>
      </c>
      <c r="FJ231" s="12" t="s">
        <v>1493</v>
      </c>
      <c r="FK231" s="12" t="s">
        <v>1493</v>
      </c>
      <c r="FL231" s="12" t="s">
        <v>1493</v>
      </c>
      <c r="FM231" s="12" t="s">
        <v>1493</v>
      </c>
      <c r="FN231">
        <v>1</v>
      </c>
      <c r="FO231" s="12" t="s">
        <v>1493</v>
      </c>
      <c r="FP231" s="12" t="s">
        <v>1493</v>
      </c>
      <c r="FQ231">
        <v>1</v>
      </c>
      <c r="FR231" s="12" t="s">
        <v>1493</v>
      </c>
      <c r="FS231" s="12" t="s">
        <v>1493</v>
      </c>
      <c r="FT231" s="12" t="s">
        <v>1493</v>
      </c>
      <c r="FU231" s="12" t="s">
        <v>1493</v>
      </c>
      <c r="FV231" s="12" t="s">
        <v>1493</v>
      </c>
      <c r="FW231" s="12" t="s">
        <v>1493</v>
      </c>
      <c r="FX231" s="12" t="s">
        <v>1493</v>
      </c>
      <c r="FY231" s="12" t="s">
        <v>1493</v>
      </c>
      <c r="FZ231" s="12" t="s">
        <v>1493</v>
      </c>
      <c r="GA231" s="12" t="s">
        <v>1493</v>
      </c>
      <c r="GB231" s="12" t="s">
        <v>1493</v>
      </c>
      <c r="GC231" s="12" t="s">
        <v>1493</v>
      </c>
      <c r="GD231" s="12" t="s">
        <v>1493</v>
      </c>
      <c r="GE231" s="12" t="s">
        <v>1493</v>
      </c>
      <c r="GF231" s="12" t="s">
        <v>1493</v>
      </c>
      <c r="GG231" s="12" t="s">
        <v>1493</v>
      </c>
      <c r="GH231" s="12" t="s">
        <v>1493</v>
      </c>
      <c r="GI231" s="12" t="s">
        <v>1493</v>
      </c>
      <c r="GJ231">
        <v>0</v>
      </c>
      <c r="GK231">
        <v>0</v>
      </c>
      <c r="GL231">
        <v>0</v>
      </c>
      <c r="GN231">
        <v>1</v>
      </c>
    </row>
    <row r="232" spans="1:196" x14ac:dyDescent="0.25">
      <c r="A232" s="4">
        <v>1.1359999999999999</v>
      </c>
      <c r="B232" s="12" t="s">
        <v>1006</v>
      </c>
      <c r="C232" s="12" t="s">
        <v>1493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 s="12" t="s">
        <v>1493</v>
      </c>
      <c r="M232" s="12" t="s">
        <v>1493</v>
      </c>
      <c r="N232" s="12" t="s">
        <v>1493</v>
      </c>
      <c r="O232">
        <v>1</v>
      </c>
      <c r="P232" s="12" t="s">
        <v>1136</v>
      </c>
      <c r="Q232" s="12" t="s">
        <v>1493</v>
      </c>
      <c r="R232">
        <v>1</v>
      </c>
      <c r="S232" s="12" t="s">
        <v>1493</v>
      </c>
      <c r="T232" s="12" t="s">
        <v>1493</v>
      </c>
      <c r="U232" s="12" t="s">
        <v>1493</v>
      </c>
      <c r="V232" s="12" t="s">
        <v>1493</v>
      </c>
      <c r="W232" s="12" t="s">
        <v>1493</v>
      </c>
      <c r="X232" s="12" t="s">
        <v>1493</v>
      </c>
      <c r="Y232" s="12" t="s">
        <v>1493</v>
      </c>
      <c r="Z232" s="12" t="s">
        <v>1493</v>
      </c>
      <c r="AA232" s="12" t="s">
        <v>1493</v>
      </c>
      <c r="AB232">
        <v>1</v>
      </c>
      <c r="AC232">
        <v>1</v>
      </c>
      <c r="AD232" s="12" t="s">
        <v>1493</v>
      </c>
      <c r="AE232" s="12" t="s">
        <v>1493</v>
      </c>
      <c r="AF232" s="12" t="s">
        <v>1493</v>
      </c>
      <c r="AG232" s="12" t="s">
        <v>1493</v>
      </c>
      <c r="AH232" s="12" t="s">
        <v>1493</v>
      </c>
      <c r="AI232" s="12" t="s">
        <v>1493</v>
      </c>
      <c r="AJ232" s="12" t="s">
        <v>1493</v>
      </c>
      <c r="AK232" s="12" t="s">
        <v>1493</v>
      </c>
      <c r="AL232" s="12" t="s">
        <v>1493</v>
      </c>
      <c r="AM232" s="12" t="s">
        <v>1493</v>
      </c>
      <c r="AN232" s="12" t="s">
        <v>1493</v>
      </c>
      <c r="AO232" s="12" t="s">
        <v>1493</v>
      </c>
      <c r="AP232" s="12" t="s">
        <v>1493</v>
      </c>
      <c r="AQ232" s="12" t="s">
        <v>1493</v>
      </c>
      <c r="AR232" s="12" t="s">
        <v>1493</v>
      </c>
      <c r="AS232" s="12" t="s">
        <v>1493</v>
      </c>
      <c r="AT232" s="12" t="s">
        <v>1493</v>
      </c>
      <c r="AU232" s="12" t="s">
        <v>1493</v>
      </c>
      <c r="AV232" s="12" t="s">
        <v>1493</v>
      </c>
      <c r="AW232" s="12" t="s">
        <v>1493</v>
      </c>
      <c r="AX232" s="12" t="s">
        <v>1493</v>
      </c>
      <c r="AY232" s="12" t="s">
        <v>1493</v>
      </c>
      <c r="AZ232" s="12" t="s">
        <v>1493</v>
      </c>
      <c r="BA232" s="12" t="s">
        <v>1493</v>
      </c>
      <c r="BB232" s="12" t="s">
        <v>1493</v>
      </c>
      <c r="BC232" s="12" t="s">
        <v>1493</v>
      </c>
      <c r="BD232" s="12" t="s">
        <v>1493</v>
      </c>
      <c r="BE232" s="12" t="s">
        <v>1493</v>
      </c>
      <c r="BF232" s="12" t="s">
        <v>1493</v>
      </c>
      <c r="BG232" s="12" t="s">
        <v>1493</v>
      </c>
      <c r="BH232" s="12" t="s">
        <v>1493</v>
      </c>
      <c r="BI232" s="12" t="s">
        <v>1493</v>
      </c>
      <c r="BJ232" s="12" t="s">
        <v>1493</v>
      </c>
      <c r="BK232" s="12" t="s">
        <v>1493</v>
      </c>
      <c r="BL232" s="12" t="s">
        <v>1493</v>
      </c>
      <c r="BM232" s="12" t="s">
        <v>1493</v>
      </c>
      <c r="BN232" s="12" t="s">
        <v>1493</v>
      </c>
      <c r="BO232" s="12" t="s">
        <v>1493</v>
      </c>
      <c r="BP232" s="12" t="s">
        <v>1493</v>
      </c>
      <c r="BQ232" s="12" t="s">
        <v>1493</v>
      </c>
      <c r="BR232" s="12" t="s">
        <v>1493</v>
      </c>
      <c r="BS232" s="12" t="s">
        <v>1493</v>
      </c>
      <c r="BT232" s="12" t="s">
        <v>1493</v>
      </c>
      <c r="BU232" s="12" t="s">
        <v>1493</v>
      </c>
      <c r="BV232" s="12" t="s">
        <v>1493</v>
      </c>
      <c r="BW232" s="12" t="s">
        <v>1493</v>
      </c>
      <c r="BX232" s="12" t="s">
        <v>1493</v>
      </c>
      <c r="BY232" s="12" t="s">
        <v>1493</v>
      </c>
      <c r="BZ232" s="12" t="s">
        <v>1493</v>
      </c>
      <c r="CA232" s="12" t="s">
        <v>1493</v>
      </c>
      <c r="CB232" s="12" t="s">
        <v>1493</v>
      </c>
      <c r="CC232" s="12" t="s">
        <v>1493</v>
      </c>
      <c r="CD232" s="12" t="s">
        <v>1493</v>
      </c>
      <c r="CE232" s="12" t="s">
        <v>1493</v>
      </c>
      <c r="CF232" s="12" t="s">
        <v>1493</v>
      </c>
      <c r="CG232" s="12" t="s">
        <v>1493</v>
      </c>
      <c r="CH232" s="12" t="s">
        <v>1493</v>
      </c>
      <c r="CI232" s="12" t="s">
        <v>1493</v>
      </c>
      <c r="CJ232" s="12" t="s">
        <v>1493</v>
      </c>
      <c r="CK232" s="12" t="s">
        <v>1493</v>
      </c>
      <c r="CL232" s="12" t="s">
        <v>1493</v>
      </c>
      <c r="CM232" s="12" t="s">
        <v>1493</v>
      </c>
      <c r="CN232" s="12" t="s">
        <v>1493</v>
      </c>
      <c r="CO232" s="12" t="s">
        <v>1493</v>
      </c>
      <c r="CP232" s="12" t="s">
        <v>1493</v>
      </c>
      <c r="CQ232" s="12" t="s">
        <v>1493</v>
      </c>
      <c r="CR232" s="12" t="s">
        <v>1493</v>
      </c>
      <c r="CS232" s="12" t="s">
        <v>1493</v>
      </c>
      <c r="CT232" s="12" t="s">
        <v>1493</v>
      </c>
      <c r="CU232" s="12" t="s">
        <v>1493</v>
      </c>
      <c r="CV232" s="12" t="s">
        <v>1493</v>
      </c>
      <c r="CW232" s="12" t="s">
        <v>1493</v>
      </c>
      <c r="CX232" s="12" t="s">
        <v>1493</v>
      </c>
      <c r="CY232" s="12" t="s">
        <v>1493</v>
      </c>
      <c r="CZ232" s="12" t="s">
        <v>1493</v>
      </c>
      <c r="DA232" s="12" t="s">
        <v>1493</v>
      </c>
      <c r="DB232" s="12" t="s">
        <v>1493</v>
      </c>
      <c r="DC232" s="12" t="s">
        <v>1493</v>
      </c>
      <c r="DD232" s="12" t="s">
        <v>1493</v>
      </c>
      <c r="DE232" s="12" t="s">
        <v>1493</v>
      </c>
      <c r="DF232" s="12" t="s">
        <v>1493</v>
      </c>
      <c r="DG232" s="12" t="s">
        <v>1493</v>
      </c>
      <c r="DH232" s="12" t="s">
        <v>1493</v>
      </c>
      <c r="DI232" s="12" t="s">
        <v>1493</v>
      </c>
      <c r="DJ232" s="12" t="s">
        <v>1493</v>
      </c>
      <c r="DK232" s="12" t="s">
        <v>1493</v>
      </c>
      <c r="DL232" s="12" t="s">
        <v>1493</v>
      </c>
      <c r="DM232" s="12" t="s">
        <v>1493</v>
      </c>
      <c r="DN232" s="12" t="s">
        <v>1493</v>
      </c>
      <c r="DO232" s="12" t="s">
        <v>1493</v>
      </c>
      <c r="DP232" s="12" t="s">
        <v>1493</v>
      </c>
      <c r="DQ232" s="12" t="s">
        <v>1493</v>
      </c>
      <c r="DR232" s="12" t="s">
        <v>1493</v>
      </c>
      <c r="DS232" s="12" t="s">
        <v>1493</v>
      </c>
      <c r="DT232" s="12" t="s">
        <v>1493</v>
      </c>
      <c r="DU232" s="12" t="s">
        <v>1493</v>
      </c>
      <c r="DV232" s="12" t="s">
        <v>1493</v>
      </c>
      <c r="DW232" s="12" t="s">
        <v>1493</v>
      </c>
      <c r="DX232" s="12" t="s">
        <v>1493</v>
      </c>
      <c r="DY232" s="12" t="s">
        <v>1493</v>
      </c>
      <c r="DZ232" s="12" t="s">
        <v>1493</v>
      </c>
      <c r="EA232" s="12" t="s">
        <v>1493</v>
      </c>
      <c r="EB232" s="12" t="s">
        <v>1493</v>
      </c>
      <c r="EC232" s="12" t="s">
        <v>1493</v>
      </c>
      <c r="ED232" s="12" t="s">
        <v>1493</v>
      </c>
      <c r="EE232" s="12" t="s">
        <v>1493</v>
      </c>
      <c r="EF232" s="12" t="s">
        <v>1493</v>
      </c>
      <c r="EG232" s="12" t="s">
        <v>1493</v>
      </c>
      <c r="EH232" s="12" t="s">
        <v>1493</v>
      </c>
      <c r="EI232" s="12" t="s">
        <v>1493</v>
      </c>
      <c r="EJ232" s="12" t="s">
        <v>1493</v>
      </c>
      <c r="EK232" s="12" t="s">
        <v>1493</v>
      </c>
      <c r="EL232" s="12" t="s">
        <v>1493</v>
      </c>
      <c r="EM232" s="12" t="s">
        <v>1493</v>
      </c>
      <c r="EN232" s="12" t="s">
        <v>1493</v>
      </c>
      <c r="EO232" s="12" t="s">
        <v>1493</v>
      </c>
      <c r="EP232" s="12" t="s">
        <v>1493</v>
      </c>
      <c r="EQ232" s="12" t="s">
        <v>1493</v>
      </c>
      <c r="ER232" s="12" t="s">
        <v>1493</v>
      </c>
      <c r="ES232" s="12" t="s">
        <v>1493</v>
      </c>
      <c r="ET232" s="12" t="s">
        <v>1493</v>
      </c>
      <c r="EU232" s="12" t="s">
        <v>1493</v>
      </c>
      <c r="EV232" s="12" t="s">
        <v>1493</v>
      </c>
      <c r="EW232" s="12" t="s">
        <v>1493</v>
      </c>
      <c r="EX232" s="12" t="s">
        <v>1493</v>
      </c>
      <c r="EY232" s="12" t="s">
        <v>1493</v>
      </c>
      <c r="EZ232" s="12" t="s">
        <v>1493</v>
      </c>
      <c r="FA232" s="12" t="s">
        <v>1493</v>
      </c>
      <c r="FB232" s="12" t="s">
        <v>1493</v>
      </c>
      <c r="FC232" s="12" t="s">
        <v>1493</v>
      </c>
      <c r="FD232" s="12" t="s">
        <v>1493</v>
      </c>
      <c r="FE232" s="12" t="s">
        <v>1493</v>
      </c>
      <c r="FF232" s="12" t="s">
        <v>1493</v>
      </c>
      <c r="FG232" s="12" t="s">
        <v>1493</v>
      </c>
      <c r="FH232" s="12" t="s">
        <v>1493</v>
      </c>
      <c r="FI232" s="12" t="s">
        <v>1493</v>
      </c>
      <c r="FJ232" s="12" t="s">
        <v>1493</v>
      </c>
      <c r="FK232" s="12" t="s">
        <v>1493</v>
      </c>
      <c r="FL232" s="12" t="s">
        <v>1493</v>
      </c>
      <c r="FM232" s="12" t="s">
        <v>1493</v>
      </c>
      <c r="FN232">
        <v>1</v>
      </c>
      <c r="FO232" s="12" t="s">
        <v>1493</v>
      </c>
      <c r="FP232" s="12" t="s">
        <v>1493</v>
      </c>
      <c r="FQ232">
        <v>1</v>
      </c>
      <c r="FR232" s="12" t="s">
        <v>1493</v>
      </c>
      <c r="FS232" s="12" t="s">
        <v>1493</v>
      </c>
      <c r="FT232" s="12" t="s">
        <v>1493</v>
      </c>
      <c r="FU232" s="12" t="s">
        <v>1493</v>
      </c>
      <c r="FV232" s="12" t="s">
        <v>1493</v>
      </c>
      <c r="FW232" s="12" t="s">
        <v>1493</v>
      </c>
      <c r="FX232" s="12" t="s">
        <v>1493</v>
      </c>
      <c r="FY232" s="12" t="s">
        <v>1493</v>
      </c>
      <c r="FZ232" s="12" t="s">
        <v>1493</v>
      </c>
      <c r="GA232" s="12" t="s">
        <v>1493</v>
      </c>
      <c r="GB232" s="12" t="s">
        <v>1493</v>
      </c>
      <c r="GC232" s="12" t="s">
        <v>1493</v>
      </c>
      <c r="GD232" s="12" t="s">
        <v>1493</v>
      </c>
      <c r="GE232" s="12" t="s">
        <v>1493</v>
      </c>
      <c r="GF232" s="12" t="s">
        <v>1493</v>
      </c>
      <c r="GG232" s="12" t="s">
        <v>1493</v>
      </c>
      <c r="GH232" s="12" t="s">
        <v>1493</v>
      </c>
      <c r="GI232" s="12" t="s">
        <v>1493</v>
      </c>
      <c r="GJ232">
        <v>0</v>
      </c>
      <c r="GK232">
        <v>0</v>
      </c>
      <c r="GL232">
        <v>0</v>
      </c>
      <c r="GN232">
        <v>1</v>
      </c>
    </row>
    <row r="233" spans="1:196" x14ac:dyDescent="0.25">
      <c r="A233" s="4">
        <v>1.137</v>
      </c>
      <c r="B233" s="12" t="s">
        <v>707</v>
      </c>
      <c r="C233">
        <v>98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 s="12" t="s">
        <v>1493</v>
      </c>
      <c r="M233" s="12" t="s">
        <v>1493</v>
      </c>
      <c r="N233" s="12" t="s">
        <v>1493</v>
      </c>
      <c r="O233">
        <v>1</v>
      </c>
      <c r="P233" s="12" t="s">
        <v>1070</v>
      </c>
      <c r="Q233">
        <v>168</v>
      </c>
      <c r="R233">
        <v>1</v>
      </c>
      <c r="S233" s="12" t="s">
        <v>1493</v>
      </c>
      <c r="T233" s="12" t="s">
        <v>1493</v>
      </c>
      <c r="U233" s="12" t="s">
        <v>1493</v>
      </c>
      <c r="V233" s="12" t="s">
        <v>1493</v>
      </c>
      <c r="W233" s="12" t="s">
        <v>1493</v>
      </c>
      <c r="X233" s="12" t="s">
        <v>1493</v>
      </c>
      <c r="Y233" s="12" t="s">
        <v>1493</v>
      </c>
      <c r="Z233" s="12" t="s">
        <v>1493</v>
      </c>
      <c r="AA233" s="12" t="s">
        <v>1493</v>
      </c>
      <c r="AB233">
        <v>1</v>
      </c>
      <c r="AC233">
        <v>1</v>
      </c>
      <c r="AD233" s="12" t="s">
        <v>1493</v>
      </c>
      <c r="AE233" s="12" t="s">
        <v>1493</v>
      </c>
      <c r="AF233" s="12" t="s">
        <v>1493</v>
      </c>
      <c r="AG233" s="12" t="s">
        <v>1493</v>
      </c>
      <c r="AH233" s="12" t="s">
        <v>1493</v>
      </c>
      <c r="AI233" s="12" t="s">
        <v>1493</v>
      </c>
      <c r="AJ233" s="12" t="s">
        <v>1493</v>
      </c>
      <c r="AK233" s="12" t="s">
        <v>1493</v>
      </c>
      <c r="AL233" s="12" t="s">
        <v>1493</v>
      </c>
      <c r="AM233" s="12" t="s">
        <v>1493</v>
      </c>
      <c r="AN233" s="12" t="s">
        <v>1493</v>
      </c>
      <c r="AO233" s="12" t="s">
        <v>1493</v>
      </c>
      <c r="AP233" s="12" t="s">
        <v>1493</v>
      </c>
      <c r="AQ233" s="12" t="s">
        <v>1493</v>
      </c>
      <c r="AR233" s="12" t="s">
        <v>1493</v>
      </c>
      <c r="AS233" s="12" t="s">
        <v>1493</v>
      </c>
      <c r="AT233" s="12" t="s">
        <v>1493</v>
      </c>
      <c r="AU233" s="12" t="s">
        <v>1493</v>
      </c>
      <c r="AV233" s="12" t="s">
        <v>1493</v>
      </c>
      <c r="AW233" s="12" t="s">
        <v>1493</v>
      </c>
      <c r="AX233" s="12" t="s">
        <v>1493</v>
      </c>
      <c r="AY233" s="12" t="s">
        <v>1493</v>
      </c>
      <c r="AZ233" s="12" t="s">
        <v>1493</v>
      </c>
      <c r="BA233" s="12" t="s">
        <v>1493</v>
      </c>
      <c r="BB233" s="12" t="s">
        <v>1493</v>
      </c>
      <c r="BC233" s="12" t="s">
        <v>1493</v>
      </c>
      <c r="BD233" s="12" t="s">
        <v>1493</v>
      </c>
      <c r="BE233" s="12" t="s">
        <v>1493</v>
      </c>
      <c r="BF233" s="12" t="s">
        <v>1493</v>
      </c>
      <c r="BG233" s="12" t="s">
        <v>1493</v>
      </c>
      <c r="BH233" s="12" t="s">
        <v>1493</v>
      </c>
      <c r="BI233" s="12" t="s">
        <v>1493</v>
      </c>
      <c r="BJ233" s="12" t="s">
        <v>1493</v>
      </c>
      <c r="BK233" s="12" t="s">
        <v>1493</v>
      </c>
      <c r="BL233" s="12" t="s">
        <v>1493</v>
      </c>
      <c r="BM233" s="12" t="s">
        <v>1493</v>
      </c>
      <c r="BN233" s="12" t="s">
        <v>1493</v>
      </c>
      <c r="BO233" s="12" t="s">
        <v>1493</v>
      </c>
      <c r="BP233" s="12" t="s">
        <v>1493</v>
      </c>
      <c r="BQ233" s="12" t="s">
        <v>1493</v>
      </c>
      <c r="BR233" s="12" t="s">
        <v>1493</v>
      </c>
      <c r="BS233" s="12" t="s">
        <v>1493</v>
      </c>
      <c r="BT233" s="12" t="s">
        <v>1493</v>
      </c>
      <c r="BU233" s="12" t="s">
        <v>1493</v>
      </c>
      <c r="BV233" s="12" t="s">
        <v>1493</v>
      </c>
      <c r="BW233" s="12" t="s">
        <v>1493</v>
      </c>
      <c r="BX233" s="12" t="s">
        <v>1493</v>
      </c>
      <c r="BY233" s="12" t="s">
        <v>1493</v>
      </c>
      <c r="BZ233" s="12" t="s">
        <v>1493</v>
      </c>
      <c r="CA233" s="12" t="s">
        <v>1493</v>
      </c>
      <c r="CB233" s="12" t="s">
        <v>1493</v>
      </c>
      <c r="CC233" s="12" t="s">
        <v>1493</v>
      </c>
      <c r="CD233" s="12" t="s">
        <v>1493</v>
      </c>
      <c r="CE233" s="12" t="s">
        <v>1493</v>
      </c>
      <c r="CF233" s="12" t="s">
        <v>1493</v>
      </c>
      <c r="CG233" s="12" t="s">
        <v>1493</v>
      </c>
      <c r="CH233" s="12" t="s">
        <v>1493</v>
      </c>
      <c r="CI233" s="12" t="s">
        <v>1493</v>
      </c>
      <c r="CJ233" s="12" t="s">
        <v>1493</v>
      </c>
      <c r="CK233" s="12" t="s">
        <v>1493</v>
      </c>
      <c r="CL233" s="12" t="s">
        <v>1493</v>
      </c>
      <c r="CM233" s="12" t="s">
        <v>1493</v>
      </c>
      <c r="CN233" s="12" t="s">
        <v>1493</v>
      </c>
      <c r="CO233" s="12" t="s">
        <v>1493</v>
      </c>
      <c r="CP233" s="12" t="s">
        <v>1493</v>
      </c>
      <c r="CQ233" s="12" t="s">
        <v>1493</v>
      </c>
      <c r="CR233" s="12" t="s">
        <v>1493</v>
      </c>
      <c r="CS233" s="12" t="s">
        <v>1493</v>
      </c>
      <c r="CT233" s="12" t="s">
        <v>1493</v>
      </c>
      <c r="CU233" s="12" t="s">
        <v>1493</v>
      </c>
      <c r="CV233" s="12" t="s">
        <v>1493</v>
      </c>
      <c r="CW233" s="12" t="s">
        <v>1493</v>
      </c>
      <c r="CX233" s="12" t="s">
        <v>1493</v>
      </c>
      <c r="CY233" s="12" t="s">
        <v>1493</v>
      </c>
      <c r="CZ233" s="12" t="s">
        <v>1493</v>
      </c>
      <c r="DA233" s="12" t="s">
        <v>1493</v>
      </c>
      <c r="DB233" s="12" t="s">
        <v>1493</v>
      </c>
      <c r="DC233" s="12" t="s">
        <v>1493</v>
      </c>
      <c r="DD233" s="12" t="s">
        <v>1493</v>
      </c>
      <c r="DE233" s="12" t="s">
        <v>1493</v>
      </c>
      <c r="DF233" s="12" t="s">
        <v>1493</v>
      </c>
      <c r="DG233" s="12" t="s">
        <v>1493</v>
      </c>
      <c r="DH233" s="12" t="s">
        <v>1493</v>
      </c>
      <c r="DI233" s="12" t="s">
        <v>1493</v>
      </c>
      <c r="DJ233" s="12" t="s">
        <v>1493</v>
      </c>
      <c r="DK233" s="12" t="s">
        <v>1493</v>
      </c>
      <c r="DL233" s="12" t="s">
        <v>1493</v>
      </c>
      <c r="DM233" s="12" t="s">
        <v>1493</v>
      </c>
      <c r="DN233" s="12" t="s">
        <v>1493</v>
      </c>
      <c r="DO233" s="12" t="s">
        <v>1493</v>
      </c>
      <c r="DP233" s="12" t="s">
        <v>1493</v>
      </c>
      <c r="DQ233" s="12" t="s">
        <v>1493</v>
      </c>
      <c r="DR233" s="12" t="s">
        <v>1493</v>
      </c>
      <c r="DS233" s="12" t="s">
        <v>1493</v>
      </c>
      <c r="DT233" s="12" t="s">
        <v>1493</v>
      </c>
      <c r="DU233" s="12" t="s">
        <v>1493</v>
      </c>
      <c r="DV233" s="12" t="s">
        <v>1493</v>
      </c>
      <c r="DW233" s="12" t="s">
        <v>1493</v>
      </c>
      <c r="DX233" s="12" t="s">
        <v>1493</v>
      </c>
      <c r="DY233" s="12" t="s">
        <v>1493</v>
      </c>
      <c r="DZ233" s="12" t="s">
        <v>1493</v>
      </c>
      <c r="EA233" s="12" t="s">
        <v>1493</v>
      </c>
      <c r="EB233" s="12" t="s">
        <v>1493</v>
      </c>
      <c r="EC233" s="12" t="s">
        <v>1493</v>
      </c>
      <c r="ED233" s="12" t="s">
        <v>1493</v>
      </c>
      <c r="EE233" s="12" t="s">
        <v>1493</v>
      </c>
      <c r="EF233" s="12" t="s">
        <v>1493</v>
      </c>
      <c r="EG233" s="12" t="s">
        <v>1493</v>
      </c>
      <c r="EH233" s="12" t="s">
        <v>1493</v>
      </c>
      <c r="EI233" s="12" t="s">
        <v>1493</v>
      </c>
      <c r="EJ233" s="12" t="s">
        <v>1493</v>
      </c>
      <c r="EK233" s="12" t="s">
        <v>1493</v>
      </c>
      <c r="EL233" s="12" t="s">
        <v>1493</v>
      </c>
      <c r="EM233" s="12" t="s">
        <v>1493</v>
      </c>
      <c r="EN233" s="12" t="s">
        <v>1493</v>
      </c>
      <c r="EO233" s="12" t="s">
        <v>1493</v>
      </c>
      <c r="EP233" s="12" t="s">
        <v>1493</v>
      </c>
      <c r="EQ233" s="12" t="s">
        <v>1493</v>
      </c>
      <c r="ER233" s="12" t="s">
        <v>1493</v>
      </c>
      <c r="ES233" s="12" t="s">
        <v>1493</v>
      </c>
      <c r="ET233" s="12" t="s">
        <v>1493</v>
      </c>
      <c r="EU233" s="12" t="s">
        <v>1493</v>
      </c>
      <c r="EV233" s="12" t="s">
        <v>1493</v>
      </c>
      <c r="EW233" s="12" t="s">
        <v>1493</v>
      </c>
      <c r="EX233" s="12" t="s">
        <v>1493</v>
      </c>
      <c r="EY233" s="12" t="s">
        <v>1493</v>
      </c>
      <c r="EZ233" s="12" t="s">
        <v>1493</v>
      </c>
      <c r="FA233" s="12" t="s">
        <v>1493</v>
      </c>
      <c r="FB233" s="12" t="s">
        <v>1493</v>
      </c>
      <c r="FC233" s="12" t="s">
        <v>1493</v>
      </c>
      <c r="FD233" s="12" t="s">
        <v>1493</v>
      </c>
      <c r="FE233" s="12" t="s">
        <v>1493</v>
      </c>
      <c r="FF233" s="12" t="s">
        <v>1493</v>
      </c>
      <c r="FG233" s="12" t="s">
        <v>1493</v>
      </c>
      <c r="FH233" s="12" t="s">
        <v>1493</v>
      </c>
      <c r="FI233" s="12" t="s">
        <v>1493</v>
      </c>
      <c r="FJ233" s="12" t="s">
        <v>1493</v>
      </c>
      <c r="FK233" s="12" t="s">
        <v>1493</v>
      </c>
      <c r="FL233" s="12" t="s">
        <v>1493</v>
      </c>
      <c r="FM233" s="12" t="s">
        <v>1493</v>
      </c>
      <c r="FN233">
        <v>1</v>
      </c>
      <c r="FO233" s="12" t="s">
        <v>1493</v>
      </c>
      <c r="FP233" s="12" t="s">
        <v>1493</v>
      </c>
      <c r="FQ233">
        <v>1</v>
      </c>
      <c r="FR233" s="12" t="s">
        <v>1493</v>
      </c>
      <c r="FS233" s="12" t="s">
        <v>1493</v>
      </c>
      <c r="FT233" s="12" t="s">
        <v>1493</v>
      </c>
      <c r="FU233" s="12" t="s">
        <v>1493</v>
      </c>
      <c r="FV233" s="12" t="s">
        <v>1493</v>
      </c>
      <c r="FW233" s="12" t="s">
        <v>1493</v>
      </c>
      <c r="FX233" s="12" t="s">
        <v>1493</v>
      </c>
      <c r="FY233" s="12" t="s">
        <v>1493</v>
      </c>
      <c r="FZ233" s="12" t="s">
        <v>1493</v>
      </c>
      <c r="GA233" s="12" t="s">
        <v>1493</v>
      </c>
      <c r="GB233" s="12" t="s">
        <v>1493</v>
      </c>
      <c r="GC233" s="12" t="s">
        <v>1493</v>
      </c>
      <c r="GD233" s="12" t="s">
        <v>1493</v>
      </c>
      <c r="GE233" s="12" t="s">
        <v>1493</v>
      </c>
      <c r="GF233" s="12" t="s">
        <v>1493</v>
      </c>
      <c r="GG233" s="12" t="s">
        <v>1493</v>
      </c>
      <c r="GH233" s="12" t="s">
        <v>1493</v>
      </c>
      <c r="GI233" s="12" t="s">
        <v>1493</v>
      </c>
      <c r="GJ233">
        <v>0</v>
      </c>
      <c r="GK233">
        <v>0</v>
      </c>
      <c r="GL233">
        <v>0</v>
      </c>
      <c r="GN233">
        <v>1</v>
      </c>
    </row>
    <row r="234" spans="1:196" x14ac:dyDescent="0.25">
      <c r="A234" s="4">
        <v>1.1379999999999999</v>
      </c>
      <c r="B234" s="12" t="s">
        <v>861</v>
      </c>
      <c r="C234" s="12" t="s">
        <v>1493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 s="12" t="s">
        <v>1493</v>
      </c>
      <c r="M234" s="12" t="s">
        <v>1493</v>
      </c>
      <c r="N234" s="12" t="s">
        <v>1493</v>
      </c>
      <c r="O234" s="12" t="s">
        <v>1493</v>
      </c>
      <c r="P234" s="12" t="s">
        <v>716</v>
      </c>
      <c r="Q234" s="12" t="s">
        <v>1493</v>
      </c>
      <c r="R234">
        <v>1</v>
      </c>
      <c r="S234" s="12" t="s">
        <v>1493</v>
      </c>
      <c r="T234" s="12" t="s">
        <v>1493</v>
      </c>
      <c r="U234" s="12" t="s">
        <v>1493</v>
      </c>
      <c r="V234" s="12" t="s">
        <v>1493</v>
      </c>
      <c r="W234" s="12" t="s">
        <v>1493</v>
      </c>
      <c r="X234" s="12" t="s">
        <v>1493</v>
      </c>
      <c r="Y234" s="12" t="s">
        <v>1493</v>
      </c>
      <c r="Z234" s="12" t="s">
        <v>1493</v>
      </c>
      <c r="AA234" s="12" t="s">
        <v>1493</v>
      </c>
      <c r="AB234" s="12" t="s">
        <v>1493</v>
      </c>
      <c r="AC234">
        <v>1</v>
      </c>
      <c r="AD234" s="12" t="s">
        <v>909</v>
      </c>
      <c r="AE234" s="12" t="s">
        <v>1493</v>
      </c>
      <c r="AF234">
        <v>1</v>
      </c>
      <c r="AG234" s="12" t="s">
        <v>1493</v>
      </c>
      <c r="AH234" s="12" t="s">
        <v>1493</v>
      </c>
      <c r="AI234" s="12" t="s">
        <v>1493</v>
      </c>
      <c r="AJ234" s="12" t="s">
        <v>1493</v>
      </c>
      <c r="AK234" s="12" t="s">
        <v>1493</v>
      </c>
      <c r="AL234" s="12" t="s">
        <v>1493</v>
      </c>
      <c r="AM234" s="12" t="s">
        <v>1493</v>
      </c>
      <c r="AN234" s="12" t="s">
        <v>1493</v>
      </c>
      <c r="AO234" s="12" t="s">
        <v>1493</v>
      </c>
      <c r="AP234">
        <v>1</v>
      </c>
      <c r="AQ234">
        <v>1</v>
      </c>
      <c r="AR234" s="12" t="s">
        <v>1493</v>
      </c>
      <c r="AS234" s="12" t="s">
        <v>1493</v>
      </c>
      <c r="AT234" s="12" t="s">
        <v>1493</v>
      </c>
      <c r="AU234" s="12" t="s">
        <v>1493</v>
      </c>
      <c r="AV234" s="12" t="s">
        <v>1493</v>
      </c>
      <c r="AW234" s="12" t="s">
        <v>1493</v>
      </c>
      <c r="AX234" s="12" t="s">
        <v>1493</v>
      </c>
      <c r="AY234" s="12" t="s">
        <v>1493</v>
      </c>
      <c r="AZ234" s="12" t="s">
        <v>1493</v>
      </c>
      <c r="BA234" s="12" t="s">
        <v>1493</v>
      </c>
      <c r="BB234" s="12" t="s">
        <v>1493</v>
      </c>
      <c r="BC234" s="12" t="s">
        <v>1493</v>
      </c>
      <c r="BD234" s="12" t="s">
        <v>1493</v>
      </c>
      <c r="BE234" s="12" t="s">
        <v>1493</v>
      </c>
      <c r="BF234" s="12" t="s">
        <v>1493</v>
      </c>
      <c r="BG234" s="12" t="s">
        <v>1493</v>
      </c>
      <c r="BH234" s="12" t="s">
        <v>1493</v>
      </c>
      <c r="BI234" s="12" t="s">
        <v>1493</v>
      </c>
      <c r="BJ234" s="12" t="s">
        <v>1493</v>
      </c>
      <c r="BK234" s="12" t="s">
        <v>1493</v>
      </c>
      <c r="BL234" s="12" t="s">
        <v>1493</v>
      </c>
      <c r="BM234" s="12" t="s">
        <v>1493</v>
      </c>
      <c r="BN234" s="12" t="s">
        <v>1493</v>
      </c>
      <c r="BO234" s="12" t="s">
        <v>1493</v>
      </c>
      <c r="BP234" s="12" t="s">
        <v>1493</v>
      </c>
      <c r="BQ234" s="12" t="s">
        <v>1493</v>
      </c>
      <c r="BR234" s="12" t="s">
        <v>1493</v>
      </c>
      <c r="BS234" s="12" t="s">
        <v>1493</v>
      </c>
      <c r="BT234" s="12" t="s">
        <v>1493</v>
      </c>
      <c r="BU234" s="12" t="s">
        <v>1493</v>
      </c>
      <c r="BV234" s="12" t="s">
        <v>1493</v>
      </c>
      <c r="BW234" s="12" t="s">
        <v>1493</v>
      </c>
      <c r="BX234" s="12" t="s">
        <v>1493</v>
      </c>
      <c r="BY234" s="12" t="s">
        <v>1493</v>
      </c>
      <c r="BZ234" s="12" t="s">
        <v>1493</v>
      </c>
      <c r="CA234" s="12" t="s">
        <v>1493</v>
      </c>
      <c r="CB234" s="12" t="s">
        <v>1493</v>
      </c>
      <c r="CC234" s="12" t="s">
        <v>1493</v>
      </c>
      <c r="CD234" s="12" t="s">
        <v>1493</v>
      </c>
      <c r="CE234" s="12" t="s">
        <v>1493</v>
      </c>
      <c r="CF234" s="12" t="s">
        <v>1493</v>
      </c>
      <c r="CG234" s="12" t="s">
        <v>1493</v>
      </c>
      <c r="CH234" s="12" t="s">
        <v>1493</v>
      </c>
      <c r="CI234" s="12" t="s">
        <v>1493</v>
      </c>
      <c r="CJ234" s="12" t="s">
        <v>1493</v>
      </c>
      <c r="CK234" s="12" t="s">
        <v>1493</v>
      </c>
      <c r="CL234" s="12" t="s">
        <v>1493</v>
      </c>
      <c r="CM234" s="12" t="s">
        <v>1493</v>
      </c>
      <c r="CN234" s="12" t="s">
        <v>1493</v>
      </c>
      <c r="CO234" s="12" t="s">
        <v>1493</v>
      </c>
      <c r="CP234" s="12" t="s">
        <v>1493</v>
      </c>
      <c r="CQ234" s="12" t="s">
        <v>1493</v>
      </c>
      <c r="CR234" s="12" t="s">
        <v>1493</v>
      </c>
      <c r="CS234" s="12" t="s">
        <v>1493</v>
      </c>
      <c r="CT234" s="12" t="s">
        <v>1493</v>
      </c>
      <c r="CU234" s="12" t="s">
        <v>1493</v>
      </c>
      <c r="CV234" s="12" t="s">
        <v>1493</v>
      </c>
      <c r="CW234" s="12" t="s">
        <v>1493</v>
      </c>
      <c r="CX234" s="12" t="s">
        <v>1493</v>
      </c>
      <c r="CY234" s="12" t="s">
        <v>1493</v>
      </c>
      <c r="CZ234" s="12" t="s">
        <v>1493</v>
      </c>
      <c r="DA234" s="12" t="s">
        <v>1493</v>
      </c>
      <c r="DB234" s="12" t="s">
        <v>1493</v>
      </c>
      <c r="DC234" s="12" t="s">
        <v>1493</v>
      </c>
      <c r="DD234" s="12" t="s">
        <v>1493</v>
      </c>
      <c r="DE234" s="12" t="s">
        <v>1493</v>
      </c>
      <c r="DF234" s="12" t="s">
        <v>1493</v>
      </c>
      <c r="DG234" s="12" t="s">
        <v>1493</v>
      </c>
      <c r="DH234" s="12" t="s">
        <v>1493</v>
      </c>
      <c r="DI234" s="12" t="s">
        <v>1493</v>
      </c>
      <c r="DJ234" s="12" t="s">
        <v>1493</v>
      </c>
      <c r="DK234" s="12" t="s">
        <v>1493</v>
      </c>
      <c r="DL234" s="12" t="s">
        <v>1493</v>
      </c>
      <c r="DM234" s="12" t="s">
        <v>1493</v>
      </c>
      <c r="DN234" s="12" t="s">
        <v>1493</v>
      </c>
      <c r="DO234" s="12" t="s">
        <v>1493</v>
      </c>
      <c r="DP234" s="12" t="s">
        <v>1493</v>
      </c>
      <c r="DQ234" s="12" t="s">
        <v>1493</v>
      </c>
      <c r="DR234" s="12" t="s">
        <v>1493</v>
      </c>
      <c r="DS234" s="12" t="s">
        <v>1493</v>
      </c>
      <c r="DT234" s="12" t="s">
        <v>1493</v>
      </c>
      <c r="DU234" s="12" t="s">
        <v>1493</v>
      </c>
      <c r="DV234" s="12" t="s">
        <v>1493</v>
      </c>
      <c r="DW234" s="12" t="s">
        <v>1493</v>
      </c>
      <c r="DX234" s="12" t="s">
        <v>1493</v>
      </c>
      <c r="DY234" s="12" t="s">
        <v>1493</v>
      </c>
      <c r="DZ234" s="12" t="s">
        <v>1493</v>
      </c>
      <c r="EA234" s="12" t="s">
        <v>1493</v>
      </c>
      <c r="EB234" s="12" t="s">
        <v>1493</v>
      </c>
      <c r="EC234" s="12" t="s">
        <v>1493</v>
      </c>
      <c r="ED234" s="12" t="s">
        <v>1493</v>
      </c>
      <c r="EE234" s="12" t="s">
        <v>1493</v>
      </c>
      <c r="EF234" s="12" t="s">
        <v>1493</v>
      </c>
      <c r="EG234" s="12" t="s">
        <v>1493</v>
      </c>
      <c r="EH234" s="12" t="s">
        <v>1493</v>
      </c>
      <c r="EI234" s="12" t="s">
        <v>1493</v>
      </c>
      <c r="EJ234" s="12" t="s">
        <v>1493</v>
      </c>
      <c r="EK234" s="12" t="s">
        <v>1493</v>
      </c>
      <c r="EL234" s="12" t="s">
        <v>1493</v>
      </c>
      <c r="EM234" s="12" t="s">
        <v>1493</v>
      </c>
      <c r="EN234" s="12" t="s">
        <v>1493</v>
      </c>
      <c r="EO234" s="12" t="s">
        <v>1493</v>
      </c>
      <c r="EP234" s="12" t="s">
        <v>1493</v>
      </c>
      <c r="EQ234" s="12" t="s">
        <v>1493</v>
      </c>
      <c r="ER234" s="12" t="s">
        <v>1493</v>
      </c>
      <c r="ES234" s="12" t="s">
        <v>1493</v>
      </c>
      <c r="ET234" s="12" t="s">
        <v>1493</v>
      </c>
      <c r="EU234" s="12" t="s">
        <v>1493</v>
      </c>
      <c r="EV234" s="12" t="s">
        <v>1493</v>
      </c>
      <c r="EW234" s="12" t="s">
        <v>1493</v>
      </c>
      <c r="EX234" s="12" t="s">
        <v>1493</v>
      </c>
      <c r="EY234" s="12" t="s">
        <v>1493</v>
      </c>
      <c r="EZ234" s="12" t="s">
        <v>1493</v>
      </c>
      <c r="FA234" s="12" t="s">
        <v>1493</v>
      </c>
      <c r="FB234" s="12" t="s">
        <v>1493</v>
      </c>
      <c r="FC234" s="12" t="s">
        <v>1493</v>
      </c>
      <c r="FD234" s="12" t="s">
        <v>1493</v>
      </c>
      <c r="FE234" s="12" t="s">
        <v>1493</v>
      </c>
      <c r="FF234" s="12" t="s">
        <v>1493</v>
      </c>
      <c r="FG234" s="12" t="s">
        <v>1493</v>
      </c>
      <c r="FH234" s="12" t="s">
        <v>1493</v>
      </c>
      <c r="FI234" s="12" t="s">
        <v>1493</v>
      </c>
      <c r="FJ234" s="12" t="s">
        <v>1493</v>
      </c>
      <c r="FK234" s="12" t="s">
        <v>1493</v>
      </c>
      <c r="FL234" s="12" t="s">
        <v>1493</v>
      </c>
      <c r="FM234" s="12" t="s">
        <v>1493</v>
      </c>
      <c r="FN234">
        <v>1</v>
      </c>
      <c r="FO234" s="12" t="s">
        <v>1493</v>
      </c>
      <c r="FP234" s="12" t="s">
        <v>1493</v>
      </c>
      <c r="FQ234">
        <v>1</v>
      </c>
      <c r="FR234" s="12" t="s">
        <v>1493</v>
      </c>
      <c r="FS234" s="12" t="s">
        <v>1493</v>
      </c>
      <c r="FT234" s="12" t="s">
        <v>1493</v>
      </c>
      <c r="FU234" s="12" t="s">
        <v>1493</v>
      </c>
      <c r="FV234" s="12" t="s">
        <v>1493</v>
      </c>
      <c r="FW234" s="12" t="s">
        <v>1493</v>
      </c>
      <c r="FX234" s="12" t="s">
        <v>1493</v>
      </c>
      <c r="FY234" s="12" t="s">
        <v>1493</v>
      </c>
      <c r="FZ234" s="12" t="s">
        <v>1493</v>
      </c>
      <c r="GA234" s="12" t="s">
        <v>1493</v>
      </c>
      <c r="GB234" s="12" t="s">
        <v>1493</v>
      </c>
      <c r="GC234" s="12" t="s">
        <v>1493</v>
      </c>
      <c r="GD234" s="12" t="s">
        <v>1493</v>
      </c>
      <c r="GE234" s="12" t="s">
        <v>1493</v>
      </c>
      <c r="GF234" s="12" t="s">
        <v>1493</v>
      </c>
      <c r="GG234" s="12" t="s">
        <v>1493</v>
      </c>
      <c r="GH234" s="12" t="s">
        <v>1493</v>
      </c>
      <c r="GI234" s="12" t="s">
        <v>1493</v>
      </c>
      <c r="GJ234">
        <v>0</v>
      </c>
      <c r="GK234">
        <v>0</v>
      </c>
      <c r="GL234">
        <v>0</v>
      </c>
      <c r="GN234">
        <v>1</v>
      </c>
    </row>
    <row r="235" spans="1:196" x14ac:dyDescent="0.25">
      <c r="A235" s="4">
        <v>1.139</v>
      </c>
      <c r="B235" s="12" t="s">
        <v>1266</v>
      </c>
      <c r="C235" s="12" t="s">
        <v>1493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 s="12" t="s">
        <v>1493</v>
      </c>
      <c r="M235" s="12" t="s">
        <v>1493</v>
      </c>
      <c r="N235" s="12" t="s">
        <v>1493</v>
      </c>
      <c r="O235">
        <v>1</v>
      </c>
      <c r="P235" s="12" t="s">
        <v>514</v>
      </c>
      <c r="Q235" s="12" t="s">
        <v>1493</v>
      </c>
      <c r="R235" s="12" t="s">
        <v>1493</v>
      </c>
      <c r="S235" s="12" t="s">
        <v>1493</v>
      </c>
      <c r="T235" s="12" t="s">
        <v>1493</v>
      </c>
      <c r="U235" s="12" t="s">
        <v>1493</v>
      </c>
      <c r="V235" s="12" t="s">
        <v>1493</v>
      </c>
      <c r="W235" s="12" t="s">
        <v>1493</v>
      </c>
      <c r="X235" s="12" t="s">
        <v>1493</v>
      </c>
      <c r="Y235" s="12" t="s">
        <v>1493</v>
      </c>
      <c r="Z235" s="12" t="s">
        <v>1493</v>
      </c>
      <c r="AA235" s="12" t="s">
        <v>1493</v>
      </c>
      <c r="AB235">
        <v>1</v>
      </c>
      <c r="AC235" s="12" t="s">
        <v>1493</v>
      </c>
      <c r="AD235" s="12" t="s">
        <v>1074</v>
      </c>
      <c r="AE235" s="12" t="s">
        <v>1493</v>
      </c>
      <c r="AF235" s="12" t="s">
        <v>1493</v>
      </c>
      <c r="AG235" s="12" t="s">
        <v>1493</v>
      </c>
      <c r="AH235" s="12" t="s">
        <v>1493</v>
      </c>
      <c r="AI235" s="12" t="s">
        <v>1493</v>
      </c>
      <c r="AJ235" s="12" t="s">
        <v>1493</v>
      </c>
      <c r="AK235" s="12" t="s">
        <v>1493</v>
      </c>
      <c r="AL235" s="12" t="s">
        <v>1493</v>
      </c>
      <c r="AM235" s="12" t="s">
        <v>1493</v>
      </c>
      <c r="AN235" s="12" t="s">
        <v>1493</v>
      </c>
      <c r="AO235" s="12" t="s">
        <v>1493</v>
      </c>
      <c r="AP235">
        <v>1</v>
      </c>
      <c r="AQ235" s="12" t="s">
        <v>1493</v>
      </c>
      <c r="AR235" s="12" t="s">
        <v>1493</v>
      </c>
      <c r="AS235" s="12" t="s">
        <v>1493</v>
      </c>
      <c r="AT235" s="12" t="s">
        <v>1493</v>
      </c>
      <c r="AU235" s="12" t="s">
        <v>1493</v>
      </c>
      <c r="AV235" s="12" t="s">
        <v>1493</v>
      </c>
      <c r="AW235" s="12" t="s">
        <v>1493</v>
      </c>
      <c r="AX235" s="12" t="s">
        <v>1493</v>
      </c>
      <c r="AY235" s="12" t="s">
        <v>1493</v>
      </c>
      <c r="AZ235" s="12" t="s">
        <v>1493</v>
      </c>
      <c r="BA235" s="12" t="s">
        <v>1493</v>
      </c>
      <c r="BB235" s="12" t="s">
        <v>1493</v>
      </c>
      <c r="BC235" s="12" t="s">
        <v>1493</v>
      </c>
      <c r="BD235" s="12" t="s">
        <v>1493</v>
      </c>
      <c r="BE235" s="12" t="s">
        <v>1493</v>
      </c>
      <c r="BF235" s="12" t="s">
        <v>1493</v>
      </c>
      <c r="BG235" s="12" t="s">
        <v>1493</v>
      </c>
      <c r="BH235" s="12" t="s">
        <v>1493</v>
      </c>
      <c r="BI235" s="12" t="s">
        <v>1493</v>
      </c>
      <c r="BJ235" s="12" t="s">
        <v>1493</v>
      </c>
      <c r="BK235" s="12" t="s">
        <v>1493</v>
      </c>
      <c r="BL235" s="12" t="s">
        <v>1493</v>
      </c>
      <c r="BM235" s="12" t="s">
        <v>1493</v>
      </c>
      <c r="BN235" s="12" t="s">
        <v>1493</v>
      </c>
      <c r="BO235" s="12" t="s">
        <v>1493</v>
      </c>
      <c r="BP235" s="12" t="s">
        <v>1493</v>
      </c>
      <c r="BQ235" s="12" t="s">
        <v>1493</v>
      </c>
      <c r="BR235" s="12" t="s">
        <v>1493</v>
      </c>
      <c r="BS235" s="12" t="s">
        <v>1493</v>
      </c>
      <c r="BT235" s="12" t="s">
        <v>1493</v>
      </c>
      <c r="BU235" s="12" t="s">
        <v>1493</v>
      </c>
      <c r="BV235" s="12" t="s">
        <v>1493</v>
      </c>
      <c r="BW235" s="12" t="s">
        <v>1493</v>
      </c>
      <c r="BX235" s="12" t="s">
        <v>1493</v>
      </c>
      <c r="BY235" s="12" t="s">
        <v>1493</v>
      </c>
      <c r="BZ235" s="12" t="s">
        <v>1493</v>
      </c>
      <c r="CA235" s="12" t="s">
        <v>1493</v>
      </c>
      <c r="CB235" s="12" t="s">
        <v>1493</v>
      </c>
      <c r="CC235" s="12" t="s">
        <v>1493</v>
      </c>
      <c r="CD235" s="12" t="s">
        <v>1493</v>
      </c>
      <c r="CE235" s="12" t="s">
        <v>1493</v>
      </c>
      <c r="CF235" s="12" t="s">
        <v>1493</v>
      </c>
      <c r="CG235" s="12" t="s">
        <v>1493</v>
      </c>
      <c r="CH235" s="12" t="s">
        <v>1493</v>
      </c>
      <c r="CI235" s="12" t="s">
        <v>1493</v>
      </c>
      <c r="CJ235" s="12" t="s">
        <v>1493</v>
      </c>
      <c r="CK235" s="12" t="s">
        <v>1493</v>
      </c>
      <c r="CL235" s="12" t="s">
        <v>1493</v>
      </c>
      <c r="CM235" s="12" t="s">
        <v>1493</v>
      </c>
      <c r="CN235" s="12" t="s">
        <v>1493</v>
      </c>
      <c r="CO235" s="12" t="s">
        <v>1493</v>
      </c>
      <c r="CP235" s="12" t="s">
        <v>1493</v>
      </c>
      <c r="CQ235" s="12" t="s">
        <v>1493</v>
      </c>
      <c r="CR235" s="12" t="s">
        <v>1493</v>
      </c>
      <c r="CS235" s="12" t="s">
        <v>1493</v>
      </c>
      <c r="CT235" s="12" t="s">
        <v>1493</v>
      </c>
      <c r="CU235" s="12" t="s">
        <v>1493</v>
      </c>
      <c r="CV235" s="12" t="s">
        <v>1493</v>
      </c>
      <c r="CW235" s="12" t="s">
        <v>1493</v>
      </c>
      <c r="CX235" s="12" t="s">
        <v>1493</v>
      </c>
      <c r="CY235" s="12" t="s">
        <v>1493</v>
      </c>
      <c r="CZ235" s="12" t="s">
        <v>1493</v>
      </c>
      <c r="DA235" s="12" t="s">
        <v>1493</v>
      </c>
      <c r="DB235" s="12" t="s">
        <v>1493</v>
      </c>
      <c r="DC235" s="12" t="s">
        <v>1493</v>
      </c>
      <c r="DD235" s="12" t="s">
        <v>1493</v>
      </c>
      <c r="DE235" s="12" t="s">
        <v>1493</v>
      </c>
      <c r="DF235" s="12" t="s">
        <v>1493</v>
      </c>
      <c r="DG235" s="12" t="s">
        <v>1493</v>
      </c>
      <c r="DH235" s="12" t="s">
        <v>1493</v>
      </c>
      <c r="DI235" s="12" t="s">
        <v>1493</v>
      </c>
      <c r="DJ235" s="12" t="s">
        <v>1493</v>
      </c>
      <c r="DK235" s="12" t="s">
        <v>1493</v>
      </c>
      <c r="DL235" s="12" t="s">
        <v>1493</v>
      </c>
      <c r="DM235" s="12" t="s">
        <v>1493</v>
      </c>
      <c r="DN235" s="12" t="s">
        <v>1493</v>
      </c>
      <c r="DO235" s="12" t="s">
        <v>1493</v>
      </c>
      <c r="DP235" s="12" t="s">
        <v>1493</v>
      </c>
      <c r="DQ235" s="12" t="s">
        <v>1493</v>
      </c>
      <c r="DR235" s="12" t="s">
        <v>1493</v>
      </c>
      <c r="DS235" s="12" t="s">
        <v>1493</v>
      </c>
      <c r="DT235" s="12" t="s">
        <v>1493</v>
      </c>
      <c r="DU235" s="12" t="s">
        <v>1493</v>
      </c>
      <c r="DV235" s="12" t="s">
        <v>1493</v>
      </c>
      <c r="DW235" s="12" t="s">
        <v>1493</v>
      </c>
      <c r="DX235" s="12" t="s">
        <v>1493</v>
      </c>
      <c r="DY235" s="12" t="s">
        <v>1493</v>
      </c>
      <c r="DZ235" s="12" t="s">
        <v>1493</v>
      </c>
      <c r="EA235" s="12" t="s">
        <v>1493</v>
      </c>
      <c r="EB235" s="12" t="s">
        <v>1493</v>
      </c>
      <c r="EC235" s="12" t="s">
        <v>1493</v>
      </c>
      <c r="ED235" s="12" t="s">
        <v>1493</v>
      </c>
      <c r="EE235" s="12" t="s">
        <v>1493</v>
      </c>
      <c r="EF235" s="12" t="s">
        <v>1493</v>
      </c>
      <c r="EG235" s="12" t="s">
        <v>1493</v>
      </c>
      <c r="EH235" s="12" t="s">
        <v>1493</v>
      </c>
      <c r="EI235" s="12" t="s">
        <v>1493</v>
      </c>
      <c r="EJ235" s="12" t="s">
        <v>1493</v>
      </c>
      <c r="EK235" s="12" t="s">
        <v>1493</v>
      </c>
      <c r="EL235" s="12" t="s">
        <v>1493</v>
      </c>
      <c r="EM235" s="12" t="s">
        <v>1493</v>
      </c>
      <c r="EN235" s="12" t="s">
        <v>1493</v>
      </c>
      <c r="EO235" s="12" t="s">
        <v>1493</v>
      </c>
      <c r="EP235" s="12" t="s">
        <v>1493</v>
      </c>
      <c r="EQ235" s="12" t="s">
        <v>1493</v>
      </c>
      <c r="ER235" s="12" t="s">
        <v>1493</v>
      </c>
      <c r="ES235" s="12" t="s">
        <v>1493</v>
      </c>
      <c r="ET235" s="12" t="s">
        <v>1493</v>
      </c>
      <c r="EU235" s="12" t="s">
        <v>1493</v>
      </c>
      <c r="EV235" s="12" t="s">
        <v>1493</v>
      </c>
      <c r="EW235" s="12" t="s">
        <v>1493</v>
      </c>
      <c r="EX235" s="12" t="s">
        <v>1493</v>
      </c>
      <c r="EY235" s="12" t="s">
        <v>1493</v>
      </c>
      <c r="EZ235" s="12" t="s">
        <v>1493</v>
      </c>
      <c r="FA235" s="12" t="s">
        <v>1493</v>
      </c>
      <c r="FB235" s="12" t="s">
        <v>1493</v>
      </c>
      <c r="FC235" s="12" t="s">
        <v>1493</v>
      </c>
      <c r="FD235" s="12" t="s">
        <v>1493</v>
      </c>
      <c r="FE235" s="12" t="s">
        <v>1493</v>
      </c>
      <c r="FF235" s="12" t="s">
        <v>1493</v>
      </c>
      <c r="FG235" s="12" t="s">
        <v>1493</v>
      </c>
      <c r="FH235" s="12" t="s">
        <v>1493</v>
      </c>
      <c r="FI235" s="12" t="s">
        <v>1493</v>
      </c>
      <c r="FJ235" s="12" t="s">
        <v>1493</v>
      </c>
      <c r="FK235" s="12" t="s">
        <v>1493</v>
      </c>
      <c r="FL235" s="12" t="s">
        <v>1493</v>
      </c>
      <c r="FM235" s="12" t="s">
        <v>1493</v>
      </c>
      <c r="FN235">
        <v>1</v>
      </c>
      <c r="FO235" s="12" t="s">
        <v>1493</v>
      </c>
      <c r="FP235" s="12" t="s">
        <v>1493</v>
      </c>
      <c r="FQ235">
        <v>0</v>
      </c>
      <c r="FR235" s="12" t="s">
        <v>1493</v>
      </c>
      <c r="FS235" s="12" t="s">
        <v>1493</v>
      </c>
      <c r="FT235" s="12" t="s">
        <v>1493</v>
      </c>
      <c r="FU235" s="12" t="s">
        <v>1493</v>
      </c>
      <c r="FV235" s="12" t="s">
        <v>1493</v>
      </c>
      <c r="FW235" s="12" t="s">
        <v>1493</v>
      </c>
      <c r="FX235" s="12" t="s">
        <v>1493</v>
      </c>
      <c r="FY235" s="12" t="s">
        <v>1493</v>
      </c>
      <c r="FZ235" s="12" t="s">
        <v>1493</v>
      </c>
      <c r="GA235" s="12" t="s">
        <v>1493</v>
      </c>
      <c r="GB235" s="12" t="s">
        <v>1493</v>
      </c>
      <c r="GC235" s="12" t="s">
        <v>1493</v>
      </c>
      <c r="GD235" s="12" t="s">
        <v>1493</v>
      </c>
      <c r="GE235" s="12" t="s">
        <v>1493</v>
      </c>
      <c r="GF235" s="12" t="s">
        <v>1493</v>
      </c>
      <c r="GG235" s="12" t="s">
        <v>1493</v>
      </c>
      <c r="GH235" s="12" t="s">
        <v>1493</v>
      </c>
      <c r="GI235" s="12" t="s">
        <v>1493</v>
      </c>
      <c r="GJ235">
        <v>0</v>
      </c>
      <c r="GK235">
        <v>0</v>
      </c>
      <c r="GL235">
        <v>0</v>
      </c>
      <c r="GN235">
        <v>1</v>
      </c>
    </row>
    <row r="236" spans="1:196" x14ac:dyDescent="0.25">
      <c r="A236" s="4">
        <v>1.1399999999999999</v>
      </c>
      <c r="B236" s="12" t="s">
        <v>537</v>
      </c>
      <c r="C236" s="12" t="s">
        <v>1493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 s="12" t="s">
        <v>1493</v>
      </c>
      <c r="M236" s="12" t="s">
        <v>1493</v>
      </c>
      <c r="N236" s="12" t="s">
        <v>1493</v>
      </c>
      <c r="O236" s="12" t="s">
        <v>1493</v>
      </c>
      <c r="P236" s="12" t="s">
        <v>909</v>
      </c>
      <c r="Q236" s="12" t="s">
        <v>1493</v>
      </c>
      <c r="R236">
        <v>1</v>
      </c>
      <c r="S236" s="12" t="s">
        <v>1493</v>
      </c>
      <c r="T236" s="12" t="s">
        <v>1493</v>
      </c>
      <c r="U236" s="12" t="s">
        <v>1493</v>
      </c>
      <c r="V236" s="12" t="s">
        <v>1493</v>
      </c>
      <c r="W236" s="12" t="s">
        <v>1493</v>
      </c>
      <c r="X236" s="12" t="s">
        <v>1493</v>
      </c>
      <c r="Y236" s="12" t="s">
        <v>1493</v>
      </c>
      <c r="Z236" s="12" t="s">
        <v>1493</v>
      </c>
      <c r="AA236" s="12" t="s">
        <v>1493</v>
      </c>
      <c r="AB236">
        <v>1</v>
      </c>
      <c r="AC236">
        <v>1</v>
      </c>
      <c r="AD236" s="12" t="s">
        <v>1493</v>
      </c>
      <c r="AE236" s="12" t="s">
        <v>1493</v>
      </c>
      <c r="AF236" s="12" t="s">
        <v>1493</v>
      </c>
      <c r="AG236" s="12" t="s">
        <v>1493</v>
      </c>
      <c r="AH236" s="12" t="s">
        <v>1493</v>
      </c>
      <c r="AI236" s="12" t="s">
        <v>1493</v>
      </c>
      <c r="AJ236" s="12" t="s">
        <v>1493</v>
      </c>
      <c r="AK236" s="12" t="s">
        <v>1493</v>
      </c>
      <c r="AL236" s="12" t="s">
        <v>1493</v>
      </c>
      <c r="AM236" s="12" t="s">
        <v>1493</v>
      </c>
      <c r="AN236" s="12" t="s">
        <v>1493</v>
      </c>
      <c r="AO236" s="12" t="s">
        <v>1493</v>
      </c>
      <c r="AP236" s="12" t="s">
        <v>1493</v>
      </c>
      <c r="AQ236" s="12" t="s">
        <v>1493</v>
      </c>
      <c r="AR236" s="12" t="s">
        <v>1493</v>
      </c>
      <c r="AS236" s="12" t="s">
        <v>1493</v>
      </c>
      <c r="AT236" s="12" t="s">
        <v>1493</v>
      </c>
      <c r="AU236" s="12" t="s">
        <v>1493</v>
      </c>
      <c r="AV236" s="12" t="s">
        <v>1493</v>
      </c>
      <c r="AW236" s="12" t="s">
        <v>1493</v>
      </c>
      <c r="AX236" s="12" t="s">
        <v>1493</v>
      </c>
      <c r="AY236" s="12" t="s">
        <v>1493</v>
      </c>
      <c r="AZ236" s="12" t="s">
        <v>1493</v>
      </c>
      <c r="BA236" s="12" t="s">
        <v>1493</v>
      </c>
      <c r="BB236" s="12" t="s">
        <v>1493</v>
      </c>
      <c r="BC236" s="12" t="s">
        <v>1493</v>
      </c>
      <c r="BD236" s="12" t="s">
        <v>1493</v>
      </c>
      <c r="BE236" s="12" t="s">
        <v>1493</v>
      </c>
      <c r="BF236" s="12" t="s">
        <v>1493</v>
      </c>
      <c r="BG236" s="12" t="s">
        <v>1493</v>
      </c>
      <c r="BH236" s="12" t="s">
        <v>1493</v>
      </c>
      <c r="BI236" s="12" t="s">
        <v>1493</v>
      </c>
      <c r="BJ236" s="12" t="s">
        <v>1493</v>
      </c>
      <c r="BK236" s="12" t="s">
        <v>1493</v>
      </c>
      <c r="BL236" s="12" t="s">
        <v>1493</v>
      </c>
      <c r="BM236" s="12" t="s">
        <v>1493</v>
      </c>
      <c r="BN236" s="12" t="s">
        <v>1493</v>
      </c>
      <c r="BO236" s="12" t="s">
        <v>1493</v>
      </c>
      <c r="BP236" s="12" t="s">
        <v>1493</v>
      </c>
      <c r="BQ236" s="12" t="s">
        <v>1493</v>
      </c>
      <c r="BR236" s="12" t="s">
        <v>1493</v>
      </c>
      <c r="BS236" s="12" t="s">
        <v>1493</v>
      </c>
      <c r="BT236" s="12" t="s">
        <v>1493</v>
      </c>
      <c r="BU236" s="12" t="s">
        <v>1493</v>
      </c>
      <c r="BV236" s="12" t="s">
        <v>1493</v>
      </c>
      <c r="BW236" s="12" t="s">
        <v>1493</v>
      </c>
      <c r="BX236" s="12" t="s">
        <v>1493</v>
      </c>
      <c r="BY236" s="12" t="s">
        <v>1493</v>
      </c>
      <c r="BZ236" s="12" t="s">
        <v>1493</v>
      </c>
      <c r="CA236" s="12" t="s">
        <v>1493</v>
      </c>
      <c r="CB236" s="12" t="s">
        <v>1493</v>
      </c>
      <c r="CC236" s="12" t="s">
        <v>1493</v>
      </c>
      <c r="CD236" s="12" t="s">
        <v>1493</v>
      </c>
      <c r="CE236" s="12" t="s">
        <v>1493</v>
      </c>
      <c r="CF236" s="12" t="s">
        <v>1493</v>
      </c>
      <c r="CG236" s="12" t="s">
        <v>1493</v>
      </c>
      <c r="CH236" s="12" t="s">
        <v>1493</v>
      </c>
      <c r="CI236" s="12" t="s">
        <v>1493</v>
      </c>
      <c r="CJ236" s="12" t="s">
        <v>1493</v>
      </c>
      <c r="CK236" s="12" t="s">
        <v>1493</v>
      </c>
      <c r="CL236" s="12" t="s">
        <v>1493</v>
      </c>
      <c r="CM236" s="12" t="s">
        <v>1493</v>
      </c>
      <c r="CN236" s="12" t="s">
        <v>1493</v>
      </c>
      <c r="CO236" s="12" t="s">
        <v>1493</v>
      </c>
      <c r="CP236" s="12" t="s">
        <v>1493</v>
      </c>
      <c r="CQ236" s="12" t="s">
        <v>1493</v>
      </c>
      <c r="CR236" s="12" t="s">
        <v>1493</v>
      </c>
      <c r="CS236" s="12" t="s">
        <v>1493</v>
      </c>
      <c r="CT236" s="12" t="s">
        <v>1493</v>
      </c>
      <c r="CU236" s="12" t="s">
        <v>1493</v>
      </c>
      <c r="CV236" s="12" t="s">
        <v>1493</v>
      </c>
      <c r="CW236" s="12" t="s">
        <v>1493</v>
      </c>
      <c r="CX236" s="12" t="s">
        <v>1493</v>
      </c>
      <c r="CY236" s="12" t="s">
        <v>1493</v>
      </c>
      <c r="CZ236" s="12" t="s">
        <v>1493</v>
      </c>
      <c r="DA236" s="12" t="s">
        <v>1493</v>
      </c>
      <c r="DB236" s="12" t="s">
        <v>1493</v>
      </c>
      <c r="DC236" s="12" t="s">
        <v>1493</v>
      </c>
      <c r="DD236" s="12" t="s">
        <v>1493</v>
      </c>
      <c r="DE236" s="12" t="s">
        <v>1493</v>
      </c>
      <c r="DF236" s="12" t="s">
        <v>1493</v>
      </c>
      <c r="DG236" s="12" t="s">
        <v>1493</v>
      </c>
      <c r="DH236" s="12" t="s">
        <v>1493</v>
      </c>
      <c r="DI236" s="12" t="s">
        <v>1493</v>
      </c>
      <c r="DJ236" s="12" t="s">
        <v>1493</v>
      </c>
      <c r="DK236" s="12" t="s">
        <v>1493</v>
      </c>
      <c r="DL236" s="12" t="s">
        <v>1493</v>
      </c>
      <c r="DM236" s="12" t="s">
        <v>1493</v>
      </c>
      <c r="DN236" s="12" t="s">
        <v>1493</v>
      </c>
      <c r="DO236" s="12" t="s">
        <v>1493</v>
      </c>
      <c r="DP236" s="12" t="s">
        <v>1493</v>
      </c>
      <c r="DQ236" s="12" t="s">
        <v>1493</v>
      </c>
      <c r="DR236" s="12" t="s">
        <v>1493</v>
      </c>
      <c r="DS236" s="12" t="s">
        <v>1493</v>
      </c>
      <c r="DT236" s="12" t="s">
        <v>1493</v>
      </c>
      <c r="DU236" s="12" t="s">
        <v>1493</v>
      </c>
      <c r="DV236" s="12" t="s">
        <v>1493</v>
      </c>
      <c r="DW236" s="12" t="s">
        <v>1493</v>
      </c>
      <c r="DX236" s="12" t="s">
        <v>1493</v>
      </c>
      <c r="DY236" s="12" t="s">
        <v>1493</v>
      </c>
      <c r="DZ236" s="12" t="s">
        <v>1493</v>
      </c>
      <c r="EA236" s="12" t="s">
        <v>1493</v>
      </c>
      <c r="EB236" s="12" t="s">
        <v>1493</v>
      </c>
      <c r="EC236" s="12" t="s">
        <v>1493</v>
      </c>
      <c r="ED236" s="12" t="s">
        <v>1493</v>
      </c>
      <c r="EE236" s="12" t="s">
        <v>1493</v>
      </c>
      <c r="EF236" s="12" t="s">
        <v>1493</v>
      </c>
      <c r="EG236" s="12" t="s">
        <v>1493</v>
      </c>
      <c r="EH236" s="12" t="s">
        <v>1493</v>
      </c>
      <c r="EI236" s="12" t="s">
        <v>1493</v>
      </c>
      <c r="EJ236" s="12" t="s">
        <v>1493</v>
      </c>
      <c r="EK236" s="12" t="s">
        <v>1493</v>
      </c>
      <c r="EL236" s="12" t="s">
        <v>1493</v>
      </c>
      <c r="EM236" s="12" t="s">
        <v>1493</v>
      </c>
      <c r="EN236" s="12" t="s">
        <v>1493</v>
      </c>
      <c r="EO236" s="12" t="s">
        <v>1493</v>
      </c>
      <c r="EP236" s="12" t="s">
        <v>1493</v>
      </c>
      <c r="EQ236" s="12" t="s">
        <v>1493</v>
      </c>
      <c r="ER236" s="12" t="s">
        <v>1493</v>
      </c>
      <c r="ES236" s="12" t="s">
        <v>1493</v>
      </c>
      <c r="ET236" s="12" t="s">
        <v>1493</v>
      </c>
      <c r="EU236" s="12" t="s">
        <v>1493</v>
      </c>
      <c r="EV236" s="12" t="s">
        <v>1493</v>
      </c>
      <c r="EW236" s="12" t="s">
        <v>1493</v>
      </c>
      <c r="EX236" s="12" t="s">
        <v>1493</v>
      </c>
      <c r="EY236" s="12" t="s">
        <v>1493</v>
      </c>
      <c r="EZ236" s="12" t="s">
        <v>1493</v>
      </c>
      <c r="FA236" s="12" t="s">
        <v>1493</v>
      </c>
      <c r="FB236" s="12" t="s">
        <v>1493</v>
      </c>
      <c r="FC236" s="12" t="s">
        <v>1493</v>
      </c>
      <c r="FD236" s="12" t="s">
        <v>1493</v>
      </c>
      <c r="FE236" s="12" t="s">
        <v>1493</v>
      </c>
      <c r="FF236" s="12" t="s">
        <v>1493</v>
      </c>
      <c r="FG236" s="12" t="s">
        <v>1493</v>
      </c>
      <c r="FH236" s="12" t="s">
        <v>1493</v>
      </c>
      <c r="FI236" s="12" t="s">
        <v>1493</v>
      </c>
      <c r="FJ236" s="12" t="s">
        <v>1493</v>
      </c>
      <c r="FK236" s="12" t="s">
        <v>1493</v>
      </c>
      <c r="FL236" s="12" t="s">
        <v>1493</v>
      </c>
      <c r="FM236" s="12" t="s">
        <v>1493</v>
      </c>
      <c r="FN236">
        <v>1</v>
      </c>
      <c r="FO236" s="12" t="s">
        <v>1493</v>
      </c>
      <c r="FP236" s="12" t="s">
        <v>1493</v>
      </c>
      <c r="FQ236">
        <v>1</v>
      </c>
      <c r="FR236" s="12" t="s">
        <v>1493</v>
      </c>
      <c r="FS236" s="12" t="s">
        <v>1493</v>
      </c>
      <c r="FT236" s="12" t="s">
        <v>1493</v>
      </c>
      <c r="FU236" s="12" t="s">
        <v>1493</v>
      </c>
      <c r="FV236" s="12" t="s">
        <v>1493</v>
      </c>
      <c r="FW236" s="12" t="s">
        <v>1493</v>
      </c>
      <c r="FX236" s="12" t="s">
        <v>1493</v>
      </c>
      <c r="FY236" s="12" t="s">
        <v>1493</v>
      </c>
      <c r="FZ236" s="12" t="s">
        <v>1493</v>
      </c>
      <c r="GA236" s="12" t="s">
        <v>1493</v>
      </c>
      <c r="GB236" s="12" t="s">
        <v>1493</v>
      </c>
      <c r="GC236" s="12" t="s">
        <v>1493</v>
      </c>
      <c r="GD236" s="12" t="s">
        <v>1493</v>
      </c>
      <c r="GE236" s="12" t="s">
        <v>1493</v>
      </c>
      <c r="GF236" s="12" t="s">
        <v>1493</v>
      </c>
      <c r="GG236" s="12" t="s">
        <v>1493</v>
      </c>
      <c r="GH236" s="12" t="s">
        <v>1493</v>
      </c>
      <c r="GI236" s="12" t="s">
        <v>1493</v>
      </c>
      <c r="GJ236">
        <v>0</v>
      </c>
      <c r="GK236">
        <v>0</v>
      </c>
      <c r="GL236">
        <v>0</v>
      </c>
      <c r="GN236">
        <v>1</v>
      </c>
    </row>
    <row r="237" spans="1:196" x14ac:dyDescent="0.25">
      <c r="A237" s="4">
        <v>1.141</v>
      </c>
      <c r="B237" s="12" t="s">
        <v>589</v>
      </c>
      <c r="C237" s="12" t="s">
        <v>1493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 s="12" t="s">
        <v>1493</v>
      </c>
      <c r="M237" s="12" t="s">
        <v>1493</v>
      </c>
      <c r="N237" s="12" t="s">
        <v>1493</v>
      </c>
      <c r="O237" s="12" t="s">
        <v>1493</v>
      </c>
      <c r="P237" s="12" t="s">
        <v>1272</v>
      </c>
      <c r="Q237" s="12" t="s">
        <v>1493</v>
      </c>
      <c r="R237">
        <v>1</v>
      </c>
      <c r="S237" s="12" t="s">
        <v>1493</v>
      </c>
      <c r="T237" s="12" t="s">
        <v>1493</v>
      </c>
      <c r="U237" s="12" t="s">
        <v>1493</v>
      </c>
      <c r="V237" s="12" t="s">
        <v>1493</v>
      </c>
      <c r="W237" s="12" t="s">
        <v>1493</v>
      </c>
      <c r="X237" s="12" t="s">
        <v>1493</v>
      </c>
      <c r="Y237" s="12" t="s">
        <v>1493</v>
      </c>
      <c r="Z237" s="12" t="s">
        <v>1493</v>
      </c>
      <c r="AA237" s="12" t="s">
        <v>1493</v>
      </c>
      <c r="AB237">
        <v>1</v>
      </c>
      <c r="AC237">
        <v>1</v>
      </c>
      <c r="AD237" s="12" t="s">
        <v>1493</v>
      </c>
      <c r="AE237" s="12" t="s">
        <v>1493</v>
      </c>
      <c r="AF237" s="12" t="s">
        <v>1493</v>
      </c>
      <c r="AG237" s="12" t="s">
        <v>1493</v>
      </c>
      <c r="AH237" s="12" t="s">
        <v>1493</v>
      </c>
      <c r="AI237" s="12" t="s">
        <v>1493</v>
      </c>
      <c r="AJ237" s="12" t="s">
        <v>1493</v>
      </c>
      <c r="AK237" s="12" t="s">
        <v>1493</v>
      </c>
      <c r="AL237" s="12" t="s">
        <v>1493</v>
      </c>
      <c r="AM237" s="12" t="s">
        <v>1493</v>
      </c>
      <c r="AN237" s="12" t="s">
        <v>1493</v>
      </c>
      <c r="AO237" s="12" t="s">
        <v>1493</v>
      </c>
      <c r="AP237" s="12" t="s">
        <v>1493</v>
      </c>
      <c r="AQ237" s="12" t="s">
        <v>1493</v>
      </c>
      <c r="AR237" s="12" t="s">
        <v>1493</v>
      </c>
      <c r="AS237" s="12" t="s">
        <v>1493</v>
      </c>
      <c r="AT237" s="12" t="s">
        <v>1493</v>
      </c>
      <c r="AU237" s="12" t="s">
        <v>1493</v>
      </c>
      <c r="AV237" s="12" t="s">
        <v>1493</v>
      </c>
      <c r="AW237" s="12" t="s">
        <v>1493</v>
      </c>
      <c r="AX237" s="12" t="s">
        <v>1493</v>
      </c>
      <c r="AY237" s="12" t="s">
        <v>1493</v>
      </c>
      <c r="AZ237" s="12" t="s">
        <v>1493</v>
      </c>
      <c r="BA237" s="12" t="s">
        <v>1493</v>
      </c>
      <c r="BB237" s="12" t="s">
        <v>1493</v>
      </c>
      <c r="BC237" s="12" t="s">
        <v>1493</v>
      </c>
      <c r="BD237" s="12" t="s">
        <v>1493</v>
      </c>
      <c r="BE237" s="12" t="s">
        <v>1493</v>
      </c>
      <c r="BF237" s="12" t="s">
        <v>1493</v>
      </c>
      <c r="BG237" s="12" t="s">
        <v>1493</v>
      </c>
      <c r="BH237" s="12" t="s">
        <v>1493</v>
      </c>
      <c r="BI237" s="12" t="s">
        <v>1493</v>
      </c>
      <c r="BJ237" s="12" t="s">
        <v>1493</v>
      </c>
      <c r="BK237" s="12" t="s">
        <v>1493</v>
      </c>
      <c r="BL237" s="12" t="s">
        <v>1493</v>
      </c>
      <c r="BM237" s="12" t="s">
        <v>1493</v>
      </c>
      <c r="BN237" s="12" t="s">
        <v>1493</v>
      </c>
      <c r="BO237" s="12" t="s">
        <v>1493</v>
      </c>
      <c r="BP237" s="12" t="s">
        <v>1493</v>
      </c>
      <c r="BQ237" s="12" t="s">
        <v>1493</v>
      </c>
      <c r="BR237" s="12" t="s">
        <v>1493</v>
      </c>
      <c r="BS237" s="12" t="s">
        <v>1493</v>
      </c>
      <c r="BT237" s="12" t="s">
        <v>1493</v>
      </c>
      <c r="BU237" s="12" t="s">
        <v>1493</v>
      </c>
      <c r="BV237" s="12" t="s">
        <v>1493</v>
      </c>
      <c r="BW237" s="12" t="s">
        <v>1493</v>
      </c>
      <c r="BX237" s="12" t="s">
        <v>1493</v>
      </c>
      <c r="BY237" s="12" t="s">
        <v>1493</v>
      </c>
      <c r="BZ237" s="12" t="s">
        <v>1493</v>
      </c>
      <c r="CA237" s="12" t="s">
        <v>1493</v>
      </c>
      <c r="CB237" s="12" t="s">
        <v>1493</v>
      </c>
      <c r="CC237" s="12" t="s">
        <v>1493</v>
      </c>
      <c r="CD237" s="12" t="s">
        <v>1493</v>
      </c>
      <c r="CE237" s="12" t="s">
        <v>1493</v>
      </c>
      <c r="CF237" s="12" t="s">
        <v>1493</v>
      </c>
      <c r="CG237" s="12" t="s">
        <v>1493</v>
      </c>
      <c r="CH237" s="12" t="s">
        <v>1493</v>
      </c>
      <c r="CI237" s="12" t="s">
        <v>1493</v>
      </c>
      <c r="CJ237" s="12" t="s">
        <v>1493</v>
      </c>
      <c r="CK237" s="12" t="s">
        <v>1493</v>
      </c>
      <c r="CL237" s="12" t="s">
        <v>1493</v>
      </c>
      <c r="CM237" s="12" t="s">
        <v>1493</v>
      </c>
      <c r="CN237" s="12" t="s">
        <v>1493</v>
      </c>
      <c r="CO237" s="12" t="s">
        <v>1493</v>
      </c>
      <c r="CP237" s="12" t="s">
        <v>1493</v>
      </c>
      <c r="CQ237" s="12" t="s">
        <v>1493</v>
      </c>
      <c r="CR237" s="12" t="s">
        <v>1493</v>
      </c>
      <c r="CS237" s="12" t="s">
        <v>1493</v>
      </c>
      <c r="CT237" s="12" t="s">
        <v>1493</v>
      </c>
      <c r="CU237" s="12" t="s">
        <v>1493</v>
      </c>
      <c r="CV237" s="12" t="s">
        <v>1493</v>
      </c>
      <c r="CW237" s="12" t="s">
        <v>1493</v>
      </c>
      <c r="CX237" s="12" t="s">
        <v>1493</v>
      </c>
      <c r="CY237" s="12" t="s">
        <v>1493</v>
      </c>
      <c r="CZ237" s="12" t="s">
        <v>1493</v>
      </c>
      <c r="DA237" s="12" t="s">
        <v>1493</v>
      </c>
      <c r="DB237" s="12" t="s">
        <v>1493</v>
      </c>
      <c r="DC237" s="12" t="s">
        <v>1493</v>
      </c>
      <c r="DD237" s="12" t="s">
        <v>1493</v>
      </c>
      <c r="DE237" s="12" t="s">
        <v>1493</v>
      </c>
      <c r="DF237" s="12" t="s">
        <v>1493</v>
      </c>
      <c r="DG237" s="12" t="s">
        <v>1493</v>
      </c>
      <c r="DH237" s="12" t="s">
        <v>1493</v>
      </c>
      <c r="DI237" s="12" t="s">
        <v>1493</v>
      </c>
      <c r="DJ237" s="12" t="s">
        <v>1493</v>
      </c>
      <c r="DK237" s="12" t="s">
        <v>1493</v>
      </c>
      <c r="DL237" s="12" t="s">
        <v>1493</v>
      </c>
      <c r="DM237" s="12" t="s">
        <v>1493</v>
      </c>
      <c r="DN237" s="12" t="s">
        <v>1493</v>
      </c>
      <c r="DO237" s="12" t="s">
        <v>1493</v>
      </c>
      <c r="DP237" s="12" t="s">
        <v>1493</v>
      </c>
      <c r="DQ237" s="12" t="s">
        <v>1493</v>
      </c>
      <c r="DR237" s="12" t="s">
        <v>1493</v>
      </c>
      <c r="DS237" s="12" t="s">
        <v>1493</v>
      </c>
      <c r="DT237" s="12" t="s">
        <v>1493</v>
      </c>
      <c r="DU237" s="12" t="s">
        <v>1493</v>
      </c>
      <c r="DV237" s="12" t="s">
        <v>1493</v>
      </c>
      <c r="DW237" s="12" t="s">
        <v>1493</v>
      </c>
      <c r="DX237" s="12" t="s">
        <v>1493</v>
      </c>
      <c r="DY237" s="12" t="s">
        <v>1493</v>
      </c>
      <c r="DZ237" s="12" t="s">
        <v>1493</v>
      </c>
      <c r="EA237" s="12" t="s">
        <v>1493</v>
      </c>
      <c r="EB237" s="12" t="s">
        <v>1493</v>
      </c>
      <c r="EC237" s="12" t="s">
        <v>1493</v>
      </c>
      <c r="ED237" s="12" t="s">
        <v>1493</v>
      </c>
      <c r="EE237" s="12" t="s">
        <v>1493</v>
      </c>
      <c r="EF237" s="12" t="s">
        <v>1493</v>
      </c>
      <c r="EG237" s="12" t="s">
        <v>1493</v>
      </c>
      <c r="EH237" s="12" t="s">
        <v>1493</v>
      </c>
      <c r="EI237" s="12" t="s">
        <v>1493</v>
      </c>
      <c r="EJ237" s="12" t="s">
        <v>1493</v>
      </c>
      <c r="EK237" s="12" t="s">
        <v>1493</v>
      </c>
      <c r="EL237" s="12" t="s">
        <v>1493</v>
      </c>
      <c r="EM237" s="12" t="s">
        <v>1493</v>
      </c>
      <c r="EN237" s="12" t="s">
        <v>1493</v>
      </c>
      <c r="EO237" s="12" t="s">
        <v>1493</v>
      </c>
      <c r="EP237" s="12" t="s">
        <v>1493</v>
      </c>
      <c r="EQ237" s="12" t="s">
        <v>1493</v>
      </c>
      <c r="ER237" s="12" t="s">
        <v>1493</v>
      </c>
      <c r="ES237" s="12" t="s">
        <v>1493</v>
      </c>
      <c r="ET237" s="12" t="s">
        <v>1493</v>
      </c>
      <c r="EU237" s="12" t="s">
        <v>1493</v>
      </c>
      <c r="EV237" s="12" t="s">
        <v>1493</v>
      </c>
      <c r="EW237" s="12" t="s">
        <v>1493</v>
      </c>
      <c r="EX237" s="12" t="s">
        <v>1493</v>
      </c>
      <c r="EY237" s="12" t="s">
        <v>1493</v>
      </c>
      <c r="EZ237" s="12" t="s">
        <v>1493</v>
      </c>
      <c r="FA237" s="12" t="s">
        <v>1493</v>
      </c>
      <c r="FB237" s="12" t="s">
        <v>1493</v>
      </c>
      <c r="FC237" s="12" t="s">
        <v>1493</v>
      </c>
      <c r="FD237" s="12" t="s">
        <v>1493</v>
      </c>
      <c r="FE237" s="12" t="s">
        <v>1493</v>
      </c>
      <c r="FF237" s="12" t="s">
        <v>1493</v>
      </c>
      <c r="FG237" s="12" t="s">
        <v>1493</v>
      </c>
      <c r="FH237" s="12" t="s">
        <v>1493</v>
      </c>
      <c r="FI237" s="12" t="s">
        <v>1493</v>
      </c>
      <c r="FJ237" s="12" t="s">
        <v>1493</v>
      </c>
      <c r="FK237" s="12" t="s">
        <v>1493</v>
      </c>
      <c r="FL237" s="12" t="s">
        <v>1493</v>
      </c>
      <c r="FM237" s="12" t="s">
        <v>1493</v>
      </c>
      <c r="FN237">
        <v>1</v>
      </c>
      <c r="FO237" s="12" t="s">
        <v>1493</v>
      </c>
      <c r="FP237" s="12" t="s">
        <v>1493</v>
      </c>
      <c r="FQ237">
        <v>1</v>
      </c>
      <c r="FR237" s="12" t="s">
        <v>1493</v>
      </c>
      <c r="FS237" s="12" t="s">
        <v>1493</v>
      </c>
      <c r="FT237" s="12" t="s">
        <v>1493</v>
      </c>
      <c r="FU237" s="12" t="s">
        <v>1493</v>
      </c>
      <c r="FV237" s="12" t="s">
        <v>1493</v>
      </c>
      <c r="FW237" s="12" t="s">
        <v>1493</v>
      </c>
      <c r="FX237" s="12" t="s">
        <v>1493</v>
      </c>
      <c r="FY237" s="12" t="s">
        <v>1493</v>
      </c>
      <c r="FZ237" s="12" t="s">
        <v>1493</v>
      </c>
      <c r="GA237" s="12" t="s">
        <v>1493</v>
      </c>
      <c r="GB237" s="12" t="s">
        <v>1493</v>
      </c>
      <c r="GC237" s="12" t="s">
        <v>1493</v>
      </c>
      <c r="GD237" s="12" t="s">
        <v>1493</v>
      </c>
      <c r="GE237" s="12" t="s">
        <v>1493</v>
      </c>
      <c r="GF237" s="12" t="s">
        <v>1493</v>
      </c>
      <c r="GG237" s="12" t="s">
        <v>1493</v>
      </c>
      <c r="GH237" s="12" t="s">
        <v>1493</v>
      </c>
      <c r="GI237" s="12" t="s">
        <v>1493</v>
      </c>
      <c r="GJ237">
        <v>0</v>
      </c>
      <c r="GK237">
        <v>0</v>
      </c>
      <c r="GL237">
        <v>0</v>
      </c>
      <c r="GN237">
        <v>1</v>
      </c>
    </row>
    <row r="238" spans="1:196" x14ac:dyDescent="0.25">
      <c r="A238" s="4">
        <v>1.1419999999999999</v>
      </c>
      <c r="B238" s="12" t="s">
        <v>881</v>
      </c>
      <c r="C238">
        <v>56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 s="12" t="s">
        <v>1493</v>
      </c>
      <c r="M238" s="12" t="s">
        <v>1493</v>
      </c>
      <c r="N238" s="12" t="s">
        <v>1493</v>
      </c>
      <c r="O238" s="12" t="s">
        <v>1493</v>
      </c>
      <c r="P238" s="12" t="s">
        <v>688</v>
      </c>
      <c r="Q238">
        <v>161</v>
      </c>
      <c r="R238">
        <v>1</v>
      </c>
      <c r="S238" s="12" t="s">
        <v>1493</v>
      </c>
      <c r="T238" s="12" t="s">
        <v>1493</v>
      </c>
      <c r="U238" s="12" t="s">
        <v>1493</v>
      </c>
      <c r="V238" s="12" t="s">
        <v>1493</v>
      </c>
      <c r="W238" s="12" t="s">
        <v>1493</v>
      </c>
      <c r="X238" s="12" t="s">
        <v>1493</v>
      </c>
      <c r="Y238" s="12" t="s">
        <v>1493</v>
      </c>
      <c r="Z238" s="12" t="s">
        <v>1493</v>
      </c>
      <c r="AA238" s="12" t="s">
        <v>1493</v>
      </c>
      <c r="AB238">
        <v>1</v>
      </c>
      <c r="AC238">
        <v>1</v>
      </c>
      <c r="AD238" s="12" t="s">
        <v>1493</v>
      </c>
      <c r="AE238" s="12" t="s">
        <v>1493</v>
      </c>
      <c r="AF238" s="12" t="s">
        <v>1493</v>
      </c>
      <c r="AG238" s="12" t="s">
        <v>1493</v>
      </c>
      <c r="AH238" s="12" t="s">
        <v>1493</v>
      </c>
      <c r="AI238" s="12" t="s">
        <v>1493</v>
      </c>
      <c r="AJ238" s="12" t="s">
        <v>1493</v>
      </c>
      <c r="AK238" s="12" t="s">
        <v>1493</v>
      </c>
      <c r="AL238" s="12" t="s">
        <v>1493</v>
      </c>
      <c r="AM238" s="12" t="s">
        <v>1493</v>
      </c>
      <c r="AN238" s="12" t="s">
        <v>1493</v>
      </c>
      <c r="AO238" s="12" t="s">
        <v>1493</v>
      </c>
      <c r="AP238" s="12" t="s">
        <v>1493</v>
      </c>
      <c r="AQ238" s="12" t="s">
        <v>1493</v>
      </c>
      <c r="AR238" s="12" t="s">
        <v>1493</v>
      </c>
      <c r="AS238" s="12" t="s">
        <v>1493</v>
      </c>
      <c r="AT238" s="12" t="s">
        <v>1493</v>
      </c>
      <c r="AU238" s="12" t="s">
        <v>1493</v>
      </c>
      <c r="AV238" s="12" t="s">
        <v>1493</v>
      </c>
      <c r="AW238" s="12" t="s">
        <v>1493</v>
      </c>
      <c r="AX238" s="12" t="s">
        <v>1493</v>
      </c>
      <c r="AY238" s="12" t="s">
        <v>1493</v>
      </c>
      <c r="AZ238" s="12" t="s">
        <v>1493</v>
      </c>
      <c r="BA238" s="12" t="s">
        <v>1493</v>
      </c>
      <c r="BB238" s="12" t="s">
        <v>1493</v>
      </c>
      <c r="BC238" s="12" t="s">
        <v>1493</v>
      </c>
      <c r="BD238" s="12" t="s">
        <v>1493</v>
      </c>
      <c r="BE238" s="12" t="s">
        <v>1493</v>
      </c>
      <c r="BF238" s="12" t="s">
        <v>1493</v>
      </c>
      <c r="BG238" s="12" t="s">
        <v>1493</v>
      </c>
      <c r="BH238" s="12" t="s">
        <v>1493</v>
      </c>
      <c r="BI238" s="12" t="s">
        <v>1493</v>
      </c>
      <c r="BJ238" s="12" t="s">
        <v>1493</v>
      </c>
      <c r="BK238" s="12" t="s">
        <v>1493</v>
      </c>
      <c r="BL238" s="12" t="s">
        <v>1493</v>
      </c>
      <c r="BM238" s="12" t="s">
        <v>1493</v>
      </c>
      <c r="BN238" s="12" t="s">
        <v>1493</v>
      </c>
      <c r="BO238" s="12" t="s">
        <v>1493</v>
      </c>
      <c r="BP238" s="12" t="s">
        <v>1493</v>
      </c>
      <c r="BQ238" s="12" t="s">
        <v>1493</v>
      </c>
      <c r="BR238" s="12" t="s">
        <v>1493</v>
      </c>
      <c r="BS238" s="12" t="s">
        <v>1493</v>
      </c>
      <c r="BT238" s="12" t="s">
        <v>1493</v>
      </c>
      <c r="BU238" s="12" t="s">
        <v>1493</v>
      </c>
      <c r="BV238" s="12" t="s">
        <v>1493</v>
      </c>
      <c r="BW238" s="12" t="s">
        <v>1493</v>
      </c>
      <c r="BX238" s="12" t="s">
        <v>1493</v>
      </c>
      <c r="BY238" s="12" t="s">
        <v>1493</v>
      </c>
      <c r="BZ238" s="12" t="s">
        <v>1493</v>
      </c>
      <c r="CA238" s="12" t="s">
        <v>1493</v>
      </c>
      <c r="CB238" s="12" t="s">
        <v>1493</v>
      </c>
      <c r="CC238" s="12" t="s">
        <v>1493</v>
      </c>
      <c r="CD238" s="12" t="s">
        <v>1493</v>
      </c>
      <c r="CE238" s="12" t="s">
        <v>1493</v>
      </c>
      <c r="CF238" s="12" t="s">
        <v>1493</v>
      </c>
      <c r="CG238" s="12" t="s">
        <v>1493</v>
      </c>
      <c r="CH238" s="12" t="s">
        <v>1493</v>
      </c>
      <c r="CI238" s="12" t="s">
        <v>1493</v>
      </c>
      <c r="CJ238" s="12" t="s">
        <v>1493</v>
      </c>
      <c r="CK238" s="12" t="s">
        <v>1493</v>
      </c>
      <c r="CL238" s="12" t="s">
        <v>1493</v>
      </c>
      <c r="CM238" s="12" t="s">
        <v>1493</v>
      </c>
      <c r="CN238" s="12" t="s">
        <v>1493</v>
      </c>
      <c r="CO238" s="12" t="s">
        <v>1493</v>
      </c>
      <c r="CP238" s="12" t="s">
        <v>1493</v>
      </c>
      <c r="CQ238" s="12" t="s">
        <v>1493</v>
      </c>
      <c r="CR238" s="12" t="s">
        <v>1493</v>
      </c>
      <c r="CS238" s="12" t="s">
        <v>1493</v>
      </c>
      <c r="CT238" s="12" t="s">
        <v>1493</v>
      </c>
      <c r="CU238" s="12" t="s">
        <v>1493</v>
      </c>
      <c r="CV238" s="12" t="s">
        <v>1493</v>
      </c>
      <c r="CW238" s="12" t="s">
        <v>1493</v>
      </c>
      <c r="CX238" s="12" t="s">
        <v>1493</v>
      </c>
      <c r="CY238" s="12" t="s">
        <v>1493</v>
      </c>
      <c r="CZ238" s="12" t="s">
        <v>1493</v>
      </c>
      <c r="DA238" s="12" t="s">
        <v>1493</v>
      </c>
      <c r="DB238" s="12" t="s">
        <v>1493</v>
      </c>
      <c r="DC238" s="12" t="s">
        <v>1493</v>
      </c>
      <c r="DD238" s="12" t="s">
        <v>1493</v>
      </c>
      <c r="DE238" s="12" t="s">
        <v>1493</v>
      </c>
      <c r="DF238" s="12" t="s">
        <v>1493</v>
      </c>
      <c r="DG238" s="12" t="s">
        <v>1493</v>
      </c>
      <c r="DH238" s="12" t="s">
        <v>1493</v>
      </c>
      <c r="DI238" s="12" t="s">
        <v>1493</v>
      </c>
      <c r="DJ238" s="12" t="s">
        <v>1493</v>
      </c>
      <c r="DK238" s="12" t="s">
        <v>1493</v>
      </c>
      <c r="DL238" s="12" t="s">
        <v>1493</v>
      </c>
      <c r="DM238" s="12" t="s">
        <v>1493</v>
      </c>
      <c r="DN238" s="12" t="s">
        <v>1493</v>
      </c>
      <c r="DO238" s="12" t="s">
        <v>1493</v>
      </c>
      <c r="DP238" s="12" t="s">
        <v>1493</v>
      </c>
      <c r="DQ238" s="12" t="s">
        <v>1493</v>
      </c>
      <c r="DR238" s="12" t="s">
        <v>1493</v>
      </c>
      <c r="DS238" s="12" t="s">
        <v>1493</v>
      </c>
      <c r="DT238" s="12" t="s">
        <v>1493</v>
      </c>
      <c r="DU238" s="12" t="s">
        <v>1493</v>
      </c>
      <c r="DV238" s="12" t="s">
        <v>1493</v>
      </c>
      <c r="DW238" s="12" t="s">
        <v>1493</v>
      </c>
      <c r="DX238" s="12" t="s">
        <v>1493</v>
      </c>
      <c r="DY238" s="12" t="s">
        <v>1493</v>
      </c>
      <c r="DZ238" s="12" t="s">
        <v>1493</v>
      </c>
      <c r="EA238" s="12" t="s">
        <v>1493</v>
      </c>
      <c r="EB238" s="12" t="s">
        <v>1493</v>
      </c>
      <c r="EC238" s="12" t="s">
        <v>1493</v>
      </c>
      <c r="ED238" s="12" t="s">
        <v>1493</v>
      </c>
      <c r="EE238" s="12" t="s">
        <v>1493</v>
      </c>
      <c r="EF238" s="12" t="s">
        <v>1493</v>
      </c>
      <c r="EG238" s="12" t="s">
        <v>1493</v>
      </c>
      <c r="EH238" s="12" t="s">
        <v>1493</v>
      </c>
      <c r="EI238" s="12" t="s">
        <v>1493</v>
      </c>
      <c r="EJ238" s="12" t="s">
        <v>1493</v>
      </c>
      <c r="EK238" s="12" t="s">
        <v>1493</v>
      </c>
      <c r="EL238" s="12" t="s">
        <v>1493</v>
      </c>
      <c r="EM238" s="12" t="s">
        <v>1493</v>
      </c>
      <c r="EN238" s="12" t="s">
        <v>1493</v>
      </c>
      <c r="EO238" s="12" t="s">
        <v>1493</v>
      </c>
      <c r="EP238" s="12" t="s">
        <v>1493</v>
      </c>
      <c r="EQ238" s="12" t="s">
        <v>1493</v>
      </c>
      <c r="ER238" s="12" t="s">
        <v>1493</v>
      </c>
      <c r="ES238" s="12" t="s">
        <v>1493</v>
      </c>
      <c r="ET238" s="12" t="s">
        <v>1493</v>
      </c>
      <c r="EU238" s="12" t="s">
        <v>1493</v>
      </c>
      <c r="EV238" s="12" t="s">
        <v>1493</v>
      </c>
      <c r="EW238" s="12" t="s">
        <v>1493</v>
      </c>
      <c r="EX238" s="12" t="s">
        <v>1493</v>
      </c>
      <c r="EY238" s="12" t="s">
        <v>1493</v>
      </c>
      <c r="EZ238" s="12" t="s">
        <v>1493</v>
      </c>
      <c r="FA238" s="12" t="s">
        <v>1493</v>
      </c>
      <c r="FB238" s="12" t="s">
        <v>1493</v>
      </c>
      <c r="FC238" s="12" t="s">
        <v>1493</v>
      </c>
      <c r="FD238" s="12" t="s">
        <v>1493</v>
      </c>
      <c r="FE238" s="12" t="s">
        <v>1493</v>
      </c>
      <c r="FF238" s="12" t="s">
        <v>1493</v>
      </c>
      <c r="FG238" s="12" t="s">
        <v>1493</v>
      </c>
      <c r="FH238" s="12" t="s">
        <v>1493</v>
      </c>
      <c r="FI238" s="12" t="s">
        <v>1493</v>
      </c>
      <c r="FJ238" s="12" t="s">
        <v>1493</v>
      </c>
      <c r="FK238" s="12" t="s">
        <v>1493</v>
      </c>
      <c r="FL238" s="12" t="s">
        <v>1493</v>
      </c>
      <c r="FM238" s="12" t="s">
        <v>1493</v>
      </c>
      <c r="FN238">
        <v>1</v>
      </c>
      <c r="FO238" s="12" t="s">
        <v>1493</v>
      </c>
      <c r="FP238" s="12" t="s">
        <v>1493</v>
      </c>
      <c r="FQ238">
        <v>1</v>
      </c>
      <c r="FR238" s="12" t="s">
        <v>1493</v>
      </c>
      <c r="FS238" s="12" t="s">
        <v>1493</v>
      </c>
      <c r="FT238" s="12" t="s">
        <v>1493</v>
      </c>
      <c r="FU238" s="12" t="s">
        <v>1493</v>
      </c>
      <c r="FV238" s="12" t="s">
        <v>1493</v>
      </c>
      <c r="FW238" s="12" t="s">
        <v>1493</v>
      </c>
      <c r="FX238" s="12" t="s">
        <v>1493</v>
      </c>
      <c r="FY238" s="12" t="s">
        <v>1493</v>
      </c>
      <c r="FZ238" s="12" t="s">
        <v>1493</v>
      </c>
      <c r="GA238" s="12" t="s">
        <v>1493</v>
      </c>
      <c r="GB238" s="12" t="s">
        <v>1493</v>
      </c>
      <c r="GC238" s="12" t="s">
        <v>1493</v>
      </c>
      <c r="GD238" s="12" t="s">
        <v>1493</v>
      </c>
      <c r="GE238" s="12" t="s">
        <v>1493</v>
      </c>
      <c r="GF238" s="12" t="s">
        <v>1493</v>
      </c>
      <c r="GG238" s="12" t="s">
        <v>1493</v>
      </c>
      <c r="GH238" s="12" t="s">
        <v>1493</v>
      </c>
      <c r="GI238" s="12" t="s">
        <v>1493</v>
      </c>
      <c r="GJ238">
        <v>0</v>
      </c>
      <c r="GK238">
        <v>0</v>
      </c>
      <c r="GL238">
        <v>0</v>
      </c>
      <c r="GN238">
        <v>1</v>
      </c>
    </row>
    <row r="239" spans="1:196" x14ac:dyDescent="0.25">
      <c r="A239" s="4">
        <v>1.143</v>
      </c>
      <c r="B239" s="12" t="s">
        <v>1252</v>
      </c>
      <c r="C239" s="12" t="s">
        <v>1493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 s="12" t="s">
        <v>1493</v>
      </c>
      <c r="M239" s="12" t="s">
        <v>1493</v>
      </c>
      <c r="N239">
        <v>1</v>
      </c>
      <c r="O239">
        <v>1</v>
      </c>
      <c r="P239" s="12" t="s">
        <v>1493</v>
      </c>
      <c r="Q239" s="12" t="s">
        <v>1493</v>
      </c>
      <c r="R239" s="12" t="s">
        <v>1493</v>
      </c>
      <c r="S239" s="12" t="s">
        <v>1493</v>
      </c>
      <c r="T239" s="12" t="s">
        <v>1493</v>
      </c>
      <c r="U239" s="12" t="s">
        <v>1493</v>
      </c>
      <c r="V239" s="12" t="s">
        <v>1493</v>
      </c>
      <c r="W239" s="12" t="s">
        <v>1493</v>
      </c>
      <c r="X239" s="12" t="s">
        <v>1493</v>
      </c>
      <c r="Y239" s="12" t="s">
        <v>1493</v>
      </c>
      <c r="Z239" s="12" t="s">
        <v>1493</v>
      </c>
      <c r="AA239" s="12" t="s">
        <v>1493</v>
      </c>
      <c r="AB239" s="12" t="s">
        <v>1493</v>
      </c>
      <c r="AC239" s="12" t="s">
        <v>1493</v>
      </c>
      <c r="AD239" s="12" t="s">
        <v>1493</v>
      </c>
      <c r="AE239" s="12" t="s">
        <v>1493</v>
      </c>
      <c r="AF239" s="12" t="s">
        <v>1493</v>
      </c>
      <c r="AG239" s="12" t="s">
        <v>1493</v>
      </c>
      <c r="AH239" s="12" t="s">
        <v>1493</v>
      </c>
      <c r="AI239" s="12" t="s">
        <v>1493</v>
      </c>
      <c r="AJ239" s="12" t="s">
        <v>1493</v>
      </c>
      <c r="AK239" s="12" t="s">
        <v>1493</v>
      </c>
      <c r="AL239" s="12" t="s">
        <v>1493</v>
      </c>
      <c r="AM239" s="12" t="s">
        <v>1493</v>
      </c>
      <c r="AN239" s="12" t="s">
        <v>1493</v>
      </c>
      <c r="AO239" s="12" t="s">
        <v>1493</v>
      </c>
      <c r="AP239" s="12" t="s">
        <v>1493</v>
      </c>
      <c r="AQ239" s="12" t="s">
        <v>1493</v>
      </c>
      <c r="AR239" s="12" t="s">
        <v>1493</v>
      </c>
      <c r="AS239" s="12" t="s">
        <v>1493</v>
      </c>
      <c r="AT239" s="12" t="s">
        <v>1493</v>
      </c>
      <c r="AU239" s="12" t="s">
        <v>1493</v>
      </c>
      <c r="AV239" s="12" t="s">
        <v>1493</v>
      </c>
      <c r="AW239" s="12" t="s">
        <v>1493</v>
      </c>
      <c r="AX239" s="12" t="s">
        <v>1493</v>
      </c>
      <c r="AY239" s="12" t="s">
        <v>1493</v>
      </c>
      <c r="AZ239" s="12" t="s">
        <v>1493</v>
      </c>
      <c r="BA239" s="12" t="s">
        <v>1493</v>
      </c>
      <c r="BB239" s="12" t="s">
        <v>1493</v>
      </c>
      <c r="BC239" s="12" t="s">
        <v>1493</v>
      </c>
      <c r="BD239" s="12" t="s">
        <v>1493</v>
      </c>
      <c r="BE239" s="12" t="s">
        <v>1493</v>
      </c>
      <c r="BF239" s="12" t="s">
        <v>1493</v>
      </c>
      <c r="BG239" s="12" t="s">
        <v>1493</v>
      </c>
      <c r="BH239" s="12" t="s">
        <v>1493</v>
      </c>
      <c r="BI239" s="12" t="s">
        <v>1493</v>
      </c>
      <c r="BJ239" s="12" t="s">
        <v>1493</v>
      </c>
      <c r="BK239" s="12" t="s">
        <v>1493</v>
      </c>
      <c r="BL239" s="12" t="s">
        <v>1493</v>
      </c>
      <c r="BM239" s="12" t="s">
        <v>1493</v>
      </c>
      <c r="BN239" s="12" t="s">
        <v>1493</v>
      </c>
      <c r="BO239" s="12" t="s">
        <v>1493</v>
      </c>
      <c r="BP239" s="12" t="s">
        <v>1493</v>
      </c>
      <c r="BQ239" s="12" t="s">
        <v>1493</v>
      </c>
      <c r="BR239" s="12" t="s">
        <v>1493</v>
      </c>
      <c r="BS239" s="12" t="s">
        <v>1493</v>
      </c>
      <c r="BT239" s="12" t="s">
        <v>1493</v>
      </c>
      <c r="BU239" s="12" t="s">
        <v>1493</v>
      </c>
      <c r="BV239" s="12" t="s">
        <v>1493</v>
      </c>
      <c r="BW239" s="12" t="s">
        <v>1493</v>
      </c>
      <c r="BX239" s="12" t="s">
        <v>1493</v>
      </c>
      <c r="BY239" s="12" t="s">
        <v>1493</v>
      </c>
      <c r="BZ239" s="12" t="s">
        <v>1493</v>
      </c>
      <c r="CA239" s="12" t="s">
        <v>1493</v>
      </c>
      <c r="CB239" s="12" t="s">
        <v>1493</v>
      </c>
      <c r="CC239" s="12" t="s">
        <v>1493</v>
      </c>
      <c r="CD239" s="12" t="s">
        <v>1493</v>
      </c>
      <c r="CE239" s="12" t="s">
        <v>1493</v>
      </c>
      <c r="CF239" s="12" t="s">
        <v>1493</v>
      </c>
      <c r="CG239" s="12" t="s">
        <v>1493</v>
      </c>
      <c r="CH239" s="12" t="s">
        <v>1493</v>
      </c>
      <c r="CI239" s="12" t="s">
        <v>1493</v>
      </c>
      <c r="CJ239" s="12" t="s">
        <v>1493</v>
      </c>
      <c r="CK239" s="12" t="s">
        <v>1493</v>
      </c>
      <c r="CL239" s="12" t="s">
        <v>1493</v>
      </c>
      <c r="CM239" s="12" t="s">
        <v>1493</v>
      </c>
      <c r="CN239" s="12" t="s">
        <v>1493</v>
      </c>
      <c r="CO239" s="12" t="s">
        <v>1493</v>
      </c>
      <c r="CP239" s="12" t="s">
        <v>1493</v>
      </c>
      <c r="CQ239" s="12" t="s">
        <v>1493</v>
      </c>
      <c r="CR239" s="12" t="s">
        <v>1493</v>
      </c>
      <c r="CS239" s="12" t="s">
        <v>1493</v>
      </c>
      <c r="CT239" s="12" t="s">
        <v>1493</v>
      </c>
      <c r="CU239" s="12" t="s">
        <v>1493</v>
      </c>
      <c r="CV239" s="12" t="s">
        <v>1493</v>
      </c>
      <c r="CW239" s="12" t="s">
        <v>1493</v>
      </c>
      <c r="CX239" s="12" t="s">
        <v>1493</v>
      </c>
      <c r="CY239" s="12" t="s">
        <v>1493</v>
      </c>
      <c r="CZ239" s="12" t="s">
        <v>1493</v>
      </c>
      <c r="DA239" s="12" t="s">
        <v>1493</v>
      </c>
      <c r="DB239" s="12" t="s">
        <v>1493</v>
      </c>
      <c r="DC239" s="12" t="s">
        <v>1493</v>
      </c>
      <c r="DD239" s="12" t="s">
        <v>1493</v>
      </c>
      <c r="DE239" s="12" t="s">
        <v>1493</v>
      </c>
      <c r="DF239" s="12" t="s">
        <v>1493</v>
      </c>
      <c r="DG239" s="12" t="s">
        <v>1493</v>
      </c>
      <c r="DH239" s="12" t="s">
        <v>1493</v>
      </c>
      <c r="DI239" s="12" t="s">
        <v>1493</v>
      </c>
      <c r="DJ239" s="12" t="s">
        <v>1493</v>
      </c>
      <c r="DK239" s="12" t="s">
        <v>1493</v>
      </c>
      <c r="DL239" s="12" t="s">
        <v>1493</v>
      </c>
      <c r="DM239" s="12" t="s">
        <v>1493</v>
      </c>
      <c r="DN239" s="12" t="s">
        <v>1493</v>
      </c>
      <c r="DO239" s="12" t="s">
        <v>1493</v>
      </c>
      <c r="DP239" s="12" t="s">
        <v>1493</v>
      </c>
      <c r="DQ239" s="12" t="s">
        <v>1493</v>
      </c>
      <c r="DR239" s="12" t="s">
        <v>1493</v>
      </c>
      <c r="DS239" s="12" t="s">
        <v>1493</v>
      </c>
      <c r="DT239" s="12" t="s">
        <v>1493</v>
      </c>
      <c r="DU239" s="12" t="s">
        <v>1493</v>
      </c>
      <c r="DV239" s="12" t="s">
        <v>1493</v>
      </c>
      <c r="DW239" s="12" t="s">
        <v>1493</v>
      </c>
      <c r="DX239" s="12" t="s">
        <v>1493</v>
      </c>
      <c r="DY239" s="12" t="s">
        <v>1493</v>
      </c>
      <c r="DZ239" s="12" t="s">
        <v>1493</v>
      </c>
      <c r="EA239" s="12" t="s">
        <v>1493</v>
      </c>
      <c r="EB239" s="12" t="s">
        <v>1493</v>
      </c>
      <c r="EC239" s="12" t="s">
        <v>1493</v>
      </c>
      <c r="ED239" s="12" t="s">
        <v>1493</v>
      </c>
      <c r="EE239" s="12" t="s">
        <v>1493</v>
      </c>
      <c r="EF239" s="12" t="s">
        <v>1493</v>
      </c>
      <c r="EG239" s="12" t="s">
        <v>1493</v>
      </c>
      <c r="EH239" s="12" t="s">
        <v>1493</v>
      </c>
      <c r="EI239" s="12" t="s">
        <v>1493</v>
      </c>
      <c r="EJ239" s="12" t="s">
        <v>1493</v>
      </c>
      <c r="EK239" s="12" t="s">
        <v>1493</v>
      </c>
      <c r="EL239" s="12" t="s">
        <v>1493</v>
      </c>
      <c r="EM239" s="12" t="s">
        <v>1493</v>
      </c>
      <c r="EN239" s="12" t="s">
        <v>1493</v>
      </c>
      <c r="EO239" s="12" t="s">
        <v>1493</v>
      </c>
      <c r="EP239" s="12" t="s">
        <v>1493</v>
      </c>
      <c r="EQ239" s="12" t="s">
        <v>1493</v>
      </c>
      <c r="ER239" s="12" t="s">
        <v>1493</v>
      </c>
      <c r="ES239" s="12" t="s">
        <v>1493</v>
      </c>
      <c r="ET239" s="12" t="s">
        <v>1493</v>
      </c>
      <c r="EU239" s="12" t="s">
        <v>1493</v>
      </c>
      <c r="EV239" s="12" t="s">
        <v>1493</v>
      </c>
      <c r="EW239" s="12" t="s">
        <v>1493</v>
      </c>
      <c r="EX239" s="12" t="s">
        <v>1493</v>
      </c>
      <c r="EY239" s="12" t="s">
        <v>1493</v>
      </c>
      <c r="EZ239" s="12" t="s">
        <v>1493</v>
      </c>
      <c r="FA239" s="12" t="s">
        <v>1493</v>
      </c>
      <c r="FB239" s="12" t="s">
        <v>1493</v>
      </c>
      <c r="FC239" s="12" t="s">
        <v>1493</v>
      </c>
      <c r="FD239" s="12" t="s">
        <v>1493</v>
      </c>
      <c r="FE239" s="12" t="s">
        <v>1493</v>
      </c>
      <c r="FF239" s="12" t="s">
        <v>1493</v>
      </c>
      <c r="FG239" s="12" t="s">
        <v>1493</v>
      </c>
      <c r="FH239" s="12" t="s">
        <v>1493</v>
      </c>
      <c r="FI239" s="12" t="s">
        <v>1493</v>
      </c>
      <c r="FJ239" s="12" t="s">
        <v>1493</v>
      </c>
      <c r="FK239" s="12" t="s">
        <v>1493</v>
      </c>
      <c r="FL239" s="12" t="s">
        <v>1493</v>
      </c>
      <c r="FM239" s="12" t="s">
        <v>1493</v>
      </c>
      <c r="FN239">
        <v>1</v>
      </c>
      <c r="FO239" s="12" t="s">
        <v>1493</v>
      </c>
      <c r="FP239" s="12" t="s">
        <v>1493</v>
      </c>
      <c r="FQ239">
        <v>1</v>
      </c>
      <c r="FR239" s="12" t="s">
        <v>1493</v>
      </c>
      <c r="FS239" s="12" t="s">
        <v>1493</v>
      </c>
      <c r="FT239" s="12" t="s">
        <v>1493</v>
      </c>
      <c r="FU239" s="12" t="s">
        <v>1493</v>
      </c>
      <c r="FV239" s="12" t="s">
        <v>1493</v>
      </c>
      <c r="FW239" s="12" t="s">
        <v>1493</v>
      </c>
      <c r="FX239" s="12" t="s">
        <v>1493</v>
      </c>
      <c r="FY239" s="12" t="s">
        <v>1493</v>
      </c>
      <c r="FZ239" s="12" t="s">
        <v>1493</v>
      </c>
      <c r="GA239" s="12" t="s">
        <v>1493</v>
      </c>
      <c r="GB239" s="12" t="s">
        <v>1493</v>
      </c>
      <c r="GC239" s="12" t="s">
        <v>1493</v>
      </c>
      <c r="GD239" s="12" t="s">
        <v>1493</v>
      </c>
      <c r="GE239" s="12" t="s">
        <v>1493</v>
      </c>
      <c r="GF239" s="12" t="s">
        <v>1493</v>
      </c>
      <c r="GG239" s="12" t="s">
        <v>1493</v>
      </c>
      <c r="GH239" s="12" t="s">
        <v>1493</v>
      </c>
      <c r="GI239" s="12" t="s">
        <v>1493</v>
      </c>
      <c r="GJ239">
        <v>0</v>
      </c>
      <c r="GK239">
        <v>0</v>
      </c>
      <c r="GL239">
        <v>0</v>
      </c>
      <c r="GN239">
        <v>1</v>
      </c>
    </row>
    <row r="240" spans="1:196" x14ac:dyDescent="0.25">
      <c r="A240" s="4">
        <v>1.1439999999999999</v>
      </c>
      <c r="B240" s="12" t="s">
        <v>1275</v>
      </c>
      <c r="C240" s="12" t="s">
        <v>1493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 s="12" t="s">
        <v>1493</v>
      </c>
      <c r="M240" s="12" t="s">
        <v>1493</v>
      </c>
      <c r="N240">
        <v>1</v>
      </c>
      <c r="O240">
        <v>1</v>
      </c>
      <c r="P240" s="12" t="s">
        <v>1493</v>
      </c>
      <c r="Q240" s="12" t="s">
        <v>1493</v>
      </c>
      <c r="R240" s="12" t="s">
        <v>1493</v>
      </c>
      <c r="S240" s="12" t="s">
        <v>1493</v>
      </c>
      <c r="T240" s="12" t="s">
        <v>1493</v>
      </c>
      <c r="U240" s="12" t="s">
        <v>1493</v>
      </c>
      <c r="V240" s="12" t="s">
        <v>1493</v>
      </c>
      <c r="W240" s="12" t="s">
        <v>1493</v>
      </c>
      <c r="X240" s="12" t="s">
        <v>1493</v>
      </c>
      <c r="Y240" s="12" t="s">
        <v>1493</v>
      </c>
      <c r="Z240" s="12" t="s">
        <v>1493</v>
      </c>
      <c r="AA240" s="12" t="s">
        <v>1493</v>
      </c>
      <c r="AB240" s="12" t="s">
        <v>1493</v>
      </c>
      <c r="AC240" s="12" t="s">
        <v>1493</v>
      </c>
      <c r="AD240" s="12" t="s">
        <v>1493</v>
      </c>
      <c r="AE240" s="12" t="s">
        <v>1493</v>
      </c>
      <c r="AF240" s="12" t="s">
        <v>1493</v>
      </c>
      <c r="AG240" s="12" t="s">
        <v>1493</v>
      </c>
      <c r="AH240" s="12" t="s">
        <v>1493</v>
      </c>
      <c r="AI240" s="12" t="s">
        <v>1493</v>
      </c>
      <c r="AJ240" s="12" t="s">
        <v>1493</v>
      </c>
      <c r="AK240" s="12" t="s">
        <v>1493</v>
      </c>
      <c r="AL240" s="12" t="s">
        <v>1493</v>
      </c>
      <c r="AM240" s="12" t="s">
        <v>1493</v>
      </c>
      <c r="AN240" s="12" t="s">
        <v>1493</v>
      </c>
      <c r="AO240" s="12" t="s">
        <v>1493</v>
      </c>
      <c r="AP240" s="12" t="s">
        <v>1493</v>
      </c>
      <c r="AQ240" s="12" t="s">
        <v>1493</v>
      </c>
      <c r="AR240" s="12" t="s">
        <v>1493</v>
      </c>
      <c r="AS240" s="12" t="s">
        <v>1493</v>
      </c>
      <c r="AT240" s="12" t="s">
        <v>1493</v>
      </c>
      <c r="AU240" s="12" t="s">
        <v>1493</v>
      </c>
      <c r="AV240" s="12" t="s">
        <v>1493</v>
      </c>
      <c r="AW240" s="12" t="s">
        <v>1493</v>
      </c>
      <c r="AX240" s="12" t="s">
        <v>1493</v>
      </c>
      <c r="AY240" s="12" t="s">
        <v>1493</v>
      </c>
      <c r="AZ240" s="12" t="s">
        <v>1493</v>
      </c>
      <c r="BA240" s="12" t="s">
        <v>1493</v>
      </c>
      <c r="BB240" s="12" t="s">
        <v>1493</v>
      </c>
      <c r="BC240" s="12" t="s">
        <v>1493</v>
      </c>
      <c r="BD240" s="12" t="s">
        <v>1493</v>
      </c>
      <c r="BE240" s="12" t="s">
        <v>1493</v>
      </c>
      <c r="BF240" s="12" t="s">
        <v>1493</v>
      </c>
      <c r="BG240" s="12" t="s">
        <v>1493</v>
      </c>
      <c r="BH240" s="12" t="s">
        <v>1493</v>
      </c>
      <c r="BI240" s="12" t="s">
        <v>1493</v>
      </c>
      <c r="BJ240" s="12" t="s">
        <v>1493</v>
      </c>
      <c r="BK240" s="12" t="s">
        <v>1493</v>
      </c>
      <c r="BL240" s="12" t="s">
        <v>1493</v>
      </c>
      <c r="BM240" s="12" t="s">
        <v>1493</v>
      </c>
      <c r="BN240" s="12" t="s">
        <v>1493</v>
      </c>
      <c r="BO240" s="12" t="s">
        <v>1493</v>
      </c>
      <c r="BP240" s="12" t="s">
        <v>1493</v>
      </c>
      <c r="BQ240" s="12" t="s">
        <v>1493</v>
      </c>
      <c r="BR240" s="12" t="s">
        <v>1493</v>
      </c>
      <c r="BS240" s="12" t="s">
        <v>1493</v>
      </c>
      <c r="BT240" s="12" t="s">
        <v>1493</v>
      </c>
      <c r="BU240" s="12" t="s">
        <v>1493</v>
      </c>
      <c r="BV240" s="12" t="s">
        <v>1493</v>
      </c>
      <c r="BW240" s="12" t="s">
        <v>1493</v>
      </c>
      <c r="BX240" s="12" t="s">
        <v>1493</v>
      </c>
      <c r="BY240" s="12" t="s">
        <v>1493</v>
      </c>
      <c r="BZ240" s="12" t="s">
        <v>1493</v>
      </c>
      <c r="CA240" s="12" t="s">
        <v>1493</v>
      </c>
      <c r="CB240" s="12" t="s">
        <v>1493</v>
      </c>
      <c r="CC240" s="12" t="s">
        <v>1493</v>
      </c>
      <c r="CD240" s="12" t="s">
        <v>1493</v>
      </c>
      <c r="CE240" s="12" t="s">
        <v>1493</v>
      </c>
      <c r="CF240" s="12" t="s">
        <v>1493</v>
      </c>
      <c r="CG240" s="12" t="s">
        <v>1493</v>
      </c>
      <c r="CH240" s="12" t="s">
        <v>1493</v>
      </c>
      <c r="CI240" s="12" t="s">
        <v>1493</v>
      </c>
      <c r="CJ240" s="12" t="s">
        <v>1493</v>
      </c>
      <c r="CK240" s="12" t="s">
        <v>1493</v>
      </c>
      <c r="CL240" s="12" t="s">
        <v>1493</v>
      </c>
      <c r="CM240" s="12" t="s">
        <v>1493</v>
      </c>
      <c r="CN240" s="12" t="s">
        <v>1493</v>
      </c>
      <c r="CO240" s="12" t="s">
        <v>1493</v>
      </c>
      <c r="CP240" s="12" t="s">
        <v>1493</v>
      </c>
      <c r="CQ240" s="12" t="s">
        <v>1493</v>
      </c>
      <c r="CR240" s="12" t="s">
        <v>1493</v>
      </c>
      <c r="CS240" s="12" t="s">
        <v>1493</v>
      </c>
      <c r="CT240" s="12" t="s">
        <v>1493</v>
      </c>
      <c r="CU240" s="12" t="s">
        <v>1493</v>
      </c>
      <c r="CV240" s="12" t="s">
        <v>1493</v>
      </c>
      <c r="CW240" s="12" t="s">
        <v>1493</v>
      </c>
      <c r="CX240" s="12" t="s">
        <v>1493</v>
      </c>
      <c r="CY240" s="12" t="s">
        <v>1493</v>
      </c>
      <c r="CZ240" s="12" t="s">
        <v>1493</v>
      </c>
      <c r="DA240" s="12" t="s">
        <v>1493</v>
      </c>
      <c r="DB240" s="12" t="s">
        <v>1493</v>
      </c>
      <c r="DC240" s="12" t="s">
        <v>1493</v>
      </c>
      <c r="DD240" s="12" t="s">
        <v>1493</v>
      </c>
      <c r="DE240" s="12" t="s">
        <v>1493</v>
      </c>
      <c r="DF240" s="12" t="s">
        <v>1493</v>
      </c>
      <c r="DG240" s="12" t="s">
        <v>1493</v>
      </c>
      <c r="DH240" s="12" t="s">
        <v>1493</v>
      </c>
      <c r="DI240" s="12" t="s">
        <v>1493</v>
      </c>
      <c r="DJ240" s="12" t="s">
        <v>1493</v>
      </c>
      <c r="DK240" s="12" t="s">
        <v>1493</v>
      </c>
      <c r="DL240" s="12" t="s">
        <v>1493</v>
      </c>
      <c r="DM240" s="12" t="s">
        <v>1493</v>
      </c>
      <c r="DN240" s="12" t="s">
        <v>1493</v>
      </c>
      <c r="DO240" s="12" t="s">
        <v>1493</v>
      </c>
      <c r="DP240" s="12" t="s">
        <v>1493</v>
      </c>
      <c r="DQ240" s="12" t="s">
        <v>1493</v>
      </c>
      <c r="DR240" s="12" t="s">
        <v>1493</v>
      </c>
      <c r="DS240" s="12" t="s">
        <v>1493</v>
      </c>
      <c r="DT240" s="12" t="s">
        <v>1493</v>
      </c>
      <c r="DU240" s="12" t="s">
        <v>1493</v>
      </c>
      <c r="DV240" s="12" t="s">
        <v>1493</v>
      </c>
      <c r="DW240" s="12" t="s">
        <v>1493</v>
      </c>
      <c r="DX240" s="12" t="s">
        <v>1493</v>
      </c>
      <c r="DY240" s="12" t="s">
        <v>1493</v>
      </c>
      <c r="DZ240" s="12" t="s">
        <v>1493</v>
      </c>
      <c r="EA240" s="12" t="s">
        <v>1493</v>
      </c>
      <c r="EB240" s="12" t="s">
        <v>1493</v>
      </c>
      <c r="EC240" s="12" t="s">
        <v>1493</v>
      </c>
      <c r="ED240" s="12" t="s">
        <v>1493</v>
      </c>
      <c r="EE240" s="12" t="s">
        <v>1493</v>
      </c>
      <c r="EF240" s="12" t="s">
        <v>1493</v>
      </c>
      <c r="EG240" s="12" t="s">
        <v>1493</v>
      </c>
      <c r="EH240" s="12" t="s">
        <v>1493</v>
      </c>
      <c r="EI240" s="12" t="s">
        <v>1493</v>
      </c>
      <c r="EJ240" s="12" t="s">
        <v>1493</v>
      </c>
      <c r="EK240" s="12" t="s">
        <v>1493</v>
      </c>
      <c r="EL240" s="12" t="s">
        <v>1493</v>
      </c>
      <c r="EM240" s="12" t="s">
        <v>1493</v>
      </c>
      <c r="EN240" s="12" t="s">
        <v>1493</v>
      </c>
      <c r="EO240" s="12" t="s">
        <v>1493</v>
      </c>
      <c r="EP240" s="12" t="s">
        <v>1493</v>
      </c>
      <c r="EQ240" s="12" t="s">
        <v>1493</v>
      </c>
      <c r="ER240" s="12" t="s">
        <v>1493</v>
      </c>
      <c r="ES240" s="12" t="s">
        <v>1493</v>
      </c>
      <c r="ET240" s="12" t="s">
        <v>1493</v>
      </c>
      <c r="EU240" s="12" t="s">
        <v>1493</v>
      </c>
      <c r="EV240" s="12" t="s">
        <v>1493</v>
      </c>
      <c r="EW240" s="12" t="s">
        <v>1493</v>
      </c>
      <c r="EX240" s="12" t="s">
        <v>1493</v>
      </c>
      <c r="EY240" s="12" t="s">
        <v>1493</v>
      </c>
      <c r="EZ240" s="12" t="s">
        <v>1493</v>
      </c>
      <c r="FA240" s="12" t="s">
        <v>1493</v>
      </c>
      <c r="FB240" s="12" t="s">
        <v>1493</v>
      </c>
      <c r="FC240" s="12" t="s">
        <v>1493</v>
      </c>
      <c r="FD240" s="12" t="s">
        <v>1493</v>
      </c>
      <c r="FE240" s="12" t="s">
        <v>1493</v>
      </c>
      <c r="FF240" s="12" t="s">
        <v>1493</v>
      </c>
      <c r="FG240" s="12" t="s">
        <v>1493</v>
      </c>
      <c r="FH240" s="12" t="s">
        <v>1493</v>
      </c>
      <c r="FI240" s="12" t="s">
        <v>1493</v>
      </c>
      <c r="FJ240" s="12" t="s">
        <v>1493</v>
      </c>
      <c r="FK240" s="12" t="s">
        <v>1493</v>
      </c>
      <c r="FL240" s="12" t="s">
        <v>1493</v>
      </c>
      <c r="FM240" s="12" t="s">
        <v>1493</v>
      </c>
      <c r="FN240">
        <v>1</v>
      </c>
      <c r="FO240" s="12" t="s">
        <v>1493</v>
      </c>
      <c r="FP240" s="12" t="s">
        <v>1493</v>
      </c>
      <c r="FQ240">
        <v>0</v>
      </c>
      <c r="FR240" s="12" t="s">
        <v>1493</v>
      </c>
      <c r="FS240" s="12" t="s">
        <v>1493</v>
      </c>
      <c r="FT240" s="12" t="s">
        <v>1493</v>
      </c>
      <c r="FU240" s="12" t="s">
        <v>1493</v>
      </c>
      <c r="FV240" s="12" t="s">
        <v>1493</v>
      </c>
      <c r="FW240" s="12" t="s">
        <v>1493</v>
      </c>
      <c r="FX240" s="12" t="s">
        <v>1493</v>
      </c>
      <c r="FY240" s="12" t="s">
        <v>1493</v>
      </c>
      <c r="FZ240" s="12" t="s">
        <v>1493</v>
      </c>
      <c r="GA240" s="12" t="s">
        <v>1493</v>
      </c>
      <c r="GB240" s="12" t="s">
        <v>1493</v>
      </c>
      <c r="GC240" s="12" t="s">
        <v>1493</v>
      </c>
      <c r="GD240" s="12" t="s">
        <v>1493</v>
      </c>
      <c r="GE240" s="12" t="s">
        <v>1493</v>
      </c>
      <c r="GF240" s="12" t="s">
        <v>1493</v>
      </c>
      <c r="GG240" s="12" t="s">
        <v>1493</v>
      </c>
      <c r="GH240" s="12" t="s">
        <v>1493</v>
      </c>
      <c r="GI240" s="12" t="s">
        <v>1493</v>
      </c>
      <c r="GJ240">
        <v>0</v>
      </c>
      <c r="GK240">
        <v>0</v>
      </c>
      <c r="GL240">
        <v>0</v>
      </c>
      <c r="GN240">
        <v>1</v>
      </c>
    </row>
    <row r="241" spans="1:196" x14ac:dyDescent="0.25">
      <c r="A241" s="4">
        <v>1.145</v>
      </c>
      <c r="B241" s="12" t="s">
        <v>1298</v>
      </c>
      <c r="C241" s="12" t="s">
        <v>1493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 s="12" t="s">
        <v>1493</v>
      </c>
      <c r="M241" s="12" t="s">
        <v>1493</v>
      </c>
      <c r="N241">
        <v>1</v>
      </c>
      <c r="O241">
        <v>1</v>
      </c>
      <c r="P241" s="12" t="s">
        <v>1493</v>
      </c>
      <c r="Q241" s="12" t="s">
        <v>1493</v>
      </c>
      <c r="R241" s="12" t="s">
        <v>1493</v>
      </c>
      <c r="S241" s="12" t="s">
        <v>1493</v>
      </c>
      <c r="T241" s="12" t="s">
        <v>1493</v>
      </c>
      <c r="U241" s="12" t="s">
        <v>1493</v>
      </c>
      <c r="V241" s="12" t="s">
        <v>1493</v>
      </c>
      <c r="W241" s="12" t="s">
        <v>1493</v>
      </c>
      <c r="X241" s="12" t="s">
        <v>1493</v>
      </c>
      <c r="Y241" s="12" t="s">
        <v>1493</v>
      </c>
      <c r="Z241" s="12" t="s">
        <v>1493</v>
      </c>
      <c r="AA241" s="12" t="s">
        <v>1493</v>
      </c>
      <c r="AB241" s="12" t="s">
        <v>1493</v>
      </c>
      <c r="AC241" s="12" t="s">
        <v>1493</v>
      </c>
      <c r="AD241" s="12" t="s">
        <v>1493</v>
      </c>
      <c r="AE241" s="12" t="s">
        <v>1493</v>
      </c>
      <c r="AF241" s="12" t="s">
        <v>1493</v>
      </c>
      <c r="AG241" s="12" t="s">
        <v>1493</v>
      </c>
      <c r="AH241" s="12" t="s">
        <v>1493</v>
      </c>
      <c r="AI241" s="12" t="s">
        <v>1493</v>
      </c>
      <c r="AJ241" s="12" t="s">
        <v>1493</v>
      </c>
      <c r="AK241" s="12" t="s">
        <v>1493</v>
      </c>
      <c r="AL241" s="12" t="s">
        <v>1493</v>
      </c>
      <c r="AM241" s="12" t="s">
        <v>1493</v>
      </c>
      <c r="AN241" s="12" t="s">
        <v>1493</v>
      </c>
      <c r="AO241" s="12" t="s">
        <v>1493</v>
      </c>
      <c r="AP241" s="12" t="s">
        <v>1493</v>
      </c>
      <c r="AQ241" s="12" t="s">
        <v>1493</v>
      </c>
      <c r="AR241" s="12" t="s">
        <v>1493</v>
      </c>
      <c r="AS241" s="12" t="s">
        <v>1493</v>
      </c>
      <c r="AT241" s="12" t="s">
        <v>1493</v>
      </c>
      <c r="AU241" s="12" t="s">
        <v>1493</v>
      </c>
      <c r="AV241" s="12" t="s">
        <v>1493</v>
      </c>
      <c r="AW241" s="12" t="s">
        <v>1493</v>
      </c>
      <c r="AX241" s="12" t="s">
        <v>1493</v>
      </c>
      <c r="AY241" s="12" t="s">
        <v>1493</v>
      </c>
      <c r="AZ241" s="12" t="s">
        <v>1493</v>
      </c>
      <c r="BA241" s="12" t="s">
        <v>1493</v>
      </c>
      <c r="BB241" s="12" t="s">
        <v>1493</v>
      </c>
      <c r="BC241" s="12" t="s">
        <v>1493</v>
      </c>
      <c r="BD241" s="12" t="s">
        <v>1493</v>
      </c>
      <c r="BE241" s="12" t="s">
        <v>1493</v>
      </c>
      <c r="BF241" s="12" t="s">
        <v>1493</v>
      </c>
      <c r="BG241" s="12" t="s">
        <v>1493</v>
      </c>
      <c r="BH241" s="12" t="s">
        <v>1493</v>
      </c>
      <c r="BI241" s="12" t="s">
        <v>1493</v>
      </c>
      <c r="BJ241" s="12" t="s">
        <v>1493</v>
      </c>
      <c r="BK241" s="12" t="s">
        <v>1493</v>
      </c>
      <c r="BL241" s="12" t="s">
        <v>1493</v>
      </c>
      <c r="BM241" s="12" t="s">
        <v>1493</v>
      </c>
      <c r="BN241" s="12" t="s">
        <v>1493</v>
      </c>
      <c r="BO241" s="12" t="s">
        <v>1493</v>
      </c>
      <c r="BP241" s="12" t="s">
        <v>1493</v>
      </c>
      <c r="BQ241" s="12" t="s">
        <v>1493</v>
      </c>
      <c r="BR241" s="12" t="s">
        <v>1493</v>
      </c>
      <c r="BS241" s="12" t="s">
        <v>1493</v>
      </c>
      <c r="BT241" s="12" t="s">
        <v>1493</v>
      </c>
      <c r="BU241" s="12" t="s">
        <v>1493</v>
      </c>
      <c r="BV241" s="12" t="s">
        <v>1493</v>
      </c>
      <c r="BW241" s="12" t="s">
        <v>1493</v>
      </c>
      <c r="BX241" s="12" t="s">
        <v>1493</v>
      </c>
      <c r="BY241" s="12" t="s">
        <v>1493</v>
      </c>
      <c r="BZ241" s="12" t="s">
        <v>1493</v>
      </c>
      <c r="CA241" s="12" t="s">
        <v>1493</v>
      </c>
      <c r="CB241" s="12" t="s">
        <v>1493</v>
      </c>
      <c r="CC241" s="12" t="s">
        <v>1493</v>
      </c>
      <c r="CD241" s="12" t="s">
        <v>1493</v>
      </c>
      <c r="CE241" s="12" t="s">
        <v>1493</v>
      </c>
      <c r="CF241" s="12" t="s">
        <v>1493</v>
      </c>
      <c r="CG241" s="12" t="s">
        <v>1493</v>
      </c>
      <c r="CH241" s="12" t="s">
        <v>1493</v>
      </c>
      <c r="CI241" s="12" t="s">
        <v>1493</v>
      </c>
      <c r="CJ241" s="12" t="s">
        <v>1493</v>
      </c>
      <c r="CK241" s="12" t="s">
        <v>1493</v>
      </c>
      <c r="CL241" s="12" t="s">
        <v>1493</v>
      </c>
      <c r="CM241" s="12" t="s">
        <v>1493</v>
      </c>
      <c r="CN241" s="12" t="s">
        <v>1493</v>
      </c>
      <c r="CO241" s="12" t="s">
        <v>1493</v>
      </c>
      <c r="CP241" s="12" t="s">
        <v>1493</v>
      </c>
      <c r="CQ241" s="12" t="s">
        <v>1493</v>
      </c>
      <c r="CR241" s="12" t="s">
        <v>1493</v>
      </c>
      <c r="CS241" s="12" t="s">
        <v>1493</v>
      </c>
      <c r="CT241" s="12" t="s">
        <v>1493</v>
      </c>
      <c r="CU241" s="12" t="s">
        <v>1493</v>
      </c>
      <c r="CV241" s="12" t="s">
        <v>1493</v>
      </c>
      <c r="CW241" s="12" t="s">
        <v>1493</v>
      </c>
      <c r="CX241" s="12" t="s">
        <v>1493</v>
      </c>
      <c r="CY241" s="12" t="s">
        <v>1493</v>
      </c>
      <c r="CZ241" s="12" t="s">
        <v>1493</v>
      </c>
      <c r="DA241" s="12" t="s">
        <v>1493</v>
      </c>
      <c r="DB241" s="12" t="s">
        <v>1493</v>
      </c>
      <c r="DC241" s="12" t="s">
        <v>1493</v>
      </c>
      <c r="DD241" s="12" t="s">
        <v>1493</v>
      </c>
      <c r="DE241" s="12" t="s">
        <v>1493</v>
      </c>
      <c r="DF241" s="12" t="s">
        <v>1493</v>
      </c>
      <c r="DG241" s="12" t="s">
        <v>1493</v>
      </c>
      <c r="DH241" s="12" t="s">
        <v>1493</v>
      </c>
      <c r="DI241" s="12" t="s">
        <v>1493</v>
      </c>
      <c r="DJ241" s="12" t="s">
        <v>1493</v>
      </c>
      <c r="DK241" s="12" t="s">
        <v>1493</v>
      </c>
      <c r="DL241" s="12" t="s">
        <v>1493</v>
      </c>
      <c r="DM241" s="12" t="s">
        <v>1493</v>
      </c>
      <c r="DN241" s="12" t="s">
        <v>1493</v>
      </c>
      <c r="DO241" s="12" t="s">
        <v>1493</v>
      </c>
      <c r="DP241" s="12" t="s">
        <v>1493</v>
      </c>
      <c r="DQ241" s="12" t="s">
        <v>1493</v>
      </c>
      <c r="DR241" s="12" t="s">
        <v>1493</v>
      </c>
      <c r="DS241" s="12" t="s">
        <v>1493</v>
      </c>
      <c r="DT241" s="12" t="s">
        <v>1493</v>
      </c>
      <c r="DU241" s="12" t="s">
        <v>1493</v>
      </c>
      <c r="DV241" s="12" t="s">
        <v>1493</v>
      </c>
      <c r="DW241" s="12" t="s">
        <v>1493</v>
      </c>
      <c r="DX241" s="12" t="s">
        <v>1493</v>
      </c>
      <c r="DY241" s="12" t="s">
        <v>1493</v>
      </c>
      <c r="DZ241" s="12" t="s">
        <v>1493</v>
      </c>
      <c r="EA241" s="12" t="s">
        <v>1493</v>
      </c>
      <c r="EB241" s="12" t="s">
        <v>1493</v>
      </c>
      <c r="EC241" s="12" t="s">
        <v>1493</v>
      </c>
      <c r="ED241" s="12" t="s">
        <v>1493</v>
      </c>
      <c r="EE241" s="12" t="s">
        <v>1493</v>
      </c>
      <c r="EF241" s="12" t="s">
        <v>1493</v>
      </c>
      <c r="EG241" s="12" t="s">
        <v>1493</v>
      </c>
      <c r="EH241" s="12" t="s">
        <v>1493</v>
      </c>
      <c r="EI241" s="12" t="s">
        <v>1493</v>
      </c>
      <c r="EJ241" s="12" t="s">
        <v>1493</v>
      </c>
      <c r="EK241" s="12" t="s">
        <v>1493</v>
      </c>
      <c r="EL241" s="12" t="s">
        <v>1493</v>
      </c>
      <c r="EM241" s="12" t="s">
        <v>1493</v>
      </c>
      <c r="EN241" s="12" t="s">
        <v>1493</v>
      </c>
      <c r="EO241" s="12" t="s">
        <v>1493</v>
      </c>
      <c r="EP241" s="12" t="s">
        <v>1493</v>
      </c>
      <c r="EQ241" s="12" t="s">
        <v>1493</v>
      </c>
      <c r="ER241" s="12" t="s">
        <v>1493</v>
      </c>
      <c r="ES241" s="12" t="s">
        <v>1493</v>
      </c>
      <c r="ET241" s="12" t="s">
        <v>1493</v>
      </c>
      <c r="EU241" s="12" t="s">
        <v>1493</v>
      </c>
      <c r="EV241" s="12" t="s">
        <v>1493</v>
      </c>
      <c r="EW241" s="12" t="s">
        <v>1493</v>
      </c>
      <c r="EX241" s="12" t="s">
        <v>1493</v>
      </c>
      <c r="EY241" s="12" t="s">
        <v>1493</v>
      </c>
      <c r="EZ241" s="12" t="s">
        <v>1493</v>
      </c>
      <c r="FA241" s="12" t="s">
        <v>1493</v>
      </c>
      <c r="FB241" s="12" t="s">
        <v>1493</v>
      </c>
      <c r="FC241" s="12" t="s">
        <v>1493</v>
      </c>
      <c r="FD241" s="12" t="s">
        <v>1493</v>
      </c>
      <c r="FE241" s="12" t="s">
        <v>1493</v>
      </c>
      <c r="FF241" s="12" t="s">
        <v>1493</v>
      </c>
      <c r="FG241" s="12" t="s">
        <v>1493</v>
      </c>
      <c r="FH241" s="12" t="s">
        <v>1493</v>
      </c>
      <c r="FI241" s="12" t="s">
        <v>1493</v>
      </c>
      <c r="FJ241" s="12" t="s">
        <v>1493</v>
      </c>
      <c r="FK241" s="12" t="s">
        <v>1493</v>
      </c>
      <c r="FL241" s="12" t="s">
        <v>1493</v>
      </c>
      <c r="FM241" s="12" t="s">
        <v>1493</v>
      </c>
      <c r="FN241">
        <v>1</v>
      </c>
      <c r="FO241" s="12" t="s">
        <v>1493</v>
      </c>
      <c r="FP241" s="12" t="s">
        <v>1493</v>
      </c>
      <c r="FQ241">
        <v>1</v>
      </c>
      <c r="FR241" s="12" t="s">
        <v>1493</v>
      </c>
      <c r="FS241" s="12" t="s">
        <v>1493</v>
      </c>
      <c r="FT241" s="12" t="s">
        <v>1493</v>
      </c>
      <c r="FU241" s="12" t="s">
        <v>1493</v>
      </c>
      <c r="FV241" s="12" t="s">
        <v>1493</v>
      </c>
      <c r="FW241" s="12" t="s">
        <v>1493</v>
      </c>
      <c r="FX241" s="12" t="s">
        <v>1493</v>
      </c>
      <c r="FY241" s="12" t="s">
        <v>1493</v>
      </c>
      <c r="FZ241" s="12" t="s">
        <v>1493</v>
      </c>
      <c r="GA241" s="12" t="s">
        <v>1493</v>
      </c>
      <c r="GB241" s="12" t="s">
        <v>1493</v>
      </c>
      <c r="GC241" s="12" t="s">
        <v>1493</v>
      </c>
      <c r="GD241" s="12" t="s">
        <v>1493</v>
      </c>
      <c r="GE241" s="12" t="s">
        <v>1493</v>
      </c>
      <c r="GF241" s="12" t="s">
        <v>1493</v>
      </c>
      <c r="GG241" s="12" t="s">
        <v>1493</v>
      </c>
      <c r="GH241" s="12" t="s">
        <v>1493</v>
      </c>
      <c r="GI241" s="12" t="s">
        <v>1493</v>
      </c>
      <c r="GJ241">
        <v>0</v>
      </c>
      <c r="GK241">
        <v>0</v>
      </c>
      <c r="GL241">
        <v>0</v>
      </c>
      <c r="GN241">
        <v>1</v>
      </c>
    </row>
    <row r="242" spans="1:196" x14ac:dyDescent="0.25">
      <c r="A242" s="4">
        <v>1.1459999999999999</v>
      </c>
      <c r="B242" s="12" t="s">
        <v>740</v>
      </c>
      <c r="C242">
        <v>74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 s="12" t="s">
        <v>1493</v>
      </c>
      <c r="M242" s="12" t="s">
        <v>1493</v>
      </c>
      <c r="N242" s="12" t="s">
        <v>1493</v>
      </c>
      <c r="O242">
        <v>1</v>
      </c>
      <c r="P242" t="s">
        <v>937</v>
      </c>
      <c r="Q242">
        <v>193</v>
      </c>
      <c r="R242">
        <v>1</v>
      </c>
      <c r="S242" s="12" t="s">
        <v>1493</v>
      </c>
      <c r="T242" s="12" t="s">
        <v>1493</v>
      </c>
      <c r="U242" s="12" t="s">
        <v>1493</v>
      </c>
      <c r="V242" s="12" t="s">
        <v>1493</v>
      </c>
      <c r="W242" s="12" t="s">
        <v>1493</v>
      </c>
      <c r="X242" s="12" t="s">
        <v>1493</v>
      </c>
      <c r="Y242" s="12" t="s">
        <v>1493</v>
      </c>
      <c r="Z242" s="12" t="s">
        <v>1493</v>
      </c>
      <c r="AA242" s="12" t="s">
        <v>1493</v>
      </c>
      <c r="AB242" s="12" t="s">
        <v>1493</v>
      </c>
      <c r="AC242">
        <v>1</v>
      </c>
      <c r="AD242" s="12" t="s">
        <v>1493</v>
      </c>
      <c r="AE242" s="12" t="s">
        <v>1493</v>
      </c>
      <c r="AF242" s="12" t="s">
        <v>1493</v>
      </c>
      <c r="AG242" s="12" t="s">
        <v>1493</v>
      </c>
      <c r="AH242" s="12" t="s">
        <v>1493</v>
      </c>
      <c r="AI242" s="12" t="s">
        <v>1493</v>
      </c>
      <c r="AJ242" s="12" t="s">
        <v>1493</v>
      </c>
      <c r="AK242" s="12" t="s">
        <v>1493</v>
      </c>
      <c r="AL242" s="12" t="s">
        <v>1493</v>
      </c>
      <c r="AM242" s="12" t="s">
        <v>1493</v>
      </c>
      <c r="AN242" s="12" t="s">
        <v>1493</v>
      </c>
      <c r="AO242" s="12" t="s">
        <v>1493</v>
      </c>
      <c r="AP242" s="12" t="s">
        <v>1493</v>
      </c>
      <c r="AQ242" s="12" t="s">
        <v>1493</v>
      </c>
      <c r="AR242" s="12" t="s">
        <v>1493</v>
      </c>
      <c r="AS242" s="12" t="s">
        <v>1493</v>
      </c>
      <c r="AT242" s="12" t="s">
        <v>1493</v>
      </c>
      <c r="AU242" s="12" t="s">
        <v>1493</v>
      </c>
      <c r="AV242" s="12" t="s">
        <v>1493</v>
      </c>
      <c r="AW242" s="12" t="s">
        <v>1493</v>
      </c>
      <c r="AX242" s="12" t="s">
        <v>1493</v>
      </c>
      <c r="AY242" s="12" t="s">
        <v>1493</v>
      </c>
      <c r="AZ242" s="12" t="s">
        <v>1493</v>
      </c>
      <c r="BA242" s="12" t="s">
        <v>1493</v>
      </c>
      <c r="BB242" s="12" t="s">
        <v>1493</v>
      </c>
      <c r="BC242" s="12" t="s">
        <v>1493</v>
      </c>
      <c r="BD242" s="12" t="s">
        <v>1493</v>
      </c>
      <c r="BE242" s="12" t="s">
        <v>1493</v>
      </c>
      <c r="BF242" s="12" t="s">
        <v>1493</v>
      </c>
      <c r="BG242" s="12" t="s">
        <v>1493</v>
      </c>
      <c r="BH242" s="12" t="s">
        <v>1493</v>
      </c>
      <c r="BI242" s="12" t="s">
        <v>1493</v>
      </c>
      <c r="BJ242" s="12" t="s">
        <v>1493</v>
      </c>
      <c r="BK242" s="12" t="s">
        <v>1493</v>
      </c>
      <c r="BL242" s="12" t="s">
        <v>1493</v>
      </c>
      <c r="BM242" s="12" t="s">
        <v>1493</v>
      </c>
      <c r="BN242" s="12" t="s">
        <v>1493</v>
      </c>
      <c r="BO242" s="12" t="s">
        <v>1493</v>
      </c>
      <c r="BP242" s="12" t="s">
        <v>1493</v>
      </c>
      <c r="BQ242" s="12" t="s">
        <v>1493</v>
      </c>
      <c r="BR242" s="12" t="s">
        <v>1493</v>
      </c>
      <c r="BS242" s="12" t="s">
        <v>1493</v>
      </c>
      <c r="BT242" s="12" t="s">
        <v>1493</v>
      </c>
      <c r="BU242" s="12" t="s">
        <v>1493</v>
      </c>
      <c r="BV242" s="12" t="s">
        <v>1493</v>
      </c>
      <c r="BW242" s="12" t="s">
        <v>1493</v>
      </c>
      <c r="BX242" s="12" t="s">
        <v>1493</v>
      </c>
      <c r="BY242" s="12" t="s">
        <v>1493</v>
      </c>
      <c r="BZ242" s="12" t="s">
        <v>1493</v>
      </c>
      <c r="CA242" s="12" t="s">
        <v>1493</v>
      </c>
      <c r="CB242" s="12" t="s">
        <v>1493</v>
      </c>
      <c r="CC242" s="12" t="s">
        <v>1493</v>
      </c>
      <c r="CD242" s="12" t="s">
        <v>1493</v>
      </c>
      <c r="CE242" s="12" t="s">
        <v>1493</v>
      </c>
      <c r="CF242" s="12" t="s">
        <v>1493</v>
      </c>
      <c r="CG242" s="12" t="s">
        <v>1493</v>
      </c>
      <c r="CH242" s="12" t="s">
        <v>1493</v>
      </c>
      <c r="CI242" s="12" t="s">
        <v>1493</v>
      </c>
      <c r="CJ242" s="12" t="s">
        <v>1493</v>
      </c>
      <c r="CK242" s="12" t="s">
        <v>1493</v>
      </c>
      <c r="CL242" s="12" t="s">
        <v>1493</v>
      </c>
      <c r="CM242" s="12" t="s">
        <v>1493</v>
      </c>
      <c r="CN242" s="12" t="s">
        <v>1493</v>
      </c>
      <c r="CO242" s="12" t="s">
        <v>1493</v>
      </c>
      <c r="CP242" s="12" t="s">
        <v>1493</v>
      </c>
      <c r="CQ242" s="12" t="s">
        <v>1493</v>
      </c>
      <c r="CR242" s="12" t="s">
        <v>1493</v>
      </c>
      <c r="CS242" s="12" t="s">
        <v>1493</v>
      </c>
      <c r="CT242" s="12" t="s">
        <v>1493</v>
      </c>
      <c r="CU242" s="12" t="s">
        <v>1493</v>
      </c>
      <c r="CV242" s="12" t="s">
        <v>1493</v>
      </c>
      <c r="CW242" s="12" t="s">
        <v>1493</v>
      </c>
      <c r="CX242" s="12" t="s">
        <v>1493</v>
      </c>
      <c r="CY242" s="12" t="s">
        <v>1493</v>
      </c>
      <c r="CZ242" s="12" t="s">
        <v>1493</v>
      </c>
      <c r="DA242" s="12" t="s">
        <v>1493</v>
      </c>
      <c r="DB242" s="12" t="s">
        <v>1493</v>
      </c>
      <c r="DC242" s="12" t="s">
        <v>1493</v>
      </c>
      <c r="DD242" s="12" t="s">
        <v>1493</v>
      </c>
      <c r="DE242" s="12" t="s">
        <v>1493</v>
      </c>
      <c r="DF242" s="12" t="s">
        <v>1493</v>
      </c>
      <c r="DG242" s="12" t="s">
        <v>1493</v>
      </c>
      <c r="DH242" s="12" t="s">
        <v>1493</v>
      </c>
      <c r="DI242" s="12" t="s">
        <v>1493</v>
      </c>
      <c r="DJ242" s="12" t="s">
        <v>1493</v>
      </c>
      <c r="DK242" s="12" t="s">
        <v>1493</v>
      </c>
      <c r="DL242" s="12" t="s">
        <v>1493</v>
      </c>
      <c r="DM242" s="12" t="s">
        <v>1493</v>
      </c>
      <c r="DN242" s="12" t="s">
        <v>1493</v>
      </c>
      <c r="DO242" s="12" t="s">
        <v>1493</v>
      </c>
      <c r="DP242" s="12" t="s">
        <v>1493</v>
      </c>
      <c r="DQ242" s="12" t="s">
        <v>1493</v>
      </c>
      <c r="DR242" s="12" t="s">
        <v>1493</v>
      </c>
      <c r="DS242" s="12" t="s">
        <v>1493</v>
      </c>
      <c r="DT242" s="12" t="s">
        <v>1493</v>
      </c>
      <c r="DU242" s="12" t="s">
        <v>1493</v>
      </c>
      <c r="DV242" s="12" t="s">
        <v>1493</v>
      </c>
      <c r="DW242" s="12" t="s">
        <v>1493</v>
      </c>
      <c r="DX242" s="12" t="s">
        <v>1493</v>
      </c>
      <c r="DY242" s="12" t="s">
        <v>1493</v>
      </c>
      <c r="DZ242" s="12" t="s">
        <v>1493</v>
      </c>
      <c r="EA242" s="12" t="s">
        <v>1493</v>
      </c>
      <c r="EB242" s="12" t="s">
        <v>1493</v>
      </c>
      <c r="EC242" s="12" t="s">
        <v>1493</v>
      </c>
      <c r="ED242" s="12" t="s">
        <v>1493</v>
      </c>
      <c r="EE242" s="12" t="s">
        <v>1493</v>
      </c>
      <c r="EF242" s="12" t="s">
        <v>1493</v>
      </c>
      <c r="EG242" s="12" t="s">
        <v>1493</v>
      </c>
      <c r="EH242" s="12" t="s">
        <v>1493</v>
      </c>
      <c r="EI242" s="12" t="s">
        <v>1493</v>
      </c>
      <c r="EJ242" s="12" t="s">
        <v>1493</v>
      </c>
      <c r="EK242" s="12" t="s">
        <v>1493</v>
      </c>
      <c r="EL242" s="12" t="s">
        <v>1493</v>
      </c>
      <c r="EM242" s="12" t="s">
        <v>1493</v>
      </c>
      <c r="EN242" s="12" t="s">
        <v>1493</v>
      </c>
      <c r="EO242" s="12" t="s">
        <v>1493</v>
      </c>
      <c r="EP242" s="12" t="s">
        <v>1493</v>
      </c>
      <c r="EQ242" s="12" t="s">
        <v>1493</v>
      </c>
      <c r="ER242" s="12" t="s">
        <v>1493</v>
      </c>
      <c r="ES242" s="12" t="s">
        <v>1493</v>
      </c>
      <c r="ET242" s="12" t="s">
        <v>1493</v>
      </c>
      <c r="EU242" s="12" t="s">
        <v>1493</v>
      </c>
      <c r="EV242" s="12" t="s">
        <v>1493</v>
      </c>
      <c r="EW242" s="12" t="s">
        <v>1493</v>
      </c>
      <c r="EX242" s="12" t="s">
        <v>1493</v>
      </c>
      <c r="EY242" s="12" t="s">
        <v>1493</v>
      </c>
      <c r="EZ242" s="12" t="s">
        <v>1493</v>
      </c>
      <c r="FA242" s="12" t="s">
        <v>1493</v>
      </c>
      <c r="FB242" s="12" t="s">
        <v>1493</v>
      </c>
      <c r="FC242" s="12" t="s">
        <v>1493</v>
      </c>
      <c r="FD242" s="12" t="s">
        <v>1493</v>
      </c>
      <c r="FE242" s="12" t="s">
        <v>1493</v>
      </c>
      <c r="FF242" s="12" t="s">
        <v>1493</v>
      </c>
      <c r="FG242" s="12" t="s">
        <v>1493</v>
      </c>
      <c r="FH242" s="12" t="s">
        <v>1493</v>
      </c>
      <c r="FI242" s="12" t="s">
        <v>1493</v>
      </c>
      <c r="FJ242" s="12" t="s">
        <v>1493</v>
      </c>
      <c r="FK242" s="12" t="s">
        <v>1493</v>
      </c>
      <c r="FL242" s="12" t="s">
        <v>1493</v>
      </c>
      <c r="FM242" s="12" t="s">
        <v>1493</v>
      </c>
      <c r="FN242">
        <v>1</v>
      </c>
      <c r="FO242" s="12" t="s">
        <v>1493</v>
      </c>
      <c r="FP242" s="12" t="s">
        <v>1493</v>
      </c>
      <c r="FQ242">
        <v>0</v>
      </c>
      <c r="FR242" s="12" t="s">
        <v>1493</v>
      </c>
      <c r="FS242" s="12" t="s">
        <v>1493</v>
      </c>
      <c r="FT242" s="12" t="s">
        <v>1493</v>
      </c>
      <c r="FU242" s="12" t="s">
        <v>1493</v>
      </c>
      <c r="FV242" s="12" t="s">
        <v>1493</v>
      </c>
      <c r="FW242" s="12" t="s">
        <v>1493</v>
      </c>
      <c r="FX242" s="12" t="s">
        <v>1493</v>
      </c>
      <c r="FY242" s="12" t="s">
        <v>1493</v>
      </c>
      <c r="FZ242" s="12" t="s">
        <v>1493</v>
      </c>
      <c r="GA242" s="12" t="s">
        <v>1493</v>
      </c>
      <c r="GB242" s="12" t="s">
        <v>1493</v>
      </c>
      <c r="GC242" s="12" t="s">
        <v>1493</v>
      </c>
      <c r="GD242" s="12" t="s">
        <v>1493</v>
      </c>
      <c r="GE242" s="12" t="s">
        <v>1493</v>
      </c>
      <c r="GF242" s="12" t="s">
        <v>1493</v>
      </c>
      <c r="GG242" s="12" t="s">
        <v>1493</v>
      </c>
      <c r="GH242" s="12" t="s">
        <v>1493</v>
      </c>
      <c r="GI242" s="12" t="s">
        <v>1493</v>
      </c>
      <c r="GJ242">
        <v>0</v>
      </c>
      <c r="GK242">
        <v>0</v>
      </c>
      <c r="GL242">
        <v>0</v>
      </c>
      <c r="GN242">
        <v>1</v>
      </c>
    </row>
    <row r="243" spans="1:196" x14ac:dyDescent="0.25">
      <c r="A243" s="4">
        <v>1.147</v>
      </c>
      <c r="B243" s="12" t="s">
        <v>1006</v>
      </c>
      <c r="C243" s="12" t="s">
        <v>1493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 s="12" t="s">
        <v>1493</v>
      </c>
      <c r="M243" s="12" t="s">
        <v>1493</v>
      </c>
      <c r="N243" s="12" t="s">
        <v>1493</v>
      </c>
      <c r="O243">
        <v>1</v>
      </c>
      <c r="P243" s="12" t="s">
        <v>1493</v>
      </c>
      <c r="Q243" s="12" t="s">
        <v>1493</v>
      </c>
      <c r="R243" s="12" t="s">
        <v>1493</v>
      </c>
      <c r="S243" s="12" t="s">
        <v>1493</v>
      </c>
      <c r="T243" s="12" t="s">
        <v>1493</v>
      </c>
      <c r="U243" s="12" t="s">
        <v>1493</v>
      </c>
      <c r="V243" s="12" t="s">
        <v>1493</v>
      </c>
      <c r="W243" s="12" t="s">
        <v>1493</v>
      </c>
      <c r="X243" s="12" t="s">
        <v>1493</v>
      </c>
      <c r="Y243" s="12" t="s">
        <v>1493</v>
      </c>
      <c r="Z243" s="12" t="s">
        <v>1493</v>
      </c>
      <c r="AA243" s="12" t="s">
        <v>1493</v>
      </c>
      <c r="AB243" s="12" t="s">
        <v>1493</v>
      </c>
      <c r="AC243" s="12" t="s">
        <v>1493</v>
      </c>
      <c r="AD243" s="12" t="s">
        <v>1493</v>
      </c>
      <c r="AE243" s="12" t="s">
        <v>1493</v>
      </c>
      <c r="AF243" s="12" t="s">
        <v>1493</v>
      </c>
      <c r="AG243" s="12" t="s">
        <v>1493</v>
      </c>
      <c r="AH243" s="12" t="s">
        <v>1493</v>
      </c>
      <c r="AI243" s="12" t="s">
        <v>1493</v>
      </c>
      <c r="AJ243" s="12" t="s">
        <v>1493</v>
      </c>
      <c r="AK243" s="12" t="s">
        <v>1493</v>
      </c>
      <c r="AL243" s="12" t="s">
        <v>1493</v>
      </c>
      <c r="AM243" s="12" t="s">
        <v>1493</v>
      </c>
      <c r="AN243" s="12" t="s">
        <v>1493</v>
      </c>
      <c r="AO243" s="12" t="s">
        <v>1493</v>
      </c>
      <c r="AP243" s="12" t="s">
        <v>1493</v>
      </c>
      <c r="AQ243" s="12" t="s">
        <v>1493</v>
      </c>
      <c r="AR243" s="12" t="s">
        <v>1493</v>
      </c>
      <c r="AS243" s="12" t="s">
        <v>1493</v>
      </c>
      <c r="AT243" s="12" t="s">
        <v>1493</v>
      </c>
      <c r="AU243" s="12" t="s">
        <v>1493</v>
      </c>
      <c r="AV243" s="12" t="s">
        <v>1493</v>
      </c>
      <c r="AW243" s="12" t="s">
        <v>1493</v>
      </c>
      <c r="AX243" s="12" t="s">
        <v>1493</v>
      </c>
      <c r="AY243" s="12" t="s">
        <v>1493</v>
      </c>
      <c r="AZ243" s="12" t="s">
        <v>1493</v>
      </c>
      <c r="BA243" s="12" t="s">
        <v>1493</v>
      </c>
      <c r="BB243" s="12" t="s">
        <v>1493</v>
      </c>
      <c r="BC243" s="12" t="s">
        <v>1493</v>
      </c>
      <c r="BD243" s="12" t="s">
        <v>1493</v>
      </c>
      <c r="BE243" s="12" t="s">
        <v>1493</v>
      </c>
      <c r="BF243" s="12" t="s">
        <v>1493</v>
      </c>
      <c r="BG243" s="12" t="s">
        <v>1493</v>
      </c>
      <c r="BH243" s="12" t="s">
        <v>1493</v>
      </c>
      <c r="BI243" s="12" t="s">
        <v>1493</v>
      </c>
      <c r="BJ243" s="12" t="s">
        <v>1493</v>
      </c>
      <c r="BK243" s="12" t="s">
        <v>1493</v>
      </c>
      <c r="BL243" s="12" t="s">
        <v>1493</v>
      </c>
      <c r="BM243" s="12" t="s">
        <v>1493</v>
      </c>
      <c r="BN243" s="12" t="s">
        <v>1493</v>
      </c>
      <c r="BO243" s="12" t="s">
        <v>1493</v>
      </c>
      <c r="BP243" s="12" t="s">
        <v>1493</v>
      </c>
      <c r="BQ243" s="12" t="s">
        <v>1493</v>
      </c>
      <c r="BR243" s="12" t="s">
        <v>1493</v>
      </c>
      <c r="BS243" s="12" t="s">
        <v>1493</v>
      </c>
      <c r="BT243" s="12" t="s">
        <v>1493</v>
      </c>
      <c r="BU243" s="12" t="s">
        <v>1493</v>
      </c>
      <c r="BV243" s="12" t="s">
        <v>1493</v>
      </c>
      <c r="BW243" s="12" t="s">
        <v>1493</v>
      </c>
      <c r="BX243" s="12" t="s">
        <v>1493</v>
      </c>
      <c r="BY243" s="12" t="s">
        <v>1493</v>
      </c>
      <c r="BZ243" s="12" t="s">
        <v>1493</v>
      </c>
      <c r="CA243" s="12" t="s">
        <v>1493</v>
      </c>
      <c r="CB243" s="12" t="s">
        <v>1493</v>
      </c>
      <c r="CC243" s="12" t="s">
        <v>1493</v>
      </c>
      <c r="CD243" s="12" t="s">
        <v>1493</v>
      </c>
      <c r="CE243" s="12" t="s">
        <v>1493</v>
      </c>
      <c r="CF243" s="12" t="s">
        <v>1493</v>
      </c>
      <c r="CG243" s="12" t="s">
        <v>1493</v>
      </c>
      <c r="CH243" s="12" t="s">
        <v>1493</v>
      </c>
      <c r="CI243" s="12" t="s">
        <v>1493</v>
      </c>
      <c r="CJ243" s="12" t="s">
        <v>1493</v>
      </c>
      <c r="CK243" s="12" t="s">
        <v>1493</v>
      </c>
      <c r="CL243" s="12" t="s">
        <v>1493</v>
      </c>
      <c r="CM243" s="12" t="s">
        <v>1493</v>
      </c>
      <c r="CN243" s="12" t="s">
        <v>1493</v>
      </c>
      <c r="CO243" s="12" t="s">
        <v>1493</v>
      </c>
      <c r="CP243" s="12" t="s">
        <v>1493</v>
      </c>
      <c r="CQ243" s="12" t="s">
        <v>1493</v>
      </c>
      <c r="CR243" s="12" t="s">
        <v>1493</v>
      </c>
      <c r="CS243" s="12" t="s">
        <v>1493</v>
      </c>
      <c r="CT243" s="12" t="s">
        <v>1493</v>
      </c>
      <c r="CU243" s="12" t="s">
        <v>1493</v>
      </c>
      <c r="CV243" s="12" t="s">
        <v>1493</v>
      </c>
      <c r="CW243" s="12" t="s">
        <v>1493</v>
      </c>
      <c r="CX243" s="12" t="s">
        <v>1493</v>
      </c>
      <c r="CY243" s="12" t="s">
        <v>1493</v>
      </c>
      <c r="CZ243" s="12" t="s">
        <v>1493</v>
      </c>
      <c r="DA243" s="12" t="s">
        <v>1493</v>
      </c>
      <c r="DB243" s="12" t="s">
        <v>1493</v>
      </c>
      <c r="DC243" s="12" t="s">
        <v>1493</v>
      </c>
      <c r="DD243" s="12" t="s">
        <v>1493</v>
      </c>
      <c r="DE243" s="12" t="s">
        <v>1493</v>
      </c>
      <c r="DF243" s="12" t="s">
        <v>1493</v>
      </c>
      <c r="DG243" s="12" t="s">
        <v>1493</v>
      </c>
      <c r="DH243" s="12" t="s">
        <v>1493</v>
      </c>
      <c r="DI243" s="12" t="s">
        <v>1493</v>
      </c>
      <c r="DJ243" s="12" t="s">
        <v>1493</v>
      </c>
      <c r="DK243" s="12" t="s">
        <v>1493</v>
      </c>
      <c r="DL243" s="12" t="s">
        <v>1493</v>
      </c>
      <c r="DM243" s="12" t="s">
        <v>1493</v>
      </c>
      <c r="DN243" s="12" t="s">
        <v>1493</v>
      </c>
      <c r="DO243" s="12" t="s">
        <v>1493</v>
      </c>
      <c r="DP243" s="12" t="s">
        <v>1493</v>
      </c>
      <c r="DQ243" s="12" t="s">
        <v>1493</v>
      </c>
      <c r="DR243" s="12" t="s">
        <v>1493</v>
      </c>
      <c r="DS243" s="12" t="s">
        <v>1493</v>
      </c>
      <c r="DT243" s="12" t="s">
        <v>1493</v>
      </c>
      <c r="DU243" s="12" t="s">
        <v>1493</v>
      </c>
      <c r="DV243" s="12" t="s">
        <v>1493</v>
      </c>
      <c r="DW243" s="12" t="s">
        <v>1493</v>
      </c>
      <c r="DX243" s="12" t="s">
        <v>1493</v>
      </c>
      <c r="DY243" s="12" t="s">
        <v>1493</v>
      </c>
      <c r="DZ243" s="12" t="s">
        <v>1493</v>
      </c>
      <c r="EA243" s="12" t="s">
        <v>1493</v>
      </c>
      <c r="EB243" s="12" t="s">
        <v>1493</v>
      </c>
      <c r="EC243" s="12" t="s">
        <v>1493</v>
      </c>
      <c r="ED243" s="12" t="s">
        <v>1493</v>
      </c>
      <c r="EE243" s="12" t="s">
        <v>1493</v>
      </c>
      <c r="EF243" s="12" t="s">
        <v>1493</v>
      </c>
      <c r="EG243" s="12" t="s">
        <v>1493</v>
      </c>
      <c r="EH243" s="12" t="s">
        <v>1493</v>
      </c>
      <c r="EI243" s="12" t="s">
        <v>1493</v>
      </c>
      <c r="EJ243" s="12" t="s">
        <v>1493</v>
      </c>
      <c r="EK243" s="12" t="s">
        <v>1493</v>
      </c>
      <c r="EL243" s="12" t="s">
        <v>1493</v>
      </c>
      <c r="EM243" s="12" t="s">
        <v>1493</v>
      </c>
      <c r="EN243" s="12" t="s">
        <v>1493</v>
      </c>
      <c r="EO243" s="12" t="s">
        <v>1493</v>
      </c>
      <c r="EP243" s="12" t="s">
        <v>1493</v>
      </c>
      <c r="EQ243" s="12" t="s">
        <v>1493</v>
      </c>
      <c r="ER243" s="12" t="s">
        <v>1493</v>
      </c>
      <c r="ES243" s="12" t="s">
        <v>1493</v>
      </c>
      <c r="ET243" s="12" t="s">
        <v>1493</v>
      </c>
      <c r="EU243" s="12" t="s">
        <v>1493</v>
      </c>
      <c r="EV243" s="12" t="s">
        <v>1493</v>
      </c>
      <c r="EW243" s="12" t="s">
        <v>1493</v>
      </c>
      <c r="EX243" s="12" t="s">
        <v>1493</v>
      </c>
      <c r="EY243" s="12" t="s">
        <v>1493</v>
      </c>
      <c r="EZ243" s="12" t="s">
        <v>1493</v>
      </c>
      <c r="FA243" s="12" t="s">
        <v>1493</v>
      </c>
      <c r="FB243" s="12" t="s">
        <v>1493</v>
      </c>
      <c r="FC243" s="12" t="s">
        <v>1493</v>
      </c>
      <c r="FD243" s="12" t="s">
        <v>1493</v>
      </c>
      <c r="FE243" s="12" t="s">
        <v>1493</v>
      </c>
      <c r="FF243" s="12" t="s">
        <v>1493</v>
      </c>
      <c r="FG243" s="12" t="s">
        <v>1493</v>
      </c>
      <c r="FH243" s="12" t="s">
        <v>1493</v>
      </c>
      <c r="FI243" s="12" t="s">
        <v>1493</v>
      </c>
      <c r="FJ243" s="12" t="s">
        <v>1493</v>
      </c>
      <c r="FK243" s="12" t="s">
        <v>1493</v>
      </c>
      <c r="FL243" s="12" t="s">
        <v>1493</v>
      </c>
      <c r="FM243" s="12" t="s">
        <v>1493</v>
      </c>
      <c r="FN243">
        <v>2</v>
      </c>
      <c r="FO243" s="12" t="s">
        <v>1493</v>
      </c>
      <c r="FP243" s="12" t="s">
        <v>1493</v>
      </c>
      <c r="FQ243">
        <v>1</v>
      </c>
      <c r="FR243" s="12" t="s">
        <v>1493</v>
      </c>
      <c r="FS243" s="12" t="s">
        <v>1493</v>
      </c>
      <c r="FT243" s="12" t="s">
        <v>1493</v>
      </c>
      <c r="FU243" s="12" t="s">
        <v>1493</v>
      </c>
      <c r="FV243" s="12" t="s">
        <v>1493</v>
      </c>
      <c r="FW243" s="12" t="s">
        <v>1493</v>
      </c>
      <c r="FX243" s="12" t="s">
        <v>1493</v>
      </c>
      <c r="FY243" s="12" t="s">
        <v>1493</v>
      </c>
      <c r="FZ243" s="12" t="s">
        <v>1493</v>
      </c>
      <c r="GA243" s="12" t="s">
        <v>1493</v>
      </c>
      <c r="GB243" s="12" t="s">
        <v>1493</v>
      </c>
      <c r="GC243" s="12" t="s">
        <v>1493</v>
      </c>
      <c r="GD243" s="12" t="s">
        <v>1493</v>
      </c>
      <c r="GE243" s="12" t="s">
        <v>1493</v>
      </c>
      <c r="GF243" s="12" t="s">
        <v>1493</v>
      </c>
      <c r="GG243" s="12" t="s">
        <v>1493</v>
      </c>
      <c r="GH243" s="12" t="s">
        <v>1493</v>
      </c>
      <c r="GI243" s="12" t="s">
        <v>1493</v>
      </c>
      <c r="GJ243">
        <v>0</v>
      </c>
      <c r="GK243">
        <v>0</v>
      </c>
      <c r="GL243">
        <v>0</v>
      </c>
      <c r="GN243">
        <v>2</v>
      </c>
    </row>
    <row r="244" spans="1:196" x14ac:dyDescent="0.25">
      <c r="A244" s="4">
        <v>1.1479999999999999</v>
      </c>
      <c r="B244" s="12" t="s">
        <v>644</v>
      </c>
      <c r="C244" s="12" t="s">
        <v>1493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 s="12" t="s">
        <v>1493</v>
      </c>
      <c r="M244" s="12" t="s">
        <v>1493</v>
      </c>
      <c r="N244">
        <v>1</v>
      </c>
      <c r="O244">
        <v>1</v>
      </c>
      <c r="P244" s="12" t="s">
        <v>1493</v>
      </c>
      <c r="Q244" s="12" t="s">
        <v>1493</v>
      </c>
      <c r="R244" s="12" t="s">
        <v>1493</v>
      </c>
      <c r="S244" s="12" t="s">
        <v>1493</v>
      </c>
      <c r="T244" s="12" t="s">
        <v>1493</v>
      </c>
      <c r="U244" s="12" t="s">
        <v>1493</v>
      </c>
      <c r="V244" s="12" t="s">
        <v>1493</v>
      </c>
      <c r="W244" s="12" t="s">
        <v>1493</v>
      </c>
      <c r="X244" s="12" t="s">
        <v>1493</v>
      </c>
      <c r="Y244" s="12" t="s">
        <v>1493</v>
      </c>
      <c r="Z244" s="12" t="s">
        <v>1493</v>
      </c>
      <c r="AA244" s="12" t="s">
        <v>1493</v>
      </c>
      <c r="AB244" s="12" t="s">
        <v>1493</v>
      </c>
      <c r="AC244" s="12" t="s">
        <v>1493</v>
      </c>
      <c r="AD244" s="12" t="s">
        <v>1493</v>
      </c>
      <c r="AE244" s="12" t="s">
        <v>1493</v>
      </c>
      <c r="AF244" s="12" t="s">
        <v>1493</v>
      </c>
      <c r="AG244" s="12" t="s">
        <v>1493</v>
      </c>
      <c r="AH244" s="12" t="s">
        <v>1493</v>
      </c>
      <c r="AI244" s="12" t="s">
        <v>1493</v>
      </c>
      <c r="AJ244" s="12" t="s">
        <v>1493</v>
      </c>
      <c r="AK244" s="12" t="s">
        <v>1493</v>
      </c>
      <c r="AL244" s="12" t="s">
        <v>1493</v>
      </c>
      <c r="AM244" s="12" t="s">
        <v>1493</v>
      </c>
      <c r="AN244" s="12" t="s">
        <v>1493</v>
      </c>
      <c r="AO244" s="12" t="s">
        <v>1493</v>
      </c>
      <c r="AP244" s="12" t="s">
        <v>1493</v>
      </c>
      <c r="AQ244" s="12" t="s">
        <v>1493</v>
      </c>
      <c r="AR244" s="12" t="s">
        <v>1493</v>
      </c>
      <c r="AS244" s="12" t="s">
        <v>1493</v>
      </c>
      <c r="AT244" s="12" t="s">
        <v>1493</v>
      </c>
      <c r="AU244" s="12" t="s">
        <v>1493</v>
      </c>
      <c r="AV244" s="12" t="s">
        <v>1493</v>
      </c>
      <c r="AW244" s="12" t="s">
        <v>1493</v>
      </c>
      <c r="AX244" s="12" t="s">
        <v>1493</v>
      </c>
      <c r="AY244" s="12" t="s">
        <v>1493</v>
      </c>
      <c r="AZ244" s="12" t="s">
        <v>1493</v>
      </c>
      <c r="BA244" s="12" t="s">
        <v>1493</v>
      </c>
      <c r="BB244" s="12" t="s">
        <v>1493</v>
      </c>
      <c r="BC244" s="12" t="s">
        <v>1493</v>
      </c>
      <c r="BD244" s="12" t="s">
        <v>1493</v>
      </c>
      <c r="BE244" s="12" t="s">
        <v>1493</v>
      </c>
      <c r="BF244" s="12" t="s">
        <v>1493</v>
      </c>
      <c r="BG244" s="12" t="s">
        <v>1493</v>
      </c>
      <c r="BH244" s="12" t="s">
        <v>1493</v>
      </c>
      <c r="BI244" s="12" t="s">
        <v>1493</v>
      </c>
      <c r="BJ244" s="12" t="s">
        <v>1493</v>
      </c>
      <c r="BK244" s="12" t="s">
        <v>1493</v>
      </c>
      <c r="BL244" s="12" t="s">
        <v>1493</v>
      </c>
      <c r="BM244" s="12" t="s">
        <v>1493</v>
      </c>
      <c r="BN244" s="12" t="s">
        <v>1493</v>
      </c>
      <c r="BO244" s="12" t="s">
        <v>1493</v>
      </c>
      <c r="BP244" s="12" t="s">
        <v>1493</v>
      </c>
      <c r="BQ244" s="12" t="s">
        <v>1493</v>
      </c>
      <c r="BR244" s="12" t="s">
        <v>1493</v>
      </c>
      <c r="BS244" s="12" t="s">
        <v>1493</v>
      </c>
      <c r="BT244" s="12" t="s">
        <v>1493</v>
      </c>
      <c r="BU244" s="12" t="s">
        <v>1493</v>
      </c>
      <c r="BV244" s="12" t="s">
        <v>1493</v>
      </c>
      <c r="BW244" s="12" t="s">
        <v>1493</v>
      </c>
      <c r="BX244" s="12" t="s">
        <v>1493</v>
      </c>
      <c r="BY244" s="12" t="s">
        <v>1493</v>
      </c>
      <c r="BZ244" s="12" t="s">
        <v>1493</v>
      </c>
      <c r="CA244" s="12" t="s">
        <v>1493</v>
      </c>
      <c r="CB244" s="12" t="s">
        <v>1493</v>
      </c>
      <c r="CC244" s="12" t="s">
        <v>1493</v>
      </c>
      <c r="CD244" s="12" t="s">
        <v>1493</v>
      </c>
      <c r="CE244" s="12" t="s">
        <v>1493</v>
      </c>
      <c r="CF244" s="12" t="s">
        <v>1493</v>
      </c>
      <c r="CG244" s="12" t="s">
        <v>1493</v>
      </c>
      <c r="CH244" s="12" t="s">
        <v>1493</v>
      </c>
      <c r="CI244" s="12" t="s">
        <v>1493</v>
      </c>
      <c r="CJ244" s="12" t="s">
        <v>1493</v>
      </c>
      <c r="CK244" s="12" t="s">
        <v>1493</v>
      </c>
      <c r="CL244" s="12" t="s">
        <v>1493</v>
      </c>
      <c r="CM244" s="12" t="s">
        <v>1493</v>
      </c>
      <c r="CN244" s="12" t="s">
        <v>1493</v>
      </c>
      <c r="CO244" s="12" t="s">
        <v>1493</v>
      </c>
      <c r="CP244" s="12" t="s">
        <v>1493</v>
      </c>
      <c r="CQ244" s="12" t="s">
        <v>1493</v>
      </c>
      <c r="CR244" s="12" t="s">
        <v>1493</v>
      </c>
      <c r="CS244" s="12" t="s">
        <v>1493</v>
      </c>
      <c r="CT244" s="12" t="s">
        <v>1493</v>
      </c>
      <c r="CU244" s="12" t="s">
        <v>1493</v>
      </c>
      <c r="CV244" s="12" t="s">
        <v>1493</v>
      </c>
      <c r="CW244" s="12" t="s">
        <v>1493</v>
      </c>
      <c r="CX244" s="12" t="s">
        <v>1493</v>
      </c>
      <c r="CY244" s="12" t="s">
        <v>1493</v>
      </c>
      <c r="CZ244" s="12" t="s">
        <v>1493</v>
      </c>
      <c r="DA244" s="12" t="s">
        <v>1493</v>
      </c>
      <c r="DB244" s="12" t="s">
        <v>1493</v>
      </c>
      <c r="DC244" s="12" t="s">
        <v>1493</v>
      </c>
      <c r="DD244" s="12" t="s">
        <v>1493</v>
      </c>
      <c r="DE244" s="12" t="s">
        <v>1493</v>
      </c>
      <c r="DF244" s="12" t="s">
        <v>1493</v>
      </c>
      <c r="DG244" s="12" t="s">
        <v>1493</v>
      </c>
      <c r="DH244" s="12" t="s">
        <v>1493</v>
      </c>
      <c r="DI244" s="12" t="s">
        <v>1493</v>
      </c>
      <c r="DJ244" s="12" t="s">
        <v>1493</v>
      </c>
      <c r="DK244" s="12" t="s">
        <v>1493</v>
      </c>
      <c r="DL244" s="12" t="s">
        <v>1493</v>
      </c>
      <c r="DM244" s="12" t="s">
        <v>1493</v>
      </c>
      <c r="DN244" s="12" t="s">
        <v>1493</v>
      </c>
      <c r="DO244" s="12" t="s">
        <v>1493</v>
      </c>
      <c r="DP244" s="12" t="s">
        <v>1493</v>
      </c>
      <c r="DQ244" s="12" t="s">
        <v>1493</v>
      </c>
      <c r="DR244" s="12" t="s">
        <v>1493</v>
      </c>
      <c r="DS244" s="12" t="s">
        <v>1493</v>
      </c>
      <c r="DT244" s="12" t="s">
        <v>1493</v>
      </c>
      <c r="DU244" s="12" t="s">
        <v>1493</v>
      </c>
      <c r="DV244" s="12" t="s">
        <v>1493</v>
      </c>
      <c r="DW244" s="12" t="s">
        <v>1493</v>
      </c>
      <c r="DX244" s="12" t="s">
        <v>1493</v>
      </c>
      <c r="DY244" s="12" t="s">
        <v>1493</v>
      </c>
      <c r="DZ244" s="12" t="s">
        <v>1493</v>
      </c>
      <c r="EA244" s="12" t="s">
        <v>1493</v>
      </c>
      <c r="EB244" s="12" t="s">
        <v>1493</v>
      </c>
      <c r="EC244" s="12" t="s">
        <v>1493</v>
      </c>
      <c r="ED244" s="12" t="s">
        <v>1493</v>
      </c>
      <c r="EE244" s="12" t="s">
        <v>1493</v>
      </c>
      <c r="EF244" s="12" t="s">
        <v>1493</v>
      </c>
      <c r="EG244" s="12" t="s">
        <v>1493</v>
      </c>
      <c r="EH244" s="12" t="s">
        <v>1493</v>
      </c>
      <c r="EI244" s="12" t="s">
        <v>1493</v>
      </c>
      <c r="EJ244" s="12" t="s">
        <v>1493</v>
      </c>
      <c r="EK244" s="12" t="s">
        <v>1493</v>
      </c>
      <c r="EL244" s="12" t="s">
        <v>1493</v>
      </c>
      <c r="EM244" s="12" t="s">
        <v>1493</v>
      </c>
      <c r="EN244" s="12" t="s">
        <v>1493</v>
      </c>
      <c r="EO244" s="12" t="s">
        <v>1493</v>
      </c>
      <c r="EP244" s="12" t="s">
        <v>1493</v>
      </c>
      <c r="EQ244" s="12" t="s">
        <v>1493</v>
      </c>
      <c r="ER244" s="12" t="s">
        <v>1493</v>
      </c>
      <c r="ES244" s="12" t="s">
        <v>1493</v>
      </c>
      <c r="ET244" s="12" t="s">
        <v>1493</v>
      </c>
      <c r="EU244" s="12" t="s">
        <v>1493</v>
      </c>
      <c r="EV244" s="12" t="s">
        <v>1493</v>
      </c>
      <c r="EW244" s="12" t="s">
        <v>1493</v>
      </c>
      <c r="EX244" s="12" t="s">
        <v>1493</v>
      </c>
      <c r="EY244" s="12" t="s">
        <v>1493</v>
      </c>
      <c r="EZ244" s="12" t="s">
        <v>1493</v>
      </c>
      <c r="FA244" s="12" t="s">
        <v>1493</v>
      </c>
      <c r="FB244" s="12" t="s">
        <v>1493</v>
      </c>
      <c r="FC244" s="12" t="s">
        <v>1493</v>
      </c>
      <c r="FD244" s="12" t="s">
        <v>1493</v>
      </c>
      <c r="FE244" s="12" t="s">
        <v>1493</v>
      </c>
      <c r="FF244" s="12" t="s">
        <v>1493</v>
      </c>
      <c r="FG244" s="12" t="s">
        <v>1493</v>
      </c>
      <c r="FH244" s="12" t="s">
        <v>1493</v>
      </c>
      <c r="FI244" s="12" t="s">
        <v>1493</v>
      </c>
      <c r="FJ244" s="12" t="s">
        <v>1493</v>
      </c>
      <c r="FK244" s="12" t="s">
        <v>1493</v>
      </c>
      <c r="FL244" s="12" t="s">
        <v>1493</v>
      </c>
      <c r="FM244" s="12" t="s">
        <v>1493</v>
      </c>
      <c r="FN244">
        <v>1</v>
      </c>
      <c r="FO244" s="12" t="s">
        <v>1493</v>
      </c>
      <c r="FP244" s="12" t="s">
        <v>1493</v>
      </c>
      <c r="FQ244">
        <v>0</v>
      </c>
      <c r="FR244" s="12" t="s">
        <v>1493</v>
      </c>
      <c r="FS244" s="12" t="s">
        <v>1493</v>
      </c>
      <c r="FT244" s="12" t="s">
        <v>1493</v>
      </c>
      <c r="FU244" s="12" t="s">
        <v>1493</v>
      </c>
      <c r="FV244" s="12" t="s">
        <v>1493</v>
      </c>
      <c r="FW244" s="12" t="s">
        <v>1493</v>
      </c>
      <c r="FX244" s="12" t="s">
        <v>1493</v>
      </c>
      <c r="FY244" s="12" t="s">
        <v>1493</v>
      </c>
      <c r="FZ244" s="12" t="s">
        <v>1493</v>
      </c>
      <c r="GA244" s="12" t="s">
        <v>1493</v>
      </c>
      <c r="GB244" s="12" t="s">
        <v>1493</v>
      </c>
      <c r="GC244" s="12" t="s">
        <v>1493</v>
      </c>
      <c r="GD244" s="12" t="s">
        <v>1493</v>
      </c>
      <c r="GE244" s="12" t="s">
        <v>1493</v>
      </c>
      <c r="GF244" s="12" t="s">
        <v>1493</v>
      </c>
      <c r="GG244" s="12" t="s">
        <v>1493</v>
      </c>
      <c r="GH244" s="12" t="s">
        <v>1493</v>
      </c>
      <c r="GI244" s="12" t="s">
        <v>1493</v>
      </c>
      <c r="GJ244">
        <v>0</v>
      </c>
      <c r="GK244">
        <v>0</v>
      </c>
      <c r="GL244">
        <v>0</v>
      </c>
      <c r="GN244">
        <v>1</v>
      </c>
    </row>
    <row r="245" spans="1:196" x14ac:dyDescent="0.25">
      <c r="A245" s="4">
        <v>1.149</v>
      </c>
      <c r="B245" s="12" t="s">
        <v>1070</v>
      </c>
      <c r="C245" s="12" t="s">
        <v>1493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 s="12" t="s">
        <v>1493</v>
      </c>
      <c r="M245" s="12" t="s">
        <v>1493</v>
      </c>
      <c r="N245">
        <v>1</v>
      </c>
      <c r="O245">
        <v>1</v>
      </c>
      <c r="P245" t="s">
        <v>1226</v>
      </c>
      <c r="Q245" s="12" t="s">
        <v>1493</v>
      </c>
      <c r="R245">
        <v>1</v>
      </c>
      <c r="S245" s="12" t="s">
        <v>1493</v>
      </c>
      <c r="T245" s="12" t="s">
        <v>1493</v>
      </c>
      <c r="U245" s="12" t="s">
        <v>1493</v>
      </c>
      <c r="V245" s="12" t="s">
        <v>1493</v>
      </c>
      <c r="W245" s="12" t="s">
        <v>1493</v>
      </c>
      <c r="X245" s="12" t="s">
        <v>1493</v>
      </c>
      <c r="Y245" s="12" t="s">
        <v>1493</v>
      </c>
      <c r="Z245" s="12" t="s">
        <v>1493</v>
      </c>
      <c r="AA245" s="12" t="s">
        <v>1493</v>
      </c>
      <c r="AB245" s="12" t="s">
        <v>1493</v>
      </c>
      <c r="AC245">
        <v>1</v>
      </c>
      <c r="AD245" s="12" t="s">
        <v>1493</v>
      </c>
      <c r="AE245" s="12" t="s">
        <v>1493</v>
      </c>
      <c r="AF245" s="12" t="s">
        <v>1493</v>
      </c>
      <c r="AG245" s="12" t="s">
        <v>1493</v>
      </c>
      <c r="AH245" s="12" t="s">
        <v>1493</v>
      </c>
      <c r="AI245" s="12" t="s">
        <v>1493</v>
      </c>
      <c r="AJ245" s="12" t="s">
        <v>1493</v>
      </c>
      <c r="AK245" s="12" t="s">
        <v>1493</v>
      </c>
      <c r="AL245" s="12" t="s">
        <v>1493</v>
      </c>
      <c r="AM245" s="12" t="s">
        <v>1493</v>
      </c>
      <c r="AN245" s="12" t="s">
        <v>1493</v>
      </c>
      <c r="AO245" s="12" t="s">
        <v>1493</v>
      </c>
      <c r="AP245" s="12" t="s">
        <v>1493</v>
      </c>
      <c r="AQ245" s="12" t="s">
        <v>1493</v>
      </c>
      <c r="AR245" s="12" t="s">
        <v>1493</v>
      </c>
      <c r="AS245" s="12" t="s">
        <v>1493</v>
      </c>
      <c r="AT245" s="12" t="s">
        <v>1493</v>
      </c>
      <c r="AU245" s="12" t="s">
        <v>1493</v>
      </c>
      <c r="AV245" s="12" t="s">
        <v>1493</v>
      </c>
      <c r="AW245" s="12" t="s">
        <v>1493</v>
      </c>
      <c r="AX245" s="12" t="s">
        <v>1493</v>
      </c>
      <c r="AY245" s="12" t="s">
        <v>1493</v>
      </c>
      <c r="AZ245" s="12" t="s">
        <v>1493</v>
      </c>
      <c r="BA245" s="12" t="s">
        <v>1493</v>
      </c>
      <c r="BB245" s="12" t="s">
        <v>1493</v>
      </c>
      <c r="BC245" s="12" t="s">
        <v>1493</v>
      </c>
      <c r="BD245" s="12" t="s">
        <v>1493</v>
      </c>
      <c r="BE245" s="12" t="s">
        <v>1493</v>
      </c>
      <c r="BF245" s="12" t="s">
        <v>1493</v>
      </c>
      <c r="BG245" s="12" t="s">
        <v>1493</v>
      </c>
      <c r="BH245" s="12" t="s">
        <v>1493</v>
      </c>
      <c r="BI245" s="12" t="s">
        <v>1493</v>
      </c>
      <c r="BJ245" s="12" t="s">
        <v>1493</v>
      </c>
      <c r="BK245" s="12" t="s">
        <v>1493</v>
      </c>
      <c r="BL245" s="12" t="s">
        <v>1493</v>
      </c>
      <c r="BM245" s="12" t="s">
        <v>1493</v>
      </c>
      <c r="BN245" s="12" t="s">
        <v>1493</v>
      </c>
      <c r="BO245" s="12" t="s">
        <v>1493</v>
      </c>
      <c r="BP245" s="12" t="s">
        <v>1493</v>
      </c>
      <c r="BQ245" s="12" t="s">
        <v>1493</v>
      </c>
      <c r="BR245" s="12" t="s">
        <v>1493</v>
      </c>
      <c r="BS245" s="12" t="s">
        <v>1493</v>
      </c>
      <c r="BT245" s="12" t="s">
        <v>1493</v>
      </c>
      <c r="BU245" s="12" t="s">
        <v>1493</v>
      </c>
      <c r="BV245" s="12" t="s">
        <v>1493</v>
      </c>
      <c r="BW245" s="12" t="s">
        <v>1493</v>
      </c>
      <c r="BX245" s="12" t="s">
        <v>1493</v>
      </c>
      <c r="BY245" s="12" t="s">
        <v>1493</v>
      </c>
      <c r="BZ245" s="12" t="s">
        <v>1493</v>
      </c>
      <c r="CA245" s="12" t="s">
        <v>1493</v>
      </c>
      <c r="CB245" s="12" t="s">
        <v>1493</v>
      </c>
      <c r="CC245" s="12" t="s">
        <v>1493</v>
      </c>
      <c r="CD245" s="12" t="s">
        <v>1493</v>
      </c>
      <c r="CE245" s="12" t="s">
        <v>1493</v>
      </c>
      <c r="CF245" s="12" t="s">
        <v>1493</v>
      </c>
      <c r="CG245" s="12" t="s">
        <v>1493</v>
      </c>
      <c r="CH245" s="12" t="s">
        <v>1493</v>
      </c>
      <c r="CI245" s="12" t="s">
        <v>1493</v>
      </c>
      <c r="CJ245" s="12" t="s">
        <v>1493</v>
      </c>
      <c r="CK245" s="12" t="s">
        <v>1493</v>
      </c>
      <c r="CL245" s="12" t="s">
        <v>1493</v>
      </c>
      <c r="CM245" s="12" t="s">
        <v>1493</v>
      </c>
      <c r="CN245" s="12" t="s">
        <v>1493</v>
      </c>
      <c r="CO245" s="12" t="s">
        <v>1493</v>
      </c>
      <c r="CP245" s="12" t="s">
        <v>1493</v>
      </c>
      <c r="CQ245" s="12" t="s">
        <v>1493</v>
      </c>
      <c r="CR245" s="12" t="s">
        <v>1493</v>
      </c>
      <c r="CS245" s="12" t="s">
        <v>1493</v>
      </c>
      <c r="CT245" s="12" t="s">
        <v>1493</v>
      </c>
      <c r="CU245" s="12" t="s">
        <v>1493</v>
      </c>
      <c r="CV245" s="12" t="s">
        <v>1493</v>
      </c>
      <c r="CW245" s="12" t="s">
        <v>1493</v>
      </c>
      <c r="CX245" s="12" t="s">
        <v>1493</v>
      </c>
      <c r="CY245" s="12" t="s">
        <v>1493</v>
      </c>
      <c r="CZ245" s="12" t="s">
        <v>1493</v>
      </c>
      <c r="DA245" s="12" t="s">
        <v>1493</v>
      </c>
      <c r="DB245" s="12" t="s">
        <v>1493</v>
      </c>
      <c r="DC245" s="12" t="s">
        <v>1493</v>
      </c>
      <c r="DD245" s="12" t="s">
        <v>1493</v>
      </c>
      <c r="DE245" s="12" t="s">
        <v>1493</v>
      </c>
      <c r="DF245" s="12" t="s">
        <v>1493</v>
      </c>
      <c r="DG245" s="12" t="s">
        <v>1493</v>
      </c>
      <c r="DH245" s="12" t="s">
        <v>1493</v>
      </c>
      <c r="DI245" s="12" t="s">
        <v>1493</v>
      </c>
      <c r="DJ245" s="12" t="s">
        <v>1493</v>
      </c>
      <c r="DK245" s="12" t="s">
        <v>1493</v>
      </c>
      <c r="DL245" s="12" t="s">
        <v>1493</v>
      </c>
      <c r="DM245" s="12" t="s">
        <v>1493</v>
      </c>
      <c r="DN245" s="12" t="s">
        <v>1493</v>
      </c>
      <c r="DO245" s="12" t="s">
        <v>1493</v>
      </c>
      <c r="DP245" s="12" t="s">
        <v>1493</v>
      </c>
      <c r="DQ245" s="12" t="s">
        <v>1493</v>
      </c>
      <c r="DR245" s="12" t="s">
        <v>1493</v>
      </c>
      <c r="DS245" s="12" t="s">
        <v>1493</v>
      </c>
      <c r="DT245" s="12" t="s">
        <v>1493</v>
      </c>
      <c r="DU245" s="12" t="s">
        <v>1493</v>
      </c>
      <c r="DV245" s="12" t="s">
        <v>1493</v>
      </c>
      <c r="DW245" s="12" t="s">
        <v>1493</v>
      </c>
      <c r="DX245" s="12" t="s">
        <v>1493</v>
      </c>
      <c r="DY245" s="12" t="s">
        <v>1493</v>
      </c>
      <c r="DZ245" s="12" t="s">
        <v>1493</v>
      </c>
      <c r="EA245" s="12" t="s">
        <v>1493</v>
      </c>
      <c r="EB245" s="12" t="s">
        <v>1493</v>
      </c>
      <c r="EC245" s="12" t="s">
        <v>1493</v>
      </c>
      <c r="ED245" s="12" t="s">
        <v>1493</v>
      </c>
      <c r="EE245" s="12" t="s">
        <v>1493</v>
      </c>
      <c r="EF245" s="12" t="s">
        <v>1493</v>
      </c>
      <c r="EG245" s="12" t="s">
        <v>1493</v>
      </c>
      <c r="EH245" s="12" t="s">
        <v>1493</v>
      </c>
      <c r="EI245" s="12" t="s">
        <v>1493</v>
      </c>
      <c r="EJ245" s="12" t="s">
        <v>1493</v>
      </c>
      <c r="EK245" s="12" t="s">
        <v>1493</v>
      </c>
      <c r="EL245" s="12" t="s">
        <v>1493</v>
      </c>
      <c r="EM245" s="12" t="s">
        <v>1493</v>
      </c>
      <c r="EN245" s="12" t="s">
        <v>1493</v>
      </c>
      <c r="EO245" s="12" t="s">
        <v>1493</v>
      </c>
      <c r="EP245" s="12" t="s">
        <v>1493</v>
      </c>
      <c r="EQ245" s="12" t="s">
        <v>1493</v>
      </c>
      <c r="ER245" s="12" t="s">
        <v>1493</v>
      </c>
      <c r="ES245" s="12" t="s">
        <v>1493</v>
      </c>
      <c r="ET245" s="12" t="s">
        <v>1493</v>
      </c>
      <c r="EU245" s="12" t="s">
        <v>1493</v>
      </c>
      <c r="EV245" s="12" t="s">
        <v>1493</v>
      </c>
      <c r="EW245" s="12" t="s">
        <v>1493</v>
      </c>
      <c r="EX245" s="12" t="s">
        <v>1493</v>
      </c>
      <c r="EY245" s="12" t="s">
        <v>1493</v>
      </c>
      <c r="EZ245" s="12" t="s">
        <v>1493</v>
      </c>
      <c r="FA245" s="12" t="s">
        <v>1493</v>
      </c>
      <c r="FB245" s="12" t="s">
        <v>1493</v>
      </c>
      <c r="FC245" s="12" t="s">
        <v>1493</v>
      </c>
      <c r="FD245" s="12" t="s">
        <v>1493</v>
      </c>
      <c r="FE245" s="12" t="s">
        <v>1493</v>
      </c>
      <c r="FF245" s="12" t="s">
        <v>1493</v>
      </c>
      <c r="FG245" s="12" t="s">
        <v>1493</v>
      </c>
      <c r="FH245" s="12" t="s">
        <v>1493</v>
      </c>
      <c r="FI245" s="12" t="s">
        <v>1493</v>
      </c>
      <c r="FJ245" s="12" t="s">
        <v>1493</v>
      </c>
      <c r="FK245" s="12" t="s">
        <v>1493</v>
      </c>
      <c r="FL245" s="12" t="s">
        <v>1493</v>
      </c>
      <c r="FM245" s="12" t="s">
        <v>1493</v>
      </c>
      <c r="FN245">
        <v>1</v>
      </c>
      <c r="FO245" s="12" t="s">
        <v>1493</v>
      </c>
      <c r="FP245" s="12" t="s">
        <v>1493</v>
      </c>
      <c r="FQ245">
        <v>1</v>
      </c>
      <c r="FR245" s="12" t="s">
        <v>1493</v>
      </c>
      <c r="FS245" s="12" t="s">
        <v>1493</v>
      </c>
      <c r="FT245" s="12" t="s">
        <v>1493</v>
      </c>
      <c r="FU245" s="12" t="s">
        <v>1493</v>
      </c>
      <c r="FV245" s="12" t="s">
        <v>1493</v>
      </c>
      <c r="FW245" s="12" t="s">
        <v>1493</v>
      </c>
      <c r="FX245" s="12" t="s">
        <v>1493</v>
      </c>
      <c r="FY245" s="12" t="s">
        <v>1493</v>
      </c>
      <c r="FZ245" s="12" t="s">
        <v>1493</v>
      </c>
      <c r="GA245" s="12" t="s">
        <v>1493</v>
      </c>
      <c r="GB245" s="12" t="s">
        <v>1493</v>
      </c>
      <c r="GC245" s="12" t="s">
        <v>1493</v>
      </c>
      <c r="GD245" s="12" t="s">
        <v>1493</v>
      </c>
      <c r="GE245" s="12" t="s">
        <v>1493</v>
      </c>
      <c r="GF245" s="12" t="s">
        <v>1493</v>
      </c>
      <c r="GG245" s="12" t="s">
        <v>1493</v>
      </c>
      <c r="GH245" s="12" t="s">
        <v>1493</v>
      </c>
      <c r="GI245" s="12" t="s">
        <v>1493</v>
      </c>
      <c r="GJ245">
        <v>0</v>
      </c>
      <c r="GK245">
        <v>0</v>
      </c>
      <c r="GL245">
        <v>0</v>
      </c>
      <c r="GN245">
        <v>1</v>
      </c>
    </row>
    <row r="246" spans="1:196" x14ac:dyDescent="0.25">
      <c r="A246" s="4">
        <v>1.1499999999999999</v>
      </c>
      <c r="B246" s="12" t="s">
        <v>473</v>
      </c>
      <c r="C246" s="12" t="s">
        <v>1493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 s="12" t="s">
        <v>1493</v>
      </c>
      <c r="M246" s="12" t="s">
        <v>1493</v>
      </c>
      <c r="N246" s="12" t="s">
        <v>1493</v>
      </c>
      <c r="O246">
        <v>1</v>
      </c>
      <c r="P246" t="s">
        <v>574</v>
      </c>
      <c r="Q246" s="12" t="s">
        <v>1493</v>
      </c>
      <c r="R246">
        <v>1</v>
      </c>
      <c r="S246" s="12" t="s">
        <v>1493</v>
      </c>
      <c r="T246" s="12" t="s">
        <v>1493</v>
      </c>
      <c r="U246" s="12" t="s">
        <v>1493</v>
      </c>
      <c r="V246" s="12" t="s">
        <v>1493</v>
      </c>
      <c r="W246" s="12" t="s">
        <v>1493</v>
      </c>
      <c r="X246" s="12" t="s">
        <v>1493</v>
      </c>
      <c r="Y246" s="12" t="s">
        <v>1493</v>
      </c>
      <c r="Z246" s="12" t="s">
        <v>1493</v>
      </c>
      <c r="AA246" s="12" t="s">
        <v>1493</v>
      </c>
      <c r="AB246">
        <v>1</v>
      </c>
      <c r="AC246" s="12" t="s">
        <v>1493</v>
      </c>
      <c r="AD246" s="12" t="s">
        <v>1493</v>
      </c>
      <c r="AE246" s="12" t="s">
        <v>1493</v>
      </c>
      <c r="AF246" s="12" t="s">
        <v>1493</v>
      </c>
      <c r="AG246" s="12" t="s">
        <v>1493</v>
      </c>
      <c r="AH246" s="12" t="s">
        <v>1493</v>
      </c>
      <c r="AI246" s="12" t="s">
        <v>1493</v>
      </c>
      <c r="AJ246" s="12" t="s">
        <v>1493</v>
      </c>
      <c r="AK246" s="12" t="s">
        <v>1493</v>
      </c>
      <c r="AL246" s="12" t="s">
        <v>1493</v>
      </c>
      <c r="AM246" s="12" t="s">
        <v>1493</v>
      </c>
      <c r="AN246" s="12" t="s">
        <v>1493</v>
      </c>
      <c r="AO246" s="12" t="s">
        <v>1493</v>
      </c>
      <c r="AP246" s="12" t="s">
        <v>1493</v>
      </c>
      <c r="AQ246" s="12" t="s">
        <v>1493</v>
      </c>
      <c r="AR246" s="12" t="s">
        <v>1493</v>
      </c>
      <c r="AS246" s="12" t="s">
        <v>1493</v>
      </c>
      <c r="AT246" s="12" t="s">
        <v>1493</v>
      </c>
      <c r="AU246" s="12" t="s">
        <v>1493</v>
      </c>
      <c r="AV246" s="12" t="s">
        <v>1493</v>
      </c>
      <c r="AW246" s="12" t="s">
        <v>1493</v>
      </c>
      <c r="AX246" s="12" t="s">
        <v>1493</v>
      </c>
      <c r="AY246" s="12" t="s">
        <v>1493</v>
      </c>
      <c r="AZ246" s="12" t="s">
        <v>1493</v>
      </c>
      <c r="BA246" s="12" t="s">
        <v>1493</v>
      </c>
      <c r="BB246" s="12" t="s">
        <v>1493</v>
      </c>
      <c r="BC246" s="12" t="s">
        <v>1493</v>
      </c>
      <c r="BD246" s="12" t="s">
        <v>1493</v>
      </c>
      <c r="BE246" s="12" t="s">
        <v>1493</v>
      </c>
      <c r="BF246" s="12" t="s">
        <v>1493</v>
      </c>
      <c r="BG246" s="12" t="s">
        <v>1493</v>
      </c>
      <c r="BH246" s="12" t="s">
        <v>1493</v>
      </c>
      <c r="BI246" s="12" t="s">
        <v>1493</v>
      </c>
      <c r="BJ246" s="12" t="s">
        <v>1493</v>
      </c>
      <c r="BK246" s="12" t="s">
        <v>1493</v>
      </c>
      <c r="BL246" s="12" t="s">
        <v>1493</v>
      </c>
      <c r="BM246" s="12" t="s">
        <v>1493</v>
      </c>
      <c r="BN246" s="12" t="s">
        <v>1493</v>
      </c>
      <c r="BO246" s="12" t="s">
        <v>1493</v>
      </c>
      <c r="BP246" s="12" t="s">
        <v>1493</v>
      </c>
      <c r="BQ246" s="12" t="s">
        <v>1493</v>
      </c>
      <c r="BR246" s="12" t="s">
        <v>1493</v>
      </c>
      <c r="BS246" s="12" t="s">
        <v>1493</v>
      </c>
      <c r="BT246" s="12" t="s">
        <v>1493</v>
      </c>
      <c r="BU246" s="12" t="s">
        <v>1493</v>
      </c>
      <c r="BV246" s="12" t="s">
        <v>1493</v>
      </c>
      <c r="BW246" s="12" t="s">
        <v>1493</v>
      </c>
      <c r="BX246" s="12" t="s">
        <v>1493</v>
      </c>
      <c r="BY246" s="12" t="s">
        <v>1493</v>
      </c>
      <c r="BZ246" s="12" t="s">
        <v>1493</v>
      </c>
      <c r="CA246" s="12" t="s">
        <v>1493</v>
      </c>
      <c r="CB246" s="12" t="s">
        <v>1493</v>
      </c>
      <c r="CC246" s="12" t="s">
        <v>1493</v>
      </c>
      <c r="CD246" s="12" t="s">
        <v>1493</v>
      </c>
      <c r="CE246" s="12" t="s">
        <v>1493</v>
      </c>
      <c r="CF246" s="12" t="s">
        <v>1493</v>
      </c>
      <c r="CG246" s="12" t="s">
        <v>1493</v>
      </c>
      <c r="CH246" s="12" t="s">
        <v>1493</v>
      </c>
      <c r="CI246" s="12" t="s">
        <v>1493</v>
      </c>
      <c r="CJ246" s="12" t="s">
        <v>1493</v>
      </c>
      <c r="CK246" s="12" t="s">
        <v>1493</v>
      </c>
      <c r="CL246" s="12" t="s">
        <v>1493</v>
      </c>
      <c r="CM246" s="12" t="s">
        <v>1493</v>
      </c>
      <c r="CN246" s="12" t="s">
        <v>1493</v>
      </c>
      <c r="CO246" s="12" t="s">
        <v>1493</v>
      </c>
      <c r="CP246" s="12" t="s">
        <v>1493</v>
      </c>
      <c r="CQ246" s="12" t="s">
        <v>1493</v>
      </c>
      <c r="CR246" s="12" t="s">
        <v>1493</v>
      </c>
      <c r="CS246" s="12" t="s">
        <v>1493</v>
      </c>
      <c r="CT246" s="12" t="s">
        <v>1493</v>
      </c>
      <c r="CU246" s="12" t="s">
        <v>1493</v>
      </c>
      <c r="CV246" s="12" t="s">
        <v>1493</v>
      </c>
      <c r="CW246" s="12" t="s">
        <v>1493</v>
      </c>
      <c r="CX246" s="12" t="s">
        <v>1493</v>
      </c>
      <c r="CY246" s="12" t="s">
        <v>1493</v>
      </c>
      <c r="CZ246" s="12" t="s">
        <v>1493</v>
      </c>
      <c r="DA246" s="12" t="s">
        <v>1493</v>
      </c>
      <c r="DB246" s="12" t="s">
        <v>1493</v>
      </c>
      <c r="DC246" s="12" t="s">
        <v>1493</v>
      </c>
      <c r="DD246" s="12" t="s">
        <v>1493</v>
      </c>
      <c r="DE246" s="12" t="s">
        <v>1493</v>
      </c>
      <c r="DF246" s="12" t="s">
        <v>1493</v>
      </c>
      <c r="DG246" s="12" t="s">
        <v>1493</v>
      </c>
      <c r="DH246" s="12" t="s">
        <v>1493</v>
      </c>
      <c r="DI246" s="12" t="s">
        <v>1493</v>
      </c>
      <c r="DJ246" s="12" t="s">
        <v>1493</v>
      </c>
      <c r="DK246" s="12" t="s">
        <v>1493</v>
      </c>
      <c r="DL246" s="12" t="s">
        <v>1493</v>
      </c>
      <c r="DM246" s="12" t="s">
        <v>1493</v>
      </c>
      <c r="DN246" s="12" t="s">
        <v>1493</v>
      </c>
      <c r="DO246" s="12" t="s">
        <v>1493</v>
      </c>
      <c r="DP246" s="12" t="s">
        <v>1493</v>
      </c>
      <c r="DQ246" s="12" t="s">
        <v>1493</v>
      </c>
      <c r="DR246" s="12" t="s">
        <v>1493</v>
      </c>
      <c r="DS246" s="12" t="s">
        <v>1493</v>
      </c>
      <c r="DT246" s="12" t="s">
        <v>1493</v>
      </c>
      <c r="DU246" s="12" t="s">
        <v>1493</v>
      </c>
      <c r="DV246" s="12" t="s">
        <v>1493</v>
      </c>
      <c r="DW246" s="12" t="s">
        <v>1493</v>
      </c>
      <c r="DX246" s="12" t="s">
        <v>1493</v>
      </c>
      <c r="DY246" s="12" t="s">
        <v>1493</v>
      </c>
      <c r="DZ246" s="12" t="s">
        <v>1493</v>
      </c>
      <c r="EA246" s="12" t="s">
        <v>1493</v>
      </c>
      <c r="EB246" s="12" t="s">
        <v>1493</v>
      </c>
      <c r="EC246" s="12" t="s">
        <v>1493</v>
      </c>
      <c r="ED246" s="12" t="s">
        <v>1493</v>
      </c>
      <c r="EE246" s="12" t="s">
        <v>1493</v>
      </c>
      <c r="EF246" s="12" t="s">
        <v>1493</v>
      </c>
      <c r="EG246" s="12" t="s">
        <v>1493</v>
      </c>
      <c r="EH246" s="12" t="s">
        <v>1493</v>
      </c>
      <c r="EI246" s="12" t="s">
        <v>1493</v>
      </c>
      <c r="EJ246" s="12" t="s">
        <v>1493</v>
      </c>
      <c r="EK246" s="12" t="s">
        <v>1493</v>
      </c>
      <c r="EL246" s="12" t="s">
        <v>1493</v>
      </c>
      <c r="EM246" s="12" t="s">
        <v>1493</v>
      </c>
      <c r="EN246" s="12" t="s">
        <v>1493</v>
      </c>
      <c r="EO246" s="12" t="s">
        <v>1493</v>
      </c>
      <c r="EP246" s="12" t="s">
        <v>1493</v>
      </c>
      <c r="EQ246" s="12" t="s">
        <v>1493</v>
      </c>
      <c r="ER246" s="12" t="s">
        <v>1493</v>
      </c>
      <c r="ES246" s="12" t="s">
        <v>1493</v>
      </c>
      <c r="ET246" s="12" t="s">
        <v>1493</v>
      </c>
      <c r="EU246" s="12" t="s">
        <v>1493</v>
      </c>
      <c r="EV246" s="12" t="s">
        <v>1493</v>
      </c>
      <c r="EW246" s="12" t="s">
        <v>1493</v>
      </c>
      <c r="EX246" s="12" t="s">
        <v>1493</v>
      </c>
      <c r="EY246" s="12" t="s">
        <v>1493</v>
      </c>
      <c r="EZ246" s="12" t="s">
        <v>1493</v>
      </c>
      <c r="FA246" s="12" t="s">
        <v>1493</v>
      </c>
      <c r="FB246" s="12" t="s">
        <v>1493</v>
      </c>
      <c r="FC246" s="12" t="s">
        <v>1493</v>
      </c>
      <c r="FD246" s="12" t="s">
        <v>1493</v>
      </c>
      <c r="FE246" s="12" t="s">
        <v>1493</v>
      </c>
      <c r="FF246" s="12" t="s">
        <v>1493</v>
      </c>
      <c r="FG246" s="12" t="s">
        <v>1493</v>
      </c>
      <c r="FH246" s="12" t="s">
        <v>1493</v>
      </c>
      <c r="FI246" s="12" t="s">
        <v>1493</v>
      </c>
      <c r="FJ246" s="12" t="s">
        <v>1493</v>
      </c>
      <c r="FK246" s="12" t="s">
        <v>1493</v>
      </c>
      <c r="FL246" s="12" t="s">
        <v>1493</v>
      </c>
      <c r="FM246" s="12" t="s">
        <v>1493</v>
      </c>
      <c r="FN246">
        <v>1</v>
      </c>
      <c r="FO246" s="12" t="s">
        <v>1493</v>
      </c>
      <c r="FP246" s="12" t="s">
        <v>1493</v>
      </c>
      <c r="FQ246">
        <v>0</v>
      </c>
      <c r="FR246" s="12" t="s">
        <v>1493</v>
      </c>
      <c r="FS246" s="12" t="s">
        <v>1493</v>
      </c>
      <c r="FT246" s="12" t="s">
        <v>1493</v>
      </c>
      <c r="FU246" s="12" t="s">
        <v>1493</v>
      </c>
      <c r="FV246" s="12" t="s">
        <v>1493</v>
      </c>
      <c r="FW246" s="12" t="s">
        <v>1493</v>
      </c>
      <c r="FX246" s="12" t="s">
        <v>1493</v>
      </c>
      <c r="FY246" s="12" t="s">
        <v>1493</v>
      </c>
      <c r="FZ246" s="12" t="s">
        <v>1493</v>
      </c>
      <c r="GA246" s="12" t="s">
        <v>1493</v>
      </c>
      <c r="GB246" s="12" t="s">
        <v>1493</v>
      </c>
      <c r="GC246" s="12" t="s">
        <v>1493</v>
      </c>
      <c r="GD246" s="12" t="s">
        <v>1493</v>
      </c>
      <c r="GE246" s="12" t="s">
        <v>1493</v>
      </c>
      <c r="GF246" s="12" t="s">
        <v>1493</v>
      </c>
      <c r="GG246" s="12" t="s">
        <v>1493</v>
      </c>
      <c r="GH246" s="12" t="s">
        <v>1493</v>
      </c>
      <c r="GI246" s="12" t="s">
        <v>1493</v>
      </c>
      <c r="GJ246">
        <v>0</v>
      </c>
      <c r="GK246">
        <v>0</v>
      </c>
      <c r="GL246">
        <v>0</v>
      </c>
      <c r="GN246">
        <v>1</v>
      </c>
    </row>
    <row r="247" spans="1:196" x14ac:dyDescent="0.25">
      <c r="A247" s="4">
        <v>1.151</v>
      </c>
      <c r="B247" s="12" t="s">
        <v>609</v>
      </c>
      <c r="C247" s="12" t="s">
        <v>1493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 s="12" t="s">
        <v>1493</v>
      </c>
      <c r="M247" s="12" t="s">
        <v>1493</v>
      </c>
      <c r="N247" s="12" t="s">
        <v>1493</v>
      </c>
      <c r="O247" s="12" t="s">
        <v>1493</v>
      </c>
      <c r="P247" t="s">
        <v>1070</v>
      </c>
      <c r="Q247" s="12" t="s">
        <v>1493</v>
      </c>
      <c r="R247">
        <v>1</v>
      </c>
      <c r="S247" s="12" t="s">
        <v>1493</v>
      </c>
      <c r="T247" s="12" t="s">
        <v>1493</v>
      </c>
      <c r="U247" s="12" t="s">
        <v>1493</v>
      </c>
      <c r="V247" s="12" t="s">
        <v>1493</v>
      </c>
      <c r="W247" s="12" t="s">
        <v>1493</v>
      </c>
      <c r="X247" s="12" t="s">
        <v>1493</v>
      </c>
      <c r="Y247" s="12" t="s">
        <v>1493</v>
      </c>
      <c r="Z247" s="12" t="s">
        <v>1493</v>
      </c>
      <c r="AA247" s="12" t="s">
        <v>1493</v>
      </c>
      <c r="AB247">
        <v>1</v>
      </c>
      <c r="AC247">
        <v>1</v>
      </c>
      <c r="AD247" s="12" t="s">
        <v>1493</v>
      </c>
      <c r="AE247" s="12" t="s">
        <v>1493</v>
      </c>
      <c r="AF247" s="12" t="s">
        <v>1493</v>
      </c>
      <c r="AG247" s="12" t="s">
        <v>1493</v>
      </c>
      <c r="AH247" s="12" t="s">
        <v>1493</v>
      </c>
      <c r="AI247" s="12" t="s">
        <v>1493</v>
      </c>
      <c r="AJ247" s="12" t="s">
        <v>1493</v>
      </c>
      <c r="AK247" s="12" t="s">
        <v>1493</v>
      </c>
      <c r="AL247" s="12" t="s">
        <v>1493</v>
      </c>
      <c r="AM247" s="12" t="s">
        <v>1493</v>
      </c>
      <c r="AN247" s="12" t="s">
        <v>1493</v>
      </c>
      <c r="AO247" s="12" t="s">
        <v>1493</v>
      </c>
      <c r="AP247" s="12" t="s">
        <v>1493</v>
      </c>
      <c r="AQ247" s="12" t="s">
        <v>1493</v>
      </c>
      <c r="AR247" s="12" t="s">
        <v>1493</v>
      </c>
      <c r="AS247" s="12" t="s">
        <v>1493</v>
      </c>
      <c r="AT247" s="12" t="s">
        <v>1493</v>
      </c>
      <c r="AU247" s="12" t="s">
        <v>1493</v>
      </c>
      <c r="AV247" s="12" t="s">
        <v>1493</v>
      </c>
      <c r="AW247" s="12" t="s">
        <v>1493</v>
      </c>
      <c r="AX247" s="12" t="s">
        <v>1493</v>
      </c>
      <c r="AY247" s="12" t="s">
        <v>1493</v>
      </c>
      <c r="AZ247" s="12" t="s">
        <v>1493</v>
      </c>
      <c r="BA247" s="12" t="s">
        <v>1493</v>
      </c>
      <c r="BB247" s="12" t="s">
        <v>1493</v>
      </c>
      <c r="BC247" s="12" t="s">
        <v>1493</v>
      </c>
      <c r="BD247" s="12" t="s">
        <v>1493</v>
      </c>
      <c r="BE247" s="12" t="s">
        <v>1493</v>
      </c>
      <c r="BF247" s="12" t="s">
        <v>1493</v>
      </c>
      <c r="BG247" s="12" t="s">
        <v>1493</v>
      </c>
      <c r="BH247" s="12" t="s">
        <v>1493</v>
      </c>
      <c r="BI247" s="12" t="s">
        <v>1493</v>
      </c>
      <c r="BJ247" s="12" t="s">
        <v>1493</v>
      </c>
      <c r="BK247" s="12" t="s">
        <v>1493</v>
      </c>
      <c r="BL247" s="12" t="s">
        <v>1493</v>
      </c>
      <c r="BM247" s="12" t="s">
        <v>1493</v>
      </c>
      <c r="BN247" s="12" t="s">
        <v>1493</v>
      </c>
      <c r="BO247" s="12" t="s">
        <v>1493</v>
      </c>
      <c r="BP247" s="12" t="s">
        <v>1493</v>
      </c>
      <c r="BQ247" s="12" t="s">
        <v>1493</v>
      </c>
      <c r="BR247" s="12" t="s">
        <v>1493</v>
      </c>
      <c r="BS247" s="12" t="s">
        <v>1493</v>
      </c>
      <c r="BT247" s="12" t="s">
        <v>1493</v>
      </c>
      <c r="BU247" s="12" t="s">
        <v>1493</v>
      </c>
      <c r="BV247" s="12" t="s">
        <v>1493</v>
      </c>
      <c r="BW247" s="12" t="s">
        <v>1493</v>
      </c>
      <c r="BX247" s="12" t="s">
        <v>1493</v>
      </c>
      <c r="BY247" s="12" t="s">
        <v>1493</v>
      </c>
      <c r="BZ247" s="12" t="s">
        <v>1493</v>
      </c>
      <c r="CA247" s="12" t="s">
        <v>1493</v>
      </c>
      <c r="CB247" s="12" t="s">
        <v>1493</v>
      </c>
      <c r="CC247" s="12" t="s">
        <v>1493</v>
      </c>
      <c r="CD247" s="12" t="s">
        <v>1493</v>
      </c>
      <c r="CE247" s="12" t="s">
        <v>1493</v>
      </c>
      <c r="CF247" s="12" t="s">
        <v>1493</v>
      </c>
      <c r="CG247" s="12" t="s">
        <v>1493</v>
      </c>
      <c r="CH247" s="12" t="s">
        <v>1493</v>
      </c>
      <c r="CI247" s="12" t="s">
        <v>1493</v>
      </c>
      <c r="CJ247" s="12" t="s">
        <v>1493</v>
      </c>
      <c r="CK247" s="12" t="s">
        <v>1493</v>
      </c>
      <c r="CL247" s="12" t="s">
        <v>1493</v>
      </c>
      <c r="CM247" s="12" t="s">
        <v>1493</v>
      </c>
      <c r="CN247" s="12" t="s">
        <v>1493</v>
      </c>
      <c r="CO247" s="12" t="s">
        <v>1493</v>
      </c>
      <c r="CP247" s="12" t="s">
        <v>1493</v>
      </c>
      <c r="CQ247" s="12" t="s">
        <v>1493</v>
      </c>
      <c r="CR247" s="12" t="s">
        <v>1493</v>
      </c>
      <c r="CS247" s="12" t="s">
        <v>1493</v>
      </c>
      <c r="CT247" s="12" t="s">
        <v>1493</v>
      </c>
      <c r="CU247" s="12" t="s">
        <v>1493</v>
      </c>
      <c r="CV247" s="12" t="s">
        <v>1493</v>
      </c>
      <c r="CW247" s="12" t="s">
        <v>1493</v>
      </c>
      <c r="CX247" s="12" t="s">
        <v>1493</v>
      </c>
      <c r="CY247" s="12" t="s">
        <v>1493</v>
      </c>
      <c r="CZ247" s="12" t="s">
        <v>1493</v>
      </c>
      <c r="DA247" s="12" t="s">
        <v>1493</v>
      </c>
      <c r="DB247" s="12" t="s">
        <v>1493</v>
      </c>
      <c r="DC247" s="12" t="s">
        <v>1493</v>
      </c>
      <c r="DD247" s="12" t="s">
        <v>1493</v>
      </c>
      <c r="DE247" s="12" t="s">
        <v>1493</v>
      </c>
      <c r="DF247" s="12" t="s">
        <v>1493</v>
      </c>
      <c r="DG247" s="12" t="s">
        <v>1493</v>
      </c>
      <c r="DH247" s="12" t="s">
        <v>1493</v>
      </c>
      <c r="DI247" s="12" t="s">
        <v>1493</v>
      </c>
      <c r="DJ247" s="12" t="s">
        <v>1493</v>
      </c>
      <c r="DK247" s="12" t="s">
        <v>1493</v>
      </c>
      <c r="DL247" s="12" t="s">
        <v>1493</v>
      </c>
      <c r="DM247" s="12" t="s">
        <v>1493</v>
      </c>
      <c r="DN247" s="12" t="s">
        <v>1493</v>
      </c>
      <c r="DO247" s="12" t="s">
        <v>1493</v>
      </c>
      <c r="DP247" s="12" t="s">
        <v>1493</v>
      </c>
      <c r="DQ247" s="12" t="s">
        <v>1493</v>
      </c>
      <c r="DR247" s="12" t="s">
        <v>1493</v>
      </c>
      <c r="DS247" s="12" t="s">
        <v>1493</v>
      </c>
      <c r="DT247" s="12" t="s">
        <v>1493</v>
      </c>
      <c r="DU247" s="12" t="s">
        <v>1493</v>
      </c>
      <c r="DV247" s="12" t="s">
        <v>1493</v>
      </c>
      <c r="DW247" s="12" t="s">
        <v>1493</v>
      </c>
      <c r="DX247" s="12" t="s">
        <v>1493</v>
      </c>
      <c r="DY247" s="12" t="s">
        <v>1493</v>
      </c>
      <c r="DZ247" s="12" t="s">
        <v>1493</v>
      </c>
      <c r="EA247" s="12" t="s">
        <v>1493</v>
      </c>
      <c r="EB247" s="12" t="s">
        <v>1493</v>
      </c>
      <c r="EC247" s="12" t="s">
        <v>1493</v>
      </c>
      <c r="ED247" s="12" t="s">
        <v>1493</v>
      </c>
      <c r="EE247" s="12" t="s">
        <v>1493</v>
      </c>
      <c r="EF247" s="12" t="s">
        <v>1493</v>
      </c>
      <c r="EG247" s="12" t="s">
        <v>1493</v>
      </c>
      <c r="EH247" s="12" t="s">
        <v>1493</v>
      </c>
      <c r="EI247" s="12" t="s">
        <v>1493</v>
      </c>
      <c r="EJ247" s="12" t="s">
        <v>1493</v>
      </c>
      <c r="EK247" s="12" t="s">
        <v>1493</v>
      </c>
      <c r="EL247" s="12" t="s">
        <v>1493</v>
      </c>
      <c r="EM247" s="12" t="s">
        <v>1493</v>
      </c>
      <c r="EN247" s="12" t="s">
        <v>1493</v>
      </c>
      <c r="EO247" s="12" t="s">
        <v>1493</v>
      </c>
      <c r="EP247" s="12" t="s">
        <v>1493</v>
      </c>
      <c r="EQ247" s="12" t="s">
        <v>1493</v>
      </c>
      <c r="ER247" s="12" t="s">
        <v>1493</v>
      </c>
      <c r="ES247" s="12" t="s">
        <v>1493</v>
      </c>
      <c r="ET247" s="12" t="s">
        <v>1493</v>
      </c>
      <c r="EU247" s="12" t="s">
        <v>1493</v>
      </c>
      <c r="EV247" s="12" t="s">
        <v>1493</v>
      </c>
      <c r="EW247" s="12" t="s">
        <v>1493</v>
      </c>
      <c r="EX247" s="12" t="s">
        <v>1493</v>
      </c>
      <c r="EY247" s="12" t="s">
        <v>1493</v>
      </c>
      <c r="EZ247" s="12" t="s">
        <v>1493</v>
      </c>
      <c r="FA247" s="12" t="s">
        <v>1493</v>
      </c>
      <c r="FB247" s="12" t="s">
        <v>1493</v>
      </c>
      <c r="FC247" s="12" t="s">
        <v>1493</v>
      </c>
      <c r="FD247" s="12" t="s">
        <v>1493</v>
      </c>
      <c r="FE247" s="12" t="s">
        <v>1493</v>
      </c>
      <c r="FF247" s="12" t="s">
        <v>1493</v>
      </c>
      <c r="FG247" s="12" t="s">
        <v>1493</v>
      </c>
      <c r="FH247" s="12" t="s">
        <v>1493</v>
      </c>
      <c r="FI247" s="12" t="s">
        <v>1493</v>
      </c>
      <c r="FJ247" s="12" t="s">
        <v>1493</v>
      </c>
      <c r="FK247" s="12" t="s">
        <v>1493</v>
      </c>
      <c r="FL247" s="12" t="s">
        <v>1493</v>
      </c>
      <c r="FM247" s="12" t="s">
        <v>1493</v>
      </c>
      <c r="FN247">
        <v>1</v>
      </c>
      <c r="FO247" s="12" t="s">
        <v>1493</v>
      </c>
      <c r="FP247" s="12" t="s">
        <v>1493</v>
      </c>
      <c r="FQ247">
        <v>1</v>
      </c>
      <c r="FR247" s="12" t="s">
        <v>1493</v>
      </c>
      <c r="FS247" s="12" t="s">
        <v>1493</v>
      </c>
      <c r="FT247" s="12" t="s">
        <v>1493</v>
      </c>
      <c r="FU247" s="12" t="s">
        <v>1493</v>
      </c>
      <c r="FV247" s="12" t="s">
        <v>1493</v>
      </c>
      <c r="FW247" s="12" t="s">
        <v>1493</v>
      </c>
      <c r="FX247" s="12" t="s">
        <v>1493</v>
      </c>
      <c r="FY247" s="12" t="s">
        <v>1493</v>
      </c>
      <c r="FZ247" s="12" t="s">
        <v>1493</v>
      </c>
      <c r="GA247" s="12" t="s">
        <v>1493</v>
      </c>
      <c r="GB247" s="12" t="s">
        <v>1493</v>
      </c>
      <c r="GC247" s="12" t="s">
        <v>1493</v>
      </c>
      <c r="GD247" s="12" t="s">
        <v>1493</v>
      </c>
      <c r="GE247" s="12" t="s">
        <v>1493</v>
      </c>
      <c r="GF247" s="12" t="s">
        <v>1493</v>
      </c>
      <c r="GG247" s="12" t="s">
        <v>1493</v>
      </c>
      <c r="GH247" s="12" t="s">
        <v>1493</v>
      </c>
      <c r="GI247" s="12" t="s">
        <v>1493</v>
      </c>
      <c r="GJ247">
        <v>0</v>
      </c>
      <c r="GK247">
        <v>0</v>
      </c>
      <c r="GL247">
        <v>0</v>
      </c>
      <c r="GN247">
        <v>1</v>
      </c>
    </row>
    <row r="248" spans="1:196" x14ac:dyDescent="0.25">
      <c r="A248" s="4">
        <v>1.1519999999999999</v>
      </c>
      <c r="B248" s="12" t="s">
        <v>1006</v>
      </c>
      <c r="C248" s="12" t="s">
        <v>1493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 s="12" t="s">
        <v>1493</v>
      </c>
      <c r="M248" s="12" t="s">
        <v>1493</v>
      </c>
      <c r="N248" s="12" t="s">
        <v>1493</v>
      </c>
      <c r="O248" s="12" t="s">
        <v>1493</v>
      </c>
      <c r="P248" t="s">
        <v>533</v>
      </c>
      <c r="Q248" s="12" t="s">
        <v>1493</v>
      </c>
      <c r="R248">
        <v>1</v>
      </c>
      <c r="S248" s="12" t="s">
        <v>1493</v>
      </c>
      <c r="T248" s="12" t="s">
        <v>1493</v>
      </c>
      <c r="U248" s="12" t="s">
        <v>1493</v>
      </c>
      <c r="V248" s="12" t="s">
        <v>1493</v>
      </c>
      <c r="W248" s="12" t="s">
        <v>1493</v>
      </c>
      <c r="X248" s="12" t="s">
        <v>1493</v>
      </c>
      <c r="Y248" s="12" t="s">
        <v>1493</v>
      </c>
      <c r="Z248" s="12" t="s">
        <v>1493</v>
      </c>
      <c r="AA248" s="12" t="s">
        <v>1493</v>
      </c>
      <c r="AB248">
        <v>1</v>
      </c>
      <c r="AC248">
        <v>1</v>
      </c>
      <c r="AD248" s="12" t="s">
        <v>1493</v>
      </c>
      <c r="AE248" s="12" t="s">
        <v>1493</v>
      </c>
      <c r="AF248" s="12" t="s">
        <v>1493</v>
      </c>
      <c r="AG248" s="12" t="s">
        <v>1493</v>
      </c>
      <c r="AH248" s="12" t="s">
        <v>1493</v>
      </c>
      <c r="AI248" s="12" t="s">
        <v>1493</v>
      </c>
      <c r="AJ248" s="12" t="s">
        <v>1493</v>
      </c>
      <c r="AK248" s="12" t="s">
        <v>1493</v>
      </c>
      <c r="AL248" s="12" t="s">
        <v>1493</v>
      </c>
      <c r="AM248" s="12" t="s">
        <v>1493</v>
      </c>
      <c r="AN248" s="12" t="s">
        <v>1493</v>
      </c>
      <c r="AO248" s="12" t="s">
        <v>1493</v>
      </c>
      <c r="AP248" s="12" t="s">
        <v>1493</v>
      </c>
      <c r="AQ248" s="12" t="s">
        <v>1493</v>
      </c>
      <c r="AR248" s="12" t="s">
        <v>1493</v>
      </c>
      <c r="AS248" s="12" t="s">
        <v>1493</v>
      </c>
      <c r="AT248" s="12" t="s">
        <v>1493</v>
      </c>
      <c r="AU248" s="12" t="s">
        <v>1493</v>
      </c>
      <c r="AV248" s="12" t="s">
        <v>1493</v>
      </c>
      <c r="AW248" s="12" t="s">
        <v>1493</v>
      </c>
      <c r="AX248" s="12" t="s">
        <v>1493</v>
      </c>
      <c r="AY248" s="12" t="s">
        <v>1493</v>
      </c>
      <c r="AZ248" s="12" t="s">
        <v>1493</v>
      </c>
      <c r="BA248" s="12" t="s">
        <v>1493</v>
      </c>
      <c r="BB248" s="12" t="s">
        <v>1493</v>
      </c>
      <c r="BC248" s="12" t="s">
        <v>1493</v>
      </c>
      <c r="BD248" s="12" t="s">
        <v>1493</v>
      </c>
      <c r="BE248" s="12" t="s">
        <v>1493</v>
      </c>
      <c r="BF248" s="12" t="s">
        <v>1493</v>
      </c>
      <c r="BG248" s="12" t="s">
        <v>1493</v>
      </c>
      <c r="BH248" s="12" t="s">
        <v>1493</v>
      </c>
      <c r="BI248" s="12" t="s">
        <v>1493</v>
      </c>
      <c r="BJ248" s="12" t="s">
        <v>1493</v>
      </c>
      <c r="BK248" s="12" t="s">
        <v>1493</v>
      </c>
      <c r="BL248" s="12" t="s">
        <v>1493</v>
      </c>
      <c r="BM248" s="12" t="s">
        <v>1493</v>
      </c>
      <c r="BN248" s="12" t="s">
        <v>1493</v>
      </c>
      <c r="BO248" s="12" t="s">
        <v>1493</v>
      </c>
      <c r="BP248" s="12" t="s">
        <v>1493</v>
      </c>
      <c r="BQ248" s="12" t="s">
        <v>1493</v>
      </c>
      <c r="BR248" s="12" t="s">
        <v>1493</v>
      </c>
      <c r="BS248" s="12" t="s">
        <v>1493</v>
      </c>
      <c r="BT248" s="12" t="s">
        <v>1493</v>
      </c>
      <c r="BU248" s="12" t="s">
        <v>1493</v>
      </c>
      <c r="BV248" s="12" t="s">
        <v>1493</v>
      </c>
      <c r="BW248" s="12" t="s">
        <v>1493</v>
      </c>
      <c r="BX248" s="12" t="s">
        <v>1493</v>
      </c>
      <c r="BY248" s="12" t="s">
        <v>1493</v>
      </c>
      <c r="BZ248" s="12" t="s">
        <v>1493</v>
      </c>
      <c r="CA248" s="12" t="s">
        <v>1493</v>
      </c>
      <c r="CB248" s="12" t="s">
        <v>1493</v>
      </c>
      <c r="CC248" s="12" t="s">
        <v>1493</v>
      </c>
      <c r="CD248" s="12" t="s">
        <v>1493</v>
      </c>
      <c r="CE248" s="12" t="s">
        <v>1493</v>
      </c>
      <c r="CF248" s="12" t="s">
        <v>1493</v>
      </c>
      <c r="CG248" s="12" t="s">
        <v>1493</v>
      </c>
      <c r="CH248" s="12" t="s">
        <v>1493</v>
      </c>
      <c r="CI248" s="12" t="s">
        <v>1493</v>
      </c>
      <c r="CJ248" s="12" t="s">
        <v>1493</v>
      </c>
      <c r="CK248" s="12" t="s">
        <v>1493</v>
      </c>
      <c r="CL248" s="12" t="s">
        <v>1493</v>
      </c>
      <c r="CM248" s="12" t="s">
        <v>1493</v>
      </c>
      <c r="CN248" s="12" t="s">
        <v>1493</v>
      </c>
      <c r="CO248" s="12" t="s">
        <v>1493</v>
      </c>
      <c r="CP248" s="12" t="s">
        <v>1493</v>
      </c>
      <c r="CQ248" s="12" t="s">
        <v>1493</v>
      </c>
      <c r="CR248" s="12" t="s">
        <v>1493</v>
      </c>
      <c r="CS248" s="12" t="s">
        <v>1493</v>
      </c>
      <c r="CT248" s="12" t="s">
        <v>1493</v>
      </c>
      <c r="CU248" s="12" t="s">
        <v>1493</v>
      </c>
      <c r="CV248" s="12" t="s">
        <v>1493</v>
      </c>
      <c r="CW248" s="12" t="s">
        <v>1493</v>
      </c>
      <c r="CX248" s="12" t="s">
        <v>1493</v>
      </c>
      <c r="CY248" s="12" t="s">
        <v>1493</v>
      </c>
      <c r="CZ248" s="12" t="s">
        <v>1493</v>
      </c>
      <c r="DA248" s="12" t="s">
        <v>1493</v>
      </c>
      <c r="DB248" s="12" t="s">
        <v>1493</v>
      </c>
      <c r="DC248" s="12" t="s">
        <v>1493</v>
      </c>
      <c r="DD248" s="12" t="s">
        <v>1493</v>
      </c>
      <c r="DE248" s="12" t="s">
        <v>1493</v>
      </c>
      <c r="DF248" s="12" t="s">
        <v>1493</v>
      </c>
      <c r="DG248" s="12" t="s">
        <v>1493</v>
      </c>
      <c r="DH248" s="12" t="s">
        <v>1493</v>
      </c>
      <c r="DI248" s="12" t="s">
        <v>1493</v>
      </c>
      <c r="DJ248" s="12" t="s">
        <v>1493</v>
      </c>
      <c r="DK248" s="12" t="s">
        <v>1493</v>
      </c>
      <c r="DL248" s="12" t="s">
        <v>1493</v>
      </c>
      <c r="DM248" s="12" t="s">
        <v>1493</v>
      </c>
      <c r="DN248" s="12" t="s">
        <v>1493</v>
      </c>
      <c r="DO248" s="12" t="s">
        <v>1493</v>
      </c>
      <c r="DP248" s="12" t="s">
        <v>1493</v>
      </c>
      <c r="DQ248" s="12" t="s">
        <v>1493</v>
      </c>
      <c r="DR248" s="12" t="s">
        <v>1493</v>
      </c>
      <c r="DS248" s="12" t="s">
        <v>1493</v>
      </c>
      <c r="DT248" s="12" t="s">
        <v>1493</v>
      </c>
      <c r="DU248" s="12" t="s">
        <v>1493</v>
      </c>
      <c r="DV248" s="12" t="s">
        <v>1493</v>
      </c>
      <c r="DW248" s="12" t="s">
        <v>1493</v>
      </c>
      <c r="DX248" s="12" t="s">
        <v>1493</v>
      </c>
      <c r="DY248" s="12" t="s">
        <v>1493</v>
      </c>
      <c r="DZ248" s="12" t="s">
        <v>1493</v>
      </c>
      <c r="EA248" s="12" t="s">
        <v>1493</v>
      </c>
      <c r="EB248" s="12" t="s">
        <v>1493</v>
      </c>
      <c r="EC248" s="12" t="s">
        <v>1493</v>
      </c>
      <c r="ED248" s="12" t="s">
        <v>1493</v>
      </c>
      <c r="EE248" s="12" t="s">
        <v>1493</v>
      </c>
      <c r="EF248" s="12" t="s">
        <v>1493</v>
      </c>
      <c r="EG248" s="12" t="s">
        <v>1493</v>
      </c>
      <c r="EH248" s="12" t="s">
        <v>1493</v>
      </c>
      <c r="EI248" s="12" t="s">
        <v>1493</v>
      </c>
      <c r="EJ248" s="12" t="s">
        <v>1493</v>
      </c>
      <c r="EK248" s="12" t="s">
        <v>1493</v>
      </c>
      <c r="EL248" s="12" t="s">
        <v>1493</v>
      </c>
      <c r="EM248" s="12" t="s">
        <v>1493</v>
      </c>
      <c r="EN248" s="12" t="s">
        <v>1493</v>
      </c>
      <c r="EO248" s="12" t="s">
        <v>1493</v>
      </c>
      <c r="EP248" s="12" t="s">
        <v>1493</v>
      </c>
      <c r="EQ248" s="12" t="s">
        <v>1493</v>
      </c>
      <c r="ER248" s="12" t="s">
        <v>1493</v>
      </c>
      <c r="ES248" s="12" t="s">
        <v>1493</v>
      </c>
      <c r="ET248" s="12" t="s">
        <v>1493</v>
      </c>
      <c r="EU248" s="12" t="s">
        <v>1493</v>
      </c>
      <c r="EV248" s="12" t="s">
        <v>1493</v>
      </c>
      <c r="EW248" s="12" t="s">
        <v>1493</v>
      </c>
      <c r="EX248" s="12" t="s">
        <v>1493</v>
      </c>
      <c r="EY248" s="12" t="s">
        <v>1493</v>
      </c>
      <c r="EZ248" s="12" t="s">
        <v>1493</v>
      </c>
      <c r="FA248" s="12" t="s">
        <v>1493</v>
      </c>
      <c r="FB248" s="12" t="s">
        <v>1493</v>
      </c>
      <c r="FC248" s="12" t="s">
        <v>1493</v>
      </c>
      <c r="FD248" s="12" t="s">
        <v>1493</v>
      </c>
      <c r="FE248" s="12" t="s">
        <v>1493</v>
      </c>
      <c r="FF248" s="12" t="s">
        <v>1493</v>
      </c>
      <c r="FG248" s="12" t="s">
        <v>1493</v>
      </c>
      <c r="FH248" s="12" t="s">
        <v>1493</v>
      </c>
      <c r="FI248" s="12" t="s">
        <v>1493</v>
      </c>
      <c r="FJ248" s="12" t="s">
        <v>1493</v>
      </c>
      <c r="FK248" s="12" t="s">
        <v>1493</v>
      </c>
      <c r="FL248" s="12" t="s">
        <v>1493</v>
      </c>
      <c r="FM248" s="12" t="s">
        <v>1493</v>
      </c>
      <c r="FN248">
        <v>1</v>
      </c>
      <c r="FO248" s="12" t="s">
        <v>1493</v>
      </c>
      <c r="FP248" s="12" t="s">
        <v>1493</v>
      </c>
      <c r="FQ248">
        <v>0</v>
      </c>
      <c r="FR248" s="12" t="s">
        <v>1493</v>
      </c>
      <c r="FS248" s="12" t="s">
        <v>1493</v>
      </c>
      <c r="FT248" s="12" t="s">
        <v>1493</v>
      </c>
      <c r="FU248" s="12" t="s">
        <v>1493</v>
      </c>
      <c r="FV248" s="12" t="s">
        <v>1493</v>
      </c>
      <c r="FW248" s="12" t="s">
        <v>1493</v>
      </c>
      <c r="FX248" s="12" t="s">
        <v>1493</v>
      </c>
      <c r="FY248" s="12" t="s">
        <v>1493</v>
      </c>
      <c r="FZ248" s="12" t="s">
        <v>1493</v>
      </c>
      <c r="GA248" s="12" t="s">
        <v>1493</v>
      </c>
      <c r="GB248" s="12" t="s">
        <v>1493</v>
      </c>
      <c r="GC248" s="12" t="s">
        <v>1493</v>
      </c>
      <c r="GD248" s="12" t="s">
        <v>1493</v>
      </c>
      <c r="GE248" s="12" t="s">
        <v>1493</v>
      </c>
      <c r="GF248" s="12" t="s">
        <v>1493</v>
      </c>
      <c r="GG248" s="12" t="s">
        <v>1493</v>
      </c>
      <c r="GH248" s="12" t="s">
        <v>1493</v>
      </c>
      <c r="GI248" s="12" t="s">
        <v>1493</v>
      </c>
      <c r="GJ248">
        <v>0</v>
      </c>
      <c r="GK248">
        <v>0</v>
      </c>
      <c r="GL248">
        <v>0</v>
      </c>
      <c r="GN248">
        <v>1</v>
      </c>
    </row>
    <row r="249" spans="1:196" x14ac:dyDescent="0.25">
      <c r="A249" s="4">
        <v>1.153</v>
      </c>
      <c r="B249" s="12" t="s">
        <v>812</v>
      </c>
      <c r="C249" s="12" t="s">
        <v>1493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 s="12" t="s">
        <v>1493</v>
      </c>
      <c r="M249" s="12" t="s">
        <v>1493</v>
      </c>
      <c r="N249" s="12" t="s">
        <v>1493</v>
      </c>
      <c r="O249">
        <v>1</v>
      </c>
      <c r="P249" s="12" t="s">
        <v>1493</v>
      </c>
      <c r="Q249" s="12" t="s">
        <v>1493</v>
      </c>
      <c r="R249" s="12" t="s">
        <v>1493</v>
      </c>
      <c r="S249" s="12" t="s">
        <v>1493</v>
      </c>
      <c r="T249" s="12" t="s">
        <v>1493</v>
      </c>
      <c r="U249" s="12" t="s">
        <v>1493</v>
      </c>
      <c r="V249" s="12" t="s">
        <v>1493</v>
      </c>
      <c r="W249" s="12" t="s">
        <v>1493</v>
      </c>
      <c r="X249" s="12" t="s">
        <v>1493</v>
      </c>
      <c r="Y249" s="12" t="s">
        <v>1493</v>
      </c>
      <c r="Z249" s="12" t="s">
        <v>1493</v>
      </c>
      <c r="AA249" s="12" t="s">
        <v>1493</v>
      </c>
      <c r="AB249" s="12" t="s">
        <v>1493</v>
      </c>
      <c r="AC249" s="12" t="s">
        <v>1493</v>
      </c>
      <c r="AD249" s="12" t="s">
        <v>1493</v>
      </c>
      <c r="AE249" s="12" t="s">
        <v>1493</v>
      </c>
      <c r="AF249" s="12" t="s">
        <v>1493</v>
      </c>
      <c r="AG249" s="12" t="s">
        <v>1493</v>
      </c>
      <c r="AH249" s="12" t="s">
        <v>1493</v>
      </c>
      <c r="AI249" s="12" t="s">
        <v>1493</v>
      </c>
      <c r="AJ249" s="12" t="s">
        <v>1493</v>
      </c>
      <c r="AK249" s="12" t="s">
        <v>1493</v>
      </c>
      <c r="AL249" s="12" t="s">
        <v>1493</v>
      </c>
      <c r="AM249" s="12" t="s">
        <v>1493</v>
      </c>
      <c r="AN249" s="12" t="s">
        <v>1493</v>
      </c>
      <c r="AO249" s="12" t="s">
        <v>1493</v>
      </c>
      <c r="AP249" s="12" t="s">
        <v>1493</v>
      </c>
      <c r="AQ249" s="12" t="s">
        <v>1493</v>
      </c>
      <c r="AR249" s="12" t="s">
        <v>1493</v>
      </c>
      <c r="AS249" s="12" t="s">
        <v>1493</v>
      </c>
      <c r="AT249" s="12" t="s">
        <v>1493</v>
      </c>
      <c r="AU249" s="12" t="s">
        <v>1493</v>
      </c>
      <c r="AV249" s="12" t="s">
        <v>1493</v>
      </c>
      <c r="AW249" s="12" t="s">
        <v>1493</v>
      </c>
      <c r="AX249" s="12" t="s">
        <v>1493</v>
      </c>
      <c r="AY249" s="12" t="s">
        <v>1493</v>
      </c>
      <c r="AZ249" s="12" t="s">
        <v>1493</v>
      </c>
      <c r="BA249" s="12" t="s">
        <v>1493</v>
      </c>
      <c r="BB249" s="12" t="s">
        <v>1493</v>
      </c>
      <c r="BC249" s="12" t="s">
        <v>1493</v>
      </c>
      <c r="BD249" s="12" t="s">
        <v>1493</v>
      </c>
      <c r="BE249" s="12" t="s">
        <v>1493</v>
      </c>
      <c r="BF249" s="12" t="s">
        <v>1493</v>
      </c>
      <c r="BG249" s="12" t="s">
        <v>1493</v>
      </c>
      <c r="BH249" s="12" t="s">
        <v>1493</v>
      </c>
      <c r="BI249" s="12" t="s">
        <v>1493</v>
      </c>
      <c r="BJ249" s="12" t="s">
        <v>1493</v>
      </c>
      <c r="BK249" s="12" t="s">
        <v>1493</v>
      </c>
      <c r="BL249" s="12" t="s">
        <v>1493</v>
      </c>
      <c r="BM249" s="12" t="s">
        <v>1493</v>
      </c>
      <c r="BN249" s="12" t="s">
        <v>1493</v>
      </c>
      <c r="BO249" s="12" t="s">
        <v>1493</v>
      </c>
      <c r="BP249" s="12" t="s">
        <v>1493</v>
      </c>
      <c r="BQ249" s="12" t="s">
        <v>1493</v>
      </c>
      <c r="BR249" s="12" t="s">
        <v>1493</v>
      </c>
      <c r="BS249" s="12" t="s">
        <v>1493</v>
      </c>
      <c r="BT249" s="12" t="s">
        <v>1493</v>
      </c>
      <c r="BU249" s="12" t="s">
        <v>1493</v>
      </c>
      <c r="BV249" s="12" t="s">
        <v>1493</v>
      </c>
      <c r="BW249" s="12" t="s">
        <v>1493</v>
      </c>
      <c r="BX249" s="12" t="s">
        <v>1493</v>
      </c>
      <c r="BY249" s="12" t="s">
        <v>1493</v>
      </c>
      <c r="BZ249" s="12" t="s">
        <v>1493</v>
      </c>
      <c r="CA249" s="12" t="s">
        <v>1493</v>
      </c>
      <c r="CB249" s="12" t="s">
        <v>1493</v>
      </c>
      <c r="CC249" s="12" t="s">
        <v>1493</v>
      </c>
      <c r="CD249" s="12" t="s">
        <v>1493</v>
      </c>
      <c r="CE249" s="12" t="s">
        <v>1493</v>
      </c>
      <c r="CF249" s="12" t="s">
        <v>1493</v>
      </c>
      <c r="CG249" s="12" t="s">
        <v>1493</v>
      </c>
      <c r="CH249" s="12" t="s">
        <v>1493</v>
      </c>
      <c r="CI249" s="12" t="s">
        <v>1493</v>
      </c>
      <c r="CJ249" s="12" t="s">
        <v>1493</v>
      </c>
      <c r="CK249" s="12" t="s">
        <v>1493</v>
      </c>
      <c r="CL249" s="12" t="s">
        <v>1493</v>
      </c>
      <c r="CM249" s="12" t="s">
        <v>1493</v>
      </c>
      <c r="CN249" s="12" t="s">
        <v>1493</v>
      </c>
      <c r="CO249" s="12" t="s">
        <v>1493</v>
      </c>
      <c r="CP249" s="12" t="s">
        <v>1493</v>
      </c>
      <c r="CQ249" s="12" t="s">
        <v>1493</v>
      </c>
      <c r="CR249" s="12" t="s">
        <v>1493</v>
      </c>
      <c r="CS249" s="12" t="s">
        <v>1493</v>
      </c>
      <c r="CT249" s="12" t="s">
        <v>1493</v>
      </c>
      <c r="CU249" s="12" t="s">
        <v>1493</v>
      </c>
      <c r="CV249" s="12" t="s">
        <v>1493</v>
      </c>
      <c r="CW249" s="12" t="s">
        <v>1493</v>
      </c>
      <c r="CX249" s="12" t="s">
        <v>1493</v>
      </c>
      <c r="CY249" s="12" t="s">
        <v>1493</v>
      </c>
      <c r="CZ249" s="12" t="s">
        <v>1493</v>
      </c>
      <c r="DA249" s="12" t="s">
        <v>1493</v>
      </c>
      <c r="DB249" s="12" t="s">
        <v>1493</v>
      </c>
      <c r="DC249" s="12" t="s">
        <v>1493</v>
      </c>
      <c r="DD249" s="12" t="s">
        <v>1493</v>
      </c>
      <c r="DE249" s="12" t="s">
        <v>1493</v>
      </c>
      <c r="DF249" s="12" t="s">
        <v>1493</v>
      </c>
      <c r="DG249" s="12" t="s">
        <v>1493</v>
      </c>
      <c r="DH249" s="12" t="s">
        <v>1493</v>
      </c>
      <c r="DI249" s="12" t="s">
        <v>1493</v>
      </c>
      <c r="DJ249" s="12" t="s">
        <v>1493</v>
      </c>
      <c r="DK249" s="12" t="s">
        <v>1493</v>
      </c>
      <c r="DL249" s="12" t="s">
        <v>1493</v>
      </c>
      <c r="DM249" s="12" t="s">
        <v>1493</v>
      </c>
      <c r="DN249" s="12" t="s">
        <v>1493</v>
      </c>
      <c r="DO249" s="12" t="s">
        <v>1493</v>
      </c>
      <c r="DP249" s="12" t="s">
        <v>1493</v>
      </c>
      <c r="DQ249" s="12" t="s">
        <v>1493</v>
      </c>
      <c r="DR249" s="12" t="s">
        <v>1493</v>
      </c>
      <c r="DS249" s="12" t="s">
        <v>1493</v>
      </c>
      <c r="DT249" s="12" t="s">
        <v>1493</v>
      </c>
      <c r="DU249" s="12" t="s">
        <v>1493</v>
      </c>
      <c r="DV249" s="12" t="s">
        <v>1493</v>
      </c>
      <c r="DW249" s="12" t="s">
        <v>1493</v>
      </c>
      <c r="DX249" s="12" t="s">
        <v>1493</v>
      </c>
      <c r="DY249" s="12" t="s">
        <v>1493</v>
      </c>
      <c r="DZ249" s="12" t="s">
        <v>1493</v>
      </c>
      <c r="EA249" s="12" t="s">
        <v>1493</v>
      </c>
      <c r="EB249" s="12" t="s">
        <v>1493</v>
      </c>
      <c r="EC249" s="12" t="s">
        <v>1493</v>
      </c>
      <c r="ED249" s="12" t="s">
        <v>1493</v>
      </c>
      <c r="EE249" s="12" t="s">
        <v>1493</v>
      </c>
      <c r="EF249" s="12" t="s">
        <v>1493</v>
      </c>
      <c r="EG249" s="12" t="s">
        <v>1493</v>
      </c>
      <c r="EH249" s="12" t="s">
        <v>1493</v>
      </c>
      <c r="EI249" s="12" t="s">
        <v>1493</v>
      </c>
      <c r="EJ249" s="12" t="s">
        <v>1493</v>
      </c>
      <c r="EK249" s="12" t="s">
        <v>1493</v>
      </c>
      <c r="EL249" s="12" t="s">
        <v>1493</v>
      </c>
      <c r="EM249" s="12" t="s">
        <v>1493</v>
      </c>
      <c r="EN249" s="12" t="s">
        <v>1493</v>
      </c>
      <c r="EO249" s="12" t="s">
        <v>1493</v>
      </c>
      <c r="EP249" s="12" t="s">
        <v>1493</v>
      </c>
      <c r="EQ249" s="12" t="s">
        <v>1493</v>
      </c>
      <c r="ER249" s="12" t="s">
        <v>1493</v>
      </c>
      <c r="ES249" s="12" t="s">
        <v>1493</v>
      </c>
      <c r="ET249" s="12" t="s">
        <v>1493</v>
      </c>
      <c r="EU249" s="12" t="s">
        <v>1493</v>
      </c>
      <c r="EV249" s="12" t="s">
        <v>1493</v>
      </c>
      <c r="EW249" s="12" t="s">
        <v>1493</v>
      </c>
      <c r="EX249" s="12" t="s">
        <v>1493</v>
      </c>
      <c r="EY249" s="12" t="s">
        <v>1493</v>
      </c>
      <c r="EZ249" s="12" t="s">
        <v>1493</v>
      </c>
      <c r="FA249" s="12" t="s">
        <v>1493</v>
      </c>
      <c r="FB249" s="12" t="s">
        <v>1493</v>
      </c>
      <c r="FC249" s="12" t="s">
        <v>1493</v>
      </c>
      <c r="FD249" s="12" t="s">
        <v>1493</v>
      </c>
      <c r="FE249" s="12" t="s">
        <v>1493</v>
      </c>
      <c r="FF249" s="12" t="s">
        <v>1493</v>
      </c>
      <c r="FG249" s="12" t="s">
        <v>1493</v>
      </c>
      <c r="FH249" s="12" t="s">
        <v>1493</v>
      </c>
      <c r="FI249" s="12" t="s">
        <v>1493</v>
      </c>
      <c r="FJ249" s="12" t="s">
        <v>1493</v>
      </c>
      <c r="FK249" s="12" t="s">
        <v>1493</v>
      </c>
      <c r="FL249" s="12" t="s">
        <v>1493</v>
      </c>
      <c r="FM249" s="12" t="s">
        <v>1493</v>
      </c>
      <c r="FN249">
        <v>1</v>
      </c>
      <c r="FO249" s="12" t="s">
        <v>1493</v>
      </c>
      <c r="FP249" s="12" t="s">
        <v>1493</v>
      </c>
      <c r="FQ249">
        <v>1</v>
      </c>
      <c r="FR249" s="12" t="s">
        <v>1493</v>
      </c>
      <c r="FS249" s="12" t="s">
        <v>1493</v>
      </c>
      <c r="FT249" s="12" t="s">
        <v>1493</v>
      </c>
      <c r="FU249" s="12" t="s">
        <v>1493</v>
      </c>
      <c r="FV249" s="12" t="s">
        <v>1493</v>
      </c>
      <c r="FW249" s="12" t="s">
        <v>1493</v>
      </c>
      <c r="FX249" s="12" t="s">
        <v>1493</v>
      </c>
      <c r="FY249" s="12" t="s">
        <v>1493</v>
      </c>
      <c r="FZ249" s="12" t="s">
        <v>1493</v>
      </c>
      <c r="GA249" s="12" t="s">
        <v>1493</v>
      </c>
      <c r="GB249" s="12" t="s">
        <v>1493</v>
      </c>
      <c r="GC249" s="12" t="s">
        <v>1493</v>
      </c>
      <c r="GD249" s="12" t="s">
        <v>1493</v>
      </c>
      <c r="GE249" s="12" t="s">
        <v>1493</v>
      </c>
      <c r="GF249" s="12" t="s">
        <v>1493</v>
      </c>
      <c r="GG249" s="12" t="s">
        <v>1493</v>
      </c>
      <c r="GH249" s="12" t="s">
        <v>1493</v>
      </c>
      <c r="GI249" s="12" t="s">
        <v>1493</v>
      </c>
      <c r="GJ249">
        <v>0</v>
      </c>
      <c r="GK249">
        <v>0</v>
      </c>
      <c r="GL249">
        <v>0</v>
      </c>
      <c r="GN249">
        <v>1</v>
      </c>
    </row>
    <row r="250" spans="1:196" x14ac:dyDescent="0.25">
      <c r="A250" s="4">
        <v>1.1539999999999999</v>
      </c>
      <c r="B250" s="12" t="s">
        <v>1308</v>
      </c>
      <c r="C250" s="12" t="s">
        <v>1493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 s="12" t="s">
        <v>1493</v>
      </c>
      <c r="M250" s="12" t="s">
        <v>1493</v>
      </c>
      <c r="N250">
        <v>1</v>
      </c>
      <c r="O250">
        <v>1</v>
      </c>
      <c r="P250" s="12" t="s">
        <v>1493</v>
      </c>
      <c r="Q250" s="12" t="s">
        <v>1493</v>
      </c>
      <c r="R250" s="12" t="s">
        <v>1493</v>
      </c>
      <c r="S250" s="12" t="s">
        <v>1493</v>
      </c>
      <c r="T250" s="12" t="s">
        <v>1493</v>
      </c>
      <c r="U250" s="12" t="s">
        <v>1493</v>
      </c>
      <c r="V250" s="12" t="s">
        <v>1493</v>
      </c>
      <c r="W250" s="12" t="s">
        <v>1493</v>
      </c>
      <c r="X250" s="12" t="s">
        <v>1493</v>
      </c>
      <c r="Y250" s="12" t="s">
        <v>1493</v>
      </c>
      <c r="Z250" s="12" t="s">
        <v>1493</v>
      </c>
      <c r="AA250" s="12" t="s">
        <v>1493</v>
      </c>
      <c r="AB250" s="12" t="s">
        <v>1493</v>
      </c>
      <c r="AC250" s="12" t="s">
        <v>1493</v>
      </c>
      <c r="AD250" s="12" t="s">
        <v>1493</v>
      </c>
      <c r="AE250" s="12" t="s">
        <v>1493</v>
      </c>
      <c r="AF250" s="12" t="s">
        <v>1493</v>
      </c>
      <c r="AG250" s="12" t="s">
        <v>1493</v>
      </c>
      <c r="AH250" s="12" t="s">
        <v>1493</v>
      </c>
      <c r="AI250" s="12" t="s">
        <v>1493</v>
      </c>
      <c r="AJ250" s="12" t="s">
        <v>1493</v>
      </c>
      <c r="AK250" s="12" t="s">
        <v>1493</v>
      </c>
      <c r="AL250" s="12" t="s">
        <v>1493</v>
      </c>
      <c r="AM250" s="12" t="s">
        <v>1493</v>
      </c>
      <c r="AN250" s="12" t="s">
        <v>1493</v>
      </c>
      <c r="AO250" s="12" t="s">
        <v>1493</v>
      </c>
      <c r="AP250" s="12" t="s">
        <v>1493</v>
      </c>
      <c r="AQ250" s="12" t="s">
        <v>1493</v>
      </c>
      <c r="AR250" s="12" t="s">
        <v>1493</v>
      </c>
      <c r="AS250" s="12" t="s">
        <v>1493</v>
      </c>
      <c r="AT250" s="12" t="s">
        <v>1493</v>
      </c>
      <c r="AU250" s="12" t="s">
        <v>1493</v>
      </c>
      <c r="AV250" s="12" t="s">
        <v>1493</v>
      </c>
      <c r="AW250" s="12" t="s">
        <v>1493</v>
      </c>
      <c r="AX250" s="12" t="s">
        <v>1493</v>
      </c>
      <c r="AY250" s="12" t="s">
        <v>1493</v>
      </c>
      <c r="AZ250" s="12" t="s">
        <v>1493</v>
      </c>
      <c r="BA250" s="12" t="s">
        <v>1493</v>
      </c>
      <c r="BB250" s="12" t="s">
        <v>1493</v>
      </c>
      <c r="BC250" s="12" t="s">
        <v>1493</v>
      </c>
      <c r="BD250" s="12" t="s">
        <v>1493</v>
      </c>
      <c r="BE250" s="12" t="s">
        <v>1493</v>
      </c>
      <c r="BF250" s="12" t="s">
        <v>1493</v>
      </c>
      <c r="BG250" s="12" t="s">
        <v>1493</v>
      </c>
      <c r="BH250" s="12" t="s">
        <v>1493</v>
      </c>
      <c r="BI250" s="12" t="s">
        <v>1493</v>
      </c>
      <c r="BJ250" s="12" t="s">
        <v>1493</v>
      </c>
      <c r="BK250" s="12" t="s">
        <v>1493</v>
      </c>
      <c r="BL250" s="12" t="s">
        <v>1493</v>
      </c>
      <c r="BM250" s="12" t="s">
        <v>1493</v>
      </c>
      <c r="BN250" s="12" t="s">
        <v>1493</v>
      </c>
      <c r="BO250" s="12" t="s">
        <v>1493</v>
      </c>
      <c r="BP250" s="12" t="s">
        <v>1493</v>
      </c>
      <c r="BQ250" s="12" t="s">
        <v>1493</v>
      </c>
      <c r="BR250" s="12" t="s">
        <v>1493</v>
      </c>
      <c r="BS250" s="12" t="s">
        <v>1493</v>
      </c>
      <c r="BT250" s="12" t="s">
        <v>1493</v>
      </c>
      <c r="BU250" s="12" t="s">
        <v>1493</v>
      </c>
      <c r="BV250" s="12" t="s">
        <v>1493</v>
      </c>
      <c r="BW250" s="12" t="s">
        <v>1493</v>
      </c>
      <c r="BX250" s="12" t="s">
        <v>1493</v>
      </c>
      <c r="BY250" s="12" t="s">
        <v>1493</v>
      </c>
      <c r="BZ250" s="12" t="s">
        <v>1493</v>
      </c>
      <c r="CA250" s="12" t="s">
        <v>1493</v>
      </c>
      <c r="CB250" s="12" t="s">
        <v>1493</v>
      </c>
      <c r="CC250" s="12" t="s">
        <v>1493</v>
      </c>
      <c r="CD250" s="12" t="s">
        <v>1493</v>
      </c>
      <c r="CE250" s="12" t="s">
        <v>1493</v>
      </c>
      <c r="CF250" s="12" t="s">
        <v>1493</v>
      </c>
      <c r="CG250" s="12" t="s">
        <v>1493</v>
      </c>
      <c r="CH250" s="12" t="s">
        <v>1493</v>
      </c>
      <c r="CI250" s="12" t="s">
        <v>1493</v>
      </c>
      <c r="CJ250" s="12" t="s">
        <v>1493</v>
      </c>
      <c r="CK250" s="12" t="s">
        <v>1493</v>
      </c>
      <c r="CL250" s="12" t="s">
        <v>1493</v>
      </c>
      <c r="CM250" s="12" t="s">
        <v>1493</v>
      </c>
      <c r="CN250" s="12" t="s">
        <v>1493</v>
      </c>
      <c r="CO250" s="12" t="s">
        <v>1493</v>
      </c>
      <c r="CP250" s="12" t="s">
        <v>1493</v>
      </c>
      <c r="CQ250" s="12" t="s">
        <v>1493</v>
      </c>
      <c r="CR250" s="12" t="s">
        <v>1493</v>
      </c>
      <c r="CS250" s="12" t="s">
        <v>1493</v>
      </c>
      <c r="CT250" s="12" t="s">
        <v>1493</v>
      </c>
      <c r="CU250" s="12" t="s">
        <v>1493</v>
      </c>
      <c r="CV250" s="12" t="s">
        <v>1493</v>
      </c>
      <c r="CW250" s="12" t="s">
        <v>1493</v>
      </c>
      <c r="CX250" s="12" t="s">
        <v>1493</v>
      </c>
      <c r="CY250" s="12" t="s">
        <v>1493</v>
      </c>
      <c r="CZ250" s="12" t="s">
        <v>1493</v>
      </c>
      <c r="DA250" s="12" t="s">
        <v>1493</v>
      </c>
      <c r="DB250" s="12" t="s">
        <v>1493</v>
      </c>
      <c r="DC250" s="12" t="s">
        <v>1493</v>
      </c>
      <c r="DD250" s="12" t="s">
        <v>1493</v>
      </c>
      <c r="DE250" s="12" t="s">
        <v>1493</v>
      </c>
      <c r="DF250" s="12" t="s">
        <v>1493</v>
      </c>
      <c r="DG250" s="12" t="s">
        <v>1493</v>
      </c>
      <c r="DH250" s="12" t="s">
        <v>1493</v>
      </c>
      <c r="DI250" s="12" t="s">
        <v>1493</v>
      </c>
      <c r="DJ250" s="12" t="s">
        <v>1493</v>
      </c>
      <c r="DK250" s="12" t="s">
        <v>1493</v>
      </c>
      <c r="DL250" s="12" t="s">
        <v>1493</v>
      </c>
      <c r="DM250" s="12" t="s">
        <v>1493</v>
      </c>
      <c r="DN250" s="12" t="s">
        <v>1493</v>
      </c>
      <c r="DO250" s="12" t="s">
        <v>1493</v>
      </c>
      <c r="DP250" s="12" t="s">
        <v>1493</v>
      </c>
      <c r="DQ250" s="12" t="s">
        <v>1493</v>
      </c>
      <c r="DR250" s="12" t="s">
        <v>1493</v>
      </c>
      <c r="DS250" s="12" t="s">
        <v>1493</v>
      </c>
      <c r="DT250" s="12" t="s">
        <v>1493</v>
      </c>
      <c r="DU250" s="12" t="s">
        <v>1493</v>
      </c>
      <c r="DV250" s="12" t="s">
        <v>1493</v>
      </c>
      <c r="DW250" s="12" t="s">
        <v>1493</v>
      </c>
      <c r="DX250" s="12" t="s">
        <v>1493</v>
      </c>
      <c r="DY250" s="12" t="s">
        <v>1493</v>
      </c>
      <c r="DZ250" s="12" t="s">
        <v>1493</v>
      </c>
      <c r="EA250" s="12" t="s">
        <v>1493</v>
      </c>
      <c r="EB250" s="12" t="s">
        <v>1493</v>
      </c>
      <c r="EC250" s="12" t="s">
        <v>1493</v>
      </c>
      <c r="ED250" s="12" t="s">
        <v>1493</v>
      </c>
      <c r="EE250" s="12" t="s">
        <v>1493</v>
      </c>
      <c r="EF250" s="12" t="s">
        <v>1493</v>
      </c>
      <c r="EG250" s="12" t="s">
        <v>1493</v>
      </c>
      <c r="EH250" s="12" t="s">
        <v>1493</v>
      </c>
      <c r="EI250" s="12" t="s">
        <v>1493</v>
      </c>
      <c r="EJ250" s="12" t="s">
        <v>1493</v>
      </c>
      <c r="EK250" s="12" t="s">
        <v>1493</v>
      </c>
      <c r="EL250" s="12" t="s">
        <v>1493</v>
      </c>
      <c r="EM250" s="12" t="s">
        <v>1493</v>
      </c>
      <c r="EN250" s="12" t="s">
        <v>1493</v>
      </c>
      <c r="EO250" s="12" t="s">
        <v>1493</v>
      </c>
      <c r="EP250" s="12" t="s">
        <v>1493</v>
      </c>
      <c r="EQ250" s="12" t="s">
        <v>1493</v>
      </c>
      <c r="ER250" s="12" t="s">
        <v>1493</v>
      </c>
      <c r="ES250" s="12" t="s">
        <v>1493</v>
      </c>
      <c r="ET250" s="12" t="s">
        <v>1493</v>
      </c>
      <c r="EU250" s="12" t="s">
        <v>1493</v>
      </c>
      <c r="EV250" s="12" t="s">
        <v>1493</v>
      </c>
      <c r="EW250" s="12" t="s">
        <v>1493</v>
      </c>
      <c r="EX250" s="12" t="s">
        <v>1493</v>
      </c>
      <c r="EY250" s="12" t="s">
        <v>1493</v>
      </c>
      <c r="EZ250" s="12" t="s">
        <v>1493</v>
      </c>
      <c r="FA250" s="12" t="s">
        <v>1493</v>
      </c>
      <c r="FB250" s="12" t="s">
        <v>1493</v>
      </c>
      <c r="FC250" s="12" t="s">
        <v>1493</v>
      </c>
      <c r="FD250" s="12" t="s">
        <v>1493</v>
      </c>
      <c r="FE250" s="12" t="s">
        <v>1493</v>
      </c>
      <c r="FF250" s="12" t="s">
        <v>1493</v>
      </c>
      <c r="FG250" s="12" t="s">
        <v>1493</v>
      </c>
      <c r="FH250" s="12" t="s">
        <v>1493</v>
      </c>
      <c r="FI250" s="12" t="s">
        <v>1493</v>
      </c>
      <c r="FJ250" s="12" t="s">
        <v>1493</v>
      </c>
      <c r="FK250" s="12" t="s">
        <v>1493</v>
      </c>
      <c r="FL250" s="12" t="s">
        <v>1493</v>
      </c>
      <c r="FM250" s="12" t="s">
        <v>1493</v>
      </c>
      <c r="FN250">
        <v>1</v>
      </c>
      <c r="FO250" s="12" t="s">
        <v>1493</v>
      </c>
      <c r="FP250" s="12" t="s">
        <v>1493</v>
      </c>
      <c r="FQ250">
        <v>1</v>
      </c>
      <c r="FR250" s="12" t="s">
        <v>1493</v>
      </c>
      <c r="FS250" s="12" t="s">
        <v>1493</v>
      </c>
      <c r="FT250" s="12" t="s">
        <v>1493</v>
      </c>
      <c r="FU250" s="12" t="s">
        <v>1493</v>
      </c>
      <c r="FV250" s="12" t="s">
        <v>1493</v>
      </c>
      <c r="FW250" s="12" t="s">
        <v>1493</v>
      </c>
      <c r="FX250" s="12" t="s">
        <v>1493</v>
      </c>
      <c r="FY250" s="12" t="s">
        <v>1493</v>
      </c>
      <c r="FZ250" s="12" t="s">
        <v>1493</v>
      </c>
      <c r="GA250" s="12" t="s">
        <v>1493</v>
      </c>
      <c r="GB250" s="12" t="s">
        <v>1493</v>
      </c>
      <c r="GC250" s="12" t="s">
        <v>1493</v>
      </c>
      <c r="GD250" s="12" t="s">
        <v>1493</v>
      </c>
      <c r="GE250" s="12" t="s">
        <v>1493</v>
      </c>
      <c r="GF250" s="12" t="s">
        <v>1493</v>
      </c>
      <c r="GG250" s="12" t="s">
        <v>1493</v>
      </c>
      <c r="GH250" s="12" t="s">
        <v>1493</v>
      </c>
      <c r="GI250" s="12" t="s">
        <v>1493</v>
      </c>
      <c r="GJ250">
        <v>0</v>
      </c>
      <c r="GK250">
        <v>0</v>
      </c>
      <c r="GL250">
        <v>0</v>
      </c>
      <c r="GN250">
        <v>1</v>
      </c>
    </row>
    <row r="251" spans="1:196" x14ac:dyDescent="0.25">
      <c r="A251" s="4">
        <v>1.155</v>
      </c>
      <c r="B251" s="12" t="s">
        <v>618</v>
      </c>
      <c r="C251" s="12" t="s">
        <v>1493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 s="12" t="s">
        <v>1493</v>
      </c>
      <c r="M251" s="12" t="s">
        <v>1493</v>
      </c>
      <c r="N251" s="12" t="s">
        <v>1493</v>
      </c>
      <c r="O251">
        <v>1</v>
      </c>
      <c r="P251" t="s">
        <v>1310</v>
      </c>
      <c r="Q251" s="12" t="s">
        <v>1493</v>
      </c>
      <c r="R251">
        <v>1</v>
      </c>
      <c r="S251" s="12" t="s">
        <v>1493</v>
      </c>
      <c r="T251" s="12" t="s">
        <v>1493</v>
      </c>
      <c r="U251" s="12" t="s">
        <v>1493</v>
      </c>
      <c r="V251" s="12" t="s">
        <v>1493</v>
      </c>
      <c r="W251" s="12" t="s">
        <v>1493</v>
      </c>
      <c r="X251" s="12" t="s">
        <v>1493</v>
      </c>
      <c r="Y251" s="12" t="s">
        <v>1493</v>
      </c>
      <c r="Z251" s="12" t="s">
        <v>1493</v>
      </c>
      <c r="AA251" s="12" t="s">
        <v>1493</v>
      </c>
      <c r="AB251">
        <v>1</v>
      </c>
      <c r="AC251">
        <v>1</v>
      </c>
      <c r="AD251" s="12" t="s">
        <v>1493</v>
      </c>
      <c r="AE251" s="12" t="s">
        <v>1493</v>
      </c>
      <c r="AF251" s="12" t="s">
        <v>1493</v>
      </c>
      <c r="AG251" s="12" t="s">
        <v>1493</v>
      </c>
      <c r="AH251" s="12" t="s">
        <v>1493</v>
      </c>
      <c r="AI251" s="12" t="s">
        <v>1493</v>
      </c>
      <c r="AJ251" s="12" t="s">
        <v>1493</v>
      </c>
      <c r="AK251" s="12" t="s">
        <v>1493</v>
      </c>
      <c r="AL251" s="12" t="s">
        <v>1493</v>
      </c>
      <c r="AM251" s="12" t="s">
        <v>1493</v>
      </c>
      <c r="AN251" s="12" t="s">
        <v>1493</v>
      </c>
      <c r="AO251" s="12" t="s">
        <v>1493</v>
      </c>
      <c r="AP251" s="12" t="s">
        <v>1493</v>
      </c>
      <c r="AQ251" s="12" t="s">
        <v>1493</v>
      </c>
      <c r="AR251" s="12" t="s">
        <v>1493</v>
      </c>
      <c r="AS251" s="12" t="s">
        <v>1493</v>
      </c>
      <c r="AT251" s="12" t="s">
        <v>1493</v>
      </c>
      <c r="AU251" s="12" t="s">
        <v>1493</v>
      </c>
      <c r="AV251" s="12" t="s">
        <v>1493</v>
      </c>
      <c r="AW251" s="12" t="s">
        <v>1493</v>
      </c>
      <c r="AX251" s="12" t="s">
        <v>1493</v>
      </c>
      <c r="AY251" s="12" t="s">
        <v>1493</v>
      </c>
      <c r="AZ251" s="12" t="s">
        <v>1493</v>
      </c>
      <c r="BA251" s="12" t="s">
        <v>1493</v>
      </c>
      <c r="BB251" s="12" t="s">
        <v>1493</v>
      </c>
      <c r="BC251" s="12" t="s">
        <v>1493</v>
      </c>
      <c r="BD251" s="12" t="s">
        <v>1493</v>
      </c>
      <c r="BE251" s="12" t="s">
        <v>1493</v>
      </c>
      <c r="BF251" s="12" t="s">
        <v>1493</v>
      </c>
      <c r="BG251" s="12" t="s">
        <v>1493</v>
      </c>
      <c r="BH251" s="12" t="s">
        <v>1493</v>
      </c>
      <c r="BI251" s="12" t="s">
        <v>1493</v>
      </c>
      <c r="BJ251" s="12" t="s">
        <v>1493</v>
      </c>
      <c r="BK251" s="12" t="s">
        <v>1493</v>
      </c>
      <c r="BL251" s="12" t="s">
        <v>1493</v>
      </c>
      <c r="BM251" s="12" t="s">
        <v>1493</v>
      </c>
      <c r="BN251" s="12" t="s">
        <v>1493</v>
      </c>
      <c r="BO251" s="12" t="s">
        <v>1493</v>
      </c>
      <c r="BP251" s="12" t="s">
        <v>1493</v>
      </c>
      <c r="BQ251" s="12" t="s">
        <v>1493</v>
      </c>
      <c r="BR251" s="12" t="s">
        <v>1493</v>
      </c>
      <c r="BS251" s="12" t="s">
        <v>1493</v>
      </c>
      <c r="BT251" s="12" t="s">
        <v>1493</v>
      </c>
      <c r="BU251" s="12" t="s">
        <v>1493</v>
      </c>
      <c r="BV251" s="12" t="s">
        <v>1493</v>
      </c>
      <c r="BW251" s="12" t="s">
        <v>1493</v>
      </c>
      <c r="BX251" s="12" t="s">
        <v>1493</v>
      </c>
      <c r="BY251" s="12" t="s">
        <v>1493</v>
      </c>
      <c r="BZ251" s="12" t="s">
        <v>1493</v>
      </c>
      <c r="CA251" s="12" t="s">
        <v>1493</v>
      </c>
      <c r="CB251" s="12" t="s">
        <v>1493</v>
      </c>
      <c r="CC251" s="12" t="s">
        <v>1493</v>
      </c>
      <c r="CD251" s="12" t="s">
        <v>1493</v>
      </c>
      <c r="CE251" s="12" t="s">
        <v>1493</v>
      </c>
      <c r="CF251" s="12" t="s">
        <v>1493</v>
      </c>
      <c r="CG251" s="12" t="s">
        <v>1493</v>
      </c>
      <c r="CH251" s="12" t="s">
        <v>1493</v>
      </c>
      <c r="CI251" s="12" t="s">
        <v>1493</v>
      </c>
      <c r="CJ251" s="12" t="s">
        <v>1493</v>
      </c>
      <c r="CK251" s="12" t="s">
        <v>1493</v>
      </c>
      <c r="CL251" s="12" t="s">
        <v>1493</v>
      </c>
      <c r="CM251" s="12" t="s">
        <v>1493</v>
      </c>
      <c r="CN251" s="12" t="s">
        <v>1493</v>
      </c>
      <c r="CO251" s="12" t="s">
        <v>1493</v>
      </c>
      <c r="CP251" s="12" t="s">
        <v>1493</v>
      </c>
      <c r="CQ251" s="12" t="s">
        <v>1493</v>
      </c>
      <c r="CR251" s="12" t="s">
        <v>1493</v>
      </c>
      <c r="CS251" s="12" t="s">
        <v>1493</v>
      </c>
      <c r="CT251" s="12" t="s">
        <v>1493</v>
      </c>
      <c r="CU251" s="12" t="s">
        <v>1493</v>
      </c>
      <c r="CV251" s="12" t="s">
        <v>1493</v>
      </c>
      <c r="CW251" s="12" t="s">
        <v>1493</v>
      </c>
      <c r="CX251" s="12" t="s">
        <v>1493</v>
      </c>
      <c r="CY251" s="12" t="s">
        <v>1493</v>
      </c>
      <c r="CZ251" s="12" t="s">
        <v>1493</v>
      </c>
      <c r="DA251" s="12" t="s">
        <v>1493</v>
      </c>
      <c r="DB251" s="12" t="s">
        <v>1493</v>
      </c>
      <c r="DC251" s="12" t="s">
        <v>1493</v>
      </c>
      <c r="DD251" s="12" t="s">
        <v>1493</v>
      </c>
      <c r="DE251" s="12" t="s">
        <v>1493</v>
      </c>
      <c r="DF251" s="12" t="s">
        <v>1493</v>
      </c>
      <c r="DG251" s="12" t="s">
        <v>1493</v>
      </c>
      <c r="DH251" s="12" t="s">
        <v>1493</v>
      </c>
      <c r="DI251" s="12" t="s">
        <v>1493</v>
      </c>
      <c r="DJ251" s="12" t="s">
        <v>1493</v>
      </c>
      <c r="DK251" s="12" t="s">
        <v>1493</v>
      </c>
      <c r="DL251" s="12" t="s">
        <v>1493</v>
      </c>
      <c r="DM251" s="12" t="s">
        <v>1493</v>
      </c>
      <c r="DN251" s="12" t="s">
        <v>1493</v>
      </c>
      <c r="DO251" s="12" t="s">
        <v>1493</v>
      </c>
      <c r="DP251" s="12" t="s">
        <v>1493</v>
      </c>
      <c r="DQ251" s="12" t="s">
        <v>1493</v>
      </c>
      <c r="DR251" s="12" t="s">
        <v>1493</v>
      </c>
      <c r="DS251" s="12" t="s">
        <v>1493</v>
      </c>
      <c r="DT251" s="12" t="s">
        <v>1493</v>
      </c>
      <c r="DU251" s="12" t="s">
        <v>1493</v>
      </c>
      <c r="DV251" s="12" t="s">
        <v>1493</v>
      </c>
      <c r="DW251" s="12" t="s">
        <v>1493</v>
      </c>
      <c r="DX251" s="12" t="s">
        <v>1493</v>
      </c>
      <c r="DY251" s="12" t="s">
        <v>1493</v>
      </c>
      <c r="DZ251" s="12" t="s">
        <v>1493</v>
      </c>
      <c r="EA251" s="12" t="s">
        <v>1493</v>
      </c>
      <c r="EB251" s="12" t="s">
        <v>1493</v>
      </c>
      <c r="EC251" s="12" t="s">
        <v>1493</v>
      </c>
      <c r="ED251" s="12" t="s">
        <v>1493</v>
      </c>
      <c r="EE251" s="12" t="s">
        <v>1493</v>
      </c>
      <c r="EF251" s="12" t="s">
        <v>1493</v>
      </c>
      <c r="EG251" s="12" t="s">
        <v>1493</v>
      </c>
      <c r="EH251" s="12" t="s">
        <v>1493</v>
      </c>
      <c r="EI251" s="12" t="s">
        <v>1493</v>
      </c>
      <c r="EJ251" s="12" t="s">
        <v>1493</v>
      </c>
      <c r="EK251" s="12" t="s">
        <v>1493</v>
      </c>
      <c r="EL251" s="12" t="s">
        <v>1493</v>
      </c>
      <c r="EM251" s="12" t="s">
        <v>1493</v>
      </c>
      <c r="EN251" s="12" t="s">
        <v>1493</v>
      </c>
      <c r="EO251" s="12" t="s">
        <v>1493</v>
      </c>
      <c r="EP251" s="12" t="s">
        <v>1493</v>
      </c>
      <c r="EQ251" s="12" t="s">
        <v>1493</v>
      </c>
      <c r="ER251" s="12" t="s">
        <v>1493</v>
      </c>
      <c r="ES251" s="12" t="s">
        <v>1493</v>
      </c>
      <c r="ET251" s="12" t="s">
        <v>1493</v>
      </c>
      <c r="EU251" s="12" t="s">
        <v>1493</v>
      </c>
      <c r="EV251" s="12" t="s">
        <v>1493</v>
      </c>
      <c r="EW251" s="12" t="s">
        <v>1493</v>
      </c>
      <c r="EX251" s="12" t="s">
        <v>1493</v>
      </c>
      <c r="EY251" s="12" t="s">
        <v>1493</v>
      </c>
      <c r="EZ251" s="12" t="s">
        <v>1493</v>
      </c>
      <c r="FA251" s="12" t="s">
        <v>1493</v>
      </c>
      <c r="FB251" s="12" t="s">
        <v>1493</v>
      </c>
      <c r="FC251" s="12" t="s">
        <v>1493</v>
      </c>
      <c r="FD251" s="12" t="s">
        <v>1493</v>
      </c>
      <c r="FE251" s="12" t="s">
        <v>1493</v>
      </c>
      <c r="FF251" s="12" t="s">
        <v>1493</v>
      </c>
      <c r="FG251" s="12" t="s">
        <v>1493</v>
      </c>
      <c r="FH251" s="12" t="s">
        <v>1493</v>
      </c>
      <c r="FI251" s="12" t="s">
        <v>1493</v>
      </c>
      <c r="FJ251" s="12" t="s">
        <v>1493</v>
      </c>
      <c r="FK251" s="12" t="s">
        <v>1493</v>
      </c>
      <c r="FL251" s="12" t="s">
        <v>1493</v>
      </c>
      <c r="FM251" s="12" t="s">
        <v>1493</v>
      </c>
      <c r="FN251">
        <v>1</v>
      </c>
      <c r="FO251" s="12" t="s">
        <v>1493</v>
      </c>
      <c r="FP251" s="12" t="s">
        <v>1493</v>
      </c>
      <c r="FQ251">
        <v>1</v>
      </c>
      <c r="FR251" s="12" t="s">
        <v>1493</v>
      </c>
      <c r="FS251" s="12" t="s">
        <v>1493</v>
      </c>
      <c r="FT251" s="12" t="s">
        <v>1493</v>
      </c>
      <c r="FU251" s="12" t="s">
        <v>1493</v>
      </c>
      <c r="FV251" s="12" t="s">
        <v>1493</v>
      </c>
      <c r="FW251" s="12" t="s">
        <v>1493</v>
      </c>
      <c r="FX251" s="12" t="s">
        <v>1493</v>
      </c>
      <c r="FY251" s="12" t="s">
        <v>1493</v>
      </c>
      <c r="FZ251" s="12" t="s">
        <v>1493</v>
      </c>
      <c r="GA251" s="12" t="s">
        <v>1493</v>
      </c>
      <c r="GB251" s="12" t="s">
        <v>1493</v>
      </c>
      <c r="GC251" s="12" t="s">
        <v>1493</v>
      </c>
      <c r="GD251" s="12" t="s">
        <v>1493</v>
      </c>
      <c r="GE251" s="12" t="s">
        <v>1493</v>
      </c>
      <c r="GF251" s="12" t="s">
        <v>1493</v>
      </c>
      <c r="GG251" s="12" t="s">
        <v>1493</v>
      </c>
      <c r="GH251" s="12" t="s">
        <v>1493</v>
      </c>
      <c r="GI251" s="12" t="s">
        <v>1493</v>
      </c>
      <c r="GJ251">
        <v>0</v>
      </c>
      <c r="GK251">
        <v>0</v>
      </c>
      <c r="GL251">
        <v>0</v>
      </c>
      <c r="GN251">
        <v>1</v>
      </c>
    </row>
    <row r="252" spans="1:196" x14ac:dyDescent="0.25">
      <c r="A252" s="4">
        <v>1.1559999999999999</v>
      </c>
      <c r="B252" s="12" t="s">
        <v>812</v>
      </c>
      <c r="C252" s="12" t="s">
        <v>1493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 s="12" t="s">
        <v>1493</v>
      </c>
      <c r="M252" s="12" t="s">
        <v>1493</v>
      </c>
      <c r="N252" s="12" t="s">
        <v>1493</v>
      </c>
      <c r="O252">
        <v>1</v>
      </c>
      <c r="P252" t="s">
        <v>884</v>
      </c>
      <c r="Q252" s="12" t="s">
        <v>1493</v>
      </c>
      <c r="R252">
        <v>1</v>
      </c>
      <c r="S252" s="12" t="s">
        <v>1493</v>
      </c>
      <c r="T252" s="12" t="s">
        <v>1493</v>
      </c>
      <c r="U252" s="12" t="s">
        <v>1493</v>
      </c>
      <c r="V252" s="12" t="s">
        <v>1493</v>
      </c>
      <c r="W252" s="12" t="s">
        <v>1493</v>
      </c>
      <c r="X252" s="12" t="s">
        <v>1493</v>
      </c>
      <c r="Y252" s="12" t="s">
        <v>1493</v>
      </c>
      <c r="Z252" s="12" t="s">
        <v>1493</v>
      </c>
      <c r="AA252" s="12" t="s">
        <v>1493</v>
      </c>
      <c r="AB252">
        <v>1</v>
      </c>
      <c r="AC252">
        <v>1</v>
      </c>
      <c r="AD252" s="12" t="s">
        <v>1493</v>
      </c>
      <c r="AE252" s="12" t="s">
        <v>1493</v>
      </c>
      <c r="AF252" s="12" t="s">
        <v>1493</v>
      </c>
      <c r="AG252" s="12" t="s">
        <v>1493</v>
      </c>
      <c r="AH252" s="12" t="s">
        <v>1493</v>
      </c>
      <c r="AI252" s="12" t="s">
        <v>1493</v>
      </c>
      <c r="AJ252" s="12" t="s">
        <v>1493</v>
      </c>
      <c r="AK252" s="12" t="s">
        <v>1493</v>
      </c>
      <c r="AL252" s="12" t="s">
        <v>1493</v>
      </c>
      <c r="AM252" s="12" t="s">
        <v>1493</v>
      </c>
      <c r="AN252" s="12" t="s">
        <v>1493</v>
      </c>
      <c r="AO252" s="12" t="s">
        <v>1493</v>
      </c>
      <c r="AP252" s="12" t="s">
        <v>1493</v>
      </c>
      <c r="AQ252" s="12" t="s">
        <v>1493</v>
      </c>
      <c r="AR252" s="12" t="s">
        <v>1493</v>
      </c>
      <c r="AS252" s="12" t="s">
        <v>1493</v>
      </c>
      <c r="AT252" s="12" t="s">
        <v>1493</v>
      </c>
      <c r="AU252" s="12" t="s">
        <v>1493</v>
      </c>
      <c r="AV252" s="12" t="s">
        <v>1493</v>
      </c>
      <c r="AW252" s="12" t="s">
        <v>1493</v>
      </c>
      <c r="AX252" s="12" t="s">
        <v>1493</v>
      </c>
      <c r="AY252" s="12" t="s">
        <v>1493</v>
      </c>
      <c r="AZ252" s="12" t="s">
        <v>1493</v>
      </c>
      <c r="BA252" s="12" t="s">
        <v>1493</v>
      </c>
      <c r="BB252" s="12" t="s">
        <v>1493</v>
      </c>
      <c r="BC252" s="12" t="s">
        <v>1493</v>
      </c>
      <c r="BD252" s="12" t="s">
        <v>1493</v>
      </c>
      <c r="BE252" s="12" t="s">
        <v>1493</v>
      </c>
      <c r="BF252" s="12" t="s">
        <v>1493</v>
      </c>
      <c r="BG252" s="12" t="s">
        <v>1493</v>
      </c>
      <c r="BH252" s="12" t="s">
        <v>1493</v>
      </c>
      <c r="BI252" s="12" t="s">
        <v>1493</v>
      </c>
      <c r="BJ252" s="12" t="s">
        <v>1493</v>
      </c>
      <c r="BK252" s="12" t="s">
        <v>1493</v>
      </c>
      <c r="BL252" s="12" t="s">
        <v>1493</v>
      </c>
      <c r="BM252" s="12" t="s">
        <v>1493</v>
      </c>
      <c r="BN252" s="12" t="s">
        <v>1493</v>
      </c>
      <c r="BO252" s="12" t="s">
        <v>1493</v>
      </c>
      <c r="BP252" s="12" t="s">
        <v>1493</v>
      </c>
      <c r="BQ252" s="12" t="s">
        <v>1493</v>
      </c>
      <c r="BR252" s="12" t="s">
        <v>1493</v>
      </c>
      <c r="BS252" s="12" t="s">
        <v>1493</v>
      </c>
      <c r="BT252" s="12" t="s">
        <v>1493</v>
      </c>
      <c r="BU252" s="12" t="s">
        <v>1493</v>
      </c>
      <c r="BV252" s="12" t="s">
        <v>1493</v>
      </c>
      <c r="BW252" s="12" t="s">
        <v>1493</v>
      </c>
      <c r="BX252" s="12" t="s">
        <v>1493</v>
      </c>
      <c r="BY252" s="12" t="s">
        <v>1493</v>
      </c>
      <c r="BZ252" s="12" t="s">
        <v>1493</v>
      </c>
      <c r="CA252" s="12" t="s">
        <v>1493</v>
      </c>
      <c r="CB252" s="12" t="s">
        <v>1493</v>
      </c>
      <c r="CC252" s="12" t="s">
        <v>1493</v>
      </c>
      <c r="CD252" s="12" t="s">
        <v>1493</v>
      </c>
      <c r="CE252" s="12" t="s">
        <v>1493</v>
      </c>
      <c r="CF252" s="12" t="s">
        <v>1493</v>
      </c>
      <c r="CG252" s="12" t="s">
        <v>1493</v>
      </c>
      <c r="CH252" s="12" t="s">
        <v>1493</v>
      </c>
      <c r="CI252" s="12" t="s">
        <v>1493</v>
      </c>
      <c r="CJ252" s="12" t="s">
        <v>1493</v>
      </c>
      <c r="CK252" s="12" t="s">
        <v>1493</v>
      </c>
      <c r="CL252" s="12" t="s">
        <v>1493</v>
      </c>
      <c r="CM252" s="12" t="s">
        <v>1493</v>
      </c>
      <c r="CN252" s="12" t="s">
        <v>1493</v>
      </c>
      <c r="CO252" s="12" t="s">
        <v>1493</v>
      </c>
      <c r="CP252" s="12" t="s">
        <v>1493</v>
      </c>
      <c r="CQ252" s="12" t="s">
        <v>1493</v>
      </c>
      <c r="CR252" s="12" t="s">
        <v>1493</v>
      </c>
      <c r="CS252" s="12" t="s">
        <v>1493</v>
      </c>
      <c r="CT252" s="12" t="s">
        <v>1493</v>
      </c>
      <c r="CU252" s="12" t="s">
        <v>1493</v>
      </c>
      <c r="CV252" s="12" t="s">
        <v>1493</v>
      </c>
      <c r="CW252" s="12" t="s">
        <v>1493</v>
      </c>
      <c r="CX252" s="12" t="s">
        <v>1493</v>
      </c>
      <c r="CY252" s="12" t="s">
        <v>1493</v>
      </c>
      <c r="CZ252" s="12" t="s">
        <v>1493</v>
      </c>
      <c r="DA252" s="12" t="s">
        <v>1493</v>
      </c>
      <c r="DB252" s="12" t="s">
        <v>1493</v>
      </c>
      <c r="DC252" s="12" t="s">
        <v>1493</v>
      </c>
      <c r="DD252" s="12" t="s">
        <v>1493</v>
      </c>
      <c r="DE252" s="12" t="s">
        <v>1493</v>
      </c>
      <c r="DF252" s="12" t="s">
        <v>1493</v>
      </c>
      <c r="DG252" s="12" t="s">
        <v>1493</v>
      </c>
      <c r="DH252" s="12" t="s">
        <v>1493</v>
      </c>
      <c r="DI252" s="12" t="s">
        <v>1493</v>
      </c>
      <c r="DJ252" s="12" t="s">
        <v>1493</v>
      </c>
      <c r="DK252" s="12" t="s">
        <v>1493</v>
      </c>
      <c r="DL252" s="12" t="s">
        <v>1493</v>
      </c>
      <c r="DM252" s="12" t="s">
        <v>1493</v>
      </c>
      <c r="DN252" s="12" t="s">
        <v>1493</v>
      </c>
      <c r="DO252" s="12" t="s">
        <v>1493</v>
      </c>
      <c r="DP252" s="12" t="s">
        <v>1493</v>
      </c>
      <c r="DQ252" s="12" t="s">
        <v>1493</v>
      </c>
      <c r="DR252" s="12" t="s">
        <v>1493</v>
      </c>
      <c r="DS252" s="12" t="s">
        <v>1493</v>
      </c>
      <c r="DT252" s="12" t="s">
        <v>1493</v>
      </c>
      <c r="DU252" s="12" t="s">
        <v>1493</v>
      </c>
      <c r="DV252" s="12" t="s">
        <v>1493</v>
      </c>
      <c r="DW252" s="12" t="s">
        <v>1493</v>
      </c>
      <c r="DX252" s="12" t="s">
        <v>1493</v>
      </c>
      <c r="DY252" s="12" t="s">
        <v>1493</v>
      </c>
      <c r="DZ252" s="12" t="s">
        <v>1493</v>
      </c>
      <c r="EA252" s="12" t="s">
        <v>1493</v>
      </c>
      <c r="EB252" s="12" t="s">
        <v>1493</v>
      </c>
      <c r="EC252" s="12" t="s">
        <v>1493</v>
      </c>
      <c r="ED252" s="12" t="s">
        <v>1493</v>
      </c>
      <c r="EE252" s="12" t="s">
        <v>1493</v>
      </c>
      <c r="EF252" s="12" t="s">
        <v>1493</v>
      </c>
      <c r="EG252" s="12" t="s">
        <v>1493</v>
      </c>
      <c r="EH252" s="12" t="s">
        <v>1493</v>
      </c>
      <c r="EI252" s="12" t="s">
        <v>1493</v>
      </c>
      <c r="EJ252" s="12" t="s">
        <v>1493</v>
      </c>
      <c r="EK252" s="12" t="s">
        <v>1493</v>
      </c>
      <c r="EL252" s="12" t="s">
        <v>1493</v>
      </c>
      <c r="EM252" s="12" t="s">
        <v>1493</v>
      </c>
      <c r="EN252" s="12" t="s">
        <v>1493</v>
      </c>
      <c r="EO252" s="12" t="s">
        <v>1493</v>
      </c>
      <c r="EP252" s="12" t="s">
        <v>1493</v>
      </c>
      <c r="EQ252" s="12" t="s">
        <v>1493</v>
      </c>
      <c r="ER252" s="12" t="s">
        <v>1493</v>
      </c>
      <c r="ES252" s="12" t="s">
        <v>1493</v>
      </c>
      <c r="ET252" s="12" t="s">
        <v>1493</v>
      </c>
      <c r="EU252" s="12" t="s">
        <v>1493</v>
      </c>
      <c r="EV252" s="12" t="s">
        <v>1493</v>
      </c>
      <c r="EW252" s="12" t="s">
        <v>1493</v>
      </c>
      <c r="EX252" s="12" t="s">
        <v>1493</v>
      </c>
      <c r="EY252" s="12" t="s">
        <v>1493</v>
      </c>
      <c r="EZ252" s="12" t="s">
        <v>1493</v>
      </c>
      <c r="FA252" s="12" t="s">
        <v>1493</v>
      </c>
      <c r="FB252" s="12" t="s">
        <v>1493</v>
      </c>
      <c r="FC252" s="12" t="s">
        <v>1493</v>
      </c>
      <c r="FD252" s="12" t="s">
        <v>1493</v>
      </c>
      <c r="FE252" s="12" t="s">
        <v>1493</v>
      </c>
      <c r="FF252" s="12" t="s">
        <v>1493</v>
      </c>
      <c r="FG252" s="12" t="s">
        <v>1493</v>
      </c>
      <c r="FH252" s="12" t="s">
        <v>1493</v>
      </c>
      <c r="FI252" s="12" t="s">
        <v>1493</v>
      </c>
      <c r="FJ252" s="12" t="s">
        <v>1493</v>
      </c>
      <c r="FK252" s="12" t="s">
        <v>1493</v>
      </c>
      <c r="FL252" s="12" t="s">
        <v>1493</v>
      </c>
      <c r="FM252" s="12" t="s">
        <v>1493</v>
      </c>
      <c r="FN252">
        <v>1</v>
      </c>
      <c r="FO252" s="12" t="s">
        <v>1493</v>
      </c>
      <c r="FP252" s="12" t="s">
        <v>1493</v>
      </c>
      <c r="FQ252">
        <v>0</v>
      </c>
      <c r="FR252" s="12" t="s">
        <v>1493</v>
      </c>
      <c r="FS252" s="12" t="s">
        <v>1493</v>
      </c>
      <c r="FT252" s="12" t="s">
        <v>1493</v>
      </c>
      <c r="FU252" s="12" t="s">
        <v>1493</v>
      </c>
      <c r="FV252" s="12" t="s">
        <v>1493</v>
      </c>
      <c r="FW252" s="12" t="s">
        <v>1493</v>
      </c>
      <c r="FX252" s="12" t="s">
        <v>1493</v>
      </c>
      <c r="FY252" s="12" t="s">
        <v>1493</v>
      </c>
      <c r="FZ252" s="12" t="s">
        <v>1493</v>
      </c>
      <c r="GA252" s="12" t="s">
        <v>1493</v>
      </c>
      <c r="GB252" s="12" t="s">
        <v>1493</v>
      </c>
      <c r="GC252" s="12" t="s">
        <v>1493</v>
      </c>
      <c r="GD252" s="12" t="s">
        <v>1493</v>
      </c>
      <c r="GE252" s="12" t="s">
        <v>1493</v>
      </c>
      <c r="GF252" s="12" t="s">
        <v>1493</v>
      </c>
      <c r="GG252" s="12" t="s">
        <v>1493</v>
      </c>
      <c r="GH252" s="12" t="s">
        <v>1493</v>
      </c>
      <c r="GI252" s="12" t="s">
        <v>1493</v>
      </c>
      <c r="GJ252">
        <v>0</v>
      </c>
      <c r="GK252">
        <v>0</v>
      </c>
      <c r="GL252">
        <v>0</v>
      </c>
      <c r="GN252">
        <v>1</v>
      </c>
    </row>
    <row r="253" spans="1:196" x14ac:dyDescent="0.25">
      <c r="A253" s="4">
        <v>1.157</v>
      </c>
      <c r="B253" s="12" t="s">
        <v>1047</v>
      </c>
      <c r="C253" s="12" t="s">
        <v>1493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 s="12" t="s">
        <v>1493</v>
      </c>
      <c r="M253" s="12" t="s">
        <v>1493</v>
      </c>
      <c r="N253">
        <v>1</v>
      </c>
      <c r="O253">
        <v>1</v>
      </c>
      <c r="P253" s="12" t="s">
        <v>1493</v>
      </c>
      <c r="Q253" s="12" t="s">
        <v>1493</v>
      </c>
      <c r="R253" s="12" t="s">
        <v>1493</v>
      </c>
      <c r="S253" s="12" t="s">
        <v>1493</v>
      </c>
      <c r="T253" s="12" t="s">
        <v>1493</v>
      </c>
      <c r="U253" s="12" t="s">
        <v>1493</v>
      </c>
      <c r="V253" s="12" t="s">
        <v>1493</v>
      </c>
      <c r="W253" s="12" t="s">
        <v>1493</v>
      </c>
      <c r="X253" s="12" t="s">
        <v>1493</v>
      </c>
      <c r="Y253" s="12" t="s">
        <v>1493</v>
      </c>
      <c r="Z253" s="12" t="s">
        <v>1493</v>
      </c>
      <c r="AA253" s="12" t="s">
        <v>1493</v>
      </c>
      <c r="AB253" s="12" t="s">
        <v>1493</v>
      </c>
      <c r="AC253" s="12" t="s">
        <v>1493</v>
      </c>
      <c r="AD253" s="12" t="s">
        <v>1493</v>
      </c>
      <c r="AE253" s="12" t="s">
        <v>1493</v>
      </c>
      <c r="AF253" s="12" t="s">
        <v>1493</v>
      </c>
      <c r="AG253" s="12" t="s">
        <v>1493</v>
      </c>
      <c r="AH253" s="12" t="s">
        <v>1493</v>
      </c>
      <c r="AI253" s="12" t="s">
        <v>1493</v>
      </c>
      <c r="AJ253" s="12" t="s">
        <v>1493</v>
      </c>
      <c r="AK253" s="12" t="s">
        <v>1493</v>
      </c>
      <c r="AL253" s="12" t="s">
        <v>1493</v>
      </c>
      <c r="AM253" s="12" t="s">
        <v>1493</v>
      </c>
      <c r="AN253" s="12" t="s">
        <v>1493</v>
      </c>
      <c r="AO253" s="12" t="s">
        <v>1493</v>
      </c>
      <c r="AP253" s="12" t="s">
        <v>1493</v>
      </c>
      <c r="AQ253" s="12" t="s">
        <v>1493</v>
      </c>
      <c r="AR253" s="12" t="s">
        <v>1493</v>
      </c>
      <c r="AS253" s="12" t="s">
        <v>1493</v>
      </c>
      <c r="AT253" s="12" t="s">
        <v>1493</v>
      </c>
      <c r="AU253" s="12" t="s">
        <v>1493</v>
      </c>
      <c r="AV253" s="12" t="s">
        <v>1493</v>
      </c>
      <c r="AW253" s="12" t="s">
        <v>1493</v>
      </c>
      <c r="AX253" s="12" t="s">
        <v>1493</v>
      </c>
      <c r="AY253" s="12" t="s">
        <v>1493</v>
      </c>
      <c r="AZ253" s="12" t="s">
        <v>1493</v>
      </c>
      <c r="BA253" s="12" t="s">
        <v>1493</v>
      </c>
      <c r="BB253" s="12" t="s">
        <v>1493</v>
      </c>
      <c r="BC253" s="12" t="s">
        <v>1493</v>
      </c>
      <c r="BD253" s="12" t="s">
        <v>1493</v>
      </c>
      <c r="BE253" s="12" t="s">
        <v>1493</v>
      </c>
      <c r="BF253" s="12" t="s">
        <v>1493</v>
      </c>
      <c r="BG253" s="12" t="s">
        <v>1493</v>
      </c>
      <c r="BH253" s="12" t="s">
        <v>1493</v>
      </c>
      <c r="BI253" s="12" t="s">
        <v>1493</v>
      </c>
      <c r="BJ253" s="12" t="s">
        <v>1493</v>
      </c>
      <c r="BK253" s="12" t="s">
        <v>1493</v>
      </c>
      <c r="BL253" s="12" t="s">
        <v>1493</v>
      </c>
      <c r="BM253" s="12" t="s">
        <v>1493</v>
      </c>
      <c r="BN253" s="12" t="s">
        <v>1493</v>
      </c>
      <c r="BO253" s="12" t="s">
        <v>1493</v>
      </c>
      <c r="BP253" s="12" t="s">
        <v>1493</v>
      </c>
      <c r="BQ253" s="12" t="s">
        <v>1493</v>
      </c>
      <c r="BR253" s="12" t="s">
        <v>1493</v>
      </c>
      <c r="BS253" s="12" t="s">
        <v>1493</v>
      </c>
      <c r="BT253" s="12" t="s">
        <v>1493</v>
      </c>
      <c r="BU253" s="12" t="s">
        <v>1493</v>
      </c>
      <c r="BV253" s="12" t="s">
        <v>1493</v>
      </c>
      <c r="BW253" s="12" t="s">
        <v>1493</v>
      </c>
      <c r="BX253" s="12" t="s">
        <v>1493</v>
      </c>
      <c r="BY253" s="12" t="s">
        <v>1493</v>
      </c>
      <c r="BZ253" s="12" t="s">
        <v>1493</v>
      </c>
      <c r="CA253" s="12" t="s">
        <v>1493</v>
      </c>
      <c r="CB253" s="12" t="s">
        <v>1493</v>
      </c>
      <c r="CC253" s="12" t="s">
        <v>1493</v>
      </c>
      <c r="CD253" s="12" t="s">
        <v>1493</v>
      </c>
      <c r="CE253" s="12" t="s">
        <v>1493</v>
      </c>
      <c r="CF253" s="12" t="s">
        <v>1493</v>
      </c>
      <c r="CG253" s="12" t="s">
        <v>1493</v>
      </c>
      <c r="CH253" s="12" t="s">
        <v>1493</v>
      </c>
      <c r="CI253" s="12" t="s">
        <v>1493</v>
      </c>
      <c r="CJ253" s="12" t="s">
        <v>1493</v>
      </c>
      <c r="CK253" s="12" t="s">
        <v>1493</v>
      </c>
      <c r="CL253" s="12" t="s">
        <v>1493</v>
      </c>
      <c r="CM253" s="12" t="s">
        <v>1493</v>
      </c>
      <c r="CN253" s="12" t="s">
        <v>1493</v>
      </c>
      <c r="CO253" s="12" t="s">
        <v>1493</v>
      </c>
      <c r="CP253" s="12" t="s">
        <v>1493</v>
      </c>
      <c r="CQ253" s="12" t="s">
        <v>1493</v>
      </c>
      <c r="CR253" s="12" t="s">
        <v>1493</v>
      </c>
      <c r="CS253" s="12" t="s">
        <v>1493</v>
      </c>
      <c r="CT253" s="12" t="s">
        <v>1493</v>
      </c>
      <c r="CU253" s="12" t="s">
        <v>1493</v>
      </c>
      <c r="CV253" s="12" t="s">
        <v>1493</v>
      </c>
      <c r="CW253" s="12" t="s">
        <v>1493</v>
      </c>
      <c r="CX253" s="12" t="s">
        <v>1493</v>
      </c>
      <c r="CY253" s="12" t="s">
        <v>1493</v>
      </c>
      <c r="CZ253" s="12" t="s">
        <v>1493</v>
      </c>
      <c r="DA253" s="12" t="s">
        <v>1493</v>
      </c>
      <c r="DB253" s="12" t="s">
        <v>1493</v>
      </c>
      <c r="DC253" s="12" t="s">
        <v>1493</v>
      </c>
      <c r="DD253" s="12" t="s">
        <v>1493</v>
      </c>
      <c r="DE253" s="12" t="s">
        <v>1493</v>
      </c>
      <c r="DF253" s="12" t="s">
        <v>1493</v>
      </c>
      <c r="DG253" s="12" t="s">
        <v>1493</v>
      </c>
      <c r="DH253" s="12" t="s">
        <v>1493</v>
      </c>
      <c r="DI253" s="12" t="s">
        <v>1493</v>
      </c>
      <c r="DJ253" s="12" t="s">
        <v>1493</v>
      </c>
      <c r="DK253" s="12" t="s">
        <v>1493</v>
      </c>
      <c r="DL253" s="12" t="s">
        <v>1493</v>
      </c>
      <c r="DM253" s="12" t="s">
        <v>1493</v>
      </c>
      <c r="DN253" s="12" t="s">
        <v>1493</v>
      </c>
      <c r="DO253" s="12" t="s">
        <v>1493</v>
      </c>
      <c r="DP253" s="12" t="s">
        <v>1493</v>
      </c>
      <c r="DQ253" s="12" t="s">
        <v>1493</v>
      </c>
      <c r="DR253" s="12" t="s">
        <v>1493</v>
      </c>
      <c r="DS253" s="12" t="s">
        <v>1493</v>
      </c>
      <c r="DT253" s="12" t="s">
        <v>1493</v>
      </c>
      <c r="DU253" s="12" t="s">
        <v>1493</v>
      </c>
      <c r="DV253" s="12" t="s">
        <v>1493</v>
      </c>
      <c r="DW253" s="12" t="s">
        <v>1493</v>
      </c>
      <c r="DX253" s="12" t="s">
        <v>1493</v>
      </c>
      <c r="DY253" s="12" t="s">
        <v>1493</v>
      </c>
      <c r="DZ253" s="12" t="s">
        <v>1493</v>
      </c>
      <c r="EA253" s="12" t="s">
        <v>1493</v>
      </c>
      <c r="EB253" s="12" t="s">
        <v>1493</v>
      </c>
      <c r="EC253" s="12" t="s">
        <v>1493</v>
      </c>
      <c r="ED253" s="12" t="s">
        <v>1493</v>
      </c>
      <c r="EE253" s="12" t="s">
        <v>1493</v>
      </c>
      <c r="EF253" s="12" t="s">
        <v>1493</v>
      </c>
      <c r="EG253" s="12" t="s">
        <v>1493</v>
      </c>
      <c r="EH253" s="12" t="s">
        <v>1493</v>
      </c>
      <c r="EI253" s="12" t="s">
        <v>1493</v>
      </c>
      <c r="EJ253" s="12" t="s">
        <v>1493</v>
      </c>
      <c r="EK253" s="12" t="s">
        <v>1493</v>
      </c>
      <c r="EL253" s="12" t="s">
        <v>1493</v>
      </c>
      <c r="EM253" s="12" t="s">
        <v>1493</v>
      </c>
      <c r="EN253" s="12" t="s">
        <v>1493</v>
      </c>
      <c r="EO253" s="12" t="s">
        <v>1493</v>
      </c>
      <c r="EP253" s="12" t="s">
        <v>1493</v>
      </c>
      <c r="EQ253" s="12" t="s">
        <v>1493</v>
      </c>
      <c r="ER253" s="12" t="s">
        <v>1493</v>
      </c>
      <c r="ES253" s="12" t="s">
        <v>1493</v>
      </c>
      <c r="ET253" s="12" t="s">
        <v>1493</v>
      </c>
      <c r="EU253" s="12" t="s">
        <v>1493</v>
      </c>
      <c r="EV253" s="12" t="s">
        <v>1493</v>
      </c>
      <c r="EW253" s="12" t="s">
        <v>1493</v>
      </c>
      <c r="EX253" s="12" t="s">
        <v>1493</v>
      </c>
      <c r="EY253" s="12" t="s">
        <v>1493</v>
      </c>
      <c r="EZ253" s="12" t="s">
        <v>1493</v>
      </c>
      <c r="FA253" s="12" t="s">
        <v>1493</v>
      </c>
      <c r="FB253" s="12" t="s">
        <v>1493</v>
      </c>
      <c r="FC253" s="12" t="s">
        <v>1493</v>
      </c>
      <c r="FD253" s="12" t="s">
        <v>1493</v>
      </c>
      <c r="FE253" s="12" t="s">
        <v>1493</v>
      </c>
      <c r="FF253" s="12" t="s">
        <v>1493</v>
      </c>
      <c r="FG253" s="12" t="s">
        <v>1493</v>
      </c>
      <c r="FH253" s="12" t="s">
        <v>1493</v>
      </c>
      <c r="FI253" s="12" t="s">
        <v>1493</v>
      </c>
      <c r="FJ253" s="12" t="s">
        <v>1493</v>
      </c>
      <c r="FK253" s="12" t="s">
        <v>1493</v>
      </c>
      <c r="FL253" s="12" t="s">
        <v>1493</v>
      </c>
      <c r="FM253" s="12" t="s">
        <v>1493</v>
      </c>
      <c r="FN253">
        <v>1</v>
      </c>
      <c r="FO253" s="12" t="s">
        <v>1493</v>
      </c>
      <c r="FP253" s="12" t="s">
        <v>1493</v>
      </c>
      <c r="FQ253" s="12" t="s">
        <v>1493</v>
      </c>
      <c r="FR253" s="12" t="s">
        <v>1493</v>
      </c>
      <c r="FS253" s="12" t="s">
        <v>1493</v>
      </c>
      <c r="FT253" s="12" t="s">
        <v>1493</v>
      </c>
      <c r="FU253" s="12" t="s">
        <v>1493</v>
      </c>
      <c r="FV253" s="12" t="s">
        <v>1493</v>
      </c>
      <c r="FW253" s="12" t="s">
        <v>1493</v>
      </c>
      <c r="FX253" s="12" t="s">
        <v>1493</v>
      </c>
      <c r="FY253" s="12" t="s">
        <v>1493</v>
      </c>
      <c r="FZ253" s="12" t="s">
        <v>1493</v>
      </c>
      <c r="GA253" s="12" t="s">
        <v>1493</v>
      </c>
      <c r="GB253" s="12" t="s">
        <v>1493</v>
      </c>
      <c r="GC253" s="12" t="s">
        <v>1493</v>
      </c>
      <c r="GD253" s="12" t="s">
        <v>1493</v>
      </c>
      <c r="GE253" s="12" t="s">
        <v>1493</v>
      </c>
      <c r="GF253" s="12" t="s">
        <v>1493</v>
      </c>
      <c r="GG253" s="12" t="s">
        <v>1493</v>
      </c>
      <c r="GH253" s="12" t="s">
        <v>1493</v>
      </c>
      <c r="GI253" s="12" t="s">
        <v>1493</v>
      </c>
      <c r="GJ253">
        <v>0</v>
      </c>
      <c r="GK253">
        <v>0</v>
      </c>
      <c r="GL253">
        <v>0</v>
      </c>
      <c r="GN253">
        <v>1</v>
      </c>
    </row>
    <row r="254" spans="1:196" x14ac:dyDescent="0.25">
      <c r="A254" s="4">
        <v>1.1579999999999999</v>
      </c>
      <c r="B254" s="12" t="s">
        <v>642</v>
      </c>
      <c r="C254">
        <v>45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 s="12" t="s">
        <v>1493</v>
      </c>
      <c r="M254" s="12" t="s">
        <v>1493</v>
      </c>
      <c r="N254" s="12" t="s">
        <v>1493</v>
      </c>
      <c r="O254">
        <v>1</v>
      </c>
      <c r="P254" t="s">
        <v>959</v>
      </c>
      <c r="Q254" s="12" t="s">
        <v>1493</v>
      </c>
      <c r="R254">
        <v>1</v>
      </c>
      <c r="S254" s="12" t="s">
        <v>1493</v>
      </c>
      <c r="T254" s="12" t="s">
        <v>1493</v>
      </c>
      <c r="U254" s="12" t="s">
        <v>1493</v>
      </c>
      <c r="V254" s="12" t="s">
        <v>1493</v>
      </c>
      <c r="W254" s="12" t="s">
        <v>1493</v>
      </c>
      <c r="X254" s="12" t="s">
        <v>1493</v>
      </c>
      <c r="Y254" s="12" t="s">
        <v>1493</v>
      </c>
      <c r="Z254" s="12" t="s">
        <v>1493</v>
      </c>
      <c r="AA254" s="12" t="s">
        <v>1493</v>
      </c>
      <c r="AB254" s="12" t="s">
        <v>1493</v>
      </c>
      <c r="AC254">
        <v>1</v>
      </c>
      <c r="AD254" s="12" t="s">
        <v>1493</v>
      </c>
      <c r="AE254" s="12" t="s">
        <v>1493</v>
      </c>
      <c r="AF254" s="12" t="s">
        <v>1493</v>
      </c>
      <c r="AG254" s="12" t="s">
        <v>1493</v>
      </c>
      <c r="AH254" s="12" t="s">
        <v>1493</v>
      </c>
      <c r="AI254" s="12" t="s">
        <v>1493</v>
      </c>
      <c r="AJ254" s="12" t="s">
        <v>1493</v>
      </c>
      <c r="AK254" s="12" t="s">
        <v>1493</v>
      </c>
      <c r="AL254" s="12" t="s">
        <v>1493</v>
      </c>
      <c r="AM254" s="12" t="s">
        <v>1493</v>
      </c>
      <c r="AN254" s="12" t="s">
        <v>1493</v>
      </c>
      <c r="AO254" s="12" t="s">
        <v>1493</v>
      </c>
      <c r="AP254" s="12" t="s">
        <v>1493</v>
      </c>
      <c r="AQ254" s="12" t="s">
        <v>1493</v>
      </c>
      <c r="AR254" s="12" t="s">
        <v>1493</v>
      </c>
      <c r="AS254" s="12" t="s">
        <v>1493</v>
      </c>
      <c r="AT254" s="12" t="s">
        <v>1493</v>
      </c>
      <c r="AU254" s="12" t="s">
        <v>1493</v>
      </c>
      <c r="AV254" s="12" t="s">
        <v>1493</v>
      </c>
      <c r="AW254" s="12" t="s">
        <v>1493</v>
      </c>
      <c r="AX254" s="12" t="s">
        <v>1493</v>
      </c>
      <c r="AY254" s="12" t="s">
        <v>1493</v>
      </c>
      <c r="AZ254" s="12" t="s">
        <v>1493</v>
      </c>
      <c r="BA254" s="12" t="s">
        <v>1493</v>
      </c>
      <c r="BB254" s="12" t="s">
        <v>1493</v>
      </c>
      <c r="BC254" s="12" t="s">
        <v>1493</v>
      </c>
      <c r="BD254" s="12" t="s">
        <v>1493</v>
      </c>
      <c r="BE254" s="12" t="s">
        <v>1493</v>
      </c>
      <c r="BF254" s="12" t="s">
        <v>1493</v>
      </c>
      <c r="BG254" s="12" t="s">
        <v>1493</v>
      </c>
      <c r="BH254" s="12" t="s">
        <v>1493</v>
      </c>
      <c r="BI254" s="12" t="s">
        <v>1493</v>
      </c>
      <c r="BJ254" s="12" t="s">
        <v>1493</v>
      </c>
      <c r="BK254" s="12" t="s">
        <v>1493</v>
      </c>
      <c r="BL254" s="12" t="s">
        <v>1493</v>
      </c>
      <c r="BM254" s="12" t="s">
        <v>1493</v>
      </c>
      <c r="BN254" s="12" t="s">
        <v>1493</v>
      </c>
      <c r="BO254" s="12" t="s">
        <v>1493</v>
      </c>
      <c r="BP254" s="12" t="s">
        <v>1493</v>
      </c>
      <c r="BQ254" s="12" t="s">
        <v>1493</v>
      </c>
      <c r="BR254" s="12" t="s">
        <v>1493</v>
      </c>
      <c r="BS254" s="12" t="s">
        <v>1493</v>
      </c>
      <c r="BT254" s="12" t="s">
        <v>1493</v>
      </c>
      <c r="BU254" s="12" t="s">
        <v>1493</v>
      </c>
      <c r="BV254" s="12" t="s">
        <v>1493</v>
      </c>
      <c r="BW254" s="12" t="s">
        <v>1493</v>
      </c>
      <c r="BX254" s="12" t="s">
        <v>1493</v>
      </c>
      <c r="BY254" s="12" t="s">
        <v>1493</v>
      </c>
      <c r="BZ254" s="12" t="s">
        <v>1493</v>
      </c>
      <c r="CA254" s="12" t="s">
        <v>1493</v>
      </c>
      <c r="CB254" s="12" t="s">
        <v>1493</v>
      </c>
      <c r="CC254" s="12" t="s">
        <v>1493</v>
      </c>
      <c r="CD254" s="12" t="s">
        <v>1493</v>
      </c>
      <c r="CE254" s="12" t="s">
        <v>1493</v>
      </c>
      <c r="CF254" s="12" t="s">
        <v>1493</v>
      </c>
      <c r="CG254" s="12" t="s">
        <v>1493</v>
      </c>
      <c r="CH254" s="12" t="s">
        <v>1493</v>
      </c>
      <c r="CI254" s="12" t="s">
        <v>1493</v>
      </c>
      <c r="CJ254" s="12" t="s">
        <v>1493</v>
      </c>
      <c r="CK254" s="12" t="s">
        <v>1493</v>
      </c>
      <c r="CL254" s="12" t="s">
        <v>1493</v>
      </c>
      <c r="CM254" s="12" t="s">
        <v>1493</v>
      </c>
      <c r="CN254" s="12" t="s">
        <v>1493</v>
      </c>
      <c r="CO254" s="12" t="s">
        <v>1493</v>
      </c>
      <c r="CP254" s="12" t="s">
        <v>1493</v>
      </c>
      <c r="CQ254" s="12" t="s">
        <v>1493</v>
      </c>
      <c r="CR254" s="12" t="s">
        <v>1493</v>
      </c>
      <c r="CS254" s="12" t="s">
        <v>1493</v>
      </c>
      <c r="CT254" s="12" t="s">
        <v>1493</v>
      </c>
      <c r="CU254" s="12" t="s">
        <v>1493</v>
      </c>
      <c r="CV254" s="12" t="s">
        <v>1493</v>
      </c>
      <c r="CW254" s="12" t="s">
        <v>1493</v>
      </c>
      <c r="CX254" s="12" t="s">
        <v>1493</v>
      </c>
      <c r="CY254" s="12" t="s">
        <v>1493</v>
      </c>
      <c r="CZ254" s="12" t="s">
        <v>1493</v>
      </c>
      <c r="DA254" s="12" t="s">
        <v>1493</v>
      </c>
      <c r="DB254" s="12" t="s">
        <v>1493</v>
      </c>
      <c r="DC254" s="12" t="s">
        <v>1493</v>
      </c>
      <c r="DD254" s="12" t="s">
        <v>1493</v>
      </c>
      <c r="DE254" s="12" t="s">
        <v>1493</v>
      </c>
      <c r="DF254" s="12" t="s">
        <v>1493</v>
      </c>
      <c r="DG254" s="12" t="s">
        <v>1493</v>
      </c>
      <c r="DH254" s="12" t="s">
        <v>1493</v>
      </c>
      <c r="DI254" s="12" t="s">
        <v>1493</v>
      </c>
      <c r="DJ254" s="12" t="s">
        <v>1493</v>
      </c>
      <c r="DK254" s="12" t="s">
        <v>1493</v>
      </c>
      <c r="DL254" s="12" t="s">
        <v>1493</v>
      </c>
      <c r="DM254" s="12" t="s">
        <v>1493</v>
      </c>
      <c r="DN254" s="12" t="s">
        <v>1493</v>
      </c>
      <c r="DO254" s="12" t="s">
        <v>1493</v>
      </c>
      <c r="DP254" s="12" t="s">
        <v>1493</v>
      </c>
      <c r="DQ254" s="12" t="s">
        <v>1493</v>
      </c>
      <c r="DR254" s="12" t="s">
        <v>1493</v>
      </c>
      <c r="DS254" s="12" t="s">
        <v>1493</v>
      </c>
      <c r="DT254" s="12" t="s">
        <v>1493</v>
      </c>
      <c r="DU254" s="12" t="s">
        <v>1493</v>
      </c>
      <c r="DV254" s="12" t="s">
        <v>1493</v>
      </c>
      <c r="DW254" s="12" t="s">
        <v>1493</v>
      </c>
      <c r="DX254" s="12" t="s">
        <v>1493</v>
      </c>
      <c r="DY254" s="12" t="s">
        <v>1493</v>
      </c>
      <c r="DZ254" s="12" t="s">
        <v>1493</v>
      </c>
      <c r="EA254" s="12" t="s">
        <v>1493</v>
      </c>
      <c r="EB254" s="12" t="s">
        <v>1493</v>
      </c>
      <c r="EC254" s="12" t="s">
        <v>1493</v>
      </c>
      <c r="ED254" s="12" t="s">
        <v>1493</v>
      </c>
      <c r="EE254" s="12" t="s">
        <v>1493</v>
      </c>
      <c r="EF254" s="12" t="s">
        <v>1493</v>
      </c>
      <c r="EG254" s="12" t="s">
        <v>1493</v>
      </c>
      <c r="EH254" s="12" t="s">
        <v>1493</v>
      </c>
      <c r="EI254" s="12" t="s">
        <v>1493</v>
      </c>
      <c r="EJ254" s="12" t="s">
        <v>1493</v>
      </c>
      <c r="EK254" s="12" t="s">
        <v>1493</v>
      </c>
      <c r="EL254" s="12" t="s">
        <v>1493</v>
      </c>
      <c r="EM254" s="12" t="s">
        <v>1493</v>
      </c>
      <c r="EN254" s="12" t="s">
        <v>1493</v>
      </c>
      <c r="EO254" s="12" t="s">
        <v>1493</v>
      </c>
      <c r="EP254" s="12" t="s">
        <v>1493</v>
      </c>
      <c r="EQ254" s="12" t="s">
        <v>1493</v>
      </c>
      <c r="ER254" s="12" t="s">
        <v>1493</v>
      </c>
      <c r="ES254" s="12" t="s">
        <v>1493</v>
      </c>
      <c r="ET254" s="12" t="s">
        <v>1493</v>
      </c>
      <c r="EU254" s="12" t="s">
        <v>1493</v>
      </c>
      <c r="EV254" s="12" t="s">
        <v>1493</v>
      </c>
      <c r="EW254" s="12" t="s">
        <v>1493</v>
      </c>
      <c r="EX254" s="12" t="s">
        <v>1493</v>
      </c>
      <c r="EY254" s="12" t="s">
        <v>1493</v>
      </c>
      <c r="EZ254" s="12" t="s">
        <v>1493</v>
      </c>
      <c r="FA254" s="12" t="s">
        <v>1493</v>
      </c>
      <c r="FB254" s="12" t="s">
        <v>1493</v>
      </c>
      <c r="FC254" s="12" t="s">
        <v>1493</v>
      </c>
      <c r="FD254" s="12" t="s">
        <v>1493</v>
      </c>
      <c r="FE254" s="12" t="s">
        <v>1493</v>
      </c>
      <c r="FF254" s="12" t="s">
        <v>1493</v>
      </c>
      <c r="FG254" s="12" t="s">
        <v>1493</v>
      </c>
      <c r="FH254" s="12" t="s">
        <v>1493</v>
      </c>
      <c r="FI254" s="12" t="s">
        <v>1493</v>
      </c>
      <c r="FJ254" s="12" t="s">
        <v>1493</v>
      </c>
      <c r="FK254" s="12" t="s">
        <v>1493</v>
      </c>
      <c r="FL254" s="12" t="s">
        <v>1493</v>
      </c>
      <c r="FM254" s="12" t="s">
        <v>1493</v>
      </c>
      <c r="FN254">
        <v>1</v>
      </c>
      <c r="FO254" s="12" t="s">
        <v>1493</v>
      </c>
      <c r="FP254" s="12" t="s">
        <v>1493</v>
      </c>
      <c r="FQ254">
        <v>0</v>
      </c>
      <c r="FR254" s="12" t="s">
        <v>1493</v>
      </c>
      <c r="FS254" s="12" t="s">
        <v>1493</v>
      </c>
      <c r="FT254" s="12" t="s">
        <v>1493</v>
      </c>
      <c r="FU254" s="12" t="s">
        <v>1493</v>
      </c>
      <c r="FV254" s="12" t="s">
        <v>1493</v>
      </c>
      <c r="FW254" s="12" t="s">
        <v>1493</v>
      </c>
      <c r="FX254" s="12" t="s">
        <v>1493</v>
      </c>
      <c r="FY254" s="12" t="s">
        <v>1493</v>
      </c>
      <c r="FZ254" s="12" t="s">
        <v>1493</v>
      </c>
      <c r="GA254" s="12" t="s">
        <v>1493</v>
      </c>
      <c r="GB254" s="12" t="s">
        <v>1493</v>
      </c>
      <c r="GC254" s="12" t="s">
        <v>1493</v>
      </c>
      <c r="GD254" s="12" t="s">
        <v>1493</v>
      </c>
      <c r="GE254" s="12" t="s">
        <v>1493</v>
      </c>
      <c r="GF254" s="12" t="s">
        <v>1493</v>
      </c>
      <c r="GG254" s="12" t="s">
        <v>1493</v>
      </c>
      <c r="GH254" s="12" t="s">
        <v>1493</v>
      </c>
      <c r="GI254" s="12" t="s">
        <v>1493</v>
      </c>
      <c r="GJ254">
        <v>0</v>
      </c>
      <c r="GK254">
        <v>0</v>
      </c>
      <c r="GL254">
        <v>0</v>
      </c>
      <c r="GN254">
        <v>1</v>
      </c>
    </row>
    <row r="255" spans="1:196" x14ac:dyDescent="0.25">
      <c r="A255" s="4">
        <v>1.159</v>
      </c>
      <c r="B255" s="12" t="s">
        <v>937</v>
      </c>
      <c r="C255" s="12" t="s">
        <v>1493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 s="12" t="s">
        <v>1493</v>
      </c>
      <c r="M255" s="12" t="s">
        <v>1493</v>
      </c>
      <c r="N255" s="12" t="s">
        <v>1493</v>
      </c>
      <c r="O255">
        <v>1</v>
      </c>
      <c r="P255" s="12" t="s">
        <v>1493</v>
      </c>
      <c r="Q255" s="12" t="s">
        <v>1493</v>
      </c>
      <c r="R255" s="12" t="s">
        <v>1493</v>
      </c>
      <c r="S255" s="12" t="s">
        <v>1493</v>
      </c>
      <c r="T255" s="12" t="s">
        <v>1493</v>
      </c>
      <c r="U255" s="12" t="s">
        <v>1493</v>
      </c>
      <c r="V255" s="12" t="s">
        <v>1493</v>
      </c>
      <c r="W255" s="12" t="s">
        <v>1493</v>
      </c>
      <c r="X255" s="12" t="s">
        <v>1493</v>
      </c>
      <c r="Y255" s="12" t="s">
        <v>1493</v>
      </c>
      <c r="Z255" s="12" t="s">
        <v>1493</v>
      </c>
      <c r="AA255" s="12" t="s">
        <v>1493</v>
      </c>
      <c r="AB255" s="12" t="s">
        <v>1493</v>
      </c>
      <c r="AC255" s="12" t="s">
        <v>1493</v>
      </c>
      <c r="AD255" s="12" t="s">
        <v>1493</v>
      </c>
      <c r="AE255" s="12" t="s">
        <v>1493</v>
      </c>
      <c r="AF255" s="12" t="s">
        <v>1493</v>
      </c>
      <c r="AG255" s="12" t="s">
        <v>1493</v>
      </c>
      <c r="AH255" s="12" t="s">
        <v>1493</v>
      </c>
      <c r="AI255" s="12" t="s">
        <v>1493</v>
      </c>
      <c r="AJ255" s="12" t="s">
        <v>1493</v>
      </c>
      <c r="AK255" s="12" t="s">
        <v>1493</v>
      </c>
      <c r="AL255" s="12" t="s">
        <v>1493</v>
      </c>
      <c r="AM255" s="12" t="s">
        <v>1493</v>
      </c>
      <c r="AN255" s="12" t="s">
        <v>1493</v>
      </c>
      <c r="AO255" s="12" t="s">
        <v>1493</v>
      </c>
      <c r="AP255" s="12" t="s">
        <v>1493</v>
      </c>
      <c r="AQ255" s="12" t="s">
        <v>1493</v>
      </c>
      <c r="AR255" s="12" t="s">
        <v>1493</v>
      </c>
      <c r="AS255" s="12" t="s">
        <v>1493</v>
      </c>
      <c r="AT255" s="12" t="s">
        <v>1493</v>
      </c>
      <c r="AU255" s="12" t="s">
        <v>1493</v>
      </c>
      <c r="AV255" s="12" t="s">
        <v>1493</v>
      </c>
      <c r="AW255" s="12" t="s">
        <v>1493</v>
      </c>
      <c r="AX255" s="12" t="s">
        <v>1493</v>
      </c>
      <c r="AY255" s="12" t="s">
        <v>1493</v>
      </c>
      <c r="AZ255" s="12" t="s">
        <v>1493</v>
      </c>
      <c r="BA255" s="12" t="s">
        <v>1493</v>
      </c>
      <c r="BB255" s="12" t="s">
        <v>1493</v>
      </c>
      <c r="BC255" s="12" t="s">
        <v>1493</v>
      </c>
      <c r="BD255" s="12" t="s">
        <v>1493</v>
      </c>
      <c r="BE255" s="12" t="s">
        <v>1493</v>
      </c>
      <c r="BF255" s="12" t="s">
        <v>1493</v>
      </c>
      <c r="BG255" s="12" t="s">
        <v>1493</v>
      </c>
      <c r="BH255" s="12" t="s">
        <v>1493</v>
      </c>
      <c r="BI255" s="12" t="s">
        <v>1493</v>
      </c>
      <c r="BJ255" s="12" t="s">
        <v>1493</v>
      </c>
      <c r="BK255" s="12" t="s">
        <v>1493</v>
      </c>
      <c r="BL255" s="12" t="s">
        <v>1493</v>
      </c>
      <c r="BM255" s="12" t="s">
        <v>1493</v>
      </c>
      <c r="BN255" s="12" t="s">
        <v>1493</v>
      </c>
      <c r="BO255" s="12" t="s">
        <v>1493</v>
      </c>
      <c r="BP255" s="12" t="s">
        <v>1493</v>
      </c>
      <c r="BQ255" s="12" t="s">
        <v>1493</v>
      </c>
      <c r="BR255" s="12" t="s">
        <v>1493</v>
      </c>
      <c r="BS255" s="12" t="s">
        <v>1493</v>
      </c>
      <c r="BT255" s="12" t="s">
        <v>1493</v>
      </c>
      <c r="BU255" s="12" t="s">
        <v>1493</v>
      </c>
      <c r="BV255" s="12" t="s">
        <v>1493</v>
      </c>
      <c r="BW255" s="12" t="s">
        <v>1493</v>
      </c>
      <c r="BX255" s="12" t="s">
        <v>1493</v>
      </c>
      <c r="BY255" s="12" t="s">
        <v>1493</v>
      </c>
      <c r="BZ255" s="12" t="s">
        <v>1493</v>
      </c>
      <c r="CA255" s="12" t="s">
        <v>1493</v>
      </c>
      <c r="CB255" s="12" t="s">
        <v>1493</v>
      </c>
      <c r="CC255" s="12" t="s">
        <v>1493</v>
      </c>
      <c r="CD255" s="12" t="s">
        <v>1493</v>
      </c>
      <c r="CE255" s="12" t="s">
        <v>1493</v>
      </c>
      <c r="CF255" s="12" t="s">
        <v>1493</v>
      </c>
      <c r="CG255" s="12" t="s">
        <v>1493</v>
      </c>
      <c r="CH255" s="12" t="s">
        <v>1493</v>
      </c>
      <c r="CI255" s="12" t="s">
        <v>1493</v>
      </c>
      <c r="CJ255" s="12" t="s">
        <v>1493</v>
      </c>
      <c r="CK255" s="12" t="s">
        <v>1493</v>
      </c>
      <c r="CL255" s="12" t="s">
        <v>1493</v>
      </c>
      <c r="CM255" s="12" t="s">
        <v>1493</v>
      </c>
      <c r="CN255" s="12" t="s">
        <v>1493</v>
      </c>
      <c r="CO255" s="12" t="s">
        <v>1493</v>
      </c>
      <c r="CP255" s="12" t="s">
        <v>1493</v>
      </c>
      <c r="CQ255" s="12" t="s">
        <v>1493</v>
      </c>
      <c r="CR255" s="12" t="s">
        <v>1493</v>
      </c>
      <c r="CS255" s="12" t="s">
        <v>1493</v>
      </c>
      <c r="CT255" s="12" t="s">
        <v>1493</v>
      </c>
      <c r="CU255" s="12" t="s">
        <v>1493</v>
      </c>
      <c r="CV255" s="12" t="s">
        <v>1493</v>
      </c>
      <c r="CW255" s="12" t="s">
        <v>1493</v>
      </c>
      <c r="CX255" s="12" t="s">
        <v>1493</v>
      </c>
      <c r="CY255" s="12" t="s">
        <v>1493</v>
      </c>
      <c r="CZ255" s="12" t="s">
        <v>1493</v>
      </c>
      <c r="DA255" s="12" t="s">
        <v>1493</v>
      </c>
      <c r="DB255" s="12" t="s">
        <v>1493</v>
      </c>
      <c r="DC255" s="12" t="s">
        <v>1493</v>
      </c>
      <c r="DD255" s="12" t="s">
        <v>1493</v>
      </c>
      <c r="DE255" s="12" t="s">
        <v>1493</v>
      </c>
      <c r="DF255" s="12" t="s">
        <v>1493</v>
      </c>
      <c r="DG255" s="12" t="s">
        <v>1493</v>
      </c>
      <c r="DH255" s="12" t="s">
        <v>1493</v>
      </c>
      <c r="DI255" s="12" t="s">
        <v>1493</v>
      </c>
      <c r="DJ255" s="12" t="s">
        <v>1493</v>
      </c>
      <c r="DK255" s="12" t="s">
        <v>1493</v>
      </c>
      <c r="DL255" s="12" t="s">
        <v>1493</v>
      </c>
      <c r="DM255" s="12" t="s">
        <v>1493</v>
      </c>
      <c r="DN255" s="12" t="s">
        <v>1493</v>
      </c>
      <c r="DO255" s="12" t="s">
        <v>1493</v>
      </c>
      <c r="DP255" s="12" t="s">
        <v>1493</v>
      </c>
      <c r="DQ255" s="12" t="s">
        <v>1493</v>
      </c>
      <c r="DR255" s="12" t="s">
        <v>1493</v>
      </c>
      <c r="DS255" s="12" t="s">
        <v>1493</v>
      </c>
      <c r="DT255" s="12" t="s">
        <v>1493</v>
      </c>
      <c r="DU255" s="12" t="s">
        <v>1493</v>
      </c>
      <c r="DV255" s="12" t="s">
        <v>1493</v>
      </c>
      <c r="DW255" s="12" t="s">
        <v>1493</v>
      </c>
      <c r="DX255" s="12" t="s">
        <v>1493</v>
      </c>
      <c r="DY255" s="12" t="s">
        <v>1493</v>
      </c>
      <c r="DZ255" s="12" t="s">
        <v>1493</v>
      </c>
      <c r="EA255" s="12" t="s">
        <v>1493</v>
      </c>
      <c r="EB255" s="12" t="s">
        <v>1493</v>
      </c>
      <c r="EC255" s="12" t="s">
        <v>1493</v>
      </c>
      <c r="ED255" s="12" t="s">
        <v>1493</v>
      </c>
      <c r="EE255" s="12" t="s">
        <v>1493</v>
      </c>
      <c r="EF255" s="12" t="s">
        <v>1493</v>
      </c>
      <c r="EG255" s="12" t="s">
        <v>1493</v>
      </c>
      <c r="EH255" s="12" t="s">
        <v>1493</v>
      </c>
      <c r="EI255" s="12" t="s">
        <v>1493</v>
      </c>
      <c r="EJ255" s="12" t="s">
        <v>1493</v>
      </c>
      <c r="EK255" s="12" t="s">
        <v>1493</v>
      </c>
      <c r="EL255" s="12" t="s">
        <v>1493</v>
      </c>
      <c r="EM255" s="12" t="s">
        <v>1493</v>
      </c>
      <c r="EN255" s="12" t="s">
        <v>1493</v>
      </c>
      <c r="EO255" s="12" t="s">
        <v>1493</v>
      </c>
      <c r="EP255" s="12" t="s">
        <v>1493</v>
      </c>
      <c r="EQ255" s="12" t="s">
        <v>1493</v>
      </c>
      <c r="ER255" s="12" t="s">
        <v>1493</v>
      </c>
      <c r="ES255" s="12" t="s">
        <v>1493</v>
      </c>
      <c r="ET255" s="12" t="s">
        <v>1493</v>
      </c>
      <c r="EU255" s="12" t="s">
        <v>1493</v>
      </c>
      <c r="EV255" s="12" t="s">
        <v>1493</v>
      </c>
      <c r="EW255" s="12" t="s">
        <v>1493</v>
      </c>
      <c r="EX255" s="12" t="s">
        <v>1493</v>
      </c>
      <c r="EY255" s="12" t="s">
        <v>1493</v>
      </c>
      <c r="EZ255" s="12" t="s">
        <v>1493</v>
      </c>
      <c r="FA255" s="12" t="s">
        <v>1493</v>
      </c>
      <c r="FB255" s="12" t="s">
        <v>1493</v>
      </c>
      <c r="FC255" s="12" t="s">
        <v>1493</v>
      </c>
      <c r="FD255" s="12" t="s">
        <v>1493</v>
      </c>
      <c r="FE255" s="12" t="s">
        <v>1493</v>
      </c>
      <c r="FF255" s="12" t="s">
        <v>1493</v>
      </c>
      <c r="FG255" s="12" t="s">
        <v>1493</v>
      </c>
      <c r="FH255" s="12" t="s">
        <v>1493</v>
      </c>
      <c r="FI255" s="12" t="s">
        <v>1493</v>
      </c>
      <c r="FJ255" s="12" t="s">
        <v>1493</v>
      </c>
      <c r="FK255" s="12" t="s">
        <v>1493</v>
      </c>
      <c r="FL255" s="12" t="s">
        <v>1493</v>
      </c>
      <c r="FM255" s="12" t="s">
        <v>1493</v>
      </c>
      <c r="FN255">
        <v>1</v>
      </c>
      <c r="FO255" s="12" t="s">
        <v>1493</v>
      </c>
      <c r="FP255" s="12" t="s">
        <v>1493</v>
      </c>
      <c r="FQ255">
        <v>1</v>
      </c>
      <c r="FR255" s="12" t="s">
        <v>1493</v>
      </c>
      <c r="FS255" s="12" t="s">
        <v>1493</v>
      </c>
      <c r="FT255" s="12" t="s">
        <v>1493</v>
      </c>
      <c r="FU255" s="12" t="s">
        <v>1493</v>
      </c>
      <c r="FV255" s="12" t="s">
        <v>1493</v>
      </c>
      <c r="FW255" s="12" t="s">
        <v>1493</v>
      </c>
      <c r="FX255" s="12" t="s">
        <v>1493</v>
      </c>
      <c r="FY255" s="12" t="s">
        <v>1493</v>
      </c>
      <c r="FZ255" s="12" t="s">
        <v>1493</v>
      </c>
      <c r="GA255" s="12" t="s">
        <v>1493</v>
      </c>
      <c r="GB255" s="12" t="s">
        <v>1493</v>
      </c>
      <c r="GC255" s="12" t="s">
        <v>1493</v>
      </c>
      <c r="GD255" s="12" t="s">
        <v>1493</v>
      </c>
      <c r="GE255" s="12" t="s">
        <v>1493</v>
      </c>
      <c r="GF255" s="12" t="s">
        <v>1493</v>
      </c>
      <c r="GG255" s="12" t="s">
        <v>1493</v>
      </c>
      <c r="GH255" s="12" t="s">
        <v>1493</v>
      </c>
      <c r="GI255" s="12" t="s">
        <v>1493</v>
      </c>
      <c r="GJ255">
        <v>0</v>
      </c>
      <c r="GK255">
        <v>0</v>
      </c>
      <c r="GL255">
        <v>0</v>
      </c>
      <c r="GN255">
        <v>1</v>
      </c>
    </row>
    <row r="256" spans="1:196" x14ac:dyDescent="0.25">
      <c r="A256" s="4">
        <v>1.1599999999999999</v>
      </c>
      <c r="B256" s="12" t="s">
        <v>1067</v>
      </c>
      <c r="C256">
        <v>140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 s="12" t="s">
        <v>1493</v>
      </c>
      <c r="M256" s="12" t="s">
        <v>1493</v>
      </c>
      <c r="N256">
        <v>1</v>
      </c>
      <c r="O256">
        <v>1</v>
      </c>
      <c r="P256" s="12" t="s">
        <v>1493</v>
      </c>
      <c r="Q256" s="12" t="s">
        <v>1493</v>
      </c>
      <c r="R256" s="12" t="s">
        <v>1493</v>
      </c>
      <c r="S256" s="12" t="s">
        <v>1493</v>
      </c>
      <c r="T256" s="12" t="s">
        <v>1493</v>
      </c>
      <c r="U256" s="12" t="s">
        <v>1493</v>
      </c>
      <c r="V256" s="12" t="s">
        <v>1493</v>
      </c>
      <c r="W256" s="12" t="s">
        <v>1493</v>
      </c>
      <c r="X256" s="12" t="s">
        <v>1493</v>
      </c>
      <c r="Y256" s="12" t="s">
        <v>1493</v>
      </c>
      <c r="Z256" s="12" t="s">
        <v>1493</v>
      </c>
      <c r="AA256" s="12" t="s">
        <v>1493</v>
      </c>
      <c r="AB256" s="12" t="s">
        <v>1493</v>
      </c>
      <c r="AC256" s="12" t="s">
        <v>1493</v>
      </c>
      <c r="AD256" s="12" t="s">
        <v>1493</v>
      </c>
      <c r="AE256" s="12" t="s">
        <v>1493</v>
      </c>
      <c r="AF256" s="12" t="s">
        <v>1493</v>
      </c>
      <c r="AG256" s="12" t="s">
        <v>1493</v>
      </c>
      <c r="AH256" s="12" t="s">
        <v>1493</v>
      </c>
      <c r="AI256" s="12" t="s">
        <v>1493</v>
      </c>
      <c r="AJ256" s="12" t="s">
        <v>1493</v>
      </c>
      <c r="AK256" s="12" t="s">
        <v>1493</v>
      </c>
      <c r="AL256" s="12" t="s">
        <v>1493</v>
      </c>
      <c r="AM256" s="12" t="s">
        <v>1493</v>
      </c>
      <c r="AN256" s="12" t="s">
        <v>1493</v>
      </c>
      <c r="AO256" s="12" t="s">
        <v>1493</v>
      </c>
      <c r="AP256" s="12" t="s">
        <v>1493</v>
      </c>
      <c r="AQ256" s="12" t="s">
        <v>1493</v>
      </c>
      <c r="AR256" s="12" t="s">
        <v>1493</v>
      </c>
      <c r="AS256" s="12" t="s">
        <v>1493</v>
      </c>
      <c r="AT256" s="12" t="s">
        <v>1493</v>
      </c>
      <c r="AU256" s="12" t="s">
        <v>1493</v>
      </c>
      <c r="AV256" s="12" t="s">
        <v>1493</v>
      </c>
      <c r="AW256" s="12" t="s">
        <v>1493</v>
      </c>
      <c r="AX256" s="12" t="s">
        <v>1493</v>
      </c>
      <c r="AY256" s="12" t="s">
        <v>1493</v>
      </c>
      <c r="AZ256" s="12" t="s">
        <v>1493</v>
      </c>
      <c r="BA256" s="12" t="s">
        <v>1493</v>
      </c>
      <c r="BB256" s="12" t="s">
        <v>1493</v>
      </c>
      <c r="BC256" s="12" t="s">
        <v>1493</v>
      </c>
      <c r="BD256" s="12" t="s">
        <v>1493</v>
      </c>
      <c r="BE256" s="12" t="s">
        <v>1493</v>
      </c>
      <c r="BF256" s="12" t="s">
        <v>1493</v>
      </c>
      <c r="BG256" s="12" t="s">
        <v>1493</v>
      </c>
      <c r="BH256" s="12" t="s">
        <v>1493</v>
      </c>
      <c r="BI256" s="12" t="s">
        <v>1493</v>
      </c>
      <c r="BJ256" s="12" t="s">
        <v>1493</v>
      </c>
      <c r="BK256" s="12" t="s">
        <v>1493</v>
      </c>
      <c r="BL256" s="12" t="s">
        <v>1493</v>
      </c>
      <c r="BM256" s="12" t="s">
        <v>1493</v>
      </c>
      <c r="BN256" s="12" t="s">
        <v>1493</v>
      </c>
      <c r="BO256" s="12" t="s">
        <v>1493</v>
      </c>
      <c r="BP256" s="12" t="s">
        <v>1493</v>
      </c>
      <c r="BQ256" s="12" t="s">
        <v>1493</v>
      </c>
      <c r="BR256" s="12" t="s">
        <v>1493</v>
      </c>
      <c r="BS256" s="12" t="s">
        <v>1493</v>
      </c>
      <c r="BT256" s="12" t="s">
        <v>1493</v>
      </c>
      <c r="BU256" s="12" t="s">
        <v>1493</v>
      </c>
      <c r="BV256" s="12" t="s">
        <v>1493</v>
      </c>
      <c r="BW256" s="12" t="s">
        <v>1493</v>
      </c>
      <c r="BX256" s="12" t="s">
        <v>1493</v>
      </c>
      <c r="BY256" s="12" t="s">
        <v>1493</v>
      </c>
      <c r="BZ256" s="12" t="s">
        <v>1493</v>
      </c>
      <c r="CA256" s="12" t="s">
        <v>1493</v>
      </c>
      <c r="CB256" s="12" t="s">
        <v>1493</v>
      </c>
      <c r="CC256" s="12" t="s">
        <v>1493</v>
      </c>
      <c r="CD256" s="12" t="s">
        <v>1493</v>
      </c>
      <c r="CE256" s="12" t="s">
        <v>1493</v>
      </c>
      <c r="CF256" s="12" t="s">
        <v>1493</v>
      </c>
      <c r="CG256" s="12" t="s">
        <v>1493</v>
      </c>
      <c r="CH256" s="12" t="s">
        <v>1493</v>
      </c>
      <c r="CI256" s="12" t="s">
        <v>1493</v>
      </c>
      <c r="CJ256" s="12" t="s">
        <v>1493</v>
      </c>
      <c r="CK256" s="12" t="s">
        <v>1493</v>
      </c>
      <c r="CL256" s="12" t="s">
        <v>1493</v>
      </c>
      <c r="CM256" s="12" t="s">
        <v>1493</v>
      </c>
      <c r="CN256" s="12" t="s">
        <v>1493</v>
      </c>
      <c r="CO256" s="12" t="s">
        <v>1493</v>
      </c>
      <c r="CP256" s="12" t="s">
        <v>1493</v>
      </c>
      <c r="CQ256" s="12" t="s">
        <v>1493</v>
      </c>
      <c r="CR256" s="12" t="s">
        <v>1493</v>
      </c>
      <c r="CS256" s="12" t="s">
        <v>1493</v>
      </c>
      <c r="CT256" s="12" t="s">
        <v>1493</v>
      </c>
      <c r="CU256" s="12" t="s">
        <v>1493</v>
      </c>
      <c r="CV256" s="12" t="s">
        <v>1493</v>
      </c>
      <c r="CW256" s="12" t="s">
        <v>1493</v>
      </c>
      <c r="CX256" s="12" t="s">
        <v>1493</v>
      </c>
      <c r="CY256" s="12" t="s">
        <v>1493</v>
      </c>
      <c r="CZ256" s="12" t="s">
        <v>1493</v>
      </c>
      <c r="DA256" s="12" t="s">
        <v>1493</v>
      </c>
      <c r="DB256" s="12" t="s">
        <v>1493</v>
      </c>
      <c r="DC256" s="12" t="s">
        <v>1493</v>
      </c>
      <c r="DD256" s="12" t="s">
        <v>1493</v>
      </c>
      <c r="DE256" s="12" t="s">
        <v>1493</v>
      </c>
      <c r="DF256" s="12" t="s">
        <v>1493</v>
      </c>
      <c r="DG256" s="12" t="s">
        <v>1493</v>
      </c>
      <c r="DH256" s="12" t="s">
        <v>1493</v>
      </c>
      <c r="DI256" s="12" t="s">
        <v>1493</v>
      </c>
      <c r="DJ256" s="12" t="s">
        <v>1493</v>
      </c>
      <c r="DK256" s="12" t="s">
        <v>1493</v>
      </c>
      <c r="DL256" s="12" t="s">
        <v>1493</v>
      </c>
      <c r="DM256" s="12" t="s">
        <v>1493</v>
      </c>
      <c r="DN256" s="12" t="s">
        <v>1493</v>
      </c>
      <c r="DO256" s="12" t="s">
        <v>1493</v>
      </c>
      <c r="DP256" s="12" t="s">
        <v>1493</v>
      </c>
      <c r="DQ256" s="12" t="s">
        <v>1493</v>
      </c>
      <c r="DR256" s="12" t="s">
        <v>1493</v>
      </c>
      <c r="DS256" s="12" t="s">
        <v>1493</v>
      </c>
      <c r="DT256" s="12" t="s">
        <v>1493</v>
      </c>
      <c r="DU256" s="12" t="s">
        <v>1493</v>
      </c>
      <c r="DV256" s="12" t="s">
        <v>1493</v>
      </c>
      <c r="DW256" s="12" t="s">
        <v>1493</v>
      </c>
      <c r="DX256" s="12" t="s">
        <v>1493</v>
      </c>
      <c r="DY256" s="12" t="s">
        <v>1493</v>
      </c>
      <c r="DZ256" s="12" t="s">
        <v>1493</v>
      </c>
      <c r="EA256" s="12" t="s">
        <v>1493</v>
      </c>
      <c r="EB256" s="12" t="s">
        <v>1493</v>
      </c>
      <c r="EC256" s="12" t="s">
        <v>1493</v>
      </c>
      <c r="ED256" s="12" t="s">
        <v>1493</v>
      </c>
      <c r="EE256" s="12" t="s">
        <v>1493</v>
      </c>
      <c r="EF256" s="12" t="s">
        <v>1493</v>
      </c>
      <c r="EG256" s="12" t="s">
        <v>1493</v>
      </c>
      <c r="EH256" s="12" t="s">
        <v>1493</v>
      </c>
      <c r="EI256" s="12" t="s">
        <v>1493</v>
      </c>
      <c r="EJ256" s="12" t="s">
        <v>1493</v>
      </c>
      <c r="EK256" s="12" t="s">
        <v>1493</v>
      </c>
      <c r="EL256" s="12" t="s">
        <v>1493</v>
      </c>
      <c r="EM256" s="12" t="s">
        <v>1493</v>
      </c>
      <c r="EN256" s="12" t="s">
        <v>1493</v>
      </c>
      <c r="EO256" s="12" t="s">
        <v>1493</v>
      </c>
      <c r="EP256" s="12" t="s">
        <v>1493</v>
      </c>
      <c r="EQ256" s="12" t="s">
        <v>1493</v>
      </c>
      <c r="ER256" s="12" t="s">
        <v>1493</v>
      </c>
      <c r="ES256" s="12" t="s">
        <v>1493</v>
      </c>
      <c r="ET256" s="12" t="s">
        <v>1493</v>
      </c>
      <c r="EU256" s="12" t="s">
        <v>1493</v>
      </c>
      <c r="EV256" s="12" t="s">
        <v>1493</v>
      </c>
      <c r="EW256" s="12" t="s">
        <v>1493</v>
      </c>
      <c r="EX256" s="12" t="s">
        <v>1493</v>
      </c>
      <c r="EY256" s="12" t="s">
        <v>1493</v>
      </c>
      <c r="EZ256" s="12" t="s">
        <v>1493</v>
      </c>
      <c r="FA256" s="12" t="s">
        <v>1493</v>
      </c>
      <c r="FB256" s="12" t="s">
        <v>1493</v>
      </c>
      <c r="FC256" s="12" t="s">
        <v>1493</v>
      </c>
      <c r="FD256" s="12" t="s">
        <v>1493</v>
      </c>
      <c r="FE256" s="12" t="s">
        <v>1493</v>
      </c>
      <c r="FF256" s="12" t="s">
        <v>1493</v>
      </c>
      <c r="FG256" s="12" t="s">
        <v>1493</v>
      </c>
      <c r="FH256" s="12" t="s">
        <v>1493</v>
      </c>
      <c r="FI256" s="12" t="s">
        <v>1493</v>
      </c>
      <c r="FJ256" s="12" t="s">
        <v>1493</v>
      </c>
      <c r="FK256" s="12" t="s">
        <v>1493</v>
      </c>
      <c r="FL256" s="12" t="s">
        <v>1493</v>
      </c>
      <c r="FM256" s="12" t="s">
        <v>1493</v>
      </c>
      <c r="FN256">
        <v>1</v>
      </c>
      <c r="FO256" s="12" t="s">
        <v>1493</v>
      </c>
      <c r="FP256" s="12" t="s">
        <v>1493</v>
      </c>
      <c r="FQ256">
        <v>1</v>
      </c>
      <c r="FR256" s="12" t="s">
        <v>1493</v>
      </c>
      <c r="FS256" s="12" t="s">
        <v>1493</v>
      </c>
      <c r="FT256" s="12" t="s">
        <v>1493</v>
      </c>
      <c r="FU256" s="12" t="s">
        <v>1493</v>
      </c>
      <c r="FV256" s="12" t="s">
        <v>1493</v>
      </c>
      <c r="FW256" s="12" t="s">
        <v>1493</v>
      </c>
      <c r="FX256" s="12" t="s">
        <v>1493</v>
      </c>
      <c r="FY256" s="12" t="s">
        <v>1493</v>
      </c>
      <c r="FZ256" s="12" t="s">
        <v>1493</v>
      </c>
      <c r="GA256" s="12" t="s">
        <v>1493</v>
      </c>
      <c r="GB256" s="12" t="s">
        <v>1493</v>
      </c>
      <c r="GC256" s="12" t="s">
        <v>1493</v>
      </c>
      <c r="GD256" s="12" t="s">
        <v>1493</v>
      </c>
      <c r="GE256" s="12" t="s">
        <v>1493</v>
      </c>
      <c r="GF256" s="12" t="s">
        <v>1493</v>
      </c>
      <c r="GG256" s="12" t="s">
        <v>1493</v>
      </c>
      <c r="GH256" s="12" t="s">
        <v>1493</v>
      </c>
      <c r="GI256" s="12" t="s">
        <v>1493</v>
      </c>
      <c r="GJ256">
        <v>0</v>
      </c>
      <c r="GK256">
        <v>0</v>
      </c>
      <c r="GL256">
        <v>0</v>
      </c>
      <c r="GN256">
        <v>1</v>
      </c>
    </row>
    <row r="257" spans="1:196" x14ac:dyDescent="0.25">
      <c r="A257" s="4">
        <v>1.161</v>
      </c>
      <c r="B257" s="12" t="s">
        <v>812</v>
      </c>
      <c r="C257" s="12" t="s">
        <v>1493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 s="12" t="s">
        <v>1493</v>
      </c>
      <c r="M257" s="12" t="s">
        <v>1493</v>
      </c>
      <c r="N257" s="12" t="s">
        <v>1493</v>
      </c>
      <c r="O257">
        <v>1</v>
      </c>
      <c r="P257" t="s">
        <v>1057</v>
      </c>
      <c r="Q257" s="12" t="s">
        <v>1493</v>
      </c>
      <c r="R257">
        <v>1</v>
      </c>
      <c r="S257" s="12" t="s">
        <v>1493</v>
      </c>
      <c r="T257" s="12" t="s">
        <v>1493</v>
      </c>
      <c r="U257" s="12" t="s">
        <v>1493</v>
      </c>
      <c r="V257" s="12" t="s">
        <v>1493</v>
      </c>
      <c r="W257" s="12" t="s">
        <v>1493</v>
      </c>
      <c r="X257" s="12" t="s">
        <v>1493</v>
      </c>
      <c r="Y257" s="12" t="s">
        <v>1493</v>
      </c>
      <c r="Z257" s="12" t="s">
        <v>1493</v>
      </c>
      <c r="AA257" s="12" t="s">
        <v>1493</v>
      </c>
      <c r="AB257">
        <v>1</v>
      </c>
      <c r="AC257">
        <v>1</v>
      </c>
      <c r="AD257" s="12" t="s">
        <v>1493</v>
      </c>
      <c r="AE257" s="12" t="s">
        <v>1493</v>
      </c>
      <c r="AF257" s="12" t="s">
        <v>1493</v>
      </c>
      <c r="AG257" s="12" t="s">
        <v>1493</v>
      </c>
      <c r="AH257" s="12" t="s">
        <v>1493</v>
      </c>
      <c r="AI257" s="12" t="s">
        <v>1493</v>
      </c>
      <c r="AJ257" s="12" t="s">
        <v>1493</v>
      </c>
      <c r="AK257" s="12" t="s">
        <v>1493</v>
      </c>
      <c r="AL257" s="12" t="s">
        <v>1493</v>
      </c>
      <c r="AM257" s="12" t="s">
        <v>1493</v>
      </c>
      <c r="AN257" s="12" t="s">
        <v>1493</v>
      </c>
      <c r="AO257" s="12" t="s">
        <v>1493</v>
      </c>
      <c r="AP257" s="12" t="s">
        <v>1493</v>
      </c>
      <c r="AQ257" s="12" t="s">
        <v>1493</v>
      </c>
      <c r="AR257" s="12" t="s">
        <v>1493</v>
      </c>
      <c r="AS257" s="12" t="s">
        <v>1493</v>
      </c>
      <c r="AT257" s="12" t="s">
        <v>1493</v>
      </c>
      <c r="AU257" s="12" t="s">
        <v>1493</v>
      </c>
      <c r="AV257" s="12" t="s">
        <v>1493</v>
      </c>
      <c r="AW257" s="12" t="s">
        <v>1493</v>
      </c>
      <c r="AX257" s="12" t="s">
        <v>1493</v>
      </c>
      <c r="AY257" s="12" t="s">
        <v>1493</v>
      </c>
      <c r="AZ257" s="12" t="s">
        <v>1493</v>
      </c>
      <c r="BA257" s="12" t="s">
        <v>1493</v>
      </c>
      <c r="BB257" s="12" t="s">
        <v>1493</v>
      </c>
      <c r="BC257" s="12" t="s">
        <v>1493</v>
      </c>
      <c r="BD257" s="12" t="s">
        <v>1493</v>
      </c>
      <c r="BE257" s="12" t="s">
        <v>1493</v>
      </c>
      <c r="BF257" s="12" t="s">
        <v>1493</v>
      </c>
      <c r="BG257" s="12" t="s">
        <v>1493</v>
      </c>
      <c r="BH257" s="12" t="s">
        <v>1493</v>
      </c>
      <c r="BI257" s="12" t="s">
        <v>1493</v>
      </c>
      <c r="BJ257" s="12" t="s">
        <v>1493</v>
      </c>
      <c r="BK257" s="12" t="s">
        <v>1493</v>
      </c>
      <c r="BL257" s="12" t="s">
        <v>1493</v>
      </c>
      <c r="BM257" s="12" t="s">
        <v>1493</v>
      </c>
      <c r="BN257" s="12" t="s">
        <v>1493</v>
      </c>
      <c r="BO257" s="12" t="s">
        <v>1493</v>
      </c>
      <c r="BP257" s="12" t="s">
        <v>1493</v>
      </c>
      <c r="BQ257" s="12" t="s">
        <v>1493</v>
      </c>
      <c r="BR257" s="12" t="s">
        <v>1493</v>
      </c>
      <c r="BS257" s="12" t="s">
        <v>1493</v>
      </c>
      <c r="BT257" s="12" t="s">
        <v>1493</v>
      </c>
      <c r="BU257" s="12" t="s">
        <v>1493</v>
      </c>
      <c r="BV257" s="12" t="s">
        <v>1493</v>
      </c>
      <c r="BW257" s="12" t="s">
        <v>1493</v>
      </c>
      <c r="BX257" s="12" t="s">
        <v>1493</v>
      </c>
      <c r="BY257" s="12" t="s">
        <v>1493</v>
      </c>
      <c r="BZ257" s="12" t="s">
        <v>1493</v>
      </c>
      <c r="CA257" s="12" t="s">
        <v>1493</v>
      </c>
      <c r="CB257" s="12" t="s">
        <v>1493</v>
      </c>
      <c r="CC257" s="12" t="s">
        <v>1493</v>
      </c>
      <c r="CD257" s="12" t="s">
        <v>1493</v>
      </c>
      <c r="CE257" s="12" t="s">
        <v>1493</v>
      </c>
      <c r="CF257" s="12" t="s">
        <v>1493</v>
      </c>
      <c r="CG257" s="12" t="s">
        <v>1493</v>
      </c>
      <c r="CH257" s="12" t="s">
        <v>1493</v>
      </c>
      <c r="CI257" s="12" t="s">
        <v>1493</v>
      </c>
      <c r="CJ257" s="12" t="s">
        <v>1493</v>
      </c>
      <c r="CK257" s="12" t="s">
        <v>1493</v>
      </c>
      <c r="CL257" s="12" t="s">
        <v>1493</v>
      </c>
      <c r="CM257" s="12" t="s">
        <v>1493</v>
      </c>
      <c r="CN257" s="12" t="s">
        <v>1493</v>
      </c>
      <c r="CO257" s="12" t="s">
        <v>1493</v>
      </c>
      <c r="CP257" s="12" t="s">
        <v>1493</v>
      </c>
      <c r="CQ257" s="12" t="s">
        <v>1493</v>
      </c>
      <c r="CR257" s="12" t="s">
        <v>1493</v>
      </c>
      <c r="CS257" s="12" t="s">
        <v>1493</v>
      </c>
      <c r="CT257" s="12" t="s">
        <v>1493</v>
      </c>
      <c r="CU257" s="12" t="s">
        <v>1493</v>
      </c>
      <c r="CV257" s="12" t="s">
        <v>1493</v>
      </c>
      <c r="CW257" s="12" t="s">
        <v>1493</v>
      </c>
      <c r="CX257" s="12" t="s">
        <v>1493</v>
      </c>
      <c r="CY257" s="12" t="s">
        <v>1493</v>
      </c>
      <c r="CZ257" s="12" t="s">
        <v>1493</v>
      </c>
      <c r="DA257" s="12" t="s">
        <v>1493</v>
      </c>
      <c r="DB257" s="12" t="s">
        <v>1493</v>
      </c>
      <c r="DC257" s="12" t="s">
        <v>1493</v>
      </c>
      <c r="DD257" s="12" t="s">
        <v>1493</v>
      </c>
      <c r="DE257" s="12" t="s">
        <v>1493</v>
      </c>
      <c r="DF257" s="12" t="s">
        <v>1493</v>
      </c>
      <c r="DG257" s="12" t="s">
        <v>1493</v>
      </c>
      <c r="DH257" s="12" t="s">
        <v>1493</v>
      </c>
      <c r="DI257" s="12" t="s">
        <v>1493</v>
      </c>
      <c r="DJ257" s="12" t="s">
        <v>1493</v>
      </c>
      <c r="DK257" s="12" t="s">
        <v>1493</v>
      </c>
      <c r="DL257" s="12" t="s">
        <v>1493</v>
      </c>
      <c r="DM257" s="12" t="s">
        <v>1493</v>
      </c>
      <c r="DN257" s="12" t="s">
        <v>1493</v>
      </c>
      <c r="DO257" s="12" t="s">
        <v>1493</v>
      </c>
      <c r="DP257" s="12" t="s">
        <v>1493</v>
      </c>
      <c r="DQ257" s="12" t="s">
        <v>1493</v>
      </c>
      <c r="DR257" s="12" t="s">
        <v>1493</v>
      </c>
      <c r="DS257" s="12" t="s">
        <v>1493</v>
      </c>
      <c r="DT257" s="12" t="s">
        <v>1493</v>
      </c>
      <c r="DU257" s="12" t="s">
        <v>1493</v>
      </c>
      <c r="DV257" s="12" t="s">
        <v>1493</v>
      </c>
      <c r="DW257" s="12" t="s">
        <v>1493</v>
      </c>
      <c r="DX257" s="12" t="s">
        <v>1493</v>
      </c>
      <c r="DY257" s="12" t="s">
        <v>1493</v>
      </c>
      <c r="DZ257" s="12" t="s">
        <v>1493</v>
      </c>
      <c r="EA257" s="12" t="s">
        <v>1493</v>
      </c>
      <c r="EB257" s="12" t="s">
        <v>1493</v>
      </c>
      <c r="EC257" s="12" t="s">
        <v>1493</v>
      </c>
      <c r="ED257" s="12" t="s">
        <v>1493</v>
      </c>
      <c r="EE257" s="12" t="s">
        <v>1493</v>
      </c>
      <c r="EF257" s="12" t="s">
        <v>1493</v>
      </c>
      <c r="EG257" s="12" t="s">
        <v>1493</v>
      </c>
      <c r="EH257" s="12" t="s">
        <v>1493</v>
      </c>
      <c r="EI257" s="12" t="s">
        <v>1493</v>
      </c>
      <c r="EJ257" s="12" t="s">
        <v>1493</v>
      </c>
      <c r="EK257" s="12" t="s">
        <v>1493</v>
      </c>
      <c r="EL257" s="12" t="s">
        <v>1493</v>
      </c>
      <c r="EM257" s="12" t="s">
        <v>1493</v>
      </c>
      <c r="EN257" s="12" t="s">
        <v>1493</v>
      </c>
      <c r="EO257" s="12" t="s">
        <v>1493</v>
      </c>
      <c r="EP257" s="12" t="s">
        <v>1493</v>
      </c>
      <c r="EQ257" s="12" t="s">
        <v>1493</v>
      </c>
      <c r="ER257" s="12" t="s">
        <v>1493</v>
      </c>
      <c r="ES257" s="12" t="s">
        <v>1493</v>
      </c>
      <c r="ET257" s="12" t="s">
        <v>1493</v>
      </c>
      <c r="EU257" s="12" t="s">
        <v>1493</v>
      </c>
      <c r="EV257" s="12" t="s">
        <v>1493</v>
      </c>
      <c r="EW257" s="12" t="s">
        <v>1493</v>
      </c>
      <c r="EX257" s="12" t="s">
        <v>1493</v>
      </c>
      <c r="EY257" s="12" t="s">
        <v>1493</v>
      </c>
      <c r="EZ257" s="12" t="s">
        <v>1493</v>
      </c>
      <c r="FA257" s="12" t="s">
        <v>1493</v>
      </c>
      <c r="FB257" s="12" t="s">
        <v>1493</v>
      </c>
      <c r="FC257" s="12" t="s">
        <v>1493</v>
      </c>
      <c r="FD257" s="12" t="s">
        <v>1493</v>
      </c>
      <c r="FE257" s="12" t="s">
        <v>1493</v>
      </c>
      <c r="FF257" s="12" t="s">
        <v>1493</v>
      </c>
      <c r="FG257" s="12" t="s">
        <v>1493</v>
      </c>
      <c r="FH257" s="12" t="s">
        <v>1493</v>
      </c>
      <c r="FI257" s="12" t="s">
        <v>1493</v>
      </c>
      <c r="FJ257" s="12" t="s">
        <v>1493</v>
      </c>
      <c r="FK257" s="12" t="s">
        <v>1493</v>
      </c>
      <c r="FL257" s="12" t="s">
        <v>1493</v>
      </c>
      <c r="FM257" s="12" t="s">
        <v>1493</v>
      </c>
      <c r="FN257">
        <v>1</v>
      </c>
      <c r="FO257" s="12" t="s">
        <v>1493</v>
      </c>
      <c r="FP257" s="12" t="s">
        <v>1493</v>
      </c>
      <c r="FQ257">
        <v>0</v>
      </c>
      <c r="FR257" s="12" t="s">
        <v>1493</v>
      </c>
      <c r="FS257" s="12" t="s">
        <v>1493</v>
      </c>
      <c r="FT257" s="12" t="s">
        <v>1493</v>
      </c>
      <c r="FU257" s="12" t="s">
        <v>1493</v>
      </c>
      <c r="FV257" s="12" t="s">
        <v>1493</v>
      </c>
      <c r="FW257" s="12" t="s">
        <v>1493</v>
      </c>
      <c r="FX257" s="12" t="s">
        <v>1493</v>
      </c>
      <c r="FY257" s="12" t="s">
        <v>1493</v>
      </c>
      <c r="FZ257" s="12" t="s">
        <v>1493</v>
      </c>
      <c r="GA257" s="12" t="s">
        <v>1493</v>
      </c>
      <c r="GB257" s="12" t="s">
        <v>1493</v>
      </c>
      <c r="GC257" s="12" t="s">
        <v>1493</v>
      </c>
      <c r="GD257" s="12" t="s">
        <v>1493</v>
      </c>
      <c r="GE257" s="12" t="s">
        <v>1493</v>
      </c>
      <c r="GF257" s="12" t="s">
        <v>1493</v>
      </c>
      <c r="GG257" s="12" t="s">
        <v>1493</v>
      </c>
      <c r="GH257" s="12" t="s">
        <v>1493</v>
      </c>
      <c r="GI257" s="12" t="s">
        <v>1493</v>
      </c>
      <c r="GJ257">
        <v>0</v>
      </c>
      <c r="GK257">
        <v>0</v>
      </c>
      <c r="GL257">
        <v>0</v>
      </c>
      <c r="GN257">
        <v>1</v>
      </c>
    </row>
    <row r="258" spans="1:196" x14ac:dyDescent="0.25">
      <c r="A258" s="4">
        <v>1.1619999999999999</v>
      </c>
      <c r="B258" s="12" t="s">
        <v>881</v>
      </c>
      <c r="C258" s="12" t="s">
        <v>1493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 s="12" t="s">
        <v>1493</v>
      </c>
      <c r="M258" s="12" t="s">
        <v>1493</v>
      </c>
      <c r="N258" s="12" t="s">
        <v>1493</v>
      </c>
      <c r="O258" s="12" t="s">
        <v>1493</v>
      </c>
      <c r="P258" s="12" t="s">
        <v>1493</v>
      </c>
      <c r="Q258" s="12" t="s">
        <v>1493</v>
      </c>
      <c r="R258" s="12" t="s">
        <v>1493</v>
      </c>
      <c r="S258" s="12" t="s">
        <v>1493</v>
      </c>
      <c r="T258" s="12" t="s">
        <v>1493</v>
      </c>
      <c r="U258" s="12" t="s">
        <v>1493</v>
      </c>
      <c r="V258" s="12" t="s">
        <v>1493</v>
      </c>
      <c r="W258" s="12" t="s">
        <v>1493</v>
      </c>
      <c r="X258" s="12" t="s">
        <v>1493</v>
      </c>
      <c r="Y258" s="12" t="s">
        <v>1493</v>
      </c>
      <c r="Z258" s="12" t="s">
        <v>1493</v>
      </c>
      <c r="AA258" s="12" t="s">
        <v>1493</v>
      </c>
      <c r="AB258" s="12" t="s">
        <v>1493</v>
      </c>
      <c r="AC258" s="12" t="s">
        <v>1493</v>
      </c>
      <c r="AD258" s="12" t="s">
        <v>1493</v>
      </c>
      <c r="AE258" s="12" t="s">
        <v>1493</v>
      </c>
      <c r="AF258" s="12" t="s">
        <v>1493</v>
      </c>
      <c r="AG258" s="12" t="s">
        <v>1493</v>
      </c>
      <c r="AH258" s="12" t="s">
        <v>1493</v>
      </c>
      <c r="AI258" s="12" t="s">
        <v>1493</v>
      </c>
      <c r="AJ258" s="12" t="s">
        <v>1493</v>
      </c>
      <c r="AK258" s="12" t="s">
        <v>1493</v>
      </c>
      <c r="AL258" s="12" t="s">
        <v>1493</v>
      </c>
      <c r="AM258" s="12" t="s">
        <v>1493</v>
      </c>
      <c r="AN258" s="12" t="s">
        <v>1493</v>
      </c>
      <c r="AO258" s="12" t="s">
        <v>1493</v>
      </c>
      <c r="AP258" s="12" t="s">
        <v>1493</v>
      </c>
      <c r="AQ258" s="12" t="s">
        <v>1493</v>
      </c>
      <c r="AR258" s="12" t="s">
        <v>1493</v>
      </c>
      <c r="AS258" s="12" t="s">
        <v>1493</v>
      </c>
      <c r="AT258" s="12" t="s">
        <v>1493</v>
      </c>
      <c r="AU258" s="12" t="s">
        <v>1493</v>
      </c>
      <c r="AV258" s="12" t="s">
        <v>1493</v>
      </c>
      <c r="AW258" s="12" t="s">
        <v>1493</v>
      </c>
      <c r="AX258" s="12" t="s">
        <v>1493</v>
      </c>
      <c r="AY258" s="12" t="s">
        <v>1493</v>
      </c>
      <c r="AZ258" s="12" t="s">
        <v>1493</v>
      </c>
      <c r="BA258" s="12" t="s">
        <v>1493</v>
      </c>
      <c r="BB258" s="12" t="s">
        <v>1493</v>
      </c>
      <c r="BC258" s="12" t="s">
        <v>1493</v>
      </c>
      <c r="BD258" s="12" t="s">
        <v>1493</v>
      </c>
      <c r="BE258" s="12" t="s">
        <v>1493</v>
      </c>
      <c r="BF258" s="12" t="s">
        <v>1493</v>
      </c>
      <c r="BG258" s="12" t="s">
        <v>1493</v>
      </c>
      <c r="BH258" s="12" t="s">
        <v>1493</v>
      </c>
      <c r="BI258" s="12" t="s">
        <v>1493</v>
      </c>
      <c r="BJ258" s="12" t="s">
        <v>1493</v>
      </c>
      <c r="BK258" s="12" t="s">
        <v>1493</v>
      </c>
      <c r="BL258" s="12" t="s">
        <v>1493</v>
      </c>
      <c r="BM258" s="12" t="s">
        <v>1493</v>
      </c>
      <c r="BN258" s="12" t="s">
        <v>1493</v>
      </c>
      <c r="BO258" s="12" t="s">
        <v>1493</v>
      </c>
      <c r="BP258" s="12" t="s">
        <v>1493</v>
      </c>
      <c r="BQ258" s="12" t="s">
        <v>1493</v>
      </c>
      <c r="BR258" s="12" t="s">
        <v>1493</v>
      </c>
      <c r="BS258" s="12" t="s">
        <v>1493</v>
      </c>
      <c r="BT258" s="12" t="s">
        <v>1493</v>
      </c>
      <c r="BU258" s="12" t="s">
        <v>1493</v>
      </c>
      <c r="BV258" s="12" t="s">
        <v>1493</v>
      </c>
      <c r="BW258" s="12" t="s">
        <v>1493</v>
      </c>
      <c r="BX258" s="12" t="s">
        <v>1493</v>
      </c>
      <c r="BY258" s="12" t="s">
        <v>1493</v>
      </c>
      <c r="BZ258" s="12" t="s">
        <v>1493</v>
      </c>
      <c r="CA258" s="12" t="s">
        <v>1493</v>
      </c>
      <c r="CB258" s="12" t="s">
        <v>1493</v>
      </c>
      <c r="CC258" s="12" t="s">
        <v>1493</v>
      </c>
      <c r="CD258" s="12" t="s">
        <v>1493</v>
      </c>
      <c r="CE258" s="12" t="s">
        <v>1493</v>
      </c>
      <c r="CF258" s="12" t="s">
        <v>1493</v>
      </c>
      <c r="CG258" s="12" t="s">
        <v>1493</v>
      </c>
      <c r="CH258" s="12" t="s">
        <v>1493</v>
      </c>
      <c r="CI258" s="12" t="s">
        <v>1493</v>
      </c>
      <c r="CJ258" s="12" t="s">
        <v>1493</v>
      </c>
      <c r="CK258" s="12" t="s">
        <v>1493</v>
      </c>
      <c r="CL258" s="12" t="s">
        <v>1493</v>
      </c>
      <c r="CM258" s="12" t="s">
        <v>1493</v>
      </c>
      <c r="CN258" s="12" t="s">
        <v>1493</v>
      </c>
      <c r="CO258" s="12" t="s">
        <v>1493</v>
      </c>
      <c r="CP258" s="12" t="s">
        <v>1493</v>
      </c>
      <c r="CQ258" s="12" t="s">
        <v>1493</v>
      </c>
      <c r="CR258" s="12" t="s">
        <v>1493</v>
      </c>
      <c r="CS258" s="12" t="s">
        <v>1493</v>
      </c>
      <c r="CT258" s="12" t="s">
        <v>1493</v>
      </c>
      <c r="CU258" s="12" t="s">
        <v>1493</v>
      </c>
      <c r="CV258" s="12" t="s">
        <v>1493</v>
      </c>
      <c r="CW258" s="12" t="s">
        <v>1493</v>
      </c>
      <c r="CX258" s="12" t="s">
        <v>1493</v>
      </c>
      <c r="CY258" s="12" t="s">
        <v>1493</v>
      </c>
      <c r="CZ258" s="12" t="s">
        <v>1493</v>
      </c>
      <c r="DA258" s="12" t="s">
        <v>1493</v>
      </c>
      <c r="DB258" s="12" t="s">
        <v>1493</v>
      </c>
      <c r="DC258" s="12" t="s">
        <v>1493</v>
      </c>
      <c r="DD258" s="12" t="s">
        <v>1493</v>
      </c>
      <c r="DE258" s="12" t="s">
        <v>1493</v>
      </c>
      <c r="DF258" s="12" t="s">
        <v>1493</v>
      </c>
      <c r="DG258" s="12" t="s">
        <v>1493</v>
      </c>
      <c r="DH258" s="12" t="s">
        <v>1493</v>
      </c>
      <c r="DI258" s="12" t="s">
        <v>1493</v>
      </c>
      <c r="DJ258" s="12" t="s">
        <v>1493</v>
      </c>
      <c r="DK258" s="12" t="s">
        <v>1493</v>
      </c>
      <c r="DL258" s="12" t="s">
        <v>1493</v>
      </c>
      <c r="DM258" s="12" t="s">
        <v>1493</v>
      </c>
      <c r="DN258" s="12" t="s">
        <v>1493</v>
      </c>
      <c r="DO258" s="12" t="s">
        <v>1493</v>
      </c>
      <c r="DP258" s="12" t="s">
        <v>1493</v>
      </c>
      <c r="DQ258" s="12" t="s">
        <v>1493</v>
      </c>
      <c r="DR258" s="12" t="s">
        <v>1493</v>
      </c>
      <c r="DS258" s="12" t="s">
        <v>1493</v>
      </c>
      <c r="DT258" s="12" t="s">
        <v>1493</v>
      </c>
      <c r="DU258" s="12" t="s">
        <v>1493</v>
      </c>
      <c r="DV258" s="12" t="s">
        <v>1493</v>
      </c>
      <c r="DW258" s="12" t="s">
        <v>1493</v>
      </c>
      <c r="DX258" s="12" t="s">
        <v>1493</v>
      </c>
      <c r="DY258" s="12" t="s">
        <v>1493</v>
      </c>
      <c r="DZ258" s="12" t="s">
        <v>1493</v>
      </c>
      <c r="EA258" s="12" t="s">
        <v>1493</v>
      </c>
      <c r="EB258" s="12" t="s">
        <v>1493</v>
      </c>
      <c r="EC258" s="12" t="s">
        <v>1493</v>
      </c>
      <c r="ED258" s="12" t="s">
        <v>1493</v>
      </c>
      <c r="EE258" s="12" t="s">
        <v>1493</v>
      </c>
      <c r="EF258" s="12" t="s">
        <v>1493</v>
      </c>
      <c r="EG258" s="12" t="s">
        <v>1493</v>
      </c>
      <c r="EH258" s="12" t="s">
        <v>1493</v>
      </c>
      <c r="EI258" s="12" t="s">
        <v>1493</v>
      </c>
      <c r="EJ258" s="12" t="s">
        <v>1493</v>
      </c>
      <c r="EK258" s="12" t="s">
        <v>1493</v>
      </c>
      <c r="EL258" s="12" t="s">
        <v>1493</v>
      </c>
      <c r="EM258" s="12" t="s">
        <v>1493</v>
      </c>
      <c r="EN258" s="12" t="s">
        <v>1493</v>
      </c>
      <c r="EO258" s="12" t="s">
        <v>1493</v>
      </c>
      <c r="EP258" s="12" t="s">
        <v>1493</v>
      </c>
      <c r="EQ258" s="12" t="s">
        <v>1493</v>
      </c>
      <c r="ER258" s="12" t="s">
        <v>1493</v>
      </c>
      <c r="ES258" s="12" t="s">
        <v>1493</v>
      </c>
      <c r="ET258" s="12" t="s">
        <v>1493</v>
      </c>
      <c r="EU258" s="12" t="s">
        <v>1493</v>
      </c>
      <c r="EV258" s="12" t="s">
        <v>1493</v>
      </c>
      <c r="EW258" s="12" t="s">
        <v>1493</v>
      </c>
      <c r="EX258" s="12" t="s">
        <v>1493</v>
      </c>
      <c r="EY258" s="12" t="s">
        <v>1493</v>
      </c>
      <c r="EZ258" s="12" t="s">
        <v>1493</v>
      </c>
      <c r="FA258" s="12" t="s">
        <v>1493</v>
      </c>
      <c r="FB258" s="12" t="s">
        <v>1493</v>
      </c>
      <c r="FC258" s="12" t="s">
        <v>1493</v>
      </c>
      <c r="FD258" s="12" t="s">
        <v>1493</v>
      </c>
      <c r="FE258" s="12" t="s">
        <v>1493</v>
      </c>
      <c r="FF258" s="12" t="s">
        <v>1493</v>
      </c>
      <c r="FG258" s="12" t="s">
        <v>1493</v>
      </c>
      <c r="FH258" s="12" t="s">
        <v>1493</v>
      </c>
      <c r="FI258" s="12" t="s">
        <v>1493</v>
      </c>
      <c r="FJ258" s="12" t="s">
        <v>1493</v>
      </c>
      <c r="FK258" s="12" t="s">
        <v>1493</v>
      </c>
      <c r="FL258" s="12" t="s">
        <v>1493</v>
      </c>
      <c r="FM258" s="12" t="s">
        <v>1493</v>
      </c>
      <c r="FN258">
        <v>1</v>
      </c>
      <c r="FO258" s="12" t="s">
        <v>1493</v>
      </c>
      <c r="FP258" s="12" t="s">
        <v>1493</v>
      </c>
      <c r="FQ258">
        <v>0</v>
      </c>
      <c r="FR258" s="12" t="s">
        <v>1493</v>
      </c>
      <c r="FS258" s="12" t="s">
        <v>1493</v>
      </c>
      <c r="FT258" s="12" t="s">
        <v>1493</v>
      </c>
      <c r="FU258" s="12" t="s">
        <v>1493</v>
      </c>
      <c r="FV258" s="12" t="s">
        <v>1493</v>
      </c>
      <c r="FW258" s="12" t="s">
        <v>1493</v>
      </c>
      <c r="FX258" s="12" t="s">
        <v>1493</v>
      </c>
      <c r="FY258" s="12" t="s">
        <v>1493</v>
      </c>
      <c r="FZ258" s="12" t="s">
        <v>1493</v>
      </c>
      <c r="GA258" s="12" t="s">
        <v>1493</v>
      </c>
      <c r="GB258" s="12" t="s">
        <v>1493</v>
      </c>
      <c r="GC258" s="12" t="s">
        <v>1493</v>
      </c>
      <c r="GD258" s="12" t="s">
        <v>1493</v>
      </c>
      <c r="GE258" s="12" t="s">
        <v>1493</v>
      </c>
      <c r="GF258" s="12" t="s">
        <v>1493</v>
      </c>
      <c r="GG258" s="12" t="s">
        <v>1493</v>
      </c>
      <c r="GH258" s="12" t="s">
        <v>1493</v>
      </c>
      <c r="GI258" s="12" t="s">
        <v>1493</v>
      </c>
      <c r="GJ258">
        <v>0</v>
      </c>
      <c r="GK258">
        <v>0</v>
      </c>
      <c r="GL258">
        <v>0</v>
      </c>
      <c r="GN258">
        <v>1</v>
      </c>
    </row>
    <row r="259" spans="1:196" x14ac:dyDescent="0.25">
      <c r="A259" s="4">
        <v>1.163</v>
      </c>
      <c r="B259" s="12" t="s">
        <v>1303</v>
      </c>
      <c r="C259" s="12" t="s">
        <v>1493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 s="12" t="s">
        <v>1493</v>
      </c>
      <c r="M259" s="12" t="s">
        <v>1493</v>
      </c>
      <c r="N259" s="12" t="s">
        <v>1493</v>
      </c>
      <c r="O259">
        <v>1</v>
      </c>
      <c r="P259" s="12" t="s">
        <v>1493</v>
      </c>
      <c r="Q259" s="12" t="s">
        <v>1493</v>
      </c>
      <c r="R259" s="12" t="s">
        <v>1493</v>
      </c>
      <c r="S259" s="12" t="s">
        <v>1493</v>
      </c>
      <c r="T259" s="12" t="s">
        <v>1493</v>
      </c>
      <c r="U259" s="12" t="s">
        <v>1493</v>
      </c>
      <c r="V259" s="12" t="s">
        <v>1493</v>
      </c>
      <c r="W259" s="12" t="s">
        <v>1493</v>
      </c>
      <c r="X259" s="12" t="s">
        <v>1493</v>
      </c>
      <c r="Y259" s="12" t="s">
        <v>1493</v>
      </c>
      <c r="Z259" s="12" t="s">
        <v>1493</v>
      </c>
      <c r="AA259" s="12" t="s">
        <v>1493</v>
      </c>
      <c r="AB259" s="12" t="s">
        <v>1493</v>
      </c>
      <c r="AC259" s="12" t="s">
        <v>1493</v>
      </c>
      <c r="AD259" s="12" t="s">
        <v>1493</v>
      </c>
      <c r="AE259" s="12" t="s">
        <v>1493</v>
      </c>
      <c r="AF259" s="12" t="s">
        <v>1493</v>
      </c>
      <c r="AG259" s="12" t="s">
        <v>1493</v>
      </c>
      <c r="AH259" s="12" t="s">
        <v>1493</v>
      </c>
      <c r="AI259" s="12" t="s">
        <v>1493</v>
      </c>
      <c r="AJ259" s="12" t="s">
        <v>1493</v>
      </c>
      <c r="AK259" s="12" t="s">
        <v>1493</v>
      </c>
      <c r="AL259" s="12" t="s">
        <v>1493</v>
      </c>
      <c r="AM259" s="12" t="s">
        <v>1493</v>
      </c>
      <c r="AN259" s="12" t="s">
        <v>1493</v>
      </c>
      <c r="AO259" s="12" t="s">
        <v>1493</v>
      </c>
      <c r="AP259" s="12" t="s">
        <v>1493</v>
      </c>
      <c r="AQ259" s="12" t="s">
        <v>1493</v>
      </c>
      <c r="AR259" s="12" t="s">
        <v>1493</v>
      </c>
      <c r="AS259" s="12" t="s">
        <v>1493</v>
      </c>
      <c r="AT259" s="12" t="s">
        <v>1493</v>
      </c>
      <c r="AU259" s="12" t="s">
        <v>1493</v>
      </c>
      <c r="AV259" s="12" t="s">
        <v>1493</v>
      </c>
      <c r="AW259" s="12" t="s">
        <v>1493</v>
      </c>
      <c r="AX259" s="12" t="s">
        <v>1493</v>
      </c>
      <c r="AY259" s="12" t="s">
        <v>1493</v>
      </c>
      <c r="AZ259" s="12" t="s">
        <v>1493</v>
      </c>
      <c r="BA259" s="12" t="s">
        <v>1493</v>
      </c>
      <c r="BB259" s="12" t="s">
        <v>1493</v>
      </c>
      <c r="BC259" s="12" t="s">
        <v>1493</v>
      </c>
      <c r="BD259" s="12" t="s">
        <v>1493</v>
      </c>
      <c r="BE259" s="12" t="s">
        <v>1493</v>
      </c>
      <c r="BF259" s="12" t="s">
        <v>1493</v>
      </c>
      <c r="BG259" s="12" t="s">
        <v>1493</v>
      </c>
      <c r="BH259" s="12" t="s">
        <v>1493</v>
      </c>
      <c r="BI259" s="12" t="s">
        <v>1493</v>
      </c>
      <c r="BJ259" s="12" t="s">
        <v>1493</v>
      </c>
      <c r="BK259" s="12" t="s">
        <v>1493</v>
      </c>
      <c r="BL259" s="12" t="s">
        <v>1493</v>
      </c>
      <c r="BM259" s="12" t="s">
        <v>1493</v>
      </c>
      <c r="BN259" s="12" t="s">
        <v>1493</v>
      </c>
      <c r="BO259" s="12" t="s">
        <v>1493</v>
      </c>
      <c r="BP259" s="12" t="s">
        <v>1493</v>
      </c>
      <c r="BQ259" s="12" t="s">
        <v>1493</v>
      </c>
      <c r="BR259" s="12" t="s">
        <v>1493</v>
      </c>
      <c r="BS259" s="12" t="s">
        <v>1493</v>
      </c>
      <c r="BT259" s="12" t="s">
        <v>1493</v>
      </c>
      <c r="BU259" s="12" t="s">
        <v>1493</v>
      </c>
      <c r="BV259" s="12" t="s">
        <v>1493</v>
      </c>
      <c r="BW259" s="12" t="s">
        <v>1493</v>
      </c>
      <c r="BX259" s="12" t="s">
        <v>1493</v>
      </c>
      <c r="BY259" s="12" t="s">
        <v>1493</v>
      </c>
      <c r="BZ259" s="12" t="s">
        <v>1493</v>
      </c>
      <c r="CA259" s="12" t="s">
        <v>1493</v>
      </c>
      <c r="CB259" s="12" t="s">
        <v>1493</v>
      </c>
      <c r="CC259" s="12" t="s">
        <v>1493</v>
      </c>
      <c r="CD259" s="12" t="s">
        <v>1493</v>
      </c>
      <c r="CE259" s="12" t="s">
        <v>1493</v>
      </c>
      <c r="CF259" s="12" t="s">
        <v>1493</v>
      </c>
      <c r="CG259" s="12" t="s">
        <v>1493</v>
      </c>
      <c r="CH259" s="12" t="s">
        <v>1493</v>
      </c>
      <c r="CI259" s="12" t="s">
        <v>1493</v>
      </c>
      <c r="CJ259" s="12" t="s">
        <v>1493</v>
      </c>
      <c r="CK259" s="12" t="s">
        <v>1493</v>
      </c>
      <c r="CL259" s="12" t="s">
        <v>1493</v>
      </c>
      <c r="CM259" s="12" t="s">
        <v>1493</v>
      </c>
      <c r="CN259" s="12" t="s">
        <v>1493</v>
      </c>
      <c r="CO259" s="12" t="s">
        <v>1493</v>
      </c>
      <c r="CP259" s="12" t="s">
        <v>1493</v>
      </c>
      <c r="CQ259" s="12" t="s">
        <v>1493</v>
      </c>
      <c r="CR259" s="12" t="s">
        <v>1493</v>
      </c>
      <c r="CS259" s="12" t="s">
        <v>1493</v>
      </c>
      <c r="CT259" s="12" t="s">
        <v>1493</v>
      </c>
      <c r="CU259" s="12" t="s">
        <v>1493</v>
      </c>
      <c r="CV259" s="12" t="s">
        <v>1493</v>
      </c>
      <c r="CW259" s="12" t="s">
        <v>1493</v>
      </c>
      <c r="CX259" s="12" t="s">
        <v>1493</v>
      </c>
      <c r="CY259" s="12" t="s">
        <v>1493</v>
      </c>
      <c r="CZ259" s="12" t="s">
        <v>1493</v>
      </c>
      <c r="DA259" s="12" t="s">
        <v>1493</v>
      </c>
      <c r="DB259" s="12" t="s">
        <v>1493</v>
      </c>
      <c r="DC259" s="12" t="s">
        <v>1493</v>
      </c>
      <c r="DD259" s="12" t="s">
        <v>1493</v>
      </c>
      <c r="DE259" s="12" t="s">
        <v>1493</v>
      </c>
      <c r="DF259" s="12" t="s">
        <v>1493</v>
      </c>
      <c r="DG259" s="12" t="s">
        <v>1493</v>
      </c>
      <c r="DH259" s="12" t="s">
        <v>1493</v>
      </c>
      <c r="DI259" s="12" t="s">
        <v>1493</v>
      </c>
      <c r="DJ259" s="12" t="s">
        <v>1493</v>
      </c>
      <c r="DK259" s="12" t="s">
        <v>1493</v>
      </c>
      <c r="DL259" s="12" t="s">
        <v>1493</v>
      </c>
      <c r="DM259" s="12" t="s">
        <v>1493</v>
      </c>
      <c r="DN259" s="12" t="s">
        <v>1493</v>
      </c>
      <c r="DO259" s="12" t="s">
        <v>1493</v>
      </c>
      <c r="DP259" s="12" t="s">
        <v>1493</v>
      </c>
      <c r="DQ259" s="12" t="s">
        <v>1493</v>
      </c>
      <c r="DR259" s="12" t="s">
        <v>1493</v>
      </c>
      <c r="DS259" s="12" t="s">
        <v>1493</v>
      </c>
      <c r="DT259" s="12" t="s">
        <v>1493</v>
      </c>
      <c r="DU259" s="12" t="s">
        <v>1493</v>
      </c>
      <c r="DV259" s="12" t="s">
        <v>1493</v>
      </c>
      <c r="DW259" s="12" t="s">
        <v>1493</v>
      </c>
      <c r="DX259" s="12" t="s">
        <v>1493</v>
      </c>
      <c r="DY259" s="12" t="s">
        <v>1493</v>
      </c>
      <c r="DZ259" s="12" t="s">
        <v>1493</v>
      </c>
      <c r="EA259" s="12" t="s">
        <v>1493</v>
      </c>
      <c r="EB259" s="12" t="s">
        <v>1493</v>
      </c>
      <c r="EC259" s="12" t="s">
        <v>1493</v>
      </c>
      <c r="ED259" s="12" t="s">
        <v>1493</v>
      </c>
      <c r="EE259" s="12" t="s">
        <v>1493</v>
      </c>
      <c r="EF259" s="12" t="s">
        <v>1493</v>
      </c>
      <c r="EG259" s="12" t="s">
        <v>1493</v>
      </c>
      <c r="EH259" s="12" t="s">
        <v>1493</v>
      </c>
      <c r="EI259" s="12" t="s">
        <v>1493</v>
      </c>
      <c r="EJ259" s="12" t="s">
        <v>1493</v>
      </c>
      <c r="EK259" s="12" t="s">
        <v>1493</v>
      </c>
      <c r="EL259" s="12" t="s">
        <v>1493</v>
      </c>
      <c r="EM259" s="12" t="s">
        <v>1493</v>
      </c>
      <c r="EN259" s="12" t="s">
        <v>1493</v>
      </c>
      <c r="EO259" s="12" t="s">
        <v>1493</v>
      </c>
      <c r="EP259" s="12" t="s">
        <v>1493</v>
      </c>
      <c r="EQ259" s="12" t="s">
        <v>1493</v>
      </c>
      <c r="ER259" s="12" t="s">
        <v>1493</v>
      </c>
      <c r="ES259" s="12" t="s">
        <v>1493</v>
      </c>
      <c r="ET259" s="12" t="s">
        <v>1493</v>
      </c>
      <c r="EU259" s="12" t="s">
        <v>1493</v>
      </c>
      <c r="EV259" s="12" t="s">
        <v>1493</v>
      </c>
      <c r="EW259" s="12" t="s">
        <v>1493</v>
      </c>
      <c r="EX259" s="12" t="s">
        <v>1493</v>
      </c>
      <c r="EY259" s="12" t="s">
        <v>1493</v>
      </c>
      <c r="EZ259" s="12" t="s">
        <v>1493</v>
      </c>
      <c r="FA259" s="12" t="s">
        <v>1493</v>
      </c>
      <c r="FB259" s="12" t="s">
        <v>1493</v>
      </c>
      <c r="FC259" s="12" t="s">
        <v>1493</v>
      </c>
      <c r="FD259" s="12" t="s">
        <v>1493</v>
      </c>
      <c r="FE259" s="12" t="s">
        <v>1493</v>
      </c>
      <c r="FF259" s="12" t="s">
        <v>1493</v>
      </c>
      <c r="FG259" s="12" t="s">
        <v>1493</v>
      </c>
      <c r="FH259" s="12" t="s">
        <v>1493</v>
      </c>
      <c r="FI259" s="12" t="s">
        <v>1493</v>
      </c>
      <c r="FJ259" s="12" t="s">
        <v>1493</v>
      </c>
      <c r="FK259" s="12" t="s">
        <v>1493</v>
      </c>
      <c r="FL259" s="12" t="s">
        <v>1493</v>
      </c>
      <c r="FM259" s="12" t="s">
        <v>1493</v>
      </c>
      <c r="FN259">
        <v>1</v>
      </c>
      <c r="FO259" s="12" t="s">
        <v>1493</v>
      </c>
      <c r="FP259" s="12" t="s">
        <v>1493</v>
      </c>
      <c r="FQ259">
        <v>0</v>
      </c>
      <c r="FR259" s="12" t="s">
        <v>1493</v>
      </c>
      <c r="FS259" s="12" t="s">
        <v>1493</v>
      </c>
      <c r="FT259" s="12" t="s">
        <v>1493</v>
      </c>
      <c r="FU259" s="12" t="s">
        <v>1493</v>
      </c>
      <c r="FV259" s="12" t="s">
        <v>1493</v>
      </c>
      <c r="FW259" s="12" t="s">
        <v>1493</v>
      </c>
      <c r="FX259" s="12" t="s">
        <v>1493</v>
      </c>
      <c r="FY259" s="12" t="s">
        <v>1493</v>
      </c>
      <c r="FZ259" s="12" t="s">
        <v>1493</v>
      </c>
      <c r="GA259" s="12" t="s">
        <v>1493</v>
      </c>
      <c r="GB259" s="12" t="s">
        <v>1493</v>
      </c>
      <c r="GC259" s="12" t="s">
        <v>1493</v>
      </c>
      <c r="GD259" s="12" t="s">
        <v>1493</v>
      </c>
      <c r="GE259" s="12" t="s">
        <v>1493</v>
      </c>
      <c r="GF259" s="12" t="s">
        <v>1493</v>
      </c>
      <c r="GG259" s="12" t="s">
        <v>1493</v>
      </c>
      <c r="GH259" s="12" t="s">
        <v>1493</v>
      </c>
      <c r="GI259" s="12" t="s">
        <v>1493</v>
      </c>
      <c r="GJ259">
        <v>0</v>
      </c>
      <c r="GK259">
        <v>0</v>
      </c>
      <c r="GL259">
        <v>0</v>
      </c>
      <c r="GN259">
        <v>1</v>
      </c>
    </row>
    <row r="260" spans="1:196" x14ac:dyDescent="0.25">
      <c r="A260" s="4">
        <v>1.1639999999999999</v>
      </c>
      <c r="B260" s="12" t="s">
        <v>538</v>
      </c>
      <c r="C260" s="12" t="s">
        <v>1493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 s="12" t="s">
        <v>1493</v>
      </c>
      <c r="M260" s="12" t="s">
        <v>1493</v>
      </c>
      <c r="N260">
        <v>1</v>
      </c>
      <c r="O260">
        <v>1</v>
      </c>
      <c r="P260" t="s">
        <v>884</v>
      </c>
      <c r="Q260" s="12" t="s">
        <v>1493</v>
      </c>
      <c r="R260">
        <v>1</v>
      </c>
      <c r="S260" s="12" t="s">
        <v>1493</v>
      </c>
      <c r="T260" s="12" t="s">
        <v>1493</v>
      </c>
      <c r="U260" s="12" t="s">
        <v>1493</v>
      </c>
      <c r="V260" s="12" t="s">
        <v>1493</v>
      </c>
      <c r="W260" s="12" t="s">
        <v>1493</v>
      </c>
      <c r="X260" s="12" t="s">
        <v>1493</v>
      </c>
      <c r="Y260" s="12" t="s">
        <v>1493</v>
      </c>
      <c r="Z260" s="12" t="s">
        <v>1493</v>
      </c>
      <c r="AA260" s="12" t="s">
        <v>1493</v>
      </c>
      <c r="AB260">
        <v>1</v>
      </c>
      <c r="AC260">
        <v>1</v>
      </c>
      <c r="AD260" s="12" t="s">
        <v>1493</v>
      </c>
      <c r="AE260" s="12" t="s">
        <v>1493</v>
      </c>
      <c r="AF260" s="12" t="s">
        <v>1493</v>
      </c>
      <c r="AG260" s="12" t="s">
        <v>1493</v>
      </c>
      <c r="AH260" s="12" t="s">
        <v>1493</v>
      </c>
      <c r="AI260" s="12" t="s">
        <v>1493</v>
      </c>
      <c r="AJ260" s="12" t="s">
        <v>1493</v>
      </c>
      <c r="AK260" s="12" t="s">
        <v>1493</v>
      </c>
      <c r="AL260" s="12" t="s">
        <v>1493</v>
      </c>
      <c r="AM260" s="12" t="s">
        <v>1493</v>
      </c>
      <c r="AN260" s="12" t="s">
        <v>1493</v>
      </c>
      <c r="AO260" s="12" t="s">
        <v>1493</v>
      </c>
      <c r="AP260" s="12" t="s">
        <v>1493</v>
      </c>
      <c r="AQ260" s="12" t="s">
        <v>1493</v>
      </c>
      <c r="AR260" s="12" t="s">
        <v>1493</v>
      </c>
      <c r="AS260" s="12" t="s">
        <v>1493</v>
      </c>
      <c r="AT260" s="12" t="s">
        <v>1493</v>
      </c>
      <c r="AU260" s="12" t="s">
        <v>1493</v>
      </c>
      <c r="AV260" s="12" t="s">
        <v>1493</v>
      </c>
      <c r="AW260" s="12" t="s">
        <v>1493</v>
      </c>
      <c r="AX260" s="12" t="s">
        <v>1493</v>
      </c>
      <c r="AY260" s="12" t="s">
        <v>1493</v>
      </c>
      <c r="AZ260" s="12" t="s">
        <v>1493</v>
      </c>
      <c r="BA260" s="12" t="s">
        <v>1493</v>
      </c>
      <c r="BB260" s="12" t="s">
        <v>1493</v>
      </c>
      <c r="BC260" s="12" t="s">
        <v>1493</v>
      </c>
      <c r="BD260" s="12" t="s">
        <v>1493</v>
      </c>
      <c r="BE260" s="12" t="s">
        <v>1493</v>
      </c>
      <c r="BF260" s="12" t="s">
        <v>1493</v>
      </c>
      <c r="BG260" s="12" t="s">
        <v>1493</v>
      </c>
      <c r="BH260" s="12" t="s">
        <v>1493</v>
      </c>
      <c r="BI260" s="12" t="s">
        <v>1493</v>
      </c>
      <c r="BJ260" s="12" t="s">
        <v>1493</v>
      </c>
      <c r="BK260" s="12" t="s">
        <v>1493</v>
      </c>
      <c r="BL260" s="12" t="s">
        <v>1493</v>
      </c>
      <c r="BM260" s="12" t="s">
        <v>1493</v>
      </c>
      <c r="BN260" s="12" t="s">
        <v>1493</v>
      </c>
      <c r="BO260" s="12" t="s">
        <v>1493</v>
      </c>
      <c r="BP260" s="12" t="s">
        <v>1493</v>
      </c>
      <c r="BQ260" s="12" t="s">
        <v>1493</v>
      </c>
      <c r="BR260" s="12" t="s">
        <v>1493</v>
      </c>
      <c r="BS260" s="12" t="s">
        <v>1493</v>
      </c>
      <c r="BT260" s="12" t="s">
        <v>1493</v>
      </c>
      <c r="BU260" s="12" t="s">
        <v>1493</v>
      </c>
      <c r="BV260" s="12" t="s">
        <v>1493</v>
      </c>
      <c r="BW260" s="12" t="s">
        <v>1493</v>
      </c>
      <c r="BX260" s="12" t="s">
        <v>1493</v>
      </c>
      <c r="BY260" s="12" t="s">
        <v>1493</v>
      </c>
      <c r="BZ260" s="12" t="s">
        <v>1493</v>
      </c>
      <c r="CA260" s="12" t="s">
        <v>1493</v>
      </c>
      <c r="CB260" s="12" t="s">
        <v>1493</v>
      </c>
      <c r="CC260" s="12" t="s">
        <v>1493</v>
      </c>
      <c r="CD260" s="12" t="s">
        <v>1493</v>
      </c>
      <c r="CE260" s="12" t="s">
        <v>1493</v>
      </c>
      <c r="CF260" s="12" t="s">
        <v>1493</v>
      </c>
      <c r="CG260" s="12" t="s">
        <v>1493</v>
      </c>
      <c r="CH260" s="12" t="s">
        <v>1493</v>
      </c>
      <c r="CI260" s="12" t="s">
        <v>1493</v>
      </c>
      <c r="CJ260" s="12" t="s">
        <v>1493</v>
      </c>
      <c r="CK260" s="12" t="s">
        <v>1493</v>
      </c>
      <c r="CL260" s="12" t="s">
        <v>1493</v>
      </c>
      <c r="CM260" s="12" t="s">
        <v>1493</v>
      </c>
      <c r="CN260" s="12" t="s">
        <v>1493</v>
      </c>
      <c r="CO260" s="12" t="s">
        <v>1493</v>
      </c>
      <c r="CP260" s="12" t="s">
        <v>1493</v>
      </c>
      <c r="CQ260" s="12" t="s">
        <v>1493</v>
      </c>
      <c r="CR260" s="12" t="s">
        <v>1493</v>
      </c>
      <c r="CS260" s="12" t="s">
        <v>1493</v>
      </c>
      <c r="CT260" s="12" t="s">
        <v>1493</v>
      </c>
      <c r="CU260" s="12" t="s">
        <v>1493</v>
      </c>
      <c r="CV260" s="12" t="s">
        <v>1493</v>
      </c>
      <c r="CW260" s="12" t="s">
        <v>1493</v>
      </c>
      <c r="CX260" s="12" t="s">
        <v>1493</v>
      </c>
      <c r="CY260" s="12" t="s">
        <v>1493</v>
      </c>
      <c r="CZ260" s="12" t="s">
        <v>1493</v>
      </c>
      <c r="DA260" s="12" t="s">
        <v>1493</v>
      </c>
      <c r="DB260" s="12" t="s">
        <v>1493</v>
      </c>
      <c r="DC260" s="12" t="s">
        <v>1493</v>
      </c>
      <c r="DD260" s="12" t="s">
        <v>1493</v>
      </c>
      <c r="DE260" s="12" t="s">
        <v>1493</v>
      </c>
      <c r="DF260" s="12" t="s">
        <v>1493</v>
      </c>
      <c r="DG260" s="12" t="s">
        <v>1493</v>
      </c>
      <c r="DH260" s="12" t="s">
        <v>1493</v>
      </c>
      <c r="DI260" s="12" t="s">
        <v>1493</v>
      </c>
      <c r="DJ260" s="12" t="s">
        <v>1493</v>
      </c>
      <c r="DK260" s="12" t="s">
        <v>1493</v>
      </c>
      <c r="DL260" s="12" t="s">
        <v>1493</v>
      </c>
      <c r="DM260" s="12" t="s">
        <v>1493</v>
      </c>
      <c r="DN260" s="12" t="s">
        <v>1493</v>
      </c>
      <c r="DO260" s="12" t="s">
        <v>1493</v>
      </c>
      <c r="DP260" s="12" t="s">
        <v>1493</v>
      </c>
      <c r="DQ260" s="12" t="s">
        <v>1493</v>
      </c>
      <c r="DR260" s="12" t="s">
        <v>1493</v>
      </c>
      <c r="DS260" s="12" t="s">
        <v>1493</v>
      </c>
      <c r="DT260" s="12" t="s">
        <v>1493</v>
      </c>
      <c r="DU260" s="12" t="s">
        <v>1493</v>
      </c>
      <c r="DV260" s="12" t="s">
        <v>1493</v>
      </c>
      <c r="DW260" s="12" t="s">
        <v>1493</v>
      </c>
      <c r="DX260" s="12" t="s">
        <v>1493</v>
      </c>
      <c r="DY260" s="12" t="s">
        <v>1493</v>
      </c>
      <c r="DZ260" s="12" t="s">
        <v>1493</v>
      </c>
      <c r="EA260" s="12" t="s">
        <v>1493</v>
      </c>
      <c r="EB260" s="12" t="s">
        <v>1493</v>
      </c>
      <c r="EC260" s="12" t="s">
        <v>1493</v>
      </c>
      <c r="ED260" s="12" t="s">
        <v>1493</v>
      </c>
      <c r="EE260" s="12" t="s">
        <v>1493</v>
      </c>
      <c r="EF260" s="12" t="s">
        <v>1493</v>
      </c>
      <c r="EG260" s="12" t="s">
        <v>1493</v>
      </c>
      <c r="EH260" s="12" t="s">
        <v>1493</v>
      </c>
      <c r="EI260" s="12" t="s">
        <v>1493</v>
      </c>
      <c r="EJ260" s="12" t="s">
        <v>1493</v>
      </c>
      <c r="EK260" s="12" t="s">
        <v>1493</v>
      </c>
      <c r="EL260" s="12" t="s">
        <v>1493</v>
      </c>
      <c r="EM260" s="12" t="s">
        <v>1493</v>
      </c>
      <c r="EN260" s="12" t="s">
        <v>1493</v>
      </c>
      <c r="EO260" s="12" t="s">
        <v>1493</v>
      </c>
      <c r="EP260" s="12" t="s">
        <v>1493</v>
      </c>
      <c r="EQ260" s="12" t="s">
        <v>1493</v>
      </c>
      <c r="ER260" s="12" t="s">
        <v>1493</v>
      </c>
      <c r="ES260" s="12" t="s">
        <v>1493</v>
      </c>
      <c r="ET260" s="12" t="s">
        <v>1493</v>
      </c>
      <c r="EU260" s="12" t="s">
        <v>1493</v>
      </c>
      <c r="EV260" s="12" t="s">
        <v>1493</v>
      </c>
      <c r="EW260" s="12" t="s">
        <v>1493</v>
      </c>
      <c r="EX260" s="12" t="s">
        <v>1493</v>
      </c>
      <c r="EY260" s="12" t="s">
        <v>1493</v>
      </c>
      <c r="EZ260" s="12" t="s">
        <v>1493</v>
      </c>
      <c r="FA260" s="12" t="s">
        <v>1493</v>
      </c>
      <c r="FB260" s="12" t="s">
        <v>1493</v>
      </c>
      <c r="FC260" s="12" t="s">
        <v>1493</v>
      </c>
      <c r="FD260" s="12" t="s">
        <v>1493</v>
      </c>
      <c r="FE260" s="12" t="s">
        <v>1493</v>
      </c>
      <c r="FF260" s="12" t="s">
        <v>1493</v>
      </c>
      <c r="FG260" s="12" t="s">
        <v>1493</v>
      </c>
      <c r="FH260" s="12" t="s">
        <v>1493</v>
      </c>
      <c r="FI260" s="12" t="s">
        <v>1493</v>
      </c>
      <c r="FJ260" s="12" t="s">
        <v>1493</v>
      </c>
      <c r="FK260" s="12" t="s">
        <v>1493</v>
      </c>
      <c r="FL260" s="12" t="s">
        <v>1493</v>
      </c>
      <c r="FM260" s="12" t="s">
        <v>1493</v>
      </c>
      <c r="FN260">
        <v>1</v>
      </c>
      <c r="FO260" s="12" t="s">
        <v>1493</v>
      </c>
      <c r="FP260" s="12" t="s">
        <v>1493</v>
      </c>
      <c r="FQ260">
        <v>0</v>
      </c>
      <c r="FR260" s="12" t="s">
        <v>1493</v>
      </c>
      <c r="FS260" s="12" t="s">
        <v>1493</v>
      </c>
      <c r="FT260" s="12" t="s">
        <v>1493</v>
      </c>
      <c r="FU260" s="12" t="s">
        <v>1493</v>
      </c>
      <c r="FV260" s="12" t="s">
        <v>1493</v>
      </c>
      <c r="FW260" s="12" t="s">
        <v>1493</v>
      </c>
      <c r="FX260" s="12" t="s">
        <v>1493</v>
      </c>
      <c r="FY260" s="12" t="s">
        <v>1493</v>
      </c>
      <c r="FZ260" s="12" t="s">
        <v>1493</v>
      </c>
      <c r="GA260" s="12" t="s">
        <v>1493</v>
      </c>
      <c r="GB260" s="12" t="s">
        <v>1493</v>
      </c>
      <c r="GC260" s="12" t="s">
        <v>1493</v>
      </c>
      <c r="GD260" s="12" t="s">
        <v>1493</v>
      </c>
      <c r="GE260" s="12" t="s">
        <v>1493</v>
      </c>
      <c r="GF260" s="12" t="s">
        <v>1493</v>
      </c>
      <c r="GG260" s="12" t="s">
        <v>1493</v>
      </c>
      <c r="GH260" s="12" t="s">
        <v>1493</v>
      </c>
      <c r="GI260" s="12" t="s">
        <v>1493</v>
      </c>
      <c r="GJ260">
        <v>0</v>
      </c>
      <c r="GK260">
        <v>0</v>
      </c>
      <c r="GL260">
        <v>0</v>
      </c>
      <c r="GN260">
        <v>1</v>
      </c>
    </row>
    <row r="261" spans="1:196" x14ac:dyDescent="0.25">
      <c r="A261" s="4">
        <v>1.165</v>
      </c>
      <c r="B261" s="12" t="s">
        <v>920</v>
      </c>
      <c r="C261">
        <v>159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 s="12" t="s">
        <v>1493</v>
      </c>
      <c r="M261" s="12" t="s">
        <v>1493</v>
      </c>
      <c r="N261">
        <v>1</v>
      </c>
      <c r="O261">
        <v>1</v>
      </c>
      <c r="P261" s="12" t="s">
        <v>1493</v>
      </c>
      <c r="Q261" s="12" t="s">
        <v>1493</v>
      </c>
      <c r="R261" s="12" t="s">
        <v>1493</v>
      </c>
      <c r="S261" s="12" t="s">
        <v>1493</v>
      </c>
      <c r="T261" s="12" t="s">
        <v>1493</v>
      </c>
      <c r="U261" s="12" t="s">
        <v>1493</v>
      </c>
      <c r="V261" s="12" t="s">
        <v>1493</v>
      </c>
      <c r="W261" s="12" t="s">
        <v>1493</v>
      </c>
      <c r="X261" s="12" t="s">
        <v>1493</v>
      </c>
      <c r="Y261" s="12" t="s">
        <v>1493</v>
      </c>
      <c r="Z261" s="12" t="s">
        <v>1493</v>
      </c>
      <c r="AA261" s="12" t="s">
        <v>1493</v>
      </c>
      <c r="AB261" s="12" t="s">
        <v>1493</v>
      </c>
      <c r="AC261" s="12" t="s">
        <v>1493</v>
      </c>
      <c r="AD261" s="12" t="s">
        <v>1493</v>
      </c>
      <c r="AE261" s="12" t="s">
        <v>1493</v>
      </c>
      <c r="AF261" s="12" t="s">
        <v>1493</v>
      </c>
      <c r="AG261" s="12" t="s">
        <v>1493</v>
      </c>
      <c r="AH261" s="12" t="s">
        <v>1493</v>
      </c>
      <c r="AI261" s="12" t="s">
        <v>1493</v>
      </c>
      <c r="AJ261" s="12" t="s">
        <v>1493</v>
      </c>
      <c r="AK261" s="12" t="s">
        <v>1493</v>
      </c>
      <c r="AL261" s="12" t="s">
        <v>1493</v>
      </c>
      <c r="AM261" s="12" t="s">
        <v>1493</v>
      </c>
      <c r="AN261" s="12" t="s">
        <v>1493</v>
      </c>
      <c r="AO261" s="12" t="s">
        <v>1493</v>
      </c>
      <c r="AP261" s="12" t="s">
        <v>1493</v>
      </c>
      <c r="AQ261" s="12" t="s">
        <v>1493</v>
      </c>
      <c r="AR261" s="12" t="s">
        <v>1493</v>
      </c>
      <c r="AS261" s="12" t="s">
        <v>1493</v>
      </c>
      <c r="AT261" s="12" t="s">
        <v>1493</v>
      </c>
      <c r="AU261" s="12" t="s">
        <v>1493</v>
      </c>
      <c r="AV261" s="12" t="s">
        <v>1493</v>
      </c>
      <c r="AW261" s="12" t="s">
        <v>1493</v>
      </c>
      <c r="AX261" s="12" t="s">
        <v>1493</v>
      </c>
      <c r="AY261" s="12" t="s">
        <v>1493</v>
      </c>
      <c r="AZ261" s="12" t="s">
        <v>1493</v>
      </c>
      <c r="BA261" s="12" t="s">
        <v>1493</v>
      </c>
      <c r="BB261" s="12" t="s">
        <v>1493</v>
      </c>
      <c r="BC261" s="12" t="s">
        <v>1493</v>
      </c>
      <c r="BD261" s="12" t="s">
        <v>1493</v>
      </c>
      <c r="BE261" s="12" t="s">
        <v>1493</v>
      </c>
      <c r="BF261" s="12" t="s">
        <v>1493</v>
      </c>
      <c r="BG261" s="12" t="s">
        <v>1493</v>
      </c>
      <c r="BH261" s="12" t="s">
        <v>1493</v>
      </c>
      <c r="BI261" s="12" t="s">
        <v>1493</v>
      </c>
      <c r="BJ261" s="12" t="s">
        <v>1493</v>
      </c>
      <c r="BK261" s="12" t="s">
        <v>1493</v>
      </c>
      <c r="BL261" s="12" t="s">
        <v>1493</v>
      </c>
      <c r="BM261" s="12" t="s">
        <v>1493</v>
      </c>
      <c r="BN261" s="12" t="s">
        <v>1493</v>
      </c>
      <c r="BO261" s="12" t="s">
        <v>1493</v>
      </c>
      <c r="BP261" s="12" t="s">
        <v>1493</v>
      </c>
      <c r="BQ261" s="12" t="s">
        <v>1493</v>
      </c>
      <c r="BR261" s="12" t="s">
        <v>1493</v>
      </c>
      <c r="BS261" s="12" t="s">
        <v>1493</v>
      </c>
      <c r="BT261" s="12" t="s">
        <v>1493</v>
      </c>
      <c r="BU261" s="12" t="s">
        <v>1493</v>
      </c>
      <c r="BV261" s="12" t="s">
        <v>1493</v>
      </c>
      <c r="BW261" s="12" t="s">
        <v>1493</v>
      </c>
      <c r="BX261" s="12" t="s">
        <v>1493</v>
      </c>
      <c r="BY261" s="12" t="s">
        <v>1493</v>
      </c>
      <c r="BZ261" s="12" t="s">
        <v>1493</v>
      </c>
      <c r="CA261" s="12" t="s">
        <v>1493</v>
      </c>
      <c r="CB261" s="12" t="s">
        <v>1493</v>
      </c>
      <c r="CC261" s="12" t="s">
        <v>1493</v>
      </c>
      <c r="CD261" s="12" t="s">
        <v>1493</v>
      </c>
      <c r="CE261" s="12" t="s">
        <v>1493</v>
      </c>
      <c r="CF261" s="12" t="s">
        <v>1493</v>
      </c>
      <c r="CG261" s="12" t="s">
        <v>1493</v>
      </c>
      <c r="CH261" s="12" t="s">
        <v>1493</v>
      </c>
      <c r="CI261" s="12" t="s">
        <v>1493</v>
      </c>
      <c r="CJ261" s="12" t="s">
        <v>1493</v>
      </c>
      <c r="CK261" s="12" t="s">
        <v>1493</v>
      </c>
      <c r="CL261" s="12" t="s">
        <v>1493</v>
      </c>
      <c r="CM261" s="12" t="s">
        <v>1493</v>
      </c>
      <c r="CN261" s="12" t="s">
        <v>1493</v>
      </c>
      <c r="CO261" s="12" t="s">
        <v>1493</v>
      </c>
      <c r="CP261" s="12" t="s">
        <v>1493</v>
      </c>
      <c r="CQ261" s="12" t="s">
        <v>1493</v>
      </c>
      <c r="CR261" s="12" t="s">
        <v>1493</v>
      </c>
      <c r="CS261" s="12" t="s">
        <v>1493</v>
      </c>
      <c r="CT261" s="12" t="s">
        <v>1493</v>
      </c>
      <c r="CU261" s="12" t="s">
        <v>1493</v>
      </c>
      <c r="CV261" s="12" t="s">
        <v>1493</v>
      </c>
      <c r="CW261" s="12" t="s">
        <v>1493</v>
      </c>
      <c r="CX261" s="12" t="s">
        <v>1493</v>
      </c>
      <c r="CY261" s="12" t="s">
        <v>1493</v>
      </c>
      <c r="CZ261" s="12" t="s">
        <v>1493</v>
      </c>
      <c r="DA261" s="12" t="s">
        <v>1493</v>
      </c>
      <c r="DB261" s="12" t="s">
        <v>1493</v>
      </c>
      <c r="DC261" s="12" t="s">
        <v>1493</v>
      </c>
      <c r="DD261" s="12" t="s">
        <v>1493</v>
      </c>
      <c r="DE261" s="12" t="s">
        <v>1493</v>
      </c>
      <c r="DF261" s="12" t="s">
        <v>1493</v>
      </c>
      <c r="DG261" s="12" t="s">
        <v>1493</v>
      </c>
      <c r="DH261" s="12" t="s">
        <v>1493</v>
      </c>
      <c r="DI261" s="12" t="s">
        <v>1493</v>
      </c>
      <c r="DJ261" s="12" t="s">
        <v>1493</v>
      </c>
      <c r="DK261" s="12" t="s">
        <v>1493</v>
      </c>
      <c r="DL261" s="12" t="s">
        <v>1493</v>
      </c>
      <c r="DM261" s="12" t="s">
        <v>1493</v>
      </c>
      <c r="DN261" s="12" t="s">
        <v>1493</v>
      </c>
      <c r="DO261" s="12" t="s">
        <v>1493</v>
      </c>
      <c r="DP261" s="12" t="s">
        <v>1493</v>
      </c>
      <c r="DQ261" s="12" t="s">
        <v>1493</v>
      </c>
      <c r="DR261" s="12" t="s">
        <v>1493</v>
      </c>
      <c r="DS261" s="12" t="s">
        <v>1493</v>
      </c>
      <c r="DT261" s="12" t="s">
        <v>1493</v>
      </c>
      <c r="DU261" s="12" t="s">
        <v>1493</v>
      </c>
      <c r="DV261" s="12" t="s">
        <v>1493</v>
      </c>
      <c r="DW261" s="12" t="s">
        <v>1493</v>
      </c>
      <c r="DX261" s="12" t="s">
        <v>1493</v>
      </c>
      <c r="DY261" s="12" t="s">
        <v>1493</v>
      </c>
      <c r="DZ261" s="12" t="s">
        <v>1493</v>
      </c>
      <c r="EA261" s="12" t="s">
        <v>1493</v>
      </c>
      <c r="EB261" s="12" t="s">
        <v>1493</v>
      </c>
      <c r="EC261" s="12" t="s">
        <v>1493</v>
      </c>
      <c r="ED261" s="12" t="s">
        <v>1493</v>
      </c>
      <c r="EE261" s="12" t="s">
        <v>1493</v>
      </c>
      <c r="EF261" s="12" t="s">
        <v>1493</v>
      </c>
      <c r="EG261" s="12" t="s">
        <v>1493</v>
      </c>
      <c r="EH261" s="12" t="s">
        <v>1493</v>
      </c>
      <c r="EI261" s="12" t="s">
        <v>1493</v>
      </c>
      <c r="EJ261" s="12" t="s">
        <v>1493</v>
      </c>
      <c r="EK261" s="12" t="s">
        <v>1493</v>
      </c>
      <c r="EL261" s="12" t="s">
        <v>1493</v>
      </c>
      <c r="EM261" s="12" t="s">
        <v>1493</v>
      </c>
      <c r="EN261" s="12" t="s">
        <v>1493</v>
      </c>
      <c r="EO261" s="12" t="s">
        <v>1493</v>
      </c>
      <c r="EP261" s="12" t="s">
        <v>1493</v>
      </c>
      <c r="EQ261" s="12" t="s">
        <v>1493</v>
      </c>
      <c r="ER261" s="12" t="s">
        <v>1493</v>
      </c>
      <c r="ES261" s="12" t="s">
        <v>1493</v>
      </c>
      <c r="ET261" s="12" t="s">
        <v>1493</v>
      </c>
      <c r="EU261" s="12" t="s">
        <v>1493</v>
      </c>
      <c r="EV261" s="12" t="s">
        <v>1493</v>
      </c>
      <c r="EW261" s="12" t="s">
        <v>1493</v>
      </c>
      <c r="EX261" s="12" t="s">
        <v>1493</v>
      </c>
      <c r="EY261" s="12" t="s">
        <v>1493</v>
      </c>
      <c r="EZ261" s="12" t="s">
        <v>1493</v>
      </c>
      <c r="FA261" s="12" t="s">
        <v>1493</v>
      </c>
      <c r="FB261" s="12" t="s">
        <v>1493</v>
      </c>
      <c r="FC261" s="12" t="s">
        <v>1493</v>
      </c>
      <c r="FD261" s="12" t="s">
        <v>1493</v>
      </c>
      <c r="FE261" s="12" t="s">
        <v>1493</v>
      </c>
      <c r="FF261" s="12" t="s">
        <v>1493</v>
      </c>
      <c r="FG261" s="12" t="s">
        <v>1493</v>
      </c>
      <c r="FH261" s="12" t="s">
        <v>1493</v>
      </c>
      <c r="FI261" s="12" t="s">
        <v>1493</v>
      </c>
      <c r="FJ261" s="12" t="s">
        <v>1493</v>
      </c>
      <c r="FK261" s="12" t="s">
        <v>1493</v>
      </c>
      <c r="FL261" s="12" t="s">
        <v>1493</v>
      </c>
      <c r="FM261" s="12" t="s">
        <v>1493</v>
      </c>
      <c r="FN261" t="s">
        <v>603</v>
      </c>
      <c r="FO261" s="12" t="s">
        <v>1493</v>
      </c>
      <c r="FP261" s="12" t="s">
        <v>1493</v>
      </c>
      <c r="FQ261">
        <v>1</v>
      </c>
      <c r="FR261" s="12" t="s">
        <v>1493</v>
      </c>
      <c r="FS261" s="12" t="s">
        <v>1493</v>
      </c>
      <c r="FT261" s="12" t="s">
        <v>1493</v>
      </c>
      <c r="FU261" s="12" t="s">
        <v>1493</v>
      </c>
      <c r="FV261" s="12" t="s">
        <v>1493</v>
      </c>
      <c r="FW261" s="12" t="s">
        <v>1493</v>
      </c>
      <c r="FX261" s="12" t="s">
        <v>1493</v>
      </c>
      <c r="FY261" s="12" t="s">
        <v>1493</v>
      </c>
      <c r="FZ261" s="12" t="s">
        <v>1493</v>
      </c>
      <c r="GA261" s="12" t="s">
        <v>1493</v>
      </c>
      <c r="GB261" s="12" t="s">
        <v>1493</v>
      </c>
      <c r="GC261" s="12" t="s">
        <v>1493</v>
      </c>
      <c r="GD261" s="12" t="s">
        <v>1493</v>
      </c>
      <c r="GE261" s="12" t="s">
        <v>1493</v>
      </c>
      <c r="GF261" s="12" t="s">
        <v>1493</v>
      </c>
      <c r="GG261" s="12" t="s">
        <v>1493</v>
      </c>
      <c r="GH261" s="12" t="s">
        <v>1493</v>
      </c>
      <c r="GI261" s="12" t="s">
        <v>1493</v>
      </c>
      <c r="GJ261">
        <v>0</v>
      </c>
      <c r="GK261">
        <v>0</v>
      </c>
      <c r="GL261">
        <v>0</v>
      </c>
      <c r="GN261">
        <v>4</v>
      </c>
    </row>
    <row r="262" spans="1:196" x14ac:dyDescent="0.25">
      <c r="A262" s="4">
        <v>1.1659999999999999</v>
      </c>
      <c r="B262" s="12" t="s">
        <v>1057</v>
      </c>
      <c r="C262">
        <v>189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 s="12" t="s">
        <v>1493</v>
      </c>
      <c r="M262" s="12" t="s">
        <v>1493</v>
      </c>
      <c r="N262">
        <v>1</v>
      </c>
      <c r="O262">
        <v>1</v>
      </c>
      <c r="P262" s="12" t="s">
        <v>1493</v>
      </c>
      <c r="Q262" s="12" t="s">
        <v>1493</v>
      </c>
      <c r="R262" s="12" t="s">
        <v>1493</v>
      </c>
      <c r="S262" s="12" t="s">
        <v>1493</v>
      </c>
      <c r="T262" s="12" t="s">
        <v>1493</v>
      </c>
      <c r="U262" s="12" t="s">
        <v>1493</v>
      </c>
      <c r="V262" s="12" t="s">
        <v>1493</v>
      </c>
      <c r="W262" s="12" t="s">
        <v>1493</v>
      </c>
      <c r="X262" s="12" t="s">
        <v>1493</v>
      </c>
      <c r="Y262" s="12" t="s">
        <v>1493</v>
      </c>
      <c r="Z262" s="12" t="s">
        <v>1493</v>
      </c>
      <c r="AA262" s="12" t="s">
        <v>1493</v>
      </c>
      <c r="AB262" s="12" t="s">
        <v>1493</v>
      </c>
      <c r="AC262" s="12" t="s">
        <v>1493</v>
      </c>
      <c r="AD262" s="12" t="s">
        <v>1493</v>
      </c>
      <c r="AE262" s="12" t="s">
        <v>1493</v>
      </c>
      <c r="AF262" s="12" t="s">
        <v>1493</v>
      </c>
      <c r="AG262" s="12" t="s">
        <v>1493</v>
      </c>
      <c r="AH262" s="12" t="s">
        <v>1493</v>
      </c>
      <c r="AI262" s="12" t="s">
        <v>1493</v>
      </c>
      <c r="AJ262" s="12" t="s">
        <v>1493</v>
      </c>
      <c r="AK262" s="12" t="s">
        <v>1493</v>
      </c>
      <c r="AL262" s="12" t="s">
        <v>1493</v>
      </c>
      <c r="AM262" s="12" t="s">
        <v>1493</v>
      </c>
      <c r="AN262" s="12" t="s">
        <v>1493</v>
      </c>
      <c r="AO262" s="12" t="s">
        <v>1493</v>
      </c>
      <c r="AP262" s="12" t="s">
        <v>1493</v>
      </c>
      <c r="AQ262" s="12" t="s">
        <v>1493</v>
      </c>
      <c r="AR262" s="12" t="s">
        <v>1493</v>
      </c>
      <c r="AS262" s="12" t="s">
        <v>1493</v>
      </c>
      <c r="AT262" s="12" t="s">
        <v>1493</v>
      </c>
      <c r="AU262" s="12" t="s">
        <v>1493</v>
      </c>
      <c r="AV262" s="12" t="s">
        <v>1493</v>
      </c>
      <c r="AW262" s="12" t="s">
        <v>1493</v>
      </c>
      <c r="AX262" s="12" t="s">
        <v>1493</v>
      </c>
      <c r="AY262" s="12" t="s">
        <v>1493</v>
      </c>
      <c r="AZ262" s="12" t="s">
        <v>1493</v>
      </c>
      <c r="BA262" s="12" t="s">
        <v>1493</v>
      </c>
      <c r="BB262" s="12" t="s">
        <v>1493</v>
      </c>
      <c r="BC262" s="12" t="s">
        <v>1493</v>
      </c>
      <c r="BD262" s="12" t="s">
        <v>1493</v>
      </c>
      <c r="BE262" s="12" t="s">
        <v>1493</v>
      </c>
      <c r="BF262" s="12" t="s">
        <v>1493</v>
      </c>
      <c r="BG262" s="12" t="s">
        <v>1493</v>
      </c>
      <c r="BH262" s="12" t="s">
        <v>1493</v>
      </c>
      <c r="BI262" s="12" t="s">
        <v>1493</v>
      </c>
      <c r="BJ262" s="12" t="s">
        <v>1493</v>
      </c>
      <c r="BK262" s="12" t="s">
        <v>1493</v>
      </c>
      <c r="BL262" s="12" t="s">
        <v>1493</v>
      </c>
      <c r="BM262" s="12" t="s">
        <v>1493</v>
      </c>
      <c r="BN262" s="12" t="s">
        <v>1493</v>
      </c>
      <c r="BO262" s="12" t="s">
        <v>1493</v>
      </c>
      <c r="BP262" s="12" t="s">
        <v>1493</v>
      </c>
      <c r="BQ262" s="12" t="s">
        <v>1493</v>
      </c>
      <c r="BR262" s="12" t="s">
        <v>1493</v>
      </c>
      <c r="BS262" s="12" t="s">
        <v>1493</v>
      </c>
      <c r="BT262" s="12" t="s">
        <v>1493</v>
      </c>
      <c r="BU262" s="12" t="s">
        <v>1493</v>
      </c>
      <c r="BV262" s="12" t="s">
        <v>1493</v>
      </c>
      <c r="BW262" s="12" t="s">
        <v>1493</v>
      </c>
      <c r="BX262" s="12" t="s">
        <v>1493</v>
      </c>
      <c r="BY262" s="12" t="s">
        <v>1493</v>
      </c>
      <c r="BZ262" s="12" t="s">
        <v>1493</v>
      </c>
      <c r="CA262" s="12" t="s">
        <v>1493</v>
      </c>
      <c r="CB262" s="12" t="s">
        <v>1493</v>
      </c>
      <c r="CC262" s="12" t="s">
        <v>1493</v>
      </c>
      <c r="CD262" s="12" t="s">
        <v>1493</v>
      </c>
      <c r="CE262" s="12" t="s">
        <v>1493</v>
      </c>
      <c r="CF262" s="12" t="s">
        <v>1493</v>
      </c>
      <c r="CG262" s="12" t="s">
        <v>1493</v>
      </c>
      <c r="CH262" s="12" t="s">
        <v>1493</v>
      </c>
      <c r="CI262" s="12" t="s">
        <v>1493</v>
      </c>
      <c r="CJ262" s="12" t="s">
        <v>1493</v>
      </c>
      <c r="CK262" s="12" t="s">
        <v>1493</v>
      </c>
      <c r="CL262" s="12" t="s">
        <v>1493</v>
      </c>
      <c r="CM262" s="12" t="s">
        <v>1493</v>
      </c>
      <c r="CN262" s="12" t="s">
        <v>1493</v>
      </c>
      <c r="CO262" s="12" t="s">
        <v>1493</v>
      </c>
      <c r="CP262" s="12" t="s">
        <v>1493</v>
      </c>
      <c r="CQ262" s="12" t="s">
        <v>1493</v>
      </c>
      <c r="CR262" s="12" t="s">
        <v>1493</v>
      </c>
      <c r="CS262" s="12" t="s">
        <v>1493</v>
      </c>
      <c r="CT262" s="12" t="s">
        <v>1493</v>
      </c>
      <c r="CU262" s="12" t="s">
        <v>1493</v>
      </c>
      <c r="CV262" s="12" t="s">
        <v>1493</v>
      </c>
      <c r="CW262" s="12" t="s">
        <v>1493</v>
      </c>
      <c r="CX262" s="12" t="s">
        <v>1493</v>
      </c>
      <c r="CY262" s="12" t="s">
        <v>1493</v>
      </c>
      <c r="CZ262" s="12" t="s">
        <v>1493</v>
      </c>
      <c r="DA262" s="12" t="s">
        <v>1493</v>
      </c>
      <c r="DB262" s="12" t="s">
        <v>1493</v>
      </c>
      <c r="DC262" s="12" t="s">
        <v>1493</v>
      </c>
      <c r="DD262" s="12" t="s">
        <v>1493</v>
      </c>
      <c r="DE262" s="12" t="s">
        <v>1493</v>
      </c>
      <c r="DF262" s="12" t="s">
        <v>1493</v>
      </c>
      <c r="DG262" s="12" t="s">
        <v>1493</v>
      </c>
      <c r="DH262" s="12" t="s">
        <v>1493</v>
      </c>
      <c r="DI262" s="12" t="s">
        <v>1493</v>
      </c>
      <c r="DJ262" s="12" t="s">
        <v>1493</v>
      </c>
      <c r="DK262" s="12" t="s">
        <v>1493</v>
      </c>
      <c r="DL262" s="12" t="s">
        <v>1493</v>
      </c>
      <c r="DM262" s="12" t="s">
        <v>1493</v>
      </c>
      <c r="DN262" s="12" t="s">
        <v>1493</v>
      </c>
      <c r="DO262" s="12" t="s">
        <v>1493</v>
      </c>
      <c r="DP262" s="12" t="s">
        <v>1493</v>
      </c>
      <c r="DQ262" s="12" t="s">
        <v>1493</v>
      </c>
      <c r="DR262" s="12" t="s">
        <v>1493</v>
      </c>
      <c r="DS262" s="12" t="s">
        <v>1493</v>
      </c>
      <c r="DT262" s="12" t="s">
        <v>1493</v>
      </c>
      <c r="DU262" s="12" t="s">
        <v>1493</v>
      </c>
      <c r="DV262" s="12" t="s">
        <v>1493</v>
      </c>
      <c r="DW262" s="12" t="s">
        <v>1493</v>
      </c>
      <c r="DX262" s="12" t="s">
        <v>1493</v>
      </c>
      <c r="DY262" s="12" t="s">
        <v>1493</v>
      </c>
      <c r="DZ262" s="12" t="s">
        <v>1493</v>
      </c>
      <c r="EA262" s="12" t="s">
        <v>1493</v>
      </c>
      <c r="EB262" s="12" t="s">
        <v>1493</v>
      </c>
      <c r="EC262" s="12" t="s">
        <v>1493</v>
      </c>
      <c r="ED262" s="12" t="s">
        <v>1493</v>
      </c>
      <c r="EE262" s="12" t="s">
        <v>1493</v>
      </c>
      <c r="EF262" s="12" t="s">
        <v>1493</v>
      </c>
      <c r="EG262" s="12" t="s">
        <v>1493</v>
      </c>
      <c r="EH262" s="12" t="s">
        <v>1493</v>
      </c>
      <c r="EI262" s="12" t="s">
        <v>1493</v>
      </c>
      <c r="EJ262" s="12" t="s">
        <v>1493</v>
      </c>
      <c r="EK262" s="12" t="s">
        <v>1493</v>
      </c>
      <c r="EL262" s="12" t="s">
        <v>1493</v>
      </c>
      <c r="EM262" s="12" t="s">
        <v>1493</v>
      </c>
      <c r="EN262" s="12" t="s">
        <v>1493</v>
      </c>
      <c r="EO262" s="12" t="s">
        <v>1493</v>
      </c>
      <c r="EP262" s="12" t="s">
        <v>1493</v>
      </c>
      <c r="EQ262" s="12" t="s">
        <v>1493</v>
      </c>
      <c r="ER262" s="12" t="s">
        <v>1493</v>
      </c>
      <c r="ES262" s="12" t="s">
        <v>1493</v>
      </c>
      <c r="ET262" s="12" t="s">
        <v>1493</v>
      </c>
      <c r="EU262" s="12" t="s">
        <v>1493</v>
      </c>
      <c r="EV262" s="12" t="s">
        <v>1493</v>
      </c>
      <c r="EW262" s="12" t="s">
        <v>1493</v>
      </c>
      <c r="EX262" s="12" t="s">
        <v>1493</v>
      </c>
      <c r="EY262" s="12" t="s">
        <v>1493</v>
      </c>
      <c r="EZ262" s="12" t="s">
        <v>1493</v>
      </c>
      <c r="FA262" s="12" t="s">
        <v>1493</v>
      </c>
      <c r="FB262" s="12" t="s">
        <v>1493</v>
      </c>
      <c r="FC262" s="12" t="s">
        <v>1493</v>
      </c>
      <c r="FD262" s="12" t="s">
        <v>1493</v>
      </c>
      <c r="FE262" s="12" t="s">
        <v>1493</v>
      </c>
      <c r="FF262" s="12" t="s">
        <v>1493</v>
      </c>
      <c r="FG262" s="12" t="s">
        <v>1493</v>
      </c>
      <c r="FH262" s="12" t="s">
        <v>1493</v>
      </c>
      <c r="FI262" s="12" t="s">
        <v>1493</v>
      </c>
      <c r="FJ262" s="12" t="s">
        <v>1493</v>
      </c>
      <c r="FK262" s="12" t="s">
        <v>1493</v>
      </c>
      <c r="FL262" s="12" t="s">
        <v>1493</v>
      </c>
      <c r="FM262" s="12" t="s">
        <v>1493</v>
      </c>
      <c r="FN262">
        <v>1</v>
      </c>
      <c r="FO262" s="12" t="s">
        <v>1493</v>
      </c>
      <c r="FP262" s="12" t="s">
        <v>1493</v>
      </c>
      <c r="FQ262">
        <v>0</v>
      </c>
      <c r="FR262" s="12" t="s">
        <v>1493</v>
      </c>
      <c r="FS262" s="12" t="s">
        <v>1493</v>
      </c>
      <c r="FT262" s="12" t="s">
        <v>1493</v>
      </c>
      <c r="FU262" s="12" t="s">
        <v>1493</v>
      </c>
      <c r="FV262" s="20" t="s">
        <v>1322</v>
      </c>
      <c r="FW262" s="20" t="s">
        <v>1322</v>
      </c>
      <c r="FX262" s="12" t="s">
        <v>1493</v>
      </c>
      <c r="FY262" s="12" t="s">
        <v>1493</v>
      </c>
      <c r="FZ262" s="12" t="s">
        <v>1493</v>
      </c>
      <c r="GA262" s="12" t="s">
        <v>1493</v>
      </c>
      <c r="GB262" s="12" t="s">
        <v>1493</v>
      </c>
      <c r="GC262" s="12" t="s">
        <v>1493</v>
      </c>
      <c r="GD262" s="12" t="s">
        <v>1493</v>
      </c>
      <c r="GE262" s="12" t="s">
        <v>1493</v>
      </c>
      <c r="GF262" s="12" t="s">
        <v>1493</v>
      </c>
      <c r="GG262" s="12" t="s">
        <v>1493</v>
      </c>
      <c r="GH262" s="12" t="s">
        <v>1493</v>
      </c>
      <c r="GI262" s="12" t="s">
        <v>1493</v>
      </c>
      <c r="GJ262">
        <v>0</v>
      </c>
      <c r="GK262">
        <v>0</v>
      </c>
      <c r="GL262">
        <v>0</v>
      </c>
      <c r="GN262">
        <v>1</v>
      </c>
    </row>
    <row r="263" spans="1:196" x14ac:dyDescent="0.25">
      <c r="A263" s="4">
        <v>1.167</v>
      </c>
      <c r="B263" s="12" t="s">
        <v>917</v>
      </c>
      <c r="C263" s="12" t="s">
        <v>1493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 s="12" t="s">
        <v>1493</v>
      </c>
      <c r="M263" s="12" t="s">
        <v>1493</v>
      </c>
      <c r="N263" s="12" t="s">
        <v>1493</v>
      </c>
      <c r="O263">
        <v>1</v>
      </c>
      <c r="P263" s="12" t="s">
        <v>548</v>
      </c>
      <c r="Q263" s="12" t="s">
        <v>1493</v>
      </c>
      <c r="R263">
        <v>1</v>
      </c>
      <c r="S263" s="12" t="s">
        <v>1493</v>
      </c>
      <c r="T263" s="12" t="s">
        <v>1493</v>
      </c>
      <c r="U263" s="12" t="s">
        <v>1493</v>
      </c>
      <c r="V263" s="12" t="s">
        <v>1493</v>
      </c>
      <c r="W263" s="12" t="s">
        <v>1493</v>
      </c>
      <c r="X263" s="12" t="s">
        <v>1493</v>
      </c>
      <c r="Y263" s="12" t="s">
        <v>1493</v>
      </c>
      <c r="Z263" s="12" t="s">
        <v>1493</v>
      </c>
      <c r="AA263" s="12" t="s">
        <v>1493</v>
      </c>
      <c r="AB263">
        <v>1</v>
      </c>
      <c r="AC263">
        <v>1</v>
      </c>
      <c r="AD263" s="12" t="s">
        <v>1493</v>
      </c>
      <c r="AE263" s="12" t="s">
        <v>1493</v>
      </c>
      <c r="AF263" s="12" t="s">
        <v>1493</v>
      </c>
      <c r="AG263" s="12" t="s">
        <v>1493</v>
      </c>
      <c r="AH263" s="12" t="s">
        <v>1493</v>
      </c>
      <c r="AI263" s="12" t="s">
        <v>1493</v>
      </c>
      <c r="AJ263" s="12" t="s">
        <v>1493</v>
      </c>
      <c r="AK263" s="12" t="s">
        <v>1493</v>
      </c>
      <c r="AL263" s="12" t="s">
        <v>1493</v>
      </c>
      <c r="AM263" s="12" t="s">
        <v>1493</v>
      </c>
      <c r="AN263" s="12" t="s">
        <v>1493</v>
      </c>
      <c r="AO263" s="12" t="s">
        <v>1493</v>
      </c>
      <c r="AP263" s="12" t="s">
        <v>1493</v>
      </c>
      <c r="AQ263" s="12" t="s">
        <v>1493</v>
      </c>
      <c r="AR263" s="12" t="s">
        <v>1493</v>
      </c>
      <c r="AS263" s="12" t="s">
        <v>1493</v>
      </c>
      <c r="AT263" s="12" t="s">
        <v>1493</v>
      </c>
      <c r="AU263" s="12" t="s">
        <v>1493</v>
      </c>
      <c r="AV263" s="12" t="s">
        <v>1493</v>
      </c>
      <c r="AW263" s="12" t="s">
        <v>1493</v>
      </c>
      <c r="AX263" s="12" t="s">
        <v>1493</v>
      </c>
      <c r="AY263" s="12" t="s">
        <v>1493</v>
      </c>
      <c r="AZ263" s="12" t="s">
        <v>1493</v>
      </c>
      <c r="BA263" s="12" t="s">
        <v>1493</v>
      </c>
      <c r="BB263" s="12" t="s">
        <v>1493</v>
      </c>
      <c r="BC263" s="12" t="s">
        <v>1493</v>
      </c>
      <c r="BD263" s="12" t="s">
        <v>1493</v>
      </c>
      <c r="BE263" s="12" t="s">
        <v>1493</v>
      </c>
      <c r="BF263" s="12" t="s">
        <v>1493</v>
      </c>
      <c r="BG263" s="12" t="s">
        <v>1493</v>
      </c>
      <c r="BH263" s="12" t="s">
        <v>1493</v>
      </c>
      <c r="BI263" s="12" t="s">
        <v>1493</v>
      </c>
      <c r="BJ263" s="12" t="s">
        <v>1493</v>
      </c>
      <c r="BK263" s="12" t="s">
        <v>1493</v>
      </c>
      <c r="BL263" s="12" t="s">
        <v>1493</v>
      </c>
      <c r="BM263" s="12" t="s">
        <v>1493</v>
      </c>
      <c r="BN263" s="12" t="s">
        <v>1493</v>
      </c>
      <c r="BO263" s="12" t="s">
        <v>1493</v>
      </c>
      <c r="BP263" s="12" t="s">
        <v>1493</v>
      </c>
      <c r="BQ263" s="12" t="s">
        <v>1493</v>
      </c>
      <c r="BR263" s="12" t="s">
        <v>1493</v>
      </c>
      <c r="BS263" s="12" t="s">
        <v>1493</v>
      </c>
      <c r="BT263" s="12" t="s">
        <v>1493</v>
      </c>
      <c r="BU263" s="12" t="s">
        <v>1493</v>
      </c>
      <c r="BV263" s="12" t="s">
        <v>1493</v>
      </c>
      <c r="BW263" s="12" t="s">
        <v>1493</v>
      </c>
      <c r="BX263" s="12" t="s">
        <v>1493</v>
      </c>
      <c r="BY263" s="12" t="s">
        <v>1493</v>
      </c>
      <c r="BZ263" s="12" t="s">
        <v>1493</v>
      </c>
      <c r="CA263" s="12" t="s">
        <v>1493</v>
      </c>
      <c r="CB263" s="12" t="s">
        <v>1493</v>
      </c>
      <c r="CC263" s="12" t="s">
        <v>1493</v>
      </c>
      <c r="CD263" s="12" t="s">
        <v>1493</v>
      </c>
      <c r="CE263" s="12" t="s">
        <v>1493</v>
      </c>
      <c r="CF263" s="12" t="s">
        <v>1493</v>
      </c>
      <c r="CG263" s="12" t="s">
        <v>1493</v>
      </c>
      <c r="CH263" s="12" t="s">
        <v>1493</v>
      </c>
      <c r="CI263" s="12" t="s">
        <v>1493</v>
      </c>
      <c r="CJ263" s="12" t="s">
        <v>1493</v>
      </c>
      <c r="CK263" s="12" t="s">
        <v>1493</v>
      </c>
      <c r="CL263" s="12" t="s">
        <v>1493</v>
      </c>
      <c r="CM263" s="12" t="s">
        <v>1493</v>
      </c>
      <c r="CN263" s="12" t="s">
        <v>1493</v>
      </c>
      <c r="CO263" s="12" t="s">
        <v>1493</v>
      </c>
      <c r="CP263" s="12" t="s">
        <v>1493</v>
      </c>
      <c r="CQ263" s="12" t="s">
        <v>1493</v>
      </c>
      <c r="CR263" s="12" t="s">
        <v>1493</v>
      </c>
      <c r="CS263" s="12" t="s">
        <v>1493</v>
      </c>
      <c r="CT263" s="12" t="s">
        <v>1493</v>
      </c>
      <c r="CU263" s="12" t="s">
        <v>1493</v>
      </c>
      <c r="CV263" s="12" t="s">
        <v>1493</v>
      </c>
      <c r="CW263" s="12" t="s">
        <v>1493</v>
      </c>
      <c r="CX263" s="12" t="s">
        <v>1493</v>
      </c>
      <c r="CY263" s="12" t="s">
        <v>1493</v>
      </c>
      <c r="CZ263" s="12" t="s">
        <v>1493</v>
      </c>
      <c r="DA263" s="12" t="s">
        <v>1493</v>
      </c>
      <c r="DB263" s="12" t="s">
        <v>1493</v>
      </c>
      <c r="DC263" s="12" t="s">
        <v>1493</v>
      </c>
      <c r="DD263" s="12" t="s">
        <v>1493</v>
      </c>
      <c r="DE263" s="12" t="s">
        <v>1493</v>
      </c>
      <c r="DF263" s="12" t="s">
        <v>1493</v>
      </c>
      <c r="DG263" s="12" t="s">
        <v>1493</v>
      </c>
      <c r="DH263" s="12" t="s">
        <v>1493</v>
      </c>
      <c r="DI263" s="12" t="s">
        <v>1493</v>
      </c>
      <c r="DJ263" s="12" t="s">
        <v>1493</v>
      </c>
      <c r="DK263" s="12" t="s">
        <v>1493</v>
      </c>
      <c r="DL263" s="12" t="s">
        <v>1493</v>
      </c>
      <c r="DM263" s="12" t="s">
        <v>1493</v>
      </c>
      <c r="DN263" s="12" t="s">
        <v>1493</v>
      </c>
      <c r="DO263" s="12" t="s">
        <v>1493</v>
      </c>
      <c r="DP263" s="12" t="s">
        <v>1493</v>
      </c>
      <c r="DQ263" s="12" t="s">
        <v>1493</v>
      </c>
      <c r="DR263" s="12" t="s">
        <v>1493</v>
      </c>
      <c r="DS263" s="12" t="s">
        <v>1493</v>
      </c>
      <c r="DT263" s="12" t="s">
        <v>1493</v>
      </c>
      <c r="DU263" s="12" t="s">
        <v>1493</v>
      </c>
      <c r="DV263" s="12" t="s">
        <v>1493</v>
      </c>
      <c r="DW263" s="12" t="s">
        <v>1493</v>
      </c>
      <c r="DX263" s="12" t="s">
        <v>1493</v>
      </c>
      <c r="DY263" s="12" t="s">
        <v>1493</v>
      </c>
      <c r="DZ263" s="12" t="s">
        <v>1493</v>
      </c>
      <c r="EA263" s="12" t="s">
        <v>1493</v>
      </c>
      <c r="EB263" s="12" t="s">
        <v>1493</v>
      </c>
      <c r="EC263" s="12" t="s">
        <v>1493</v>
      </c>
      <c r="ED263" s="12" t="s">
        <v>1493</v>
      </c>
      <c r="EE263" s="12" t="s">
        <v>1493</v>
      </c>
      <c r="EF263" s="12" t="s">
        <v>1493</v>
      </c>
      <c r="EG263" s="12" t="s">
        <v>1493</v>
      </c>
      <c r="EH263" s="12" t="s">
        <v>1493</v>
      </c>
      <c r="EI263" s="12" t="s">
        <v>1493</v>
      </c>
      <c r="EJ263" s="12" t="s">
        <v>1493</v>
      </c>
      <c r="EK263" s="12" t="s">
        <v>1493</v>
      </c>
      <c r="EL263" s="12" t="s">
        <v>1493</v>
      </c>
      <c r="EM263" s="12" t="s">
        <v>1493</v>
      </c>
      <c r="EN263" s="12" t="s">
        <v>1493</v>
      </c>
      <c r="EO263" s="12" t="s">
        <v>1493</v>
      </c>
      <c r="EP263" s="12" t="s">
        <v>1493</v>
      </c>
      <c r="EQ263" s="12" t="s">
        <v>1493</v>
      </c>
      <c r="ER263" s="12" t="s">
        <v>1493</v>
      </c>
      <c r="ES263" s="12" t="s">
        <v>1493</v>
      </c>
      <c r="ET263" s="12" t="s">
        <v>1493</v>
      </c>
      <c r="EU263" s="12" t="s">
        <v>1493</v>
      </c>
      <c r="EV263" s="12" t="s">
        <v>1493</v>
      </c>
      <c r="EW263" s="12" t="s">
        <v>1493</v>
      </c>
      <c r="EX263" s="12" t="s">
        <v>1493</v>
      </c>
      <c r="EY263" s="12" t="s">
        <v>1493</v>
      </c>
      <c r="EZ263" s="12" t="s">
        <v>1493</v>
      </c>
      <c r="FA263" s="12" t="s">
        <v>1493</v>
      </c>
      <c r="FB263" s="12" t="s">
        <v>1493</v>
      </c>
      <c r="FC263" s="12" t="s">
        <v>1493</v>
      </c>
      <c r="FD263" s="12" t="s">
        <v>1493</v>
      </c>
      <c r="FE263" s="12" t="s">
        <v>1493</v>
      </c>
      <c r="FF263" s="12" t="s">
        <v>1493</v>
      </c>
      <c r="FG263" s="12" t="s">
        <v>1493</v>
      </c>
      <c r="FH263" s="12" t="s">
        <v>1493</v>
      </c>
      <c r="FI263" s="12" t="s">
        <v>1493</v>
      </c>
      <c r="FJ263" s="12" t="s">
        <v>1493</v>
      </c>
      <c r="FK263" s="12" t="s">
        <v>1493</v>
      </c>
      <c r="FL263" s="12" t="s">
        <v>1493</v>
      </c>
      <c r="FM263" s="12" t="s">
        <v>1493</v>
      </c>
      <c r="FN263">
        <v>1</v>
      </c>
      <c r="FO263" s="12" t="s">
        <v>1493</v>
      </c>
      <c r="FP263" s="12" t="s">
        <v>1493</v>
      </c>
      <c r="FQ263">
        <v>0</v>
      </c>
      <c r="FR263" s="12" t="s">
        <v>1493</v>
      </c>
      <c r="FS263" s="12" t="s">
        <v>1493</v>
      </c>
      <c r="FT263" s="12" t="s">
        <v>1493</v>
      </c>
      <c r="FU263" s="12" t="s">
        <v>1493</v>
      </c>
      <c r="FV263" s="12" t="s">
        <v>1493</v>
      </c>
      <c r="FW263" s="12" t="s">
        <v>1493</v>
      </c>
      <c r="FX263" s="12" t="s">
        <v>1493</v>
      </c>
      <c r="FY263" s="12" t="s">
        <v>1493</v>
      </c>
      <c r="FZ263" s="12" t="s">
        <v>1493</v>
      </c>
      <c r="GA263" s="12" t="s">
        <v>1493</v>
      </c>
      <c r="GB263" s="12" t="s">
        <v>1493</v>
      </c>
      <c r="GC263" s="12" t="s">
        <v>1493</v>
      </c>
      <c r="GD263" s="12" t="s">
        <v>1493</v>
      </c>
      <c r="GE263" s="12" t="s">
        <v>1493</v>
      </c>
      <c r="GF263" s="12" t="s">
        <v>1493</v>
      </c>
      <c r="GG263" s="12" t="s">
        <v>1493</v>
      </c>
      <c r="GH263" s="12" t="s">
        <v>1493</v>
      </c>
      <c r="GI263" s="12" t="s">
        <v>1493</v>
      </c>
      <c r="GJ263">
        <v>0</v>
      </c>
      <c r="GK263">
        <v>0</v>
      </c>
      <c r="GL263">
        <v>0</v>
      </c>
      <c r="GN263">
        <v>1</v>
      </c>
    </row>
    <row r="264" spans="1:196" x14ac:dyDescent="0.25">
      <c r="A264" s="4">
        <v>1.1679999999999999</v>
      </c>
      <c r="B264" s="12" t="s">
        <v>586</v>
      </c>
      <c r="C264" s="12" t="s">
        <v>1493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 s="12" t="s">
        <v>1493</v>
      </c>
      <c r="M264" s="12" t="s">
        <v>1493</v>
      </c>
      <c r="N264" s="12" t="s">
        <v>1493</v>
      </c>
      <c r="O264" s="12" t="s">
        <v>1493</v>
      </c>
      <c r="P264" s="12" t="s">
        <v>1240</v>
      </c>
      <c r="Q264" s="12" t="s">
        <v>1493</v>
      </c>
      <c r="R264">
        <v>1</v>
      </c>
      <c r="S264" s="12" t="s">
        <v>1493</v>
      </c>
      <c r="T264" s="12" t="s">
        <v>1493</v>
      </c>
      <c r="U264" s="12" t="s">
        <v>1493</v>
      </c>
      <c r="V264" s="12" t="s">
        <v>1493</v>
      </c>
      <c r="W264" s="12" t="s">
        <v>1493</v>
      </c>
      <c r="X264" s="12" t="s">
        <v>1493</v>
      </c>
      <c r="Y264" s="12" t="s">
        <v>1493</v>
      </c>
      <c r="Z264" s="12" t="s">
        <v>1493</v>
      </c>
      <c r="AA264" s="12" t="s">
        <v>1493</v>
      </c>
      <c r="AB264">
        <v>1</v>
      </c>
      <c r="AC264">
        <v>1</v>
      </c>
      <c r="AD264" s="12" t="s">
        <v>1493</v>
      </c>
      <c r="AE264" s="12" t="s">
        <v>1493</v>
      </c>
      <c r="AF264" s="12" t="s">
        <v>1493</v>
      </c>
      <c r="AG264" s="12" t="s">
        <v>1493</v>
      </c>
      <c r="AH264" s="12" t="s">
        <v>1493</v>
      </c>
      <c r="AI264" s="12" t="s">
        <v>1493</v>
      </c>
      <c r="AJ264" s="12" t="s">
        <v>1493</v>
      </c>
      <c r="AK264" s="12" t="s">
        <v>1493</v>
      </c>
      <c r="AL264" s="12" t="s">
        <v>1493</v>
      </c>
      <c r="AM264" s="12" t="s">
        <v>1493</v>
      </c>
      <c r="AN264" s="12" t="s">
        <v>1493</v>
      </c>
      <c r="AO264" s="12" t="s">
        <v>1493</v>
      </c>
      <c r="AP264" s="12" t="s">
        <v>1493</v>
      </c>
      <c r="AQ264" s="12" t="s">
        <v>1493</v>
      </c>
      <c r="AR264" s="12" t="s">
        <v>1493</v>
      </c>
      <c r="AS264" s="12" t="s">
        <v>1493</v>
      </c>
      <c r="AT264" s="12" t="s">
        <v>1493</v>
      </c>
      <c r="AU264" s="12" t="s">
        <v>1493</v>
      </c>
      <c r="AV264" s="12" t="s">
        <v>1493</v>
      </c>
      <c r="AW264" s="12" t="s">
        <v>1493</v>
      </c>
      <c r="AX264" s="12" t="s">
        <v>1493</v>
      </c>
      <c r="AY264" s="12" t="s">
        <v>1493</v>
      </c>
      <c r="AZ264" s="12" t="s">
        <v>1493</v>
      </c>
      <c r="BA264" s="12" t="s">
        <v>1493</v>
      </c>
      <c r="BB264" s="12" t="s">
        <v>1493</v>
      </c>
      <c r="BC264" s="12" t="s">
        <v>1493</v>
      </c>
      <c r="BD264" s="12" t="s">
        <v>1493</v>
      </c>
      <c r="BE264" s="12" t="s">
        <v>1493</v>
      </c>
      <c r="BF264" s="12" t="s">
        <v>1493</v>
      </c>
      <c r="BG264" s="12" t="s">
        <v>1493</v>
      </c>
      <c r="BH264" s="12" t="s">
        <v>1493</v>
      </c>
      <c r="BI264" s="12" t="s">
        <v>1493</v>
      </c>
      <c r="BJ264" s="12" t="s">
        <v>1493</v>
      </c>
      <c r="BK264" s="12" t="s">
        <v>1493</v>
      </c>
      <c r="BL264" s="12" t="s">
        <v>1493</v>
      </c>
      <c r="BM264" s="12" t="s">
        <v>1493</v>
      </c>
      <c r="BN264" s="12" t="s">
        <v>1493</v>
      </c>
      <c r="BO264" s="12" t="s">
        <v>1493</v>
      </c>
      <c r="BP264" s="12" t="s">
        <v>1493</v>
      </c>
      <c r="BQ264" s="12" t="s">
        <v>1493</v>
      </c>
      <c r="BR264" s="12" t="s">
        <v>1493</v>
      </c>
      <c r="BS264" s="12" t="s">
        <v>1493</v>
      </c>
      <c r="BT264" s="12" t="s">
        <v>1493</v>
      </c>
      <c r="BU264" s="12" t="s">
        <v>1493</v>
      </c>
      <c r="BV264" s="12" t="s">
        <v>1493</v>
      </c>
      <c r="BW264" s="12" t="s">
        <v>1493</v>
      </c>
      <c r="BX264" s="12" t="s">
        <v>1493</v>
      </c>
      <c r="BY264" s="12" t="s">
        <v>1493</v>
      </c>
      <c r="BZ264" s="12" t="s">
        <v>1493</v>
      </c>
      <c r="CA264" s="12" t="s">
        <v>1493</v>
      </c>
      <c r="CB264" s="12" t="s">
        <v>1493</v>
      </c>
      <c r="CC264" s="12" t="s">
        <v>1493</v>
      </c>
      <c r="CD264" s="12" t="s">
        <v>1493</v>
      </c>
      <c r="CE264" s="12" t="s">
        <v>1493</v>
      </c>
      <c r="CF264" s="12" t="s">
        <v>1493</v>
      </c>
      <c r="CG264" s="12" t="s">
        <v>1493</v>
      </c>
      <c r="CH264" s="12" t="s">
        <v>1493</v>
      </c>
      <c r="CI264" s="12" t="s">
        <v>1493</v>
      </c>
      <c r="CJ264" s="12" t="s">
        <v>1493</v>
      </c>
      <c r="CK264" s="12" t="s">
        <v>1493</v>
      </c>
      <c r="CL264" s="12" t="s">
        <v>1493</v>
      </c>
      <c r="CM264" s="12" t="s">
        <v>1493</v>
      </c>
      <c r="CN264" s="12" t="s">
        <v>1493</v>
      </c>
      <c r="CO264" s="12" t="s">
        <v>1493</v>
      </c>
      <c r="CP264" s="12" t="s">
        <v>1493</v>
      </c>
      <c r="CQ264" s="12" t="s">
        <v>1493</v>
      </c>
      <c r="CR264" s="12" t="s">
        <v>1493</v>
      </c>
      <c r="CS264" s="12" t="s">
        <v>1493</v>
      </c>
      <c r="CT264" s="12" t="s">
        <v>1493</v>
      </c>
      <c r="CU264" s="12" t="s">
        <v>1493</v>
      </c>
      <c r="CV264" s="12" t="s">
        <v>1493</v>
      </c>
      <c r="CW264" s="12" t="s">
        <v>1493</v>
      </c>
      <c r="CX264" s="12" t="s">
        <v>1493</v>
      </c>
      <c r="CY264" s="12" t="s">
        <v>1493</v>
      </c>
      <c r="CZ264" s="12" t="s">
        <v>1493</v>
      </c>
      <c r="DA264" s="12" t="s">
        <v>1493</v>
      </c>
      <c r="DB264" s="12" t="s">
        <v>1493</v>
      </c>
      <c r="DC264" s="12" t="s">
        <v>1493</v>
      </c>
      <c r="DD264" s="12" t="s">
        <v>1493</v>
      </c>
      <c r="DE264" s="12" t="s">
        <v>1493</v>
      </c>
      <c r="DF264" s="12" t="s">
        <v>1493</v>
      </c>
      <c r="DG264" s="12" t="s">
        <v>1493</v>
      </c>
      <c r="DH264" s="12" t="s">
        <v>1493</v>
      </c>
      <c r="DI264" s="12" t="s">
        <v>1493</v>
      </c>
      <c r="DJ264" s="12" t="s">
        <v>1493</v>
      </c>
      <c r="DK264" s="12" t="s">
        <v>1493</v>
      </c>
      <c r="DL264" s="12" t="s">
        <v>1493</v>
      </c>
      <c r="DM264" s="12" t="s">
        <v>1493</v>
      </c>
      <c r="DN264" s="12" t="s">
        <v>1493</v>
      </c>
      <c r="DO264" s="12" t="s">
        <v>1493</v>
      </c>
      <c r="DP264" s="12" t="s">
        <v>1493</v>
      </c>
      <c r="DQ264" s="12" t="s">
        <v>1493</v>
      </c>
      <c r="DR264" s="12" t="s">
        <v>1493</v>
      </c>
      <c r="DS264" s="12" t="s">
        <v>1493</v>
      </c>
      <c r="DT264" s="12" t="s">
        <v>1493</v>
      </c>
      <c r="DU264" s="12" t="s">
        <v>1493</v>
      </c>
      <c r="DV264" s="12" t="s">
        <v>1493</v>
      </c>
      <c r="DW264" s="12" t="s">
        <v>1493</v>
      </c>
      <c r="DX264" s="12" t="s">
        <v>1493</v>
      </c>
      <c r="DY264" s="12" t="s">
        <v>1493</v>
      </c>
      <c r="DZ264" s="12" t="s">
        <v>1493</v>
      </c>
      <c r="EA264" s="12" t="s">
        <v>1493</v>
      </c>
      <c r="EB264" s="12" t="s">
        <v>1493</v>
      </c>
      <c r="EC264" s="12" t="s">
        <v>1493</v>
      </c>
      <c r="ED264" s="12" t="s">
        <v>1493</v>
      </c>
      <c r="EE264" s="12" t="s">
        <v>1493</v>
      </c>
      <c r="EF264" s="12" t="s">
        <v>1493</v>
      </c>
      <c r="EG264" s="12" t="s">
        <v>1493</v>
      </c>
      <c r="EH264" s="12" t="s">
        <v>1493</v>
      </c>
      <c r="EI264" s="12" t="s">
        <v>1493</v>
      </c>
      <c r="EJ264" s="12" t="s">
        <v>1493</v>
      </c>
      <c r="EK264" s="12" t="s">
        <v>1493</v>
      </c>
      <c r="EL264" s="12" t="s">
        <v>1493</v>
      </c>
      <c r="EM264" s="12" t="s">
        <v>1493</v>
      </c>
      <c r="EN264" s="12" t="s">
        <v>1493</v>
      </c>
      <c r="EO264" s="12" t="s">
        <v>1493</v>
      </c>
      <c r="EP264" s="12" t="s">
        <v>1493</v>
      </c>
      <c r="EQ264" s="12" t="s">
        <v>1493</v>
      </c>
      <c r="ER264" s="12" t="s">
        <v>1493</v>
      </c>
      <c r="ES264" s="12" t="s">
        <v>1493</v>
      </c>
      <c r="ET264" s="12" t="s">
        <v>1493</v>
      </c>
      <c r="EU264" s="12" t="s">
        <v>1493</v>
      </c>
      <c r="EV264" s="12" t="s">
        <v>1493</v>
      </c>
      <c r="EW264" s="12" t="s">
        <v>1493</v>
      </c>
      <c r="EX264" s="12" t="s">
        <v>1493</v>
      </c>
      <c r="EY264" s="12" t="s">
        <v>1493</v>
      </c>
      <c r="EZ264" s="12" t="s">
        <v>1493</v>
      </c>
      <c r="FA264" s="12" t="s">
        <v>1493</v>
      </c>
      <c r="FB264" s="12" t="s">
        <v>1493</v>
      </c>
      <c r="FC264" s="12" t="s">
        <v>1493</v>
      </c>
      <c r="FD264" s="12" t="s">
        <v>1493</v>
      </c>
      <c r="FE264" s="12" t="s">
        <v>1493</v>
      </c>
      <c r="FF264" s="12" t="s">
        <v>1493</v>
      </c>
      <c r="FG264" s="12" t="s">
        <v>1493</v>
      </c>
      <c r="FH264" s="12" t="s">
        <v>1493</v>
      </c>
      <c r="FI264" s="12" t="s">
        <v>1493</v>
      </c>
      <c r="FJ264" s="12" t="s">
        <v>1493</v>
      </c>
      <c r="FK264" s="12" t="s">
        <v>1493</v>
      </c>
      <c r="FL264" s="12" t="s">
        <v>1493</v>
      </c>
      <c r="FM264" s="12" t="s">
        <v>1493</v>
      </c>
      <c r="FN264">
        <v>1</v>
      </c>
      <c r="FO264" s="12" t="s">
        <v>1493</v>
      </c>
      <c r="FP264" s="12" t="s">
        <v>1493</v>
      </c>
      <c r="FQ264">
        <v>0</v>
      </c>
      <c r="FR264" s="12" t="s">
        <v>1493</v>
      </c>
      <c r="FS264" s="12" t="s">
        <v>1493</v>
      </c>
      <c r="FT264" s="12" t="s">
        <v>1493</v>
      </c>
      <c r="FU264" s="12" t="s">
        <v>1493</v>
      </c>
      <c r="FV264" s="12" t="s">
        <v>1493</v>
      </c>
      <c r="FW264" s="12" t="s">
        <v>1493</v>
      </c>
      <c r="FX264" s="12" t="s">
        <v>1493</v>
      </c>
      <c r="FY264" s="12" t="s">
        <v>1493</v>
      </c>
      <c r="FZ264" s="12" t="s">
        <v>1493</v>
      </c>
      <c r="GA264" s="12" t="s">
        <v>1493</v>
      </c>
      <c r="GB264" s="12" t="s">
        <v>1493</v>
      </c>
      <c r="GC264" s="12" t="s">
        <v>1493</v>
      </c>
      <c r="GD264" s="12" t="s">
        <v>1493</v>
      </c>
      <c r="GE264" s="12" t="s">
        <v>1493</v>
      </c>
      <c r="GF264" s="12" t="s">
        <v>1493</v>
      </c>
      <c r="GG264" s="12" t="s">
        <v>1493</v>
      </c>
      <c r="GH264" s="12" t="s">
        <v>1493</v>
      </c>
      <c r="GI264" s="12" t="s">
        <v>1493</v>
      </c>
      <c r="GJ264">
        <v>0</v>
      </c>
      <c r="GK264">
        <v>0</v>
      </c>
      <c r="GL264">
        <v>0</v>
      </c>
      <c r="GN264">
        <v>1</v>
      </c>
    </row>
    <row r="265" spans="1:196" x14ac:dyDescent="0.25">
      <c r="A265" s="4">
        <v>1.169</v>
      </c>
      <c r="B265" s="12" t="s">
        <v>512</v>
      </c>
      <c r="C265" s="12" t="s">
        <v>1493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 s="12" t="s">
        <v>1493</v>
      </c>
      <c r="M265" s="12" t="s">
        <v>1493</v>
      </c>
      <c r="N265" s="12" t="s">
        <v>1493</v>
      </c>
      <c r="O265" s="12" t="s">
        <v>1493</v>
      </c>
      <c r="P265" s="12" t="s">
        <v>977</v>
      </c>
      <c r="Q265" s="12" t="s">
        <v>1493</v>
      </c>
      <c r="R265">
        <v>1</v>
      </c>
      <c r="S265" s="12" t="s">
        <v>1493</v>
      </c>
      <c r="T265" s="12" t="s">
        <v>1493</v>
      </c>
      <c r="U265" s="12" t="s">
        <v>1493</v>
      </c>
      <c r="V265" s="12" t="s">
        <v>1493</v>
      </c>
      <c r="W265" s="12" t="s">
        <v>1493</v>
      </c>
      <c r="X265" s="12" t="s">
        <v>1493</v>
      </c>
      <c r="Y265" s="12" t="s">
        <v>1493</v>
      </c>
      <c r="Z265" s="12" t="s">
        <v>1493</v>
      </c>
      <c r="AA265" s="12" t="s">
        <v>1493</v>
      </c>
      <c r="AB265">
        <v>1</v>
      </c>
      <c r="AC265">
        <v>1</v>
      </c>
      <c r="AD265" s="12" t="s">
        <v>1326</v>
      </c>
      <c r="AE265" s="12" t="s">
        <v>1493</v>
      </c>
      <c r="AF265">
        <v>1</v>
      </c>
      <c r="AG265" s="12" t="s">
        <v>1493</v>
      </c>
      <c r="AH265" s="12" t="s">
        <v>1493</v>
      </c>
      <c r="AI265" s="12" t="s">
        <v>1493</v>
      </c>
      <c r="AJ265" s="12" t="s">
        <v>1493</v>
      </c>
      <c r="AK265" s="12" t="s">
        <v>1493</v>
      </c>
      <c r="AL265" s="12" t="s">
        <v>1493</v>
      </c>
      <c r="AM265" s="12" t="s">
        <v>1493</v>
      </c>
      <c r="AN265" s="12" t="s">
        <v>1493</v>
      </c>
      <c r="AO265" s="12" t="s">
        <v>1493</v>
      </c>
      <c r="AP265" s="12" t="s">
        <v>1493</v>
      </c>
      <c r="AQ265">
        <v>1</v>
      </c>
      <c r="AR265" s="12" t="s">
        <v>1493</v>
      </c>
      <c r="AS265" s="12" t="s">
        <v>1493</v>
      </c>
      <c r="AT265" s="12" t="s">
        <v>1493</v>
      </c>
      <c r="AU265" s="12" t="s">
        <v>1493</v>
      </c>
      <c r="AV265" s="12" t="s">
        <v>1493</v>
      </c>
      <c r="AW265" s="12" t="s">
        <v>1493</v>
      </c>
      <c r="AX265" s="12" t="s">
        <v>1493</v>
      </c>
      <c r="AY265" s="12" t="s">
        <v>1493</v>
      </c>
      <c r="AZ265" s="12" t="s">
        <v>1493</v>
      </c>
      <c r="BA265" s="12" t="s">
        <v>1493</v>
      </c>
      <c r="BB265" s="12" t="s">
        <v>1493</v>
      </c>
      <c r="BC265" s="12" t="s">
        <v>1493</v>
      </c>
      <c r="BD265" s="12" t="s">
        <v>1493</v>
      </c>
      <c r="BE265" s="12" t="s">
        <v>1493</v>
      </c>
      <c r="BF265" s="12" t="s">
        <v>1493</v>
      </c>
      <c r="BG265" s="12" t="s">
        <v>1493</v>
      </c>
      <c r="BH265" s="12" t="s">
        <v>1493</v>
      </c>
      <c r="BI265" s="12" t="s">
        <v>1493</v>
      </c>
      <c r="BJ265" s="12" t="s">
        <v>1493</v>
      </c>
      <c r="BK265" s="12" t="s">
        <v>1493</v>
      </c>
      <c r="BL265" s="12" t="s">
        <v>1493</v>
      </c>
      <c r="BM265" s="12" t="s">
        <v>1493</v>
      </c>
      <c r="BN265" s="12" t="s">
        <v>1493</v>
      </c>
      <c r="BO265" s="12" t="s">
        <v>1493</v>
      </c>
      <c r="BP265" s="12" t="s">
        <v>1493</v>
      </c>
      <c r="BQ265" s="12" t="s">
        <v>1493</v>
      </c>
      <c r="BR265" s="12" t="s">
        <v>1493</v>
      </c>
      <c r="BS265" s="12" t="s">
        <v>1493</v>
      </c>
      <c r="BT265" s="12" t="s">
        <v>1493</v>
      </c>
      <c r="BU265" s="12" t="s">
        <v>1493</v>
      </c>
      <c r="BV265" s="12" t="s">
        <v>1493</v>
      </c>
      <c r="BW265" s="12" t="s">
        <v>1493</v>
      </c>
      <c r="BX265" s="12" t="s">
        <v>1493</v>
      </c>
      <c r="BY265" s="12" t="s">
        <v>1493</v>
      </c>
      <c r="BZ265" s="12" t="s">
        <v>1493</v>
      </c>
      <c r="CA265" s="12" t="s">
        <v>1493</v>
      </c>
      <c r="CB265" s="12" t="s">
        <v>1493</v>
      </c>
      <c r="CC265" s="12" t="s">
        <v>1493</v>
      </c>
      <c r="CD265" s="12" t="s">
        <v>1493</v>
      </c>
      <c r="CE265" s="12" t="s">
        <v>1493</v>
      </c>
      <c r="CF265" s="12" t="s">
        <v>1493</v>
      </c>
      <c r="CG265" s="12" t="s">
        <v>1493</v>
      </c>
      <c r="CH265" s="12" t="s">
        <v>1493</v>
      </c>
      <c r="CI265" s="12" t="s">
        <v>1493</v>
      </c>
      <c r="CJ265" s="12" t="s">
        <v>1493</v>
      </c>
      <c r="CK265" s="12" t="s">
        <v>1493</v>
      </c>
      <c r="CL265" s="12" t="s">
        <v>1493</v>
      </c>
      <c r="CM265" s="12" t="s">
        <v>1493</v>
      </c>
      <c r="CN265" s="12" t="s">
        <v>1493</v>
      </c>
      <c r="CO265" s="12" t="s">
        <v>1493</v>
      </c>
      <c r="CP265" s="12" t="s">
        <v>1493</v>
      </c>
      <c r="CQ265" s="12" t="s">
        <v>1493</v>
      </c>
      <c r="CR265" s="12" t="s">
        <v>1493</v>
      </c>
      <c r="CS265" s="12" t="s">
        <v>1493</v>
      </c>
      <c r="CT265" s="12" t="s">
        <v>1493</v>
      </c>
      <c r="CU265" s="12" t="s">
        <v>1493</v>
      </c>
      <c r="CV265" s="12" t="s">
        <v>1493</v>
      </c>
      <c r="CW265" s="12" t="s">
        <v>1493</v>
      </c>
      <c r="CX265" s="12" t="s">
        <v>1493</v>
      </c>
      <c r="CY265" s="12" t="s">
        <v>1493</v>
      </c>
      <c r="CZ265" s="12" t="s">
        <v>1493</v>
      </c>
      <c r="DA265" s="12" t="s">
        <v>1493</v>
      </c>
      <c r="DB265" s="12" t="s">
        <v>1493</v>
      </c>
      <c r="DC265" s="12" t="s">
        <v>1493</v>
      </c>
      <c r="DD265" s="12" t="s">
        <v>1493</v>
      </c>
      <c r="DE265" s="12" t="s">
        <v>1493</v>
      </c>
      <c r="DF265" s="12" t="s">
        <v>1493</v>
      </c>
      <c r="DG265" s="12" t="s">
        <v>1493</v>
      </c>
      <c r="DH265" s="12" t="s">
        <v>1493</v>
      </c>
      <c r="DI265" s="12" t="s">
        <v>1493</v>
      </c>
      <c r="DJ265" s="12" t="s">
        <v>1493</v>
      </c>
      <c r="DK265" s="12" t="s">
        <v>1493</v>
      </c>
      <c r="DL265" s="12" t="s">
        <v>1493</v>
      </c>
      <c r="DM265" s="12" t="s">
        <v>1493</v>
      </c>
      <c r="DN265" s="12" t="s">
        <v>1493</v>
      </c>
      <c r="DO265" s="12" t="s">
        <v>1493</v>
      </c>
      <c r="DP265" s="12" t="s">
        <v>1493</v>
      </c>
      <c r="DQ265" s="12" t="s">
        <v>1493</v>
      </c>
      <c r="DR265" s="12" t="s">
        <v>1493</v>
      </c>
      <c r="DS265" s="12" t="s">
        <v>1493</v>
      </c>
      <c r="DT265" s="12" t="s">
        <v>1493</v>
      </c>
      <c r="DU265" s="12" t="s">
        <v>1493</v>
      </c>
      <c r="DV265" s="12" t="s">
        <v>1493</v>
      </c>
      <c r="DW265" s="12" t="s">
        <v>1493</v>
      </c>
      <c r="DX265" s="12" t="s">
        <v>1493</v>
      </c>
      <c r="DY265" s="12" t="s">
        <v>1493</v>
      </c>
      <c r="DZ265" s="12" t="s">
        <v>1493</v>
      </c>
      <c r="EA265" s="12" t="s">
        <v>1493</v>
      </c>
      <c r="EB265" s="12" t="s">
        <v>1493</v>
      </c>
      <c r="EC265" s="12" t="s">
        <v>1493</v>
      </c>
      <c r="ED265" s="12" t="s">
        <v>1493</v>
      </c>
      <c r="EE265" s="12" t="s">
        <v>1493</v>
      </c>
      <c r="EF265" s="12" t="s">
        <v>1493</v>
      </c>
      <c r="EG265" s="12" t="s">
        <v>1493</v>
      </c>
      <c r="EH265" s="12" t="s">
        <v>1493</v>
      </c>
      <c r="EI265" s="12" t="s">
        <v>1493</v>
      </c>
      <c r="EJ265" s="12" t="s">
        <v>1493</v>
      </c>
      <c r="EK265" s="12" t="s">
        <v>1493</v>
      </c>
      <c r="EL265" s="12" t="s">
        <v>1493</v>
      </c>
      <c r="EM265" s="12" t="s">
        <v>1493</v>
      </c>
      <c r="EN265" s="12" t="s">
        <v>1493</v>
      </c>
      <c r="EO265" s="12" t="s">
        <v>1493</v>
      </c>
      <c r="EP265" s="12" t="s">
        <v>1493</v>
      </c>
      <c r="EQ265" s="12" t="s">
        <v>1493</v>
      </c>
      <c r="ER265" s="12" t="s">
        <v>1493</v>
      </c>
      <c r="ES265" s="12" t="s">
        <v>1493</v>
      </c>
      <c r="ET265" s="12" t="s">
        <v>1493</v>
      </c>
      <c r="EU265" s="12" t="s">
        <v>1493</v>
      </c>
      <c r="EV265" s="12" t="s">
        <v>1493</v>
      </c>
      <c r="EW265" s="12" t="s">
        <v>1493</v>
      </c>
      <c r="EX265" s="12" t="s">
        <v>1493</v>
      </c>
      <c r="EY265" s="12" t="s">
        <v>1493</v>
      </c>
      <c r="EZ265" s="12" t="s">
        <v>1493</v>
      </c>
      <c r="FA265" s="12" t="s">
        <v>1493</v>
      </c>
      <c r="FB265" s="12" t="s">
        <v>1493</v>
      </c>
      <c r="FC265" s="12" t="s">
        <v>1493</v>
      </c>
      <c r="FD265" s="12" t="s">
        <v>1493</v>
      </c>
      <c r="FE265" s="12" t="s">
        <v>1493</v>
      </c>
      <c r="FF265" s="12" t="s">
        <v>1493</v>
      </c>
      <c r="FG265" s="12" t="s">
        <v>1493</v>
      </c>
      <c r="FH265" s="12" t="s">
        <v>1493</v>
      </c>
      <c r="FI265" s="12" t="s">
        <v>1493</v>
      </c>
      <c r="FJ265" s="12" t="s">
        <v>1493</v>
      </c>
      <c r="FK265" s="12" t="s">
        <v>1493</v>
      </c>
      <c r="FL265" s="12" t="s">
        <v>1493</v>
      </c>
      <c r="FM265" s="12" t="s">
        <v>1493</v>
      </c>
      <c r="FN265">
        <v>1</v>
      </c>
      <c r="FO265" s="12" t="s">
        <v>1493</v>
      </c>
      <c r="FP265" s="12" t="s">
        <v>1493</v>
      </c>
      <c r="FQ265">
        <v>0</v>
      </c>
      <c r="FR265" s="12" t="s">
        <v>1493</v>
      </c>
      <c r="FS265" s="12" t="s">
        <v>1493</v>
      </c>
      <c r="FT265" s="12" t="s">
        <v>1493</v>
      </c>
      <c r="FU265" s="12" t="s">
        <v>1493</v>
      </c>
      <c r="FV265" s="12" t="s">
        <v>1493</v>
      </c>
      <c r="FW265" s="12" t="s">
        <v>1493</v>
      </c>
      <c r="FX265" s="12" t="s">
        <v>1493</v>
      </c>
      <c r="FY265" s="12" t="s">
        <v>1493</v>
      </c>
      <c r="FZ265" s="12" t="s">
        <v>1493</v>
      </c>
      <c r="GA265" s="12" t="s">
        <v>1493</v>
      </c>
      <c r="GB265" s="12" t="s">
        <v>1493</v>
      </c>
      <c r="GC265" s="12" t="s">
        <v>1493</v>
      </c>
      <c r="GD265" s="12" t="s">
        <v>1493</v>
      </c>
      <c r="GE265" s="12" t="s">
        <v>1493</v>
      </c>
      <c r="GF265" s="12" t="s">
        <v>1493</v>
      </c>
      <c r="GG265" s="12" t="s">
        <v>1493</v>
      </c>
      <c r="GH265" s="12" t="s">
        <v>1493</v>
      </c>
      <c r="GI265" s="12" t="s">
        <v>1493</v>
      </c>
      <c r="GJ265">
        <v>0</v>
      </c>
      <c r="GK265">
        <v>0</v>
      </c>
      <c r="GL265">
        <v>1</v>
      </c>
      <c r="GN265">
        <v>1</v>
      </c>
    </row>
    <row r="266" spans="1:196" x14ac:dyDescent="0.25">
      <c r="A266" s="4">
        <v>1.17</v>
      </c>
      <c r="B266" s="12" t="s">
        <v>475</v>
      </c>
      <c r="C266" s="12" t="s">
        <v>1493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 s="12" t="s">
        <v>1493</v>
      </c>
      <c r="M266" s="12" t="s">
        <v>1493</v>
      </c>
      <c r="N266" s="12" t="s">
        <v>1493</v>
      </c>
      <c r="O266" s="12" t="s">
        <v>1493</v>
      </c>
      <c r="P266" s="12" t="s">
        <v>977</v>
      </c>
      <c r="Q266" s="12" t="s">
        <v>1493</v>
      </c>
      <c r="R266">
        <v>1</v>
      </c>
      <c r="S266" s="12" t="s">
        <v>1493</v>
      </c>
      <c r="T266" s="12" t="s">
        <v>1493</v>
      </c>
      <c r="U266" s="12" t="s">
        <v>1493</v>
      </c>
      <c r="V266" s="12" t="s">
        <v>1493</v>
      </c>
      <c r="W266" s="12" t="s">
        <v>1493</v>
      </c>
      <c r="X266" s="12" t="s">
        <v>1493</v>
      </c>
      <c r="Y266" s="12" t="s">
        <v>1493</v>
      </c>
      <c r="Z266" s="12" t="s">
        <v>1493</v>
      </c>
      <c r="AA266" s="12" t="s">
        <v>1493</v>
      </c>
      <c r="AB266">
        <v>1</v>
      </c>
      <c r="AC266">
        <v>1</v>
      </c>
      <c r="AD266" s="12" t="s">
        <v>1493</v>
      </c>
      <c r="AE266" s="12" t="s">
        <v>1493</v>
      </c>
      <c r="AF266" s="12" t="s">
        <v>1493</v>
      </c>
      <c r="AG266" s="12" t="s">
        <v>1493</v>
      </c>
      <c r="AH266" s="12" t="s">
        <v>1493</v>
      </c>
      <c r="AI266" s="12" t="s">
        <v>1493</v>
      </c>
      <c r="AJ266" s="12" t="s">
        <v>1493</v>
      </c>
      <c r="AK266" s="12" t="s">
        <v>1493</v>
      </c>
      <c r="AL266" s="12" t="s">
        <v>1493</v>
      </c>
      <c r="AM266" s="12" t="s">
        <v>1493</v>
      </c>
      <c r="AN266" s="12" t="s">
        <v>1493</v>
      </c>
      <c r="AO266" s="12" t="s">
        <v>1493</v>
      </c>
      <c r="AP266" s="12" t="s">
        <v>1493</v>
      </c>
      <c r="AQ266" s="12" t="s">
        <v>1493</v>
      </c>
      <c r="AR266" s="12" t="s">
        <v>1493</v>
      </c>
      <c r="AS266" s="12" t="s">
        <v>1493</v>
      </c>
      <c r="AT266" s="12" t="s">
        <v>1493</v>
      </c>
      <c r="AU266" s="12" t="s">
        <v>1493</v>
      </c>
      <c r="AV266" s="12" t="s">
        <v>1493</v>
      </c>
      <c r="AW266" s="12" t="s">
        <v>1493</v>
      </c>
      <c r="AX266" s="12" t="s">
        <v>1493</v>
      </c>
      <c r="AY266" s="12" t="s">
        <v>1493</v>
      </c>
      <c r="AZ266" s="12" t="s">
        <v>1493</v>
      </c>
      <c r="BA266" s="12" t="s">
        <v>1493</v>
      </c>
      <c r="BB266" s="12" t="s">
        <v>1493</v>
      </c>
      <c r="BC266" s="12" t="s">
        <v>1493</v>
      </c>
      <c r="BD266" s="12" t="s">
        <v>1493</v>
      </c>
      <c r="BE266" s="12" t="s">
        <v>1493</v>
      </c>
      <c r="BF266" s="12" t="s">
        <v>1493</v>
      </c>
      <c r="BG266" s="12" t="s">
        <v>1493</v>
      </c>
      <c r="BH266" s="12" t="s">
        <v>1493</v>
      </c>
      <c r="BI266" s="12" t="s">
        <v>1493</v>
      </c>
      <c r="BJ266" s="12" t="s">
        <v>1493</v>
      </c>
      <c r="BK266" s="12" t="s">
        <v>1493</v>
      </c>
      <c r="BL266" s="12" t="s">
        <v>1493</v>
      </c>
      <c r="BM266" s="12" t="s">
        <v>1493</v>
      </c>
      <c r="BN266" s="12" t="s">
        <v>1493</v>
      </c>
      <c r="BO266" s="12" t="s">
        <v>1493</v>
      </c>
      <c r="BP266" s="12" t="s">
        <v>1493</v>
      </c>
      <c r="BQ266" s="12" t="s">
        <v>1493</v>
      </c>
      <c r="BR266" s="12" t="s">
        <v>1493</v>
      </c>
      <c r="BS266" s="12" t="s">
        <v>1493</v>
      </c>
      <c r="BT266" s="12" t="s">
        <v>1493</v>
      </c>
      <c r="BU266" s="12" t="s">
        <v>1493</v>
      </c>
      <c r="BV266" s="12" t="s">
        <v>1493</v>
      </c>
      <c r="BW266" s="12" t="s">
        <v>1493</v>
      </c>
      <c r="BX266" s="12" t="s">
        <v>1493</v>
      </c>
      <c r="BY266" s="12" t="s">
        <v>1493</v>
      </c>
      <c r="BZ266" s="12" t="s">
        <v>1493</v>
      </c>
      <c r="CA266" s="12" t="s">
        <v>1493</v>
      </c>
      <c r="CB266" s="12" t="s">
        <v>1493</v>
      </c>
      <c r="CC266" s="12" t="s">
        <v>1493</v>
      </c>
      <c r="CD266" s="12" t="s">
        <v>1493</v>
      </c>
      <c r="CE266" s="12" t="s">
        <v>1493</v>
      </c>
      <c r="CF266" s="12" t="s">
        <v>1493</v>
      </c>
      <c r="CG266" s="12" t="s">
        <v>1493</v>
      </c>
      <c r="CH266" s="12" t="s">
        <v>1493</v>
      </c>
      <c r="CI266" s="12" t="s">
        <v>1493</v>
      </c>
      <c r="CJ266" s="12" t="s">
        <v>1493</v>
      </c>
      <c r="CK266" s="12" t="s">
        <v>1493</v>
      </c>
      <c r="CL266" s="12" t="s">
        <v>1493</v>
      </c>
      <c r="CM266" s="12" t="s">
        <v>1493</v>
      </c>
      <c r="CN266" s="12" t="s">
        <v>1493</v>
      </c>
      <c r="CO266" s="12" t="s">
        <v>1493</v>
      </c>
      <c r="CP266" s="12" t="s">
        <v>1493</v>
      </c>
      <c r="CQ266" s="12" t="s">
        <v>1493</v>
      </c>
      <c r="CR266" s="12" t="s">
        <v>1493</v>
      </c>
      <c r="CS266" s="12" t="s">
        <v>1493</v>
      </c>
      <c r="CT266" s="12" t="s">
        <v>1493</v>
      </c>
      <c r="CU266" s="12" t="s">
        <v>1493</v>
      </c>
      <c r="CV266" s="12" t="s">
        <v>1493</v>
      </c>
      <c r="CW266" s="12" t="s">
        <v>1493</v>
      </c>
      <c r="CX266" s="12" t="s">
        <v>1493</v>
      </c>
      <c r="CY266" s="12" t="s">
        <v>1493</v>
      </c>
      <c r="CZ266" s="12" t="s">
        <v>1493</v>
      </c>
      <c r="DA266" s="12" t="s">
        <v>1493</v>
      </c>
      <c r="DB266" s="12" t="s">
        <v>1493</v>
      </c>
      <c r="DC266" s="12" t="s">
        <v>1493</v>
      </c>
      <c r="DD266" s="12" t="s">
        <v>1493</v>
      </c>
      <c r="DE266" s="12" t="s">
        <v>1493</v>
      </c>
      <c r="DF266" s="12" t="s">
        <v>1493</v>
      </c>
      <c r="DG266" s="12" t="s">
        <v>1493</v>
      </c>
      <c r="DH266" s="12" t="s">
        <v>1493</v>
      </c>
      <c r="DI266" s="12" t="s">
        <v>1493</v>
      </c>
      <c r="DJ266" s="12" t="s">
        <v>1493</v>
      </c>
      <c r="DK266" s="12" t="s">
        <v>1493</v>
      </c>
      <c r="DL266" s="12" t="s">
        <v>1493</v>
      </c>
      <c r="DM266" s="12" t="s">
        <v>1493</v>
      </c>
      <c r="DN266" s="12" t="s">
        <v>1493</v>
      </c>
      <c r="DO266" s="12" t="s">
        <v>1493</v>
      </c>
      <c r="DP266" s="12" t="s">
        <v>1493</v>
      </c>
      <c r="DQ266" s="12" t="s">
        <v>1493</v>
      </c>
      <c r="DR266" s="12" t="s">
        <v>1493</v>
      </c>
      <c r="DS266" s="12" t="s">
        <v>1493</v>
      </c>
      <c r="DT266" s="12" t="s">
        <v>1493</v>
      </c>
      <c r="DU266" s="12" t="s">
        <v>1493</v>
      </c>
      <c r="DV266" s="12" t="s">
        <v>1493</v>
      </c>
      <c r="DW266" s="12" t="s">
        <v>1493</v>
      </c>
      <c r="DX266" s="12" t="s">
        <v>1493</v>
      </c>
      <c r="DY266" s="12" t="s">
        <v>1493</v>
      </c>
      <c r="DZ266" s="12" t="s">
        <v>1493</v>
      </c>
      <c r="EA266" s="12" t="s">
        <v>1493</v>
      </c>
      <c r="EB266" s="12" t="s">
        <v>1493</v>
      </c>
      <c r="EC266" s="12" t="s">
        <v>1493</v>
      </c>
      <c r="ED266" s="12" t="s">
        <v>1493</v>
      </c>
      <c r="EE266" s="12" t="s">
        <v>1493</v>
      </c>
      <c r="EF266" s="12" t="s">
        <v>1493</v>
      </c>
      <c r="EG266" s="12" t="s">
        <v>1493</v>
      </c>
      <c r="EH266" s="12" t="s">
        <v>1493</v>
      </c>
      <c r="EI266" s="12" t="s">
        <v>1493</v>
      </c>
      <c r="EJ266" s="12" t="s">
        <v>1493</v>
      </c>
      <c r="EK266" s="12" t="s">
        <v>1493</v>
      </c>
      <c r="EL266" s="12" t="s">
        <v>1493</v>
      </c>
      <c r="EM266" s="12" t="s">
        <v>1493</v>
      </c>
      <c r="EN266" s="12" t="s">
        <v>1493</v>
      </c>
      <c r="EO266" s="12" t="s">
        <v>1493</v>
      </c>
      <c r="EP266" s="12" t="s">
        <v>1493</v>
      </c>
      <c r="EQ266" s="12" t="s">
        <v>1493</v>
      </c>
      <c r="ER266" s="12" t="s">
        <v>1493</v>
      </c>
      <c r="ES266" s="12" t="s">
        <v>1493</v>
      </c>
      <c r="ET266" s="12" t="s">
        <v>1493</v>
      </c>
      <c r="EU266" s="12" t="s">
        <v>1493</v>
      </c>
      <c r="EV266" s="12" t="s">
        <v>1493</v>
      </c>
      <c r="EW266" s="12" t="s">
        <v>1493</v>
      </c>
      <c r="EX266" s="12" t="s">
        <v>1493</v>
      </c>
      <c r="EY266" s="12" t="s">
        <v>1493</v>
      </c>
      <c r="EZ266" s="12" t="s">
        <v>1493</v>
      </c>
      <c r="FA266" s="12" t="s">
        <v>1493</v>
      </c>
      <c r="FB266" s="12" t="s">
        <v>1493</v>
      </c>
      <c r="FC266" s="12" t="s">
        <v>1493</v>
      </c>
      <c r="FD266" s="12" t="s">
        <v>1493</v>
      </c>
      <c r="FE266" s="12" t="s">
        <v>1493</v>
      </c>
      <c r="FF266" s="12" t="s">
        <v>1493</v>
      </c>
      <c r="FG266" s="12" t="s">
        <v>1493</v>
      </c>
      <c r="FH266" s="12" t="s">
        <v>1493</v>
      </c>
      <c r="FI266" s="12" t="s">
        <v>1493</v>
      </c>
      <c r="FJ266" s="12" t="s">
        <v>1493</v>
      </c>
      <c r="FK266" s="12" t="s">
        <v>1493</v>
      </c>
      <c r="FL266" s="12" t="s">
        <v>1493</v>
      </c>
      <c r="FM266" s="12" t="s">
        <v>1493</v>
      </c>
      <c r="FN266">
        <v>1</v>
      </c>
      <c r="FO266" s="12" t="s">
        <v>1493</v>
      </c>
      <c r="FP266" s="12" t="s">
        <v>1493</v>
      </c>
      <c r="FQ266">
        <v>0</v>
      </c>
      <c r="FR266" s="12" t="s">
        <v>1493</v>
      </c>
      <c r="FS266" s="12" t="s">
        <v>1493</v>
      </c>
      <c r="FT266" s="12" t="s">
        <v>1493</v>
      </c>
      <c r="FU266" s="12" t="s">
        <v>1493</v>
      </c>
      <c r="FV266" s="12" t="s">
        <v>1493</v>
      </c>
      <c r="FW266" s="12" t="s">
        <v>1493</v>
      </c>
      <c r="FX266" s="12" t="s">
        <v>1493</v>
      </c>
      <c r="FY266" s="12" t="s">
        <v>1493</v>
      </c>
      <c r="FZ266" s="12" t="s">
        <v>1493</v>
      </c>
      <c r="GA266" s="12" t="s">
        <v>1493</v>
      </c>
      <c r="GB266" s="12" t="s">
        <v>1493</v>
      </c>
      <c r="GC266" s="12" t="s">
        <v>1493</v>
      </c>
      <c r="GD266" s="12" t="s">
        <v>1493</v>
      </c>
      <c r="GE266" s="12" t="s">
        <v>1493</v>
      </c>
      <c r="GF266" s="12" t="s">
        <v>1493</v>
      </c>
      <c r="GG266" s="12" t="s">
        <v>1493</v>
      </c>
      <c r="GH266" s="12" t="s">
        <v>1493</v>
      </c>
      <c r="GI266" s="12" t="s">
        <v>1493</v>
      </c>
      <c r="GJ266">
        <v>0</v>
      </c>
      <c r="GK266">
        <v>0</v>
      </c>
      <c r="GL266">
        <v>0</v>
      </c>
      <c r="GN266">
        <v>1</v>
      </c>
    </row>
    <row r="267" spans="1:196" x14ac:dyDescent="0.25">
      <c r="A267" s="4">
        <v>1.171</v>
      </c>
      <c r="B267" s="12" t="s">
        <v>733</v>
      </c>
      <c r="C267" s="12" t="s">
        <v>1493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 s="12" t="s">
        <v>1493</v>
      </c>
      <c r="M267" s="12" t="s">
        <v>1493</v>
      </c>
      <c r="N267" s="12" t="s">
        <v>1493</v>
      </c>
      <c r="O267" s="12" t="s">
        <v>1493</v>
      </c>
      <c r="P267" s="12" t="s">
        <v>1309</v>
      </c>
      <c r="Q267" s="12" t="s">
        <v>1493</v>
      </c>
      <c r="R267">
        <v>1</v>
      </c>
      <c r="S267" s="12" t="s">
        <v>1493</v>
      </c>
      <c r="T267" s="12" t="s">
        <v>1493</v>
      </c>
      <c r="U267" s="12" t="s">
        <v>1493</v>
      </c>
      <c r="V267" s="12" t="s">
        <v>1493</v>
      </c>
      <c r="W267" s="12" t="s">
        <v>1493</v>
      </c>
      <c r="X267" s="12" t="s">
        <v>1493</v>
      </c>
      <c r="Y267" s="12" t="s">
        <v>1493</v>
      </c>
      <c r="Z267" s="12" t="s">
        <v>1493</v>
      </c>
      <c r="AA267" s="12" t="s">
        <v>1493</v>
      </c>
      <c r="AB267">
        <v>1</v>
      </c>
      <c r="AC267">
        <v>1</v>
      </c>
      <c r="AD267" s="12" t="s">
        <v>1493</v>
      </c>
      <c r="AE267" s="12" t="s">
        <v>1493</v>
      </c>
      <c r="AF267" s="12" t="s">
        <v>1493</v>
      </c>
      <c r="AG267" s="12" t="s">
        <v>1493</v>
      </c>
      <c r="AH267" s="12" t="s">
        <v>1493</v>
      </c>
      <c r="AI267" s="12" t="s">
        <v>1493</v>
      </c>
      <c r="AJ267" s="12" t="s">
        <v>1493</v>
      </c>
      <c r="AK267" s="12" t="s">
        <v>1493</v>
      </c>
      <c r="AL267" s="12" t="s">
        <v>1493</v>
      </c>
      <c r="AM267" s="12" t="s">
        <v>1493</v>
      </c>
      <c r="AN267" s="12" t="s">
        <v>1493</v>
      </c>
      <c r="AO267" s="12" t="s">
        <v>1493</v>
      </c>
      <c r="AP267" s="12" t="s">
        <v>1493</v>
      </c>
      <c r="AQ267" s="12" t="s">
        <v>1493</v>
      </c>
      <c r="AR267" s="12" t="s">
        <v>1493</v>
      </c>
      <c r="AS267" s="12" t="s">
        <v>1493</v>
      </c>
      <c r="AT267" s="12" t="s">
        <v>1493</v>
      </c>
      <c r="AU267" s="12" t="s">
        <v>1493</v>
      </c>
      <c r="AV267" s="12" t="s">
        <v>1493</v>
      </c>
      <c r="AW267" s="12" t="s">
        <v>1493</v>
      </c>
      <c r="AX267" s="12" t="s">
        <v>1493</v>
      </c>
      <c r="AY267" s="12" t="s">
        <v>1493</v>
      </c>
      <c r="AZ267" s="12" t="s">
        <v>1493</v>
      </c>
      <c r="BA267" s="12" t="s">
        <v>1493</v>
      </c>
      <c r="BB267" s="12" t="s">
        <v>1493</v>
      </c>
      <c r="BC267" s="12" t="s">
        <v>1493</v>
      </c>
      <c r="BD267" s="12" t="s">
        <v>1493</v>
      </c>
      <c r="BE267" s="12" t="s">
        <v>1493</v>
      </c>
      <c r="BF267" s="12" t="s">
        <v>1493</v>
      </c>
      <c r="BG267" s="12" t="s">
        <v>1493</v>
      </c>
      <c r="BH267" s="12" t="s">
        <v>1493</v>
      </c>
      <c r="BI267" s="12" t="s">
        <v>1493</v>
      </c>
      <c r="BJ267" s="12" t="s">
        <v>1493</v>
      </c>
      <c r="BK267" s="12" t="s">
        <v>1493</v>
      </c>
      <c r="BL267" s="12" t="s">
        <v>1493</v>
      </c>
      <c r="BM267" s="12" t="s">
        <v>1493</v>
      </c>
      <c r="BN267" s="12" t="s">
        <v>1493</v>
      </c>
      <c r="BO267" s="12" t="s">
        <v>1493</v>
      </c>
      <c r="BP267" s="12" t="s">
        <v>1493</v>
      </c>
      <c r="BQ267" s="12" t="s">
        <v>1493</v>
      </c>
      <c r="BR267" s="12" t="s">
        <v>1493</v>
      </c>
      <c r="BS267" s="12" t="s">
        <v>1493</v>
      </c>
      <c r="BT267" s="12" t="s">
        <v>1493</v>
      </c>
      <c r="BU267" s="12" t="s">
        <v>1493</v>
      </c>
      <c r="BV267" s="12" t="s">
        <v>1493</v>
      </c>
      <c r="BW267" s="12" t="s">
        <v>1493</v>
      </c>
      <c r="BX267" s="12" t="s">
        <v>1493</v>
      </c>
      <c r="BY267" s="12" t="s">
        <v>1493</v>
      </c>
      <c r="BZ267" s="12" t="s">
        <v>1493</v>
      </c>
      <c r="CA267" s="12" t="s">
        <v>1493</v>
      </c>
      <c r="CB267" s="12" t="s">
        <v>1493</v>
      </c>
      <c r="CC267" s="12" t="s">
        <v>1493</v>
      </c>
      <c r="CD267" s="12" t="s">
        <v>1493</v>
      </c>
      <c r="CE267" s="12" t="s">
        <v>1493</v>
      </c>
      <c r="CF267" s="12" t="s">
        <v>1493</v>
      </c>
      <c r="CG267" s="12" t="s">
        <v>1493</v>
      </c>
      <c r="CH267" s="12" t="s">
        <v>1493</v>
      </c>
      <c r="CI267" s="12" t="s">
        <v>1493</v>
      </c>
      <c r="CJ267" s="12" t="s">
        <v>1493</v>
      </c>
      <c r="CK267" s="12" t="s">
        <v>1493</v>
      </c>
      <c r="CL267" s="12" t="s">
        <v>1493</v>
      </c>
      <c r="CM267" s="12" t="s">
        <v>1493</v>
      </c>
      <c r="CN267" s="12" t="s">
        <v>1493</v>
      </c>
      <c r="CO267" s="12" t="s">
        <v>1493</v>
      </c>
      <c r="CP267" s="12" t="s">
        <v>1493</v>
      </c>
      <c r="CQ267" s="12" t="s">
        <v>1493</v>
      </c>
      <c r="CR267" s="12" t="s">
        <v>1493</v>
      </c>
      <c r="CS267" s="12" t="s">
        <v>1493</v>
      </c>
      <c r="CT267" s="12" t="s">
        <v>1493</v>
      </c>
      <c r="CU267" s="12" t="s">
        <v>1493</v>
      </c>
      <c r="CV267" s="12" t="s">
        <v>1493</v>
      </c>
      <c r="CW267" s="12" t="s">
        <v>1493</v>
      </c>
      <c r="CX267" s="12" t="s">
        <v>1493</v>
      </c>
      <c r="CY267" s="12" t="s">
        <v>1493</v>
      </c>
      <c r="CZ267" s="12" t="s">
        <v>1493</v>
      </c>
      <c r="DA267" s="12" t="s">
        <v>1493</v>
      </c>
      <c r="DB267" s="12" t="s">
        <v>1493</v>
      </c>
      <c r="DC267" s="12" t="s">
        <v>1493</v>
      </c>
      <c r="DD267" s="12" t="s">
        <v>1493</v>
      </c>
      <c r="DE267" s="12" t="s">
        <v>1493</v>
      </c>
      <c r="DF267" s="12" t="s">
        <v>1493</v>
      </c>
      <c r="DG267" s="12" t="s">
        <v>1493</v>
      </c>
      <c r="DH267" s="12" t="s">
        <v>1493</v>
      </c>
      <c r="DI267" s="12" t="s">
        <v>1493</v>
      </c>
      <c r="DJ267" s="12" t="s">
        <v>1493</v>
      </c>
      <c r="DK267" s="12" t="s">
        <v>1493</v>
      </c>
      <c r="DL267" s="12" t="s">
        <v>1493</v>
      </c>
      <c r="DM267" s="12" t="s">
        <v>1493</v>
      </c>
      <c r="DN267" s="12" t="s">
        <v>1493</v>
      </c>
      <c r="DO267" s="12" t="s">
        <v>1493</v>
      </c>
      <c r="DP267" s="12" t="s">
        <v>1493</v>
      </c>
      <c r="DQ267" s="12" t="s">
        <v>1493</v>
      </c>
      <c r="DR267" s="12" t="s">
        <v>1493</v>
      </c>
      <c r="DS267" s="12" t="s">
        <v>1493</v>
      </c>
      <c r="DT267" s="12" t="s">
        <v>1493</v>
      </c>
      <c r="DU267" s="12" t="s">
        <v>1493</v>
      </c>
      <c r="DV267" s="12" t="s">
        <v>1493</v>
      </c>
      <c r="DW267" s="12" t="s">
        <v>1493</v>
      </c>
      <c r="DX267" s="12" t="s">
        <v>1493</v>
      </c>
      <c r="DY267" s="12" t="s">
        <v>1493</v>
      </c>
      <c r="DZ267" s="12" t="s">
        <v>1493</v>
      </c>
      <c r="EA267" s="12" t="s">
        <v>1493</v>
      </c>
      <c r="EB267" s="12" t="s">
        <v>1493</v>
      </c>
      <c r="EC267" s="12" t="s">
        <v>1493</v>
      </c>
      <c r="ED267" s="12" t="s">
        <v>1493</v>
      </c>
      <c r="EE267" s="12" t="s">
        <v>1493</v>
      </c>
      <c r="EF267" s="12" t="s">
        <v>1493</v>
      </c>
      <c r="EG267" s="12" t="s">
        <v>1493</v>
      </c>
      <c r="EH267" s="12" t="s">
        <v>1493</v>
      </c>
      <c r="EI267" s="12" t="s">
        <v>1493</v>
      </c>
      <c r="EJ267" s="12" t="s">
        <v>1493</v>
      </c>
      <c r="EK267" s="12" t="s">
        <v>1493</v>
      </c>
      <c r="EL267" s="12" t="s">
        <v>1493</v>
      </c>
      <c r="EM267" s="12" t="s">
        <v>1493</v>
      </c>
      <c r="EN267" s="12" t="s">
        <v>1493</v>
      </c>
      <c r="EO267" s="12" t="s">
        <v>1493</v>
      </c>
      <c r="EP267" s="12" t="s">
        <v>1493</v>
      </c>
      <c r="EQ267" s="12" t="s">
        <v>1493</v>
      </c>
      <c r="ER267" s="12" t="s">
        <v>1493</v>
      </c>
      <c r="ES267" s="12" t="s">
        <v>1493</v>
      </c>
      <c r="ET267" s="12" t="s">
        <v>1493</v>
      </c>
      <c r="EU267" s="12" t="s">
        <v>1493</v>
      </c>
      <c r="EV267" s="12" t="s">
        <v>1493</v>
      </c>
      <c r="EW267" s="12" t="s">
        <v>1493</v>
      </c>
      <c r="EX267" s="12" t="s">
        <v>1493</v>
      </c>
      <c r="EY267" s="12" t="s">
        <v>1493</v>
      </c>
      <c r="EZ267" s="12" t="s">
        <v>1493</v>
      </c>
      <c r="FA267" s="12" t="s">
        <v>1493</v>
      </c>
      <c r="FB267" s="12" t="s">
        <v>1493</v>
      </c>
      <c r="FC267" s="12" t="s">
        <v>1493</v>
      </c>
      <c r="FD267" s="12" t="s">
        <v>1493</v>
      </c>
      <c r="FE267" s="12" t="s">
        <v>1493</v>
      </c>
      <c r="FF267" s="12" t="s">
        <v>1493</v>
      </c>
      <c r="FG267" s="12" t="s">
        <v>1493</v>
      </c>
      <c r="FH267" s="12" t="s">
        <v>1493</v>
      </c>
      <c r="FI267" s="12" t="s">
        <v>1493</v>
      </c>
      <c r="FJ267" s="12" t="s">
        <v>1493</v>
      </c>
      <c r="FK267" s="12" t="s">
        <v>1493</v>
      </c>
      <c r="FL267" s="12" t="s">
        <v>1493</v>
      </c>
      <c r="FM267" s="12" t="s">
        <v>1493</v>
      </c>
      <c r="FN267">
        <v>1</v>
      </c>
      <c r="FO267" s="12" t="s">
        <v>1493</v>
      </c>
      <c r="FP267" s="12" t="s">
        <v>1493</v>
      </c>
      <c r="FQ267">
        <v>1</v>
      </c>
      <c r="FR267" s="12" t="s">
        <v>1493</v>
      </c>
      <c r="FS267" s="12" t="s">
        <v>1493</v>
      </c>
      <c r="FT267" s="12" t="s">
        <v>1493</v>
      </c>
      <c r="FU267" s="12" t="s">
        <v>1493</v>
      </c>
      <c r="FV267" s="12" t="s">
        <v>1493</v>
      </c>
      <c r="FW267" s="12" t="s">
        <v>1493</v>
      </c>
      <c r="FX267" s="12" t="s">
        <v>1493</v>
      </c>
      <c r="FY267" s="12" t="s">
        <v>1493</v>
      </c>
      <c r="FZ267" s="12" t="s">
        <v>1493</v>
      </c>
      <c r="GA267" s="12" t="s">
        <v>1493</v>
      </c>
      <c r="GB267" s="12" t="s">
        <v>1493</v>
      </c>
      <c r="GC267" s="12" t="s">
        <v>1493</v>
      </c>
      <c r="GD267" s="12" t="s">
        <v>1493</v>
      </c>
      <c r="GE267" s="12" t="s">
        <v>1493</v>
      </c>
      <c r="GF267" s="12" t="s">
        <v>1493</v>
      </c>
      <c r="GG267" s="12" t="s">
        <v>1493</v>
      </c>
      <c r="GH267" s="12" t="s">
        <v>1493</v>
      </c>
      <c r="GI267" s="12" t="s">
        <v>1493</v>
      </c>
      <c r="GJ267">
        <v>0</v>
      </c>
      <c r="GK267">
        <v>0</v>
      </c>
      <c r="GL267">
        <v>0</v>
      </c>
      <c r="GN267">
        <v>1</v>
      </c>
    </row>
    <row r="268" spans="1:196" x14ac:dyDescent="0.25">
      <c r="A268" s="4">
        <v>1.1719999999999999</v>
      </c>
      <c r="B268" s="12" t="s">
        <v>537</v>
      </c>
      <c r="C268" s="12" t="s">
        <v>1493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 s="12" t="s">
        <v>1493</v>
      </c>
      <c r="M268" s="12" t="s">
        <v>1493</v>
      </c>
      <c r="N268" s="12" t="s">
        <v>1493</v>
      </c>
      <c r="O268" s="12" t="s">
        <v>1493</v>
      </c>
      <c r="P268" s="12" t="s">
        <v>734</v>
      </c>
      <c r="Q268" s="12" t="s">
        <v>1493</v>
      </c>
      <c r="R268">
        <v>1</v>
      </c>
      <c r="S268" s="12" t="s">
        <v>1493</v>
      </c>
      <c r="T268" s="12" t="s">
        <v>1493</v>
      </c>
      <c r="U268" s="12" t="s">
        <v>1493</v>
      </c>
      <c r="V268" s="12" t="s">
        <v>1493</v>
      </c>
      <c r="W268" s="12" t="s">
        <v>1493</v>
      </c>
      <c r="X268" s="12" t="s">
        <v>1493</v>
      </c>
      <c r="Y268" s="12" t="s">
        <v>1493</v>
      </c>
      <c r="Z268" s="12" t="s">
        <v>1493</v>
      </c>
      <c r="AA268" s="12" t="s">
        <v>1493</v>
      </c>
      <c r="AB268">
        <v>1</v>
      </c>
      <c r="AC268">
        <v>1</v>
      </c>
      <c r="AD268" s="12" t="s">
        <v>1493</v>
      </c>
      <c r="AE268" s="12" t="s">
        <v>1493</v>
      </c>
      <c r="AF268" s="12" t="s">
        <v>1493</v>
      </c>
      <c r="AG268" s="12" t="s">
        <v>1493</v>
      </c>
      <c r="AH268" s="12" t="s">
        <v>1493</v>
      </c>
      <c r="AI268" s="12" t="s">
        <v>1493</v>
      </c>
      <c r="AJ268" s="12" t="s">
        <v>1493</v>
      </c>
      <c r="AK268" s="12" t="s">
        <v>1493</v>
      </c>
      <c r="AL268" s="12" t="s">
        <v>1493</v>
      </c>
      <c r="AM268" s="12" t="s">
        <v>1493</v>
      </c>
      <c r="AN268" s="12" t="s">
        <v>1493</v>
      </c>
      <c r="AO268" s="12" t="s">
        <v>1493</v>
      </c>
      <c r="AP268" s="12" t="s">
        <v>1493</v>
      </c>
      <c r="AQ268" s="12" t="s">
        <v>1493</v>
      </c>
      <c r="AR268" s="12" t="s">
        <v>1493</v>
      </c>
      <c r="AS268" s="12" t="s">
        <v>1493</v>
      </c>
      <c r="AT268" s="12" t="s">
        <v>1493</v>
      </c>
      <c r="AU268" s="12" t="s">
        <v>1493</v>
      </c>
      <c r="AV268" s="12" t="s">
        <v>1493</v>
      </c>
      <c r="AW268" s="12" t="s">
        <v>1493</v>
      </c>
      <c r="AX268" s="12" t="s">
        <v>1493</v>
      </c>
      <c r="AY268" s="12" t="s">
        <v>1493</v>
      </c>
      <c r="AZ268" s="12" t="s">
        <v>1493</v>
      </c>
      <c r="BA268" s="12" t="s">
        <v>1493</v>
      </c>
      <c r="BB268" s="12" t="s">
        <v>1493</v>
      </c>
      <c r="BC268" s="12" t="s">
        <v>1493</v>
      </c>
      <c r="BD268" s="12" t="s">
        <v>1493</v>
      </c>
      <c r="BE268" s="12" t="s">
        <v>1493</v>
      </c>
      <c r="BF268" s="12" t="s">
        <v>1493</v>
      </c>
      <c r="BG268" s="12" t="s">
        <v>1493</v>
      </c>
      <c r="BH268" s="12" t="s">
        <v>1493</v>
      </c>
      <c r="BI268" s="12" t="s">
        <v>1493</v>
      </c>
      <c r="BJ268" s="12" t="s">
        <v>1493</v>
      </c>
      <c r="BK268" s="12" t="s">
        <v>1493</v>
      </c>
      <c r="BL268" s="12" t="s">
        <v>1493</v>
      </c>
      <c r="BM268" s="12" t="s">
        <v>1493</v>
      </c>
      <c r="BN268" s="12" t="s">
        <v>1493</v>
      </c>
      <c r="BO268" s="12" t="s">
        <v>1493</v>
      </c>
      <c r="BP268" s="12" t="s">
        <v>1493</v>
      </c>
      <c r="BQ268" s="12" t="s">
        <v>1493</v>
      </c>
      <c r="BR268" s="12" t="s">
        <v>1493</v>
      </c>
      <c r="BS268" s="12" t="s">
        <v>1493</v>
      </c>
      <c r="BT268" s="12" t="s">
        <v>1493</v>
      </c>
      <c r="BU268" s="12" t="s">
        <v>1493</v>
      </c>
      <c r="BV268" s="12" t="s">
        <v>1493</v>
      </c>
      <c r="BW268" s="12" t="s">
        <v>1493</v>
      </c>
      <c r="BX268" s="12" t="s">
        <v>1493</v>
      </c>
      <c r="BY268" s="12" t="s">
        <v>1493</v>
      </c>
      <c r="BZ268" s="12" t="s">
        <v>1493</v>
      </c>
      <c r="CA268" s="12" t="s">
        <v>1493</v>
      </c>
      <c r="CB268" s="12" t="s">
        <v>1493</v>
      </c>
      <c r="CC268" s="12" t="s">
        <v>1493</v>
      </c>
      <c r="CD268" s="12" t="s">
        <v>1493</v>
      </c>
      <c r="CE268" s="12" t="s">
        <v>1493</v>
      </c>
      <c r="CF268" s="12" t="s">
        <v>1493</v>
      </c>
      <c r="CG268" s="12" t="s">
        <v>1493</v>
      </c>
      <c r="CH268" s="12" t="s">
        <v>1493</v>
      </c>
      <c r="CI268" s="12" t="s">
        <v>1493</v>
      </c>
      <c r="CJ268" s="12" t="s">
        <v>1493</v>
      </c>
      <c r="CK268" s="12" t="s">
        <v>1493</v>
      </c>
      <c r="CL268" s="12" t="s">
        <v>1493</v>
      </c>
      <c r="CM268" s="12" t="s">
        <v>1493</v>
      </c>
      <c r="CN268" s="12" t="s">
        <v>1493</v>
      </c>
      <c r="CO268" s="12" t="s">
        <v>1493</v>
      </c>
      <c r="CP268" s="12" t="s">
        <v>1493</v>
      </c>
      <c r="CQ268" s="12" t="s">
        <v>1493</v>
      </c>
      <c r="CR268" s="12" t="s">
        <v>1493</v>
      </c>
      <c r="CS268" s="12" t="s">
        <v>1493</v>
      </c>
      <c r="CT268" s="12" t="s">
        <v>1493</v>
      </c>
      <c r="CU268" s="12" t="s">
        <v>1493</v>
      </c>
      <c r="CV268" s="12" t="s">
        <v>1493</v>
      </c>
      <c r="CW268" s="12" t="s">
        <v>1493</v>
      </c>
      <c r="CX268" s="12" t="s">
        <v>1493</v>
      </c>
      <c r="CY268" s="12" t="s">
        <v>1493</v>
      </c>
      <c r="CZ268" s="12" t="s">
        <v>1493</v>
      </c>
      <c r="DA268" s="12" t="s">
        <v>1493</v>
      </c>
      <c r="DB268" s="12" t="s">
        <v>1493</v>
      </c>
      <c r="DC268" s="12" t="s">
        <v>1493</v>
      </c>
      <c r="DD268" s="12" t="s">
        <v>1493</v>
      </c>
      <c r="DE268" s="12" t="s">
        <v>1493</v>
      </c>
      <c r="DF268" s="12" t="s">
        <v>1493</v>
      </c>
      <c r="DG268" s="12" t="s">
        <v>1493</v>
      </c>
      <c r="DH268" s="12" t="s">
        <v>1493</v>
      </c>
      <c r="DI268" s="12" t="s">
        <v>1493</v>
      </c>
      <c r="DJ268" s="12" t="s">
        <v>1493</v>
      </c>
      <c r="DK268" s="12" t="s">
        <v>1493</v>
      </c>
      <c r="DL268" s="12" t="s">
        <v>1493</v>
      </c>
      <c r="DM268" s="12" t="s">
        <v>1493</v>
      </c>
      <c r="DN268" s="12" t="s">
        <v>1493</v>
      </c>
      <c r="DO268" s="12" t="s">
        <v>1493</v>
      </c>
      <c r="DP268" s="12" t="s">
        <v>1493</v>
      </c>
      <c r="DQ268" s="12" t="s">
        <v>1493</v>
      </c>
      <c r="DR268" s="12" t="s">
        <v>1493</v>
      </c>
      <c r="DS268" s="12" t="s">
        <v>1493</v>
      </c>
      <c r="DT268" s="12" t="s">
        <v>1493</v>
      </c>
      <c r="DU268" s="12" t="s">
        <v>1493</v>
      </c>
      <c r="DV268" s="12" t="s">
        <v>1493</v>
      </c>
      <c r="DW268" s="12" t="s">
        <v>1493</v>
      </c>
      <c r="DX268" s="12" t="s">
        <v>1493</v>
      </c>
      <c r="DY268" s="12" t="s">
        <v>1493</v>
      </c>
      <c r="DZ268" s="12" t="s">
        <v>1493</v>
      </c>
      <c r="EA268" s="12" t="s">
        <v>1493</v>
      </c>
      <c r="EB268" s="12" t="s">
        <v>1493</v>
      </c>
      <c r="EC268" s="12" t="s">
        <v>1493</v>
      </c>
      <c r="ED268" s="12" t="s">
        <v>1493</v>
      </c>
      <c r="EE268" s="12" t="s">
        <v>1493</v>
      </c>
      <c r="EF268" s="12" t="s">
        <v>1493</v>
      </c>
      <c r="EG268" s="12" t="s">
        <v>1493</v>
      </c>
      <c r="EH268" s="12" t="s">
        <v>1493</v>
      </c>
      <c r="EI268" s="12" t="s">
        <v>1493</v>
      </c>
      <c r="EJ268" s="12" t="s">
        <v>1493</v>
      </c>
      <c r="EK268" s="12" t="s">
        <v>1493</v>
      </c>
      <c r="EL268" s="12" t="s">
        <v>1493</v>
      </c>
      <c r="EM268" s="12" t="s">
        <v>1493</v>
      </c>
      <c r="EN268" s="12" t="s">
        <v>1493</v>
      </c>
      <c r="EO268" s="12" t="s">
        <v>1493</v>
      </c>
      <c r="EP268" s="12" t="s">
        <v>1493</v>
      </c>
      <c r="EQ268" s="12" t="s">
        <v>1493</v>
      </c>
      <c r="ER268" s="12" t="s">
        <v>1493</v>
      </c>
      <c r="ES268" s="12" t="s">
        <v>1493</v>
      </c>
      <c r="ET268" s="12" t="s">
        <v>1493</v>
      </c>
      <c r="EU268" s="12" t="s">
        <v>1493</v>
      </c>
      <c r="EV268" s="12" t="s">
        <v>1493</v>
      </c>
      <c r="EW268" s="12" t="s">
        <v>1493</v>
      </c>
      <c r="EX268" s="12" t="s">
        <v>1493</v>
      </c>
      <c r="EY268" s="12" t="s">
        <v>1493</v>
      </c>
      <c r="EZ268" s="12" t="s">
        <v>1493</v>
      </c>
      <c r="FA268" s="12" t="s">
        <v>1493</v>
      </c>
      <c r="FB268" s="12" t="s">
        <v>1493</v>
      </c>
      <c r="FC268" s="12" t="s">
        <v>1493</v>
      </c>
      <c r="FD268" s="12" t="s">
        <v>1493</v>
      </c>
      <c r="FE268" s="12" t="s">
        <v>1493</v>
      </c>
      <c r="FF268" s="12" t="s">
        <v>1493</v>
      </c>
      <c r="FG268" s="12" t="s">
        <v>1493</v>
      </c>
      <c r="FH268" s="12" t="s">
        <v>1493</v>
      </c>
      <c r="FI268" s="12" t="s">
        <v>1493</v>
      </c>
      <c r="FJ268" s="12" t="s">
        <v>1493</v>
      </c>
      <c r="FK268" s="12" t="s">
        <v>1493</v>
      </c>
      <c r="FL268" s="12" t="s">
        <v>1493</v>
      </c>
      <c r="FM268" s="12" t="s">
        <v>1493</v>
      </c>
      <c r="FN268">
        <v>1</v>
      </c>
      <c r="FO268" s="12" t="s">
        <v>1493</v>
      </c>
      <c r="FP268" s="12" t="s">
        <v>1493</v>
      </c>
      <c r="FQ268">
        <v>0</v>
      </c>
      <c r="FR268" s="12" t="s">
        <v>1493</v>
      </c>
      <c r="FS268" s="12" t="s">
        <v>1493</v>
      </c>
      <c r="FT268" s="12" t="s">
        <v>1493</v>
      </c>
      <c r="FU268" s="12" t="s">
        <v>1493</v>
      </c>
      <c r="FV268" s="12" t="s">
        <v>1493</v>
      </c>
      <c r="FW268" s="12" t="s">
        <v>1493</v>
      </c>
      <c r="FX268" s="12" t="s">
        <v>1493</v>
      </c>
      <c r="FY268" s="12" t="s">
        <v>1493</v>
      </c>
      <c r="FZ268" s="12" t="s">
        <v>1493</v>
      </c>
      <c r="GA268" s="12" t="s">
        <v>1493</v>
      </c>
      <c r="GB268" s="12" t="s">
        <v>1493</v>
      </c>
      <c r="GC268" s="12" t="s">
        <v>1493</v>
      </c>
      <c r="GD268" s="12" t="s">
        <v>1493</v>
      </c>
      <c r="GE268" s="12" t="s">
        <v>1493</v>
      </c>
      <c r="GF268" s="12" t="s">
        <v>1493</v>
      </c>
      <c r="GG268" s="12" t="s">
        <v>1493</v>
      </c>
      <c r="GH268" s="12" t="s">
        <v>1493</v>
      </c>
      <c r="GI268" s="12" t="s">
        <v>1493</v>
      </c>
      <c r="GJ268">
        <v>0</v>
      </c>
      <c r="GK268">
        <v>0</v>
      </c>
      <c r="GL268">
        <v>0</v>
      </c>
      <c r="GN268">
        <v>1</v>
      </c>
    </row>
    <row r="269" spans="1:196" x14ac:dyDescent="0.25">
      <c r="A269" s="4">
        <v>1.173</v>
      </c>
      <c r="B269" s="12" t="s">
        <v>1006</v>
      </c>
      <c r="C269" s="12" t="s">
        <v>1493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 s="12" t="s">
        <v>1493</v>
      </c>
      <c r="M269" s="12" t="s">
        <v>1493</v>
      </c>
      <c r="N269" s="12" t="s">
        <v>1493</v>
      </c>
      <c r="O269" s="12" t="s">
        <v>1493</v>
      </c>
      <c r="P269" s="12" t="s">
        <v>1068</v>
      </c>
      <c r="Q269" s="12" t="s">
        <v>1493</v>
      </c>
      <c r="R269">
        <v>1</v>
      </c>
      <c r="S269" s="12" t="s">
        <v>1493</v>
      </c>
      <c r="T269" s="12" t="s">
        <v>1493</v>
      </c>
      <c r="U269" s="12" t="s">
        <v>1493</v>
      </c>
      <c r="V269" s="12" t="s">
        <v>1493</v>
      </c>
      <c r="W269" s="12" t="s">
        <v>1493</v>
      </c>
      <c r="X269" s="12" t="s">
        <v>1493</v>
      </c>
      <c r="Y269" s="12" t="s">
        <v>1493</v>
      </c>
      <c r="Z269" s="12" t="s">
        <v>1493</v>
      </c>
      <c r="AA269" s="12" t="s">
        <v>1493</v>
      </c>
      <c r="AB269">
        <v>1</v>
      </c>
      <c r="AC269">
        <v>1</v>
      </c>
      <c r="AD269" s="12" t="s">
        <v>1493</v>
      </c>
      <c r="AE269" s="12" t="s">
        <v>1493</v>
      </c>
      <c r="AF269" s="12" t="s">
        <v>1493</v>
      </c>
      <c r="AG269" s="12" t="s">
        <v>1493</v>
      </c>
      <c r="AH269" s="12" t="s">
        <v>1493</v>
      </c>
      <c r="AI269" s="12" t="s">
        <v>1493</v>
      </c>
      <c r="AJ269" s="12" t="s">
        <v>1493</v>
      </c>
      <c r="AK269" s="12" t="s">
        <v>1493</v>
      </c>
      <c r="AL269" s="12" t="s">
        <v>1493</v>
      </c>
      <c r="AM269" s="12" t="s">
        <v>1493</v>
      </c>
      <c r="AN269" s="12" t="s">
        <v>1493</v>
      </c>
      <c r="AO269" s="12" t="s">
        <v>1493</v>
      </c>
      <c r="AP269" s="12" t="s">
        <v>1493</v>
      </c>
      <c r="AQ269" s="12" t="s">
        <v>1493</v>
      </c>
      <c r="AR269" s="12" t="s">
        <v>1493</v>
      </c>
      <c r="AS269" s="12" t="s">
        <v>1493</v>
      </c>
      <c r="AT269" s="12" t="s">
        <v>1493</v>
      </c>
      <c r="AU269" s="12" t="s">
        <v>1493</v>
      </c>
      <c r="AV269" s="12" t="s">
        <v>1493</v>
      </c>
      <c r="AW269" s="12" t="s">
        <v>1493</v>
      </c>
      <c r="AX269" s="12" t="s">
        <v>1493</v>
      </c>
      <c r="AY269" s="12" t="s">
        <v>1493</v>
      </c>
      <c r="AZ269" s="12" t="s">
        <v>1493</v>
      </c>
      <c r="BA269" s="12" t="s">
        <v>1493</v>
      </c>
      <c r="BB269" s="12" t="s">
        <v>1493</v>
      </c>
      <c r="BC269" s="12" t="s">
        <v>1493</v>
      </c>
      <c r="BD269" s="12" t="s">
        <v>1493</v>
      </c>
      <c r="BE269" s="12" t="s">
        <v>1493</v>
      </c>
      <c r="BF269" s="12" t="s">
        <v>1493</v>
      </c>
      <c r="BG269" s="12" t="s">
        <v>1493</v>
      </c>
      <c r="BH269" s="12" t="s">
        <v>1493</v>
      </c>
      <c r="BI269" s="12" t="s">
        <v>1493</v>
      </c>
      <c r="BJ269" s="12" t="s">
        <v>1493</v>
      </c>
      <c r="BK269" s="12" t="s">
        <v>1493</v>
      </c>
      <c r="BL269" s="12" t="s">
        <v>1493</v>
      </c>
      <c r="BM269" s="12" t="s">
        <v>1493</v>
      </c>
      <c r="BN269" s="12" t="s">
        <v>1493</v>
      </c>
      <c r="BO269" s="12" t="s">
        <v>1493</v>
      </c>
      <c r="BP269" s="12" t="s">
        <v>1493</v>
      </c>
      <c r="BQ269" s="12" t="s">
        <v>1493</v>
      </c>
      <c r="BR269" s="12" t="s">
        <v>1493</v>
      </c>
      <c r="BS269" s="12" t="s">
        <v>1493</v>
      </c>
      <c r="BT269" s="12" t="s">
        <v>1493</v>
      </c>
      <c r="BU269" s="12" t="s">
        <v>1493</v>
      </c>
      <c r="BV269" s="12" t="s">
        <v>1493</v>
      </c>
      <c r="BW269" s="12" t="s">
        <v>1493</v>
      </c>
      <c r="BX269" s="12" t="s">
        <v>1493</v>
      </c>
      <c r="BY269" s="12" t="s">
        <v>1493</v>
      </c>
      <c r="BZ269" s="12" t="s">
        <v>1493</v>
      </c>
      <c r="CA269" s="12" t="s">
        <v>1493</v>
      </c>
      <c r="CB269" s="12" t="s">
        <v>1493</v>
      </c>
      <c r="CC269" s="12" t="s">
        <v>1493</v>
      </c>
      <c r="CD269" s="12" t="s">
        <v>1493</v>
      </c>
      <c r="CE269" s="12" t="s">
        <v>1493</v>
      </c>
      <c r="CF269" s="12" t="s">
        <v>1493</v>
      </c>
      <c r="CG269" s="12" t="s">
        <v>1493</v>
      </c>
      <c r="CH269" s="12" t="s">
        <v>1493</v>
      </c>
      <c r="CI269" s="12" t="s">
        <v>1493</v>
      </c>
      <c r="CJ269" s="12" t="s">
        <v>1493</v>
      </c>
      <c r="CK269" s="12" t="s">
        <v>1493</v>
      </c>
      <c r="CL269" s="12" t="s">
        <v>1493</v>
      </c>
      <c r="CM269" s="12" t="s">
        <v>1493</v>
      </c>
      <c r="CN269" s="12" t="s">
        <v>1493</v>
      </c>
      <c r="CO269" s="12" t="s">
        <v>1493</v>
      </c>
      <c r="CP269" s="12" t="s">
        <v>1493</v>
      </c>
      <c r="CQ269" s="12" t="s">
        <v>1493</v>
      </c>
      <c r="CR269" s="12" t="s">
        <v>1493</v>
      </c>
      <c r="CS269" s="12" t="s">
        <v>1493</v>
      </c>
      <c r="CT269" s="12" t="s">
        <v>1493</v>
      </c>
      <c r="CU269" s="12" t="s">
        <v>1493</v>
      </c>
      <c r="CV269" s="12" t="s">
        <v>1493</v>
      </c>
      <c r="CW269" s="12" t="s">
        <v>1493</v>
      </c>
      <c r="CX269" s="12" t="s">
        <v>1493</v>
      </c>
      <c r="CY269" s="12" t="s">
        <v>1493</v>
      </c>
      <c r="CZ269" s="12" t="s">
        <v>1493</v>
      </c>
      <c r="DA269" s="12" t="s">
        <v>1493</v>
      </c>
      <c r="DB269" s="12" t="s">
        <v>1493</v>
      </c>
      <c r="DC269" s="12" t="s">
        <v>1493</v>
      </c>
      <c r="DD269" s="12" t="s">
        <v>1493</v>
      </c>
      <c r="DE269" s="12" t="s">
        <v>1493</v>
      </c>
      <c r="DF269" s="12" t="s">
        <v>1493</v>
      </c>
      <c r="DG269" s="12" t="s">
        <v>1493</v>
      </c>
      <c r="DH269" s="12" t="s">
        <v>1493</v>
      </c>
      <c r="DI269" s="12" t="s">
        <v>1493</v>
      </c>
      <c r="DJ269" s="12" t="s">
        <v>1493</v>
      </c>
      <c r="DK269" s="12" t="s">
        <v>1493</v>
      </c>
      <c r="DL269" s="12" t="s">
        <v>1493</v>
      </c>
      <c r="DM269" s="12" t="s">
        <v>1493</v>
      </c>
      <c r="DN269" s="12" t="s">
        <v>1493</v>
      </c>
      <c r="DO269" s="12" t="s">
        <v>1493</v>
      </c>
      <c r="DP269" s="12" t="s">
        <v>1493</v>
      </c>
      <c r="DQ269" s="12" t="s">
        <v>1493</v>
      </c>
      <c r="DR269" s="12" t="s">
        <v>1493</v>
      </c>
      <c r="DS269" s="12" t="s">
        <v>1493</v>
      </c>
      <c r="DT269" s="12" t="s">
        <v>1493</v>
      </c>
      <c r="DU269" s="12" t="s">
        <v>1493</v>
      </c>
      <c r="DV269" s="12" t="s">
        <v>1493</v>
      </c>
      <c r="DW269" s="12" t="s">
        <v>1493</v>
      </c>
      <c r="DX269" s="12" t="s">
        <v>1493</v>
      </c>
      <c r="DY269" s="12" t="s">
        <v>1493</v>
      </c>
      <c r="DZ269" s="12" t="s">
        <v>1493</v>
      </c>
      <c r="EA269" s="12" t="s">
        <v>1493</v>
      </c>
      <c r="EB269" s="12" t="s">
        <v>1493</v>
      </c>
      <c r="EC269" s="12" t="s">
        <v>1493</v>
      </c>
      <c r="ED269" s="12" t="s">
        <v>1493</v>
      </c>
      <c r="EE269" s="12" t="s">
        <v>1493</v>
      </c>
      <c r="EF269" s="12" t="s">
        <v>1493</v>
      </c>
      <c r="EG269" s="12" t="s">
        <v>1493</v>
      </c>
      <c r="EH269" s="12" t="s">
        <v>1493</v>
      </c>
      <c r="EI269" s="12" t="s">
        <v>1493</v>
      </c>
      <c r="EJ269" s="12" t="s">
        <v>1493</v>
      </c>
      <c r="EK269" s="12" t="s">
        <v>1493</v>
      </c>
      <c r="EL269" s="12" t="s">
        <v>1493</v>
      </c>
      <c r="EM269" s="12" t="s">
        <v>1493</v>
      </c>
      <c r="EN269" s="12" t="s">
        <v>1493</v>
      </c>
      <c r="EO269" s="12" t="s">
        <v>1493</v>
      </c>
      <c r="EP269" s="12" t="s">
        <v>1493</v>
      </c>
      <c r="EQ269" s="12" t="s">
        <v>1493</v>
      </c>
      <c r="ER269" s="12" t="s">
        <v>1493</v>
      </c>
      <c r="ES269" s="12" t="s">
        <v>1493</v>
      </c>
      <c r="ET269" s="12" t="s">
        <v>1493</v>
      </c>
      <c r="EU269" s="12" t="s">
        <v>1493</v>
      </c>
      <c r="EV269" s="12" t="s">
        <v>1493</v>
      </c>
      <c r="EW269" s="12" t="s">
        <v>1493</v>
      </c>
      <c r="EX269" s="12" t="s">
        <v>1493</v>
      </c>
      <c r="EY269" s="12" t="s">
        <v>1493</v>
      </c>
      <c r="EZ269" s="12" t="s">
        <v>1493</v>
      </c>
      <c r="FA269" s="12" t="s">
        <v>1493</v>
      </c>
      <c r="FB269" s="12" t="s">
        <v>1493</v>
      </c>
      <c r="FC269" s="12" t="s">
        <v>1493</v>
      </c>
      <c r="FD269" s="12" t="s">
        <v>1493</v>
      </c>
      <c r="FE269" s="12" t="s">
        <v>1493</v>
      </c>
      <c r="FF269" s="12" t="s">
        <v>1493</v>
      </c>
      <c r="FG269" s="12" t="s">
        <v>1493</v>
      </c>
      <c r="FH269" s="12" t="s">
        <v>1493</v>
      </c>
      <c r="FI269" s="12" t="s">
        <v>1493</v>
      </c>
      <c r="FJ269" s="12" t="s">
        <v>1493</v>
      </c>
      <c r="FK269" s="12" t="s">
        <v>1493</v>
      </c>
      <c r="FL269" s="12" t="s">
        <v>1493</v>
      </c>
      <c r="FM269" s="12" t="s">
        <v>1493</v>
      </c>
      <c r="FN269">
        <v>1</v>
      </c>
      <c r="FO269" s="12" t="s">
        <v>1493</v>
      </c>
      <c r="FP269" s="12" t="s">
        <v>1493</v>
      </c>
      <c r="FQ269">
        <v>0</v>
      </c>
      <c r="FR269" s="12" t="s">
        <v>1493</v>
      </c>
      <c r="FS269" s="12" t="s">
        <v>1493</v>
      </c>
      <c r="FT269" s="12" t="s">
        <v>1493</v>
      </c>
      <c r="FU269" s="12" t="s">
        <v>1493</v>
      </c>
      <c r="FV269" s="12" t="s">
        <v>1493</v>
      </c>
      <c r="FW269" s="12" t="s">
        <v>1493</v>
      </c>
      <c r="FX269" s="12" t="s">
        <v>1493</v>
      </c>
      <c r="FY269" s="12" t="s">
        <v>1493</v>
      </c>
      <c r="FZ269" s="12" t="s">
        <v>1493</v>
      </c>
      <c r="GA269" s="12" t="s">
        <v>1493</v>
      </c>
      <c r="GB269" s="12" t="s">
        <v>1493</v>
      </c>
      <c r="GC269" s="12" t="s">
        <v>1493</v>
      </c>
      <c r="GD269" s="12" t="s">
        <v>1493</v>
      </c>
      <c r="GE269" s="12" t="s">
        <v>1493</v>
      </c>
      <c r="GF269" s="12" t="s">
        <v>1493</v>
      </c>
      <c r="GG269" s="12" t="s">
        <v>1493</v>
      </c>
      <c r="GH269" s="12" t="s">
        <v>1493</v>
      </c>
      <c r="GI269" s="12" t="s">
        <v>1493</v>
      </c>
      <c r="GJ269">
        <v>0</v>
      </c>
      <c r="GK269">
        <v>0</v>
      </c>
      <c r="GL269">
        <v>0</v>
      </c>
      <c r="GN269">
        <v>1</v>
      </c>
    </row>
    <row r="270" spans="1:196" x14ac:dyDescent="0.25">
      <c r="A270" s="4">
        <v>1.1739999999999999</v>
      </c>
      <c r="B270" s="12" t="s">
        <v>1048</v>
      </c>
      <c r="C270" s="12" t="s">
        <v>1493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 s="12" t="s">
        <v>1493</v>
      </c>
      <c r="M270" s="12" t="s">
        <v>1493</v>
      </c>
      <c r="N270">
        <v>1</v>
      </c>
      <c r="O270">
        <v>1</v>
      </c>
      <c r="P270" s="12" t="s">
        <v>1493</v>
      </c>
      <c r="Q270" s="12" t="s">
        <v>1493</v>
      </c>
      <c r="R270" s="12" t="s">
        <v>1493</v>
      </c>
      <c r="S270" s="12" t="s">
        <v>1493</v>
      </c>
      <c r="T270" s="12" t="s">
        <v>1493</v>
      </c>
      <c r="U270" s="12" t="s">
        <v>1493</v>
      </c>
      <c r="V270" s="12" t="s">
        <v>1493</v>
      </c>
      <c r="W270" s="12" t="s">
        <v>1493</v>
      </c>
      <c r="X270" s="12" t="s">
        <v>1493</v>
      </c>
      <c r="Y270" s="12" t="s">
        <v>1493</v>
      </c>
      <c r="Z270" s="12" t="s">
        <v>1493</v>
      </c>
      <c r="AA270" s="12" t="s">
        <v>1493</v>
      </c>
      <c r="AB270" s="12" t="s">
        <v>1493</v>
      </c>
      <c r="AC270" s="12" t="s">
        <v>1493</v>
      </c>
      <c r="AD270" s="12" t="s">
        <v>1493</v>
      </c>
      <c r="AE270" s="12" t="s">
        <v>1493</v>
      </c>
      <c r="AF270" s="12" t="s">
        <v>1493</v>
      </c>
      <c r="AG270" s="12" t="s">
        <v>1493</v>
      </c>
      <c r="AH270" s="12" t="s">
        <v>1493</v>
      </c>
      <c r="AI270" s="12" t="s">
        <v>1493</v>
      </c>
      <c r="AJ270" s="12" t="s">
        <v>1493</v>
      </c>
      <c r="AK270" s="12" t="s">
        <v>1493</v>
      </c>
      <c r="AL270" s="12" t="s">
        <v>1493</v>
      </c>
      <c r="AM270" s="12" t="s">
        <v>1493</v>
      </c>
      <c r="AN270" s="12" t="s">
        <v>1493</v>
      </c>
      <c r="AO270" s="12" t="s">
        <v>1493</v>
      </c>
      <c r="AP270" s="12" t="s">
        <v>1493</v>
      </c>
      <c r="AQ270" s="12" t="s">
        <v>1493</v>
      </c>
      <c r="AR270" s="12" t="s">
        <v>1493</v>
      </c>
      <c r="AS270" s="12" t="s">
        <v>1493</v>
      </c>
      <c r="AT270" s="12" t="s">
        <v>1493</v>
      </c>
      <c r="AU270" s="12" t="s">
        <v>1493</v>
      </c>
      <c r="AV270" s="12" t="s">
        <v>1493</v>
      </c>
      <c r="AW270" s="12" t="s">
        <v>1493</v>
      </c>
      <c r="AX270" s="12" t="s">
        <v>1493</v>
      </c>
      <c r="AY270" s="12" t="s">
        <v>1493</v>
      </c>
      <c r="AZ270" s="12" t="s">
        <v>1493</v>
      </c>
      <c r="BA270" s="12" t="s">
        <v>1493</v>
      </c>
      <c r="BB270" s="12" t="s">
        <v>1493</v>
      </c>
      <c r="BC270" s="12" t="s">
        <v>1493</v>
      </c>
      <c r="BD270" s="12" t="s">
        <v>1493</v>
      </c>
      <c r="BE270" s="12" t="s">
        <v>1493</v>
      </c>
      <c r="BF270" s="12" t="s">
        <v>1493</v>
      </c>
      <c r="BG270" s="12" t="s">
        <v>1493</v>
      </c>
      <c r="BH270" s="12" t="s">
        <v>1493</v>
      </c>
      <c r="BI270" s="12" t="s">
        <v>1493</v>
      </c>
      <c r="BJ270" s="12" t="s">
        <v>1493</v>
      </c>
      <c r="BK270" s="12" t="s">
        <v>1493</v>
      </c>
      <c r="BL270" s="12" t="s">
        <v>1493</v>
      </c>
      <c r="BM270" s="12" t="s">
        <v>1493</v>
      </c>
      <c r="BN270" s="12" t="s">
        <v>1493</v>
      </c>
      <c r="BO270" s="12" t="s">
        <v>1493</v>
      </c>
      <c r="BP270" s="12" t="s">
        <v>1493</v>
      </c>
      <c r="BQ270" s="12" t="s">
        <v>1493</v>
      </c>
      <c r="BR270" s="12" t="s">
        <v>1493</v>
      </c>
      <c r="BS270" s="12" t="s">
        <v>1493</v>
      </c>
      <c r="BT270" s="12" t="s">
        <v>1493</v>
      </c>
      <c r="BU270" s="12" t="s">
        <v>1493</v>
      </c>
      <c r="BV270" s="12" t="s">
        <v>1493</v>
      </c>
      <c r="BW270" s="12" t="s">
        <v>1493</v>
      </c>
      <c r="BX270" s="12" t="s">
        <v>1493</v>
      </c>
      <c r="BY270" s="12" t="s">
        <v>1493</v>
      </c>
      <c r="BZ270" s="12" t="s">
        <v>1493</v>
      </c>
      <c r="CA270" s="12" t="s">
        <v>1493</v>
      </c>
      <c r="CB270" s="12" t="s">
        <v>1493</v>
      </c>
      <c r="CC270" s="12" t="s">
        <v>1493</v>
      </c>
      <c r="CD270" s="12" t="s">
        <v>1493</v>
      </c>
      <c r="CE270" s="12" t="s">
        <v>1493</v>
      </c>
      <c r="CF270" s="12" t="s">
        <v>1493</v>
      </c>
      <c r="CG270" s="12" t="s">
        <v>1493</v>
      </c>
      <c r="CH270" s="12" t="s">
        <v>1493</v>
      </c>
      <c r="CI270" s="12" t="s">
        <v>1493</v>
      </c>
      <c r="CJ270" s="12" t="s">
        <v>1493</v>
      </c>
      <c r="CK270" s="12" t="s">
        <v>1493</v>
      </c>
      <c r="CL270" s="12" t="s">
        <v>1493</v>
      </c>
      <c r="CM270" s="12" t="s">
        <v>1493</v>
      </c>
      <c r="CN270" s="12" t="s">
        <v>1493</v>
      </c>
      <c r="CO270" s="12" t="s">
        <v>1493</v>
      </c>
      <c r="CP270" s="12" t="s">
        <v>1493</v>
      </c>
      <c r="CQ270" s="12" t="s">
        <v>1493</v>
      </c>
      <c r="CR270" s="12" t="s">
        <v>1493</v>
      </c>
      <c r="CS270" s="12" t="s">
        <v>1493</v>
      </c>
      <c r="CT270" s="12" t="s">
        <v>1493</v>
      </c>
      <c r="CU270" s="12" t="s">
        <v>1493</v>
      </c>
      <c r="CV270" s="12" t="s">
        <v>1493</v>
      </c>
      <c r="CW270" s="12" t="s">
        <v>1493</v>
      </c>
      <c r="CX270" s="12" t="s">
        <v>1493</v>
      </c>
      <c r="CY270" s="12" t="s">
        <v>1493</v>
      </c>
      <c r="CZ270" s="12" t="s">
        <v>1493</v>
      </c>
      <c r="DA270" s="12" t="s">
        <v>1493</v>
      </c>
      <c r="DB270" s="12" t="s">
        <v>1493</v>
      </c>
      <c r="DC270" s="12" t="s">
        <v>1493</v>
      </c>
      <c r="DD270" s="12" t="s">
        <v>1493</v>
      </c>
      <c r="DE270" s="12" t="s">
        <v>1493</v>
      </c>
      <c r="DF270" s="12" t="s">
        <v>1493</v>
      </c>
      <c r="DG270" s="12" t="s">
        <v>1493</v>
      </c>
      <c r="DH270" s="12" t="s">
        <v>1493</v>
      </c>
      <c r="DI270" s="12" t="s">
        <v>1493</v>
      </c>
      <c r="DJ270" s="12" t="s">
        <v>1493</v>
      </c>
      <c r="DK270" s="12" t="s">
        <v>1493</v>
      </c>
      <c r="DL270" s="12" t="s">
        <v>1493</v>
      </c>
      <c r="DM270" s="12" t="s">
        <v>1493</v>
      </c>
      <c r="DN270" s="12" t="s">
        <v>1493</v>
      </c>
      <c r="DO270" s="12" t="s">
        <v>1493</v>
      </c>
      <c r="DP270" s="12" t="s">
        <v>1493</v>
      </c>
      <c r="DQ270" s="12" t="s">
        <v>1493</v>
      </c>
      <c r="DR270" s="12" t="s">
        <v>1493</v>
      </c>
      <c r="DS270" s="12" t="s">
        <v>1493</v>
      </c>
      <c r="DT270" s="12" t="s">
        <v>1493</v>
      </c>
      <c r="DU270" s="12" t="s">
        <v>1493</v>
      </c>
      <c r="DV270" s="12" t="s">
        <v>1493</v>
      </c>
      <c r="DW270" s="12" t="s">
        <v>1493</v>
      </c>
      <c r="DX270" s="12" t="s">
        <v>1493</v>
      </c>
      <c r="DY270" s="12" t="s">
        <v>1493</v>
      </c>
      <c r="DZ270" s="12" t="s">
        <v>1493</v>
      </c>
      <c r="EA270" s="12" t="s">
        <v>1493</v>
      </c>
      <c r="EB270" s="12" t="s">
        <v>1493</v>
      </c>
      <c r="EC270" s="12" t="s">
        <v>1493</v>
      </c>
      <c r="ED270" s="12" t="s">
        <v>1493</v>
      </c>
      <c r="EE270" s="12" t="s">
        <v>1493</v>
      </c>
      <c r="EF270" s="12" t="s">
        <v>1493</v>
      </c>
      <c r="EG270" s="12" t="s">
        <v>1493</v>
      </c>
      <c r="EH270" s="12" t="s">
        <v>1493</v>
      </c>
      <c r="EI270" s="12" t="s">
        <v>1493</v>
      </c>
      <c r="EJ270" s="12" t="s">
        <v>1493</v>
      </c>
      <c r="EK270" s="12" t="s">
        <v>1493</v>
      </c>
      <c r="EL270" s="12" t="s">
        <v>1493</v>
      </c>
      <c r="EM270" s="12" t="s">
        <v>1493</v>
      </c>
      <c r="EN270" s="12" t="s">
        <v>1493</v>
      </c>
      <c r="EO270" s="12" t="s">
        <v>1493</v>
      </c>
      <c r="EP270" s="12" t="s">
        <v>1493</v>
      </c>
      <c r="EQ270" s="12" t="s">
        <v>1493</v>
      </c>
      <c r="ER270" s="12" t="s">
        <v>1493</v>
      </c>
      <c r="ES270" s="12" t="s">
        <v>1493</v>
      </c>
      <c r="ET270" s="12" t="s">
        <v>1493</v>
      </c>
      <c r="EU270" s="12" t="s">
        <v>1493</v>
      </c>
      <c r="EV270" s="12" t="s">
        <v>1493</v>
      </c>
      <c r="EW270" s="12" t="s">
        <v>1493</v>
      </c>
      <c r="EX270" s="12" t="s">
        <v>1493</v>
      </c>
      <c r="EY270" s="12" t="s">
        <v>1493</v>
      </c>
      <c r="EZ270" s="12" t="s">
        <v>1493</v>
      </c>
      <c r="FA270" s="12" t="s">
        <v>1493</v>
      </c>
      <c r="FB270" s="12" t="s">
        <v>1493</v>
      </c>
      <c r="FC270" s="12" t="s">
        <v>1493</v>
      </c>
      <c r="FD270" s="12" t="s">
        <v>1493</v>
      </c>
      <c r="FE270" s="12" t="s">
        <v>1493</v>
      </c>
      <c r="FF270" s="12" t="s">
        <v>1493</v>
      </c>
      <c r="FG270" s="12" t="s">
        <v>1493</v>
      </c>
      <c r="FH270" s="12" t="s">
        <v>1493</v>
      </c>
      <c r="FI270" s="12" t="s">
        <v>1493</v>
      </c>
      <c r="FJ270" s="12" t="s">
        <v>1493</v>
      </c>
      <c r="FK270" s="12" t="s">
        <v>1493</v>
      </c>
      <c r="FL270" s="12" t="s">
        <v>1493</v>
      </c>
      <c r="FM270" s="12" t="s">
        <v>1493</v>
      </c>
      <c r="FN270">
        <v>1</v>
      </c>
      <c r="FO270" s="12" t="s">
        <v>1493</v>
      </c>
      <c r="FP270" s="12" t="s">
        <v>1493</v>
      </c>
      <c r="FQ270">
        <v>1</v>
      </c>
      <c r="FR270" s="12" t="s">
        <v>1493</v>
      </c>
      <c r="FS270" s="12" t="s">
        <v>1493</v>
      </c>
      <c r="FT270" s="12" t="s">
        <v>1493</v>
      </c>
      <c r="FU270" s="12" t="s">
        <v>1493</v>
      </c>
      <c r="FV270" s="12" t="s">
        <v>1493</v>
      </c>
      <c r="FW270" s="12" t="s">
        <v>1493</v>
      </c>
      <c r="FX270" s="12" t="s">
        <v>1493</v>
      </c>
      <c r="FY270" s="12" t="s">
        <v>1493</v>
      </c>
      <c r="FZ270" s="12" t="s">
        <v>1493</v>
      </c>
      <c r="GA270" s="12" t="s">
        <v>1493</v>
      </c>
      <c r="GB270" s="12" t="s">
        <v>1493</v>
      </c>
      <c r="GC270" s="12" t="s">
        <v>1493</v>
      </c>
      <c r="GD270" s="12" t="s">
        <v>1493</v>
      </c>
      <c r="GE270" s="12" t="s">
        <v>1493</v>
      </c>
      <c r="GF270" s="12" t="s">
        <v>1493</v>
      </c>
      <c r="GG270" s="12" t="s">
        <v>1493</v>
      </c>
      <c r="GH270" s="12" t="s">
        <v>1493</v>
      </c>
      <c r="GI270" s="12" t="s">
        <v>1493</v>
      </c>
      <c r="GJ270">
        <v>0</v>
      </c>
      <c r="GK270">
        <v>0</v>
      </c>
      <c r="GL270">
        <v>0</v>
      </c>
      <c r="GN270">
        <v>1</v>
      </c>
    </row>
    <row r="271" spans="1:196" x14ac:dyDescent="0.25">
      <c r="A271" s="4">
        <v>1.175</v>
      </c>
      <c r="B271" s="12" t="s">
        <v>535</v>
      </c>
      <c r="C271" s="12" t="s">
        <v>1493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 s="12" t="s">
        <v>1493</v>
      </c>
      <c r="M271" s="12" t="s">
        <v>1493</v>
      </c>
      <c r="N271" s="12" t="s">
        <v>1493</v>
      </c>
      <c r="O271" s="12" t="s">
        <v>1493</v>
      </c>
      <c r="P271" s="12" t="s">
        <v>969</v>
      </c>
      <c r="Q271" s="12" t="s">
        <v>1493</v>
      </c>
      <c r="R271">
        <v>1</v>
      </c>
      <c r="S271" s="12" t="s">
        <v>1493</v>
      </c>
      <c r="T271" s="12" t="s">
        <v>1493</v>
      </c>
      <c r="U271" s="12" t="s">
        <v>1493</v>
      </c>
      <c r="V271" s="12" t="s">
        <v>1493</v>
      </c>
      <c r="W271" s="12" t="s">
        <v>1493</v>
      </c>
      <c r="X271" s="12" t="s">
        <v>1493</v>
      </c>
      <c r="Y271" s="12" t="s">
        <v>1493</v>
      </c>
      <c r="Z271" s="12" t="s">
        <v>1493</v>
      </c>
      <c r="AA271" s="12" t="s">
        <v>1493</v>
      </c>
      <c r="AB271">
        <v>1</v>
      </c>
      <c r="AC271">
        <v>1</v>
      </c>
      <c r="AD271" s="12" t="s">
        <v>1493</v>
      </c>
      <c r="AE271" s="12" t="s">
        <v>1493</v>
      </c>
      <c r="AF271" s="12" t="s">
        <v>1493</v>
      </c>
      <c r="AG271" s="12" t="s">
        <v>1493</v>
      </c>
      <c r="AH271" s="12" t="s">
        <v>1493</v>
      </c>
      <c r="AI271" s="12" t="s">
        <v>1493</v>
      </c>
      <c r="AJ271" s="12" t="s">
        <v>1493</v>
      </c>
      <c r="AK271" s="12" t="s">
        <v>1493</v>
      </c>
      <c r="AL271" s="12" t="s">
        <v>1493</v>
      </c>
      <c r="AM271" s="12" t="s">
        <v>1493</v>
      </c>
      <c r="AN271" s="12" t="s">
        <v>1493</v>
      </c>
      <c r="AO271" s="12" t="s">
        <v>1493</v>
      </c>
      <c r="AP271" s="12" t="s">
        <v>1493</v>
      </c>
      <c r="AQ271" s="12" t="s">
        <v>1493</v>
      </c>
      <c r="AR271" s="12" t="s">
        <v>1493</v>
      </c>
      <c r="AS271" s="12" t="s">
        <v>1493</v>
      </c>
      <c r="AT271" s="12" t="s">
        <v>1493</v>
      </c>
      <c r="AU271" s="12" t="s">
        <v>1493</v>
      </c>
      <c r="AV271" s="12" t="s">
        <v>1493</v>
      </c>
      <c r="AW271" s="12" t="s">
        <v>1493</v>
      </c>
      <c r="AX271" s="12" t="s">
        <v>1493</v>
      </c>
      <c r="AY271" s="12" t="s">
        <v>1493</v>
      </c>
      <c r="AZ271" s="12" t="s">
        <v>1493</v>
      </c>
      <c r="BA271" s="12" t="s">
        <v>1493</v>
      </c>
      <c r="BB271" s="12" t="s">
        <v>1493</v>
      </c>
      <c r="BC271" s="12" t="s">
        <v>1493</v>
      </c>
      <c r="BD271" s="12" t="s">
        <v>1493</v>
      </c>
      <c r="BE271" s="12" t="s">
        <v>1493</v>
      </c>
      <c r="BF271" s="12" t="s">
        <v>1493</v>
      </c>
      <c r="BG271" s="12" t="s">
        <v>1493</v>
      </c>
      <c r="BH271" s="12" t="s">
        <v>1493</v>
      </c>
      <c r="BI271" s="12" t="s">
        <v>1493</v>
      </c>
      <c r="BJ271" s="12" t="s">
        <v>1493</v>
      </c>
      <c r="BK271" s="12" t="s">
        <v>1493</v>
      </c>
      <c r="BL271" s="12" t="s">
        <v>1493</v>
      </c>
      <c r="BM271" s="12" t="s">
        <v>1493</v>
      </c>
      <c r="BN271" s="12" t="s">
        <v>1493</v>
      </c>
      <c r="BO271" s="12" t="s">
        <v>1493</v>
      </c>
      <c r="BP271" s="12" t="s">
        <v>1493</v>
      </c>
      <c r="BQ271" s="12" t="s">
        <v>1493</v>
      </c>
      <c r="BR271" s="12" t="s">
        <v>1493</v>
      </c>
      <c r="BS271" s="12" t="s">
        <v>1493</v>
      </c>
      <c r="BT271" s="12" t="s">
        <v>1493</v>
      </c>
      <c r="BU271" s="12" t="s">
        <v>1493</v>
      </c>
      <c r="BV271" s="12" t="s">
        <v>1493</v>
      </c>
      <c r="BW271" s="12" t="s">
        <v>1493</v>
      </c>
      <c r="BX271" s="12" t="s">
        <v>1493</v>
      </c>
      <c r="BY271" s="12" t="s">
        <v>1493</v>
      </c>
      <c r="BZ271" s="12" t="s">
        <v>1493</v>
      </c>
      <c r="CA271" s="12" t="s">
        <v>1493</v>
      </c>
      <c r="CB271" s="12" t="s">
        <v>1493</v>
      </c>
      <c r="CC271" s="12" t="s">
        <v>1493</v>
      </c>
      <c r="CD271" s="12" t="s">
        <v>1493</v>
      </c>
      <c r="CE271" s="12" t="s">
        <v>1493</v>
      </c>
      <c r="CF271" s="12" t="s">
        <v>1493</v>
      </c>
      <c r="CG271" s="12" t="s">
        <v>1493</v>
      </c>
      <c r="CH271" s="12" t="s">
        <v>1493</v>
      </c>
      <c r="CI271" s="12" t="s">
        <v>1493</v>
      </c>
      <c r="CJ271" s="12" t="s">
        <v>1493</v>
      </c>
      <c r="CK271" s="12" t="s">
        <v>1493</v>
      </c>
      <c r="CL271" s="12" t="s">
        <v>1493</v>
      </c>
      <c r="CM271" s="12" t="s">
        <v>1493</v>
      </c>
      <c r="CN271" s="12" t="s">
        <v>1493</v>
      </c>
      <c r="CO271" s="12" t="s">
        <v>1493</v>
      </c>
      <c r="CP271" s="12" t="s">
        <v>1493</v>
      </c>
      <c r="CQ271" s="12" t="s">
        <v>1493</v>
      </c>
      <c r="CR271" s="12" t="s">
        <v>1493</v>
      </c>
      <c r="CS271" s="12" t="s">
        <v>1493</v>
      </c>
      <c r="CT271" s="12" t="s">
        <v>1493</v>
      </c>
      <c r="CU271" s="12" t="s">
        <v>1493</v>
      </c>
      <c r="CV271" s="12" t="s">
        <v>1493</v>
      </c>
      <c r="CW271" s="12" t="s">
        <v>1493</v>
      </c>
      <c r="CX271" s="12" t="s">
        <v>1493</v>
      </c>
      <c r="CY271" s="12" t="s">
        <v>1493</v>
      </c>
      <c r="CZ271" s="12" t="s">
        <v>1493</v>
      </c>
      <c r="DA271" s="12" t="s">
        <v>1493</v>
      </c>
      <c r="DB271" s="12" t="s">
        <v>1493</v>
      </c>
      <c r="DC271" s="12" t="s">
        <v>1493</v>
      </c>
      <c r="DD271" s="12" t="s">
        <v>1493</v>
      </c>
      <c r="DE271" s="12" t="s">
        <v>1493</v>
      </c>
      <c r="DF271" s="12" t="s">
        <v>1493</v>
      </c>
      <c r="DG271" s="12" t="s">
        <v>1493</v>
      </c>
      <c r="DH271" s="12" t="s">
        <v>1493</v>
      </c>
      <c r="DI271" s="12" t="s">
        <v>1493</v>
      </c>
      <c r="DJ271" s="12" t="s">
        <v>1493</v>
      </c>
      <c r="DK271" s="12" t="s">
        <v>1493</v>
      </c>
      <c r="DL271" s="12" t="s">
        <v>1493</v>
      </c>
      <c r="DM271" s="12" t="s">
        <v>1493</v>
      </c>
      <c r="DN271" s="12" t="s">
        <v>1493</v>
      </c>
      <c r="DO271" s="12" t="s">
        <v>1493</v>
      </c>
      <c r="DP271" s="12" t="s">
        <v>1493</v>
      </c>
      <c r="DQ271" s="12" t="s">
        <v>1493</v>
      </c>
      <c r="DR271" s="12" t="s">
        <v>1493</v>
      </c>
      <c r="DS271" s="12" t="s">
        <v>1493</v>
      </c>
      <c r="DT271" s="12" t="s">
        <v>1493</v>
      </c>
      <c r="DU271" s="12" t="s">
        <v>1493</v>
      </c>
      <c r="DV271" s="12" t="s">
        <v>1493</v>
      </c>
      <c r="DW271" s="12" t="s">
        <v>1493</v>
      </c>
      <c r="DX271" s="12" t="s">
        <v>1493</v>
      </c>
      <c r="DY271" s="12" t="s">
        <v>1493</v>
      </c>
      <c r="DZ271" s="12" t="s">
        <v>1493</v>
      </c>
      <c r="EA271" s="12" t="s">
        <v>1493</v>
      </c>
      <c r="EB271" s="12" t="s">
        <v>1493</v>
      </c>
      <c r="EC271" s="12" t="s">
        <v>1493</v>
      </c>
      <c r="ED271" s="12" t="s">
        <v>1493</v>
      </c>
      <c r="EE271" s="12" t="s">
        <v>1493</v>
      </c>
      <c r="EF271" s="12" t="s">
        <v>1493</v>
      </c>
      <c r="EG271" s="12" t="s">
        <v>1493</v>
      </c>
      <c r="EH271" s="12" t="s">
        <v>1493</v>
      </c>
      <c r="EI271" s="12" t="s">
        <v>1493</v>
      </c>
      <c r="EJ271" s="12" t="s">
        <v>1493</v>
      </c>
      <c r="EK271" s="12" t="s">
        <v>1493</v>
      </c>
      <c r="EL271" s="12" t="s">
        <v>1493</v>
      </c>
      <c r="EM271" s="12" t="s">
        <v>1493</v>
      </c>
      <c r="EN271" s="12" t="s">
        <v>1493</v>
      </c>
      <c r="EO271" s="12" t="s">
        <v>1493</v>
      </c>
      <c r="EP271" s="12" t="s">
        <v>1493</v>
      </c>
      <c r="EQ271" s="12" t="s">
        <v>1493</v>
      </c>
      <c r="ER271" s="12" t="s">
        <v>1493</v>
      </c>
      <c r="ES271" s="12" t="s">
        <v>1493</v>
      </c>
      <c r="ET271" s="12" t="s">
        <v>1493</v>
      </c>
      <c r="EU271" s="12" t="s">
        <v>1493</v>
      </c>
      <c r="EV271" s="12" t="s">
        <v>1493</v>
      </c>
      <c r="EW271" s="12" t="s">
        <v>1493</v>
      </c>
      <c r="EX271" s="12" t="s">
        <v>1493</v>
      </c>
      <c r="EY271" s="12" t="s">
        <v>1493</v>
      </c>
      <c r="EZ271" s="12" t="s">
        <v>1493</v>
      </c>
      <c r="FA271" s="12" t="s">
        <v>1493</v>
      </c>
      <c r="FB271" s="12" t="s">
        <v>1493</v>
      </c>
      <c r="FC271" s="12" t="s">
        <v>1493</v>
      </c>
      <c r="FD271" s="12" t="s">
        <v>1493</v>
      </c>
      <c r="FE271" s="12" t="s">
        <v>1493</v>
      </c>
      <c r="FF271" s="12" t="s">
        <v>1493</v>
      </c>
      <c r="FG271" s="12" t="s">
        <v>1493</v>
      </c>
      <c r="FH271" s="12" t="s">
        <v>1493</v>
      </c>
      <c r="FI271" s="12" t="s">
        <v>1493</v>
      </c>
      <c r="FJ271" s="12" t="s">
        <v>1493</v>
      </c>
      <c r="FK271" s="12" t="s">
        <v>1493</v>
      </c>
      <c r="FL271" s="12" t="s">
        <v>1493</v>
      </c>
      <c r="FM271" s="12" t="s">
        <v>1493</v>
      </c>
      <c r="FN271">
        <v>1</v>
      </c>
      <c r="FO271" s="12" t="s">
        <v>1493</v>
      </c>
      <c r="FP271" s="12" t="s">
        <v>1493</v>
      </c>
      <c r="FQ271">
        <v>0</v>
      </c>
      <c r="FR271" s="12" t="s">
        <v>1493</v>
      </c>
      <c r="FS271" s="12" t="s">
        <v>1493</v>
      </c>
      <c r="FT271" s="12" t="s">
        <v>1493</v>
      </c>
      <c r="FU271" s="12" t="s">
        <v>1493</v>
      </c>
      <c r="FV271" s="12" t="s">
        <v>1493</v>
      </c>
      <c r="FW271" s="12" t="s">
        <v>1493</v>
      </c>
      <c r="FX271" s="12" t="s">
        <v>1493</v>
      </c>
      <c r="FY271" s="12" t="s">
        <v>1493</v>
      </c>
      <c r="FZ271" s="12" t="s">
        <v>1493</v>
      </c>
      <c r="GA271" s="12" t="s">
        <v>1493</v>
      </c>
      <c r="GB271" s="12" t="s">
        <v>1493</v>
      </c>
      <c r="GC271" s="12" t="s">
        <v>1493</v>
      </c>
      <c r="GD271" s="12" t="s">
        <v>1493</v>
      </c>
      <c r="GE271" s="12" t="s">
        <v>1493</v>
      </c>
      <c r="GF271" s="12" t="s">
        <v>1493</v>
      </c>
      <c r="GG271" s="12" t="s">
        <v>1493</v>
      </c>
      <c r="GH271" s="12" t="s">
        <v>1493</v>
      </c>
      <c r="GI271" s="12" t="s">
        <v>1493</v>
      </c>
      <c r="GJ271">
        <v>0</v>
      </c>
      <c r="GK271">
        <v>0</v>
      </c>
      <c r="GL271">
        <v>0</v>
      </c>
      <c r="GN271">
        <v>1</v>
      </c>
    </row>
    <row r="272" spans="1:196" x14ac:dyDescent="0.25">
      <c r="A272" s="4">
        <v>1.1759999999999999</v>
      </c>
      <c r="B272" s="12" t="s">
        <v>1332</v>
      </c>
      <c r="C272" s="12" t="s">
        <v>1493</v>
      </c>
      <c r="D272">
        <v>1</v>
      </c>
      <c r="E272" s="12" t="s">
        <v>1493</v>
      </c>
      <c r="F272" s="12" t="s">
        <v>1493</v>
      </c>
      <c r="G272" s="12" t="s">
        <v>1493</v>
      </c>
      <c r="H272" s="12" t="s">
        <v>1493</v>
      </c>
      <c r="I272" s="12" t="s">
        <v>1493</v>
      </c>
      <c r="J272" s="12" t="s">
        <v>1493</v>
      </c>
      <c r="K272" s="12" t="s">
        <v>1493</v>
      </c>
      <c r="L272" s="12" t="s">
        <v>1493</v>
      </c>
      <c r="M272" s="12" t="s">
        <v>1493</v>
      </c>
      <c r="N272" s="12" t="s">
        <v>1493</v>
      </c>
      <c r="O272">
        <v>1</v>
      </c>
      <c r="P272" s="12" t="s">
        <v>1493</v>
      </c>
      <c r="Q272" s="12" t="s">
        <v>1493</v>
      </c>
      <c r="R272" s="12" t="s">
        <v>1493</v>
      </c>
      <c r="S272" s="12" t="s">
        <v>1493</v>
      </c>
      <c r="T272" s="12" t="s">
        <v>1493</v>
      </c>
      <c r="U272" s="12" t="s">
        <v>1493</v>
      </c>
      <c r="V272" s="12" t="s">
        <v>1493</v>
      </c>
      <c r="W272" s="12" t="s">
        <v>1493</v>
      </c>
      <c r="X272" s="12" t="s">
        <v>1493</v>
      </c>
      <c r="Y272" s="12" t="s">
        <v>1493</v>
      </c>
      <c r="Z272" s="12" t="s">
        <v>1493</v>
      </c>
      <c r="AA272" s="12" t="s">
        <v>1493</v>
      </c>
      <c r="AB272" s="12" t="s">
        <v>1493</v>
      </c>
      <c r="AC272" s="12" t="s">
        <v>1493</v>
      </c>
      <c r="AD272" s="12" t="s">
        <v>1493</v>
      </c>
      <c r="AE272" s="12" t="s">
        <v>1493</v>
      </c>
      <c r="AF272" s="12" t="s">
        <v>1493</v>
      </c>
      <c r="AG272" s="12" t="s">
        <v>1493</v>
      </c>
      <c r="AH272" s="12" t="s">
        <v>1493</v>
      </c>
      <c r="AI272" s="12" t="s">
        <v>1493</v>
      </c>
      <c r="AJ272" s="12" t="s">
        <v>1493</v>
      </c>
      <c r="AK272" s="12" t="s">
        <v>1493</v>
      </c>
      <c r="AL272" s="12" t="s">
        <v>1493</v>
      </c>
      <c r="AM272" s="12" t="s">
        <v>1493</v>
      </c>
      <c r="AN272" s="12" t="s">
        <v>1493</v>
      </c>
      <c r="AO272" s="12" t="s">
        <v>1493</v>
      </c>
      <c r="AP272" s="12" t="s">
        <v>1493</v>
      </c>
      <c r="AQ272" s="12" t="s">
        <v>1493</v>
      </c>
      <c r="AR272" s="12" t="s">
        <v>1493</v>
      </c>
      <c r="AS272" s="12" t="s">
        <v>1493</v>
      </c>
      <c r="AT272" s="12" t="s">
        <v>1493</v>
      </c>
      <c r="AU272" s="12" t="s">
        <v>1493</v>
      </c>
      <c r="AV272" s="12" t="s">
        <v>1493</v>
      </c>
      <c r="AW272" s="12" t="s">
        <v>1493</v>
      </c>
      <c r="AX272" s="12" t="s">
        <v>1493</v>
      </c>
      <c r="AY272" s="12" t="s">
        <v>1493</v>
      </c>
      <c r="AZ272" s="12" t="s">
        <v>1493</v>
      </c>
      <c r="BA272" s="12" t="s">
        <v>1493</v>
      </c>
      <c r="BB272" s="12" t="s">
        <v>1493</v>
      </c>
      <c r="BC272" s="12" t="s">
        <v>1493</v>
      </c>
      <c r="BD272" s="12" t="s">
        <v>1493</v>
      </c>
      <c r="BE272" s="12" t="s">
        <v>1493</v>
      </c>
      <c r="BF272" s="12" t="s">
        <v>1493</v>
      </c>
      <c r="BG272" s="12" t="s">
        <v>1493</v>
      </c>
      <c r="BH272" s="12" t="s">
        <v>1493</v>
      </c>
      <c r="BI272" s="12" t="s">
        <v>1493</v>
      </c>
      <c r="BJ272" s="12" t="s">
        <v>1493</v>
      </c>
      <c r="BK272" s="12" t="s">
        <v>1493</v>
      </c>
      <c r="BL272" s="12" t="s">
        <v>1493</v>
      </c>
      <c r="BM272" s="12" t="s">
        <v>1493</v>
      </c>
      <c r="BN272" s="12" t="s">
        <v>1493</v>
      </c>
      <c r="BO272" s="12" t="s">
        <v>1493</v>
      </c>
      <c r="BP272" s="12" t="s">
        <v>1493</v>
      </c>
      <c r="BQ272" s="12" t="s">
        <v>1493</v>
      </c>
      <c r="BR272" s="12" t="s">
        <v>1493</v>
      </c>
      <c r="BS272" s="12" t="s">
        <v>1493</v>
      </c>
      <c r="BT272" s="12" t="s">
        <v>1493</v>
      </c>
      <c r="BU272" s="12" t="s">
        <v>1493</v>
      </c>
      <c r="BV272" s="12" t="s">
        <v>1493</v>
      </c>
      <c r="BW272" s="12" t="s">
        <v>1493</v>
      </c>
      <c r="BX272" s="12" t="s">
        <v>1493</v>
      </c>
      <c r="BY272" s="12" t="s">
        <v>1493</v>
      </c>
      <c r="BZ272" s="12" t="s">
        <v>1493</v>
      </c>
      <c r="CA272" s="12" t="s">
        <v>1493</v>
      </c>
      <c r="CB272" s="12" t="s">
        <v>1493</v>
      </c>
      <c r="CC272" s="12" t="s">
        <v>1493</v>
      </c>
      <c r="CD272" s="12" t="s">
        <v>1493</v>
      </c>
      <c r="CE272" s="12" t="s">
        <v>1493</v>
      </c>
      <c r="CF272" s="12" t="s">
        <v>1493</v>
      </c>
      <c r="CG272" s="12" t="s">
        <v>1493</v>
      </c>
      <c r="CH272" s="12" t="s">
        <v>1493</v>
      </c>
      <c r="CI272" s="12" t="s">
        <v>1493</v>
      </c>
      <c r="CJ272" s="12" t="s">
        <v>1493</v>
      </c>
      <c r="CK272" s="12" t="s">
        <v>1493</v>
      </c>
      <c r="CL272" s="12" t="s">
        <v>1493</v>
      </c>
      <c r="CM272" s="12" t="s">
        <v>1493</v>
      </c>
      <c r="CN272" s="12" t="s">
        <v>1493</v>
      </c>
      <c r="CO272" s="12" t="s">
        <v>1493</v>
      </c>
      <c r="CP272" s="12" t="s">
        <v>1493</v>
      </c>
      <c r="CQ272" s="12" t="s">
        <v>1493</v>
      </c>
      <c r="CR272" s="12" t="s">
        <v>1493</v>
      </c>
      <c r="CS272" s="12" t="s">
        <v>1493</v>
      </c>
      <c r="CT272" s="12" t="s">
        <v>1493</v>
      </c>
      <c r="CU272" s="12" t="s">
        <v>1493</v>
      </c>
      <c r="CV272" s="12" t="s">
        <v>1493</v>
      </c>
      <c r="CW272" s="12" t="s">
        <v>1493</v>
      </c>
      <c r="CX272" s="12" t="s">
        <v>1493</v>
      </c>
      <c r="CY272" s="12" t="s">
        <v>1493</v>
      </c>
      <c r="CZ272" s="12" t="s">
        <v>1493</v>
      </c>
      <c r="DA272" s="12" t="s">
        <v>1493</v>
      </c>
      <c r="DB272" s="12" t="s">
        <v>1493</v>
      </c>
      <c r="DC272" s="12" t="s">
        <v>1493</v>
      </c>
      <c r="DD272" s="12" t="s">
        <v>1493</v>
      </c>
      <c r="DE272" s="12" t="s">
        <v>1493</v>
      </c>
      <c r="DF272" s="12" t="s">
        <v>1493</v>
      </c>
      <c r="DG272" s="12" t="s">
        <v>1493</v>
      </c>
      <c r="DH272" s="12" t="s">
        <v>1493</v>
      </c>
      <c r="DI272" s="12" t="s">
        <v>1493</v>
      </c>
      <c r="DJ272" s="12" t="s">
        <v>1493</v>
      </c>
      <c r="DK272" s="12" t="s">
        <v>1493</v>
      </c>
      <c r="DL272" s="12" t="s">
        <v>1493</v>
      </c>
      <c r="DM272" s="12" t="s">
        <v>1493</v>
      </c>
      <c r="DN272" s="12" t="s">
        <v>1493</v>
      </c>
      <c r="DO272" s="12" t="s">
        <v>1493</v>
      </c>
      <c r="DP272" s="12" t="s">
        <v>1493</v>
      </c>
      <c r="DQ272" s="12" t="s">
        <v>1493</v>
      </c>
      <c r="DR272" s="12" t="s">
        <v>1493</v>
      </c>
      <c r="DS272" s="12" t="s">
        <v>1493</v>
      </c>
      <c r="DT272" s="12" t="s">
        <v>1493</v>
      </c>
      <c r="DU272" s="12" t="s">
        <v>1493</v>
      </c>
      <c r="DV272" s="12" t="s">
        <v>1493</v>
      </c>
      <c r="DW272" s="12" t="s">
        <v>1493</v>
      </c>
      <c r="DX272" s="12" t="s">
        <v>1493</v>
      </c>
      <c r="DY272" s="12" t="s">
        <v>1493</v>
      </c>
      <c r="DZ272" s="12" t="s">
        <v>1493</v>
      </c>
      <c r="EA272" s="12" t="s">
        <v>1493</v>
      </c>
      <c r="EB272" s="12" t="s">
        <v>1493</v>
      </c>
      <c r="EC272" s="12" t="s">
        <v>1493</v>
      </c>
      <c r="ED272" s="12" t="s">
        <v>1493</v>
      </c>
      <c r="EE272" s="12" t="s">
        <v>1493</v>
      </c>
      <c r="EF272" s="12" t="s">
        <v>1493</v>
      </c>
      <c r="EG272" s="12" t="s">
        <v>1493</v>
      </c>
      <c r="EH272" s="12" t="s">
        <v>1493</v>
      </c>
      <c r="EI272" s="12" t="s">
        <v>1493</v>
      </c>
      <c r="EJ272" s="12" t="s">
        <v>1493</v>
      </c>
      <c r="EK272" s="12" t="s">
        <v>1493</v>
      </c>
      <c r="EL272" s="12" t="s">
        <v>1493</v>
      </c>
      <c r="EM272" s="12" t="s">
        <v>1493</v>
      </c>
      <c r="EN272" s="12" t="s">
        <v>1493</v>
      </c>
      <c r="EO272" s="12" t="s">
        <v>1493</v>
      </c>
      <c r="EP272" s="12" t="s">
        <v>1493</v>
      </c>
      <c r="EQ272" s="12" t="s">
        <v>1493</v>
      </c>
      <c r="ER272" s="12" t="s">
        <v>1493</v>
      </c>
      <c r="ES272" s="12" t="s">
        <v>1493</v>
      </c>
      <c r="ET272" s="12" t="s">
        <v>1493</v>
      </c>
      <c r="EU272" s="12" t="s">
        <v>1493</v>
      </c>
      <c r="EV272" s="12" t="s">
        <v>1493</v>
      </c>
      <c r="EW272" s="12" t="s">
        <v>1493</v>
      </c>
      <c r="EX272" s="12" t="s">
        <v>1493</v>
      </c>
      <c r="EY272" s="12" t="s">
        <v>1493</v>
      </c>
      <c r="EZ272" s="12" t="s">
        <v>1493</v>
      </c>
      <c r="FA272" s="12" t="s">
        <v>1493</v>
      </c>
      <c r="FB272" s="12" t="s">
        <v>1493</v>
      </c>
      <c r="FC272" s="12" t="s">
        <v>1493</v>
      </c>
      <c r="FD272" s="12" t="s">
        <v>1493</v>
      </c>
      <c r="FE272" s="12" t="s">
        <v>1493</v>
      </c>
      <c r="FF272" s="12" t="s">
        <v>1493</v>
      </c>
      <c r="FG272" s="12" t="s">
        <v>1493</v>
      </c>
      <c r="FH272" s="12" t="s">
        <v>1493</v>
      </c>
      <c r="FI272" s="12" t="s">
        <v>1493</v>
      </c>
      <c r="FJ272" s="12" t="s">
        <v>1493</v>
      </c>
      <c r="FK272" s="12" t="s">
        <v>1493</v>
      </c>
      <c r="FL272" s="12" t="s">
        <v>1493</v>
      </c>
      <c r="FM272" s="12" t="s">
        <v>1493</v>
      </c>
      <c r="FN272">
        <v>1</v>
      </c>
      <c r="FO272" s="12" t="s">
        <v>1493</v>
      </c>
      <c r="FP272" s="12" t="s">
        <v>1493</v>
      </c>
      <c r="FQ272">
        <v>1</v>
      </c>
      <c r="FR272" s="12" t="s">
        <v>1493</v>
      </c>
      <c r="FS272" s="12" t="s">
        <v>1493</v>
      </c>
      <c r="FT272" s="12" t="s">
        <v>1493</v>
      </c>
      <c r="FU272" s="12" t="s">
        <v>1493</v>
      </c>
      <c r="FV272" s="12" t="s">
        <v>1493</v>
      </c>
      <c r="FW272" s="12" t="s">
        <v>1493</v>
      </c>
      <c r="FX272" s="12" t="s">
        <v>1493</v>
      </c>
      <c r="FY272" s="12" t="s">
        <v>1493</v>
      </c>
      <c r="FZ272" s="12" t="s">
        <v>1493</v>
      </c>
      <c r="GA272" s="12" t="s">
        <v>1493</v>
      </c>
      <c r="GB272" s="12" t="s">
        <v>1493</v>
      </c>
      <c r="GC272" s="12" t="s">
        <v>1493</v>
      </c>
      <c r="GD272" s="12" t="s">
        <v>1493</v>
      </c>
      <c r="GE272" s="12" t="s">
        <v>1493</v>
      </c>
      <c r="GF272" s="12" t="s">
        <v>1493</v>
      </c>
      <c r="GG272" s="12" t="s">
        <v>1493</v>
      </c>
      <c r="GH272" s="12" t="s">
        <v>1493</v>
      </c>
      <c r="GI272" s="12" t="s">
        <v>1493</v>
      </c>
      <c r="GJ272">
        <v>0</v>
      </c>
      <c r="GK272">
        <v>0</v>
      </c>
      <c r="GL272">
        <v>0</v>
      </c>
      <c r="GN272">
        <v>1</v>
      </c>
    </row>
    <row r="273" spans="1:196" x14ac:dyDescent="0.25">
      <c r="A273" s="4">
        <v>1.177</v>
      </c>
      <c r="B273" s="12" t="s">
        <v>571</v>
      </c>
      <c r="C273">
        <v>56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 s="12" t="s">
        <v>1493</v>
      </c>
      <c r="M273" s="12" t="s">
        <v>1493</v>
      </c>
      <c r="N273" s="12" t="s">
        <v>1493</v>
      </c>
      <c r="O273" s="12" t="s">
        <v>1493</v>
      </c>
      <c r="P273" s="12" t="s">
        <v>1333</v>
      </c>
      <c r="Q273">
        <v>140</v>
      </c>
      <c r="R273">
        <v>1</v>
      </c>
      <c r="S273" s="12" t="s">
        <v>1493</v>
      </c>
      <c r="T273" s="12" t="s">
        <v>1493</v>
      </c>
      <c r="U273" s="12" t="s">
        <v>1493</v>
      </c>
      <c r="V273" s="12" t="s">
        <v>1493</v>
      </c>
      <c r="W273" s="12" t="s">
        <v>1493</v>
      </c>
      <c r="X273" s="12" t="s">
        <v>1493</v>
      </c>
      <c r="Y273" s="12" t="s">
        <v>1493</v>
      </c>
      <c r="Z273" s="12" t="s">
        <v>1493</v>
      </c>
      <c r="AA273" s="12" t="s">
        <v>1493</v>
      </c>
      <c r="AB273">
        <v>1</v>
      </c>
      <c r="AC273">
        <v>1</v>
      </c>
      <c r="AD273" t="s">
        <v>1235</v>
      </c>
      <c r="AE273">
        <v>238</v>
      </c>
      <c r="AF273">
        <v>1</v>
      </c>
      <c r="AG273" s="12" t="s">
        <v>1493</v>
      </c>
      <c r="AH273" s="12" t="s">
        <v>1493</v>
      </c>
      <c r="AI273" s="12" t="s">
        <v>1493</v>
      </c>
      <c r="AJ273" s="12" t="s">
        <v>1493</v>
      </c>
      <c r="AK273" s="12" t="s">
        <v>1493</v>
      </c>
      <c r="AL273" s="12" t="s">
        <v>1493</v>
      </c>
      <c r="AM273" s="12" t="s">
        <v>1493</v>
      </c>
      <c r="AN273" s="12" t="s">
        <v>1493</v>
      </c>
      <c r="AO273" s="12" t="s">
        <v>1493</v>
      </c>
      <c r="AP273" s="12" t="s">
        <v>1493</v>
      </c>
      <c r="AQ273">
        <v>1</v>
      </c>
      <c r="AR273" s="12" t="s">
        <v>1493</v>
      </c>
      <c r="AS273" s="12" t="s">
        <v>1493</v>
      </c>
      <c r="AT273" s="12" t="s">
        <v>1493</v>
      </c>
      <c r="AU273" s="12" t="s">
        <v>1493</v>
      </c>
      <c r="AV273" s="12" t="s">
        <v>1493</v>
      </c>
      <c r="AW273" s="12" t="s">
        <v>1493</v>
      </c>
      <c r="AX273" s="12" t="s">
        <v>1493</v>
      </c>
      <c r="AY273" s="12" t="s">
        <v>1493</v>
      </c>
      <c r="AZ273" s="12" t="s">
        <v>1493</v>
      </c>
      <c r="BA273" s="12" t="s">
        <v>1493</v>
      </c>
      <c r="BB273" s="12" t="s">
        <v>1493</v>
      </c>
      <c r="BC273" s="12" t="s">
        <v>1493</v>
      </c>
      <c r="BD273" s="12" t="s">
        <v>1493</v>
      </c>
      <c r="BE273" s="12" t="s">
        <v>1493</v>
      </c>
      <c r="BF273" s="12" t="s">
        <v>1493</v>
      </c>
      <c r="BG273" s="12" t="s">
        <v>1493</v>
      </c>
      <c r="BH273" s="12" t="s">
        <v>1493</v>
      </c>
      <c r="BI273" s="12" t="s">
        <v>1493</v>
      </c>
      <c r="BJ273" s="12" t="s">
        <v>1493</v>
      </c>
      <c r="BK273" s="12" t="s">
        <v>1493</v>
      </c>
      <c r="BL273" s="12" t="s">
        <v>1493</v>
      </c>
      <c r="BM273" s="12" t="s">
        <v>1493</v>
      </c>
      <c r="BN273" s="12" t="s">
        <v>1493</v>
      </c>
      <c r="BO273" s="12" t="s">
        <v>1493</v>
      </c>
      <c r="BP273" s="12" t="s">
        <v>1493</v>
      </c>
      <c r="BQ273" s="12" t="s">
        <v>1493</v>
      </c>
      <c r="BR273" s="12" t="s">
        <v>1493</v>
      </c>
      <c r="BS273" s="12" t="s">
        <v>1493</v>
      </c>
      <c r="BT273" s="12" t="s">
        <v>1493</v>
      </c>
      <c r="BU273" s="12" t="s">
        <v>1493</v>
      </c>
      <c r="BV273" s="12" t="s">
        <v>1493</v>
      </c>
      <c r="BW273" s="12" t="s">
        <v>1493</v>
      </c>
      <c r="BX273" s="12" t="s">
        <v>1493</v>
      </c>
      <c r="BY273" s="12" t="s">
        <v>1493</v>
      </c>
      <c r="BZ273" s="12" t="s">
        <v>1493</v>
      </c>
      <c r="CA273" s="12" t="s">
        <v>1493</v>
      </c>
      <c r="CB273" s="12" t="s">
        <v>1493</v>
      </c>
      <c r="CC273" s="12" t="s">
        <v>1493</v>
      </c>
      <c r="CD273" s="12" t="s">
        <v>1493</v>
      </c>
      <c r="CE273" s="12" t="s">
        <v>1493</v>
      </c>
      <c r="CF273" s="12" t="s">
        <v>1493</v>
      </c>
      <c r="CG273" s="12" t="s">
        <v>1493</v>
      </c>
      <c r="CH273" s="12" t="s">
        <v>1493</v>
      </c>
      <c r="CI273" s="12" t="s">
        <v>1493</v>
      </c>
      <c r="CJ273" s="12" t="s">
        <v>1493</v>
      </c>
      <c r="CK273" s="12" t="s">
        <v>1493</v>
      </c>
      <c r="CL273" s="12" t="s">
        <v>1493</v>
      </c>
      <c r="CM273" s="12" t="s">
        <v>1493</v>
      </c>
      <c r="CN273" s="12" t="s">
        <v>1493</v>
      </c>
      <c r="CO273" s="12" t="s">
        <v>1493</v>
      </c>
      <c r="CP273" s="12" t="s">
        <v>1493</v>
      </c>
      <c r="CQ273" s="12" t="s">
        <v>1493</v>
      </c>
      <c r="CR273" s="12" t="s">
        <v>1493</v>
      </c>
      <c r="CS273" s="12" t="s">
        <v>1493</v>
      </c>
      <c r="CT273" s="12" t="s">
        <v>1493</v>
      </c>
      <c r="CU273" s="12" t="s">
        <v>1493</v>
      </c>
      <c r="CV273" s="12" t="s">
        <v>1493</v>
      </c>
      <c r="CW273" s="12" t="s">
        <v>1493</v>
      </c>
      <c r="CX273" s="12" t="s">
        <v>1493</v>
      </c>
      <c r="CY273" s="12" t="s">
        <v>1493</v>
      </c>
      <c r="CZ273" s="12" t="s">
        <v>1493</v>
      </c>
      <c r="DA273" s="12" t="s">
        <v>1493</v>
      </c>
      <c r="DB273" s="12" t="s">
        <v>1493</v>
      </c>
      <c r="DC273" s="12" t="s">
        <v>1493</v>
      </c>
      <c r="DD273" s="12" t="s">
        <v>1493</v>
      </c>
      <c r="DE273" s="12" t="s">
        <v>1493</v>
      </c>
      <c r="DF273" s="12" t="s">
        <v>1493</v>
      </c>
      <c r="DG273" s="12" t="s">
        <v>1493</v>
      </c>
      <c r="DH273" s="12" t="s">
        <v>1493</v>
      </c>
      <c r="DI273" s="12" t="s">
        <v>1493</v>
      </c>
      <c r="DJ273" s="12" t="s">
        <v>1493</v>
      </c>
      <c r="DK273" s="12" t="s">
        <v>1493</v>
      </c>
      <c r="DL273" s="12" t="s">
        <v>1493</v>
      </c>
      <c r="DM273" s="12" t="s">
        <v>1493</v>
      </c>
      <c r="DN273" s="12" t="s">
        <v>1493</v>
      </c>
      <c r="DO273" s="12" t="s">
        <v>1493</v>
      </c>
      <c r="DP273" s="12" t="s">
        <v>1493</v>
      </c>
      <c r="DQ273" s="12" t="s">
        <v>1493</v>
      </c>
      <c r="DR273" s="12" t="s">
        <v>1493</v>
      </c>
      <c r="DS273" s="12" t="s">
        <v>1493</v>
      </c>
      <c r="DT273" s="12" t="s">
        <v>1493</v>
      </c>
      <c r="DU273" s="12" t="s">
        <v>1493</v>
      </c>
      <c r="DV273" s="12" t="s">
        <v>1493</v>
      </c>
      <c r="DW273" s="12" t="s">
        <v>1493</v>
      </c>
      <c r="DX273" s="12" t="s">
        <v>1493</v>
      </c>
      <c r="DY273" s="12" t="s">
        <v>1493</v>
      </c>
      <c r="DZ273" s="12" t="s">
        <v>1493</v>
      </c>
      <c r="EA273" s="12" t="s">
        <v>1493</v>
      </c>
      <c r="EB273" s="12" t="s">
        <v>1493</v>
      </c>
      <c r="EC273" s="12" t="s">
        <v>1493</v>
      </c>
      <c r="ED273" s="12" t="s">
        <v>1493</v>
      </c>
      <c r="EE273" s="12" t="s">
        <v>1493</v>
      </c>
      <c r="EF273" s="12" t="s">
        <v>1493</v>
      </c>
      <c r="EG273" s="12" t="s">
        <v>1493</v>
      </c>
      <c r="EH273" s="12" t="s">
        <v>1493</v>
      </c>
      <c r="EI273" s="12" t="s">
        <v>1493</v>
      </c>
      <c r="EJ273" s="12" t="s">
        <v>1493</v>
      </c>
      <c r="EK273" s="12" t="s">
        <v>1493</v>
      </c>
      <c r="EL273" s="12" t="s">
        <v>1493</v>
      </c>
      <c r="EM273" s="12" t="s">
        <v>1493</v>
      </c>
      <c r="EN273" s="12" t="s">
        <v>1493</v>
      </c>
      <c r="EO273" s="12" t="s">
        <v>1493</v>
      </c>
      <c r="EP273" s="12" t="s">
        <v>1493</v>
      </c>
      <c r="EQ273" s="12" t="s">
        <v>1493</v>
      </c>
      <c r="ER273" s="12" t="s">
        <v>1493</v>
      </c>
      <c r="ES273" s="12" t="s">
        <v>1493</v>
      </c>
      <c r="ET273" s="12" t="s">
        <v>1493</v>
      </c>
      <c r="EU273" s="12" t="s">
        <v>1493</v>
      </c>
      <c r="EV273" s="12" t="s">
        <v>1493</v>
      </c>
      <c r="EW273" s="12" t="s">
        <v>1493</v>
      </c>
      <c r="EX273" s="12" t="s">
        <v>1493</v>
      </c>
      <c r="EY273" s="12" t="s">
        <v>1493</v>
      </c>
      <c r="EZ273" s="12" t="s">
        <v>1493</v>
      </c>
      <c r="FA273" s="12" t="s">
        <v>1493</v>
      </c>
      <c r="FB273" s="12" t="s">
        <v>1493</v>
      </c>
      <c r="FC273" s="12" t="s">
        <v>1493</v>
      </c>
      <c r="FD273" s="12" t="s">
        <v>1493</v>
      </c>
      <c r="FE273" s="12" t="s">
        <v>1493</v>
      </c>
      <c r="FF273" s="12" t="s">
        <v>1493</v>
      </c>
      <c r="FG273" s="12" t="s">
        <v>1493</v>
      </c>
      <c r="FH273" s="12" t="s">
        <v>1493</v>
      </c>
      <c r="FI273" s="12" t="s">
        <v>1493</v>
      </c>
      <c r="FJ273" s="12" t="s">
        <v>1493</v>
      </c>
      <c r="FK273" s="12" t="s">
        <v>1493</v>
      </c>
      <c r="FL273" s="12" t="s">
        <v>1493</v>
      </c>
      <c r="FM273" s="12" t="s">
        <v>1493</v>
      </c>
      <c r="FN273">
        <v>1</v>
      </c>
      <c r="FO273" s="12" t="s">
        <v>1493</v>
      </c>
      <c r="FP273" s="12" t="s">
        <v>1493</v>
      </c>
      <c r="FQ273">
        <v>0</v>
      </c>
      <c r="FR273" s="12" t="s">
        <v>1493</v>
      </c>
      <c r="FS273" s="12" t="s">
        <v>1493</v>
      </c>
      <c r="FT273" s="12" t="s">
        <v>1493</v>
      </c>
      <c r="FU273" s="12" t="s">
        <v>1493</v>
      </c>
      <c r="FV273" s="12" t="s">
        <v>1493</v>
      </c>
      <c r="FW273" s="12" t="s">
        <v>1493</v>
      </c>
      <c r="FX273" s="12" t="s">
        <v>1493</v>
      </c>
      <c r="FY273" s="12" t="s">
        <v>1493</v>
      </c>
      <c r="FZ273" s="12" t="s">
        <v>1493</v>
      </c>
      <c r="GA273" s="12" t="s">
        <v>1493</v>
      </c>
      <c r="GB273" s="12" t="s">
        <v>1493</v>
      </c>
      <c r="GC273" s="12" t="s">
        <v>1493</v>
      </c>
      <c r="GD273" s="12" t="s">
        <v>1493</v>
      </c>
      <c r="GE273" s="12" t="s">
        <v>1493</v>
      </c>
      <c r="GF273" s="12" t="s">
        <v>1493</v>
      </c>
      <c r="GG273" s="12" t="s">
        <v>1493</v>
      </c>
      <c r="GH273" s="12" t="s">
        <v>1493</v>
      </c>
      <c r="GI273" s="12" t="s">
        <v>1493</v>
      </c>
      <c r="GJ273">
        <v>0</v>
      </c>
      <c r="GK273">
        <v>0</v>
      </c>
      <c r="GL273">
        <v>0</v>
      </c>
      <c r="GN273">
        <v>1</v>
      </c>
    </row>
    <row r="274" spans="1:196" x14ac:dyDescent="0.25">
      <c r="A274" s="4">
        <v>1.1779999999999999</v>
      </c>
      <c r="B274" s="12" t="s">
        <v>690</v>
      </c>
      <c r="C274" s="12" t="s">
        <v>1493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 s="12" t="s">
        <v>1493</v>
      </c>
      <c r="M274" s="12" t="s">
        <v>1493</v>
      </c>
      <c r="N274" s="12" t="s">
        <v>1493</v>
      </c>
      <c r="O274" s="12" t="s">
        <v>1493</v>
      </c>
      <c r="P274" t="s">
        <v>714</v>
      </c>
      <c r="Q274" s="12" t="s">
        <v>1493</v>
      </c>
      <c r="R274">
        <v>1</v>
      </c>
      <c r="S274" s="12" t="s">
        <v>1493</v>
      </c>
      <c r="T274" s="12" t="s">
        <v>1493</v>
      </c>
      <c r="U274" s="12" t="s">
        <v>1493</v>
      </c>
      <c r="V274" s="12" t="s">
        <v>1493</v>
      </c>
      <c r="W274" s="12" t="s">
        <v>1493</v>
      </c>
      <c r="X274" s="12" t="s">
        <v>1493</v>
      </c>
      <c r="Y274" s="12" t="s">
        <v>1493</v>
      </c>
      <c r="Z274" s="12" t="s">
        <v>1493</v>
      </c>
      <c r="AA274" s="12" t="s">
        <v>1493</v>
      </c>
      <c r="AB274">
        <v>1</v>
      </c>
      <c r="AC274">
        <v>1</v>
      </c>
      <c r="AD274" s="12" t="s">
        <v>1493</v>
      </c>
      <c r="AE274" s="12" t="s">
        <v>1493</v>
      </c>
      <c r="AF274" s="12" t="s">
        <v>1493</v>
      </c>
      <c r="AG274" s="12" t="s">
        <v>1493</v>
      </c>
      <c r="AH274" s="12" t="s">
        <v>1493</v>
      </c>
      <c r="AI274" s="12" t="s">
        <v>1493</v>
      </c>
      <c r="AJ274" s="12" t="s">
        <v>1493</v>
      </c>
      <c r="AK274" s="12" t="s">
        <v>1493</v>
      </c>
      <c r="AL274" s="12" t="s">
        <v>1493</v>
      </c>
      <c r="AM274" s="12" t="s">
        <v>1493</v>
      </c>
      <c r="AN274" s="12" t="s">
        <v>1493</v>
      </c>
      <c r="AO274" s="12" t="s">
        <v>1493</v>
      </c>
      <c r="AP274" s="12" t="s">
        <v>1493</v>
      </c>
      <c r="AQ274" s="12" t="s">
        <v>1493</v>
      </c>
      <c r="AR274" s="12" t="s">
        <v>1493</v>
      </c>
      <c r="AS274" s="12" t="s">
        <v>1493</v>
      </c>
      <c r="AT274" s="12" t="s">
        <v>1493</v>
      </c>
      <c r="AU274" s="12" t="s">
        <v>1493</v>
      </c>
      <c r="AV274" s="12" t="s">
        <v>1493</v>
      </c>
      <c r="AW274" s="12" t="s">
        <v>1493</v>
      </c>
      <c r="AX274" s="12" t="s">
        <v>1493</v>
      </c>
      <c r="AY274" s="12" t="s">
        <v>1493</v>
      </c>
      <c r="AZ274" s="12" t="s">
        <v>1493</v>
      </c>
      <c r="BA274" s="12" t="s">
        <v>1493</v>
      </c>
      <c r="BB274" s="12" t="s">
        <v>1493</v>
      </c>
      <c r="BC274" s="12" t="s">
        <v>1493</v>
      </c>
      <c r="BD274" s="12" t="s">
        <v>1493</v>
      </c>
      <c r="BE274" s="12" t="s">
        <v>1493</v>
      </c>
      <c r="BF274" s="12" t="s">
        <v>1493</v>
      </c>
      <c r="BG274" s="12" t="s">
        <v>1493</v>
      </c>
      <c r="BH274" s="12" t="s">
        <v>1493</v>
      </c>
      <c r="BI274" s="12" t="s">
        <v>1493</v>
      </c>
      <c r="BJ274" s="12" t="s">
        <v>1493</v>
      </c>
      <c r="BK274" s="12" t="s">
        <v>1493</v>
      </c>
      <c r="BL274" s="12" t="s">
        <v>1493</v>
      </c>
      <c r="BM274" s="12" t="s">
        <v>1493</v>
      </c>
      <c r="BN274" s="12" t="s">
        <v>1493</v>
      </c>
      <c r="BO274" s="12" t="s">
        <v>1493</v>
      </c>
      <c r="BP274" s="12" t="s">
        <v>1493</v>
      </c>
      <c r="BQ274" s="12" t="s">
        <v>1493</v>
      </c>
      <c r="BR274" s="12" t="s">
        <v>1493</v>
      </c>
      <c r="BS274" s="12" t="s">
        <v>1493</v>
      </c>
      <c r="BT274" s="12" t="s">
        <v>1493</v>
      </c>
      <c r="BU274" s="12" t="s">
        <v>1493</v>
      </c>
      <c r="BV274" s="12" t="s">
        <v>1493</v>
      </c>
      <c r="BW274" s="12" t="s">
        <v>1493</v>
      </c>
      <c r="BX274" s="12" t="s">
        <v>1493</v>
      </c>
      <c r="BY274" s="12" t="s">
        <v>1493</v>
      </c>
      <c r="BZ274" s="12" t="s">
        <v>1493</v>
      </c>
      <c r="CA274" s="12" t="s">
        <v>1493</v>
      </c>
      <c r="CB274" s="12" t="s">
        <v>1493</v>
      </c>
      <c r="CC274" s="12" t="s">
        <v>1493</v>
      </c>
      <c r="CD274" s="12" t="s">
        <v>1493</v>
      </c>
      <c r="CE274" s="12" t="s">
        <v>1493</v>
      </c>
      <c r="CF274" s="12" t="s">
        <v>1493</v>
      </c>
      <c r="CG274" s="12" t="s">
        <v>1493</v>
      </c>
      <c r="CH274" s="12" t="s">
        <v>1493</v>
      </c>
      <c r="CI274" s="12" t="s">
        <v>1493</v>
      </c>
      <c r="CJ274" s="12" t="s">
        <v>1493</v>
      </c>
      <c r="CK274" s="12" t="s">
        <v>1493</v>
      </c>
      <c r="CL274" s="12" t="s">
        <v>1493</v>
      </c>
      <c r="CM274" s="12" t="s">
        <v>1493</v>
      </c>
      <c r="CN274" s="12" t="s">
        <v>1493</v>
      </c>
      <c r="CO274" s="12" t="s">
        <v>1493</v>
      </c>
      <c r="CP274" s="12" t="s">
        <v>1493</v>
      </c>
      <c r="CQ274" s="12" t="s">
        <v>1493</v>
      </c>
      <c r="CR274" s="12" t="s">
        <v>1493</v>
      </c>
      <c r="CS274" s="12" t="s">
        <v>1493</v>
      </c>
      <c r="CT274" s="12" t="s">
        <v>1493</v>
      </c>
      <c r="CU274" s="12" t="s">
        <v>1493</v>
      </c>
      <c r="CV274" s="12" t="s">
        <v>1493</v>
      </c>
      <c r="CW274" s="12" t="s">
        <v>1493</v>
      </c>
      <c r="CX274" s="12" t="s">
        <v>1493</v>
      </c>
      <c r="CY274" s="12" t="s">
        <v>1493</v>
      </c>
      <c r="CZ274" s="12" t="s">
        <v>1493</v>
      </c>
      <c r="DA274" s="12" t="s">
        <v>1493</v>
      </c>
      <c r="DB274" s="12" t="s">
        <v>1493</v>
      </c>
      <c r="DC274" s="12" t="s">
        <v>1493</v>
      </c>
      <c r="DD274" s="12" t="s">
        <v>1493</v>
      </c>
      <c r="DE274" s="12" t="s">
        <v>1493</v>
      </c>
      <c r="DF274" s="12" t="s">
        <v>1493</v>
      </c>
      <c r="DG274" s="12" t="s">
        <v>1493</v>
      </c>
      <c r="DH274" s="12" t="s">
        <v>1493</v>
      </c>
      <c r="DI274" s="12" t="s">
        <v>1493</v>
      </c>
      <c r="DJ274" s="12" t="s">
        <v>1493</v>
      </c>
      <c r="DK274" s="12" t="s">
        <v>1493</v>
      </c>
      <c r="DL274" s="12" t="s">
        <v>1493</v>
      </c>
      <c r="DM274" s="12" t="s">
        <v>1493</v>
      </c>
      <c r="DN274" s="12" t="s">
        <v>1493</v>
      </c>
      <c r="DO274" s="12" t="s">
        <v>1493</v>
      </c>
      <c r="DP274" s="12" t="s">
        <v>1493</v>
      </c>
      <c r="DQ274" s="12" t="s">
        <v>1493</v>
      </c>
      <c r="DR274" s="12" t="s">
        <v>1493</v>
      </c>
      <c r="DS274" s="12" t="s">
        <v>1493</v>
      </c>
      <c r="DT274" s="12" t="s">
        <v>1493</v>
      </c>
      <c r="DU274" s="12" t="s">
        <v>1493</v>
      </c>
      <c r="DV274" s="12" t="s">
        <v>1493</v>
      </c>
      <c r="DW274" s="12" t="s">
        <v>1493</v>
      </c>
      <c r="DX274" s="12" t="s">
        <v>1493</v>
      </c>
      <c r="DY274" s="12" t="s">
        <v>1493</v>
      </c>
      <c r="DZ274" s="12" t="s">
        <v>1493</v>
      </c>
      <c r="EA274" s="12" t="s">
        <v>1493</v>
      </c>
      <c r="EB274" s="12" t="s">
        <v>1493</v>
      </c>
      <c r="EC274" s="12" t="s">
        <v>1493</v>
      </c>
      <c r="ED274" s="12" t="s">
        <v>1493</v>
      </c>
      <c r="EE274" s="12" t="s">
        <v>1493</v>
      </c>
      <c r="EF274" s="12" t="s">
        <v>1493</v>
      </c>
      <c r="EG274" s="12" t="s">
        <v>1493</v>
      </c>
      <c r="EH274" s="12" t="s">
        <v>1493</v>
      </c>
      <c r="EI274" s="12" t="s">
        <v>1493</v>
      </c>
      <c r="EJ274" s="12" t="s">
        <v>1493</v>
      </c>
      <c r="EK274" s="12" t="s">
        <v>1493</v>
      </c>
      <c r="EL274" s="12" t="s">
        <v>1493</v>
      </c>
      <c r="EM274" s="12" t="s">
        <v>1493</v>
      </c>
      <c r="EN274" s="12" t="s">
        <v>1493</v>
      </c>
      <c r="EO274" s="12" t="s">
        <v>1493</v>
      </c>
      <c r="EP274" s="12" t="s">
        <v>1493</v>
      </c>
      <c r="EQ274" s="12" t="s">
        <v>1493</v>
      </c>
      <c r="ER274" s="12" t="s">
        <v>1493</v>
      </c>
      <c r="ES274" s="12" t="s">
        <v>1493</v>
      </c>
      <c r="ET274" s="12" t="s">
        <v>1493</v>
      </c>
      <c r="EU274" s="12" t="s">
        <v>1493</v>
      </c>
      <c r="EV274" s="12" t="s">
        <v>1493</v>
      </c>
      <c r="EW274" s="12" t="s">
        <v>1493</v>
      </c>
      <c r="EX274" s="12" t="s">
        <v>1493</v>
      </c>
      <c r="EY274" s="12" t="s">
        <v>1493</v>
      </c>
      <c r="EZ274" s="12" t="s">
        <v>1493</v>
      </c>
      <c r="FA274" s="12" t="s">
        <v>1493</v>
      </c>
      <c r="FB274" s="12" t="s">
        <v>1493</v>
      </c>
      <c r="FC274" s="12" t="s">
        <v>1493</v>
      </c>
      <c r="FD274" s="12" t="s">
        <v>1493</v>
      </c>
      <c r="FE274" s="12" t="s">
        <v>1493</v>
      </c>
      <c r="FF274" s="12" t="s">
        <v>1493</v>
      </c>
      <c r="FG274" s="12" t="s">
        <v>1493</v>
      </c>
      <c r="FH274" s="12" t="s">
        <v>1493</v>
      </c>
      <c r="FI274" s="12" t="s">
        <v>1493</v>
      </c>
      <c r="FJ274" s="12" t="s">
        <v>1493</v>
      </c>
      <c r="FK274" s="12" t="s">
        <v>1493</v>
      </c>
      <c r="FL274" s="12" t="s">
        <v>1493</v>
      </c>
      <c r="FM274" s="12" t="s">
        <v>1493</v>
      </c>
      <c r="FN274">
        <v>2</v>
      </c>
      <c r="FO274" t="s">
        <v>1154</v>
      </c>
      <c r="FP274" s="12" t="s">
        <v>1493</v>
      </c>
      <c r="FQ274">
        <v>1</v>
      </c>
      <c r="FR274" s="12" t="s">
        <v>1493</v>
      </c>
      <c r="FS274" s="12" t="s">
        <v>1493</v>
      </c>
      <c r="FT274" s="12" t="s">
        <v>1493</v>
      </c>
      <c r="FU274" s="12" t="s">
        <v>1493</v>
      </c>
      <c r="FV274" s="12" t="s">
        <v>1493</v>
      </c>
      <c r="FW274" s="12" t="s">
        <v>1493</v>
      </c>
      <c r="FX274" s="12" t="s">
        <v>1493</v>
      </c>
      <c r="FY274" s="12" t="s">
        <v>1493</v>
      </c>
      <c r="FZ274" s="12" t="s">
        <v>1493</v>
      </c>
      <c r="GA274" s="12" t="s">
        <v>1493</v>
      </c>
      <c r="GB274" s="12" t="s">
        <v>1493</v>
      </c>
      <c r="GC274" s="12" t="s">
        <v>1493</v>
      </c>
      <c r="GD274" s="12" t="s">
        <v>1493</v>
      </c>
      <c r="GE274" s="12" t="s">
        <v>1493</v>
      </c>
      <c r="GF274" s="12" t="s">
        <v>1493</v>
      </c>
      <c r="GG274" s="12" t="s">
        <v>1493</v>
      </c>
      <c r="GH274" s="12" t="s">
        <v>1493</v>
      </c>
      <c r="GI274" s="12" t="s">
        <v>1493</v>
      </c>
      <c r="GJ274">
        <v>0</v>
      </c>
      <c r="GK274">
        <v>0</v>
      </c>
      <c r="GL274">
        <v>0</v>
      </c>
      <c r="GN274">
        <v>2</v>
      </c>
    </row>
    <row r="275" spans="1:196" x14ac:dyDescent="0.25">
      <c r="A275" s="4">
        <v>1.179</v>
      </c>
      <c r="B275" s="12" t="s">
        <v>1339</v>
      </c>
      <c r="C275" s="12" t="s">
        <v>1493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 s="12" t="s">
        <v>1493</v>
      </c>
      <c r="M275" s="12" t="s">
        <v>1493</v>
      </c>
      <c r="N275" s="12" t="s">
        <v>1493</v>
      </c>
      <c r="O275" s="12" t="s">
        <v>1493</v>
      </c>
      <c r="P275" s="12" t="s">
        <v>1165</v>
      </c>
      <c r="Q275" s="12" t="s">
        <v>1493</v>
      </c>
      <c r="R275">
        <v>1</v>
      </c>
      <c r="S275" s="12" t="s">
        <v>1493</v>
      </c>
      <c r="T275" s="12" t="s">
        <v>1493</v>
      </c>
      <c r="U275" s="12" t="s">
        <v>1493</v>
      </c>
      <c r="V275" s="12" t="s">
        <v>1493</v>
      </c>
      <c r="W275" s="12" t="s">
        <v>1493</v>
      </c>
      <c r="X275" s="12" t="s">
        <v>1493</v>
      </c>
      <c r="Y275" s="12" t="s">
        <v>1493</v>
      </c>
      <c r="Z275" s="12" t="s">
        <v>1493</v>
      </c>
      <c r="AA275" s="12" t="s">
        <v>1493</v>
      </c>
      <c r="AB275">
        <v>1</v>
      </c>
      <c r="AC275">
        <v>1</v>
      </c>
      <c r="AD275" s="12" t="s">
        <v>1493</v>
      </c>
      <c r="AE275" s="12" t="s">
        <v>1493</v>
      </c>
      <c r="AF275" s="12" t="s">
        <v>1493</v>
      </c>
      <c r="AG275" s="12" t="s">
        <v>1493</v>
      </c>
      <c r="AH275" s="12" t="s">
        <v>1493</v>
      </c>
      <c r="AI275" s="12" t="s">
        <v>1493</v>
      </c>
      <c r="AJ275" s="12" t="s">
        <v>1493</v>
      </c>
      <c r="AK275" s="12" t="s">
        <v>1493</v>
      </c>
      <c r="AL275" s="12" t="s">
        <v>1493</v>
      </c>
      <c r="AM275" s="12" t="s">
        <v>1493</v>
      </c>
      <c r="AN275" s="12" t="s">
        <v>1493</v>
      </c>
      <c r="AO275" s="12" t="s">
        <v>1493</v>
      </c>
      <c r="AP275" s="12" t="s">
        <v>1493</v>
      </c>
      <c r="AQ275" s="12" t="s">
        <v>1493</v>
      </c>
      <c r="AR275" s="12" t="s">
        <v>1493</v>
      </c>
      <c r="AS275" s="12" t="s">
        <v>1493</v>
      </c>
      <c r="AT275" s="12" t="s">
        <v>1493</v>
      </c>
      <c r="AU275" s="12" t="s">
        <v>1493</v>
      </c>
      <c r="AV275" s="12" t="s">
        <v>1493</v>
      </c>
      <c r="AW275" s="12" t="s">
        <v>1493</v>
      </c>
      <c r="AX275" s="12" t="s">
        <v>1493</v>
      </c>
      <c r="AY275" s="12" t="s">
        <v>1493</v>
      </c>
      <c r="AZ275" s="12" t="s">
        <v>1493</v>
      </c>
      <c r="BA275" s="12" t="s">
        <v>1493</v>
      </c>
      <c r="BB275" s="12" t="s">
        <v>1493</v>
      </c>
      <c r="BC275" s="12" t="s">
        <v>1493</v>
      </c>
      <c r="BD275" s="12" t="s">
        <v>1493</v>
      </c>
      <c r="BE275" s="12" t="s">
        <v>1493</v>
      </c>
      <c r="BF275" s="12" t="s">
        <v>1493</v>
      </c>
      <c r="BG275" s="12" t="s">
        <v>1493</v>
      </c>
      <c r="BH275" s="12" t="s">
        <v>1493</v>
      </c>
      <c r="BI275" s="12" t="s">
        <v>1493</v>
      </c>
      <c r="BJ275" s="12" t="s">
        <v>1493</v>
      </c>
      <c r="BK275" s="12" t="s">
        <v>1493</v>
      </c>
      <c r="BL275" s="12" t="s">
        <v>1493</v>
      </c>
      <c r="BM275" s="12" t="s">
        <v>1493</v>
      </c>
      <c r="BN275" s="12" t="s">
        <v>1493</v>
      </c>
      <c r="BO275" s="12" t="s">
        <v>1493</v>
      </c>
      <c r="BP275" s="12" t="s">
        <v>1493</v>
      </c>
      <c r="BQ275" s="12" t="s">
        <v>1493</v>
      </c>
      <c r="BR275" s="12" t="s">
        <v>1493</v>
      </c>
      <c r="BS275" s="12" t="s">
        <v>1493</v>
      </c>
      <c r="BT275" s="12" t="s">
        <v>1493</v>
      </c>
      <c r="BU275" s="12" t="s">
        <v>1493</v>
      </c>
      <c r="BV275" s="12" t="s">
        <v>1493</v>
      </c>
      <c r="BW275" s="12" t="s">
        <v>1493</v>
      </c>
      <c r="BX275" s="12" t="s">
        <v>1493</v>
      </c>
      <c r="BY275" s="12" t="s">
        <v>1493</v>
      </c>
      <c r="BZ275" s="12" t="s">
        <v>1493</v>
      </c>
      <c r="CA275" s="12" t="s">
        <v>1493</v>
      </c>
      <c r="CB275" s="12" t="s">
        <v>1493</v>
      </c>
      <c r="CC275" s="12" t="s">
        <v>1493</v>
      </c>
      <c r="CD275" s="12" t="s">
        <v>1493</v>
      </c>
      <c r="CE275" s="12" t="s">
        <v>1493</v>
      </c>
      <c r="CF275" s="12" t="s">
        <v>1493</v>
      </c>
      <c r="CG275" s="12" t="s">
        <v>1493</v>
      </c>
      <c r="CH275" s="12" t="s">
        <v>1493</v>
      </c>
      <c r="CI275" s="12" t="s">
        <v>1493</v>
      </c>
      <c r="CJ275" s="12" t="s">
        <v>1493</v>
      </c>
      <c r="CK275" s="12" t="s">
        <v>1493</v>
      </c>
      <c r="CL275" s="12" t="s">
        <v>1493</v>
      </c>
      <c r="CM275" s="12" t="s">
        <v>1493</v>
      </c>
      <c r="CN275" s="12" t="s">
        <v>1493</v>
      </c>
      <c r="CO275" s="12" t="s">
        <v>1493</v>
      </c>
      <c r="CP275" s="12" t="s">
        <v>1493</v>
      </c>
      <c r="CQ275" s="12" t="s">
        <v>1493</v>
      </c>
      <c r="CR275" s="12" t="s">
        <v>1493</v>
      </c>
      <c r="CS275" s="12" t="s">
        <v>1493</v>
      </c>
      <c r="CT275" s="12" t="s">
        <v>1493</v>
      </c>
      <c r="CU275" s="12" t="s">
        <v>1493</v>
      </c>
      <c r="CV275" s="12" t="s">
        <v>1493</v>
      </c>
      <c r="CW275" s="12" t="s">
        <v>1493</v>
      </c>
      <c r="CX275" s="12" t="s">
        <v>1493</v>
      </c>
      <c r="CY275" s="12" t="s">
        <v>1493</v>
      </c>
      <c r="CZ275" s="12" t="s">
        <v>1493</v>
      </c>
      <c r="DA275" s="12" t="s">
        <v>1493</v>
      </c>
      <c r="DB275" s="12" t="s">
        <v>1493</v>
      </c>
      <c r="DC275" s="12" t="s">
        <v>1493</v>
      </c>
      <c r="DD275" s="12" t="s">
        <v>1493</v>
      </c>
      <c r="DE275" s="12" t="s">
        <v>1493</v>
      </c>
      <c r="DF275" s="12" t="s">
        <v>1493</v>
      </c>
      <c r="DG275" s="12" t="s">
        <v>1493</v>
      </c>
      <c r="DH275" s="12" t="s">
        <v>1493</v>
      </c>
      <c r="DI275" s="12" t="s">
        <v>1493</v>
      </c>
      <c r="DJ275" s="12" t="s">
        <v>1493</v>
      </c>
      <c r="DK275" s="12" t="s">
        <v>1493</v>
      </c>
      <c r="DL275" s="12" t="s">
        <v>1493</v>
      </c>
      <c r="DM275" s="12" t="s">
        <v>1493</v>
      </c>
      <c r="DN275" s="12" t="s">
        <v>1493</v>
      </c>
      <c r="DO275" s="12" t="s">
        <v>1493</v>
      </c>
      <c r="DP275" s="12" t="s">
        <v>1493</v>
      </c>
      <c r="DQ275" s="12" t="s">
        <v>1493</v>
      </c>
      <c r="DR275" s="12" t="s">
        <v>1493</v>
      </c>
      <c r="DS275" s="12" t="s">
        <v>1493</v>
      </c>
      <c r="DT275" s="12" t="s">
        <v>1493</v>
      </c>
      <c r="DU275" s="12" t="s">
        <v>1493</v>
      </c>
      <c r="DV275" s="12" t="s">
        <v>1493</v>
      </c>
      <c r="DW275" s="12" t="s">
        <v>1493</v>
      </c>
      <c r="DX275" s="12" t="s">
        <v>1493</v>
      </c>
      <c r="DY275" s="12" t="s">
        <v>1493</v>
      </c>
      <c r="DZ275" s="12" t="s">
        <v>1493</v>
      </c>
      <c r="EA275" s="12" t="s">
        <v>1493</v>
      </c>
      <c r="EB275" s="12" t="s">
        <v>1493</v>
      </c>
      <c r="EC275" s="12" t="s">
        <v>1493</v>
      </c>
      <c r="ED275" s="12" t="s">
        <v>1493</v>
      </c>
      <c r="EE275" s="12" t="s">
        <v>1493</v>
      </c>
      <c r="EF275" s="12" t="s">
        <v>1493</v>
      </c>
      <c r="EG275" s="12" t="s">
        <v>1493</v>
      </c>
      <c r="EH275" s="12" t="s">
        <v>1493</v>
      </c>
      <c r="EI275" s="12" t="s">
        <v>1493</v>
      </c>
      <c r="EJ275" s="12" t="s">
        <v>1493</v>
      </c>
      <c r="EK275" s="12" t="s">
        <v>1493</v>
      </c>
      <c r="EL275" s="12" t="s">
        <v>1493</v>
      </c>
      <c r="EM275" s="12" t="s">
        <v>1493</v>
      </c>
      <c r="EN275" s="12" t="s">
        <v>1493</v>
      </c>
      <c r="EO275" s="12" t="s">
        <v>1493</v>
      </c>
      <c r="EP275" s="12" t="s">
        <v>1493</v>
      </c>
      <c r="EQ275" s="12" t="s">
        <v>1493</v>
      </c>
      <c r="ER275" s="12" t="s">
        <v>1493</v>
      </c>
      <c r="ES275" s="12" t="s">
        <v>1493</v>
      </c>
      <c r="ET275" s="12" t="s">
        <v>1493</v>
      </c>
      <c r="EU275" s="12" t="s">
        <v>1493</v>
      </c>
      <c r="EV275" s="12" t="s">
        <v>1493</v>
      </c>
      <c r="EW275" s="12" t="s">
        <v>1493</v>
      </c>
      <c r="EX275" s="12" t="s">
        <v>1493</v>
      </c>
      <c r="EY275" s="12" t="s">
        <v>1493</v>
      </c>
      <c r="EZ275" s="12" t="s">
        <v>1493</v>
      </c>
      <c r="FA275" s="12" t="s">
        <v>1493</v>
      </c>
      <c r="FB275" s="12" t="s">
        <v>1493</v>
      </c>
      <c r="FC275" s="12" t="s">
        <v>1493</v>
      </c>
      <c r="FD275" s="12" t="s">
        <v>1493</v>
      </c>
      <c r="FE275" s="12" t="s">
        <v>1493</v>
      </c>
      <c r="FF275" s="12" t="s">
        <v>1493</v>
      </c>
      <c r="FG275" s="12" t="s">
        <v>1493</v>
      </c>
      <c r="FH275" s="12" t="s">
        <v>1493</v>
      </c>
      <c r="FI275" s="12" t="s">
        <v>1493</v>
      </c>
      <c r="FJ275" s="12" t="s">
        <v>1493</v>
      </c>
      <c r="FK275" s="12" t="s">
        <v>1493</v>
      </c>
      <c r="FL275" s="12" t="s">
        <v>1493</v>
      </c>
      <c r="FM275" s="12" t="s">
        <v>1493</v>
      </c>
      <c r="FN275">
        <v>1</v>
      </c>
      <c r="FO275" s="12" t="s">
        <v>1493</v>
      </c>
      <c r="FP275" s="12" t="s">
        <v>1493</v>
      </c>
      <c r="FQ275">
        <v>0</v>
      </c>
      <c r="FR275" s="12" t="s">
        <v>1493</v>
      </c>
      <c r="FS275" s="12" t="s">
        <v>1493</v>
      </c>
      <c r="FT275" s="12" t="s">
        <v>1493</v>
      </c>
      <c r="FU275" s="12" t="s">
        <v>1493</v>
      </c>
      <c r="FV275" s="12" t="s">
        <v>1493</v>
      </c>
      <c r="FW275" s="12" t="s">
        <v>1493</v>
      </c>
      <c r="FX275" s="12" t="s">
        <v>1493</v>
      </c>
      <c r="FY275" s="12" t="s">
        <v>1493</v>
      </c>
      <c r="FZ275" s="12" t="s">
        <v>1493</v>
      </c>
      <c r="GA275" s="12" t="s">
        <v>1493</v>
      </c>
      <c r="GB275" s="12" t="s">
        <v>1493</v>
      </c>
      <c r="GC275" s="12" t="s">
        <v>1493</v>
      </c>
      <c r="GD275" s="12" t="s">
        <v>1493</v>
      </c>
      <c r="GE275" s="12" t="s">
        <v>1493</v>
      </c>
      <c r="GF275" s="12" t="s">
        <v>1493</v>
      </c>
      <c r="GG275" s="12" t="s">
        <v>1493</v>
      </c>
      <c r="GH275" s="12" t="s">
        <v>1493</v>
      </c>
      <c r="GI275" s="12" t="s">
        <v>1493</v>
      </c>
      <c r="GJ275">
        <v>0</v>
      </c>
      <c r="GK275">
        <v>0</v>
      </c>
      <c r="GL275">
        <v>0</v>
      </c>
      <c r="GN275">
        <v>1</v>
      </c>
    </row>
    <row r="276" spans="1:196" x14ac:dyDescent="0.25">
      <c r="A276" s="4">
        <v>1.18</v>
      </c>
      <c r="B276" s="12" t="s">
        <v>518</v>
      </c>
      <c r="C276" s="12" t="s">
        <v>1493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 s="12" t="s">
        <v>1493</v>
      </c>
      <c r="M276" s="12" t="s">
        <v>1493</v>
      </c>
      <c r="N276">
        <v>1</v>
      </c>
      <c r="O276" s="12" t="s">
        <v>1493</v>
      </c>
      <c r="P276" t="s">
        <v>1188</v>
      </c>
      <c r="Q276" s="12" t="s">
        <v>1493</v>
      </c>
      <c r="R276">
        <v>1</v>
      </c>
      <c r="S276" s="12" t="s">
        <v>1493</v>
      </c>
      <c r="T276" s="12" t="s">
        <v>1493</v>
      </c>
      <c r="U276" s="12" t="s">
        <v>1493</v>
      </c>
      <c r="V276" s="12" t="s">
        <v>1493</v>
      </c>
      <c r="W276" s="12" t="s">
        <v>1493</v>
      </c>
      <c r="X276" s="12" t="s">
        <v>1493</v>
      </c>
      <c r="Y276" s="12" t="s">
        <v>1493</v>
      </c>
      <c r="Z276" s="12" t="s">
        <v>1493</v>
      </c>
      <c r="AA276" s="12" t="s">
        <v>1493</v>
      </c>
      <c r="AB276">
        <v>1</v>
      </c>
      <c r="AC276">
        <v>1</v>
      </c>
      <c r="AD276" s="12" t="s">
        <v>1493</v>
      </c>
      <c r="AE276" s="12" t="s">
        <v>1493</v>
      </c>
      <c r="AF276" s="12" t="s">
        <v>1493</v>
      </c>
      <c r="AG276" s="12" t="s">
        <v>1493</v>
      </c>
      <c r="AH276" s="12" t="s">
        <v>1493</v>
      </c>
      <c r="AI276" s="12" t="s">
        <v>1493</v>
      </c>
      <c r="AJ276" s="12" t="s">
        <v>1493</v>
      </c>
      <c r="AK276" s="12" t="s">
        <v>1493</v>
      </c>
      <c r="AL276" s="12" t="s">
        <v>1493</v>
      </c>
      <c r="AM276" s="12" t="s">
        <v>1493</v>
      </c>
      <c r="AN276" s="12" t="s">
        <v>1493</v>
      </c>
      <c r="AO276" s="12" t="s">
        <v>1493</v>
      </c>
      <c r="AP276" s="12" t="s">
        <v>1493</v>
      </c>
      <c r="AQ276" s="12" t="s">
        <v>1493</v>
      </c>
      <c r="AR276" s="12" t="s">
        <v>1493</v>
      </c>
      <c r="AS276" s="12" t="s">
        <v>1493</v>
      </c>
      <c r="AT276" s="12" t="s">
        <v>1493</v>
      </c>
      <c r="AU276" s="12" t="s">
        <v>1493</v>
      </c>
      <c r="AV276" s="12" t="s">
        <v>1493</v>
      </c>
      <c r="AW276" s="12" t="s">
        <v>1493</v>
      </c>
      <c r="AX276" s="12" t="s">
        <v>1493</v>
      </c>
      <c r="AY276" s="12" t="s">
        <v>1493</v>
      </c>
      <c r="AZ276" s="12" t="s">
        <v>1493</v>
      </c>
      <c r="BA276" s="12" t="s">
        <v>1493</v>
      </c>
      <c r="BB276" s="12" t="s">
        <v>1493</v>
      </c>
      <c r="BC276" s="12" t="s">
        <v>1493</v>
      </c>
      <c r="BD276" s="12" t="s">
        <v>1493</v>
      </c>
      <c r="BE276" s="12" t="s">
        <v>1493</v>
      </c>
      <c r="BF276" s="12" t="s">
        <v>1493</v>
      </c>
      <c r="BG276" s="12" t="s">
        <v>1493</v>
      </c>
      <c r="BH276" s="12" t="s">
        <v>1493</v>
      </c>
      <c r="BI276" s="12" t="s">
        <v>1493</v>
      </c>
      <c r="BJ276" s="12" t="s">
        <v>1493</v>
      </c>
      <c r="BK276" s="12" t="s">
        <v>1493</v>
      </c>
      <c r="BL276" s="12" t="s">
        <v>1493</v>
      </c>
      <c r="BM276" s="12" t="s">
        <v>1493</v>
      </c>
      <c r="BN276" s="12" t="s">
        <v>1493</v>
      </c>
      <c r="BO276" s="12" t="s">
        <v>1493</v>
      </c>
      <c r="BP276" s="12" t="s">
        <v>1493</v>
      </c>
      <c r="BQ276" s="12" t="s">
        <v>1493</v>
      </c>
      <c r="BR276" s="12" t="s">
        <v>1493</v>
      </c>
      <c r="BS276" s="12" t="s">
        <v>1493</v>
      </c>
      <c r="BT276" s="12" t="s">
        <v>1493</v>
      </c>
      <c r="BU276" s="12" t="s">
        <v>1493</v>
      </c>
      <c r="BV276" s="12" t="s">
        <v>1493</v>
      </c>
      <c r="BW276" s="12" t="s">
        <v>1493</v>
      </c>
      <c r="BX276" s="12" t="s">
        <v>1493</v>
      </c>
      <c r="BY276" s="12" t="s">
        <v>1493</v>
      </c>
      <c r="BZ276" s="12" t="s">
        <v>1493</v>
      </c>
      <c r="CA276" s="12" t="s">
        <v>1493</v>
      </c>
      <c r="CB276" s="12" t="s">
        <v>1493</v>
      </c>
      <c r="CC276" s="12" t="s">
        <v>1493</v>
      </c>
      <c r="CD276" s="12" t="s">
        <v>1493</v>
      </c>
      <c r="CE276" s="12" t="s">
        <v>1493</v>
      </c>
      <c r="CF276" s="12" t="s">
        <v>1493</v>
      </c>
      <c r="CG276" s="12" t="s">
        <v>1493</v>
      </c>
      <c r="CH276" s="12" t="s">
        <v>1493</v>
      </c>
      <c r="CI276" s="12" t="s">
        <v>1493</v>
      </c>
      <c r="CJ276" s="12" t="s">
        <v>1493</v>
      </c>
      <c r="CK276" s="12" t="s">
        <v>1493</v>
      </c>
      <c r="CL276" s="12" t="s">
        <v>1493</v>
      </c>
      <c r="CM276" s="12" t="s">
        <v>1493</v>
      </c>
      <c r="CN276" s="12" t="s">
        <v>1493</v>
      </c>
      <c r="CO276" s="12" t="s">
        <v>1493</v>
      </c>
      <c r="CP276" s="12" t="s">
        <v>1493</v>
      </c>
      <c r="CQ276" s="12" t="s">
        <v>1493</v>
      </c>
      <c r="CR276" s="12" t="s">
        <v>1493</v>
      </c>
      <c r="CS276" s="12" t="s">
        <v>1493</v>
      </c>
      <c r="CT276" s="12" t="s">
        <v>1493</v>
      </c>
      <c r="CU276" s="12" t="s">
        <v>1493</v>
      </c>
      <c r="CV276" s="12" t="s">
        <v>1493</v>
      </c>
      <c r="CW276" s="12" t="s">
        <v>1493</v>
      </c>
      <c r="CX276" s="12" t="s">
        <v>1493</v>
      </c>
      <c r="CY276" s="12" t="s">
        <v>1493</v>
      </c>
      <c r="CZ276" s="12" t="s">
        <v>1493</v>
      </c>
      <c r="DA276" s="12" t="s">
        <v>1493</v>
      </c>
      <c r="DB276" s="12" t="s">
        <v>1493</v>
      </c>
      <c r="DC276" s="12" t="s">
        <v>1493</v>
      </c>
      <c r="DD276" s="12" t="s">
        <v>1493</v>
      </c>
      <c r="DE276" s="12" t="s">
        <v>1493</v>
      </c>
      <c r="DF276" s="12" t="s">
        <v>1493</v>
      </c>
      <c r="DG276" s="12" t="s">
        <v>1493</v>
      </c>
      <c r="DH276" s="12" t="s">
        <v>1493</v>
      </c>
      <c r="DI276" s="12" t="s">
        <v>1493</v>
      </c>
      <c r="DJ276" s="12" t="s">
        <v>1493</v>
      </c>
      <c r="DK276" s="12" t="s">
        <v>1493</v>
      </c>
      <c r="DL276" s="12" t="s">
        <v>1493</v>
      </c>
      <c r="DM276" s="12" t="s">
        <v>1493</v>
      </c>
      <c r="DN276" s="12" t="s">
        <v>1493</v>
      </c>
      <c r="DO276" s="12" t="s">
        <v>1493</v>
      </c>
      <c r="DP276" s="12" t="s">
        <v>1493</v>
      </c>
      <c r="DQ276" s="12" t="s">
        <v>1493</v>
      </c>
      <c r="DR276" s="12" t="s">
        <v>1493</v>
      </c>
      <c r="DS276" s="12" t="s">
        <v>1493</v>
      </c>
      <c r="DT276" s="12" t="s">
        <v>1493</v>
      </c>
      <c r="DU276" s="12" t="s">
        <v>1493</v>
      </c>
      <c r="DV276" s="12" t="s">
        <v>1493</v>
      </c>
      <c r="DW276" s="12" t="s">
        <v>1493</v>
      </c>
      <c r="DX276" s="12" t="s">
        <v>1493</v>
      </c>
      <c r="DY276" s="12" t="s">
        <v>1493</v>
      </c>
      <c r="DZ276" s="12" t="s">
        <v>1493</v>
      </c>
      <c r="EA276" s="12" t="s">
        <v>1493</v>
      </c>
      <c r="EB276" s="12" t="s">
        <v>1493</v>
      </c>
      <c r="EC276" s="12" t="s">
        <v>1493</v>
      </c>
      <c r="ED276" s="12" t="s">
        <v>1493</v>
      </c>
      <c r="EE276" s="12" t="s">
        <v>1493</v>
      </c>
      <c r="EF276" s="12" t="s">
        <v>1493</v>
      </c>
      <c r="EG276" s="12" t="s">
        <v>1493</v>
      </c>
      <c r="EH276" s="12" t="s">
        <v>1493</v>
      </c>
      <c r="EI276" s="12" t="s">
        <v>1493</v>
      </c>
      <c r="EJ276" s="12" t="s">
        <v>1493</v>
      </c>
      <c r="EK276" s="12" t="s">
        <v>1493</v>
      </c>
      <c r="EL276" s="12" t="s">
        <v>1493</v>
      </c>
      <c r="EM276" s="12" t="s">
        <v>1493</v>
      </c>
      <c r="EN276" s="12" t="s">
        <v>1493</v>
      </c>
      <c r="EO276" s="12" t="s">
        <v>1493</v>
      </c>
      <c r="EP276" s="12" t="s">
        <v>1493</v>
      </c>
      <c r="EQ276" s="12" t="s">
        <v>1493</v>
      </c>
      <c r="ER276" s="12" t="s">
        <v>1493</v>
      </c>
      <c r="ES276" s="12" t="s">
        <v>1493</v>
      </c>
      <c r="ET276" s="12" t="s">
        <v>1493</v>
      </c>
      <c r="EU276" s="12" t="s">
        <v>1493</v>
      </c>
      <c r="EV276" s="12" t="s">
        <v>1493</v>
      </c>
      <c r="EW276" s="12" t="s">
        <v>1493</v>
      </c>
      <c r="EX276" s="12" t="s">
        <v>1493</v>
      </c>
      <c r="EY276" s="12" t="s">
        <v>1493</v>
      </c>
      <c r="EZ276" s="12" t="s">
        <v>1493</v>
      </c>
      <c r="FA276" s="12" t="s">
        <v>1493</v>
      </c>
      <c r="FB276" s="12" t="s">
        <v>1493</v>
      </c>
      <c r="FC276" s="12" t="s">
        <v>1493</v>
      </c>
      <c r="FD276" s="12" t="s">
        <v>1493</v>
      </c>
      <c r="FE276" s="12" t="s">
        <v>1493</v>
      </c>
      <c r="FF276" s="12" t="s">
        <v>1493</v>
      </c>
      <c r="FG276" s="12" t="s">
        <v>1493</v>
      </c>
      <c r="FH276" s="12" t="s">
        <v>1493</v>
      </c>
      <c r="FI276" s="12" t="s">
        <v>1493</v>
      </c>
      <c r="FJ276" s="12" t="s">
        <v>1493</v>
      </c>
      <c r="FK276" s="12" t="s">
        <v>1493</v>
      </c>
      <c r="FL276" s="12" t="s">
        <v>1493</v>
      </c>
      <c r="FM276" s="12" t="s">
        <v>1493</v>
      </c>
      <c r="FN276">
        <v>1</v>
      </c>
      <c r="FO276" s="12" t="s">
        <v>1493</v>
      </c>
      <c r="FP276" s="12" t="s">
        <v>1493</v>
      </c>
      <c r="FQ276">
        <v>0</v>
      </c>
      <c r="FR276" s="12" t="s">
        <v>1493</v>
      </c>
      <c r="FS276" s="12" t="s">
        <v>1493</v>
      </c>
      <c r="FT276" s="12" t="s">
        <v>1493</v>
      </c>
      <c r="FU276" s="12" t="s">
        <v>1493</v>
      </c>
      <c r="FV276" s="12" t="s">
        <v>1493</v>
      </c>
      <c r="FW276" s="12" t="s">
        <v>1493</v>
      </c>
      <c r="FX276" s="12" t="s">
        <v>1493</v>
      </c>
      <c r="FY276" s="12" t="s">
        <v>1493</v>
      </c>
      <c r="FZ276" s="12" t="s">
        <v>1493</v>
      </c>
      <c r="GA276" s="12" t="s">
        <v>1493</v>
      </c>
      <c r="GB276" s="12" t="s">
        <v>1493</v>
      </c>
      <c r="GC276" s="12" t="s">
        <v>1493</v>
      </c>
      <c r="GD276" s="12" t="s">
        <v>1493</v>
      </c>
      <c r="GE276" s="12" t="s">
        <v>1493</v>
      </c>
      <c r="GF276" s="12" t="s">
        <v>1493</v>
      </c>
      <c r="GG276" s="12" t="s">
        <v>1493</v>
      </c>
      <c r="GH276" s="12" t="s">
        <v>1493</v>
      </c>
      <c r="GI276" s="12" t="s">
        <v>1493</v>
      </c>
      <c r="GJ276">
        <v>0</v>
      </c>
      <c r="GK276">
        <v>0</v>
      </c>
      <c r="GL276">
        <v>0</v>
      </c>
      <c r="GN276">
        <v>1</v>
      </c>
    </row>
    <row r="277" spans="1:196" x14ac:dyDescent="0.25">
      <c r="A277" s="4">
        <v>1.181</v>
      </c>
      <c r="B277" s="12" t="s">
        <v>962</v>
      </c>
      <c r="C277" s="12" t="s">
        <v>1493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 s="12" t="s">
        <v>1493</v>
      </c>
      <c r="M277" s="12" t="s">
        <v>1493</v>
      </c>
      <c r="N277" s="12" t="s">
        <v>1493</v>
      </c>
      <c r="O277" s="12" t="s">
        <v>1493</v>
      </c>
      <c r="P277" t="s">
        <v>1105</v>
      </c>
      <c r="Q277" s="12" t="s">
        <v>1493</v>
      </c>
      <c r="R277">
        <v>1</v>
      </c>
      <c r="S277" s="12" t="s">
        <v>1493</v>
      </c>
      <c r="T277" s="12" t="s">
        <v>1493</v>
      </c>
      <c r="U277" s="12" t="s">
        <v>1493</v>
      </c>
      <c r="V277" s="12" t="s">
        <v>1493</v>
      </c>
      <c r="W277" s="12" t="s">
        <v>1493</v>
      </c>
      <c r="X277" s="12" t="s">
        <v>1493</v>
      </c>
      <c r="Y277" s="12" t="s">
        <v>1493</v>
      </c>
      <c r="Z277" s="12" t="s">
        <v>1493</v>
      </c>
      <c r="AA277" s="12" t="s">
        <v>1493</v>
      </c>
      <c r="AB277">
        <v>1</v>
      </c>
      <c r="AC277">
        <v>1</v>
      </c>
      <c r="AD277" t="s">
        <v>1203</v>
      </c>
      <c r="AE277">
        <v>194</v>
      </c>
      <c r="AF277">
        <v>1</v>
      </c>
      <c r="AG277" s="12" t="s">
        <v>1493</v>
      </c>
      <c r="AH277" s="12" t="s">
        <v>1493</v>
      </c>
      <c r="AI277" s="12" t="s">
        <v>1493</v>
      </c>
      <c r="AJ277" s="12" t="s">
        <v>1493</v>
      </c>
      <c r="AK277" s="12" t="s">
        <v>1493</v>
      </c>
      <c r="AL277" s="12" t="s">
        <v>1493</v>
      </c>
      <c r="AM277" s="12" t="s">
        <v>1493</v>
      </c>
      <c r="AN277" s="12" t="s">
        <v>1493</v>
      </c>
      <c r="AO277">
        <v>1</v>
      </c>
      <c r="AP277">
        <v>1</v>
      </c>
      <c r="AQ277">
        <v>1</v>
      </c>
      <c r="AR277" s="12" t="s">
        <v>1493</v>
      </c>
      <c r="AS277" s="12" t="s">
        <v>1493</v>
      </c>
      <c r="AT277" s="12" t="s">
        <v>1493</v>
      </c>
      <c r="AU277" s="12" t="s">
        <v>1493</v>
      </c>
      <c r="AV277" s="12" t="s">
        <v>1493</v>
      </c>
      <c r="AW277" s="12" t="s">
        <v>1493</v>
      </c>
      <c r="AX277" s="12" t="s">
        <v>1493</v>
      </c>
      <c r="AY277" s="12" t="s">
        <v>1493</v>
      </c>
      <c r="AZ277" s="12" t="s">
        <v>1493</v>
      </c>
      <c r="BA277" s="12" t="s">
        <v>1493</v>
      </c>
      <c r="BB277" s="12" t="s">
        <v>1493</v>
      </c>
      <c r="BC277" s="12" t="s">
        <v>1493</v>
      </c>
      <c r="BD277" s="12" t="s">
        <v>1493</v>
      </c>
      <c r="BE277" s="12" t="s">
        <v>1493</v>
      </c>
      <c r="BF277" s="12" t="s">
        <v>1493</v>
      </c>
      <c r="BG277" s="12" t="s">
        <v>1493</v>
      </c>
      <c r="BH277" s="12" t="s">
        <v>1493</v>
      </c>
      <c r="BI277" s="12" t="s">
        <v>1493</v>
      </c>
      <c r="BJ277" s="12" t="s">
        <v>1493</v>
      </c>
      <c r="BK277" s="12" t="s">
        <v>1493</v>
      </c>
      <c r="BL277" s="12" t="s">
        <v>1493</v>
      </c>
      <c r="BM277" s="12" t="s">
        <v>1493</v>
      </c>
      <c r="BN277" s="12" t="s">
        <v>1493</v>
      </c>
      <c r="BO277" s="12" t="s">
        <v>1493</v>
      </c>
      <c r="BP277" s="12" t="s">
        <v>1493</v>
      </c>
      <c r="BQ277" s="12" t="s">
        <v>1493</v>
      </c>
      <c r="BR277" s="12" t="s">
        <v>1493</v>
      </c>
      <c r="BS277" s="12" t="s">
        <v>1493</v>
      </c>
      <c r="BT277" s="12" t="s">
        <v>1493</v>
      </c>
      <c r="BU277" s="12" t="s">
        <v>1493</v>
      </c>
      <c r="BV277" s="12" t="s">
        <v>1493</v>
      </c>
      <c r="BW277" s="12" t="s">
        <v>1493</v>
      </c>
      <c r="BX277" s="12" t="s">
        <v>1493</v>
      </c>
      <c r="BY277" s="12" t="s">
        <v>1493</v>
      </c>
      <c r="BZ277" s="12" t="s">
        <v>1493</v>
      </c>
      <c r="CA277" s="12" t="s">
        <v>1493</v>
      </c>
      <c r="CB277" s="12" t="s">
        <v>1493</v>
      </c>
      <c r="CC277" s="12" t="s">
        <v>1493</v>
      </c>
      <c r="CD277" s="12" t="s">
        <v>1493</v>
      </c>
      <c r="CE277" s="12" t="s">
        <v>1493</v>
      </c>
      <c r="CF277" s="12" t="s">
        <v>1493</v>
      </c>
      <c r="CG277" s="12" t="s">
        <v>1493</v>
      </c>
      <c r="CH277" s="12" t="s">
        <v>1493</v>
      </c>
      <c r="CI277" s="12" t="s">
        <v>1493</v>
      </c>
      <c r="CJ277" s="12" t="s">
        <v>1493</v>
      </c>
      <c r="CK277" s="12" t="s">
        <v>1493</v>
      </c>
      <c r="CL277" s="12" t="s">
        <v>1493</v>
      </c>
      <c r="CM277" s="12" t="s">
        <v>1493</v>
      </c>
      <c r="CN277" s="12" t="s">
        <v>1493</v>
      </c>
      <c r="CO277" s="12" t="s">
        <v>1493</v>
      </c>
      <c r="CP277" s="12" t="s">
        <v>1493</v>
      </c>
      <c r="CQ277" s="12" t="s">
        <v>1493</v>
      </c>
      <c r="CR277" s="12" t="s">
        <v>1493</v>
      </c>
      <c r="CS277" s="12" t="s">
        <v>1493</v>
      </c>
      <c r="CT277" s="12" t="s">
        <v>1493</v>
      </c>
      <c r="CU277" s="12" t="s">
        <v>1493</v>
      </c>
      <c r="CV277" s="12" t="s">
        <v>1493</v>
      </c>
      <c r="CW277" s="12" t="s">
        <v>1493</v>
      </c>
      <c r="CX277" s="12" t="s">
        <v>1493</v>
      </c>
      <c r="CY277" s="12" t="s">
        <v>1493</v>
      </c>
      <c r="CZ277" s="12" t="s">
        <v>1493</v>
      </c>
      <c r="DA277" s="12" t="s">
        <v>1493</v>
      </c>
      <c r="DB277" s="12" t="s">
        <v>1493</v>
      </c>
      <c r="DC277" s="12" t="s">
        <v>1493</v>
      </c>
      <c r="DD277" s="12" t="s">
        <v>1493</v>
      </c>
      <c r="DE277" s="12" t="s">
        <v>1493</v>
      </c>
      <c r="DF277" s="12" t="s">
        <v>1493</v>
      </c>
      <c r="DG277" s="12" t="s">
        <v>1493</v>
      </c>
      <c r="DH277" s="12" t="s">
        <v>1493</v>
      </c>
      <c r="DI277" s="12" t="s">
        <v>1493</v>
      </c>
      <c r="DJ277" s="12" t="s">
        <v>1493</v>
      </c>
      <c r="DK277" s="12" t="s">
        <v>1493</v>
      </c>
      <c r="DL277" s="12" t="s">
        <v>1493</v>
      </c>
      <c r="DM277" s="12" t="s">
        <v>1493</v>
      </c>
      <c r="DN277" s="12" t="s">
        <v>1493</v>
      </c>
      <c r="DO277" s="12" t="s">
        <v>1493</v>
      </c>
      <c r="DP277" s="12" t="s">
        <v>1493</v>
      </c>
      <c r="DQ277" s="12" t="s">
        <v>1493</v>
      </c>
      <c r="DR277" s="12" t="s">
        <v>1493</v>
      </c>
      <c r="DS277" s="12" t="s">
        <v>1493</v>
      </c>
      <c r="DT277" s="12" t="s">
        <v>1493</v>
      </c>
      <c r="DU277" s="12" t="s">
        <v>1493</v>
      </c>
      <c r="DV277" s="12" t="s">
        <v>1493</v>
      </c>
      <c r="DW277" s="12" t="s">
        <v>1493</v>
      </c>
      <c r="DX277" s="12" t="s">
        <v>1493</v>
      </c>
      <c r="DY277" s="12" t="s">
        <v>1493</v>
      </c>
      <c r="DZ277" s="12" t="s">
        <v>1493</v>
      </c>
      <c r="EA277" s="12" t="s">
        <v>1493</v>
      </c>
      <c r="EB277" s="12" t="s">
        <v>1493</v>
      </c>
      <c r="EC277" s="12" t="s">
        <v>1493</v>
      </c>
      <c r="ED277" s="12" t="s">
        <v>1493</v>
      </c>
      <c r="EE277" s="12" t="s">
        <v>1493</v>
      </c>
      <c r="EF277" s="12" t="s">
        <v>1493</v>
      </c>
      <c r="EG277" s="12" t="s">
        <v>1493</v>
      </c>
      <c r="EH277" s="12" t="s">
        <v>1493</v>
      </c>
      <c r="EI277" s="12" t="s">
        <v>1493</v>
      </c>
      <c r="EJ277" s="12" t="s">
        <v>1493</v>
      </c>
      <c r="EK277" s="12" t="s">
        <v>1493</v>
      </c>
      <c r="EL277" s="12" t="s">
        <v>1493</v>
      </c>
      <c r="EM277" s="12" t="s">
        <v>1493</v>
      </c>
      <c r="EN277" s="12" t="s">
        <v>1493</v>
      </c>
      <c r="EO277" s="12" t="s">
        <v>1493</v>
      </c>
      <c r="EP277" s="12" t="s">
        <v>1493</v>
      </c>
      <c r="EQ277" s="12" t="s">
        <v>1493</v>
      </c>
      <c r="ER277" s="12" t="s">
        <v>1493</v>
      </c>
      <c r="ES277" s="12" t="s">
        <v>1493</v>
      </c>
      <c r="ET277" s="12" t="s">
        <v>1493</v>
      </c>
      <c r="EU277" s="12" t="s">
        <v>1493</v>
      </c>
      <c r="EV277" s="12" t="s">
        <v>1493</v>
      </c>
      <c r="EW277" s="12" t="s">
        <v>1493</v>
      </c>
      <c r="EX277" s="12" t="s">
        <v>1493</v>
      </c>
      <c r="EY277" s="12" t="s">
        <v>1493</v>
      </c>
      <c r="EZ277" s="12" t="s">
        <v>1493</v>
      </c>
      <c r="FA277" s="12" t="s">
        <v>1493</v>
      </c>
      <c r="FB277" s="12" t="s">
        <v>1493</v>
      </c>
      <c r="FC277" s="12" t="s">
        <v>1493</v>
      </c>
      <c r="FD277" s="12" t="s">
        <v>1493</v>
      </c>
      <c r="FE277" s="12" t="s">
        <v>1493</v>
      </c>
      <c r="FF277" s="12" t="s">
        <v>1493</v>
      </c>
      <c r="FG277" s="12" t="s">
        <v>1493</v>
      </c>
      <c r="FH277" s="12" t="s">
        <v>1493</v>
      </c>
      <c r="FI277" s="12" t="s">
        <v>1493</v>
      </c>
      <c r="FJ277" s="12" t="s">
        <v>1493</v>
      </c>
      <c r="FK277" s="12" t="s">
        <v>1493</v>
      </c>
      <c r="FL277" s="12" t="s">
        <v>1493</v>
      </c>
      <c r="FM277" s="12" t="s">
        <v>1493</v>
      </c>
      <c r="FN277">
        <v>1</v>
      </c>
      <c r="FO277" s="12" t="s">
        <v>1493</v>
      </c>
      <c r="FP277" s="12" t="s">
        <v>1493</v>
      </c>
      <c r="FQ277">
        <v>0</v>
      </c>
      <c r="FR277" s="12" t="s">
        <v>1493</v>
      </c>
      <c r="FS277" s="12" t="s">
        <v>1493</v>
      </c>
      <c r="FT277" s="12" t="s">
        <v>1493</v>
      </c>
      <c r="FU277" s="12" t="s">
        <v>1493</v>
      </c>
      <c r="FV277" s="12" t="s">
        <v>1493</v>
      </c>
      <c r="FW277" s="12" t="s">
        <v>1493</v>
      </c>
      <c r="FX277" s="12" t="s">
        <v>1493</v>
      </c>
      <c r="FY277" s="12" t="s">
        <v>1493</v>
      </c>
      <c r="FZ277" s="12" t="s">
        <v>1493</v>
      </c>
      <c r="GA277" s="12" t="s">
        <v>1493</v>
      </c>
      <c r="GB277" s="12" t="s">
        <v>1493</v>
      </c>
      <c r="GC277" s="12" t="s">
        <v>1493</v>
      </c>
      <c r="GD277" s="12" t="s">
        <v>1493</v>
      </c>
      <c r="GE277" s="12" t="s">
        <v>1493</v>
      </c>
      <c r="GF277" s="12" t="s">
        <v>1493</v>
      </c>
      <c r="GG277" s="12" t="s">
        <v>1493</v>
      </c>
      <c r="GH277" s="12" t="s">
        <v>1493</v>
      </c>
      <c r="GI277" s="12" t="s">
        <v>1493</v>
      </c>
      <c r="GJ277">
        <v>1</v>
      </c>
      <c r="GK277">
        <v>0</v>
      </c>
      <c r="GL277">
        <v>1</v>
      </c>
      <c r="GN277">
        <v>1</v>
      </c>
    </row>
    <row r="278" spans="1:196" x14ac:dyDescent="0.25">
      <c r="A278" s="4">
        <v>1.1819999999999999</v>
      </c>
      <c r="B278" s="12" t="s">
        <v>1246</v>
      </c>
      <c r="C278">
        <v>210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 s="12" t="s">
        <v>1493</v>
      </c>
      <c r="M278" s="12" t="s">
        <v>1493</v>
      </c>
      <c r="N278" s="12" t="s">
        <v>1493</v>
      </c>
      <c r="O278" s="12" t="s">
        <v>1493</v>
      </c>
      <c r="P278" s="12" t="s">
        <v>1493</v>
      </c>
      <c r="Q278" s="12" t="s">
        <v>1493</v>
      </c>
      <c r="R278" s="12" t="s">
        <v>1493</v>
      </c>
      <c r="S278" s="12" t="s">
        <v>1493</v>
      </c>
      <c r="T278" s="12" t="s">
        <v>1493</v>
      </c>
      <c r="U278" s="12" t="s">
        <v>1493</v>
      </c>
      <c r="V278" s="12" t="s">
        <v>1493</v>
      </c>
      <c r="W278" s="12" t="s">
        <v>1493</v>
      </c>
      <c r="X278" s="12" t="s">
        <v>1493</v>
      </c>
      <c r="Y278" s="12" t="s">
        <v>1493</v>
      </c>
      <c r="Z278" s="12" t="s">
        <v>1493</v>
      </c>
      <c r="AA278" s="12" t="s">
        <v>1493</v>
      </c>
      <c r="AB278" s="12" t="s">
        <v>1493</v>
      </c>
      <c r="AC278" s="12" t="s">
        <v>1493</v>
      </c>
      <c r="AD278" s="12" t="s">
        <v>1493</v>
      </c>
      <c r="AE278" s="12" t="s">
        <v>1493</v>
      </c>
      <c r="AF278" s="12" t="s">
        <v>1493</v>
      </c>
      <c r="AG278" s="12" t="s">
        <v>1493</v>
      </c>
      <c r="AH278" s="12" t="s">
        <v>1493</v>
      </c>
      <c r="AI278" s="12" t="s">
        <v>1493</v>
      </c>
      <c r="AJ278" s="12" t="s">
        <v>1493</v>
      </c>
      <c r="AK278" s="12" t="s">
        <v>1493</v>
      </c>
      <c r="AL278" s="12" t="s">
        <v>1493</v>
      </c>
      <c r="AM278" s="12" t="s">
        <v>1493</v>
      </c>
      <c r="AN278" s="12" t="s">
        <v>1493</v>
      </c>
      <c r="AO278" s="12" t="s">
        <v>1493</v>
      </c>
      <c r="AP278" s="12" t="s">
        <v>1493</v>
      </c>
      <c r="AQ278" s="12" t="s">
        <v>1493</v>
      </c>
      <c r="AR278" s="12" t="s">
        <v>1493</v>
      </c>
      <c r="AS278" s="12" t="s">
        <v>1493</v>
      </c>
      <c r="AT278" s="12" t="s">
        <v>1493</v>
      </c>
      <c r="AU278" s="12" t="s">
        <v>1493</v>
      </c>
      <c r="AV278" s="12" t="s">
        <v>1493</v>
      </c>
      <c r="AW278" s="12" t="s">
        <v>1493</v>
      </c>
      <c r="AX278" s="12" t="s">
        <v>1493</v>
      </c>
      <c r="AY278" s="12" t="s">
        <v>1493</v>
      </c>
      <c r="AZ278" s="12" t="s">
        <v>1493</v>
      </c>
      <c r="BA278" s="12" t="s">
        <v>1493</v>
      </c>
      <c r="BB278" s="12" t="s">
        <v>1493</v>
      </c>
      <c r="BC278" s="12" t="s">
        <v>1493</v>
      </c>
      <c r="BD278" s="12" t="s">
        <v>1493</v>
      </c>
      <c r="BE278" s="12" t="s">
        <v>1493</v>
      </c>
      <c r="BF278" s="12" t="s">
        <v>1493</v>
      </c>
      <c r="BG278" s="12" t="s">
        <v>1493</v>
      </c>
      <c r="BH278" s="12" t="s">
        <v>1493</v>
      </c>
      <c r="BI278" s="12" t="s">
        <v>1493</v>
      </c>
      <c r="BJ278" s="12" t="s">
        <v>1493</v>
      </c>
      <c r="BK278" s="12" t="s">
        <v>1493</v>
      </c>
      <c r="BL278" s="12" t="s">
        <v>1493</v>
      </c>
      <c r="BM278" s="12" t="s">
        <v>1493</v>
      </c>
      <c r="BN278" s="12" t="s">
        <v>1493</v>
      </c>
      <c r="BO278" s="12" t="s">
        <v>1493</v>
      </c>
      <c r="BP278" s="12" t="s">
        <v>1493</v>
      </c>
      <c r="BQ278" s="12" t="s">
        <v>1493</v>
      </c>
      <c r="BR278" s="12" t="s">
        <v>1493</v>
      </c>
      <c r="BS278" s="12" t="s">
        <v>1493</v>
      </c>
      <c r="BT278" s="12" t="s">
        <v>1493</v>
      </c>
      <c r="BU278" s="12" t="s">
        <v>1493</v>
      </c>
      <c r="BV278" s="12" t="s">
        <v>1493</v>
      </c>
      <c r="BW278" s="12" t="s">
        <v>1493</v>
      </c>
      <c r="BX278" s="12" t="s">
        <v>1493</v>
      </c>
      <c r="BY278" s="12" t="s">
        <v>1493</v>
      </c>
      <c r="BZ278" s="12" t="s">
        <v>1493</v>
      </c>
      <c r="CA278" s="12" t="s">
        <v>1493</v>
      </c>
      <c r="CB278" s="12" t="s">
        <v>1493</v>
      </c>
      <c r="CC278" s="12" t="s">
        <v>1493</v>
      </c>
      <c r="CD278" s="12" t="s">
        <v>1493</v>
      </c>
      <c r="CE278" s="12" t="s">
        <v>1493</v>
      </c>
      <c r="CF278" s="12" t="s">
        <v>1493</v>
      </c>
      <c r="CG278" s="12" t="s">
        <v>1493</v>
      </c>
      <c r="CH278" s="12" t="s">
        <v>1493</v>
      </c>
      <c r="CI278" s="12" t="s">
        <v>1493</v>
      </c>
      <c r="CJ278" s="12" t="s">
        <v>1493</v>
      </c>
      <c r="CK278" s="12" t="s">
        <v>1493</v>
      </c>
      <c r="CL278" s="12" t="s">
        <v>1493</v>
      </c>
      <c r="CM278" s="12" t="s">
        <v>1493</v>
      </c>
      <c r="CN278" s="12" t="s">
        <v>1493</v>
      </c>
      <c r="CO278" s="12" t="s">
        <v>1493</v>
      </c>
      <c r="CP278" s="12" t="s">
        <v>1493</v>
      </c>
      <c r="CQ278" s="12" t="s">
        <v>1493</v>
      </c>
      <c r="CR278" s="12" t="s">
        <v>1493</v>
      </c>
      <c r="CS278" s="12" t="s">
        <v>1493</v>
      </c>
      <c r="CT278" s="12" t="s">
        <v>1493</v>
      </c>
      <c r="CU278" s="12" t="s">
        <v>1493</v>
      </c>
      <c r="CV278" s="12" t="s">
        <v>1493</v>
      </c>
      <c r="CW278" s="12" t="s">
        <v>1493</v>
      </c>
      <c r="CX278" s="12" t="s">
        <v>1493</v>
      </c>
      <c r="CY278" s="12" t="s">
        <v>1493</v>
      </c>
      <c r="CZ278" s="12" t="s">
        <v>1493</v>
      </c>
      <c r="DA278" s="12" t="s">
        <v>1493</v>
      </c>
      <c r="DB278" s="12" t="s">
        <v>1493</v>
      </c>
      <c r="DC278" s="12" t="s">
        <v>1493</v>
      </c>
      <c r="DD278" s="12" t="s">
        <v>1493</v>
      </c>
      <c r="DE278" s="12" t="s">
        <v>1493</v>
      </c>
      <c r="DF278" s="12" t="s">
        <v>1493</v>
      </c>
      <c r="DG278" s="12" t="s">
        <v>1493</v>
      </c>
      <c r="DH278" s="12" t="s">
        <v>1493</v>
      </c>
      <c r="DI278" s="12" t="s">
        <v>1493</v>
      </c>
      <c r="DJ278" s="12" t="s">
        <v>1493</v>
      </c>
      <c r="DK278" s="12" t="s">
        <v>1493</v>
      </c>
      <c r="DL278" s="12" t="s">
        <v>1493</v>
      </c>
      <c r="DM278" s="12" t="s">
        <v>1493</v>
      </c>
      <c r="DN278" s="12" t="s">
        <v>1493</v>
      </c>
      <c r="DO278" s="12" t="s">
        <v>1493</v>
      </c>
      <c r="DP278" s="12" t="s">
        <v>1493</v>
      </c>
      <c r="DQ278" s="12" t="s">
        <v>1493</v>
      </c>
      <c r="DR278" s="12" t="s">
        <v>1493</v>
      </c>
      <c r="DS278" s="12" t="s">
        <v>1493</v>
      </c>
      <c r="DT278" s="12" t="s">
        <v>1493</v>
      </c>
      <c r="DU278" s="12" t="s">
        <v>1493</v>
      </c>
      <c r="DV278" s="12" t="s">
        <v>1493</v>
      </c>
      <c r="DW278" s="12" t="s">
        <v>1493</v>
      </c>
      <c r="DX278" s="12" t="s">
        <v>1493</v>
      </c>
      <c r="DY278" s="12" t="s">
        <v>1493</v>
      </c>
      <c r="DZ278" s="12" t="s">
        <v>1493</v>
      </c>
      <c r="EA278" s="12" t="s">
        <v>1493</v>
      </c>
      <c r="EB278" s="12" t="s">
        <v>1493</v>
      </c>
      <c r="EC278" s="12" t="s">
        <v>1493</v>
      </c>
      <c r="ED278" s="12" t="s">
        <v>1493</v>
      </c>
      <c r="EE278" s="12" t="s">
        <v>1493</v>
      </c>
      <c r="EF278" s="12" t="s">
        <v>1493</v>
      </c>
      <c r="EG278" s="12" t="s">
        <v>1493</v>
      </c>
      <c r="EH278" s="12" t="s">
        <v>1493</v>
      </c>
      <c r="EI278" s="12" t="s">
        <v>1493</v>
      </c>
      <c r="EJ278" s="12" t="s">
        <v>1493</v>
      </c>
      <c r="EK278" s="12" t="s">
        <v>1493</v>
      </c>
      <c r="EL278" s="12" t="s">
        <v>1493</v>
      </c>
      <c r="EM278" s="12" t="s">
        <v>1493</v>
      </c>
      <c r="EN278" s="12" t="s">
        <v>1493</v>
      </c>
      <c r="EO278" s="12" t="s">
        <v>1493</v>
      </c>
      <c r="EP278" s="12" t="s">
        <v>1493</v>
      </c>
      <c r="EQ278" s="12" t="s">
        <v>1493</v>
      </c>
      <c r="ER278" s="12" t="s">
        <v>1493</v>
      </c>
      <c r="ES278" s="12" t="s">
        <v>1493</v>
      </c>
      <c r="ET278" s="12" t="s">
        <v>1493</v>
      </c>
      <c r="EU278" s="12" t="s">
        <v>1493</v>
      </c>
      <c r="EV278" s="12" t="s">
        <v>1493</v>
      </c>
      <c r="EW278" s="12" t="s">
        <v>1493</v>
      </c>
      <c r="EX278" s="12" t="s">
        <v>1493</v>
      </c>
      <c r="EY278" s="12" t="s">
        <v>1493</v>
      </c>
      <c r="EZ278" s="12" t="s">
        <v>1493</v>
      </c>
      <c r="FA278" s="12" t="s">
        <v>1493</v>
      </c>
      <c r="FB278" s="12" t="s">
        <v>1493</v>
      </c>
      <c r="FC278" s="12" t="s">
        <v>1493</v>
      </c>
      <c r="FD278" s="12" t="s">
        <v>1493</v>
      </c>
      <c r="FE278" s="12" t="s">
        <v>1493</v>
      </c>
      <c r="FF278" s="12" t="s">
        <v>1493</v>
      </c>
      <c r="FG278" s="12" t="s">
        <v>1493</v>
      </c>
      <c r="FH278" s="12" t="s">
        <v>1493</v>
      </c>
      <c r="FI278" s="12" t="s">
        <v>1493</v>
      </c>
      <c r="FJ278" s="12" t="s">
        <v>1493</v>
      </c>
      <c r="FK278" s="12" t="s">
        <v>1493</v>
      </c>
      <c r="FL278" s="12" t="s">
        <v>1493</v>
      </c>
      <c r="FM278" s="12" t="s">
        <v>1493</v>
      </c>
      <c r="FN278">
        <v>1</v>
      </c>
      <c r="FO278" s="12" t="s">
        <v>1493</v>
      </c>
      <c r="FP278" s="12" t="s">
        <v>1493</v>
      </c>
      <c r="FQ278">
        <v>0</v>
      </c>
      <c r="FR278" s="12" t="s">
        <v>1493</v>
      </c>
      <c r="FS278" s="12" t="s">
        <v>1493</v>
      </c>
      <c r="FT278" s="12" t="s">
        <v>1493</v>
      </c>
      <c r="FU278" s="12" t="s">
        <v>1493</v>
      </c>
      <c r="FV278" s="12" t="s">
        <v>1493</v>
      </c>
      <c r="FW278" s="12" t="s">
        <v>1493</v>
      </c>
      <c r="FX278" s="12" t="s">
        <v>1493</v>
      </c>
      <c r="FY278" s="12" t="s">
        <v>1493</v>
      </c>
      <c r="FZ278" s="12" t="s">
        <v>1493</v>
      </c>
      <c r="GA278" s="12" t="s">
        <v>1493</v>
      </c>
      <c r="GB278" s="12" t="s">
        <v>1493</v>
      </c>
      <c r="GC278" s="12" t="s">
        <v>1493</v>
      </c>
      <c r="GD278" s="12" t="s">
        <v>1493</v>
      </c>
      <c r="GE278" s="12" t="s">
        <v>1493</v>
      </c>
      <c r="GF278" s="12" t="s">
        <v>1493</v>
      </c>
      <c r="GG278" s="12" t="s">
        <v>1493</v>
      </c>
      <c r="GH278" s="12" t="s">
        <v>1493</v>
      </c>
      <c r="GI278" s="12" t="s">
        <v>1493</v>
      </c>
      <c r="GJ278">
        <v>0</v>
      </c>
      <c r="GK278">
        <v>0</v>
      </c>
      <c r="GL278">
        <v>0</v>
      </c>
      <c r="GN278">
        <v>1</v>
      </c>
    </row>
    <row r="279" spans="1:196" x14ac:dyDescent="0.25">
      <c r="A279" s="4">
        <v>1.1830000000000001</v>
      </c>
      <c r="B279" s="12" t="s">
        <v>642</v>
      </c>
      <c r="C279" s="12" t="s">
        <v>1493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 s="12" t="s">
        <v>1493</v>
      </c>
      <c r="M279" s="12" t="s">
        <v>1493</v>
      </c>
      <c r="N279" s="12" t="s">
        <v>1493</v>
      </c>
      <c r="O279">
        <v>1</v>
      </c>
      <c r="P279" t="s">
        <v>959</v>
      </c>
      <c r="Q279" s="12" t="s">
        <v>1493</v>
      </c>
      <c r="R279">
        <v>1</v>
      </c>
      <c r="S279" s="12" t="s">
        <v>1493</v>
      </c>
      <c r="T279" s="12" t="s">
        <v>1493</v>
      </c>
      <c r="U279" s="12" t="s">
        <v>1493</v>
      </c>
      <c r="V279" s="12" t="s">
        <v>1493</v>
      </c>
      <c r="W279" s="12" t="s">
        <v>1493</v>
      </c>
      <c r="X279" s="12" t="s">
        <v>1493</v>
      </c>
      <c r="Y279" s="12" t="s">
        <v>1493</v>
      </c>
      <c r="Z279" s="12" t="s">
        <v>1493</v>
      </c>
      <c r="AA279" s="12" t="s">
        <v>1493</v>
      </c>
      <c r="AB279">
        <v>1</v>
      </c>
      <c r="AC279">
        <v>1</v>
      </c>
      <c r="AD279" s="12" t="s">
        <v>1493</v>
      </c>
      <c r="AE279" s="12" t="s">
        <v>1493</v>
      </c>
      <c r="AF279" s="12" t="s">
        <v>1493</v>
      </c>
      <c r="AG279" s="12" t="s">
        <v>1493</v>
      </c>
      <c r="AH279" s="12" t="s">
        <v>1493</v>
      </c>
      <c r="AI279" s="12" t="s">
        <v>1493</v>
      </c>
      <c r="AJ279" s="12" t="s">
        <v>1493</v>
      </c>
      <c r="AK279" s="12" t="s">
        <v>1493</v>
      </c>
      <c r="AL279" s="12" t="s">
        <v>1493</v>
      </c>
      <c r="AM279" s="12" t="s">
        <v>1493</v>
      </c>
      <c r="AN279" s="12" t="s">
        <v>1493</v>
      </c>
      <c r="AO279" s="12" t="s">
        <v>1493</v>
      </c>
      <c r="AP279" s="12" t="s">
        <v>1493</v>
      </c>
      <c r="AQ279" s="12" t="s">
        <v>1493</v>
      </c>
      <c r="AR279" s="12" t="s">
        <v>1493</v>
      </c>
      <c r="AS279" s="12" t="s">
        <v>1493</v>
      </c>
      <c r="AT279" s="12" t="s">
        <v>1493</v>
      </c>
      <c r="AU279" s="12" t="s">
        <v>1493</v>
      </c>
      <c r="AV279" s="12" t="s">
        <v>1493</v>
      </c>
      <c r="AW279" s="12" t="s">
        <v>1493</v>
      </c>
      <c r="AX279" s="12" t="s">
        <v>1493</v>
      </c>
      <c r="AY279" s="12" t="s">
        <v>1493</v>
      </c>
      <c r="AZ279" s="12" t="s">
        <v>1493</v>
      </c>
      <c r="BA279" s="12" t="s">
        <v>1493</v>
      </c>
      <c r="BB279" s="12" t="s">
        <v>1493</v>
      </c>
      <c r="BC279" s="12" t="s">
        <v>1493</v>
      </c>
      <c r="BD279" s="12" t="s">
        <v>1493</v>
      </c>
      <c r="BE279" s="12" t="s">
        <v>1493</v>
      </c>
      <c r="BF279" s="12" t="s">
        <v>1493</v>
      </c>
      <c r="BG279" s="12" t="s">
        <v>1493</v>
      </c>
      <c r="BH279" s="12" t="s">
        <v>1493</v>
      </c>
      <c r="BI279" s="12" t="s">
        <v>1493</v>
      </c>
      <c r="BJ279" s="12" t="s">
        <v>1493</v>
      </c>
      <c r="BK279" s="12" t="s">
        <v>1493</v>
      </c>
      <c r="BL279" s="12" t="s">
        <v>1493</v>
      </c>
      <c r="BM279" s="12" t="s">
        <v>1493</v>
      </c>
      <c r="BN279" s="12" t="s">
        <v>1493</v>
      </c>
      <c r="BO279" s="12" t="s">
        <v>1493</v>
      </c>
      <c r="BP279" s="12" t="s">
        <v>1493</v>
      </c>
      <c r="BQ279" s="12" t="s">
        <v>1493</v>
      </c>
      <c r="BR279" s="12" t="s">
        <v>1493</v>
      </c>
      <c r="BS279" s="12" t="s">
        <v>1493</v>
      </c>
      <c r="BT279" s="12" t="s">
        <v>1493</v>
      </c>
      <c r="BU279" s="12" t="s">
        <v>1493</v>
      </c>
      <c r="BV279" s="12" t="s">
        <v>1493</v>
      </c>
      <c r="BW279" s="12" t="s">
        <v>1493</v>
      </c>
      <c r="BX279" s="12" t="s">
        <v>1493</v>
      </c>
      <c r="BY279" s="12" t="s">
        <v>1493</v>
      </c>
      <c r="BZ279" s="12" t="s">
        <v>1493</v>
      </c>
      <c r="CA279" s="12" t="s">
        <v>1493</v>
      </c>
      <c r="CB279" s="12" t="s">
        <v>1493</v>
      </c>
      <c r="CC279" s="12" t="s">
        <v>1493</v>
      </c>
      <c r="CD279" s="12" t="s">
        <v>1493</v>
      </c>
      <c r="CE279" s="12" t="s">
        <v>1493</v>
      </c>
      <c r="CF279" s="12" t="s">
        <v>1493</v>
      </c>
      <c r="CG279" s="12" t="s">
        <v>1493</v>
      </c>
      <c r="CH279" s="12" t="s">
        <v>1493</v>
      </c>
      <c r="CI279" s="12" t="s">
        <v>1493</v>
      </c>
      <c r="CJ279" s="12" t="s">
        <v>1493</v>
      </c>
      <c r="CK279" s="12" t="s">
        <v>1493</v>
      </c>
      <c r="CL279" s="12" t="s">
        <v>1493</v>
      </c>
      <c r="CM279" s="12" t="s">
        <v>1493</v>
      </c>
      <c r="CN279" s="12" t="s">
        <v>1493</v>
      </c>
      <c r="CO279" s="12" t="s">
        <v>1493</v>
      </c>
      <c r="CP279" s="12" t="s">
        <v>1493</v>
      </c>
      <c r="CQ279" s="12" t="s">
        <v>1493</v>
      </c>
      <c r="CR279" s="12" t="s">
        <v>1493</v>
      </c>
      <c r="CS279" s="12" t="s">
        <v>1493</v>
      </c>
      <c r="CT279" s="12" t="s">
        <v>1493</v>
      </c>
      <c r="CU279" s="12" t="s">
        <v>1493</v>
      </c>
      <c r="CV279" s="12" t="s">
        <v>1493</v>
      </c>
      <c r="CW279" s="12" t="s">
        <v>1493</v>
      </c>
      <c r="CX279" s="12" t="s">
        <v>1493</v>
      </c>
      <c r="CY279" s="12" t="s">
        <v>1493</v>
      </c>
      <c r="CZ279" s="12" t="s">
        <v>1493</v>
      </c>
      <c r="DA279" s="12" t="s">
        <v>1493</v>
      </c>
      <c r="DB279" s="12" t="s">
        <v>1493</v>
      </c>
      <c r="DC279" s="12" t="s">
        <v>1493</v>
      </c>
      <c r="DD279" s="12" t="s">
        <v>1493</v>
      </c>
      <c r="DE279" s="12" t="s">
        <v>1493</v>
      </c>
      <c r="DF279" s="12" t="s">
        <v>1493</v>
      </c>
      <c r="DG279" s="12" t="s">
        <v>1493</v>
      </c>
      <c r="DH279" s="12" t="s">
        <v>1493</v>
      </c>
      <c r="DI279" s="12" t="s">
        <v>1493</v>
      </c>
      <c r="DJ279" s="12" t="s">
        <v>1493</v>
      </c>
      <c r="DK279" s="12" t="s">
        <v>1493</v>
      </c>
      <c r="DL279" s="12" t="s">
        <v>1493</v>
      </c>
      <c r="DM279" s="12" t="s">
        <v>1493</v>
      </c>
      <c r="DN279" s="12" t="s">
        <v>1493</v>
      </c>
      <c r="DO279" s="12" t="s">
        <v>1493</v>
      </c>
      <c r="DP279" s="12" t="s">
        <v>1493</v>
      </c>
      <c r="DQ279" s="12" t="s">
        <v>1493</v>
      </c>
      <c r="DR279" s="12" t="s">
        <v>1493</v>
      </c>
      <c r="DS279" s="12" t="s">
        <v>1493</v>
      </c>
      <c r="DT279" s="12" t="s">
        <v>1493</v>
      </c>
      <c r="DU279" s="12" t="s">
        <v>1493</v>
      </c>
      <c r="DV279" s="12" t="s">
        <v>1493</v>
      </c>
      <c r="DW279" s="12" t="s">
        <v>1493</v>
      </c>
      <c r="DX279" s="12" t="s">
        <v>1493</v>
      </c>
      <c r="DY279" s="12" t="s">
        <v>1493</v>
      </c>
      <c r="DZ279" s="12" t="s">
        <v>1493</v>
      </c>
      <c r="EA279" s="12" t="s">
        <v>1493</v>
      </c>
      <c r="EB279" s="12" t="s">
        <v>1493</v>
      </c>
      <c r="EC279" s="12" t="s">
        <v>1493</v>
      </c>
      <c r="ED279" s="12" t="s">
        <v>1493</v>
      </c>
      <c r="EE279" s="12" t="s">
        <v>1493</v>
      </c>
      <c r="EF279" s="12" t="s">
        <v>1493</v>
      </c>
      <c r="EG279" s="12" t="s">
        <v>1493</v>
      </c>
      <c r="EH279" s="12" t="s">
        <v>1493</v>
      </c>
      <c r="EI279" s="12" t="s">
        <v>1493</v>
      </c>
      <c r="EJ279" s="12" t="s">
        <v>1493</v>
      </c>
      <c r="EK279" s="12" t="s">
        <v>1493</v>
      </c>
      <c r="EL279" s="12" t="s">
        <v>1493</v>
      </c>
      <c r="EM279" s="12" t="s">
        <v>1493</v>
      </c>
      <c r="EN279" s="12" t="s">
        <v>1493</v>
      </c>
      <c r="EO279" s="12" t="s">
        <v>1493</v>
      </c>
      <c r="EP279" s="12" t="s">
        <v>1493</v>
      </c>
      <c r="EQ279" s="12" t="s">
        <v>1493</v>
      </c>
      <c r="ER279" s="12" t="s">
        <v>1493</v>
      </c>
      <c r="ES279" s="12" t="s">
        <v>1493</v>
      </c>
      <c r="ET279" s="12" t="s">
        <v>1493</v>
      </c>
      <c r="EU279" s="12" t="s">
        <v>1493</v>
      </c>
      <c r="EV279" s="12" t="s">
        <v>1493</v>
      </c>
      <c r="EW279" s="12" t="s">
        <v>1493</v>
      </c>
      <c r="EX279" s="12" t="s">
        <v>1493</v>
      </c>
      <c r="EY279" s="12" t="s">
        <v>1493</v>
      </c>
      <c r="EZ279" s="12" t="s">
        <v>1493</v>
      </c>
      <c r="FA279" s="12" t="s">
        <v>1493</v>
      </c>
      <c r="FB279" s="12" t="s">
        <v>1493</v>
      </c>
      <c r="FC279" s="12" t="s">
        <v>1493</v>
      </c>
      <c r="FD279" s="12" t="s">
        <v>1493</v>
      </c>
      <c r="FE279" s="12" t="s">
        <v>1493</v>
      </c>
      <c r="FF279" s="12" t="s">
        <v>1493</v>
      </c>
      <c r="FG279" s="12" t="s">
        <v>1493</v>
      </c>
      <c r="FH279" s="12" t="s">
        <v>1493</v>
      </c>
      <c r="FI279" s="12" t="s">
        <v>1493</v>
      </c>
      <c r="FJ279" s="12" t="s">
        <v>1493</v>
      </c>
      <c r="FK279" s="12" t="s">
        <v>1493</v>
      </c>
      <c r="FL279" s="12" t="s">
        <v>1493</v>
      </c>
      <c r="FM279" s="12" t="s">
        <v>1493</v>
      </c>
      <c r="FN279">
        <v>1</v>
      </c>
      <c r="FO279" s="12" t="s">
        <v>1493</v>
      </c>
      <c r="FP279" s="12" t="s">
        <v>1493</v>
      </c>
      <c r="FQ279">
        <v>1</v>
      </c>
      <c r="FR279" s="12" t="s">
        <v>1493</v>
      </c>
      <c r="FS279" s="12" t="s">
        <v>1493</v>
      </c>
      <c r="FT279" s="12" t="s">
        <v>1493</v>
      </c>
      <c r="FU279" s="12" t="s">
        <v>1493</v>
      </c>
      <c r="FV279" s="12" t="s">
        <v>1493</v>
      </c>
      <c r="FW279" s="12" t="s">
        <v>1493</v>
      </c>
      <c r="FX279" s="12" t="s">
        <v>1493</v>
      </c>
      <c r="FY279" s="12" t="s">
        <v>1493</v>
      </c>
      <c r="FZ279" s="12" t="s">
        <v>1493</v>
      </c>
      <c r="GA279" s="12" t="s">
        <v>1493</v>
      </c>
      <c r="GB279" s="12" t="s">
        <v>1493</v>
      </c>
      <c r="GC279" s="12" t="s">
        <v>1493</v>
      </c>
      <c r="GD279" s="12" t="s">
        <v>1493</v>
      </c>
      <c r="GE279" s="12" t="s">
        <v>1493</v>
      </c>
      <c r="GF279" s="12" t="s">
        <v>1493</v>
      </c>
      <c r="GG279" s="12" t="s">
        <v>1493</v>
      </c>
      <c r="GH279" s="12" t="s">
        <v>1493</v>
      </c>
      <c r="GI279" s="12" t="s">
        <v>1493</v>
      </c>
      <c r="GJ279">
        <v>0</v>
      </c>
      <c r="GK279">
        <v>0</v>
      </c>
      <c r="GL279">
        <v>0</v>
      </c>
      <c r="GN279">
        <v>1</v>
      </c>
    </row>
    <row r="280" spans="1:196" x14ac:dyDescent="0.25">
      <c r="A280" s="4">
        <v>1.1839999999999999</v>
      </c>
      <c r="B280" s="12" t="s">
        <v>537</v>
      </c>
      <c r="C280">
        <v>48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 s="12" t="s">
        <v>1493</v>
      </c>
      <c r="M280" s="12" t="s">
        <v>1493</v>
      </c>
      <c r="N280" s="12" t="s">
        <v>1493</v>
      </c>
      <c r="O280" s="12" t="s">
        <v>1493</v>
      </c>
      <c r="P280" t="s">
        <v>1057</v>
      </c>
      <c r="Q280" s="12" t="s">
        <v>1493</v>
      </c>
      <c r="R280">
        <v>1</v>
      </c>
      <c r="S280" s="12" t="s">
        <v>1493</v>
      </c>
      <c r="T280" s="12" t="s">
        <v>1493</v>
      </c>
      <c r="U280" s="12" t="s">
        <v>1493</v>
      </c>
      <c r="V280" s="12" t="s">
        <v>1493</v>
      </c>
      <c r="W280" s="12" t="s">
        <v>1493</v>
      </c>
      <c r="X280" s="12" t="s">
        <v>1493</v>
      </c>
      <c r="Y280" s="12" t="s">
        <v>1493</v>
      </c>
      <c r="Z280" s="12" t="s">
        <v>1493</v>
      </c>
      <c r="AA280" s="12" t="s">
        <v>1493</v>
      </c>
      <c r="AB280">
        <v>1</v>
      </c>
      <c r="AC280">
        <v>1</v>
      </c>
      <c r="AD280" s="12" t="s">
        <v>1493</v>
      </c>
      <c r="AE280" s="12" t="s">
        <v>1493</v>
      </c>
      <c r="AF280" s="12" t="s">
        <v>1493</v>
      </c>
      <c r="AG280" s="12" t="s">
        <v>1493</v>
      </c>
      <c r="AH280" s="12" t="s">
        <v>1493</v>
      </c>
      <c r="AI280" s="12" t="s">
        <v>1493</v>
      </c>
      <c r="AJ280" s="12" t="s">
        <v>1493</v>
      </c>
      <c r="AK280" s="12" t="s">
        <v>1493</v>
      </c>
      <c r="AL280" s="12" t="s">
        <v>1493</v>
      </c>
      <c r="AM280" s="12" t="s">
        <v>1493</v>
      </c>
      <c r="AN280" s="12" t="s">
        <v>1493</v>
      </c>
      <c r="AO280" s="12" t="s">
        <v>1493</v>
      </c>
      <c r="AP280" s="12" t="s">
        <v>1493</v>
      </c>
      <c r="AQ280" s="12" t="s">
        <v>1493</v>
      </c>
      <c r="AR280" s="12" t="s">
        <v>1493</v>
      </c>
      <c r="AS280" s="12" t="s">
        <v>1493</v>
      </c>
      <c r="AT280" s="12" t="s">
        <v>1493</v>
      </c>
      <c r="AU280" s="12" t="s">
        <v>1493</v>
      </c>
      <c r="AV280" s="12" t="s">
        <v>1493</v>
      </c>
      <c r="AW280" s="12" t="s">
        <v>1493</v>
      </c>
      <c r="AX280" s="12" t="s">
        <v>1493</v>
      </c>
      <c r="AY280" s="12" t="s">
        <v>1493</v>
      </c>
      <c r="AZ280" s="12" t="s">
        <v>1493</v>
      </c>
      <c r="BA280" s="12" t="s">
        <v>1493</v>
      </c>
      <c r="BB280" s="12" t="s">
        <v>1493</v>
      </c>
      <c r="BC280" s="12" t="s">
        <v>1493</v>
      </c>
      <c r="BD280" s="12" t="s">
        <v>1493</v>
      </c>
      <c r="BE280" s="12" t="s">
        <v>1493</v>
      </c>
      <c r="BF280" s="12" t="s">
        <v>1493</v>
      </c>
      <c r="BG280" s="12" t="s">
        <v>1493</v>
      </c>
      <c r="BH280" s="12" t="s">
        <v>1493</v>
      </c>
      <c r="BI280" s="12" t="s">
        <v>1493</v>
      </c>
      <c r="BJ280" s="12" t="s">
        <v>1493</v>
      </c>
      <c r="BK280" s="12" t="s">
        <v>1493</v>
      </c>
      <c r="BL280" s="12" t="s">
        <v>1493</v>
      </c>
      <c r="BM280" s="12" t="s">
        <v>1493</v>
      </c>
      <c r="BN280" s="12" t="s">
        <v>1493</v>
      </c>
      <c r="BO280" s="12" t="s">
        <v>1493</v>
      </c>
      <c r="BP280" s="12" t="s">
        <v>1493</v>
      </c>
      <c r="BQ280" s="12" t="s">
        <v>1493</v>
      </c>
      <c r="BR280" s="12" t="s">
        <v>1493</v>
      </c>
      <c r="BS280" s="12" t="s">
        <v>1493</v>
      </c>
      <c r="BT280" s="12" t="s">
        <v>1493</v>
      </c>
      <c r="BU280" s="12" t="s">
        <v>1493</v>
      </c>
      <c r="BV280" s="12" t="s">
        <v>1493</v>
      </c>
      <c r="BW280" s="12" t="s">
        <v>1493</v>
      </c>
      <c r="BX280" s="12" t="s">
        <v>1493</v>
      </c>
      <c r="BY280" s="12" t="s">
        <v>1493</v>
      </c>
      <c r="BZ280" s="12" t="s">
        <v>1493</v>
      </c>
      <c r="CA280" s="12" t="s">
        <v>1493</v>
      </c>
      <c r="CB280" s="12" t="s">
        <v>1493</v>
      </c>
      <c r="CC280" s="12" t="s">
        <v>1493</v>
      </c>
      <c r="CD280" s="12" t="s">
        <v>1493</v>
      </c>
      <c r="CE280" s="12" t="s">
        <v>1493</v>
      </c>
      <c r="CF280" s="12" t="s">
        <v>1493</v>
      </c>
      <c r="CG280" s="12" t="s">
        <v>1493</v>
      </c>
      <c r="CH280" s="12" t="s">
        <v>1493</v>
      </c>
      <c r="CI280" s="12" t="s">
        <v>1493</v>
      </c>
      <c r="CJ280" s="12" t="s">
        <v>1493</v>
      </c>
      <c r="CK280" s="12" t="s">
        <v>1493</v>
      </c>
      <c r="CL280" s="12" t="s">
        <v>1493</v>
      </c>
      <c r="CM280" s="12" t="s">
        <v>1493</v>
      </c>
      <c r="CN280" s="12" t="s">
        <v>1493</v>
      </c>
      <c r="CO280" s="12" t="s">
        <v>1493</v>
      </c>
      <c r="CP280" s="12" t="s">
        <v>1493</v>
      </c>
      <c r="CQ280" s="12" t="s">
        <v>1493</v>
      </c>
      <c r="CR280" s="12" t="s">
        <v>1493</v>
      </c>
      <c r="CS280" s="12" t="s">
        <v>1493</v>
      </c>
      <c r="CT280" s="12" t="s">
        <v>1493</v>
      </c>
      <c r="CU280" s="12" t="s">
        <v>1493</v>
      </c>
      <c r="CV280" s="12" t="s">
        <v>1493</v>
      </c>
      <c r="CW280" s="12" t="s">
        <v>1493</v>
      </c>
      <c r="CX280" s="12" t="s">
        <v>1493</v>
      </c>
      <c r="CY280" s="12" t="s">
        <v>1493</v>
      </c>
      <c r="CZ280" s="12" t="s">
        <v>1493</v>
      </c>
      <c r="DA280" s="12" t="s">
        <v>1493</v>
      </c>
      <c r="DB280" s="12" t="s">
        <v>1493</v>
      </c>
      <c r="DC280" s="12" t="s">
        <v>1493</v>
      </c>
      <c r="DD280" s="12" t="s">
        <v>1493</v>
      </c>
      <c r="DE280" s="12" t="s">
        <v>1493</v>
      </c>
      <c r="DF280" s="12" t="s">
        <v>1493</v>
      </c>
      <c r="DG280" s="12" t="s">
        <v>1493</v>
      </c>
      <c r="DH280" s="12" t="s">
        <v>1493</v>
      </c>
      <c r="DI280" s="12" t="s">
        <v>1493</v>
      </c>
      <c r="DJ280" s="12" t="s">
        <v>1493</v>
      </c>
      <c r="DK280" s="12" t="s">
        <v>1493</v>
      </c>
      <c r="DL280" s="12" t="s">
        <v>1493</v>
      </c>
      <c r="DM280" s="12" t="s">
        <v>1493</v>
      </c>
      <c r="DN280" s="12" t="s">
        <v>1493</v>
      </c>
      <c r="DO280" s="12" t="s">
        <v>1493</v>
      </c>
      <c r="DP280" s="12" t="s">
        <v>1493</v>
      </c>
      <c r="DQ280" s="12" t="s">
        <v>1493</v>
      </c>
      <c r="DR280" s="12" t="s">
        <v>1493</v>
      </c>
      <c r="DS280" s="12" t="s">
        <v>1493</v>
      </c>
      <c r="DT280" s="12" t="s">
        <v>1493</v>
      </c>
      <c r="DU280" s="12" t="s">
        <v>1493</v>
      </c>
      <c r="DV280" s="12" t="s">
        <v>1493</v>
      </c>
      <c r="DW280" s="12" t="s">
        <v>1493</v>
      </c>
      <c r="DX280" s="12" t="s">
        <v>1493</v>
      </c>
      <c r="DY280" s="12" t="s">
        <v>1493</v>
      </c>
      <c r="DZ280" s="12" t="s">
        <v>1493</v>
      </c>
      <c r="EA280" s="12" t="s">
        <v>1493</v>
      </c>
      <c r="EB280" s="12" t="s">
        <v>1493</v>
      </c>
      <c r="EC280" s="12" t="s">
        <v>1493</v>
      </c>
      <c r="ED280" s="12" t="s">
        <v>1493</v>
      </c>
      <c r="EE280" s="12" t="s">
        <v>1493</v>
      </c>
      <c r="EF280" s="12" t="s">
        <v>1493</v>
      </c>
      <c r="EG280" s="12" t="s">
        <v>1493</v>
      </c>
      <c r="EH280" s="12" t="s">
        <v>1493</v>
      </c>
      <c r="EI280" s="12" t="s">
        <v>1493</v>
      </c>
      <c r="EJ280" s="12" t="s">
        <v>1493</v>
      </c>
      <c r="EK280" s="12" t="s">
        <v>1493</v>
      </c>
      <c r="EL280" s="12" t="s">
        <v>1493</v>
      </c>
      <c r="EM280" s="12" t="s">
        <v>1493</v>
      </c>
      <c r="EN280" s="12" t="s">
        <v>1493</v>
      </c>
      <c r="EO280" s="12" t="s">
        <v>1493</v>
      </c>
      <c r="EP280" s="12" t="s">
        <v>1493</v>
      </c>
      <c r="EQ280" s="12" t="s">
        <v>1493</v>
      </c>
      <c r="ER280" s="12" t="s">
        <v>1493</v>
      </c>
      <c r="ES280" s="12" t="s">
        <v>1493</v>
      </c>
      <c r="ET280" s="12" t="s">
        <v>1493</v>
      </c>
      <c r="EU280" s="12" t="s">
        <v>1493</v>
      </c>
      <c r="EV280" s="12" t="s">
        <v>1493</v>
      </c>
      <c r="EW280" s="12" t="s">
        <v>1493</v>
      </c>
      <c r="EX280" s="12" t="s">
        <v>1493</v>
      </c>
      <c r="EY280" s="12" t="s">
        <v>1493</v>
      </c>
      <c r="EZ280" s="12" t="s">
        <v>1493</v>
      </c>
      <c r="FA280" s="12" t="s">
        <v>1493</v>
      </c>
      <c r="FB280" s="12" t="s">
        <v>1493</v>
      </c>
      <c r="FC280" s="12" t="s">
        <v>1493</v>
      </c>
      <c r="FD280" s="12" t="s">
        <v>1493</v>
      </c>
      <c r="FE280" s="12" t="s">
        <v>1493</v>
      </c>
      <c r="FF280" s="12" t="s">
        <v>1493</v>
      </c>
      <c r="FG280" s="12" t="s">
        <v>1493</v>
      </c>
      <c r="FH280" s="12" t="s">
        <v>1493</v>
      </c>
      <c r="FI280" s="12" t="s">
        <v>1493</v>
      </c>
      <c r="FJ280" s="12" t="s">
        <v>1493</v>
      </c>
      <c r="FK280" s="12" t="s">
        <v>1493</v>
      </c>
      <c r="FL280" s="12" t="s">
        <v>1493</v>
      </c>
      <c r="FM280" s="12" t="s">
        <v>1493</v>
      </c>
      <c r="FN280">
        <v>1</v>
      </c>
      <c r="FO280" s="12" t="s">
        <v>1493</v>
      </c>
      <c r="FP280" s="12" t="s">
        <v>1493</v>
      </c>
      <c r="FQ280">
        <v>0</v>
      </c>
      <c r="FR280" s="12" t="s">
        <v>1493</v>
      </c>
      <c r="FS280" s="12" t="s">
        <v>1493</v>
      </c>
      <c r="FT280" s="12" t="s">
        <v>1493</v>
      </c>
      <c r="FU280" s="12" t="s">
        <v>1493</v>
      </c>
      <c r="FV280" s="12" t="s">
        <v>1493</v>
      </c>
      <c r="FW280" s="12" t="s">
        <v>1493</v>
      </c>
      <c r="FX280" s="12" t="s">
        <v>1493</v>
      </c>
      <c r="FY280" s="12" t="s">
        <v>1493</v>
      </c>
      <c r="FZ280" s="12" t="s">
        <v>1493</v>
      </c>
      <c r="GA280" s="12" t="s">
        <v>1493</v>
      </c>
      <c r="GB280" s="12" t="s">
        <v>1493</v>
      </c>
      <c r="GC280" s="12" t="s">
        <v>1493</v>
      </c>
      <c r="GD280" s="12" t="s">
        <v>1493</v>
      </c>
      <c r="GE280" s="12" t="s">
        <v>1493</v>
      </c>
      <c r="GF280" s="12" t="s">
        <v>1493</v>
      </c>
      <c r="GG280" s="12" t="s">
        <v>1493</v>
      </c>
      <c r="GH280" s="12" t="s">
        <v>1493</v>
      </c>
      <c r="GI280" s="12" t="s">
        <v>1493</v>
      </c>
      <c r="GJ280">
        <v>0</v>
      </c>
      <c r="GK280">
        <v>0</v>
      </c>
      <c r="GL280">
        <v>0</v>
      </c>
      <c r="GN280">
        <v>1</v>
      </c>
    </row>
    <row r="281" spans="1:196" x14ac:dyDescent="0.25">
      <c r="A281" s="4">
        <v>1.1850000000000001</v>
      </c>
      <c r="B281" s="12" t="s">
        <v>585</v>
      </c>
      <c r="C281" s="12" t="s">
        <v>1493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 s="12" t="s">
        <v>1493</v>
      </c>
      <c r="M281" s="12" t="s">
        <v>1493</v>
      </c>
      <c r="N281" s="12" t="s">
        <v>1493</v>
      </c>
      <c r="O281">
        <v>1</v>
      </c>
      <c r="P281" s="12" t="s">
        <v>1493</v>
      </c>
      <c r="Q281" s="12" t="s">
        <v>1493</v>
      </c>
      <c r="R281" s="12" t="s">
        <v>1493</v>
      </c>
      <c r="S281" s="12" t="s">
        <v>1493</v>
      </c>
      <c r="T281" s="12" t="s">
        <v>1493</v>
      </c>
      <c r="U281" s="12" t="s">
        <v>1493</v>
      </c>
      <c r="V281" s="12" t="s">
        <v>1493</v>
      </c>
      <c r="W281" s="12" t="s">
        <v>1493</v>
      </c>
      <c r="X281" s="12" t="s">
        <v>1493</v>
      </c>
      <c r="Y281" s="12" t="s">
        <v>1493</v>
      </c>
      <c r="Z281" s="12" t="s">
        <v>1493</v>
      </c>
      <c r="AA281" s="12" t="s">
        <v>1493</v>
      </c>
      <c r="AB281" s="12" t="s">
        <v>1493</v>
      </c>
      <c r="AC281" s="12" t="s">
        <v>1493</v>
      </c>
      <c r="AD281" s="12" t="s">
        <v>1493</v>
      </c>
      <c r="AE281" s="12" t="s">
        <v>1493</v>
      </c>
      <c r="AF281" s="12" t="s">
        <v>1493</v>
      </c>
      <c r="AG281" s="12" t="s">
        <v>1493</v>
      </c>
      <c r="AH281" s="12" t="s">
        <v>1493</v>
      </c>
      <c r="AI281" s="12" t="s">
        <v>1493</v>
      </c>
      <c r="AJ281" s="12" t="s">
        <v>1493</v>
      </c>
      <c r="AK281" s="12" t="s">
        <v>1493</v>
      </c>
      <c r="AL281" s="12" t="s">
        <v>1493</v>
      </c>
      <c r="AM281" s="12" t="s">
        <v>1493</v>
      </c>
      <c r="AN281" s="12" t="s">
        <v>1493</v>
      </c>
      <c r="AO281" s="12" t="s">
        <v>1493</v>
      </c>
      <c r="AP281" s="12" t="s">
        <v>1493</v>
      </c>
      <c r="AQ281" s="12" t="s">
        <v>1493</v>
      </c>
      <c r="AR281" s="12" t="s">
        <v>1493</v>
      </c>
      <c r="AS281" s="12" t="s">
        <v>1493</v>
      </c>
      <c r="AT281" s="12" t="s">
        <v>1493</v>
      </c>
      <c r="AU281" s="12" t="s">
        <v>1493</v>
      </c>
      <c r="AV281" s="12" t="s">
        <v>1493</v>
      </c>
      <c r="AW281" s="12" t="s">
        <v>1493</v>
      </c>
      <c r="AX281" s="12" t="s">
        <v>1493</v>
      </c>
      <c r="AY281" s="12" t="s">
        <v>1493</v>
      </c>
      <c r="AZ281" s="12" t="s">
        <v>1493</v>
      </c>
      <c r="BA281" s="12" t="s">
        <v>1493</v>
      </c>
      <c r="BB281" s="12" t="s">
        <v>1493</v>
      </c>
      <c r="BC281" s="12" t="s">
        <v>1493</v>
      </c>
      <c r="BD281" s="12" t="s">
        <v>1493</v>
      </c>
      <c r="BE281" s="12" t="s">
        <v>1493</v>
      </c>
      <c r="BF281" s="12" t="s">
        <v>1493</v>
      </c>
      <c r="BG281" s="12" t="s">
        <v>1493</v>
      </c>
      <c r="BH281" s="12" t="s">
        <v>1493</v>
      </c>
      <c r="BI281" s="12" t="s">
        <v>1493</v>
      </c>
      <c r="BJ281" s="12" t="s">
        <v>1493</v>
      </c>
      <c r="BK281" s="12" t="s">
        <v>1493</v>
      </c>
      <c r="BL281" s="12" t="s">
        <v>1493</v>
      </c>
      <c r="BM281" s="12" t="s">
        <v>1493</v>
      </c>
      <c r="BN281" s="12" t="s">
        <v>1493</v>
      </c>
      <c r="BO281" s="12" t="s">
        <v>1493</v>
      </c>
      <c r="BP281" s="12" t="s">
        <v>1493</v>
      </c>
      <c r="BQ281" s="12" t="s">
        <v>1493</v>
      </c>
      <c r="BR281" s="12" t="s">
        <v>1493</v>
      </c>
      <c r="BS281" s="12" t="s">
        <v>1493</v>
      </c>
      <c r="BT281" s="12" t="s">
        <v>1493</v>
      </c>
      <c r="BU281" s="12" t="s">
        <v>1493</v>
      </c>
      <c r="BV281" s="12" t="s">
        <v>1493</v>
      </c>
      <c r="BW281" s="12" t="s">
        <v>1493</v>
      </c>
      <c r="BX281" s="12" t="s">
        <v>1493</v>
      </c>
      <c r="BY281" s="12" t="s">
        <v>1493</v>
      </c>
      <c r="BZ281" s="12" t="s">
        <v>1493</v>
      </c>
      <c r="CA281" s="12" t="s">
        <v>1493</v>
      </c>
      <c r="CB281" s="12" t="s">
        <v>1493</v>
      </c>
      <c r="CC281" s="12" t="s">
        <v>1493</v>
      </c>
      <c r="CD281" s="12" t="s">
        <v>1493</v>
      </c>
      <c r="CE281" s="12" t="s">
        <v>1493</v>
      </c>
      <c r="CF281" s="12" t="s">
        <v>1493</v>
      </c>
      <c r="CG281" s="12" t="s">
        <v>1493</v>
      </c>
      <c r="CH281" s="12" t="s">
        <v>1493</v>
      </c>
      <c r="CI281" s="12" t="s">
        <v>1493</v>
      </c>
      <c r="CJ281" s="12" t="s">
        <v>1493</v>
      </c>
      <c r="CK281" s="12" t="s">
        <v>1493</v>
      </c>
      <c r="CL281" s="12" t="s">
        <v>1493</v>
      </c>
      <c r="CM281" s="12" t="s">
        <v>1493</v>
      </c>
      <c r="CN281" s="12" t="s">
        <v>1493</v>
      </c>
      <c r="CO281" s="12" t="s">
        <v>1493</v>
      </c>
      <c r="CP281" s="12" t="s">
        <v>1493</v>
      </c>
      <c r="CQ281" s="12" t="s">
        <v>1493</v>
      </c>
      <c r="CR281" s="12" t="s">
        <v>1493</v>
      </c>
      <c r="CS281" s="12" t="s">
        <v>1493</v>
      </c>
      <c r="CT281" s="12" t="s">
        <v>1493</v>
      </c>
      <c r="CU281" s="12" t="s">
        <v>1493</v>
      </c>
      <c r="CV281" s="12" t="s">
        <v>1493</v>
      </c>
      <c r="CW281" s="12" t="s">
        <v>1493</v>
      </c>
      <c r="CX281" s="12" t="s">
        <v>1493</v>
      </c>
      <c r="CY281" s="12" t="s">
        <v>1493</v>
      </c>
      <c r="CZ281" s="12" t="s">
        <v>1493</v>
      </c>
      <c r="DA281" s="12" t="s">
        <v>1493</v>
      </c>
      <c r="DB281" s="12" t="s">
        <v>1493</v>
      </c>
      <c r="DC281" s="12" t="s">
        <v>1493</v>
      </c>
      <c r="DD281" s="12" t="s">
        <v>1493</v>
      </c>
      <c r="DE281" s="12" t="s">
        <v>1493</v>
      </c>
      <c r="DF281" s="12" t="s">
        <v>1493</v>
      </c>
      <c r="DG281" s="12" t="s">
        <v>1493</v>
      </c>
      <c r="DH281" s="12" t="s">
        <v>1493</v>
      </c>
      <c r="DI281" s="12" t="s">
        <v>1493</v>
      </c>
      <c r="DJ281" s="12" t="s">
        <v>1493</v>
      </c>
      <c r="DK281" s="12" t="s">
        <v>1493</v>
      </c>
      <c r="DL281" s="12" t="s">
        <v>1493</v>
      </c>
      <c r="DM281" s="12" t="s">
        <v>1493</v>
      </c>
      <c r="DN281" s="12" t="s">
        <v>1493</v>
      </c>
      <c r="DO281" s="12" t="s">
        <v>1493</v>
      </c>
      <c r="DP281" s="12" t="s">
        <v>1493</v>
      </c>
      <c r="DQ281" s="12" t="s">
        <v>1493</v>
      </c>
      <c r="DR281" s="12" t="s">
        <v>1493</v>
      </c>
      <c r="DS281" s="12" t="s">
        <v>1493</v>
      </c>
      <c r="DT281" s="12" t="s">
        <v>1493</v>
      </c>
      <c r="DU281" s="12" t="s">
        <v>1493</v>
      </c>
      <c r="DV281" s="12" t="s">
        <v>1493</v>
      </c>
      <c r="DW281" s="12" t="s">
        <v>1493</v>
      </c>
      <c r="DX281" s="12" t="s">
        <v>1493</v>
      </c>
      <c r="DY281" s="12" t="s">
        <v>1493</v>
      </c>
      <c r="DZ281" s="12" t="s">
        <v>1493</v>
      </c>
      <c r="EA281" s="12" t="s">
        <v>1493</v>
      </c>
      <c r="EB281" s="12" t="s">
        <v>1493</v>
      </c>
      <c r="EC281" s="12" t="s">
        <v>1493</v>
      </c>
      <c r="ED281" s="12" t="s">
        <v>1493</v>
      </c>
      <c r="EE281" s="12" t="s">
        <v>1493</v>
      </c>
      <c r="EF281" s="12" t="s">
        <v>1493</v>
      </c>
      <c r="EG281" s="12" t="s">
        <v>1493</v>
      </c>
      <c r="EH281" s="12" t="s">
        <v>1493</v>
      </c>
      <c r="EI281" s="12" t="s">
        <v>1493</v>
      </c>
      <c r="EJ281" s="12" t="s">
        <v>1493</v>
      </c>
      <c r="EK281" s="12" t="s">
        <v>1493</v>
      </c>
      <c r="EL281" s="12" t="s">
        <v>1493</v>
      </c>
      <c r="EM281" s="12" t="s">
        <v>1493</v>
      </c>
      <c r="EN281" s="12" t="s">
        <v>1493</v>
      </c>
      <c r="EO281" s="12" t="s">
        <v>1493</v>
      </c>
      <c r="EP281" s="12" t="s">
        <v>1493</v>
      </c>
      <c r="EQ281" s="12" t="s">
        <v>1493</v>
      </c>
      <c r="ER281" s="12" t="s">
        <v>1493</v>
      </c>
      <c r="ES281" s="12" t="s">
        <v>1493</v>
      </c>
      <c r="ET281" s="12" t="s">
        <v>1493</v>
      </c>
      <c r="EU281" s="12" t="s">
        <v>1493</v>
      </c>
      <c r="EV281" s="12" t="s">
        <v>1493</v>
      </c>
      <c r="EW281" s="12" t="s">
        <v>1493</v>
      </c>
      <c r="EX281" s="12" t="s">
        <v>1493</v>
      </c>
      <c r="EY281" s="12" t="s">
        <v>1493</v>
      </c>
      <c r="EZ281" s="12" t="s">
        <v>1493</v>
      </c>
      <c r="FA281" s="12" t="s">
        <v>1493</v>
      </c>
      <c r="FB281" s="12" t="s">
        <v>1493</v>
      </c>
      <c r="FC281" s="12" t="s">
        <v>1493</v>
      </c>
      <c r="FD281" s="12" t="s">
        <v>1493</v>
      </c>
      <c r="FE281" s="12" t="s">
        <v>1493</v>
      </c>
      <c r="FF281" s="12" t="s">
        <v>1493</v>
      </c>
      <c r="FG281" s="12" t="s">
        <v>1493</v>
      </c>
      <c r="FH281" s="12" t="s">
        <v>1493</v>
      </c>
      <c r="FI281" s="12" t="s">
        <v>1493</v>
      </c>
      <c r="FJ281" s="12" t="s">
        <v>1493</v>
      </c>
      <c r="FK281" s="12" t="s">
        <v>1493</v>
      </c>
      <c r="FL281" s="12" t="s">
        <v>1493</v>
      </c>
      <c r="FM281" s="12" t="s">
        <v>1493</v>
      </c>
      <c r="FN281" t="s">
        <v>603</v>
      </c>
      <c r="FO281" s="12" t="s">
        <v>1493</v>
      </c>
      <c r="FP281" s="12" t="s">
        <v>1493</v>
      </c>
      <c r="FQ281">
        <v>1</v>
      </c>
      <c r="FR281" s="12" t="s">
        <v>1493</v>
      </c>
      <c r="FS281" s="12" t="s">
        <v>1493</v>
      </c>
      <c r="FT281" s="12" t="s">
        <v>1493</v>
      </c>
      <c r="FU281" s="12" t="s">
        <v>1493</v>
      </c>
      <c r="FV281" s="12" t="s">
        <v>1493</v>
      </c>
      <c r="FW281" s="12" t="s">
        <v>1493</v>
      </c>
      <c r="FX281" s="12" t="s">
        <v>1493</v>
      </c>
      <c r="FY281" s="12" t="s">
        <v>1493</v>
      </c>
      <c r="FZ281" s="12" t="s">
        <v>1493</v>
      </c>
      <c r="GA281" s="12" t="s">
        <v>1493</v>
      </c>
      <c r="GB281" s="12" t="s">
        <v>1493</v>
      </c>
      <c r="GC281" s="12" t="s">
        <v>1493</v>
      </c>
      <c r="GD281" s="12" t="s">
        <v>1493</v>
      </c>
      <c r="GE281" s="12" t="s">
        <v>1493</v>
      </c>
      <c r="GF281" s="12" t="s">
        <v>1493</v>
      </c>
      <c r="GG281" s="12" t="s">
        <v>1493</v>
      </c>
      <c r="GH281" s="12" t="s">
        <v>1493</v>
      </c>
      <c r="GI281" s="12" t="s">
        <v>1493</v>
      </c>
      <c r="GJ281">
        <v>0</v>
      </c>
      <c r="GK281">
        <v>0</v>
      </c>
      <c r="GL281">
        <v>0</v>
      </c>
      <c r="GN281">
        <v>4</v>
      </c>
    </row>
    <row r="282" spans="1:196" x14ac:dyDescent="0.25">
      <c r="A282" s="4">
        <v>1.1859999999999999</v>
      </c>
      <c r="B282" s="12" t="s">
        <v>923</v>
      </c>
      <c r="C282" s="12" t="s">
        <v>1493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 s="12" t="s">
        <v>1493</v>
      </c>
      <c r="M282" s="12" t="s">
        <v>1493</v>
      </c>
      <c r="N282">
        <v>1</v>
      </c>
      <c r="O282">
        <v>1</v>
      </c>
      <c r="P282" s="12" t="s">
        <v>1493</v>
      </c>
      <c r="Q282" s="12" t="s">
        <v>1493</v>
      </c>
      <c r="R282" s="12" t="s">
        <v>1493</v>
      </c>
      <c r="S282" s="12" t="s">
        <v>1493</v>
      </c>
      <c r="T282" s="12" t="s">
        <v>1493</v>
      </c>
      <c r="U282" s="12" t="s">
        <v>1493</v>
      </c>
      <c r="V282" s="12" t="s">
        <v>1493</v>
      </c>
      <c r="W282" s="12" t="s">
        <v>1493</v>
      </c>
      <c r="X282" s="12" t="s">
        <v>1493</v>
      </c>
      <c r="Y282" s="12" t="s">
        <v>1493</v>
      </c>
      <c r="Z282" s="12" t="s">
        <v>1493</v>
      </c>
      <c r="AA282" s="12" t="s">
        <v>1493</v>
      </c>
      <c r="AB282" s="12" t="s">
        <v>1493</v>
      </c>
      <c r="AC282" s="12" t="s">
        <v>1493</v>
      </c>
      <c r="AD282" s="12" t="s">
        <v>1493</v>
      </c>
      <c r="AE282" s="12" t="s">
        <v>1493</v>
      </c>
      <c r="AF282" s="12" t="s">
        <v>1493</v>
      </c>
      <c r="AG282" s="12" t="s">
        <v>1493</v>
      </c>
      <c r="AH282" s="12" t="s">
        <v>1493</v>
      </c>
      <c r="AI282" s="12" t="s">
        <v>1493</v>
      </c>
      <c r="AJ282" s="12" t="s">
        <v>1493</v>
      </c>
      <c r="AK282" s="12" t="s">
        <v>1493</v>
      </c>
      <c r="AL282" s="12" t="s">
        <v>1493</v>
      </c>
      <c r="AM282" s="12" t="s">
        <v>1493</v>
      </c>
      <c r="AN282" s="12" t="s">
        <v>1493</v>
      </c>
      <c r="AO282" s="12" t="s">
        <v>1493</v>
      </c>
      <c r="AP282" s="12" t="s">
        <v>1493</v>
      </c>
      <c r="AQ282" s="12" t="s">
        <v>1493</v>
      </c>
      <c r="AR282" s="12" t="s">
        <v>1493</v>
      </c>
      <c r="AS282" s="12" t="s">
        <v>1493</v>
      </c>
      <c r="AT282" s="12" t="s">
        <v>1493</v>
      </c>
      <c r="AU282" s="12" t="s">
        <v>1493</v>
      </c>
      <c r="AV282" s="12" t="s">
        <v>1493</v>
      </c>
      <c r="AW282" s="12" t="s">
        <v>1493</v>
      </c>
      <c r="AX282" s="12" t="s">
        <v>1493</v>
      </c>
      <c r="AY282" s="12" t="s">
        <v>1493</v>
      </c>
      <c r="AZ282" s="12" t="s">
        <v>1493</v>
      </c>
      <c r="BA282" s="12" t="s">
        <v>1493</v>
      </c>
      <c r="BB282" s="12" t="s">
        <v>1493</v>
      </c>
      <c r="BC282" s="12" t="s">
        <v>1493</v>
      </c>
      <c r="BD282" s="12" t="s">
        <v>1493</v>
      </c>
      <c r="BE282" s="12" t="s">
        <v>1493</v>
      </c>
      <c r="BF282" s="12" t="s">
        <v>1493</v>
      </c>
      <c r="BG282" s="12" t="s">
        <v>1493</v>
      </c>
      <c r="BH282" s="12" t="s">
        <v>1493</v>
      </c>
      <c r="BI282" s="12" t="s">
        <v>1493</v>
      </c>
      <c r="BJ282" s="12" t="s">
        <v>1493</v>
      </c>
      <c r="BK282" s="12" t="s">
        <v>1493</v>
      </c>
      <c r="BL282" s="12" t="s">
        <v>1493</v>
      </c>
      <c r="BM282" s="12" t="s">
        <v>1493</v>
      </c>
      <c r="BN282" s="12" t="s">
        <v>1493</v>
      </c>
      <c r="BO282" s="12" t="s">
        <v>1493</v>
      </c>
      <c r="BP282" s="12" t="s">
        <v>1493</v>
      </c>
      <c r="BQ282" s="12" t="s">
        <v>1493</v>
      </c>
      <c r="BR282" s="12" t="s">
        <v>1493</v>
      </c>
      <c r="BS282" s="12" t="s">
        <v>1493</v>
      </c>
      <c r="BT282" s="12" t="s">
        <v>1493</v>
      </c>
      <c r="BU282" s="12" t="s">
        <v>1493</v>
      </c>
      <c r="BV282" s="12" t="s">
        <v>1493</v>
      </c>
      <c r="BW282" s="12" t="s">
        <v>1493</v>
      </c>
      <c r="BX282" s="12" t="s">
        <v>1493</v>
      </c>
      <c r="BY282" s="12" t="s">
        <v>1493</v>
      </c>
      <c r="BZ282" s="12" t="s">
        <v>1493</v>
      </c>
      <c r="CA282" s="12" t="s">
        <v>1493</v>
      </c>
      <c r="CB282" s="12" t="s">
        <v>1493</v>
      </c>
      <c r="CC282" s="12" t="s">
        <v>1493</v>
      </c>
      <c r="CD282" s="12" t="s">
        <v>1493</v>
      </c>
      <c r="CE282" s="12" t="s">
        <v>1493</v>
      </c>
      <c r="CF282" s="12" t="s">
        <v>1493</v>
      </c>
      <c r="CG282" s="12" t="s">
        <v>1493</v>
      </c>
      <c r="CH282" s="12" t="s">
        <v>1493</v>
      </c>
      <c r="CI282" s="12" t="s">
        <v>1493</v>
      </c>
      <c r="CJ282" s="12" t="s">
        <v>1493</v>
      </c>
      <c r="CK282" s="12" t="s">
        <v>1493</v>
      </c>
      <c r="CL282" s="12" t="s">
        <v>1493</v>
      </c>
      <c r="CM282" s="12" t="s">
        <v>1493</v>
      </c>
      <c r="CN282" s="12" t="s">
        <v>1493</v>
      </c>
      <c r="CO282" s="12" t="s">
        <v>1493</v>
      </c>
      <c r="CP282" s="12" t="s">
        <v>1493</v>
      </c>
      <c r="CQ282" s="12" t="s">
        <v>1493</v>
      </c>
      <c r="CR282" s="12" t="s">
        <v>1493</v>
      </c>
      <c r="CS282" s="12" t="s">
        <v>1493</v>
      </c>
      <c r="CT282" s="12" t="s">
        <v>1493</v>
      </c>
      <c r="CU282" s="12" t="s">
        <v>1493</v>
      </c>
      <c r="CV282" s="12" t="s">
        <v>1493</v>
      </c>
      <c r="CW282" s="12" t="s">
        <v>1493</v>
      </c>
      <c r="CX282" s="12" t="s">
        <v>1493</v>
      </c>
      <c r="CY282" s="12" t="s">
        <v>1493</v>
      </c>
      <c r="CZ282" s="12" t="s">
        <v>1493</v>
      </c>
      <c r="DA282" s="12" t="s">
        <v>1493</v>
      </c>
      <c r="DB282" s="12" t="s">
        <v>1493</v>
      </c>
      <c r="DC282" s="12" t="s">
        <v>1493</v>
      </c>
      <c r="DD282" s="12" t="s">
        <v>1493</v>
      </c>
      <c r="DE282" s="12" t="s">
        <v>1493</v>
      </c>
      <c r="DF282" s="12" t="s">
        <v>1493</v>
      </c>
      <c r="DG282" s="12" t="s">
        <v>1493</v>
      </c>
      <c r="DH282" s="12" t="s">
        <v>1493</v>
      </c>
      <c r="DI282" s="12" t="s">
        <v>1493</v>
      </c>
      <c r="DJ282" s="12" t="s">
        <v>1493</v>
      </c>
      <c r="DK282" s="12" t="s">
        <v>1493</v>
      </c>
      <c r="DL282" s="12" t="s">
        <v>1493</v>
      </c>
      <c r="DM282" s="12" t="s">
        <v>1493</v>
      </c>
      <c r="DN282" s="12" t="s">
        <v>1493</v>
      </c>
      <c r="DO282" s="12" t="s">
        <v>1493</v>
      </c>
      <c r="DP282" s="12" t="s">
        <v>1493</v>
      </c>
      <c r="DQ282" s="12" t="s">
        <v>1493</v>
      </c>
      <c r="DR282" s="12" t="s">
        <v>1493</v>
      </c>
      <c r="DS282" s="12" t="s">
        <v>1493</v>
      </c>
      <c r="DT282" s="12" t="s">
        <v>1493</v>
      </c>
      <c r="DU282" s="12" t="s">
        <v>1493</v>
      </c>
      <c r="DV282" s="12" t="s">
        <v>1493</v>
      </c>
      <c r="DW282" s="12" t="s">
        <v>1493</v>
      </c>
      <c r="DX282" s="12" t="s">
        <v>1493</v>
      </c>
      <c r="DY282" s="12" t="s">
        <v>1493</v>
      </c>
      <c r="DZ282" s="12" t="s">
        <v>1493</v>
      </c>
      <c r="EA282" s="12" t="s">
        <v>1493</v>
      </c>
      <c r="EB282" s="12" t="s">
        <v>1493</v>
      </c>
      <c r="EC282" s="12" t="s">
        <v>1493</v>
      </c>
      <c r="ED282" s="12" t="s">
        <v>1493</v>
      </c>
      <c r="EE282" s="12" t="s">
        <v>1493</v>
      </c>
      <c r="EF282" s="12" t="s">
        <v>1493</v>
      </c>
      <c r="EG282" s="12" t="s">
        <v>1493</v>
      </c>
      <c r="EH282" s="12" t="s">
        <v>1493</v>
      </c>
      <c r="EI282" s="12" t="s">
        <v>1493</v>
      </c>
      <c r="EJ282" s="12" t="s">
        <v>1493</v>
      </c>
      <c r="EK282" s="12" t="s">
        <v>1493</v>
      </c>
      <c r="EL282" s="12" t="s">
        <v>1493</v>
      </c>
      <c r="EM282" s="12" t="s">
        <v>1493</v>
      </c>
      <c r="EN282" s="12" t="s">
        <v>1493</v>
      </c>
      <c r="EO282" s="12" t="s">
        <v>1493</v>
      </c>
      <c r="EP282" s="12" t="s">
        <v>1493</v>
      </c>
      <c r="EQ282" s="12" t="s">
        <v>1493</v>
      </c>
      <c r="ER282" s="12" t="s">
        <v>1493</v>
      </c>
      <c r="ES282" s="12" t="s">
        <v>1493</v>
      </c>
      <c r="ET282" s="12" t="s">
        <v>1493</v>
      </c>
      <c r="EU282" s="12" t="s">
        <v>1493</v>
      </c>
      <c r="EV282" s="12" t="s">
        <v>1493</v>
      </c>
      <c r="EW282" s="12" t="s">
        <v>1493</v>
      </c>
      <c r="EX282" s="12" t="s">
        <v>1493</v>
      </c>
      <c r="EY282" s="12" t="s">
        <v>1493</v>
      </c>
      <c r="EZ282" s="12" t="s">
        <v>1493</v>
      </c>
      <c r="FA282" s="12" t="s">
        <v>1493</v>
      </c>
      <c r="FB282" s="12" t="s">
        <v>1493</v>
      </c>
      <c r="FC282" s="12" t="s">
        <v>1493</v>
      </c>
      <c r="FD282" s="12" t="s">
        <v>1493</v>
      </c>
      <c r="FE282" s="12" t="s">
        <v>1493</v>
      </c>
      <c r="FF282" s="12" t="s">
        <v>1493</v>
      </c>
      <c r="FG282" s="12" t="s">
        <v>1493</v>
      </c>
      <c r="FH282" s="12" t="s">
        <v>1493</v>
      </c>
      <c r="FI282" s="12" t="s">
        <v>1493</v>
      </c>
      <c r="FJ282" s="12" t="s">
        <v>1493</v>
      </c>
      <c r="FK282" s="12" t="s">
        <v>1493</v>
      </c>
      <c r="FL282" s="12" t="s">
        <v>1493</v>
      </c>
      <c r="FM282" s="12" t="s">
        <v>1493</v>
      </c>
      <c r="FN282">
        <v>1</v>
      </c>
      <c r="FO282" s="12" t="s">
        <v>1493</v>
      </c>
      <c r="FP282" s="12" t="s">
        <v>1493</v>
      </c>
      <c r="FQ282">
        <v>1</v>
      </c>
      <c r="FR282" s="12" t="s">
        <v>1493</v>
      </c>
      <c r="FS282" s="12" t="s">
        <v>1493</v>
      </c>
      <c r="FT282" s="12" t="s">
        <v>1493</v>
      </c>
      <c r="FU282" s="12" t="s">
        <v>1493</v>
      </c>
      <c r="FV282" s="12" t="s">
        <v>1493</v>
      </c>
      <c r="FW282" s="12" t="s">
        <v>1493</v>
      </c>
      <c r="FX282" s="12" t="s">
        <v>1493</v>
      </c>
      <c r="FY282" s="12" t="s">
        <v>1493</v>
      </c>
      <c r="FZ282" s="12" t="s">
        <v>1493</v>
      </c>
      <c r="GA282" s="12" t="s">
        <v>1493</v>
      </c>
      <c r="GB282" s="12" t="s">
        <v>1493</v>
      </c>
      <c r="GC282" s="12" t="s">
        <v>1493</v>
      </c>
      <c r="GD282" s="12" t="s">
        <v>1493</v>
      </c>
      <c r="GE282" s="12" t="s">
        <v>1493</v>
      </c>
      <c r="GF282" s="12" t="s">
        <v>1493</v>
      </c>
      <c r="GG282" s="12" t="s">
        <v>1493</v>
      </c>
      <c r="GH282" s="12" t="s">
        <v>1493</v>
      </c>
      <c r="GI282" s="12" t="s">
        <v>1493</v>
      </c>
      <c r="GJ282">
        <v>0</v>
      </c>
      <c r="GK282">
        <v>0</v>
      </c>
      <c r="GL282">
        <v>0</v>
      </c>
      <c r="GN282">
        <v>1</v>
      </c>
    </row>
    <row r="283" spans="1:196" x14ac:dyDescent="0.25">
      <c r="A283" s="4">
        <v>1.1870000000000001</v>
      </c>
      <c r="B283" s="12" t="s">
        <v>535</v>
      </c>
      <c r="C283" s="12" t="s">
        <v>1493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 s="12" t="s">
        <v>1493</v>
      </c>
      <c r="M283" s="12" t="s">
        <v>1493</v>
      </c>
      <c r="N283">
        <v>1</v>
      </c>
      <c r="O283">
        <v>1</v>
      </c>
      <c r="P283" t="s">
        <v>1175</v>
      </c>
      <c r="Q283" s="12" t="s">
        <v>1493</v>
      </c>
      <c r="R283">
        <v>1</v>
      </c>
      <c r="S283" s="12" t="s">
        <v>1493</v>
      </c>
      <c r="T283" s="12" t="s">
        <v>1493</v>
      </c>
      <c r="U283" s="12" t="s">
        <v>1493</v>
      </c>
      <c r="V283" s="12" t="s">
        <v>1493</v>
      </c>
      <c r="W283" s="12" t="s">
        <v>1493</v>
      </c>
      <c r="X283" s="12" t="s">
        <v>1493</v>
      </c>
      <c r="Y283" s="12" t="s">
        <v>1493</v>
      </c>
      <c r="Z283" s="12" t="s">
        <v>1493</v>
      </c>
      <c r="AA283" s="12" t="s">
        <v>1493</v>
      </c>
      <c r="AB283">
        <v>1</v>
      </c>
      <c r="AC283">
        <v>1</v>
      </c>
      <c r="AD283" s="12" t="s">
        <v>1493</v>
      </c>
      <c r="AE283" s="12" t="s">
        <v>1493</v>
      </c>
      <c r="AF283" s="12" t="s">
        <v>1493</v>
      </c>
      <c r="AG283" s="12" t="s">
        <v>1493</v>
      </c>
      <c r="AH283" s="12" t="s">
        <v>1493</v>
      </c>
      <c r="AI283" s="12" t="s">
        <v>1493</v>
      </c>
      <c r="AJ283" s="12" t="s">
        <v>1493</v>
      </c>
      <c r="AK283" s="12" t="s">
        <v>1493</v>
      </c>
      <c r="AL283" s="12" t="s">
        <v>1493</v>
      </c>
      <c r="AM283" s="12" t="s">
        <v>1493</v>
      </c>
      <c r="AN283" s="12" t="s">
        <v>1493</v>
      </c>
      <c r="AO283" s="12" t="s">
        <v>1493</v>
      </c>
      <c r="AP283" s="12" t="s">
        <v>1493</v>
      </c>
      <c r="AQ283" s="12" t="s">
        <v>1493</v>
      </c>
      <c r="AR283" s="12" t="s">
        <v>1493</v>
      </c>
      <c r="AS283" s="12" t="s">
        <v>1493</v>
      </c>
      <c r="AT283" s="12" t="s">
        <v>1493</v>
      </c>
      <c r="AU283" s="12" t="s">
        <v>1493</v>
      </c>
      <c r="AV283" s="12" t="s">
        <v>1493</v>
      </c>
      <c r="AW283" s="12" t="s">
        <v>1493</v>
      </c>
      <c r="AX283" s="12" t="s">
        <v>1493</v>
      </c>
      <c r="AY283" s="12" t="s">
        <v>1493</v>
      </c>
      <c r="AZ283" s="12" t="s">
        <v>1493</v>
      </c>
      <c r="BA283" s="12" t="s">
        <v>1493</v>
      </c>
      <c r="BB283" s="12" t="s">
        <v>1493</v>
      </c>
      <c r="BC283" s="12" t="s">
        <v>1493</v>
      </c>
      <c r="BD283" s="12" t="s">
        <v>1493</v>
      </c>
      <c r="BE283" s="12" t="s">
        <v>1493</v>
      </c>
      <c r="BF283" s="12" t="s">
        <v>1493</v>
      </c>
      <c r="BG283" s="12" t="s">
        <v>1493</v>
      </c>
      <c r="BH283" s="12" t="s">
        <v>1493</v>
      </c>
      <c r="BI283" s="12" t="s">
        <v>1493</v>
      </c>
      <c r="BJ283" s="12" t="s">
        <v>1493</v>
      </c>
      <c r="BK283" s="12" t="s">
        <v>1493</v>
      </c>
      <c r="BL283" s="12" t="s">
        <v>1493</v>
      </c>
      <c r="BM283" s="12" t="s">
        <v>1493</v>
      </c>
      <c r="BN283" s="12" t="s">
        <v>1493</v>
      </c>
      <c r="BO283" s="12" t="s">
        <v>1493</v>
      </c>
      <c r="BP283" s="12" t="s">
        <v>1493</v>
      </c>
      <c r="BQ283" s="12" t="s">
        <v>1493</v>
      </c>
      <c r="BR283" s="12" t="s">
        <v>1493</v>
      </c>
      <c r="BS283" s="12" t="s">
        <v>1493</v>
      </c>
      <c r="BT283" s="12" t="s">
        <v>1493</v>
      </c>
      <c r="BU283" s="12" t="s">
        <v>1493</v>
      </c>
      <c r="BV283" s="12" t="s">
        <v>1493</v>
      </c>
      <c r="BW283" s="12" t="s">
        <v>1493</v>
      </c>
      <c r="BX283" s="12" t="s">
        <v>1493</v>
      </c>
      <c r="BY283" s="12" t="s">
        <v>1493</v>
      </c>
      <c r="BZ283" s="12" t="s">
        <v>1493</v>
      </c>
      <c r="CA283" s="12" t="s">
        <v>1493</v>
      </c>
      <c r="CB283" s="12" t="s">
        <v>1493</v>
      </c>
      <c r="CC283" s="12" t="s">
        <v>1493</v>
      </c>
      <c r="CD283" s="12" t="s">
        <v>1493</v>
      </c>
      <c r="CE283" s="12" t="s">
        <v>1493</v>
      </c>
      <c r="CF283" s="12" t="s">
        <v>1493</v>
      </c>
      <c r="CG283" s="12" t="s">
        <v>1493</v>
      </c>
      <c r="CH283" s="12" t="s">
        <v>1493</v>
      </c>
      <c r="CI283" s="12" t="s">
        <v>1493</v>
      </c>
      <c r="CJ283" s="12" t="s">
        <v>1493</v>
      </c>
      <c r="CK283" s="12" t="s">
        <v>1493</v>
      </c>
      <c r="CL283" s="12" t="s">
        <v>1493</v>
      </c>
      <c r="CM283" s="12" t="s">
        <v>1493</v>
      </c>
      <c r="CN283" s="12" t="s">
        <v>1493</v>
      </c>
      <c r="CO283" s="12" t="s">
        <v>1493</v>
      </c>
      <c r="CP283" s="12" t="s">
        <v>1493</v>
      </c>
      <c r="CQ283" s="12" t="s">
        <v>1493</v>
      </c>
      <c r="CR283" s="12" t="s">
        <v>1493</v>
      </c>
      <c r="CS283" s="12" t="s">
        <v>1493</v>
      </c>
      <c r="CT283" s="12" t="s">
        <v>1493</v>
      </c>
      <c r="CU283" s="12" t="s">
        <v>1493</v>
      </c>
      <c r="CV283" s="12" t="s">
        <v>1493</v>
      </c>
      <c r="CW283" s="12" t="s">
        <v>1493</v>
      </c>
      <c r="CX283" s="12" t="s">
        <v>1493</v>
      </c>
      <c r="CY283" s="12" t="s">
        <v>1493</v>
      </c>
      <c r="CZ283" s="12" t="s">
        <v>1493</v>
      </c>
      <c r="DA283" s="12" t="s">
        <v>1493</v>
      </c>
      <c r="DB283" s="12" t="s">
        <v>1493</v>
      </c>
      <c r="DC283" s="12" t="s">
        <v>1493</v>
      </c>
      <c r="DD283" s="12" t="s">
        <v>1493</v>
      </c>
      <c r="DE283" s="12" t="s">
        <v>1493</v>
      </c>
      <c r="DF283" s="12" t="s">
        <v>1493</v>
      </c>
      <c r="DG283" s="12" t="s">
        <v>1493</v>
      </c>
      <c r="DH283" s="12" t="s">
        <v>1493</v>
      </c>
      <c r="DI283" s="12" t="s">
        <v>1493</v>
      </c>
      <c r="DJ283" s="12" t="s">
        <v>1493</v>
      </c>
      <c r="DK283" s="12" t="s">
        <v>1493</v>
      </c>
      <c r="DL283" s="12" t="s">
        <v>1493</v>
      </c>
      <c r="DM283" s="12" t="s">
        <v>1493</v>
      </c>
      <c r="DN283" s="12" t="s">
        <v>1493</v>
      </c>
      <c r="DO283" s="12" t="s">
        <v>1493</v>
      </c>
      <c r="DP283" s="12" t="s">
        <v>1493</v>
      </c>
      <c r="DQ283" s="12" t="s">
        <v>1493</v>
      </c>
      <c r="DR283" s="12" t="s">
        <v>1493</v>
      </c>
      <c r="DS283" s="12" t="s">
        <v>1493</v>
      </c>
      <c r="DT283" s="12" t="s">
        <v>1493</v>
      </c>
      <c r="DU283" s="12" t="s">
        <v>1493</v>
      </c>
      <c r="DV283" s="12" t="s">
        <v>1493</v>
      </c>
      <c r="DW283" s="12" t="s">
        <v>1493</v>
      </c>
      <c r="DX283" s="12" t="s">
        <v>1493</v>
      </c>
      <c r="DY283" s="12" t="s">
        <v>1493</v>
      </c>
      <c r="DZ283" s="12" t="s">
        <v>1493</v>
      </c>
      <c r="EA283" s="12" t="s">
        <v>1493</v>
      </c>
      <c r="EB283" s="12" t="s">
        <v>1493</v>
      </c>
      <c r="EC283" s="12" t="s">
        <v>1493</v>
      </c>
      <c r="ED283" s="12" t="s">
        <v>1493</v>
      </c>
      <c r="EE283" s="12" t="s">
        <v>1493</v>
      </c>
      <c r="EF283" s="12" t="s">
        <v>1493</v>
      </c>
      <c r="EG283" s="12" t="s">
        <v>1493</v>
      </c>
      <c r="EH283" s="12" t="s">
        <v>1493</v>
      </c>
      <c r="EI283" s="12" t="s">
        <v>1493</v>
      </c>
      <c r="EJ283" s="12" t="s">
        <v>1493</v>
      </c>
      <c r="EK283" s="12" t="s">
        <v>1493</v>
      </c>
      <c r="EL283" s="12" t="s">
        <v>1493</v>
      </c>
      <c r="EM283" s="12" t="s">
        <v>1493</v>
      </c>
      <c r="EN283" s="12" t="s">
        <v>1493</v>
      </c>
      <c r="EO283" s="12" t="s">
        <v>1493</v>
      </c>
      <c r="EP283" s="12" t="s">
        <v>1493</v>
      </c>
      <c r="EQ283" s="12" t="s">
        <v>1493</v>
      </c>
      <c r="ER283" s="12" t="s">
        <v>1493</v>
      </c>
      <c r="ES283" s="12" t="s">
        <v>1493</v>
      </c>
      <c r="ET283" s="12" t="s">
        <v>1493</v>
      </c>
      <c r="EU283" s="12" t="s">
        <v>1493</v>
      </c>
      <c r="EV283" s="12" t="s">
        <v>1493</v>
      </c>
      <c r="EW283" s="12" t="s">
        <v>1493</v>
      </c>
      <c r="EX283" s="12" t="s">
        <v>1493</v>
      </c>
      <c r="EY283" s="12" t="s">
        <v>1493</v>
      </c>
      <c r="EZ283" s="12" t="s">
        <v>1493</v>
      </c>
      <c r="FA283" s="12" t="s">
        <v>1493</v>
      </c>
      <c r="FB283" s="12" t="s">
        <v>1493</v>
      </c>
      <c r="FC283" s="12" t="s">
        <v>1493</v>
      </c>
      <c r="FD283" s="12" t="s">
        <v>1493</v>
      </c>
      <c r="FE283" s="12" t="s">
        <v>1493</v>
      </c>
      <c r="FF283" s="12" t="s">
        <v>1493</v>
      </c>
      <c r="FG283" s="12" t="s">
        <v>1493</v>
      </c>
      <c r="FH283" s="12" t="s">
        <v>1493</v>
      </c>
      <c r="FI283" s="12" t="s">
        <v>1493</v>
      </c>
      <c r="FJ283" s="12" t="s">
        <v>1493</v>
      </c>
      <c r="FK283" s="12" t="s">
        <v>1493</v>
      </c>
      <c r="FL283" s="12" t="s">
        <v>1493</v>
      </c>
      <c r="FM283" s="12" t="s">
        <v>1493</v>
      </c>
      <c r="FN283">
        <v>1</v>
      </c>
      <c r="FO283" s="12" t="s">
        <v>1493</v>
      </c>
      <c r="FP283" s="12" t="s">
        <v>1493</v>
      </c>
      <c r="FQ283">
        <v>1</v>
      </c>
      <c r="FR283" s="12" t="s">
        <v>1493</v>
      </c>
      <c r="FS283" s="12" t="s">
        <v>1493</v>
      </c>
      <c r="FT283" s="12" t="s">
        <v>1493</v>
      </c>
      <c r="FU283" s="12" t="s">
        <v>1493</v>
      </c>
      <c r="FV283" s="12" t="s">
        <v>1493</v>
      </c>
      <c r="FW283" s="12" t="s">
        <v>1493</v>
      </c>
      <c r="FX283" s="12" t="s">
        <v>1493</v>
      </c>
      <c r="FY283" s="12" t="s">
        <v>1493</v>
      </c>
      <c r="FZ283" s="12" t="s">
        <v>1493</v>
      </c>
      <c r="GA283" s="12" t="s">
        <v>1493</v>
      </c>
      <c r="GB283" s="12" t="s">
        <v>1493</v>
      </c>
      <c r="GC283" s="12" t="s">
        <v>1493</v>
      </c>
      <c r="GD283" s="12" t="s">
        <v>1493</v>
      </c>
      <c r="GE283" s="12" t="s">
        <v>1493</v>
      </c>
      <c r="GF283" s="12" t="s">
        <v>1493</v>
      </c>
      <c r="GG283" s="12" t="s">
        <v>1493</v>
      </c>
      <c r="GH283" s="12" t="s">
        <v>1493</v>
      </c>
      <c r="GI283" s="12" t="s">
        <v>1493</v>
      </c>
      <c r="GJ283">
        <v>0</v>
      </c>
      <c r="GK283">
        <v>0</v>
      </c>
      <c r="GL283">
        <v>0</v>
      </c>
      <c r="GN283">
        <v>1</v>
      </c>
    </row>
    <row r="284" spans="1:196" x14ac:dyDescent="0.25">
      <c r="A284" s="4">
        <v>1.1879999999999999</v>
      </c>
      <c r="B284" s="12" t="s">
        <v>545</v>
      </c>
      <c r="C284" s="12" t="s">
        <v>1493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 s="12" t="s">
        <v>1493</v>
      </c>
      <c r="M284" s="12" t="s">
        <v>1493</v>
      </c>
      <c r="N284" s="12" t="s">
        <v>1493</v>
      </c>
      <c r="O284" s="12" t="s">
        <v>1493</v>
      </c>
      <c r="P284" t="s">
        <v>977</v>
      </c>
      <c r="Q284" s="12" t="s">
        <v>1493</v>
      </c>
      <c r="R284">
        <v>1</v>
      </c>
      <c r="S284" s="12" t="s">
        <v>1493</v>
      </c>
      <c r="T284" s="12" t="s">
        <v>1493</v>
      </c>
      <c r="U284" s="12" t="s">
        <v>1493</v>
      </c>
      <c r="V284" s="12" t="s">
        <v>1493</v>
      </c>
      <c r="W284" s="12" t="s">
        <v>1493</v>
      </c>
      <c r="X284" s="12" t="s">
        <v>1493</v>
      </c>
      <c r="Y284" s="12" t="s">
        <v>1493</v>
      </c>
      <c r="Z284" s="12" t="s">
        <v>1493</v>
      </c>
      <c r="AA284" s="12" t="s">
        <v>1493</v>
      </c>
      <c r="AB284">
        <v>1</v>
      </c>
      <c r="AC284">
        <v>1</v>
      </c>
      <c r="AD284" s="12" t="s">
        <v>1493</v>
      </c>
      <c r="AE284" s="12" t="s">
        <v>1493</v>
      </c>
      <c r="AF284" s="12" t="s">
        <v>1493</v>
      </c>
      <c r="AG284" s="12" t="s">
        <v>1493</v>
      </c>
      <c r="AH284" s="12" t="s">
        <v>1493</v>
      </c>
      <c r="AI284" s="12" t="s">
        <v>1493</v>
      </c>
      <c r="AJ284" s="12" t="s">
        <v>1493</v>
      </c>
      <c r="AK284" s="12" t="s">
        <v>1493</v>
      </c>
      <c r="AL284" s="12" t="s">
        <v>1493</v>
      </c>
      <c r="AM284" s="12" t="s">
        <v>1493</v>
      </c>
      <c r="AN284" s="12" t="s">
        <v>1493</v>
      </c>
      <c r="AO284" s="12" t="s">
        <v>1493</v>
      </c>
      <c r="AP284" s="12" t="s">
        <v>1493</v>
      </c>
      <c r="AQ284" s="12" t="s">
        <v>1493</v>
      </c>
      <c r="AR284" s="12" t="s">
        <v>1493</v>
      </c>
      <c r="AS284" s="12" t="s">
        <v>1493</v>
      </c>
      <c r="AT284" s="12" t="s">
        <v>1493</v>
      </c>
      <c r="AU284" s="12" t="s">
        <v>1493</v>
      </c>
      <c r="AV284" s="12" t="s">
        <v>1493</v>
      </c>
      <c r="AW284" s="12" t="s">
        <v>1493</v>
      </c>
      <c r="AX284" s="12" t="s">
        <v>1493</v>
      </c>
      <c r="AY284" s="12" t="s">
        <v>1493</v>
      </c>
      <c r="AZ284" s="12" t="s">
        <v>1493</v>
      </c>
      <c r="BA284" s="12" t="s">
        <v>1493</v>
      </c>
      <c r="BB284" s="12" t="s">
        <v>1493</v>
      </c>
      <c r="BC284" s="12" t="s">
        <v>1493</v>
      </c>
      <c r="BD284" s="12" t="s">
        <v>1493</v>
      </c>
      <c r="BE284" s="12" t="s">
        <v>1493</v>
      </c>
      <c r="BF284" s="12" t="s">
        <v>1493</v>
      </c>
      <c r="BG284" s="12" t="s">
        <v>1493</v>
      </c>
      <c r="BH284" s="12" t="s">
        <v>1493</v>
      </c>
      <c r="BI284" s="12" t="s">
        <v>1493</v>
      </c>
      <c r="BJ284" s="12" t="s">
        <v>1493</v>
      </c>
      <c r="BK284" s="12" t="s">
        <v>1493</v>
      </c>
      <c r="BL284" s="12" t="s">
        <v>1493</v>
      </c>
      <c r="BM284" s="12" t="s">
        <v>1493</v>
      </c>
      <c r="BN284" s="12" t="s">
        <v>1493</v>
      </c>
      <c r="BO284" s="12" t="s">
        <v>1493</v>
      </c>
      <c r="BP284" s="12" t="s">
        <v>1493</v>
      </c>
      <c r="BQ284" s="12" t="s">
        <v>1493</v>
      </c>
      <c r="BR284" s="12" t="s">
        <v>1493</v>
      </c>
      <c r="BS284" s="12" t="s">
        <v>1493</v>
      </c>
      <c r="BT284" s="12" t="s">
        <v>1493</v>
      </c>
      <c r="BU284" s="12" t="s">
        <v>1493</v>
      </c>
      <c r="BV284" s="12" t="s">
        <v>1493</v>
      </c>
      <c r="BW284" s="12" t="s">
        <v>1493</v>
      </c>
      <c r="BX284" s="12" t="s">
        <v>1493</v>
      </c>
      <c r="BY284" s="12" t="s">
        <v>1493</v>
      </c>
      <c r="BZ284" s="12" t="s">
        <v>1493</v>
      </c>
      <c r="CA284" s="12" t="s">
        <v>1493</v>
      </c>
      <c r="CB284" s="12" t="s">
        <v>1493</v>
      </c>
      <c r="CC284" s="12" t="s">
        <v>1493</v>
      </c>
      <c r="CD284" s="12" t="s">
        <v>1493</v>
      </c>
      <c r="CE284" s="12" t="s">
        <v>1493</v>
      </c>
      <c r="CF284" s="12" t="s">
        <v>1493</v>
      </c>
      <c r="CG284" s="12" t="s">
        <v>1493</v>
      </c>
      <c r="CH284" s="12" t="s">
        <v>1493</v>
      </c>
      <c r="CI284" s="12" t="s">
        <v>1493</v>
      </c>
      <c r="CJ284" s="12" t="s">
        <v>1493</v>
      </c>
      <c r="CK284" s="12" t="s">
        <v>1493</v>
      </c>
      <c r="CL284" s="12" t="s">
        <v>1493</v>
      </c>
      <c r="CM284" s="12" t="s">
        <v>1493</v>
      </c>
      <c r="CN284" s="12" t="s">
        <v>1493</v>
      </c>
      <c r="CO284" s="12" t="s">
        <v>1493</v>
      </c>
      <c r="CP284" s="12" t="s">
        <v>1493</v>
      </c>
      <c r="CQ284" s="12" t="s">
        <v>1493</v>
      </c>
      <c r="CR284" s="12" t="s">
        <v>1493</v>
      </c>
      <c r="CS284" s="12" t="s">
        <v>1493</v>
      </c>
      <c r="CT284" s="12" t="s">
        <v>1493</v>
      </c>
      <c r="CU284" s="12" t="s">
        <v>1493</v>
      </c>
      <c r="CV284" s="12" t="s">
        <v>1493</v>
      </c>
      <c r="CW284" s="12" t="s">
        <v>1493</v>
      </c>
      <c r="CX284" s="12" t="s">
        <v>1493</v>
      </c>
      <c r="CY284" s="12" t="s">
        <v>1493</v>
      </c>
      <c r="CZ284" s="12" t="s">
        <v>1493</v>
      </c>
      <c r="DA284" s="12" t="s">
        <v>1493</v>
      </c>
      <c r="DB284" s="12" t="s">
        <v>1493</v>
      </c>
      <c r="DC284" s="12" t="s">
        <v>1493</v>
      </c>
      <c r="DD284" s="12" t="s">
        <v>1493</v>
      </c>
      <c r="DE284" s="12" t="s">
        <v>1493</v>
      </c>
      <c r="DF284" s="12" t="s">
        <v>1493</v>
      </c>
      <c r="DG284" s="12" t="s">
        <v>1493</v>
      </c>
      <c r="DH284" s="12" t="s">
        <v>1493</v>
      </c>
      <c r="DI284" s="12" t="s">
        <v>1493</v>
      </c>
      <c r="DJ284" s="12" t="s">
        <v>1493</v>
      </c>
      <c r="DK284" s="12" t="s">
        <v>1493</v>
      </c>
      <c r="DL284" s="12" t="s">
        <v>1493</v>
      </c>
      <c r="DM284" s="12" t="s">
        <v>1493</v>
      </c>
      <c r="DN284" s="12" t="s">
        <v>1493</v>
      </c>
      <c r="DO284" s="12" t="s">
        <v>1493</v>
      </c>
      <c r="DP284" s="12" t="s">
        <v>1493</v>
      </c>
      <c r="DQ284" s="12" t="s">
        <v>1493</v>
      </c>
      <c r="DR284" s="12" t="s">
        <v>1493</v>
      </c>
      <c r="DS284" s="12" t="s">
        <v>1493</v>
      </c>
      <c r="DT284" s="12" t="s">
        <v>1493</v>
      </c>
      <c r="DU284" s="12" t="s">
        <v>1493</v>
      </c>
      <c r="DV284" s="12" t="s">
        <v>1493</v>
      </c>
      <c r="DW284" s="12" t="s">
        <v>1493</v>
      </c>
      <c r="DX284" s="12" t="s">
        <v>1493</v>
      </c>
      <c r="DY284" s="12" t="s">
        <v>1493</v>
      </c>
      <c r="DZ284" s="12" t="s">
        <v>1493</v>
      </c>
      <c r="EA284" s="12" t="s">
        <v>1493</v>
      </c>
      <c r="EB284" s="12" t="s">
        <v>1493</v>
      </c>
      <c r="EC284" s="12" t="s">
        <v>1493</v>
      </c>
      <c r="ED284" s="12" t="s">
        <v>1493</v>
      </c>
      <c r="EE284" s="12" t="s">
        <v>1493</v>
      </c>
      <c r="EF284" s="12" t="s">
        <v>1493</v>
      </c>
      <c r="EG284" s="12" t="s">
        <v>1493</v>
      </c>
      <c r="EH284" s="12" t="s">
        <v>1493</v>
      </c>
      <c r="EI284" s="12" t="s">
        <v>1493</v>
      </c>
      <c r="EJ284" s="12" t="s">
        <v>1493</v>
      </c>
      <c r="EK284" s="12" t="s">
        <v>1493</v>
      </c>
      <c r="EL284" s="12" t="s">
        <v>1493</v>
      </c>
      <c r="EM284" s="12" t="s">
        <v>1493</v>
      </c>
      <c r="EN284" s="12" t="s">
        <v>1493</v>
      </c>
      <c r="EO284" s="12" t="s">
        <v>1493</v>
      </c>
      <c r="EP284" s="12" t="s">
        <v>1493</v>
      </c>
      <c r="EQ284" s="12" t="s">
        <v>1493</v>
      </c>
      <c r="ER284" s="12" t="s">
        <v>1493</v>
      </c>
      <c r="ES284" s="12" t="s">
        <v>1493</v>
      </c>
      <c r="ET284" s="12" t="s">
        <v>1493</v>
      </c>
      <c r="EU284" s="12" t="s">
        <v>1493</v>
      </c>
      <c r="EV284" s="12" t="s">
        <v>1493</v>
      </c>
      <c r="EW284" s="12" t="s">
        <v>1493</v>
      </c>
      <c r="EX284" s="12" t="s">
        <v>1493</v>
      </c>
      <c r="EY284" s="12" t="s">
        <v>1493</v>
      </c>
      <c r="EZ284" s="12" t="s">
        <v>1493</v>
      </c>
      <c r="FA284" s="12" t="s">
        <v>1493</v>
      </c>
      <c r="FB284" s="12" t="s">
        <v>1493</v>
      </c>
      <c r="FC284" s="12" t="s">
        <v>1493</v>
      </c>
      <c r="FD284" s="12" t="s">
        <v>1493</v>
      </c>
      <c r="FE284" s="12" t="s">
        <v>1493</v>
      </c>
      <c r="FF284" s="12" t="s">
        <v>1493</v>
      </c>
      <c r="FG284" s="12" t="s">
        <v>1493</v>
      </c>
      <c r="FH284" s="12" t="s">
        <v>1493</v>
      </c>
      <c r="FI284" s="12" t="s">
        <v>1493</v>
      </c>
      <c r="FJ284" s="12" t="s">
        <v>1493</v>
      </c>
      <c r="FK284" s="12" t="s">
        <v>1493</v>
      </c>
      <c r="FL284" s="12" t="s">
        <v>1493</v>
      </c>
      <c r="FM284" s="12" t="s">
        <v>1493</v>
      </c>
      <c r="FN284">
        <v>1</v>
      </c>
      <c r="FO284" s="12" t="s">
        <v>1493</v>
      </c>
      <c r="FP284" s="12" t="s">
        <v>1493</v>
      </c>
      <c r="FQ284">
        <v>1</v>
      </c>
      <c r="FR284" s="12" t="s">
        <v>1493</v>
      </c>
      <c r="FS284" s="12" t="s">
        <v>1493</v>
      </c>
      <c r="FT284" s="12" t="s">
        <v>1493</v>
      </c>
      <c r="FU284" s="12" t="s">
        <v>1493</v>
      </c>
      <c r="FV284" s="12" t="s">
        <v>1493</v>
      </c>
      <c r="FW284" s="12" t="s">
        <v>1493</v>
      </c>
      <c r="FX284" s="12" t="s">
        <v>1493</v>
      </c>
      <c r="FY284" s="12" t="s">
        <v>1493</v>
      </c>
      <c r="FZ284" s="12" t="s">
        <v>1493</v>
      </c>
      <c r="GA284" s="12" t="s">
        <v>1493</v>
      </c>
      <c r="GB284" s="12" t="s">
        <v>1493</v>
      </c>
      <c r="GC284" s="12" t="s">
        <v>1493</v>
      </c>
      <c r="GD284" s="12" t="s">
        <v>1493</v>
      </c>
      <c r="GE284" s="12" t="s">
        <v>1493</v>
      </c>
      <c r="GF284" s="12" t="s">
        <v>1493</v>
      </c>
      <c r="GG284" s="12" t="s">
        <v>1493</v>
      </c>
      <c r="GH284" s="12" t="s">
        <v>1493</v>
      </c>
      <c r="GI284" s="12" t="s">
        <v>1493</v>
      </c>
      <c r="GJ284">
        <v>0</v>
      </c>
      <c r="GK284">
        <v>0</v>
      </c>
      <c r="GL284">
        <v>0</v>
      </c>
      <c r="GN284">
        <v>1</v>
      </c>
    </row>
    <row r="285" spans="1:196" x14ac:dyDescent="0.25">
      <c r="A285" s="4">
        <v>1.1890000000000001</v>
      </c>
      <c r="B285" s="12" t="s">
        <v>733</v>
      </c>
      <c r="C285">
        <v>68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 s="12" t="s">
        <v>1493</v>
      </c>
      <c r="M285" s="12" t="s">
        <v>1493</v>
      </c>
      <c r="N285" s="12" t="s">
        <v>1493</v>
      </c>
      <c r="O285" s="12" t="s">
        <v>1493</v>
      </c>
      <c r="P285" t="s">
        <v>836</v>
      </c>
      <c r="Q285" s="12" t="s">
        <v>1493</v>
      </c>
      <c r="R285">
        <v>1</v>
      </c>
      <c r="S285" s="12" t="s">
        <v>1493</v>
      </c>
      <c r="T285" s="12" t="s">
        <v>1493</v>
      </c>
      <c r="U285" s="12" t="s">
        <v>1493</v>
      </c>
      <c r="V285" s="12" t="s">
        <v>1493</v>
      </c>
      <c r="W285" s="12" t="s">
        <v>1493</v>
      </c>
      <c r="X285" s="12" t="s">
        <v>1493</v>
      </c>
      <c r="Y285" s="12" t="s">
        <v>1493</v>
      </c>
      <c r="Z285" s="12" t="s">
        <v>1493</v>
      </c>
      <c r="AA285" s="12" t="s">
        <v>1493</v>
      </c>
      <c r="AB285">
        <v>1</v>
      </c>
      <c r="AC285">
        <v>1</v>
      </c>
      <c r="AD285" t="s">
        <v>959</v>
      </c>
      <c r="AE285" s="12" t="s">
        <v>1493</v>
      </c>
      <c r="AF285" s="12" t="s">
        <v>1493</v>
      </c>
      <c r="AG285" s="12" t="s">
        <v>1493</v>
      </c>
      <c r="AH285" s="12" t="s">
        <v>1493</v>
      </c>
      <c r="AI285" s="12" t="s">
        <v>1493</v>
      </c>
      <c r="AJ285" s="12" t="s">
        <v>1493</v>
      </c>
      <c r="AK285" s="12" t="s">
        <v>1493</v>
      </c>
      <c r="AL285" s="12" t="s">
        <v>1493</v>
      </c>
      <c r="AM285" s="12" t="s">
        <v>1493</v>
      </c>
      <c r="AN285" s="12" t="s">
        <v>1493</v>
      </c>
      <c r="AO285" s="12" t="s">
        <v>1493</v>
      </c>
      <c r="AP285">
        <v>1</v>
      </c>
      <c r="AQ285">
        <v>1</v>
      </c>
      <c r="AR285" s="12" t="s">
        <v>1493</v>
      </c>
      <c r="AS285" s="12" t="s">
        <v>1493</v>
      </c>
      <c r="AT285" s="12" t="s">
        <v>1493</v>
      </c>
      <c r="AU285" s="12" t="s">
        <v>1493</v>
      </c>
      <c r="AV285" s="12" t="s">
        <v>1493</v>
      </c>
      <c r="AW285" s="12" t="s">
        <v>1493</v>
      </c>
      <c r="AX285" s="12" t="s">
        <v>1493</v>
      </c>
      <c r="AY285" s="12" t="s">
        <v>1493</v>
      </c>
      <c r="AZ285" s="12" t="s">
        <v>1493</v>
      </c>
      <c r="BA285" s="12" t="s">
        <v>1493</v>
      </c>
      <c r="BB285" s="12" t="s">
        <v>1493</v>
      </c>
      <c r="BC285" s="12" t="s">
        <v>1493</v>
      </c>
      <c r="BD285" s="12" t="s">
        <v>1493</v>
      </c>
      <c r="BE285" s="12" t="s">
        <v>1493</v>
      </c>
      <c r="BF285" s="12" t="s">
        <v>1493</v>
      </c>
      <c r="BG285" s="12" t="s">
        <v>1493</v>
      </c>
      <c r="BH285" s="12" t="s">
        <v>1493</v>
      </c>
      <c r="BI285" s="12" t="s">
        <v>1493</v>
      </c>
      <c r="BJ285" s="12" t="s">
        <v>1493</v>
      </c>
      <c r="BK285" s="12" t="s">
        <v>1493</v>
      </c>
      <c r="BL285" s="12" t="s">
        <v>1493</v>
      </c>
      <c r="BM285" s="12" t="s">
        <v>1493</v>
      </c>
      <c r="BN285" s="12" t="s">
        <v>1493</v>
      </c>
      <c r="BO285" s="12" t="s">
        <v>1493</v>
      </c>
      <c r="BP285" s="12" t="s">
        <v>1493</v>
      </c>
      <c r="BQ285" s="12" t="s">
        <v>1493</v>
      </c>
      <c r="BR285" s="12" t="s">
        <v>1493</v>
      </c>
      <c r="BS285" s="12" t="s">
        <v>1493</v>
      </c>
      <c r="BT285" s="12" t="s">
        <v>1493</v>
      </c>
      <c r="BU285" s="12" t="s">
        <v>1493</v>
      </c>
      <c r="BV285" s="12" t="s">
        <v>1493</v>
      </c>
      <c r="BW285" s="12" t="s">
        <v>1493</v>
      </c>
      <c r="BX285" s="12" t="s">
        <v>1493</v>
      </c>
      <c r="BY285" s="12" t="s">
        <v>1493</v>
      </c>
      <c r="BZ285" s="12" t="s">
        <v>1493</v>
      </c>
      <c r="CA285" s="12" t="s">
        <v>1493</v>
      </c>
      <c r="CB285" s="12" t="s">
        <v>1493</v>
      </c>
      <c r="CC285" s="12" t="s">
        <v>1493</v>
      </c>
      <c r="CD285" s="12" t="s">
        <v>1493</v>
      </c>
      <c r="CE285" s="12" t="s">
        <v>1493</v>
      </c>
      <c r="CF285" s="12" t="s">
        <v>1493</v>
      </c>
      <c r="CG285" s="12" t="s">
        <v>1493</v>
      </c>
      <c r="CH285" s="12" t="s">
        <v>1493</v>
      </c>
      <c r="CI285" s="12" t="s">
        <v>1493</v>
      </c>
      <c r="CJ285" s="12" t="s">
        <v>1493</v>
      </c>
      <c r="CK285" s="12" t="s">
        <v>1493</v>
      </c>
      <c r="CL285" s="12" t="s">
        <v>1493</v>
      </c>
      <c r="CM285" s="12" t="s">
        <v>1493</v>
      </c>
      <c r="CN285" s="12" t="s">
        <v>1493</v>
      </c>
      <c r="CO285" s="12" t="s">
        <v>1493</v>
      </c>
      <c r="CP285" s="12" t="s">
        <v>1493</v>
      </c>
      <c r="CQ285" s="12" t="s">
        <v>1493</v>
      </c>
      <c r="CR285" s="12" t="s">
        <v>1493</v>
      </c>
      <c r="CS285" s="12" t="s">
        <v>1493</v>
      </c>
      <c r="CT285" s="12" t="s">
        <v>1493</v>
      </c>
      <c r="CU285" s="12" t="s">
        <v>1493</v>
      </c>
      <c r="CV285" s="12" t="s">
        <v>1493</v>
      </c>
      <c r="CW285" s="12" t="s">
        <v>1493</v>
      </c>
      <c r="CX285" s="12" t="s">
        <v>1493</v>
      </c>
      <c r="CY285" s="12" t="s">
        <v>1493</v>
      </c>
      <c r="CZ285" s="12" t="s">
        <v>1493</v>
      </c>
      <c r="DA285" s="12" t="s">
        <v>1493</v>
      </c>
      <c r="DB285" s="12" t="s">
        <v>1493</v>
      </c>
      <c r="DC285" s="12" t="s">
        <v>1493</v>
      </c>
      <c r="DD285" s="12" t="s">
        <v>1493</v>
      </c>
      <c r="DE285" s="12" t="s">
        <v>1493</v>
      </c>
      <c r="DF285" s="12" t="s">
        <v>1493</v>
      </c>
      <c r="DG285" s="12" t="s">
        <v>1493</v>
      </c>
      <c r="DH285" s="12" t="s">
        <v>1493</v>
      </c>
      <c r="DI285" s="12" t="s">
        <v>1493</v>
      </c>
      <c r="DJ285" s="12" t="s">
        <v>1493</v>
      </c>
      <c r="DK285" s="12" t="s">
        <v>1493</v>
      </c>
      <c r="DL285" s="12" t="s">
        <v>1493</v>
      </c>
      <c r="DM285" s="12" t="s">
        <v>1493</v>
      </c>
      <c r="DN285" s="12" t="s">
        <v>1493</v>
      </c>
      <c r="DO285" s="12" t="s">
        <v>1493</v>
      </c>
      <c r="DP285" s="12" t="s">
        <v>1493</v>
      </c>
      <c r="DQ285" s="12" t="s">
        <v>1493</v>
      </c>
      <c r="DR285" s="12" t="s">
        <v>1493</v>
      </c>
      <c r="DS285" s="12" t="s">
        <v>1493</v>
      </c>
      <c r="DT285" s="12" t="s">
        <v>1493</v>
      </c>
      <c r="DU285" s="12" t="s">
        <v>1493</v>
      </c>
      <c r="DV285" s="12" t="s">
        <v>1493</v>
      </c>
      <c r="DW285" s="12" t="s">
        <v>1493</v>
      </c>
      <c r="DX285" s="12" t="s">
        <v>1493</v>
      </c>
      <c r="DY285" s="12" t="s">
        <v>1493</v>
      </c>
      <c r="DZ285" s="12" t="s">
        <v>1493</v>
      </c>
      <c r="EA285" s="12" t="s">
        <v>1493</v>
      </c>
      <c r="EB285" s="12" t="s">
        <v>1493</v>
      </c>
      <c r="EC285" s="12" t="s">
        <v>1493</v>
      </c>
      <c r="ED285" s="12" t="s">
        <v>1493</v>
      </c>
      <c r="EE285" s="12" t="s">
        <v>1493</v>
      </c>
      <c r="EF285" s="12" t="s">
        <v>1493</v>
      </c>
      <c r="EG285" s="12" t="s">
        <v>1493</v>
      </c>
      <c r="EH285" s="12" t="s">
        <v>1493</v>
      </c>
      <c r="EI285" s="12" t="s">
        <v>1493</v>
      </c>
      <c r="EJ285" s="12" t="s">
        <v>1493</v>
      </c>
      <c r="EK285" s="12" t="s">
        <v>1493</v>
      </c>
      <c r="EL285" s="12" t="s">
        <v>1493</v>
      </c>
      <c r="EM285" s="12" t="s">
        <v>1493</v>
      </c>
      <c r="EN285" s="12" t="s">
        <v>1493</v>
      </c>
      <c r="EO285" s="12" t="s">
        <v>1493</v>
      </c>
      <c r="EP285" s="12" t="s">
        <v>1493</v>
      </c>
      <c r="EQ285" s="12" t="s">
        <v>1493</v>
      </c>
      <c r="ER285" s="12" t="s">
        <v>1493</v>
      </c>
      <c r="ES285" s="12" t="s">
        <v>1493</v>
      </c>
      <c r="ET285" s="12" t="s">
        <v>1493</v>
      </c>
      <c r="EU285" s="12" t="s">
        <v>1493</v>
      </c>
      <c r="EV285" s="12" t="s">
        <v>1493</v>
      </c>
      <c r="EW285" s="12" t="s">
        <v>1493</v>
      </c>
      <c r="EX285" s="12" t="s">
        <v>1493</v>
      </c>
      <c r="EY285" s="12" t="s">
        <v>1493</v>
      </c>
      <c r="EZ285" s="12" t="s">
        <v>1493</v>
      </c>
      <c r="FA285" s="12" t="s">
        <v>1493</v>
      </c>
      <c r="FB285" s="12" t="s">
        <v>1493</v>
      </c>
      <c r="FC285" s="12" t="s">
        <v>1493</v>
      </c>
      <c r="FD285" s="12" t="s">
        <v>1493</v>
      </c>
      <c r="FE285" s="12" t="s">
        <v>1493</v>
      </c>
      <c r="FF285" s="12" t="s">
        <v>1493</v>
      </c>
      <c r="FG285" s="12" t="s">
        <v>1493</v>
      </c>
      <c r="FH285" s="12" t="s">
        <v>1493</v>
      </c>
      <c r="FI285" s="12" t="s">
        <v>1493</v>
      </c>
      <c r="FJ285" s="12" t="s">
        <v>1493</v>
      </c>
      <c r="FK285" s="12" t="s">
        <v>1493</v>
      </c>
      <c r="FL285" s="12" t="s">
        <v>1493</v>
      </c>
      <c r="FM285" s="12" t="s">
        <v>1493</v>
      </c>
      <c r="FN285">
        <v>1</v>
      </c>
      <c r="FO285" s="12" t="s">
        <v>1493</v>
      </c>
      <c r="FP285" s="12" t="s">
        <v>1493</v>
      </c>
      <c r="FQ285">
        <v>0</v>
      </c>
      <c r="FR285" s="12" t="s">
        <v>1493</v>
      </c>
      <c r="FS285" s="12" t="s">
        <v>1493</v>
      </c>
      <c r="FT285" s="12" t="s">
        <v>1493</v>
      </c>
      <c r="FU285" s="12" t="s">
        <v>1493</v>
      </c>
      <c r="FV285" s="12" t="s">
        <v>1493</v>
      </c>
      <c r="FW285" s="12" t="s">
        <v>1493</v>
      </c>
      <c r="FX285" s="12" t="s">
        <v>1493</v>
      </c>
      <c r="FY285" s="12" t="s">
        <v>1493</v>
      </c>
      <c r="FZ285" s="12" t="s">
        <v>1493</v>
      </c>
      <c r="GA285" s="12" t="s">
        <v>1493</v>
      </c>
      <c r="GB285" s="12" t="s">
        <v>1493</v>
      </c>
      <c r="GC285" s="12" t="s">
        <v>1493</v>
      </c>
      <c r="GD285" s="12" t="s">
        <v>1493</v>
      </c>
      <c r="GE285" s="12" t="s">
        <v>1493</v>
      </c>
      <c r="GF285" s="12" t="s">
        <v>1493</v>
      </c>
      <c r="GG285" s="12" t="s">
        <v>1493</v>
      </c>
      <c r="GH285" s="12" t="s">
        <v>1493</v>
      </c>
      <c r="GI285" s="12" t="s">
        <v>1493</v>
      </c>
      <c r="GJ285">
        <v>0</v>
      </c>
      <c r="GK285">
        <v>0</v>
      </c>
      <c r="GL285">
        <v>0</v>
      </c>
      <c r="GN285">
        <v>1</v>
      </c>
    </row>
    <row r="286" spans="1:196" x14ac:dyDescent="0.25">
      <c r="A286" s="4">
        <v>1.19</v>
      </c>
      <c r="B286" s="12" t="s">
        <v>538</v>
      </c>
      <c r="C286" s="12" t="s">
        <v>1493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 s="12" t="s">
        <v>1493</v>
      </c>
      <c r="M286" s="12" t="s">
        <v>1493</v>
      </c>
      <c r="N286" s="12" t="s">
        <v>1493</v>
      </c>
      <c r="O286" s="12" t="s">
        <v>1493</v>
      </c>
      <c r="P286" t="s">
        <v>1212</v>
      </c>
      <c r="Q286" s="12" t="s">
        <v>1493</v>
      </c>
      <c r="R286">
        <v>1</v>
      </c>
      <c r="S286" s="12" t="s">
        <v>1493</v>
      </c>
      <c r="T286" s="12" t="s">
        <v>1493</v>
      </c>
      <c r="U286" s="12" t="s">
        <v>1493</v>
      </c>
      <c r="V286" s="12" t="s">
        <v>1493</v>
      </c>
      <c r="W286" s="12" t="s">
        <v>1493</v>
      </c>
      <c r="X286" s="12" t="s">
        <v>1493</v>
      </c>
      <c r="Y286" s="12" t="s">
        <v>1493</v>
      </c>
      <c r="Z286" s="12" t="s">
        <v>1493</v>
      </c>
      <c r="AA286" s="12" t="s">
        <v>1493</v>
      </c>
      <c r="AB286">
        <v>1</v>
      </c>
      <c r="AC286">
        <v>1</v>
      </c>
      <c r="AD286" s="12" t="s">
        <v>1493</v>
      </c>
      <c r="AE286" s="12" t="s">
        <v>1493</v>
      </c>
      <c r="AF286" s="12" t="s">
        <v>1493</v>
      </c>
      <c r="AG286" s="12" t="s">
        <v>1493</v>
      </c>
      <c r="AH286" s="12" t="s">
        <v>1493</v>
      </c>
      <c r="AI286" s="12" t="s">
        <v>1493</v>
      </c>
      <c r="AJ286" s="12" t="s">
        <v>1493</v>
      </c>
      <c r="AK286" s="12" t="s">
        <v>1493</v>
      </c>
      <c r="AL286" s="12" t="s">
        <v>1493</v>
      </c>
      <c r="AM286" s="12" t="s">
        <v>1493</v>
      </c>
      <c r="AN286" s="12" t="s">
        <v>1493</v>
      </c>
      <c r="AO286" s="12" t="s">
        <v>1493</v>
      </c>
      <c r="AP286" s="12" t="s">
        <v>1493</v>
      </c>
      <c r="AQ286" s="12" t="s">
        <v>1493</v>
      </c>
      <c r="AR286" s="12" t="s">
        <v>1493</v>
      </c>
      <c r="AS286" s="12" t="s">
        <v>1493</v>
      </c>
      <c r="AT286" s="12" t="s">
        <v>1493</v>
      </c>
      <c r="AU286" s="12" t="s">
        <v>1493</v>
      </c>
      <c r="AV286" s="12" t="s">
        <v>1493</v>
      </c>
      <c r="AW286" s="12" t="s">
        <v>1493</v>
      </c>
      <c r="AX286" s="12" t="s">
        <v>1493</v>
      </c>
      <c r="AY286" s="12" t="s">
        <v>1493</v>
      </c>
      <c r="AZ286" s="12" t="s">
        <v>1493</v>
      </c>
      <c r="BA286" s="12" t="s">
        <v>1493</v>
      </c>
      <c r="BB286" s="12" t="s">
        <v>1493</v>
      </c>
      <c r="BC286" s="12" t="s">
        <v>1493</v>
      </c>
      <c r="BD286" s="12" t="s">
        <v>1493</v>
      </c>
      <c r="BE286" s="12" t="s">
        <v>1493</v>
      </c>
      <c r="BF286" s="12" t="s">
        <v>1493</v>
      </c>
      <c r="BG286" s="12" t="s">
        <v>1493</v>
      </c>
      <c r="BH286" s="12" t="s">
        <v>1493</v>
      </c>
      <c r="BI286" s="12" t="s">
        <v>1493</v>
      </c>
      <c r="BJ286" s="12" t="s">
        <v>1493</v>
      </c>
      <c r="BK286" s="12" t="s">
        <v>1493</v>
      </c>
      <c r="BL286" s="12" t="s">
        <v>1493</v>
      </c>
      <c r="BM286" s="12" t="s">
        <v>1493</v>
      </c>
      <c r="BN286" s="12" t="s">
        <v>1493</v>
      </c>
      <c r="BO286" s="12" t="s">
        <v>1493</v>
      </c>
      <c r="BP286" s="12" t="s">
        <v>1493</v>
      </c>
      <c r="BQ286" s="12" t="s">
        <v>1493</v>
      </c>
      <c r="BR286" s="12" t="s">
        <v>1493</v>
      </c>
      <c r="BS286" s="12" t="s">
        <v>1493</v>
      </c>
      <c r="BT286" s="12" t="s">
        <v>1493</v>
      </c>
      <c r="BU286" s="12" t="s">
        <v>1493</v>
      </c>
      <c r="BV286" s="12" t="s">
        <v>1493</v>
      </c>
      <c r="BW286" s="12" t="s">
        <v>1493</v>
      </c>
      <c r="BX286" s="12" t="s">
        <v>1493</v>
      </c>
      <c r="BY286" s="12" t="s">
        <v>1493</v>
      </c>
      <c r="BZ286" s="12" t="s">
        <v>1493</v>
      </c>
      <c r="CA286" s="12" t="s">
        <v>1493</v>
      </c>
      <c r="CB286" s="12" t="s">
        <v>1493</v>
      </c>
      <c r="CC286" s="12" t="s">
        <v>1493</v>
      </c>
      <c r="CD286" s="12" t="s">
        <v>1493</v>
      </c>
      <c r="CE286" s="12" t="s">
        <v>1493</v>
      </c>
      <c r="CF286" s="12" t="s">
        <v>1493</v>
      </c>
      <c r="CG286" s="12" t="s">
        <v>1493</v>
      </c>
      <c r="CH286" s="12" t="s">
        <v>1493</v>
      </c>
      <c r="CI286" s="12" t="s">
        <v>1493</v>
      </c>
      <c r="CJ286" s="12" t="s">
        <v>1493</v>
      </c>
      <c r="CK286" s="12" t="s">
        <v>1493</v>
      </c>
      <c r="CL286" s="12" t="s">
        <v>1493</v>
      </c>
      <c r="CM286" s="12" t="s">
        <v>1493</v>
      </c>
      <c r="CN286" s="12" t="s">
        <v>1493</v>
      </c>
      <c r="CO286" s="12" t="s">
        <v>1493</v>
      </c>
      <c r="CP286" s="12" t="s">
        <v>1493</v>
      </c>
      <c r="CQ286" s="12" t="s">
        <v>1493</v>
      </c>
      <c r="CR286" s="12" t="s">
        <v>1493</v>
      </c>
      <c r="CS286" s="12" t="s">
        <v>1493</v>
      </c>
      <c r="CT286" s="12" t="s">
        <v>1493</v>
      </c>
      <c r="CU286" s="12" t="s">
        <v>1493</v>
      </c>
      <c r="CV286" s="12" t="s">
        <v>1493</v>
      </c>
      <c r="CW286" s="12" t="s">
        <v>1493</v>
      </c>
      <c r="CX286" s="12" t="s">
        <v>1493</v>
      </c>
      <c r="CY286" s="12" t="s">
        <v>1493</v>
      </c>
      <c r="CZ286" s="12" t="s">
        <v>1493</v>
      </c>
      <c r="DA286" s="12" t="s">
        <v>1493</v>
      </c>
      <c r="DB286" s="12" t="s">
        <v>1493</v>
      </c>
      <c r="DC286" s="12" t="s">
        <v>1493</v>
      </c>
      <c r="DD286" s="12" t="s">
        <v>1493</v>
      </c>
      <c r="DE286" s="12" t="s">
        <v>1493</v>
      </c>
      <c r="DF286" s="12" t="s">
        <v>1493</v>
      </c>
      <c r="DG286" s="12" t="s">
        <v>1493</v>
      </c>
      <c r="DH286" s="12" t="s">
        <v>1493</v>
      </c>
      <c r="DI286" s="12" t="s">
        <v>1493</v>
      </c>
      <c r="DJ286" s="12" t="s">
        <v>1493</v>
      </c>
      <c r="DK286" s="12" t="s">
        <v>1493</v>
      </c>
      <c r="DL286" s="12" t="s">
        <v>1493</v>
      </c>
      <c r="DM286" s="12" t="s">
        <v>1493</v>
      </c>
      <c r="DN286" s="12" t="s">
        <v>1493</v>
      </c>
      <c r="DO286" s="12" t="s">
        <v>1493</v>
      </c>
      <c r="DP286" s="12" t="s">
        <v>1493</v>
      </c>
      <c r="DQ286" s="12" t="s">
        <v>1493</v>
      </c>
      <c r="DR286" s="12" t="s">
        <v>1493</v>
      </c>
      <c r="DS286" s="12" t="s">
        <v>1493</v>
      </c>
      <c r="DT286" s="12" t="s">
        <v>1493</v>
      </c>
      <c r="DU286" s="12" t="s">
        <v>1493</v>
      </c>
      <c r="DV286" s="12" t="s">
        <v>1493</v>
      </c>
      <c r="DW286" s="12" t="s">
        <v>1493</v>
      </c>
      <c r="DX286" s="12" t="s">
        <v>1493</v>
      </c>
      <c r="DY286" s="12" t="s">
        <v>1493</v>
      </c>
      <c r="DZ286" s="12" t="s">
        <v>1493</v>
      </c>
      <c r="EA286" s="12" t="s">
        <v>1493</v>
      </c>
      <c r="EB286" s="12" t="s">
        <v>1493</v>
      </c>
      <c r="EC286" s="12" t="s">
        <v>1493</v>
      </c>
      <c r="ED286" s="12" t="s">
        <v>1493</v>
      </c>
      <c r="EE286" s="12" t="s">
        <v>1493</v>
      </c>
      <c r="EF286" s="12" t="s">
        <v>1493</v>
      </c>
      <c r="EG286" s="12" t="s">
        <v>1493</v>
      </c>
      <c r="EH286" s="12" t="s">
        <v>1493</v>
      </c>
      <c r="EI286" s="12" t="s">
        <v>1493</v>
      </c>
      <c r="EJ286" s="12" t="s">
        <v>1493</v>
      </c>
      <c r="EK286" s="12" t="s">
        <v>1493</v>
      </c>
      <c r="EL286" s="12" t="s">
        <v>1493</v>
      </c>
      <c r="EM286" s="12" t="s">
        <v>1493</v>
      </c>
      <c r="EN286" s="12" t="s">
        <v>1493</v>
      </c>
      <c r="EO286" s="12" t="s">
        <v>1493</v>
      </c>
      <c r="EP286" s="12" t="s">
        <v>1493</v>
      </c>
      <c r="EQ286" s="12" t="s">
        <v>1493</v>
      </c>
      <c r="ER286" s="12" t="s">
        <v>1493</v>
      </c>
      <c r="ES286" s="12" t="s">
        <v>1493</v>
      </c>
      <c r="ET286" s="12" t="s">
        <v>1493</v>
      </c>
      <c r="EU286" s="12" t="s">
        <v>1493</v>
      </c>
      <c r="EV286" s="12" t="s">
        <v>1493</v>
      </c>
      <c r="EW286" s="12" t="s">
        <v>1493</v>
      </c>
      <c r="EX286" s="12" t="s">
        <v>1493</v>
      </c>
      <c r="EY286" s="12" t="s">
        <v>1493</v>
      </c>
      <c r="EZ286" s="12" t="s">
        <v>1493</v>
      </c>
      <c r="FA286" s="12" t="s">
        <v>1493</v>
      </c>
      <c r="FB286" s="12" t="s">
        <v>1493</v>
      </c>
      <c r="FC286" s="12" t="s">
        <v>1493</v>
      </c>
      <c r="FD286" s="12" t="s">
        <v>1493</v>
      </c>
      <c r="FE286" s="12" t="s">
        <v>1493</v>
      </c>
      <c r="FF286" s="12" t="s">
        <v>1493</v>
      </c>
      <c r="FG286" s="12" t="s">
        <v>1493</v>
      </c>
      <c r="FH286" s="12" t="s">
        <v>1493</v>
      </c>
      <c r="FI286" s="12" t="s">
        <v>1493</v>
      </c>
      <c r="FJ286" s="12" t="s">
        <v>1493</v>
      </c>
      <c r="FK286" s="12" t="s">
        <v>1493</v>
      </c>
      <c r="FL286" s="12" t="s">
        <v>1493</v>
      </c>
      <c r="FM286" s="12" t="s">
        <v>1493</v>
      </c>
      <c r="FN286">
        <v>1</v>
      </c>
      <c r="FO286" s="12" t="s">
        <v>1493</v>
      </c>
      <c r="FP286" s="12" t="s">
        <v>1493</v>
      </c>
      <c r="FQ286">
        <v>1</v>
      </c>
      <c r="FR286" s="12" t="s">
        <v>1493</v>
      </c>
      <c r="FS286" s="12" t="s">
        <v>1493</v>
      </c>
      <c r="FT286" s="12" t="s">
        <v>1493</v>
      </c>
      <c r="FU286" s="12" t="s">
        <v>1493</v>
      </c>
      <c r="FV286" s="12" t="s">
        <v>1493</v>
      </c>
      <c r="FW286" s="12" t="s">
        <v>1493</v>
      </c>
      <c r="FX286" s="12" t="s">
        <v>1493</v>
      </c>
      <c r="FY286" s="12" t="s">
        <v>1493</v>
      </c>
      <c r="FZ286" s="12" t="s">
        <v>1493</v>
      </c>
      <c r="GA286" s="12" t="s">
        <v>1493</v>
      </c>
      <c r="GB286" s="12" t="s">
        <v>1493</v>
      </c>
      <c r="GC286" s="12" t="s">
        <v>1493</v>
      </c>
      <c r="GD286" s="12" t="s">
        <v>1493</v>
      </c>
      <c r="GE286" s="12" t="s">
        <v>1493</v>
      </c>
      <c r="GF286" s="12" t="s">
        <v>1493</v>
      </c>
      <c r="GG286" s="12" t="s">
        <v>1493</v>
      </c>
      <c r="GH286" s="12" t="s">
        <v>1493</v>
      </c>
      <c r="GI286" s="12" t="s">
        <v>1493</v>
      </c>
      <c r="GJ286">
        <v>0</v>
      </c>
      <c r="GK286">
        <v>0</v>
      </c>
      <c r="GL286">
        <v>0</v>
      </c>
      <c r="GN286">
        <v>1</v>
      </c>
    </row>
    <row r="287" spans="1:196" x14ac:dyDescent="0.25">
      <c r="A287" s="4">
        <v>1.1910000000000001</v>
      </c>
      <c r="B287" s="12" t="s">
        <v>887</v>
      </c>
      <c r="C287" s="12" t="s">
        <v>1493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 s="12" t="s">
        <v>1493</v>
      </c>
      <c r="M287" s="12" t="s">
        <v>1493</v>
      </c>
      <c r="N287" s="12" t="s">
        <v>1493</v>
      </c>
      <c r="O287" s="12" t="s">
        <v>1493</v>
      </c>
      <c r="P287" t="s">
        <v>1188</v>
      </c>
      <c r="Q287" s="12" t="s">
        <v>1493</v>
      </c>
      <c r="R287">
        <v>1</v>
      </c>
      <c r="S287" s="12" t="s">
        <v>1493</v>
      </c>
      <c r="T287" s="12" t="s">
        <v>1493</v>
      </c>
      <c r="U287" s="12" t="s">
        <v>1493</v>
      </c>
      <c r="V287" s="12" t="s">
        <v>1493</v>
      </c>
      <c r="W287" s="12" t="s">
        <v>1493</v>
      </c>
      <c r="X287" s="12" t="s">
        <v>1493</v>
      </c>
      <c r="Y287" s="12" t="s">
        <v>1493</v>
      </c>
      <c r="Z287" s="12" t="s">
        <v>1493</v>
      </c>
      <c r="AA287" s="12" t="s">
        <v>1493</v>
      </c>
      <c r="AB287">
        <v>1</v>
      </c>
      <c r="AC287">
        <v>1</v>
      </c>
      <c r="AD287" s="12" t="s">
        <v>1493</v>
      </c>
      <c r="AE287" s="12" t="s">
        <v>1493</v>
      </c>
      <c r="AF287" s="12" t="s">
        <v>1493</v>
      </c>
      <c r="AG287" s="12" t="s">
        <v>1493</v>
      </c>
      <c r="AH287" s="12" t="s">
        <v>1493</v>
      </c>
      <c r="AI287" s="12" t="s">
        <v>1493</v>
      </c>
      <c r="AJ287" s="12" t="s">
        <v>1493</v>
      </c>
      <c r="AK287" s="12" t="s">
        <v>1493</v>
      </c>
      <c r="AL287" s="12" t="s">
        <v>1493</v>
      </c>
      <c r="AM287" s="12" t="s">
        <v>1493</v>
      </c>
      <c r="AN287" s="12" t="s">
        <v>1493</v>
      </c>
      <c r="AO287" s="12" t="s">
        <v>1493</v>
      </c>
      <c r="AP287" s="12" t="s">
        <v>1493</v>
      </c>
      <c r="AQ287" s="12" t="s">
        <v>1493</v>
      </c>
      <c r="AR287" s="12" t="s">
        <v>1493</v>
      </c>
      <c r="AS287" s="12" t="s">
        <v>1493</v>
      </c>
      <c r="AT287" s="12" t="s">
        <v>1493</v>
      </c>
      <c r="AU287" s="12" t="s">
        <v>1493</v>
      </c>
      <c r="AV287" s="12" t="s">
        <v>1493</v>
      </c>
      <c r="AW287" s="12" t="s">
        <v>1493</v>
      </c>
      <c r="AX287" s="12" t="s">
        <v>1493</v>
      </c>
      <c r="AY287" s="12" t="s">
        <v>1493</v>
      </c>
      <c r="AZ287" s="12" t="s">
        <v>1493</v>
      </c>
      <c r="BA287" s="12" t="s">
        <v>1493</v>
      </c>
      <c r="BB287" s="12" t="s">
        <v>1493</v>
      </c>
      <c r="BC287" s="12" t="s">
        <v>1493</v>
      </c>
      <c r="BD287" s="12" t="s">
        <v>1493</v>
      </c>
      <c r="BE287" s="12" t="s">
        <v>1493</v>
      </c>
      <c r="BF287" s="12" t="s">
        <v>1493</v>
      </c>
      <c r="BG287" s="12" t="s">
        <v>1493</v>
      </c>
      <c r="BH287" s="12" t="s">
        <v>1493</v>
      </c>
      <c r="BI287" s="12" t="s">
        <v>1493</v>
      </c>
      <c r="BJ287" s="12" t="s">
        <v>1493</v>
      </c>
      <c r="BK287" s="12" t="s">
        <v>1493</v>
      </c>
      <c r="BL287" s="12" t="s">
        <v>1493</v>
      </c>
      <c r="BM287" s="12" t="s">
        <v>1493</v>
      </c>
      <c r="BN287" s="12" t="s">
        <v>1493</v>
      </c>
      <c r="BO287" s="12" t="s">
        <v>1493</v>
      </c>
      <c r="BP287" s="12" t="s">
        <v>1493</v>
      </c>
      <c r="BQ287" s="12" t="s">
        <v>1493</v>
      </c>
      <c r="BR287" s="12" t="s">
        <v>1493</v>
      </c>
      <c r="BS287" s="12" t="s">
        <v>1493</v>
      </c>
      <c r="BT287" s="12" t="s">
        <v>1493</v>
      </c>
      <c r="BU287" s="12" t="s">
        <v>1493</v>
      </c>
      <c r="BV287" s="12" t="s">
        <v>1493</v>
      </c>
      <c r="BW287" s="12" t="s">
        <v>1493</v>
      </c>
      <c r="BX287" s="12" t="s">
        <v>1493</v>
      </c>
      <c r="BY287" s="12" t="s">
        <v>1493</v>
      </c>
      <c r="BZ287" s="12" t="s">
        <v>1493</v>
      </c>
      <c r="CA287" s="12" t="s">
        <v>1493</v>
      </c>
      <c r="CB287" s="12" t="s">
        <v>1493</v>
      </c>
      <c r="CC287" s="12" t="s">
        <v>1493</v>
      </c>
      <c r="CD287" s="12" t="s">
        <v>1493</v>
      </c>
      <c r="CE287" s="12" t="s">
        <v>1493</v>
      </c>
      <c r="CF287" s="12" t="s">
        <v>1493</v>
      </c>
      <c r="CG287" s="12" t="s">
        <v>1493</v>
      </c>
      <c r="CH287" s="12" t="s">
        <v>1493</v>
      </c>
      <c r="CI287" s="12" t="s">
        <v>1493</v>
      </c>
      <c r="CJ287" s="12" t="s">
        <v>1493</v>
      </c>
      <c r="CK287" s="12" t="s">
        <v>1493</v>
      </c>
      <c r="CL287" s="12" t="s">
        <v>1493</v>
      </c>
      <c r="CM287" s="12" t="s">
        <v>1493</v>
      </c>
      <c r="CN287" s="12" t="s">
        <v>1493</v>
      </c>
      <c r="CO287" s="12" t="s">
        <v>1493</v>
      </c>
      <c r="CP287" s="12" t="s">
        <v>1493</v>
      </c>
      <c r="CQ287" s="12" t="s">
        <v>1493</v>
      </c>
      <c r="CR287" s="12" t="s">
        <v>1493</v>
      </c>
      <c r="CS287" s="12" t="s">
        <v>1493</v>
      </c>
      <c r="CT287" s="12" t="s">
        <v>1493</v>
      </c>
      <c r="CU287" s="12" t="s">
        <v>1493</v>
      </c>
      <c r="CV287" s="12" t="s">
        <v>1493</v>
      </c>
      <c r="CW287" s="12" t="s">
        <v>1493</v>
      </c>
      <c r="CX287" s="12" t="s">
        <v>1493</v>
      </c>
      <c r="CY287" s="12" t="s">
        <v>1493</v>
      </c>
      <c r="CZ287" s="12" t="s">
        <v>1493</v>
      </c>
      <c r="DA287" s="12" t="s">
        <v>1493</v>
      </c>
      <c r="DB287" s="12" t="s">
        <v>1493</v>
      </c>
      <c r="DC287" s="12" t="s">
        <v>1493</v>
      </c>
      <c r="DD287" s="12" t="s">
        <v>1493</v>
      </c>
      <c r="DE287" s="12" t="s">
        <v>1493</v>
      </c>
      <c r="DF287" s="12" t="s">
        <v>1493</v>
      </c>
      <c r="DG287" s="12" t="s">
        <v>1493</v>
      </c>
      <c r="DH287" s="12" t="s">
        <v>1493</v>
      </c>
      <c r="DI287" s="12" t="s">
        <v>1493</v>
      </c>
      <c r="DJ287" s="12" t="s">
        <v>1493</v>
      </c>
      <c r="DK287" s="12" t="s">
        <v>1493</v>
      </c>
      <c r="DL287" s="12" t="s">
        <v>1493</v>
      </c>
      <c r="DM287" s="12" t="s">
        <v>1493</v>
      </c>
      <c r="DN287" s="12" t="s">
        <v>1493</v>
      </c>
      <c r="DO287" s="12" t="s">
        <v>1493</v>
      </c>
      <c r="DP287" s="12" t="s">
        <v>1493</v>
      </c>
      <c r="DQ287" s="12" t="s">
        <v>1493</v>
      </c>
      <c r="DR287" s="12" t="s">
        <v>1493</v>
      </c>
      <c r="DS287" s="12" t="s">
        <v>1493</v>
      </c>
      <c r="DT287" s="12" t="s">
        <v>1493</v>
      </c>
      <c r="DU287" s="12" t="s">
        <v>1493</v>
      </c>
      <c r="DV287" s="12" t="s">
        <v>1493</v>
      </c>
      <c r="DW287" s="12" t="s">
        <v>1493</v>
      </c>
      <c r="DX287" s="12" t="s">
        <v>1493</v>
      </c>
      <c r="DY287" s="12" t="s">
        <v>1493</v>
      </c>
      <c r="DZ287" s="12" t="s">
        <v>1493</v>
      </c>
      <c r="EA287" s="12" t="s">
        <v>1493</v>
      </c>
      <c r="EB287" s="12" t="s">
        <v>1493</v>
      </c>
      <c r="EC287" s="12" t="s">
        <v>1493</v>
      </c>
      <c r="ED287" s="12" t="s">
        <v>1493</v>
      </c>
      <c r="EE287" s="12" t="s">
        <v>1493</v>
      </c>
      <c r="EF287" s="12" t="s">
        <v>1493</v>
      </c>
      <c r="EG287" s="12" t="s">
        <v>1493</v>
      </c>
      <c r="EH287" s="12" t="s">
        <v>1493</v>
      </c>
      <c r="EI287" s="12" t="s">
        <v>1493</v>
      </c>
      <c r="EJ287" s="12" t="s">
        <v>1493</v>
      </c>
      <c r="EK287" s="12" t="s">
        <v>1493</v>
      </c>
      <c r="EL287" s="12" t="s">
        <v>1493</v>
      </c>
      <c r="EM287" s="12" t="s">
        <v>1493</v>
      </c>
      <c r="EN287" s="12" t="s">
        <v>1493</v>
      </c>
      <c r="EO287" s="12" t="s">
        <v>1493</v>
      </c>
      <c r="EP287" s="12" t="s">
        <v>1493</v>
      </c>
      <c r="EQ287" s="12" t="s">
        <v>1493</v>
      </c>
      <c r="ER287" s="12" t="s">
        <v>1493</v>
      </c>
      <c r="ES287" s="12" t="s">
        <v>1493</v>
      </c>
      <c r="ET287" s="12" t="s">
        <v>1493</v>
      </c>
      <c r="EU287" s="12" t="s">
        <v>1493</v>
      </c>
      <c r="EV287" s="12" t="s">
        <v>1493</v>
      </c>
      <c r="EW287" s="12" t="s">
        <v>1493</v>
      </c>
      <c r="EX287" s="12" t="s">
        <v>1493</v>
      </c>
      <c r="EY287" s="12" t="s">
        <v>1493</v>
      </c>
      <c r="EZ287" s="12" t="s">
        <v>1493</v>
      </c>
      <c r="FA287" s="12" t="s">
        <v>1493</v>
      </c>
      <c r="FB287" s="12" t="s">
        <v>1493</v>
      </c>
      <c r="FC287" s="12" t="s">
        <v>1493</v>
      </c>
      <c r="FD287" s="12" t="s">
        <v>1493</v>
      </c>
      <c r="FE287" s="12" t="s">
        <v>1493</v>
      </c>
      <c r="FF287" s="12" t="s">
        <v>1493</v>
      </c>
      <c r="FG287" s="12" t="s">
        <v>1493</v>
      </c>
      <c r="FH287" s="12" t="s">
        <v>1493</v>
      </c>
      <c r="FI287" s="12" t="s">
        <v>1493</v>
      </c>
      <c r="FJ287" s="12" t="s">
        <v>1493</v>
      </c>
      <c r="FK287" s="12" t="s">
        <v>1493</v>
      </c>
      <c r="FL287" s="12" t="s">
        <v>1493</v>
      </c>
      <c r="FM287" s="12" t="s">
        <v>1493</v>
      </c>
      <c r="FN287">
        <v>1</v>
      </c>
      <c r="FO287" s="12" t="s">
        <v>1493</v>
      </c>
      <c r="FP287" s="12" t="s">
        <v>1493</v>
      </c>
      <c r="FQ287">
        <v>0</v>
      </c>
      <c r="FR287" s="12" t="s">
        <v>1493</v>
      </c>
      <c r="FS287" s="12" t="s">
        <v>1493</v>
      </c>
      <c r="FT287" s="12" t="s">
        <v>1493</v>
      </c>
      <c r="FU287" s="12" t="s">
        <v>1493</v>
      </c>
      <c r="FV287" s="12" t="s">
        <v>1493</v>
      </c>
      <c r="FW287" s="12" t="s">
        <v>1493</v>
      </c>
      <c r="FX287" s="12" t="s">
        <v>1493</v>
      </c>
      <c r="FY287" s="12" t="s">
        <v>1493</v>
      </c>
      <c r="FZ287" s="12" t="s">
        <v>1493</v>
      </c>
      <c r="GA287" s="12" t="s">
        <v>1493</v>
      </c>
      <c r="GB287" s="12" t="s">
        <v>1493</v>
      </c>
      <c r="GC287" s="12" t="s">
        <v>1493</v>
      </c>
      <c r="GD287" s="12" t="s">
        <v>1493</v>
      </c>
      <c r="GE287" s="12" t="s">
        <v>1493</v>
      </c>
      <c r="GF287" s="12" t="s">
        <v>1493</v>
      </c>
      <c r="GG287" s="12" t="s">
        <v>1493</v>
      </c>
      <c r="GH287" s="12" t="s">
        <v>1493</v>
      </c>
      <c r="GI287" s="12" t="s">
        <v>1493</v>
      </c>
      <c r="GJ287">
        <v>0</v>
      </c>
      <c r="GK287">
        <v>0</v>
      </c>
      <c r="GL287">
        <v>0</v>
      </c>
      <c r="GN287">
        <v>1</v>
      </c>
    </row>
    <row r="288" spans="1:196" x14ac:dyDescent="0.25">
      <c r="A288" s="4">
        <v>1.1919999999999999</v>
      </c>
      <c r="B288" s="12" t="s">
        <v>1039</v>
      </c>
      <c r="C288" s="12" t="s">
        <v>1493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 s="12" t="s">
        <v>1493</v>
      </c>
      <c r="M288" s="12" t="s">
        <v>1493</v>
      </c>
      <c r="N288" s="12" t="s">
        <v>1493</v>
      </c>
      <c r="O288">
        <v>1</v>
      </c>
      <c r="P288" s="12" t="s">
        <v>1493</v>
      </c>
      <c r="Q288" s="12" t="s">
        <v>1493</v>
      </c>
      <c r="R288" s="12" t="s">
        <v>1493</v>
      </c>
      <c r="S288" s="12" t="s">
        <v>1493</v>
      </c>
      <c r="T288" s="12" t="s">
        <v>1493</v>
      </c>
      <c r="U288" s="12" t="s">
        <v>1493</v>
      </c>
      <c r="V288" s="12" t="s">
        <v>1493</v>
      </c>
      <c r="W288" s="12" t="s">
        <v>1493</v>
      </c>
      <c r="X288" s="12" t="s">
        <v>1493</v>
      </c>
      <c r="Y288" s="12" t="s">
        <v>1493</v>
      </c>
      <c r="Z288" s="12" t="s">
        <v>1493</v>
      </c>
      <c r="AA288" s="12" t="s">
        <v>1493</v>
      </c>
      <c r="AB288" s="12" t="s">
        <v>1493</v>
      </c>
      <c r="AC288" s="12" t="s">
        <v>1493</v>
      </c>
      <c r="AD288" s="12" t="s">
        <v>1493</v>
      </c>
      <c r="AE288" s="12" t="s">
        <v>1493</v>
      </c>
      <c r="AF288" s="12" t="s">
        <v>1493</v>
      </c>
      <c r="AG288" s="12" t="s">
        <v>1493</v>
      </c>
      <c r="AH288" s="12" t="s">
        <v>1493</v>
      </c>
      <c r="AI288" s="12" t="s">
        <v>1493</v>
      </c>
      <c r="AJ288" s="12" t="s">
        <v>1493</v>
      </c>
      <c r="AK288" s="12" t="s">
        <v>1493</v>
      </c>
      <c r="AL288" s="12" t="s">
        <v>1493</v>
      </c>
      <c r="AM288" s="12" t="s">
        <v>1493</v>
      </c>
      <c r="AN288" s="12" t="s">
        <v>1493</v>
      </c>
      <c r="AO288" s="12" t="s">
        <v>1493</v>
      </c>
      <c r="AP288" s="12" t="s">
        <v>1493</v>
      </c>
      <c r="AQ288" s="12" t="s">
        <v>1493</v>
      </c>
      <c r="AR288" s="12" t="s">
        <v>1493</v>
      </c>
      <c r="AS288" s="12" t="s">
        <v>1493</v>
      </c>
      <c r="AT288" s="12" t="s">
        <v>1493</v>
      </c>
      <c r="AU288" s="12" t="s">
        <v>1493</v>
      </c>
      <c r="AV288" s="12" t="s">
        <v>1493</v>
      </c>
      <c r="AW288" s="12" t="s">
        <v>1493</v>
      </c>
      <c r="AX288" s="12" t="s">
        <v>1493</v>
      </c>
      <c r="AY288" s="12" t="s">
        <v>1493</v>
      </c>
      <c r="AZ288" s="12" t="s">
        <v>1493</v>
      </c>
      <c r="BA288" s="12" t="s">
        <v>1493</v>
      </c>
      <c r="BB288" s="12" t="s">
        <v>1493</v>
      </c>
      <c r="BC288" s="12" t="s">
        <v>1493</v>
      </c>
      <c r="BD288" s="12" t="s">
        <v>1493</v>
      </c>
      <c r="BE288" s="12" t="s">
        <v>1493</v>
      </c>
      <c r="BF288" s="12" t="s">
        <v>1493</v>
      </c>
      <c r="BG288" s="12" t="s">
        <v>1493</v>
      </c>
      <c r="BH288" s="12" t="s">
        <v>1493</v>
      </c>
      <c r="BI288" s="12" t="s">
        <v>1493</v>
      </c>
      <c r="BJ288" s="12" t="s">
        <v>1493</v>
      </c>
      <c r="BK288" s="12" t="s">
        <v>1493</v>
      </c>
      <c r="BL288" s="12" t="s">
        <v>1493</v>
      </c>
      <c r="BM288" s="12" t="s">
        <v>1493</v>
      </c>
      <c r="BN288" s="12" t="s">
        <v>1493</v>
      </c>
      <c r="BO288" s="12" t="s">
        <v>1493</v>
      </c>
      <c r="BP288" s="12" t="s">
        <v>1493</v>
      </c>
      <c r="BQ288" s="12" t="s">
        <v>1493</v>
      </c>
      <c r="BR288" s="12" t="s">
        <v>1493</v>
      </c>
      <c r="BS288" s="12" t="s">
        <v>1493</v>
      </c>
      <c r="BT288" s="12" t="s">
        <v>1493</v>
      </c>
      <c r="BU288" s="12" t="s">
        <v>1493</v>
      </c>
      <c r="BV288" s="12" t="s">
        <v>1493</v>
      </c>
      <c r="BW288" s="12" t="s">
        <v>1493</v>
      </c>
      <c r="BX288" s="12" t="s">
        <v>1493</v>
      </c>
      <c r="BY288" s="12" t="s">
        <v>1493</v>
      </c>
      <c r="BZ288" s="12" t="s">
        <v>1493</v>
      </c>
      <c r="CA288" s="12" t="s">
        <v>1493</v>
      </c>
      <c r="CB288" s="12" t="s">
        <v>1493</v>
      </c>
      <c r="CC288" s="12" t="s">
        <v>1493</v>
      </c>
      <c r="CD288" s="12" t="s">
        <v>1493</v>
      </c>
      <c r="CE288" s="12" t="s">
        <v>1493</v>
      </c>
      <c r="CF288" s="12" t="s">
        <v>1493</v>
      </c>
      <c r="CG288" s="12" t="s">
        <v>1493</v>
      </c>
      <c r="CH288" s="12" t="s">
        <v>1493</v>
      </c>
      <c r="CI288" s="12" t="s">
        <v>1493</v>
      </c>
      <c r="CJ288" s="12" t="s">
        <v>1493</v>
      </c>
      <c r="CK288" s="12" t="s">
        <v>1493</v>
      </c>
      <c r="CL288" s="12" t="s">
        <v>1493</v>
      </c>
      <c r="CM288" s="12" t="s">
        <v>1493</v>
      </c>
      <c r="CN288" s="12" t="s">
        <v>1493</v>
      </c>
      <c r="CO288" s="12" t="s">
        <v>1493</v>
      </c>
      <c r="CP288" s="12" t="s">
        <v>1493</v>
      </c>
      <c r="CQ288" s="12" t="s">
        <v>1493</v>
      </c>
      <c r="CR288" s="12" t="s">
        <v>1493</v>
      </c>
      <c r="CS288" s="12" t="s">
        <v>1493</v>
      </c>
      <c r="CT288" s="12" t="s">
        <v>1493</v>
      </c>
      <c r="CU288" s="12" t="s">
        <v>1493</v>
      </c>
      <c r="CV288" s="12" t="s">
        <v>1493</v>
      </c>
      <c r="CW288" s="12" t="s">
        <v>1493</v>
      </c>
      <c r="CX288" s="12" t="s">
        <v>1493</v>
      </c>
      <c r="CY288" s="12" t="s">
        <v>1493</v>
      </c>
      <c r="CZ288" s="12" t="s">
        <v>1493</v>
      </c>
      <c r="DA288" s="12" t="s">
        <v>1493</v>
      </c>
      <c r="DB288" s="12" t="s">
        <v>1493</v>
      </c>
      <c r="DC288" s="12" t="s">
        <v>1493</v>
      </c>
      <c r="DD288" s="12" t="s">
        <v>1493</v>
      </c>
      <c r="DE288" s="12" t="s">
        <v>1493</v>
      </c>
      <c r="DF288" s="12" t="s">
        <v>1493</v>
      </c>
      <c r="DG288" s="12" t="s">
        <v>1493</v>
      </c>
      <c r="DH288" s="12" t="s">
        <v>1493</v>
      </c>
      <c r="DI288" s="12" t="s">
        <v>1493</v>
      </c>
      <c r="DJ288" s="12" t="s">
        <v>1493</v>
      </c>
      <c r="DK288" s="12" t="s">
        <v>1493</v>
      </c>
      <c r="DL288" s="12" t="s">
        <v>1493</v>
      </c>
      <c r="DM288" s="12" t="s">
        <v>1493</v>
      </c>
      <c r="DN288" s="12" t="s">
        <v>1493</v>
      </c>
      <c r="DO288" s="12" t="s">
        <v>1493</v>
      </c>
      <c r="DP288" s="12" t="s">
        <v>1493</v>
      </c>
      <c r="DQ288" s="12" t="s">
        <v>1493</v>
      </c>
      <c r="DR288" s="12" t="s">
        <v>1493</v>
      </c>
      <c r="DS288" s="12" t="s">
        <v>1493</v>
      </c>
      <c r="DT288" s="12" t="s">
        <v>1493</v>
      </c>
      <c r="DU288" s="12" t="s">
        <v>1493</v>
      </c>
      <c r="DV288" s="12" t="s">
        <v>1493</v>
      </c>
      <c r="DW288" s="12" t="s">
        <v>1493</v>
      </c>
      <c r="DX288" s="12" t="s">
        <v>1493</v>
      </c>
      <c r="DY288" s="12" t="s">
        <v>1493</v>
      </c>
      <c r="DZ288" s="12" t="s">
        <v>1493</v>
      </c>
      <c r="EA288" s="12" t="s">
        <v>1493</v>
      </c>
      <c r="EB288" s="12" t="s">
        <v>1493</v>
      </c>
      <c r="EC288" s="12" t="s">
        <v>1493</v>
      </c>
      <c r="ED288" s="12" t="s">
        <v>1493</v>
      </c>
      <c r="EE288" s="12" t="s">
        <v>1493</v>
      </c>
      <c r="EF288" s="12" t="s">
        <v>1493</v>
      </c>
      <c r="EG288" s="12" t="s">
        <v>1493</v>
      </c>
      <c r="EH288" s="12" t="s">
        <v>1493</v>
      </c>
      <c r="EI288" s="12" t="s">
        <v>1493</v>
      </c>
      <c r="EJ288" s="12" t="s">
        <v>1493</v>
      </c>
      <c r="EK288" s="12" t="s">
        <v>1493</v>
      </c>
      <c r="EL288" s="12" t="s">
        <v>1493</v>
      </c>
      <c r="EM288" s="12" t="s">
        <v>1493</v>
      </c>
      <c r="EN288" s="12" t="s">
        <v>1493</v>
      </c>
      <c r="EO288" s="12" t="s">
        <v>1493</v>
      </c>
      <c r="EP288" s="12" t="s">
        <v>1493</v>
      </c>
      <c r="EQ288" s="12" t="s">
        <v>1493</v>
      </c>
      <c r="ER288" s="12" t="s">
        <v>1493</v>
      </c>
      <c r="ES288" s="12" t="s">
        <v>1493</v>
      </c>
      <c r="ET288" s="12" t="s">
        <v>1493</v>
      </c>
      <c r="EU288" s="12" t="s">
        <v>1493</v>
      </c>
      <c r="EV288" s="12" t="s">
        <v>1493</v>
      </c>
      <c r="EW288" s="12" t="s">
        <v>1493</v>
      </c>
      <c r="EX288" s="12" t="s">
        <v>1493</v>
      </c>
      <c r="EY288" s="12" t="s">
        <v>1493</v>
      </c>
      <c r="EZ288" s="12" t="s">
        <v>1493</v>
      </c>
      <c r="FA288" s="12" t="s">
        <v>1493</v>
      </c>
      <c r="FB288" s="12" t="s">
        <v>1493</v>
      </c>
      <c r="FC288" s="12" t="s">
        <v>1493</v>
      </c>
      <c r="FD288" s="12" t="s">
        <v>1493</v>
      </c>
      <c r="FE288" s="12" t="s">
        <v>1493</v>
      </c>
      <c r="FF288" s="12" t="s">
        <v>1493</v>
      </c>
      <c r="FG288" s="12" t="s">
        <v>1493</v>
      </c>
      <c r="FH288" s="12" t="s">
        <v>1493</v>
      </c>
      <c r="FI288" s="12" t="s">
        <v>1493</v>
      </c>
      <c r="FJ288" s="12" t="s">
        <v>1493</v>
      </c>
      <c r="FK288" s="12" t="s">
        <v>1493</v>
      </c>
      <c r="FL288" s="12" t="s">
        <v>1493</v>
      </c>
      <c r="FM288" s="12" t="s">
        <v>1493</v>
      </c>
      <c r="FN288">
        <v>1</v>
      </c>
      <c r="FO288" s="12" t="s">
        <v>1493</v>
      </c>
      <c r="FP288" s="12" t="s">
        <v>1493</v>
      </c>
      <c r="FQ288">
        <v>0</v>
      </c>
      <c r="FR288" s="12" t="s">
        <v>1493</v>
      </c>
      <c r="FS288" s="12" t="s">
        <v>1493</v>
      </c>
      <c r="FT288" s="12" t="s">
        <v>1493</v>
      </c>
      <c r="FU288" s="12" t="s">
        <v>1493</v>
      </c>
      <c r="FV288" s="12" t="s">
        <v>1493</v>
      </c>
      <c r="FW288" s="12" t="s">
        <v>1493</v>
      </c>
      <c r="FX288" s="12" t="s">
        <v>1493</v>
      </c>
      <c r="FY288" s="12" t="s">
        <v>1493</v>
      </c>
      <c r="FZ288" s="12" t="s">
        <v>1493</v>
      </c>
      <c r="GA288" s="12" t="s">
        <v>1493</v>
      </c>
      <c r="GB288" s="12" t="s">
        <v>1493</v>
      </c>
      <c r="GC288" s="12" t="s">
        <v>1493</v>
      </c>
      <c r="GD288" s="12" t="s">
        <v>1493</v>
      </c>
      <c r="GE288" s="12" t="s">
        <v>1493</v>
      </c>
      <c r="GF288" s="12" t="s">
        <v>1493</v>
      </c>
      <c r="GG288" s="12" t="s">
        <v>1493</v>
      </c>
      <c r="GH288" s="12" t="s">
        <v>1493</v>
      </c>
      <c r="GI288" s="12" t="s">
        <v>1493</v>
      </c>
      <c r="GJ288">
        <v>0</v>
      </c>
      <c r="GK288">
        <v>0</v>
      </c>
      <c r="GL288">
        <v>0</v>
      </c>
      <c r="GN288">
        <v>1</v>
      </c>
    </row>
    <row r="289" spans="1:196" x14ac:dyDescent="0.25">
      <c r="A289" s="4">
        <v>1.1930000000000001</v>
      </c>
      <c r="B289" s="12" t="s">
        <v>614</v>
      </c>
      <c r="C289" s="12" t="s">
        <v>1493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 s="12" t="s">
        <v>1493</v>
      </c>
      <c r="M289" s="12" t="s">
        <v>1493</v>
      </c>
      <c r="N289" s="12" t="s">
        <v>1493</v>
      </c>
      <c r="O289">
        <v>1</v>
      </c>
      <c r="P289" t="s">
        <v>1240</v>
      </c>
      <c r="Q289" s="12" t="s">
        <v>1493</v>
      </c>
      <c r="R289">
        <v>1</v>
      </c>
      <c r="S289" s="12" t="s">
        <v>1493</v>
      </c>
      <c r="T289" s="12" t="s">
        <v>1493</v>
      </c>
      <c r="U289" s="12" t="s">
        <v>1493</v>
      </c>
      <c r="V289" s="12" t="s">
        <v>1493</v>
      </c>
      <c r="W289" s="12" t="s">
        <v>1493</v>
      </c>
      <c r="X289" s="12" t="s">
        <v>1493</v>
      </c>
      <c r="Y289" s="12" t="s">
        <v>1493</v>
      </c>
      <c r="Z289" s="12" t="s">
        <v>1493</v>
      </c>
      <c r="AA289" s="12" t="s">
        <v>1493</v>
      </c>
      <c r="AB289">
        <v>1</v>
      </c>
      <c r="AC289" s="12" t="s">
        <v>1493</v>
      </c>
      <c r="AD289" s="12" t="s">
        <v>1493</v>
      </c>
      <c r="AE289" s="12" t="s">
        <v>1493</v>
      </c>
      <c r="AF289" s="12" t="s">
        <v>1493</v>
      </c>
      <c r="AG289" s="12" t="s">
        <v>1493</v>
      </c>
      <c r="AH289" s="12" t="s">
        <v>1493</v>
      </c>
      <c r="AI289" s="12" t="s">
        <v>1493</v>
      </c>
      <c r="AJ289" s="12" t="s">
        <v>1493</v>
      </c>
      <c r="AK289" s="12" t="s">
        <v>1493</v>
      </c>
      <c r="AL289" s="12" t="s">
        <v>1493</v>
      </c>
      <c r="AM289" s="12" t="s">
        <v>1493</v>
      </c>
      <c r="AN289" s="12" t="s">
        <v>1493</v>
      </c>
      <c r="AO289" s="12" t="s">
        <v>1493</v>
      </c>
      <c r="AP289" s="12" t="s">
        <v>1493</v>
      </c>
      <c r="AQ289" s="12" t="s">
        <v>1493</v>
      </c>
      <c r="AR289" s="12" t="s">
        <v>1493</v>
      </c>
      <c r="AS289" s="12" t="s">
        <v>1493</v>
      </c>
      <c r="AT289" s="12" t="s">
        <v>1493</v>
      </c>
      <c r="AU289" s="12" t="s">
        <v>1493</v>
      </c>
      <c r="AV289" s="12" t="s">
        <v>1493</v>
      </c>
      <c r="AW289" s="12" t="s">
        <v>1493</v>
      </c>
      <c r="AX289" s="12" t="s">
        <v>1493</v>
      </c>
      <c r="AY289" s="12" t="s">
        <v>1493</v>
      </c>
      <c r="AZ289" s="12" t="s">
        <v>1493</v>
      </c>
      <c r="BA289" s="12" t="s">
        <v>1493</v>
      </c>
      <c r="BB289" s="12" t="s">
        <v>1493</v>
      </c>
      <c r="BC289" s="12" t="s">
        <v>1493</v>
      </c>
      <c r="BD289" s="12" t="s">
        <v>1493</v>
      </c>
      <c r="BE289" s="12" t="s">
        <v>1493</v>
      </c>
      <c r="BF289" s="12" t="s">
        <v>1493</v>
      </c>
      <c r="BG289" s="12" t="s">
        <v>1493</v>
      </c>
      <c r="BH289" s="12" t="s">
        <v>1493</v>
      </c>
      <c r="BI289" s="12" t="s">
        <v>1493</v>
      </c>
      <c r="BJ289" s="12" t="s">
        <v>1493</v>
      </c>
      <c r="BK289" s="12" t="s">
        <v>1493</v>
      </c>
      <c r="BL289" s="12" t="s">
        <v>1493</v>
      </c>
      <c r="BM289" s="12" t="s">
        <v>1493</v>
      </c>
      <c r="BN289" s="12" t="s">
        <v>1493</v>
      </c>
      <c r="BO289" s="12" t="s">
        <v>1493</v>
      </c>
      <c r="BP289" s="12" t="s">
        <v>1493</v>
      </c>
      <c r="BQ289" s="12" t="s">
        <v>1493</v>
      </c>
      <c r="BR289" s="12" t="s">
        <v>1493</v>
      </c>
      <c r="BS289" s="12" t="s">
        <v>1493</v>
      </c>
      <c r="BT289" s="12" t="s">
        <v>1493</v>
      </c>
      <c r="BU289" s="12" t="s">
        <v>1493</v>
      </c>
      <c r="BV289" s="12" t="s">
        <v>1493</v>
      </c>
      <c r="BW289" s="12" t="s">
        <v>1493</v>
      </c>
      <c r="BX289" s="12" t="s">
        <v>1493</v>
      </c>
      <c r="BY289" s="12" t="s">
        <v>1493</v>
      </c>
      <c r="BZ289" s="12" t="s">
        <v>1493</v>
      </c>
      <c r="CA289" s="12" t="s">
        <v>1493</v>
      </c>
      <c r="CB289" s="12" t="s">
        <v>1493</v>
      </c>
      <c r="CC289" s="12" t="s">
        <v>1493</v>
      </c>
      <c r="CD289" s="12" t="s">
        <v>1493</v>
      </c>
      <c r="CE289" s="12" t="s">
        <v>1493</v>
      </c>
      <c r="CF289" s="12" t="s">
        <v>1493</v>
      </c>
      <c r="CG289" s="12" t="s">
        <v>1493</v>
      </c>
      <c r="CH289" s="12" t="s">
        <v>1493</v>
      </c>
      <c r="CI289" s="12" t="s">
        <v>1493</v>
      </c>
      <c r="CJ289" s="12" t="s">
        <v>1493</v>
      </c>
      <c r="CK289" s="12" t="s">
        <v>1493</v>
      </c>
      <c r="CL289" s="12" t="s">
        <v>1493</v>
      </c>
      <c r="CM289" s="12" t="s">
        <v>1493</v>
      </c>
      <c r="CN289" s="12" t="s">
        <v>1493</v>
      </c>
      <c r="CO289" s="12" t="s">
        <v>1493</v>
      </c>
      <c r="CP289" s="12" t="s">
        <v>1493</v>
      </c>
      <c r="CQ289" s="12" t="s">
        <v>1493</v>
      </c>
      <c r="CR289" s="12" t="s">
        <v>1493</v>
      </c>
      <c r="CS289" s="12" t="s">
        <v>1493</v>
      </c>
      <c r="CT289" s="12" t="s">
        <v>1493</v>
      </c>
      <c r="CU289" s="12" t="s">
        <v>1493</v>
      </c>
      <c r="CV289" s="12" t="s">
        <v>1493</v>
      </c>
      <c r="CW289" s="12" t="s">
        <v>1493</v>
      </c>
      <c r="CX289" s="12" t="s">
        <v>1493</v>
      </c>
      <c r="CY289" s="12" t="s">
        <v>1493</v>
      </c>
      <c r="CZ289" s="12" t="s">
        <v>1493</v>
      </c>
      <c r="DA289" s="12" t="s">
        <v>1493</v>
      </c>
      <c r="DB289" s="12" t="s">
        <v>1493</v>
      </c>
      <c r="DC289" s="12" t="s">
        <v>1493</v>
      </c>
      <c r="DD289" s="12" t="s">
        <v>1493</v>
      </c>
      <c r="DE289" s="12" t="s">
        <v>1493</v>
      </c>
      <c r="DF289" s="12" t="s">
        <v>1493</v>
      </c>
      <c r="DG289" s="12" t="s">
        <v>1493</v>
      </c>
      <c r="DH289" s="12" t="s">
        <v>1493</v>
      </c>
      <c r="DI289" s="12" t="s">
        <v>1493</v>
      </c>
      <c r="DJ289" s="12" t="s">
        <v>1493</v>
      </c>
      <c r="DK289" s="12" t="s">
        <v>1493</v>
      </c>
      <c r="DL289" s="12" t="s">
        <v>1493</v>
      </c>
      <c r="DM289" s="12" t="s">
        <v>1493</v>
      </c>
      <c r="DN289" s="12" t="s">
        <v>1493</v>
      </c>
      <c r="DO289" s="12" t="s">
        <v>1493</v>
      </c>
      <c r="DP289" s="12" t="s">
        <v>1493</v>
      </c>
      <c r="DQ289" s="12" t="s">
        <v>1493</v>
      </c>
      <c r="DR289" s="12" t="s">
        <v>1493</v>
      </c>
      <c r="DS289" s="12" t="s">
        <v>1493</v>
      </c>
      <c r="DT289" s="12" t="s">
        <v>1493</v>
      </c>
      <c r="DU289" s="12" t="s">
        <v>1493</v>
      </c>
      <c r="DV289" s="12" t="s">
        <v>1493</v>
      </c>
      <c r="DW289" s="12" t="s">
        <v>1493</v>
      </c>
      <c r="DX289" s="12" t="s">
        <v>1493</v>
      </c>
      <c r="DY289" s="12" t="s">
        <v>1493</v>
      </c>
      <c r="DZ289" s="12" t="s">
        <v>1493</v>
      </c>
      <c r="EA289" s="12" t="s">
        <v>1493</v>
      </c>
      <c r="EB289" s="12" t="s">
        <v>1493</v>
      </c>
      <c r="EC289" s="12" t="s">
        <v>1493</v>
      </c>
      <c r="ED289" s="12" t="s">
        <v>1493</v>
      </c>
      <c r="EE289" s="12" t="s">
        <v>1493</v>
      </c>
      <c r="EF289" s="12" t="s">
        <v>1493</v>
      </c>
      <c r="EG289" s="12" t="s">
        <v>1493</v>
      </c>
      <c r="EH289" s="12" t="s">
        <v>1493</v>
      </c>
      <c r="EI289" s="12" t="s">
        <v>1493</v>
      </c>
      <c r="EJ289" s="12" t="s">
        <v>1493</v>
      </c>
      <c r="EK289" s="12" t="s">
        <v>1493</v>
      </c>
      <c r="EL289" s="12" t="s">
        <v>1493</v>
      </c>
      <c r="EM289" s="12" t="s">
        <v>1493</v>
      </c>
      <c r="EN289" s="12" t="s">
        <v>1493</v>
      </c>
      <c r="EO289" s="12" t="s">
        <v>1493</v>
      </c>
      <c r="EP289" s="12" t="s">
        <v>1493</v>
      </c>
      <c r="EQ289" s="12" t="s">
        <v>1493</v>
      </c>
      <c r="ER289" s="12" t="s">
        <v>1493</v>
      </c>
      <c r="ES289" s="12" t="s">
        <v>1493</v>
      </c>
      <c r="ET289" s="12" t="s">
        <v>1493</v>
      </c>
      <c r="EU289" s="12" t="s">
        <v>1493</v>
      </c>
      <c r="EV289" s="12" t="s">
        <v>1493</v>
      </c>
      <c r="EW289" s="12" t="s">
        <v>1493</v>
      </c>
      <c r="EX289" s="12" t="s">
        <v>1493</v>
      </c>
      <c r="EY289" s="12" t="s">
        <v>1493</v>
      </c>
      <c r="EZ289" s="12" t="s">
        <v>1493</v>
      </c>
      <c r="FA289" s="12" t="s">
        <v>1493</v>
      </c>
      <c r="FB289" s="12" t="s">
        <v>1493</v>
      </c>
      <c r="FC289" s="12" t="s">
        <v>1493</v>
      </c>
      <c r="FD289" s="12" t="s">
        <v>1493</v>
      </c>
      <c r="FE289" s="12" t="s">
        <v>1493</v>
      </c>
      <c r="FF289" s="12" t="s">
        <v>1493</v>
      </c>
      <c r="FG289" s="12" t="s">
        <v>1493</v>
      </c>
      <c r="FH289" s="12" t="s">
        <v>1493</v>
      </c>
      <c r="FI289" s="12" t="s">
        <v>1493</v>
      </c>
      <c r="FJ289" s="12" t="s">
        <v>1493</v>
      </c>
      <c r="FK289" s="12" t="s">
        <v>1493</v>
      </c>
      <c r="FL289" s="12" t="s">
        <v>1493</v>
      </c>
      <c r="FM289" s="12" t="s">
        <v>1493</v>
      </c>
      <c r="FN289">
        <v>1</v>
      </c>
      <c r="FO289" s="12" t="s">
        <v>1493</v>
      </c>
      <c r="FP289" s="12" t="s">
        <v>1493</v>
      </c>
      <c r="FQ289">
        <v>0</v>
      </c>
      <c r="FR289" s="12" t="s">
        <v>1493</v>
      </c>
      <c r="FS289" s="12" t="s">
        <v>1493</v>
      </c>
      <c r="FT289" s="12" t="s">
        <v>1493</v>
      </c>
      <c r="FU289" s="12" t="s">
        <v>1493</v>
      </c>
      <c r="FV289" s="12" t="s">
        <v>1493</v>
      </c>
      <c r="FW289" s="12" t="s">
        <v>1493</v>
      </c>
      <c r="FX289" s="12" t="s">
        <v>1493</v>
      </c>
      <c r="FY289" s="12" t="s">
        <v>1493</v>
      </c>
      <c r="FZ289" s="12" t="s">
        <v>1493</v>
      </c>
      <c r="GA289" s="12" t="s">
        <v>1493</v>
      </c>
      <c r="GB289" s="12" t="s">
        <v>1493</v>
      </c>
      <c r="GC289" s="12" t="s">
        <v>1493</v>
      </c>
      <c r="GD289" s="12" t="s">
        <v>1493</v>
      </c>
      <c r="GE289" s="12" t="s">
        <v>1493</v>
      </c>
      <c r="GF289" s="12" t="s">
        <v>1493</v>
      </c>
      <c r="GG289" s="12" t="s">
        <v>1493</v>
      </c>
      <c r="GH289" s="12" t="s">
        <v>1493</v>
      </c>
      <c r="GI289" s="12" t="s">
        <v>1493</v>
      </c>
      <c r="GJ289">
        <v>0</v>
      </c>
      <c r="GK289">
        <v>0</v>
      </c>
      <c r="GL289">
        <v>0</v>
      </c>
      <c r="GN289">
        <v>1</v>
      </c>
    </row>
    <row r="290" spans="1:196" x14ac:dyDescent="0.25">
      <c r="A290" s="4">
        <v>1.194</v>
      </c>
      <c r="B290" s="12" t="s">
        <v>574</v>
      </c>
      <c r="C290" s="12" t="s">
        <v>1493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 s="12" t="s">
        <v>1493</v>
      </c>
      <c r="M290" s="12" t="s">
        <v>1493</v>
      </c>
      <c r="N290" s="12" t="s">
        <v>1493</v>
      </c>
      <c r="O290" s="12" t="s">
        <v>1493</v>
      </c>
      <c r="P290" t="s">
        <v>1215</v>
      </c>
      <c r="Q290" s="12" t="s">
        <v>1493</v>
      </c>
      <c r="R290">
        <v>1</v>
      </c>
      <c r="S290" s="12" t="s">
        <v>1493</v>
      </c>
      <c r="T290" s="12" t="s">
        <v>1493</v>
      </c>
      <c r="U290" s="12" t="s">
        <v>1493</v>
      </c>
      <c r="V290" s="12" t="s">
        <v>1493</v>
      </c>
      <c r="W290" s="12" t="s">
        <v>1493</v>
      </c>
      <c r="X290" s="12" t="s">
        <v>1493</v>
      </c>
      <c r="Y290" s="12" t="s">
        <v>1493</v>
      </c>
      <c r="Z290" s="12" t="s">
        <v>1493</v>
      </c>
      <c r="AA290" s="12" t="s">
        <v>1493</v>
      </c>
      <c r="AB290">
        <v>1</v>
      </c>
      <c r="AC290">
        <v>1</v>
      </c>
      <c r="AD290" s="12" t="s">
        <v>1493</v>
      </c>
      <c r="AE290" s="12" t="s">
        <v>1493</v>
      </c>
      <c r="AF290" s="12" t="s">
        <v>1493</v>
      </c>
      <c r="AG290" s="12" t="s">
        <v>1493</v>
      </c>
      <c r="AH290" s="12" t="s">
        <v>1493</v>
      </c>
      <c r="AI290" s="12" t="s">
        <v>1493</v>
      </c>
      <c r="AJ290" s="12" t="s">
        <v>1493</v>
      </c>
      <c r="AK290" s="12" t="s">
        <v>1493</v>
      </c>
      <c r="AL290" s="12" t="s">
        <v>1493</v>
      </c>
      <c r="AM290" s="12" t="s">
        <v>1493</v>
      </c>
      <c r="AN290" s="12" t="s">
        <v>1493</v>
      </c>
      <c r="AO290" s="12" t="s">
        <v>1493</v>
      </c>
      <c r="AP290" s="12" t="s">
        <v>1493</v>
      </c>
      <c r="AQ290" s="12" t="s">
        <v>1493</v>
      </c>
      <c r="AR290" s="12" t="s">
        <v>1493</v>
      </c>
      <c r="AS290" s="12" t="s">
        <v>1493</v>
      </c>
      <c r="AT290" s="12" t="s">
        <v>1493</v>
      </c>
      <c r="AU290" s="12" t="s">
        <v>1493</v>
      </c>
      <c r="AV290" s="12" t="s">
        <v>1493</v>
      </c>
      <c r="AW290" s="12" t="s">
        <v>1493</v>
      </c>
      <c r="AX290" s="12" t="s">
        <v>1493</v>
      </c>
      <c r="AY290" s="12" t="s">
        <v>1493</v>
      </c>
      <c r="AZ290" s="12" t="s">
        <v>1493</v>
      </c>
      <c r="BA290" s="12" t="s">
        <v>1493</v>
      </c>
      <c r="BB290" s="12" t="s">
        <v>1493</v>
      </c>
      <c r="BC290" s="12" t="s">
        <v>1493</v>
      </c>
      <c r="BD290" s="12" t="s">
        <v>1493</v>
      </c>
      <c r="BE290" s="12" t="s">
        <v>1493</v>
      </c>
      <c r="BF290" s="12" t="s">
        <v>1493</v>
      </c>
      <c r="BG290" s="12" t="s">
        <v>1493</v>
      </c>
      <c r="BH290" s="12" t="s">
        <v>1493</v>
      </c>
      <c r="BI290" s="12" t="s">
        <v>1493</v>
      </c>
      <c r="BJ290" s="12" t="s">
        <v>1493</v>
      </c>
      <c r="BK290" s="12" t="s">
        <v>1493</v>
      </c>
      <c r="BL290" s="12" t="s">
        <v>1493</v>
      </c>
      <c r="BM290" s="12" t="s">
        <v>1493</v>
      </c>
      <c r="BN290" s="12" t="s">
        <v>1493</v>
      </c>
      <c r="BO290" s="12" t="s">
        <v>1493</v>
      </c>
      <c r="BP290" s="12" t="s">
        <v>1493</v>
      </c>
      <c r="BQ290" s="12" t="s">
        <v>1493</v>
      </c>
      <c r="BR290" s="12" t="s">
        <v>1493</v>
      </c>
      <c r="BS290" s="12" t="s">
        <v>1493</v>
      </c>
      <c r="BT290" s="12" t="s">
        <v>1493</v>
      </c>
      <c r="BU290" s="12" t="s">
        <v>1493</v>
      </c>
      <c r="BV290" s="12" t="s">
        <v>1493</v>
      </c>
      <c r="BW290" s="12" t="s">
        <v>1493</v>
      </c>
      <c r="BX290" s="12" t="s">
        <v>1493</v>
      </c>
      <c r="BY290" s="12" t="s">
        <v>1493</v>
      </c>
      <c r="BZ290" s="12" t="s">
        <v>1493</v>
      </c>
      <c r="CA290" s="12" t="s">
        <v>1493</v>
      </c>
      <c r="CB290" s="12" t="s">
        <v>1493</v>
      </c>
      <c r="CC290" s="12" t="s">
        <v>1493</v>
      </c>
      <c r="CD290" s="12" t="s">
        <v>1493</v>
      </c>
      <c r="CE290" s="12" t="s">
        <v>1493</v>
      </c>
      <c r="CF290" s="12" t="s">
        <v>1493</v>
      </c>
      <c r="CG290" s="12" t="s">
        <v>1493</v>
      </c>
      <c r="CH290" s="12" t="s">
        <v>1493</v>
      </c>
      <c r="CI290" s="12" t="s">
        <v>1493</v>
      </c>
      <c r="CJ290" s="12" t="s">
        <v>1493</v>
      </c>
      <c r="CK290" s="12" t="s">
        <v>1493</v>
      </c>
      <c r="CL290" s="12" t="s">
        <v>1493</v>
      </c>
      <c r="CM290" s="12" t="s">
        <v>1493</v>
      </c>
      <c r="CN290" s="12" t="s">
        <v>1493</v>
      </c>
      <c r="CO290" s="12" t="s">
        <v>1493</v>
      </c>
      <c r="CP290" s="12" t="s">
        <v>1493</v>
      </c>
      <c r="CQ290" s="12" t="s">
        <v>1493</v>
      </c>
      <c r="CR290" s="12" t="s">
        <v>1493</v>
      </c>
      <c r="CS290" s="12" t="s">
        <v>1493</v>
      </c>
      <c r="CT290" s="12" t="s">
        <v>1493</v>
      </c>
      <c r="CU290" s="12" t="s">
        <v>1493</v>
      </c>
      <c r="CV290" s="12" t="s">
        <v>1493</v>
      </c>
      <c r="CW290" s="12" t="s">
        <v>1493</v>
      </c>
      <c r="CX290" s="12" t="s">
        <v>1493</v>
      </c>
      <c r="CY290" s="12" t="s">
        <v>1493</v>
      </c>
      <c r="CZ290" s="12" t="s">
        <v>1493</v>
      </c>
      <c r="DA290" s="12" t="s">
        <v>1493</v>
      </c>
      <c r="DB290" s="12" t="s">
        <v>1493</v>
      </c>
      <c r="DC290" s="12" t="s">
        <v>1493</v>
      </c>
      <c r="DD290" s="12" t="s">
        <v>1493</v>
      </c>
      <c r="DE290" s="12" t="s">
        <v>1493</v>
      </c>
      <c r="DF290" s="12" t="s">
        <v>1493</v>
      </c>
      <c r="DG290" s="12" t="s">
        <v>1493</v>
      </c>
      <c r="DH290" s="12" t="s">
        <v>1493</v>
      </c>
      <c r="DI290" s="12" t="s">
        <v>1493</v>
      </c>
      <c r="DJ290" s="12" t="s">
        <v>1493</v>
      </c>
      <c r="DK290" s="12" t="s">
        <v>1493</v>
      </c>
      <c r="DL290" s="12" t="s">
        <v>1493</v>
      </c>
      <c r="DM290" s="12" t="s">
        <v>1493</v>
      </c>
      <c r="DN290" s="12" t="s">
        <v>1493</v>
      </c>
      <c r="DO290" s="12" t="s">
        <v>1493</v>
      </c>
      <c r="DP290" s="12" t="s">
        <v>1493</v>
      </c>
      <c r="DQ290" s="12" t="s">
        <v>1493</v>
      </c>
      <c r="DR290" s="12" t="s">
        <v>1493</v>
      </c>
      <c r="DS290" s="12" t="s">
        <v>1493</v>
      </c>
      <c r="DT290" s="12" t="s">
        <v>1493</v>
      </c>
      <c r="DU290" s="12" t="s">
        <v>1493</v>
      </c>
      <c r="DV290" s="12" t="s">
        <v>1493</v>
      </c>
      <c r="DW290" s="12" t="s">
        <v>1493</v>
      </c>
      <c r="DX290" s="12" t="s">
        <v>1493</v>
      </c>
      <c r="DY290" s="12" t="s">
        <v>1493</v>
      </c>
      <c r="DZ290" s="12" t="s">
        <v>1493</v>
      </c>
      <c r="EA290" s="12" t="s">
        <v>1493</v>
      </c>
      <c r="EB290" s="12" t="s">
        <v>1493</v>
      </c>
      <c r="EC290" s="12" t="s">
        <v>1493</v>
      </c>
      <c r="ED290" s="12" t="s">
        <v>1493</v>
      </c>
      <c r="EE290" s="12" t="s">
        <v>1493</v>
      </c>
      <c r="EF290" s="12" t="s">
        <v>1493</v>
      </c>
      <c r="EG290" s="12" t="s">
        <v>1493</v>
      </c>
      <c r="EH290" s="12" t="s">
        <v>1493</v>
      </c>
      <c r="EI290" s="12" t="s">
        <v>1493</v>
      </c>
      <c r="EJ290" s="12" t="s">
        <v>1493</v>
      </c>
      <c r="EK290" s="12" t="s">
        <v>1493</v>
      </c>
      <c r="EL290" s="12" t="s">
        <v>1493</v>
      </c>
      <c r="EM290" s="12" t="s">
        <v>1493</v>
      </c>
      <c r="EN290" s="12" t="s">
        <v>1493</v>
      </c>
      <c r="EO290" s="12" t="s">
        <v>1493</v>
      </c>
      <c r="EP290" s="12" t="s">
        <v>1493</v>
      </c>
      <c r="EQ290" s="12" t="s">
        <v>1493</v>
      </c>
      <c r="ER290" s="12" t="s">
        <v>1493</v>
      </c>
      <c r="ES290" s="12" t="s">
        <v>1493</v>
      </c>
      <c r="ET290" s="12" t="s">
        <v>1493</v>
      </c>
      <c r="EU290" s="12" t="s">
        <v>1493</v>
      </c>
      <c r="EV290" s="12" t="s">
        <v>1493</v>
      </c>
      <c r="EW290" s="12" t="s">
        <v>1493</v>
      </c>
      <c r="EX290" s="12" t="s">
        <v>1493</v>
      </c>
      <c r="EY290" s="12" t="s">
        <v>1493</v>
      </c>
      <c r="EZ290" s="12" t="s">
        <v>1493</v>
      </c>
      <c r="FA290" s="12" t="s">
        <v>1493</v>
      </c>
      <c r="FB290" s="12" t="s">
        <v>1493</v>
      </c>
      <c r="FC290" s="12" t="s">
        <v>1493</v>
      </c>
      <c r="FD290" s="12" t="s">
        <v>1493</v>
      </c>
      <c r="FE290" s="12" t="s">
        <v>1493</v>
      </c>
      <c r="FF290" s="12" t="s">
        <v>1493</v>
      </c>
      <c r="FG290" s="12" t="s">
        <v>1493</v>
      </c>
      <c r="FH290" s="12" t="s">
        <v>1493</v>
      </c>
      <c r="FI290" s="12" t="s">
        <v>1493</v>
      </c>
      <c r="FJ290" s="12" t="s">
        <v>1493</v>
      </c>
      <c r="FK290" s="12" t="s">
        <v>1493</v>
      </c>
      <c r="FL290" s="12" t="s">
        <v>1493</v>
      </c>
      <c r="FM290" s="12" t="s">
        <v>1493</v>
      </c>
      <c r="FN290">
        <v>1</v>
      </c>
      <c r="FO290" s="12" t="s">
        <v>1493</v>
      </c>
      <c r="FP290" s="12" t="s">
        <v>1493</v>
      </c>
      <c r="FQ290">
        <v>0</v>
      </c>
      <c r="FR290" s="12" t="s">
        <v>1493</v>
      </c>
      <c r="FS290" s="12" t="s">
        <v>1493</v>
      </c>
      <c r="FT290" s="12" t="s">
        <v>1493</v>
      </c>
      <c r="FU290" s="12" t="s">
        <v>1493</v>
      </c>
      <c r="FV290" s="12" t="s">
        <v>1493</v>
      </c>
      <c r="FW290" s="12" t="s">
        <v>1493</v>
      </c>
      <c r="FX290" s="12" t="s">
        <v>1493</v>
      </c>
      <c r="FY290" s="12" t="s">
        <v>1493</v>
      </c>
      <c r="FZ290" s="12" t="s">
        <v>1493</v>
      </c>
      <c r="GA290" s="12" t="s">
        <v>1493</v>
      </c>
      <c r="GB290" s="12" t="s">
        <v>1493</v>
      </c>
      <c r="GC290" s="12" t="s">
        <v>1493</v>
      </c>
      <c r="GD290" s="12" t="s">
        <v>1493</v>
      </c>
      <c r="GE290" s="12" t="s">
        <v>1493</v>
      </c>
      <c r="GF290" s="12" t="s">
        <v>1493</v>
      </c>
      <c r="GG290" s="12" t="s">
        <v>1493</v>
      </c>
      <c r="GH290" s="12" t="s">
        <v>1493</v>
      </c>
      <c r="GI290" s="12" t="s">
        <v>1493</v>
      </c>
      <c r="GJ290">
        <v>0</v>
      </c>
      <c r="GK290">
        <v>0</v>
      </c>
      <c r="GL290">
        <v>0</v>
      </c>
      <c r="GN290">
        <v>1</v>
      </c>
    </row>
    <row r="291" spans="1:196" x14ac:dyDescent="0.25">
      <c r="A291" s="4">
        <v>1.1950000000000001</v>
      </c>
      <c r="B291" s="12" t="s">
        <v>853</v>
      </c>
      <c r="C291" s="12" t="s">
        <v>1493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 s="12" t="s">
        <v>1493</v>
      </c>
      <c r="M291" s="12" t="s">
        <v>1493</v>
      </c>
      <c r="N291" s="12" t="s">
        <v>1493</v>
      </c>
      <c r="O291" s="12" t="s">
        <v>1493</v>
      </c>
      <c r="P291" t="s">
        <v>1204</v>
      </c>
      <c r="Q291" s="12" t="s">
        <v>1493</v>
      </c>
      <c r="R291">
        <v>1</v>
      </c>
      <c r="S291" s="12" t="s">
        <v>1493</v>
      </c>
      <c r="T291" s="12" t="s">
        <v>1493</v>
      </c>
      <c r="U291" s="12" t="s">
        <v>1493</v>
      </c>
      <c r="V291" s="12" t="s">
        <v>1493</v>
      </c>
      <c r="W291" s="12" t="s">
        <v>1493</v>
      </c>
      <c r="X291" s="12" t="s">
        <v>1493</v>
      </c>
      <c r="Y291" s="12" t="s">
        <v>1493</v>
      </c>
      <c r="Z291" s="12" t="s">
        <v>1493</v>
      </c>
      <c r="AA291" s="12" t="s">
        <v>1493</v>
      </c>
      <c r="AB291">
        <v>1</v>
      </c>
      <c r="AC291">
        <v>1</v>
      </c>
      <c r="AD291" s="12" t="s">
        <v>1493</v>
      </c>
      <c r="AE291" s="12" t="s">
        <v>1493</v>
      </c>
      <c r="AF291" s="12" t="s">
        <v>1493</v>
      </c>
      <c r="AG291" s="12" t="s">
        <v>1493</v>
      </c>
      <c r="AH291" s="12" t="s">
        <v>1493</v>
      </c>
      <c r="AI291" s="12" t="s">
        <v>1493</v>
      </c>
      <c r="AJ291" s="12" t="s">
        <v>1493</v>
      </c>
      <c r="AK291" s="12" t="s">
        <v>1493</v>
      </c>
      <c r="AL291" s="12" t="s">
        <v>1493</v>
      </c>
      <c r="AM291" s="12" t="s">
        <v>1493</v>
      </c>
      <c r="AN291" s="12" t="s">
        <v>1493</v>
      </c>
      <c r="AO291" s="12" t="s">
        <v>1493</v>
      </c>
      <c r="AP291" s="12" t="s">
        <v>1493</v>
      </c>
      <c r="AQ291" s="12" t="s">
        <v>1493</v>
      </c>
      <c r="AR291" s="12" t="s">
        <v>1493</v>
      </c>
      <c r="AS291" s="12" t="s">
        <v>1493</v>
      </c>
      <c r="AT291" s="12" t="s">
        <v>1493</v>
      </c>
      <c r="AU291" s="12" t="s">
        <v>1493</v>
      </c>
      <c r="AV291" s="12" t="s">
        <v>1493</v>
      </c>
      <c r="AW291" s="12" t="s">
        <v>1493</v>
      </c>
      <c r="AX291" s="12" t="s">
        <v>1493</v>
      </c>
      <c r="AY291" s="12" t="s">
        <v>1493</v>
      </c>
      <c r="AZ291" s="12" t="s">
        <v>1493</v>
      </c>
      <c r="BA291" s="12" t="s">
        <v>1493</v>
      </c>
      <c r="BB291" s="12" t="s">
        <v>1493</v>
      </c>
      <c r="BC291" s="12" t="s">
        <v>1493</v>
      </c>
      <c r="BD291" s="12" t="s">
        <v>1493</v>
      </c>
      <c r="BE291" s="12" t="s">
        <v>1493</v>
      </c>
      <c r="BF291" s="12" t="s">
        <v>1493</v>
      </c>
      <c r="BG291" s="12" t="s">
        <v>1493</v>
      </c>
      <c r="BH291" s="12" t="s">
        <v>1493</v>
      </c>
      <c r="BI291" s="12" t="s">
        <v>1493</v>
      </c>
      <c r="BJ291" s="12" t="s">
        <v>1493</v>
      </c>
      <c r="BK291" s="12" t="s">
        <v>1493</v>
      </c>
      <c r="BL291" s="12" t="s">
        <v>1493</v>
      </c>
      <c r="BM291" s="12" t="s">
        <v>1493</v>
      </c>
      <c r="BN291" s="12" t="s">
        <v>1493</v>
      </c>
      <c r="BO291" s="12" t="s">
        <v>1493</v>
      </c>
      <c r="BP291" s="12" t="s">
        <v>1493</v>
      </c>
      <c r="BQ291" s="12" t="s">
        <v>1493</v>
      </c>
      <c r="BR291" s="12" t="s">
        <v>1493</v>
      </c>
      <c r="BS291" s="12" t="s">
        <v>1493</v>
      </c>
      <c r="BT291" s="12" t="s">
        <v>1493</v>
      </c>
      <c r="BU291" s="12" t="s">
        <v>1493</v>
      </c>
      <c r="BV291" s="12" t="s">
        <v>1493</v>
      </c>
      <c r="BW291" s="12" t="s">
        <v>1493</v>
      </c>
      <c r="BX291" s="12" t="s">
        <v>1493</v>
      </c>
      <c r="BY291" s="12" t="s">
        <v>1493</v>
      </c>
      <c r="BZ291" s="12" t="s">
        <v>1493</v>
      </c>
      <c r="CA291" s="12" t="s">
        <v>1493</v>
      </c>
      <c r="CB291" s="12" t="s">
        <v>1493</v>
      </c>
      <c r="CC291" s="12" t="s">
        <v>1493</v>
      </c>
      <c r="CD291" s="12" t="s">
        <v>1493</v>
      </c>
      <c r="CE291" s="12" t="s">
        <v>1493</v>
      </c>
      <c r="CF291" s="12" t="s">
        <v>1493</v>
      </c>
      <c r="CG291" s="12" t="s">
        <v>1493</v>
      </c>
      <c r="CH291" s="12" t="s">
        <v>1493</v>
      </c>
      <c r="CI291" s="12" t="s">
        <v>1493</v>
      </c>
      <c r="CJ291" s="12" t="s">
        <v>1493</v>
      </c>
      <c r="CK291" s="12" t="s">
        <v>1493</v>
      </c>
      <c r="CL291" s="12" t="s">
        <v>1493</v>
      </c>
      <c r="CM291" s="12" t="s">
        <v>1493</v>
      </c>
      <c r="CN291" s="12" t="s">
        <v>1493</v>
      </c>
      <c r="CO291" s="12" t="s">
        <v>1493</v>
      </c>
      <c r="CP291" s="12" t="s">
        <v>1493</v>
      </c>
      <c r="CQ291" s="12" t="s">
        <v>1493</v>
      </c>
      <c r="CR291" s="12" t="s">
        <v>1493</v>
      </c>
      <c r="CS291" s="12" t="s">
        <v>1493</v>
      </c>
      <c r="CT291" s="12" t="s">
        <v>1493</v>
      </c>
      <c r="CU291" s="12" t="s">
        <v>1493</v>
      </c>
      <c r="CV291" s="12" t="s">
        <v>1493</v>
      </c>
      <c r="CW291" s="12" t="s">
        <v>1493</v>
      </c>
      <c r="CX291" s="12" t="s">
        <v>1493</v>
      </c>
      <c r="CY291" s="12" t="s">
        <v>1493</v>
      </c>
      <c r="CZ291" s="12" t="s">
        <v>1493</v>
      </c>
      <c r="DA291" s="12" t="s">
        <v>1493</v>
      </c>
      <c r="DB291" s="12" t="s">
        <v>1493</v>
      </c>
      <c r="DC291" s="12" t="s">
        <v>1493</v>
      </c>
      <c r="DD291" s="12" t="s">
        <v>1493</v>
      </c>
      <c r="DE291" s="12" t="s">
        <v>1493</v>
      </c>
      <c r="DF291" s="12" t="s">
        <v>1493</v>
      </c>
      <c r="DG291" s="12" t="s">
        <v>1493</v>
      </c>
      <c r="DH291" s="12" t="s">
        <v>1493</v>
      </c>
      <c r="DI291" s="12" t="s">
        <v>1493</v>
      </c>
      <c r="DJ291" s="12" t="s">
        <v>1493</v>
      </c>
      <c r="DK291" s="12" t="s">
        <v>1493</v>
      </c>
      <c r="DL291" s="12" t="s">
        <v>1493</v>
      </c>
      <c r="DM291" s="12" t="s">
        <v>1493</v>
      </c>
      <c r="DN291" s="12" t="s">
        <v>1493</v>
      </c>
      <c r="DO291" s="12" t="s">
        <v>1493</v>
      </c>
      <c r="DP291" s="12" t="s">
        <v>1493</v>
      </c>
      <c r="DQ291" s="12" t="s">
        <v>1493</v>
      </c>
      <c r="DR291" s="12" t="s">
        <v>1493</v>
      </c>
      <c r="DS291" s="12" t="s">
        <v>1493</v>
      </c>
      <c r="DT291" s="12" t="s">
        <v>1493</v>
      </c>
      <c r="DU291" s="12" t="s">
        <v>1493</v>
      </c>
      <c r="DV291" s="12" t="s">
        <v>1493</v>
      </c>
      <c r="DW291" s="12" t="s">
        <v>1493</v>
      </c>
      <c r="DX291" s="12" t="s">
        <v>1493</v>
      </c>
      <c r="DY291" s="12" t="s">
        <v>1493</v>
      </c>
      <c r="DZ291" s="12" t="s">
        <v>1493</v>
      </c>
      <c r="EA291" s="12" t="s">
        <v>1493</v>
      </c>
      <c r="EB291" s="12" t="s">
        <v>1493</v>
      </c>
      <c r="EC291" s="12" t="s">
        <v>1493</v>
      </c>
      <c r="ED291" s="12" t="s">
        <v>1493</v>
      </c>
      <c r="EE291" s="12" t="s">
        <v>1493</v>
      </c>
      <c r="EF291" s="12" t="s">
        <v>1493</v>
      </c>
      <c r="EG291" s="12" t="s">
        <v>1493</v>
      </c>
      <c r="EH291" s="12" t="s">
        <v>1493</v>
      </c>
      <c r="EI291" s="12" t="s">
        <v>1493</v>
      </c>
      <c r="EJ291" s="12" t="s">
        <v>1493</v>
      </c>
      <c r="EK291" s="12" t="s">
        <v>1493</v>
      </c>
      <c r="EL291" s="12" t="s">
        <v>1493</v>
      </c>
      <c r="EM291" s="12" t="s">
        <v>1493</v>
      </c>
      <c r="EN291" s="12" t="s">
        <v>1493</v>
      </c>
      <c r="EO291" s="12" t="s">
        <v>1493</v>
      </c>
      <c r="EP291" s="12" t="s">
        <v>1493</v>
      </c>
      <c r="EQ291" s="12" t="s">
        <v>1493</v>
      </c>
      <c r="ER291" s="12" t="s">
        <v>1493</v>
      </c>
      <c r="ES291" s="12" t="s">
        <v>1493</v>
      </c>
      <c r="ET291" s="12" t="s">
        <v>1493</v>
      </c>
      <c r="EU291" s="12" t="s">
        <v>1493</v>
      </c>
      <c r="EV291" s="12" t="s">
        <v>1493</v>
      </c>
      <c r="EW291" s="12" t="s">
        <v>1493</v>
      </c>
      <c r="EX291" s="12" t="s">
        <v>1493</v>
      </c>
      <c r="EY291" s="12" t="s">
        <v>1493</v>
      </c>
      <c r="EZ291" s="12" t="s">
        <v>1493</v>
      </c>
      <c r="FA291" s="12" t="s">
        <v>1493</v>
      </c>
      <c r="FB291" s="12" t="s">
        <v>1493</v>
      </c>
      <c r="FC291" s="12" t="s">
        <v>1493</v>
      </c>
      <c r="FD291" s="12" t="s">
        <v>1493</v>
      </c>
      <c r="FE291" s="12" t="s">
        <v>1493</v>
      </c>
      <c r="FF291" s="12" t="s">
        <v>1493</v>
      </c>
      <c r="FG291" s="12" t="s">
        <v>1493</v>
      </c>
      <c r="FH291" s="12" t="s">
        <v>1493</v>
      </c>
      <c r="FI291" s="12" t="s">
        <v>1493</v>
      </c>
      <c r="FJ291" s="12" t="s">
        <v>1493</v>
      </c>
      <c r="FK291" s="12" t="s">
        <v>1493</v>
      </c>
      <c r="FL291" s="12" t="s">
        <v>1493</v>
      </c>
      <c r="FM291" s="12" t="s">
        <v>1493</v>
      </c>
      <c r="FN291">
        <v>1</v>
      </c>
      <c r="FO291" s="12" t="s">
        <v>1493</v>
      </c>
      <c r="FP291" s="12" t="s">
        <v>1493</v>
      </c>
      <c r="FQ291">
        <v>1</v>
      </c>
      <c r="FR291" s="12" t="s">
        <v>1493</v>
      </c>
      <c r="FS291" s="12" t="s">
        <v>1493</v>
      </c>
      <c r="FT291" s="12" t="s">
        <v>1493</v>
      </c>
      <c r="FU291" s="12" t="s">
        <v>1493</v>
      </c>
      <c r="FV291" s="12" t="s">
        <v>1493</v>
      </c>
      <c r="FW291" s="12" t="s">
        <v>1493</v>
      </c>
      <c r="FX291" s="12" t="s">
        <v>1493</v>
      </c>
      <c r="FY291" s="12" t="s">
        <v>1493</v>
      </c>
      <c r="FZ291" s="12" t="s">
        <v>1493</v>
      </c>
      <c r="GA291" s="12" t="s">
        <v>1493</v>
      </c>
      <c r="GB291" s="12" t="s">
        <v>1493</v>
      </c>
      <c r="GC291" s="12" t="s">
        <v>1493</v>
      </c>
      <c r="GD291" s="12" t="s">
        <v>1493</v>
      </c>
      <c r="GE291" s="12" t="s">
        <v>1493</v>
      </c>
      <c r="GF291" s="12" t="s">
        <v>1493</v>
      </c>
      <c r="GG291" s="12" t="s">
        <v>1493</v>
      </c>
      <c r="GH291" s="12" t="s">
        <v>1493</v>
      </c>
      <c r="GI291" s="12" t="s">
        <v>1493</v>
      </c>
      <c r="GJ291">
        <v>0</v>
      </c>
      <c r="GK291">
        <v>0</v>
      </c>
      <c r="GL291">
        <v>0</v>
      </c>
      <c r="GN291">
        <v>1</v>
      </c>
    </row>
    <row r="292" spans="1:196" x14ac:dyDescent="0.25">
      <c r="A292" s="4">
        <v>1.196</v>
      </c>
      <c r="B292" s="12" t="s">
        <v>1369</v>
      </c>
      <c r="C292">
        <v>244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 s="12" t="s">
        <v>1493</v>
      </c>
      <c r="M292" s="12" t="s">
        <v>1493</v>
      </c>
      <c r="N292">
        <v>1</v>
      </c>
      <c r="O292">
        <v>1</v>
      </c>
      <c r="P292" s="12" t="s">
        <v>1493</v>
      </c>
      <c r="Q292" s="12" t="s">
        <v>1493</v>
      </c>
      <c r="R292" s="12" t="s">
        <v>1493</v>
      </c>
      <c r="S292" s="12" t="s">
        <v>1493</v>
      </c>
      <c r="T292" s="12" t="s">
        <v>1493</v>
      </c>
      <c r="U292" s="12" t="s">
        <v>1493</v>
      </c>
      <c r="V292" s="12" t="s">
        <v>1493</v>
      </c>
      <c r="W292" s="12" t="s">
        <v>1493</v>
      </c>
      <c r="X292" s="12" t="s">
        <v>1493</v>
      </c>
      <c r="Y292" s="12" t="s">
        <v>1493</v>
      </c>
      <c r="Z292" s="12" t="s">
        <v>1493</v>
      </c>
      <c r="AA292" s="12" t="s">
        <v>1493</v>
      </c>
      <c r="AB292" s="12" t="s">
        <v>1493</v>
      </c>
      <c r="AC292" s="12" t="s">
        <v>1493</v>
      </c>
      <c r="AD292" s="12" t="s">
        <v>1493</v>
      </c>
      <c r="AE292" s="12" t="s">
        <v>1493</v>
      </c>
      <c r="AF292" s="12" t="s">
        <v>1493</v>
      </c>
      <c r="AG292" s="12" t="s">
        <v>1493</v>
      </c>
      <c r="AH292" s="12" t="s">
        <v>1493</v>
      </c>
      <c r="AI292" s="12" t="s">
        <v>1493</v>
      </c>
      <c r="AJ292" s="12" t="s">
        <v>1493</v>
      </c>
      <c r="AK292" s="12" t="s">
        <v>1493</v>
      </c>
      <c r="AL292" s="12" t="s">
        <v>1493</v>
      </c>
      <c r="AM292" s="12" t="s">
        <v>1493</v>
      </c>
      <c r="AN292" s="12" t="s">
        <v>1493</v>
      </c>
      <c r="AO292" s="12" t="s">
        <v>1493</v>
      </c>
      <c r="AP292" s="12" t="s">
        <v>1493</v>
      </c>
      <c r="AQ292" s="12" t="s">
        <v>1493</v>
      </c>
      <c r="AR292" s="12" t="s">
        <v>1493</v>
      </c>
      <c r="AS292" s="12" t="s">
        <v>1493</v>
      </c>
      <c r="AT292" s="12" t="s">
        <v>1493</v>
      </c>
      <c r="AU292" s="12" t="s">
        <v>1493</v>
      </c>
      <c r="AV292" s="12" t="s">
        <v>1493</v>
      </c>
      <c r="AW292" s="12" t="s">
        <v>1493</v>
      </c>
      <c r="AX292" s="12" t="s">
        <v>1493</v>
      </c>
      <c r="AY292" s="12" t="s">
        <v>1493</v>
      </c>
      <c r="AZ292" s="12" t="s">
        <v>1493</v>
      </c>
      <c r="BA292" s="12" t="s">
        <v>1493</v>
      </c>
      <c r="BB292" s="12" t="s">
        <v>1493</v>
      </c>
      <c r="BC292" s="12" t="s">
        <v>1493</v>
      </c>
      <c r="BD292" s="12" t="s">
        <v>1493</v>
      </c>
      <c r="BE292" s="12" t="s">
        <v>1493</v>
      </c>
      <c r="BF292" s="12" t="s">
        <v>1493</v>
      </c>
      <c r="BG292" s="12" t="s">
        <v>1493</v>
      </c>
      <c r="BH292" s="12" t="s">
        <v>1493</v>
      </c>
      <c r="BI292" s="12" t="s">
        <v>1493</v>
      </c>
      <c r="BJ292" s="12" t="s">
        <v>1493</v>
      </c>
      <c r="BK292" s="12" t="s">
        <v>1493</v>
      </c>
      <c r="BL292" s="12" t="s">
        <v>1493</v>
      </c>
      <c r="BM292" s="12" t="s">
        <v>1493</v>
      </c>
      <c r="BN292" s="12" t="s">
        <v>1493</v>
      </c>
      <c r="BO292" s="12" t="s">
        <v>1493</v>
      </c>
      <c r="BP292" s="12" t="s">
        <v>1493</v>
      </c>
      <c r="BQ292" s="12" t="s">
        <v>1493</v>
      </c>
      <c r="BR292" s="12" t="s">
        <v>1493</v>
      </c>
      <c r="BS292" s="12" t="s">
        <v>1493</v>
      </c>
      <c r="BT292" s="12" t="s">
        <v>1493</v>
      </c>
      <c r="BU292" s="12" t="s">
        <v>1493</v>
      </c>
      <c r="BV292" s="12" t="s">
        <v>1493</v>
      </c>
      <c r="BW292" s="12" t="s">
        <v>1493</v>
      </c>
      <c r="BX292" s="12" t="s">
        <v>1493</v>
      </c>
      <c r="BY292" s="12" t="s">
        <v>1493</v>
      </c>
      <c r="BZ292" s="12" t="s">
        <v>1493</v>
      </c>
      <c r="CA292" s="12" t="s">
        <v>1493</v>
      </c>
      <c r="CB292" s="12" t="s">
        <v>1493</v>
      </c>
      <c r="CC292" s="12" t="s">
        <v>1493</v>
      </c>
      <c r="CD292" s="12" t="s">
        <v>1493</v>
      </c>
      <c r="CE292" s="12" t="s">
        <v>1493</v>
      </c>
      <c r="CF292" s="12" t="s">
        <v>1493</v>
      </c>
      <c r="CG292" s="12" t="s">
        <v>1493</v>
      </c>
      <c r="CH292" s="12" t="s">
        <v>1493</v>
      </c>
      <c r="CI292" s="12" t="s">
        <v>1493</v>
      </c>
      <c r="CJ292" s="12" t="s">
        <v>1493</v>
      </c>
      <c r="CK292" s="12" t="s">
        <v>1493</v>
      </c>
      <c r="CL292" s="12" t="s">
        <v>1493</v>
      </c>
      <c r="CM292" s="12" t="s">
        <v>1493</v>
      </c>
      <c r="CN292" s="12" t="s">
        <v>1493</v>
      </c>
      <c r="CO292" s="12" t="s">
        <v>1493</v>
      </c>
      <c r="CP292" s="12" t="s">
        <v>1493</v>
      </c>
      <c r="CQ292" s="12" t="s">
        <v>1493</v>
      </c>
      <c r="CR292" s="12" t="s">
        <v>1493</v>
      </c>
      <c r="CS292" s="12" t="s">
        <v>1493</v>
      </c>
      <c r="CT292" s="12" t="s">
        <v>1493</v>
      </c>
      <c r="CU292" s="12" t="s">
        <v>1493</v>
      </c>
      <c r="CV292" s="12" t="s">
        <v>1493</v>
      </c>
      <c r="CW292" s="12" t="s">
        <v>1493</v>
      </c>
      <c r="CX292" s="12" t="s">
        <v>1493</v>
      </c>
      <c r="CY292" s="12" t="s">
        <v>1493</v>
      </c>
      <c r="CZ292" s="12" t="s">
        <v>1493</v>
      </c>
      <c r="DA292" s="12" t="s">
        <v>1493</v>
      </c>
      <c r="DB292" s="12" t="s">
        <v>1493</v>
      </c>
      <c r="DC292" s="12" t="s">
        <v>1493</v>
      </c>
      <c r="DD292" s="12" t="s">
        <v>1493</v>
      </c>
      <c r="DE292" s="12" t="s">
        <v>1493</v>
      </c>
      <c r="DF292" s="12" t="s">
        <v>1493</v>
      </c>
      <c r="DG292" s="12" t="s">
        <v>1493</v>
      </c>
      <c r="DH292" s="12" t="s">
        <v>1493</v>
      </c>
      <c r="DI292" s="12" t="s">
        <v>1493</v>
      </c>
      <c r="DJ292" s="12" t="s">
        <v>1493</v>
      </c>
      <c r="DK292" s="12" t="s">
        <v>1493</v>
      </c>
      <c r="DL292" s="12" t="s">
        <v>1493</v>
      </c>
      <c r="DM292" s="12" t="s">
        <v>1493</v>
      </c>
      <c r="DN292" s="12" t="s">
        <v>1493</v>
      </c>
      <c r="DO292" s="12" t="s">
        <v>1493</v>
      </c>
      <c r="DP292" s="12" t="s">
        <v>1493</v>
      </c>
      <c r="DQ292" s="12" t="s">
        <v>1493</v>
      </c>
      <c r="DR292" s="12" t="s">
        <v>1493</v>
      </c>
      <c r="DS292" s="12" t="s">
        <v>1493</v>
      </c>
      <c r="DT292" s="12" t="s">
        <v>1493</v>
      </c>
      <c r="DU292" s="12" t="s">
        <v>1493</v>
      </c>
      <c r="DV292" s="12" t="s">
        <v>1493</v>
      </c>
      <c r="DW292" s="12" t="s">
        <v>1493</v>
      </c>
      <c r="DX292" s="12" t="s">
        <v>1493</v>
      </c>
      <c r="DY292" s="12" t="s">
        <v>1493</v>
      </c>
      <c r="DZ292" s="12" t="s">
        <v>1493</v>
      </c>
      <c r="EA292" s="12" t="s">
        <v>1493</v>
      </c>
      <c r="EB292" s="12" t="s">
        <v>1493</v>
      </c>
      <c r="EC292" s="12" t="s">
        <v>1493</v>
      </c>
      <c r="ED292" s="12" t="s">
        <v>1493</v>
      </c>
      <c r="EE292" s="12" t="s">
        <v>1493</v>
      </c>
      <c r="EF292" s="12" t="s">
        <v>1493</v>
      </c>
      <c r="EG292" s="12" t="s">
        <v>1493</v>
      </c>
      <c r="EH292" s="12" t="s">
        <v>1493</v>
      </c>
      <c r="EI292" s="12" t="s">
        <v>1493</v>
      </c>
      <c r="EJ292" s="12" t="s">
        <v>1493</v>
      </c>
      <c r="EK292" s="12" t="s">
        <v>1493</v>
      </c>
      <c r="EL292" s="12" t="s">
        <v>1493</v>
      </c>
      <c r="EM292" s="12" t="s">
        <v>1493</v>
      </c>
      <c r="EN292" s="12" t="s">
        <v>1493</v>
      </c>
      <c r="EO292" s="12" t="s">
        <v>1493</v>
      </c>
      <c r="EP292" s="12" t="s">
        <v>1493</v>
      </c>
      <c r="EQ292" s="12" t="s">
        <v>1493</v>
      </c>
      <c r="ER292" s="12" t="s">
        <v>1493</v>
      </c>
      <c r="ES292" s="12" t="s">
        <v>1493</v>
      </c>
      <c r="ET292" s="12" t="s">
        <v>1493</v>
      </c>
      <c r="EU292" s="12" t="s">
        <v>1493</v>
      </c>
      <c r="EV292" s="12" t="s">
        <v>1493</v>
      </c>
      <c r="EW292" s="12" t="s">
        <v>1493</v>
      </c>
      <c r="EX292" s="12" t="s">
        <v>1493</v>
      </c>
      <c r="EY292" s="12" t="s">
        <v>1493</v>
      </c>
      <c r="EZ292" s="12" t="s">
        <v>1493</v>
      </c>
      <c r="FA292" s="12" t="s">
        <v>1493</v>
      </c>
      <c r="FB292" s="12" t="s">
        <v>1493</v>
      </c>
      <c r="FC292" s="12" t="s">
        <v>1493</v>
      </c>
      <c r="FD292" s="12" t="s">
        <v>1493</v>
      </c>
      <c r="FE292" s="12" t="s">
        <v>1493</v>
      </c>
      <c r="FF292" s="12" t="s">
        <v>1493</v>
      </c>
      <c r="FG292" s="12" t="s">
        <v>1493</v>
      </c>
      <c r="FH292" s="12" t="s">
        <v>1493</v>
      </c>
      <c r="FI292" s="12" t="s">
        <v>1493</v>
      </c>
      <c r="FJ292" s="12" t="s">
        <v>1493</v>
      </c>
      <c r="FK292" s="12" t="s">
        <v>1493</v>
      </c>
      <c r="FL292" s="12" t="s">
        <v>1493</v>
      </c>
      <c r="FM292" s="12" t="s">
        <v>1493</v>
      </c>
      <c r="FN292">
        <v>1</v>
      </c>
      <c r="FO292" s="12" t="s">
        <v>1493</v>
      </c>
      <c r="FP292" s="12" t="s">
        <v>1493</v>
      </c>
      <c r="FQ292">
        <v>0</v>
      </c>
      <c r="FR292" s="12" t="s">
        <v>1493</v>
      </c>
      <c r="FS292" s="12" t="s">
        <v>1493</v>
      </c>
      <c r="FT292" s="12" t="s">
        <v>1493</v>
      </c>
      <c r="FU292" s="12" t="s">
        <v>1493</v>
      </c>
      <c r="FV292" s="12" t="s">
        <v>1493</v>
      </c>
      <c r="FW292" s="12" t="s">
        <v>1493</v>
      </c>
      <c r="FX292" s="12" t="s">
        <v>1493</v>
      </c>
      <c r="FY292" s="12" t="s">
        <v>1493</v>
      </c>
      <c r="FZ292" s="12" t="s">
        <v>1493</v>
      </c>
      <c r="GA292" s="12" t="s">
        <v>1493</v>
      </c>
      <c r="GB292" s="12" t="s">
        <v>1493</v>
      </c>
      <c r="GC292" s="12" t="s">
        <v>1493</v>
      </c>
      <c r="GD292" s="12" t="s">
        <v>1493</v>
      </c>
      <c r="GE292" s="12" t="s">
        <v>1493</v>
      </c>
      <c r="GF292" s="12" t="s">
        <v>1493</v>
      </c>
      <c r="GG292" s="12" t="s">
        <v>1493</v>
      </c>
      <c r="GH292" s="12" t="s">
        <v>1493</v>
      </c>
      <c r="GI292" s="12" t="s">
        <v>1493</v>
      </c>
      <c r="GJ292">
        <v>1</v>
      </c>
      <c r="GK292">
        <v>1</v>
      </c>
      <c r="GL292">
        <v>1</v>
      </c>
      <c r="GN292">
        <v>1</v>
      </c>
    </row>
    <row r="293" spans="1:196" x14ac:dyDescent="0.25">
      <c r="A293" s="4">
        <v>1.1970000000000001</v>
      </c>
      <c r="B293" s="12" t="s">
        <v>1122</v>
      </c>
      <c r="C293">
        <v>112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 s="12" t="s">
        <v>1493</v>
      </c>
      <c r="M293" s="12" t="s">
        <v>1493</v>
      </c>
      <c r="N293">
        <v>1</v>
      </c>
      <c r="O293">
        <v>1</v>
      </c>
      <c r="P293" s="12" t="s">
        <v>1493</v>
      </c>
      <c r="Q293" s="12" t="s">
        <v>1493</v>
      </c>
      <c r="R293" s="12" t="s">
        <v>1493</v>
      </c>
      <c r="S293" s="12" t="s">
        <v>1493</v>
      </c>
      <c r="T293" s="12" t="s">
        <v>1493</v>
      </c>
      <c r="U293" s="12" t="s">
        <v>1493</v>
      </c>
      <c r="V293" s="12" t="s">
        <v>1493</v>
      </c>
      <c r="W293" s="12" t="s">
        <v>1493</v>
      </c>
      <c r="X293" s="12" t="s">
        <v>1493</v>
      </c>
      <c r="Y293" s="12" t="s">
        <v>1493</v>
      </c>
      <c r="Z293" s="12" t="s">
        <v>1493</v>
      </c>
      <c r="AA293" s="12" t="s">
        <v>1493</v>
      </c>
      <c r="AB293" s="12" t="s">
        <v>1493</v>
      </c>
      <c r="AC293" s="12" t="s">
        <v>1493</v>
      </c>
      <c r="AD293" s="12" t="s">
        <v>1493</v>
      </c>
      <c r="AE293" s="12" t="s">
        <v>1493</v>
      </c>
      <c r="AF293" s="12" t="s">
        <v>1493</v>
      </c>
      <c r="AG293" s="12" t="s">
        <v>1493</v>
      </c>
      <c r="AH293" s="12" t="s">
        <v>1493</v>
      </c>
      <c r="AI293" s="12" t="s">
        <v>1493</v>
      </c>
      <c r="AJ293" s="12" t="s">
        <v>1493</v>
      </c>
      <c r="AK293" s="12" t="s">
        <v>1493</v>
      </c>
      <c r="AL293" s="12" t="s">
        <v>1493</v>
      </c>
      <c r="AM293" s="12" t="s">
        <v>1493</v>
      </c>
      <c r="AN293" s="12" t="s">
        <v>1493</v>
      </c>
      <c r="AO293" s="12" t="s">
        <v>1493</v>
      </c>
      <c r="AP293" s="12" t="s">
        <v>1493</v>
      </c>
      <c r="AQ293" s="12" t="s">
        <v>1493</v>
      </c>
      <c r="AR293" s="12" t="s">
        <v>1493</v>
      </c>
      <c r="AS293" s="12" t="s">
        <v>1493</v>
      </c>
      <c r="AT293" s="12" t="s">
        <v>1493</v>
      </c>
      <c r="AU293" s="12" t="s">
        <v>1493</v>
      </c>
      <c r="AV293" s="12" t="s">
        <v>1493</v>
      </c>
      <c r="AW293" s="12" t="s">
        <v>1493</v>
      </c>
      <c r="AX293" s="12" t="s">
        <v>1493</v>
      </c>
      <c r="AY293" s="12" t="s">
        <v>1493</v>
      </c>
      <c r="AZ293" s="12" t="s">
        <v>1493</v>
      </c>
      <c r="BA293" s="12" t="s">
        <v>1493</v>
      </c>
      <c r="BB293" s="12" t="s">
        <v>1493</v>
      </c>
      <c r="BC293" s="12" t="s">
        <v>1493</v>
      </c>
      <c r="BD293" s="12" t="s">
        <v>1493</v>
      </c>
      <c r="BE293" s="12" t="s">
        <v>1493</v>
      </c>
      <c r="BF293" s="12" t="s">
        <v>1493</v>
      </c>
      <c r="BG293" s="12" t="s">
        <v>1493</v>
      </c>
      <c r="BH293" s="12" t="s">
        <v>1493</v>
      </c>
      <c r="BI293" s="12" t="s">
        <v>1493</v>
      </c>
      <c r="BJ293" s="12" t="s">
        <v>1493</v>
      </c>
      <c r="BK293" s="12" t="s">
        <v>1493</v>
      </c>
      <c r="BL293" s="12" t="s">
        <v>1493</v>
      </c>
      <c r="BM293" s="12" t="s">
        <v>1493</v>
      </c>
      <c r="BN293" s="12" t="s">
        <v>1493</v>
      </c>
      <c r="BO293" s="12" t="s">
        <v>1493</v>
      </c>
      <c r="BP293" s="12" t="s">
        <v>1493</v>
      </c>
      <c r="BQ293" s="12" t="s">
        <v>1493</v>
      </c>
      <c r="BR293" s="12" t="s">
        <v>1493</v>
      </c>
      <c r="BS293" s="12" t="s">
        <v>1493</v>
      </c>
      <c r="BT293" s="12" t="s">
        <v>1493</v>
      </c>
      <c r="BU293" s="12" t="s">
        <v>1493</v>
      </c>
      <c r="BV293" s="12" t="s">
        <v>1493</v>
      </c>
      <c r="BW293" s="12" t="s">
        <v>1493</v>
      </c>
      <c r="BX293" s="12" t="s">
        <v>1493</v>
      </c>
      <c r="BY293" s="12" t="s">
        <v>1493</v>
      </c>
      <c r="BZ293" s="12" t="s">
        <v>1493</v>
      </c>
      <c r="CA293" s="12" t="s">
        <v>1493</v>
      </c>
      <c r="CB293" s="12" t="s">
        <v>1493</v>
      </c>
      <c r="CC293" s="12" t="s">
        <v>1493</v>
      </c>
      <c r="CD293" s="12" t="s">
        <v>1493</v>
      </c>
      <c r="CE293" s="12" t="s">
        <v>1493</v>
      </c>
      <c r="CF293" s="12" t="s">
        <v>1493</v>
      </c>
      <c r="CG293" s="12" t="s">
        <v>1493</v>
      </c>
      <c r="CH293" s="12" t="s">
        <v>1493</v>
      </c>
      <c r="CI293" s="12" t="s">
        <v>1493</v>
      </c>
      <c r="CJ293" s="12" t="s">
        <v>1493</v>
      </c>
      <c r="CK293" s="12" t="s">
        <v>1493</v>
      </c>
      <c r="CL293" s="12" t="s">
        <v>1493</v>
      </c>
      <c r="CM293" s="12" t="s">
        <v>1493</v>
      </c>
      <c r="CN293" s="12" t="s">
        <v>1493</v>
      </c>
      <c r="CO293" s="12" t="s">
        <v>1493</v>
      </c>
      <c r="CP293" s="12" t="s">
        <v>1493</v>
      </c>
      <c r="CQ293" s="12" t="s">
        <v>1493</v>
      </c>
      <c r="CR293" s="12" t="s">
        <v>1493</v>
      </c>
      <c r="CS293" s="12" t="s">
        <v>1493</v>
      </c>
      <c r="CT293" s="12" t="s">
        <v>1493</v>
      </c>
      <c r="CU293" s="12" t="s">
        <v>1493</v>
      </c>
      <c r="CV293" s="12" t="s">
        <v>1493</v>
      </c>
      <c r="CW293" s="12" t="s">
        <v>1493</v>
      </c>
      <c r="CX293" s="12" t="s">
        <v>1493</v>
      </c>
      <c r="CY293" s="12" t="s">
        <v>1493</v>
      </c>
      <c r="CZ293" s="12" t="s">
        <v>1493</v>
      </c>
      <c r="DA293" s="12" t="s">
        <v>1493</v>
      </c>
      <c r="DB293" s="12" t="s">
        <v>1493</v>
      </c>
      <c r="DC293" s="12" t="s">
        <v>1493</v>
      </c>
      <c r="DD293" s="12" t="s">
        <v>1493</v>
      </c>
      <c r="DE293" s="12" t="s">
        <v>1493</v>
      </c>
      <c r="DF293" s="12" t="s">
        <v>1493</v>
      </c>
      <c r="DG293" s="12" t="s">
        <v>1493</v>
      </c>
      <c r="DH293" s="12" t="s">
        <v>1493</v>
      </c>
      <c r="DI293" s="12" t="s">
        <v>1493</v>
      </c>
      <c r="DJ293" s="12" t="s">
        <v>1493</v>
      </c>
      <c r="DK293" s="12" t="s">
        <v>1493</v>
      </c>
      <c r="DL293" s="12" t="s">
        <v>1493</v>
      </c>
      <c r="DM293" s="12" t="s">
        <v>1493</v>
      </c>
      <c r="DN293" s="12" t="s">
        <v>1493</v>
      </c>
      <c r="DO293" s="12" t="s">
        <v>1493</v>
      </c>
      <c r="DP293" s="12" t="s">
        <v>1493</v>
      </c>
      <c r="DQ293" s="12" t="s">
        <v>1493</v>
      </c>
      <c r="DR293" s="12" t="s">
        <v>1493</v>
      </c>
      <c r="DS293" s="12" t="s">
        <v>1493</v>
      </c>
      <c r="DT293" s="12" t="s">
        <v>1493</v>
      </c>
      <c r="DU293" s="12" t="s">
        <v>1493</v>
      </c>
      <c r="DV293" s="12" t="s">
        <v>1493</v>
      </c>
      <c r="DW293" s="12" t="s">
        <v>1493</v>
      </c>
      <c r="DX293" s="12" t="s">
        <v>1493</v>
      </c>
      <c r="DY293" s="12" t="s">
        <v>1493</v>
      </c>
      <c r="DZ293" s="12" t="s">
        <v>1493</v>
      </c>
      <c r="EA293" s="12" t="s">
        <v>1493</v>
      </c>
      <c r="EB293" s="12" t="s">
        <v>1493</v>
      </c>
      <c r="EC293" s="12" t="s">
        <v>1493</v>
      </c>
      <c r="ED293" s="12" t="s">
        <v>1493</v>
      </c>
      <c r="EE293" s="12" t="s">
        <v>1493</v>
      </c>
      <c r="EF293" s="12" t="s">
        <v>1493</v>
      </c>
      <c r="EG293" s="12" t="s">
        <v>1493</v>
      </c>
      <c r="EH293" s="12" t="s">
        <v>1493</v>
      </c>
      <c r="EI293" s="12" t="s">
        <v>1493</v>
      </c>
      <c r="EJ293" s="12" t="s">
        <v>1493</v>
      </c>
      <c r="EK293" s="12" t="s">
        <v>1493</v>
      </c>
      <c r="EL293" s="12" t="s">
        <v>1493</v>
      </c>
      <c r="EM293" s="12" t="s">
        <v>1493</v>
      </c>
      <c r="EN293" s="12" t="s">
        <v>1493</v>
      </c>
      <c r="EO293" s="12" t="s">
        <v>1493</v>
      </c>
      <c r="EP293" s="12" t="s">
        <v>1493</v>
      </c>
      <c r="EQ293" s="12" t="s">
        <v>1493</v>
      </c>
      <c r="ER293" s="12" t="s">
        <v>1493</v>
      </c>
      <c r="ES293" s="12" t="s">
        <v>1493</v>
      </c>
      <c r="ET293" s="12" t="s">
        <v>1493</v>
      </c>
      <c r="EU293" s="12" t="s">
        <v>1493</v>
      </c>
      <c r="EV293" s="12" t="s">
        <v>1493</v>
      </c>
      <c r="EW293" s="12" t="s">
        <v>1493</v>
      </c>
      <c r="EX293" s="12" t="s">
        <v>1493</v>
      </c>
      <c r="EY293" s="12" t="s">
        <v>1493</v>
      </c>
      <c r="EZ293" s="12" t="s">
        <v>1493</v>
      </c>
      <c r="FA293" s="12" t="s">
        <v>1493</v>
      </c>
      <c r="FB293" s="12" t="s">
        <v>1493</v>
      </c>
      <c r="FC293" s="12" t="s">
        <v>1493</v>
      </c>
      <c r="FD293" s="12" t="s">
        <v>1493</v>
      </c>
      <c r="FE293" s="12" t="s">
        <v>1493</v>
      </c>
      <c r="FF293" s="12" t="s">
        <v>1493</v>
      </c>
      <c r="FG293" s="12" t="s">
        <v>1493</v>
      </c>
      <c r="FH293" s="12" t="s">
        <v>1493</v>
      </c>
      <c r="FI293" s="12" t="s">
        <v>1493</v>
      </c>
      <c r="FJ293" s="12" t="s">
        <v>1493</v>
      </c>
      <c r="FK293" s="12" t="s">
        <v>1493</v>
      </c>
      <c r="FL293" s="12" t="s">
        <v>1493</v>
      </c>
      <c r="FM293" s="12" t="s">
        <v>1493</v>
      </c>
      <c r="FN293">
        <v>1</v>
      </c>
      <c r="FO293" s="12" t="s">
        <v>1493</v>
      </c>
      <c r="FP293" s="12" t="s">
        <v>1493</v>
      </c>
      <c r="FQ293">
        <v>0</v>
      </c>
      <c r="FR293" s="12" t="s">
        <v>1493</v>
      </c>
      <c r="FS293" s="12" t="s">
        <v>1493</v>
      </c>
      <c r="FT293" s="12" t="s">
        <v>1493</v>
      </c>
      <c r="FU293" s="12" t="s">
        <v>1493</v>
      </c>
      <c r="FV293" s="12" t="s">
        <v>1493</v>
      </c>
      <c r="FW293" s="12" t="s">
        <v>1493</v>
      </c>
      <c r="FX293" s="12" t="s">
        <v>1493</v>
      </c>
      <c r="FY293" s="12" t="s">
        <v>1493</v>
      </c>
      <c r="FZ293" s="12" t="s">
        <v>1493</v>
      </c>
      <c r="GA293" s="12" t="s">
        <v>1493</v>
      </c>
      <c r="GB293" s="12" t="s">
        <v>1493</v>
      </c>
      <c r="GC293" s="12" t="s">
        <v>1493</v>
      </c>
      <c r="GD293" s="12" t="s">
        <v>1493</v>
      </c>
      <c r="GE293" s="12" t="s">
        <v>1493</v>
      </c>
      <c r="GF293" s="12" t="s">
        <v>1493</v>
      </c>
      <c r="GG293" s="12" t="s">
        <v>1493</v>
      </c>
      <c r="GH293" s="12" t="s">
        <v>1493</v>
      </c>
      <c r="GI293" s="12" t="s">
        <v>1493</v>
      </c>
      <c r="GJ293">
        <v>0</v>
      </c>
      <c r="GK293">
        <v>0</v>
      </c>
      <c r="GL293">
        <v>0</v>
      </c>
      <c r="GN293">
        <v>1</v>
      </c>
    </row>
    <row r="294" spans="1:196" x14ac:dyDescent="0.25">
      <c r="A294" s="4">
        <v>1.198</v>
      </c>
      <c r="B294" s="12" t="s">
        <v>714</v>
      </c>
      <c r="C294">
        <v>91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 s="12" t="s">
        <v>1493</v>
      </c>
      <c r="M294" s="12" t="s">
        <v>1493</v>
      </c>
      <c r="N294" s="12" t="s">
        <v>1493</v>
      </c>
      <c r="O294" s="12" t="s">
        <v>1493</v>
      </c>
      <c r="P294" t="s">
        <v>952</v>
      </c>
      <c r="Q294" s="12" t="s">
        <v>1493</v>
      </c>
      <c r="R294" s="12" t="s">
        <v>1493</v>
      </c>
      <c r="S294" s="12" t="s">
        <v>1493</v>
      </c>
      <c r="T294" s="12" t="s">
        <v>1493</v>
      </c>
      <c r="U294" s="12" t="s">
        <v>1493</v>
      </c>
      <c r="V294" s="12" t="s">
        <v>1493</v>
      </c>
      <c r="W294" s="12" t="s">
        <v>1493</v>
      </c>
      <c r="X294" s="12" t="s">
        <v>1493</v>
      </c>
      <c r="Y294" s="12" t="s">
        <v>1493</v>
      </c>
      <c r="Z294" s="12" t="s">
        <v>1493</v>
      </c>
      <c r="AA294" s="12" t="s">
        <v>1493</v>
      </c>
      <c r="AB294" s="12" t="s">
        <v>1493</v>
      </c>
      <c r="AC294">
        <v>1</v>
      </c>
      <c r="AD294" s="12" t="s">
        <v>1493</v>
      </c>
      <c r="AE294" s="12" t="s">
        <v>1493</v>
      </c>
      <c r="AF294" s="12" t="s">
        <v>1493</v>
      </c>
      <c r="AG294" s="12" t="s">
        <v>1493</v>
      </c>
      <c r="AH294" s="12" t="s">
        <v>1493</v>
      </c>
      <c r="AI294" s="12" t="s">
        <v>1493</v>
      </c>
      <c r="AJ294" s="12" t="s">
        <v>1493</v>
      </c>
      <c r="AK294" s="12" t="s">
        <v>1493</v>
      </c>
      <c r="AL294" s="12" t="s">
        <v>1493</v>
      </c>
      <c r="AM294" s="12" t="s">
        <v>1493</v>
      </c>
      <c r="AN294" s="12" t="s">
        <v>1493</v>
      </c>
      <c r="AO294" s="12" t="s">
        <v>1493</v>
      </c>
      <c r="AP294" s="12" t="s">
        <v>1493</v>
      </c>
      <c r="AQ294" s="12" t="s">
        <v>1493</v>
      </c>
      <c r="AR294" s="12" t="s">
        <v>1493</v>
      </c>
      <c r="AS294" s="12" t="s">
        <v>1493</v>
      </c>
      <c r="AT294" s="12" t="s">
        <v>1493</v>
      </c>
      <c r="AU294" s="12" t="s">
        <v>1493</v>
      </c>
      <c r="AV294" s="12" t="s">
        <v>1493</v>
      </c>
      <c r="AW294" s="12" t="s">
        <v>1493</v>
      </c>
      <c r="AX294" s="12" t="s">
        <v>1493</v>
      </c>
      <c r="AY294" s="12" t="s">
        <v>1493</v>
      </c>
      <c r="AZ294" s="12" t="s">
        <v>1493</v>
      </c>
      <c r="BA294" s="12" t="s">
        <v>1493</v>
      </c>
      <c r="BB294" s="12" t="s">
        <v>1493</v>
      </c>
      <c r="BC294" s="12" t="s">
        <v>1493</v>
      </c>
      <c r="BD294" s="12" t="s">
        <v>1493</v>
      </c>
      <c r="BE294" s="12" t="s">
        <v>1493</v>
      </c>
      <c r="BF294" s="12" t="s">
        <v>1493</v>
      </c>
      <c r="BG294" s="12" t="s">
        <v>1493</v>
      </c>
      <c r="BH294" s="12" t="s">
        <v>1493</v>
      </c>
      <c r="BI294" s="12" t="s">
        <v>1493</v>
      </c>
      <c r="BJ294" s="12" t="s">
        <v>1493</v>
      </c>
      <c r="BK294" s="12" t="s">
        <v>1493</v>
      </c>
      <c r="BL294" s="12" t="s">
        <v>1493</v>
      </c>
      <c r="BM294" s="12" t="s">
        <v>1493</v>
      </c>
      <c r="BN294" s="12" t="s">
        <v>1493</v>
      </c>
      <c r="BO294" s="12" t="s">
        <v>1493</v>
      </c>
      <c r="BP294" s="12" t="s">
        <v>1493</v>
      </c>
      <c r="BQ294" s="12" t="s">
        <v>1493</v>
      </c>
      <c r="BR294" s="12" t="s">
        <v>1493</v>
      </c>
      <c r="BS294" s="12" t="s">
        <v>1493</v>
      </c>
      <c r="BT294" s="12" t="s">
        <v>1493</v>
      </c>
      <c r="BU294" s="12" t="s">
        <v>1493</v>
      </c>
      <c r="BV294" s="12" t="s">
        <v>1493</v>
      </c>
      <c r="BW294" s="12" t="s">
        <v>1493</v>
      </c>
      <c r="BX294" s="12" t="s">
        <v>1493</v>
      </c>
      <c r="BY294" s="12" t="s">
        <v>1493</v>
      </c>
      <c r="BZ294" s="12" t="s">
        <v>1493</v>
      </c>
      <c r="CA294" s="12" t="s">
        <v>1493</v>
      </c>
      <c r="CB294" s="12" t="s">
        <v>1493</v>
      </c>
      <c r="CC294" s="12" t="s">
        <v>1493</v>
      </c>
      <c r="CD294" s="12" t="s">
        <v>1493</v>
      </c>
      <c r="CE294" s="12" t="s">
        <v>1493</v>
      </c>
      <c r="CF294" s="12" t="s">
        <v>1493</v>
      </c>
      <c r="CG294" s="12" t="s">
        <v>1493</v>
      </c>
      <c r="CH294" s="12" t="s">
        <v>1493</v>
      </c>
      <c r="CI294" s="12" t="s">
        <v>1493</v>
      </c>
      <c r="CJ294" s="12" t="s">
        <v>1493</v>
      </c>
      <c r="CK294" s="12" t="s">
        <v>1493</v>
      </c>
      <c r="CL294" s="12" t="s">
        <v>1493</v>
      </c>
      <c r="CM294" s="12" t="s">
        <v>1493</v>
      </c>
      <c r="CN294" s="12" t="s">
        <v>1493</v>
      </c>
      <c r="CO294" s="12" t="s">
        <v>1493</v>
      </c>
      <c r="CP294" s="12" t="s">
        <v>1493</v>
      </c>
      <c r="CQ294" s="12" t="s">
        <v>1493</v>
      </c>
      <c r="CR294" s="12" t="s">
        <v>1493</v>
      </c>
      <c r="CS294" s="12" t="s">
        <v>1493</v>
      </c>
      <c r="CT294" s="12" t="s">
        <v>1493</v>
      </c>
      <c r="CU294" s="12" t="s">
        <v>1493</v>
      </c>
      <c r="CV294" s="12" t="s">
        <v>1493</v>
      </c>
      <c r="CW294" s="12" t="s">
        <v>1493</v>
      </c>
      <c r="CX294" s="12" t="s">
        <v>1493</v>
      </c>
      <c r="CY294" s="12" t="s">
        <v>1493</v>
      </c>
      <c r="CZ294" s="12" t="s">
        <v>1493</v>
      </c>
      <c r="DA294" s="12" t="s">
        <v>1493</v>
      </c>
      <c r="DB294" s="12" t="s">
        <v>1493</v>
      </c>
      <c r="DC294" s="12" t="s">
        <v>1493</v>
      </c>
      <c r="DD294" s="12" t="s">
        <v>1493</v>
      </c>
      <c r="DE294" s="12" t="s">
        <v>1493</v>
      </c>
      <c r="DF294" s="12" t="s">
        <v>1493</v>
      </c>
      <c r="DG294" s="12" t="s">
        <v>1493</v>
      </c>
      <c r="DH294" s="12" t="s">
        <v>1493</v>
      </c>
      <c r="DI294" s="12" t="s">
        <v>1493</v>
      </c>
      <c r="DJ294" s="12" t="s">
        <v>1493</v>
      </c>
      <c r="DK294" s="12" t="s">
        <v>1493</v>
      </c>
      <c r="DL294" s="12" t="s">
        <v>1493</v>
      </c>
      <c r="DM294" s="12" t="s">
        <v>1493</v>
      </c>
      <c r="DN294" s="12" t="s">
        <v>1493</v>
      </c>
      <c r="DO294" s="12" t="s">
        <v>1493</v>
      </c>
      <c r="DP294" s="12" t="s">
        <v>1493</v>
      </c>
      <c r="DQ294" s="12" t="s">
        <v>1493</v>
      </c>
      <c r="DR294" s="12" t="s">
        <v>1493</v>
      </c>
      <c r="DS294" s="12" t="s">
        <v>1493</v>
      </c>
      <c r="DT294" s="12" t="s">
        <v>1493</v>
      </c>
      <c r="DU294" s="12" t="s">
        <v>1493</v>
      </c>
      <c r="DV294" s="12" t="s">
        <v>1493</v>
      </c>
      <c r="DW294" s="12" t="s">
        <v>1493</v>
      </c>
      <c r="DX294" s="12" t="s">
        <v>1493</v>
      </c>
      <c r="DY294" s="12" t="s">
        <v>1493</v>
      </c>
      <c r="DZ294" s="12" t="s">
        <v>1493</v>
      </c>
      <c r="EA294" s="12" t="s">
        <v>1493</v>
      </c>
      <c r="EB294" s="12" t="s">
        <v>1493</v>
      </c>
      <c r="EC294" s="12" t="s">
        <v>1493</v>
      </c>
      <c r="ED294" s="12" t="s">
        <v>1493</v>
      </c>
      <c r="EE294" s="12" t="s">
        <v>1493</v>
      </c>
      <c r="EF294" s="12" t="s">
        <v>1493</v>
      </c>
      <c r="EG294" s="12" t="s">
        <v>1493</v>
      </c>
      <c r="EH294" s="12" t="s">
        <v>1493</v>
      </c>
      <c r="EI294" s="12" t="s">
        <v>1493</v>
      </c>
      <c r="EJ294" s="12" t="s">
        <v>1493</v>
      </c>
      <c r="EK294" s="12" t="s">
        <v>1493</v>
      </c>
      <c r="EL294" s="12" t="s">
        <v>1493</v>
      </c>
      <c r="EM294" s="12" t="s">
        <v>1493</v>
      </c>
      <c r="EN294" s="12" t="s">
        <v>1493</v>
      </c>
      <c r="EO294" s="12" t="s">
        <v>1493</v>
      </c>
      <c r="EP294" s="12" t="s">
        <v>1493</v>
      </c>
      <c r="EQ294" s="12" t="s">
        <v>1493</v>
      </c>
      <c r="ER294" s="12" t="s">
        <v>1493</v>
      </c>
      <c r="ES294" s="12" t="s">
        <v>1493</v>
      </c>
      <c r="ET294" s="12" t="s">
        <v>1493</v>
      </c>
      <c r="EU294" s="12" t="s">
        <v>1493</v>
      </c>
      <c r="EV294" s="12" t="s">
        <v>1493</v>
      </c>
      <c r="EW294" s="12" t="s">
        <v>1493</v>
      </c>
      <c r="EX294" s="12" t="s">
        <v>1493</v>
      </c>
      <c r="EY294" s="12" t="s">
        <v>1493</v>
      </c>
      <c r="EZ294" s="12" t="s">
        <v>1493</v>
      </c>
      <c r="FA294" s="12" t="s">
        <v>1493</v>
      </c>
      <c r="FB294" s="12" t="s">
        <v>1493</v>
      </c>
      <c r="FC294" s="12" t="s">
        <v>1493</v>
      </c>
      <c r="FD294" s="12" t="s">
        <v>1493</v>
      </c>
      <c r="FE294" s="12" t="s">
        <v>1493</v>
      </c>
      <c r="FF294" s="12" t="s">
        <v>1493</v>
      </c>
      <c r="FG294" s="12" t="s">
        <v>1493</v>
      </c>
      <c r="FH294" s="12" t="s">
        <v>1493</v>
      </c>
      <c r="FI294" s="12" t="s">
        <v>1493</v>
      </c>
      <c r="FJ294" s="12" t="s">
        <v>1493</v>
      </c>
      <c r="FK294" s="12" t="s">
        <v>1493</v>
      </c>
      <c r="FL294" s="12" t="s">
        <v>1493</v>
      </c>
      <c r="FM294" s="12" t="s">
        <v>1493</v>
      </c>
      <c r="FN294">
        <v>1</v>
      </c>
      <c r="FO294" s="12" t="s">
        <v>1493</v>
      </c>
      <c r="FP294" s="12" t="s">
        <v>1493</v>
      </c>
      <c r="FQ294">
        <v>1</v>
      </c>
      <c r="FR294" s="12" t="s">
        <v>1493</v>
      </c>
      <c r="FS294" s="12" t="s">
        <v>1493</v>
      </c>
      <c r="FT294" s="12" t="s">
        <v>1493</v>
      </c>
      <c r="FU294" s="12" t="s">
        <v>1493</v>
      </c>
      <c r="FV294" s="12" t="s">
        <v>1493</v>
      </c>
      <c r="FW294" s="12" t="s">
        <v>1493</v>
      </c>
      <c r="FX294" s="12" t="s">
        <v>1493</v>
      </c>
      <c r="FY294" s="12" t="s">
        <v>1493</v>
      </c>
      <c r="FZ294" s="12" t="s">
        <v>1493</v>
      </c>
      <c r="GA294" s="12" t="s">
        <v>1493</v>
      </c>
      <c r="GB294" s="12" t="s">
        <v>1493</v>
      </c>
      <c r="GC294" s="12" t="s">
        <v>1493</v>
      </c>
      <c r="GD294" s="12" t="s">
        <v>1493</v>
      </c>
      <c r="GE294" s="12" t="s">
        <v>1493</v>
      </c>
      <c r="GF294" s="12" t="s">
        <v>1493</v>
      </c>
      <c r="GG294" s="12" t="s">
        <v>1493</v>
      </c>
      <c r="GH294" s="12" t="s">
        <v>1493</v>
      </c>
      <c r="GI294" s="12" t="s">
        <v>1493</v>
      </c>
      <c r="GJ294">
        <v>0</v>
      </c>
      <c r="GK294">
        <v>0</v>
      </c>
      <c r="GL294">
        <v>0</v>
      </c>
      <c r="GN294">
        <v>1</v>
      </c>
    </row>
    <row r="295" spans="1:196" x14ac:dyDescent="0.25">
      <c r="A295" s="4">
        <v>1.1990000000000001</v>
      </c>
      <c r="B295" s="12" t="s">
        <v>1377</v>
      </c>
      <c r="C295" s="12" t="s">
        <v>1493</v>
      </c>
      <c r="D295">
        <v>1</v>
      </c>
      <c r="E295" s="12" t="s">
        <v>1493</v>
      </c>
      <c r="F295" s="12" t="s">
        <v>1493</v>
      </c>
      <c r="G295" s="12" t="s">
        <v>1493</v>
      </c>
      <c r="H295" s="12" t="s">
        <v>1493</v>
      </c>
      <c r="I295" s="12" t="s">
        <v>1493</v>
      </c>
      <c r="J295" s="12" t="s">
        <v>1493</v>
      </c>
      <c r="K295" s="12" t="s">
        <v>1493</v>
      </c>
      <c r="L295" s="12" t="s">
        <v>1493</v>
      </c>
      <c r="M295" s="12" t="s">
        <v>1493</v>
      </c>
      <c r="N295" s="12" t="s">
        <v>1493</v>
      </c>
      <c r="O295">
        <v>1</v>
      </c>
      <c r="P295" s="12" t="s">
        <v>1493</v>
      </c>
      <c r="Q295" s="12" t="s">
        <v>1493</v>
      </c>
      <c r="R295" s="12" t="s">
        <v>1493</v>
      </c>
      <c r="S295" s="12" t="s">
        <v>1493</v>
      </c>
      <c r="T295" s="12" t="s">
        <v>1493</v>
      </c>
      <c r="U295" s="12" t="s">
        <v>1493</v>
      </c>
      <c r="V295" s="12" t="s">
        <v>1493</v>
      </c>
      <c r="W295" s="12" t="s">
        <v>1493</v>
      </c>
      <c r="X295" s="12" t="s">
        <v>1493</v>
      </c>
      <c r="Y295" s="12" t="s">
        <v>1493</v>
      </c>
      <c r="Z295" s="12" t="s">
        <v>1493</v>
      </c>
      <c r="AA295" s="12" t="s">
        <v>1493</v>
      </c>
      <c r="AB295" s="12" t="s">
        <v>1493</v>
      </c>
      <c r="AC295" s="12" t="s">
        <v>1493</v>
      </c>
      <c r="AD295" s="12" t="s">
        <v>1493</v>
      </c>
      <c r="AE295" s="12" t="s">
        <v>1493</v>
      </c>
      <c r="AF295" s="12" t="s">
        <v>1493</v>
      </c>
      <c r="AG295" s="12" t="s">
        <v>1493</v>
      </c>
      <c r="AH295" s="12" t="s">
        <v>1493</v>
      </c>
      <c r="AI295" s="12" t="s">
        <v>1493</v>
      </c>
      <c r="AJ295" s="12" t="s">
        <v>1493</v>
      </c>
      <c r="AK295" s="12" t="s">
        <v>1493</v>
      </c>
      <c r="AL295" s="12" t="s">
        <v>1493</v>
      </c>
      <c r="AM295" s="12" t="s">
        <v>1493</v>
      </c>
      <c r="AN295" s="12" t="s">
        <v>1493</v>
      </c>
      <c r="AO295" s="12" t="s">
        <v>1493</v>
      </c>
      <c r="AP295" s="12" t="s">
        <v>1493</v>
      </c>
      <c r="AQ295" s="12" t="s">
        <v>1493</v>
      </c>
      <c r="AR295" s="12" t="s">
        <v>1493</v>
      </c>
      <c r="AS295" s="12" t="s">
        <v>1493</v>
      </c>
      <c r="AT295" s="12" t="s">
        <v>1493</v>
      </c>
      <c r="AU295" s="12" t="s">
        <v>1493</v>
      </c>
      <c r="AV295" s="12" t="s">
        <v>1493</v>
      </c>
      <c r="AW295" s="12" t="s">
        <v>1493</v>
      </c>
      <c r="AX295" s="12" t="s">
        <v>1493</v>
      </c>
      <c r="AY295" s="12" t="s">
        <v>1493</v>
      </c>
      <c r="AZ295" s="12" t="s">
        <v>1493</v>
      </c>
      <c r="BA295" s="12" t="s">
        <v>1493</v>
      </c>
      <c r="BB295" s="12" t="s">
        <v>1493</v>
      </c>
      <c r="BC295" s="12" t="s">
        <v>1493</v>
      </c>
      <c r="BD295" s="12" t="s">
        <v>1493</v>
      </c>
      <c r="BE295" s="12" t="s">
        <v>1493</v>
      </c>
      <c r="BF295" s="12" t="s">
        <v>1493</v>
      </c>
      <c r="BG295" s="12" t="s">
        <v>1493</v>
      </c>
      <c r="BH295" s="12" t="s">
        <v>1493</v>
      </c>
      <c r="BI295" s="12" t="s">
        <v>1493</v>
      </c>
      <c r="BJ295" s="12" t="s">
        <v>1493</v>
      </c>
      <c r="BK295" s="12" t="s">
        <v>1493</v>
      </c>
      <c r="BL295" s="12" t="s">
        <v>1493</v>
      </c>
      <c r="BM295" s="12" t="s">
        <v>1493</v>
      </c>
      <c r="BN295" s="12" t="s">
        <v>1493</v>
      </c>
      <c r="BO295" s="12" t="s">
        <v>1493</v>
      </c>
      <c r="BP295" s="12" t="s">
        <v>1493</v>
      </c>
      <c r="BQ295" s="12" t="s">
        <v>1493</v>
      </c>
      <c r="BR295" s="12" t="s">
        <v>1493</v>
      </c>
      <c r="BS295" s="12" t="s">
        <v>1493</v>
      </c>
      <c r="BT295" s="12" t="s">
        <v>1493</v>
      </c>
      <c r="BU295" s="12" t="s">
        <v>1493</v>
      </c>
      <c r="BV295" s="12" t="s">
        <v>1493</v>
      </c>
      <c r="BW295" s="12" t="s">
        <v>1493</v>
      </c>
      <c r="BX295" s="12" t="s">
        <v>1493</v>
      </c>
      <c r="BY295" s="12" t="s">
        <v>1493</v>
      </c>
      <c r="BZ295" s="12" t="s">
        <v>1493</v>
      </c>
      <c r="CA295" s="12" t="s">
        <v>1493</v>
      </c>
      <c r="CB295" s="12" t="s">
        <v>1493</v>
      </c>
      <c r="CC295" s="12" t="s">
        <v>1493</v>
      </c>
      <c r="CD295" s="12" t="s">
        <v>1493</v>
      </c>
      <c r="CE295" s="12" t="s">
        <v>1493</v>
      </c>
      <c r="CF295" s="12" t="s">
        <v>1493</v>
      </c>
      <c r="CG295" s="12" t="s">
        <v>1493</v>
      </c>
      <c r="CH295" s="12" t="s">
        <v>1493</v>
      </c>
      <c r="CI295" s="12" t="s">
        <v>1493</v>
      </c>
      <c r="CJ295" s="12" t="s">
        <v>1493</v>
      </c>
      <c r="CK295" s="12" t="s">
        <v>1493</v>
      </c>
      <c r="CL295" s="12" t="s">
        <v>1493</v>
      </c>
      <c r="CM295" s="12" t="s">
        <v>1493</v>
      </c>
      <c r="CN295" s="12" t="s">
        <v>1493</v>
      </c>
      <c r="CO295" s="12" t="s">
        <v>1493</v>
      </c>
      <c r="CP295" s="12" t="s">
        <v>1493</v>
      </c>
      <c r="CQ295" s="12" t="s">
        <v>1493</v>
      </c>
      <c r="CR295" s="12" t="s">
        <v>1493</v>
      </c>
      <c r="CS295" s="12" t="s">
        <v>1493</v>
      </c>
      <c r="CT295" s="12" t="s">
        <v>1493</v>
      </c>
      <c r="CU295" s="12" t="s">
        <v>1493</v>
      </c>
      <c r="CV295" s="12" t="s">
        <v>1493</v>
      </c>
      <c r="CW295" s="12" t="s">
        <v>1493</v>
      </c>
      <c r="CX295" s="12" t="s">
        <v>1493</v>
      </c>
      <c r="CY295" s="12" t="s">
        <v>1493</v>
      </c>
      <c r="CZ295" s="12" t="s">
        <v>1493</v>
      </c>
      <c r="DA295" s="12" t="s">
        <v>1493</v>
      </c>
      <c r="DB295" s="12" t="s">
        <v>1493</v>
      </c>
      <c r="DC295" s="12" t="s">
        <v>1493</v>
      </c>
      <c r="DD295" s="12" t="s">
        <v>1493</v>
      </c>
      <c r="DE295" s="12" t="s">
        <v>1493</v>
      </c>
      <c r="DF295" s="12" t="s">
        <v>1493</v>
      </c>
      <c r="DG295" s="12" t="s">
        <v>1493</v>
      </c>
      <c r="DH295" s="12" t="s">
        <v>1493</v>
      </c>
      <c r="DI295" s="12" t="s">
        <v>1493</v>
      </c>
      <c r="DJ295" s="12" t="s">
        <v>1493</v>
      </c>
      <c r="DK295" s="12" t="s">
        <v>1493</v>
      </c>
      <c r="DL295" s="12" t="s">
        <v>1493</v>
      </c>
      <c r="DM295" s="12" t="s">
        <v>1493</v>
      </c>
      <c r="DN295" s="12" t="s">
        <v>1493</v>
      </c>
      <c r="DO295" s="12" t="s">
        <v>1493</v>
      </c>
      <c r="DP295" s="12" t="s">
        <v>1493</v>
      </c>
      <c r="DQ295" s="12" t="s">
        <v>1493</v>
      </c>
      <c r="DR295" s="12" t="s">
        <v>1493</v>
      </c>
      <c r="DS295" s="12" t="s">
        <v>1493</v>
      </c>
      <c r="DT295" s="12" t="s">
        <v>1493</v>
      </c>
      <c r="DU295" s="12" t="s">
        <v>1493</v>
      </c>
      <c r="DV295" s="12" t="s">
        <v>1493</v>
      </c>
      <c r="DW295" s="12" t="s">
        <v>1493</v>
      </c>
      <c r="DX295" s="12" t="s">
        <v>1493</v>
      </c>
      <c r="DY295" s="12" t="s">
        <v>1493</v>
      </c>
      <c r="DZ295" s="12" t="s">
        <v>1493</v>
      </c>
      <c r="EA295" s="12" t="s">
        <v>1493</v>
      </c>
      <c r="EB295" s="12" t="s">
        <v>1493</v>
      </c>
      <c r="EC295" s="12" t="s">
        <v>1493</v>
      </c>
      <c r="ED295" s="12" t="s">
        <v>1493</v>
      </c>
      <c r="EE295" s="12" t="s">
        <v>1493</v>
      </c>
      <c r="EF295" s="12" t="s">
        <v>1493</v>
      </c>
      <c r="EG295" s="12" t="s">
        <v>1493</v>
      </c>
      <c r="EH295" s="12" t="s">
        <v>1493</v>
      </c>
      <c r="EI295" s="12" t="s">
        <v>1493</v>
      </c>
      <c r="EJ295" s="12" t="s">
        <v>1493</v>
      </c>
      <c r="EK295" s="12" t="s">
        <v>1493</v>
      </c>
      <c r="EL295" s="12" t="s">
        <v>1493</v>
      </c>
      <c r="EM295" s="12" t="s">
        <v>1493</v>
      </c>
      <c r="EN295" s="12" t="s">
        <v>1493</v>
      </c>
      <c r="EO295" s="12" t="s">
        <v>1493</v>
      </c>
      <c r="EP295" s="12" t="s">
        <v>1493</v>
      </c>
      <c r="EQ295" s="12" t="s">
        <v>1493</v>
      </c>
      <c r="ER295" s="12" t="s">
        <v>1493</v>
      </c>
      <c r="ES295" s="12" t="s">
        <v>1493</v>
      </c>
      <c r="ET295" s="12" t="s">
        <v>1493</v>
      </c>
      <c r="EU295" s="12" t="s">
        <v>1493</v>
      </c>
      <c r="EV295" s="12" t="s">
        <v>1493</v>
      </c>
      <c r="EW295" s="12" t="s">
        <v>1493</v>
      </c>
      <c r="EX295" s="12" t="s">
        <v>1493</v>
      </c>
      <c r="EY295" s="12" t="s">
        <v>1493</v>
      </c>
      <c r="EZ295" s="12" t="s">
        <v>1493</v>
      </c>
      <c r="FA295" s="12" t="s">
        <v>1493</v>
      </c>
      <c r="FB295" s="12" t="s">
        <v>1493</v>
      </c>
      <c r="FC295" s="12" t="s">
        <v>1493</v>
      </c>
      <c r="FD295" s="12" t="s">
        <v>1493</v>
      </c>
      <c r="FE295" s="12" t="s">
        <v>1493</v>
      </c>
      <c r="FF295" s="12" t="s">
        <v>1493</v>
      </c>
      <c r="FG295" s="12" t="s">
        <v>1493</v>
      </c>
      <c r="FH295" s="12" t="s">
        <v>1493</v>
      </c>
      <c r="FI295" s="12" t="s">
        <v>1493</v>
      </c>
      <c r="FJ295" s="12" t="s">
        <v>1493</v>
      </c>
      <c r="FK295" s="12" t="s">
        <v>1493</v>
      </c>
      <c r="FL295" s="12" t="s">
        <v>1493</v>
      </c>
      <c r="FM295" s="12" t="s">
        <v>1493</v>
      </c>
      <c r="FN295">
        <v>1</v>
      </c>
      <c r="FO295" s="12" t="s">
        <v>1493</v>
      </c>
      <c r="FP295" s="12" t="s">
        <v>1493</v>
      </c>
      <c r="FQ295">
        <v>0</v>
      </c>
      <c r="FR295" s="12" t="s">
        <v>1493</v>
      </c>
      <c r="FS295" s="12" t="s">
        <v>1493</v>
      </c>
      <c r="FT295" s="12" t="s">
        <v>1493</v>
      </c>
      <c r="FU295" s="12" t="s">
        <v>1493</v>
      </c>
      <c r="FV295" s="12" t="s">
        <v>1493</v>
      </c>
      <c r="FW295" s="12" t="s">
        <v>1493</v>
      </c>
      <c r="FX295" s="12" t="s">
        <v>1493</v>
      </c>
      <c r="FY295" s="12" t="s">
        <v>1493</v>
      </c>
      <c r="FZ295" s="12" t="s">
        <v>1493</v>
      </c>
      <c r="GA295" s="12" t="s">
        <v>1493</v>
      </c>
      <c r="GB295" s="12" t="s">
        <v>1493</v>
      </c>
      <c r="GC295" s="12" t="s">
        <v>1493</v>
      </c>
      <c r="GD295" s="12" t="s">
        <v>1493</v>
      </c>
      <c r="GE295" s="12" t="s">
        <v>1493</v>
      </c>
      <c r="GF295" s="12" t="s">
        <v>1493</v>
      </c>
      <c r="GG295" s="12" t="s">
        <v>1493</v>
      </c>
      <c r="GH295" s="12" t="s">
        <v>1493</v>
      </c>
      <c r="GI295" s="12" t="s">
        <v>1493</v>
      </c>
      <c r="GJ295">
        <v>0</v>
      </c>
      <c r="GK295">
        <v>0</v>
      </c>
      <c r="GL295">
        <v>0</v>
      </c>
      <c r="GN295">
        <v>1</v>
      </c>
    </row>
    <row r="296" spans="1:196" x14ac:dyDescent="0.25">
      <c r="A296" s="4">
        <v>1.2</v>
      </c>
      <c r="B296" s="12" t="s">
        <v>754</v>
      </c>
      <c r="C296" s="12" t="s">
        <v>1493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 s="12" t="s">
        <v>1493</v>
      </c>
      <c r="M296" s="12" t="s">
        <v>1493</v>
      </c>
      <c r="N296" s="12" t="s">
        <v>1493</v>
      </c>
      <c r="O296" s="12" t="s">
        <v>1493</v>
      </c>
      <c r="P296" t="s">
        <v>1250</v>
      </c>
      <c r="Q296" s="12" t="s">
        <v>1493</v>
      </c>
      <c r="R296">
        <v>1</v>
      </c>
      <c r="S296" s="12" t="s">
        <v>1493</v>
      </c>
      <c r="T296" s="12" t="s">
        <v>1493</v>
      </c>
      <c r="U296" s="12" t="s">
        <v>1493</v>
      </c>
      <c r="V296" s="12" t="s">
        <v>1493</v>
      </c>
      <c r="W296" s="12" t="s">
        <v>1493</v>
      </c>
      <c r="X296" s="12" t="s">
        <v>1493</v>
      </c>
      <c r="Y296" s="12" t="s">
        <v>1493</v>
      </c>
      <c r="Z296" s="12" t="s">
        <v>1493</v>
      </c>
      <c r="AA296" s="12" t="s">
        <v>1493</v>
      </c>
      <c r="AB296" s="12" t="s">
        <v>1493</v>
      </c>
      <c r="AC296" s="12" t="s">
        <v>1493</v>
      </c>
      <c r="AD296" t="s">
        <v>1165</v>
      </c>
      <c r="AE296" s="12" t="s">
        <v>1493</v>
      </c>
      <c r="AF296" s="12" t="s">
        <v>1493</v>
      </c>
      <c r="AG296" s="12" t="s">
        <v>1493</v>
      </c>
      <c r="AH296" s="12" t="s">
        <v>1493</v>
      </c>
      <c r="AI296" s="12" t="s">
        <v>1493</v>
      </c>
      <c r="AJ296" s="12" t="s">
        <v>1493</v>
      </c>
      <c r="AK296" s="12" t="s">
        <v>1493</v>
      </c>
      <c r="AL296" s="12" t="s">
        <v>1493</v>
      </c>
      <c r="AM296" s="12" t="s">
        <v>1493</v>
      </c>
      <c r="AN296" s="12" t="s">
        <v>1493</v>
      </c>
      <c r="AO296" s="12" t="s">
        <v>1493</v>
      </c>
      <c r="AP296">
        <v>1</v>
      </c>
      <c r="AQ296">
        <v>1</v>
      </c>
      <c r="AR296" t="s">
        <v>1303</v>
      </c>
      <c r="AS296" s="12" t="s">
        <v>1493</v>
      </c>
      <c r="AT296" s="12" t="s">
        <v>1493</v>
      </c>
      <c r="AU296" s="12" t="s">
        <v>1493</v>
      </c>
      <c r="AV296" s="12" t="s">
        <v>1493</v>
      </c>
      <c r="AW296" s="12" t="s">
        <v>1493</v>
      </c>
      <c r="AX296" s="12" t="s">
        <v>1493</v>
      </c>
      <c r="AY296" s="12" t="s">
        <v>1493</v>
      </c>
      <c r="AZ296" s="12" t="s">
        <v>1493</v>
      </c>
      <c r="BA296" s="12" t="s">
        <v>1493</v>
      </c>
      <c r="BB296" s="12" t="s">
        <v>1493</v>
      </c>
      <c r="BC296" s="12" t="s">
        <v>1493</v>
      </c>
      <c r="BD296" s="12" t="s">
        <v>1493</v>
      </c>
      <c r="BE296">
        <v>1</v>
      </c>
      <c r="BF296" s="12" t="s">
        <v>1493</v>
      </c>
      <c r="BG296" s="12" t="s">
        <v>1493</v>
      </c>
      <c r="BH296" s="12" t="s">
        <v>1493</v>
      </c>
      <c r="BI296" s="12" t="s">
        <v>1493</v>
      </c>
      <c r="BJ296" s="12" t="s">
        <v>1493</v>
      </c>
      <c r="BK296" s="12" t="s">
        <v>1493</v>
      </c>
      <c r="BL296" s="12" t="s">
        <v>1493</v>
      </c>
      <c r="BM296" s="12" t="s">
        <v>1493</v>
      </c>
      <c r="BN296" s="12" t="s">
        <v>1493</v>
      </c>
      <c r="BO296" s="12" t="s">
        <v>1493</v>
      </c>
      <c r="BP296" s="12" t="s">
        <v>1493</v>
      </c>
      <c r="BQ296" s="12" t="s">
        <v>1493</v>
      </c>
      <c r="BR296" s="12" t="s">
        <v>1493</v>
      </c>
      <c r="BS296" s="12" t="s">
        <v>1493</v>
      </c>
      <c r="BT296" s="12" t="s">
        <v>1493</v>
      </c>
      <c r="BU296" s="12" t="s">
        <v>1493</v>
      </c>
      <c r="BV296" s="12" t="s">
        <v>1493</v>
      </c>
      <c r="BW296" s="12" t="s">
        <v>1493</v>
      </c>
      <c r="BX296" s="12" t="s">
        <v>1493</v>
      </c>
      <c r="BY296" s="12" t="s">
        <v>1493</v>
      </c>
      <c r="BZ296" s="12" t="s">
        <v>1493</v>
      </c>
      <c r="CA296" s="12" t="s">
        <v>1493</v>
      </c>
      <c r="CB296" s="12" t="s">
        <v>1493</v>
      </c>
      <c r="CC296" s="12" t="s">
        <v>1493</v>
      </c>
      <c r="CD296" s="12" t="s">
        <v>1493</v>
      </c>
      <c r="CE296" s="12" t="s">
        <v>1493</v>
      </c>
      <c r="CF296" s="12" t="s">
        <v>1493</v>
      </c>
      <c r="CG296" s="12" t="s">
        <v>1493</v>
      </c>
      <c r="CH296" s="12" t="s">
        <v>1493</v>
      </c>
      <c r="CI296" s="12" t="s">
        <v>1493</v>
      </c>
      <c r="CJ296" s="12" t="s">
        <v>1493</v>
      </c>
      <c r="CK296" s="12" t="s">
        <v>1493</v>
      </c>
      <c r="CL296" s="12" t="s">
        <v>1493</v>
      </c>
      <c r="CM296" s="12" t="s">
        <v>1493</v>
      </c>
      <c r="CN296" s="12" t="s">
        <v>1493</v>
      </c>
      <c r="CO296" s="12" t="s">
        <v>1493</v>
      </c>
      <c r="CP296" s="12" t="s">
        <v>1493</v>
      </c>
      <c r="CQ296" s="12" t="s">
        <v>1493</v>
      </c>
      <c r="CR296" s="12" t="s">
        <v>1493</v>
      </c>
      <c r="CS296" s="12" t="s">
        <v>1493</v>
      </c>
      <c r="CT296" s="12" t="s">
        <v>1493</v>
      </c>
      <c r="CU296" s="12" t="s">
        <v>1493</v>
      </c>
      <c r="CV296" s="12" t="s">
        <v>1493</v>
      </c>
      <c r="CW296" s="12" t="s">
        <v>1493</v>
      </c>
      <c r="CX296" s="12" t="s">
        <v>1493</v>
      </c>
      <c r="CY296" s="12" t="s">
        <v>1493</v>
      </c>
      <c r="CZ296" s="12" t="s">
        <v>1493</v>
      </c>
      <c r="DA296" s="12" t="s">
        <v>1493</v>
      </c>
      <c r="DB296" s="12" t="s">
        <v>1493</v>
      </c>
      <c r="DC296" s="12" t="s">
        <v>1493</v>
      </c>
      <c r="DD296" s="12" t="s">
        <v>1493</v>
      </c>
      <c r="DE296" s="12" t="s">
        <v>1493</v>
      </c>
      <c r="DF296" s="12" t="s">
        <v>1493</v>
      </c>
      <c r="DG296" s="12" t="s">
        <v>1493</v>
      </c>
      <c r="DH296" s="12" t="s">
        <v>1493</v>
      </c>
      <c r="DI296" s="12" t="s">
        <v>1493</v>
      </c>
      <c r="DJ296" s="12" t="s">
        <v>1493</v>
      </c>
      <c r="DK296" s="12" t="s">
        <v>1493</v>
      </c>
      <c r="DL296" s="12" t="s">
        <v>1493</v>
      </c>
      <c r="DM296" s="12" t="s">
        <v>1493</v>
      </c>
      <c r="DN296" s="12" t="s">
        <v>1493</v>
      </c>
      <c r="DO296" s="12" t="s">
        <v>1493</v>
      </c>
      <c r="DP296" s="12" t="s">
        <v>1493</v>
      </c>
      <c r="DQ296" s="12" t="s">
        <v>1493</v>
      </c>
      <c r="DR296" s="12" t="s">
        <v>1493</v>
      </c>
      <c r="DS296" s="12" t="s">
        <v>1493</v>
      </c>
      <c r="DT296" s="12" t="s">
        <v>1493</v>
      </c>
      <c r="DU296" s="12" t="s">
        <v>1493</v>
      </c>
      <c r="DV296" s="12" t="s">
        <v>1493</v>
      </c>
      <c r="DW296" s="12" t="s">
        <v>1493</v>
      </c>
      <c r="DX296" s="12" t="s">
        <v>1493</v>
      </c>
      <c r="DY296" s="12" t="s">
        <v>1493</v>
      </c>
      <c r="DZ296" s="12" t="s">
        <v>1493</v>
      </c>
      <c r="EA296" s="12" t="s">
        <v>1493</v>
      </c>
      <c r="EB296" s="12" t="s">
        <v>1493</v>
      </c>
      <c r="EC296" s="12" t="s">
        <v>1493</v>
      </c>
      <c r="ED296" s="12" t="s">
        <v>1493</v>
      </c>
      <c r="EE296" s="12" t="s">
        <v>1493</v>
      </c>
      <c r="EF296" s="12" t="s">
        <v>1493</v>
      </c>
      <c r="EG296" s="12" t="s">
        <v>1493</v>
      </c>
      <c r="EH296" s="12" t="s">
        <v>1493</v>
      </c>
      <c r="EI296" s="12" t="s">
        <v>1493</v>
      </c>
      <c r="EJ296" s="12" t="s">
        <v>1493</v>
      </c>
      <c r="EK296" s="12" t="s">
        <v>1493</v>
      </c>
      <c r="EL296" s="12" t="s">
        <v>1493</v>
      </c>
      <c r="EM296" s="12" t="s">
        <v>1493</v>
      </c>
      <c r="EN296" s="12" t="s">
        <v>1493</v>
      </c>
      <c r="EO296" s="12" t="s">
        <v>1493</v>
      </c>
      <c r="EP296" s="12" t="s">
        <v>1493</v>
      </c>
      <c r="EQ296" s="12" t="s">
        <v>1493</v>
      </c>
      <c r="ER296" s="12" t="s">
        <v>1493</v>
      </c>
      <c r="ES296" s="12" t="s">
        <v>1493</v>
      </c>
      <c r="ET296" s="12" t="s">
        <v>1493</v>
      </c>
      <c r="EU296" s="12" t="s">
        <v>1493</v>
      </c>
      <c r="EV296" s="12" t="s">
        <v>1493</v>
      </c>
      <c r="EW296" s="12" t="s">
        <v>1493</v>
      </c>
      <c r="EX296" s="12" t="s">
        <v>1493</v>
      </c>
      <c r="EY296" s="12" t="s">
        <v>1493</v>
      </c>
      <c r="EZ296" s="12" t="s">
        <v>1493</v>
      </c>
      <c r="FA296" s="12" t="s">
        <v>1493</v>
      </c>
      <c r="FB296" s="12" t="s">
        <v>1493</v>
      </c>
      <c r="FC296" s="12" t="s">
        <v>1493</v>
      </c>
      <c r="FD296" s="12" t="s">
        <v>1493</v>
      </c>
      <c r="FE296" s="12" t="s">
        <v>1493</v>
      </c>
      <c r="FF296" s="12" t="s">
        <v>1493</v>
      </c>
      <c r="FG296" s="12" t="s">
        <v>1493</v>
      </c>
      <c r="FH296" s="12" t="s">
        <v>1493</v>
      </c>
      <c r="FI296" s="12" t="s">
        <v>1493</v>
      </c>
      <c r="FJ296" s="12" t="s">
        <v>1493</v>
      </c>
      <c r="FK296" s="12" t="s">
        <v>1493</v>
      </c>
      <c r="FL296" s="12" t="s">
        <v>1493</v>
      </c>
      <c r="FM296" s="12" t="s">
        <v>1493</v>
      </c>
      <c r="FN296">
        <v>1</v>
      </c>
      <c r="FO296" s="12" t="s">
        <v>1493</v>
      </c>
      <c r="FP296" s="12" t="s">
        <v>1493</v>
      </c>
      <c r="FQ296">
        <v>0</v>
      </c>
      <c r="FR296" s="12" t="s">
        <v>1493</v>
      </c>
      <c r="FS296" s="12" t="s">
        <v>1493</v>
      </c>
      <c r="FT296" s="12" t="s">
        <v>1493</v>
      </c>
      <c r="FU296" s="12" t="s">
        <v>1493</v>
      </c>
      <c r="FV296" s="12" t="s">
        <v>1493</v>
      </c>
      <c r="FW296" s="12" t="s">
        <v>1493</v>
      </c>
      <c r="FX296" s="12" t="s">
        <v>1493</v>
      </c>
      <c r="FY296" s="12" t="s">
        <v>1493</v>
      </c>
      <c r="FZ296" s="12" t="s">
        <v>1493</v>
      </c>
      <c r="GA296" s="12" t="s">
        <v>1493</v>
      </c>
      <c r="GB296" s="12" t="s">
        <v>1493</v>
      </c>
      <c r="GC296" s="12" t="s">
        <v>1493</v>
      </c>
      <c r="GD296" s="12" t="s">
        <v>1493</v>
      </c>
      <c r="GE296" s="12" t="s">
        <v>1493</v>
      </c>
      <c r="GF296" s="12" t="s">
        <v>1493</v>
      </c>
      <c r="GG296" s="12" t="s">
        <v>1493</v>
      </c>
      <c r="GH296" s="12" t="s">
        <v>1493</v>
      </c>
      <c r="GI296" s="12" t="s">
        <v>1493</v>
      </c>
      <c r="GJ296">
        <v>0</v>
      </c>
      <c r="GK296">
        <v>0</v>
      </c>
      <c r="GL296">
        <v>0</v>
      </c>
      <c r="GN296">
        <v>1</v>
      </c>
    </row>
    <row r="297" spans="1:196" x14ac:dyDescent="0.25">
      <c r="A297" s="4">
        <v>1.2010000000000001</v>
      </c>
      <c r="B297" s="12" t="s">
        <v>574</v>
      </c>
      <c r="C297" s="12" t="s">
        <v>1493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 s="12" t="s">
        <v>1493</v>
      </c>
      <c r="M297" s="12" t="s">
        <v>1493</v>
      </c>
      <c r="N297" s="12" t="s">
        <v>1493</v>
      </c>
      <c r="O297">
        <v>1</v>
      </c>
      <c r="P297" s="12" t="s">
        <v>1493</v>
      </c>
      <c r="Q297" s="12" t="s">
        <v>1493</v>
      </c>
      <c r="R297" s="12" t="s">
        <v>1493</v>
      </c>
      <c r="S297" s="12" t="s">
        <v>1493</v>
      </c>
      <c r="T297" s="12" t="s">
        <v>1493</v>
      </c>
      <c r="U297" s="12" t="s">
        <v>1493</v>
      </c>
      <c r="V297" s="12" t="s">
        <v>1493</v>
      </c>
      <c r="W297" s="12" t="s">
        <v>1493</v>
      </c>
      <c r="X297" s="12" t="s">
        <v>1493</v>
      </c>
      <c r="Y297" s="12" t="s">
        <v>1493</v>
      </c>
      <c r="Z297" s="12" t="s">
        <v>1493</v>
      </c>
      <c r="AA297" s="12" t="s">
        <v>1493</v>
      </c>
      <c r="AB297" s="12" t="s">
        <v>1493</v>
      </c>
      <c r="AC297" s="12" t="s">
        <v>1493</v>
      </c>
      <c r="AD297" s="12" t="s">
        <v>1493</v>
      </c>
      <c r="AE297" s="12" t="s">
        <v>1493</v>
      </c>
      <c r="AF297" s="12" t="s">
        <v>1493</v>
      </c>
      <c r="AG297" s="12" t="s">
        <v>1493</v>
      </c>
      <c r="AH297" s="12" t="s">
        <v>1493</v>
      </c>
      <c r="AI297" s="12" t="s">
        <v>1493</v>
      </c>
      <c r="AJ297" s="12" t="s">
        <v>1493</v>
      </c>
      <c r="AK297" s="12" t="s">
        <v>1493</v>
      </c>
      <c r="AL297" s="12" t="s">
        <v>1493</v>
      </c>
      <c r="AM297" s="12" t="s">
        <v>1493</v>
      </c>
      <c r="AN297" s="12" t="s">
        <v>1493</v>
      </c>
      <c r="AO297" s="12" t="s">
        <v>1493</v>
      </c>
      <c r="AP297" s="12" t="s">
        <v>1493</v>
      </c>
      <c r="AQ297" s="12" t="s">
        <v>1493</v>
      </c>
      <c r="AR297" s="12" t="s">
        <v>1493</v>
      </c>
      <c r="AS297" s="12" t="s">
        <v>1493</v>
      </c>
      <c r="AT297" s="12" t="s">
        <v>1493</v>
      </c>
      <c r="AU297" s="12" t="s">
        <v>1493</v>
      </c>
      <c r="AV297" s="12" t="s">
        <v>1493</v>
      </c>
      <c r="AW297" s="12" t="s">
        <v>1493</v>
      </c>
      <c r="AX297" s="12" t="s">
        <v>1493</v>
      </c>
      <c r="AY297" s="12" t="s">
        <v>1493</v>
      </c>
      <c r="AZ297" s="12" t="s">
        <v>1493</v>
      </c>
      <c r="BA297" s="12" t="s">
        <v>1493</v>
      </c>
      <c r="BB297" s="12" t="s">
        <v>1493</v>
      </c>
      <c r="BC297" s="12" t="s">
        <v>1493</v>
      </c>
      <c r="BD297" s="12" t="s">
        <v>1493</v>
      </c>
      <c r="BE297" s="12" t="s">
        <v>1493</v>
      </c>
      <c r="BF297" s="12" t="s">
        <v>1493</v>
      </c>
      <c r="BG297" s="12" t="s">
        <v>1493</v>
      </c>
      <c r="BH297" s="12" t="s">
        <v>1493</v>
      </c>
      <c r="BI297" s="12" t="s">
        <v>1493</v>
      </c>
      <c r="BJ297" s="12" t="s">
        <v>1493</v>
      </c>
      <c r="BK297" s="12" t="s">
        <v>1493</v>
      </c>
      <c r="BL297" s="12" t="s">
        <v>1493</v>
      </c>
      <c r="BM297" s="12" t="s">
        <v>1493</v>
      </c>
      <c r="BN297" s="12" t="s">
        <v>1493</v>
      </c>
      <c r="BO297" s="12" t="s">
        <v>1493</v>
      </c>
      <c r="BP297" s="12" t="s">
        <v>1493</v>
      </c>
      <c r="BQ297" s="12" t="s">
        <v>1493</v>
      </c>
      <c r="BR297" s="12" t="s">
        <v>1493</v>
      </c>
      <c r="BS297" s="12" t="s">
        <v>1493</v>
      </c>
      <c r="BT297" s="12" t="s">
        <v>1493</v>
      </c>
      <c r="BU297" s="12" t="s">
        <v>1493</v>
      </c>
      <c r="BV297" s="12" t="s">
        <v>1493</v>
      </c>
      <c r="BW297" s="12" t="s">
        <v>1493</v>
      </c>
      <c r="BX297" s="12" t="s">
        <v>1493</v>
      </c>
      <c r="BY297" s="12" t="s">
        <v>1493</v>
      </c>
      <c r="BZ297" s="12" t="s">
        <v>1493</v>
      </c>
      <c r="CA297" s="12" t="s">
        <v>1493</v>
      </c>
      <c r="CB297" s="12" t="s">
        <v>1493</v>
      </c>
      <c r="CC297" s="12" t="s">
        <v>1493</v>
      </c>
      <c r="CD297" s="12" t="s">
        <v>1493</v>
      </c>
      <c r="CE297" s="12" t="s">
        <v>1493</v>
      </c>
      <c r="CF297" s="12" t="s">
        <v>1493</v>
      </c>
      <c r="CG297" s="12" t="s">
        <v>1493</v>
      </c>
      <c r="CH297" s="12" t="s">
        <v>1493</v>
      </c>
      <c r="CI297" s="12" t="s">
        <v>1493</v>
      </c>
      <c r="CJ297" s="12" t="s">
        <v>1493</v>
      </c>
      <c r="CK297" s="12" t="s">
        <v>1493</v>
      </c>
      <c r="CL297" s="12" t="s">
        <v>1493</v>
      </c>
      <c r="CM297" s="12" t="s">
        <v>1493</v>
      </c>
      <c r="CN297" s="12" t="s">
        <v>1493</v>
      </c>
      <c r="CO297" s="12" t="s">
        <v>1493</v>
      </c>
      <c r="CP297" s="12" t="s">
        <v>1493</v>
      </c>
      <c r="CQ297" s="12" t="s">
        <v>1493</v>
      </c>
      <c r="CR297" s="12" t="s">
        <v>1493</v>
      </c>
      <c r="CS297" s="12" t="s">
        <v>1493</v>
      </c>
      <c r="CT297" s="12" t="s">
        <v>1493</v>
      </c>
      <c r="CU297" s="12" t="s">
        <v>1493</v>
      </c>
      <c r="CV297" s="12" t="s">
        <v>1493</v>
      </c>
      <c r="CW297" s="12" t="s">
        <v>1493</v>
      </c>
      <c r="CX297" s="12" t="s">
        <v>1493</v>
      </c>
      <c r="CY297" s="12" t="s">
        <v>1493</v>
      </c>
      <c r="CZ297" s="12" t="s">
        <v>1493</v>
      </c>
      <c r="DA297" s="12" t="s">
        <v>1493</v>
      </c>
      <c r="DB297" s="12" t="s">
        <v>1493</v>
      </c>
      <c r="DC297" s="12" t="s">
        <v>1493</v>
      </c>
      <c r="DD297" s="12" t="s">
        <v>1493</v>
      </c>
      <c r="DE297" s="12" t="s">
        <v>1493</v>
      </c>
      <c r="DF297" s="12" t="s">
        <v>1493</v>
      </c>
      <c r="DG297" s="12" t="s">
        <v>1493</v>
      </c>
      <c r="DH297" s="12" t="s">
        <v>1493</v>
      </c>
      <c r="DI297" s="12" t="s">
        <v>1493</v>
      </c>
      <c r="DJ297" s="12" t="s">
        <v>1493</v>
      </c>
      <c r="DK297" s="12" t="s">
        <v>1493</v>
      </c>
      <c r="DL297" s="12" t="s">
        <v>1493</v>
      </c>
      <c r="DM297" s="12" t="s">
        <v>1493</v>
      </c>
      <c r="DN297" s="12" t="s">
        <v>1493</v>
      </c>
      <c r="DO297" s="12" t="s">
        <v>1493</v>
      </c>
      <c r="DP297" s="12" t="s">
        <v>1493</v>
      </c>
      <c r="DQ297" s="12" t="s">
        <v>1493</v>
      </c>
      <c r="DR297" s="12" t="s">
        <v>1493</v>
      </c>
      <c r="DS297" s="12" t="s">
        <v>1493</v>
      </c>
      <c r="DT297" s="12" t="s">
        <v>1493</v>
      </c>
      <c r="DU297" s="12" t="s">
        <v>1493</v>
      </c>
      <c r="DV297" s="12" t="s">
        <v>1493</v>
      </c>
      <c r="DW297" s="12" t="s">
        <v>1493</v>
      </c>
      <c r="DX297" s="12" t="s">
        <v>1493</v>
      </c>
      <c r="DY297" s="12" t="s">
        <v>1493</v>
      </c>
      <c r="DZ297" s="12" t="s">
        <v>1493</v>
      </c>
      <c r="EA297" s="12" t="s">
        <v>1493</v>
      </c>
      <c r="EB297" s="12" t="s">
        <v>1493</v>
      </c>
      <c r="EC297" s="12" t="s">
        <v>1493</v>
      </c>
      <c r="ED297" s="12" t="s">
        <v>1493</v>
      </c>
      <c r="EE297" s="12" t="s">
        <v>1493</v>
      </c>
      <c r="EF297" s="12" t="s">
        <v>1493</v>
      </c>
      <c r="EG297" s="12" t="s">
        <v>1493</v>
      </c>
      <c r="EH297" s="12" t="s">
        <v>1493</v>
      </c>
      <c r="EI297" s="12" t="s">
        <v>1493</v>
      </c>
      <c r="EJ297" s="12" t="s">
        <v>1493</v>
      </c>
      <c r="EK297" s="12" t="s">
        <v>1493</v>
      </c>
      <c r="EL297" s="12" t="s">
        <v>1493</v>
      </c>
      <c r="EM297" s="12" t="s">
        <v>1493</v>
      </c>
      <c r="EN297" s="12" t="s">
        <v>1493</v>
      </c>
      <c r="EO297" s="12" t="s">
        <v>1493</v>
      </c>
      <c r="EP297" s="12" t="s">
        <v>1493</v>
      </c>
      <c r="EQ297" s="12" t="s">
        <v>1493</v>
      </c>
      <c r="ER297" s="12" t="s">
        <v>1493</v>
      </c>
      <c r="ES297" s="12" t="s">
        <v>1493</v>
      </c>
      <c r="ET297" s="12" t="s">
        <v>1493</v>
      </c>
      <c r="EU297" s="12" t="s">
        <v>1493</v>
      </c>
      <c r="EV297" s="12" t="s">
        <v>1493</v>
      </c>
      <c r="EW297" s="12" t="s">
        <v>1493</v>
      </c>
      <c r="EX297" s="12" t="s">
        <v>1493</v>
      </c>
      <c r="EY297" s="12" t="s">
        <v>1493</v>
      </c>
      <c r="EZ297" s="12" t="s">
        <v>1493</v>
      </c>
      <c r="FA297" s="12" t="s">
        <v>1493</v>
      </c>
      <c r="FB297" s="12" t="s">
        <v>1493</v>
      </c>
      <c r="FC297" s="12" t="s">
        <v>1493</v>
      </c>
      <c r="FD297" s="12" t="s">
        <v>1493</v>
      </c>
      <c r="FE297" s="12" t="s">
        <v>1493</v>
      </c>
      <c r="FF297" s="12" t="s">
        <v>1493</v>
      </c>
      <c r="FG297" s="12" t="s">
        <v>1493</v>
      </c>
      <c r="FH297" s="12" t="s">
        <v>1493</v>
      </c>
      <c r="FI297" s="12" t="s">
        <v>1493</v>
      </c>
      <c r="FJ297" s="12" t="s">
        <v>1493</v>
      </c>
      <c r="FK297" s="12" t="s">
        <v>1493</v>
      </c>
      <c r="FL297" s="12" t="s">
        <v>1493</v>
      </c>
      <c r="FM297" s="12" t="s">
        <v>1493</v>
      </c>
      <c r="FN297">
        <v>1</v>
      </c>
      <c r="FO297" s="12" t="s">
        <v>1493</v>
      </c>
      <c r="FP297" s="12" t="s">
        <v>1493</v>
      </c>
      <c r="FQ297">
        <v>0</v>
      </c>
      <c r="FR297" s="12" t="s">
        <v>1493</v>
      </c>
      <c r="FS297" s="12" t="s">
        <v>1493</v>
      </c>
      <c r="FT297" s="12" t="s">
        <v>1493</v>
      </c>
      <c r="FU297" s="12" t="s">
        <v>1493</v>
      </c>
      <c r="FV297" s="12" t="s">
        <v>1493</v>
      </c>
      <c r="FW297" s="12" t="s">
        <v>1493</v>
      </c>
      <c r="FX297" s="12" t="s">
        <v>1493</v>
      </c>
      <c r="FY297" s="12" t="s">
        <v>1493</v>
      </c>
      <c r="FZ297" s="12" t="s">
        <v>1493</v>
      </c>
      <c r="GA297" s="12" t="s">
        <v>1493</v>
      </c>
      <c r="GB297" s="12" t="s">
        <v>1493</v>
      </c>
      <c r="GC297" s="12" t="s">
        <v>1493</v>
      </c>
      <c r="GD297" s="12" t="s">
        <v>1493</v>
      </c>
      <c r="GE297" s="12" t="s">
        <v>1493</v>
      </c>
      <c r="GF297" s="12" t="s">
        <v>1493</v>
      </c>
      <c r="GG297" s="12" t="s">
        <v>1493</v>
      </c>
      <c r="GH297" s="12" t="s">
        <v>1493</v>
      </c>
      <c r="GI297" s="12" t="s">
        <v>1493</v>
      </c>
      <c r="GJ297">
        <v>0</v>
      </c>
      <c r="GK297">
        <v>0</v>
      </c>
      <c r="GL297">
        <v>0</v>
      </c>
      <c r="GN297">
        <v>1</v>
      </c>
    </row>
    <row r="298" spans="1:196" x14ac:dyDescent="0.25">
      <c r="A298" s="4">
        <v>1.202</v>
      </c>
      <c r="B298" s="12" t="s">
        <v>855</v>
      </c>
      <c r="C298">
        <v>91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 s="12" t="s">
        <v>1493</v>
      </c>
      <c r="M298" s="12" t="s">
        <v>1493</v>
      </c>
      <c r="N298">
        <v>1</v>
      </c>
      <c r="O298">
        <v>1</v>
      </c>
      <c r="P298" s="12" t="s">
        <v>1493</v>
      </c>
      <c r="Q298" s="12" t="s">
        <v>1493</v>
      </c>
      <c r="R298" s="12" t="s">
        <v>1493</v>
      </c>
      <c r="S298" s="12" t="s">
        <v>1493</v>
      </c>
      <c r="T298" s="12" t="s">
        <v>1493</v>
      </c>
      <c r="U298" s="12" t="s">
        <v>1493</v>
      </c>
      <c r="V298" s="12" t="s">
        <v>1493</v>
      </c>
      <c r="W298" s="12" t="s">
        <v>1493</v>
      </c>
      <c r="X298" s="12" t="s">
        <v>1493</v>
      </c>
      <c r="Y298" s="12" t="s">
        <v>1493</v>
      </c>
      <c r="Z298" s="12" t="s">
        <v>1493</v>
      </c>
      <c r="AA298" s="12" t="s">
        <v>1493</v>
      </c>
      <c r="AB298" s="12" t="s">
        <v>1493</v>
      </c>
      <c r="AC298" s="12" t="s">
        <v>1493</v>
      </c>
      <c r="AD298" s="12" t="s">
        <v>1493</v>
      </c>
      <c r="AE298" s="12" t="s">
        <v>1493</v>
      </c>
      <c r="AF298" s="12" t="s">
        <v>1493</v>
      </c>
      <c r="AG298" s="12" t="s">
        <v>1493</v>
      </c>
      <c r="AH298" s="12" t="s">
        <v>1493</v>
      </c>
      <c r="AI298" s="12" t="s">
        <v>1493</v>
      </c>
      <c r="AJ298" s="12" t="s">
        <v>1493</v>
      </c>
      <c r="AK298" s="12" t="s">
        <v>1493</v>
      </c>
      <c r="AL298" s="12" t="s">
        <v>1493</v>
      </c>
      <c r="AM298" s="12" t="s">
        <v>1493</v>
      </c>
      <c r="AN298" s="12" t="s">
        <v>1493</v>
      </c>
      <c r="AO298" s="12" t="s">
        <v>1493</v>
      </c>
      <c r="AP298" s="12" t="s">
        <v>1493</v>
      </c>
      <c r="AQ298" s="12" t="s">
        <v>1493</v>
      </c>
      <c r="AR298" s="12" t="s">
        <v>1493</v>
      </c>
      <c r="AS298" s="12" t="s">
        <v>1493</v>
      </c>
      <c r="AT298" s="12" t="s">
        <v>1493</v>
      </c>
      <c r="AU298" s="12" t="s">
        <v>1493</v>
      </c>
      <c r="AV298" s="12" t="s">
        <v>1493</v>
      </c>
      <c r="AW298" s="12" t="s">
        <v>1493</v>
      </c>
      <c r="AX298" s="12" t="s">
        <v>1493</v>
      </c>
      <c r="AY298" s="12" t="s">
        <v>1493</v>
      </c>
      <c r="AZ298" s="12" t="s">
        <v>1493</v>
      </c>
      <c r="BA298" s="12" t="s">
        <v>1493</v>
      </c>
      <c r="BB298" s="12" t="s">
        <v>1493</v>
      </c>
      <c r="BC298" s="12" t="s">
        <v>1493</v>
      </c>
      <c r="BD298" s="12" t="s">
        <v>1493</v>
      </c>
      <c r="BE298" s="12" t="s">
        <v>1493</v>
      </c>
      <c r="BF298" s="12" t="s">
        <v>1493</v>
      </c>
      <c r="BG298" s="12" t="s">
        <v>1493</v>
      </c>
      <c r="BH298" s="12" t="s">
        <v>1493</v>
      </c>
      <c r="BI298" s="12" t="s">
        <v>1493</v>
      </c>
      <c r="BJ298" s="12" t="s">
        <v>1493</v>
      </c>
      <c r="BK298" s="12" t="s">
        <v>1493</v>
      </c>
      <c r="BL298" s="12" t="s">
        <v>1493</v>
      </c>
      <c r="BM298" s="12" t="s">
        <v>1493</v>
      </c>
      <c r="BN298" s="12" t="s">
        <v>1493</v>
      </c>
      <c r="BO298" s="12" t="s">
        <v>1493</v>
      </c>
      <c r="BP298" s="12" t="s">
        <v>1493</v>
      </c>
      <c r="BQ298" s="12" t="s">
        <v>1493</v>
      </c>
      <c r="BR298" s="12" t="s">
        <v>1493</v>
      </c>
      <c r="BS298" s="12" t="s">
        <v>1493</v>
      </c>
      <c r="BT298" s="12" t="s">
        <v>1493</v>
      </c>
      <c r="BU298" s="12" t="s">
        <v>1493</v>
      </c>
      <c r="BV298" s="12" t="s">
        <v>1493</v>
      </c>
      <c r="BW298" s="12" t="s">
        <v>1493</v>
      </c>
      <c r="BX298" s="12" t="s">
        <v>1493</v>
      </c>
      <c r="BY298" s="12" t="s">
        <v>1493</v>
      </c>
      <c r="BZ298" s="12" t="s">
        <v>1493</v>
      </c>
      <c r="CA298" s="12" t="s">
        <v>1493</v>
      </c>
      <c r="CB298" s="12" t="s">
        <v>1493</v>
      </c>
      <c r="CC298" s="12" t="s">
        <v>1493</v>
      </c>
      <c r="CD298" s="12" t="s">
        <v>1493</v>
      </c>
      <c r="CE298" s="12" t="s">
        <v>1493</v>
      </c>
      <c r="CF298" s="12" t="s">
        <v>1493</v>
      </c>
      <c r="CG298" s="12" t="s">
        <v>1493</v>
      </c>
      <c r="CH298" s="12" t="s">
        <v>1493</v>
      </c>
      <c r="CI298" s="12" t="s">
        <v>1493</v>
      </c>
      <c r="CJ298" s="12" t="s">
        <v>1493</v>
      </c>
      <c r="CK298" s="12" t="s">
        <v>1493</v>
      </c>
      <c r="CL298" s="12" t="s">
        <v>1493</v>
      </c>
      <c r="CM298" s="12" t="s">
        <v>1493</v>
      </c>
      <c r="CN298" s="12" t="s">
        <v>1493</v>
      </c>
      <c r="CO298" s="12" t="s">
        <v>1493</v>
      </c>
      <c r="CP298" s="12" t="s">
        <v>1493</v>
      </c>
      <c r="CQ298" s="12" t="s">
        <v>1493</v>
      </c>
      <c r="CR298" s="12" t="s">
        <v>1493</v>
      </c>
      <c r="CS298" s="12" t="s">
        <v>1493</v>
      </c>
      <c r="CT298" s="12" t="s">
        <v>1493</v>
      </c>
      <c r="CU298" s="12" t="s">
        <v>1493</v>
      </c>
      <c r="CV298" s="12" t="s">
        <v>1493</v>
      </c>
      <c r="CW298" s="12" t="s">
        <v>1493</v>
      </c>
      <c r="CX298" s="12" t="s">
        <v>1493</v>
      </c>
      <c r="CY298" s="12" t="s">
        <v>1493</v>
      </c>
      <c r="CZ298" s="12" t="s">
        <v>1493</v>
      </c>
      <c r="DA298" s="12" t="s">
        <v>1493</v>
      </c>
      <c r="DB298" s="12" t="s">
        <v>1493</v>
      </c>
      <c r="DC298" s="12" t="s">
        <v>1493</v>
      </c>
      <c r="DD298" s="12" t="s">
        <v>1493</v>
      </c>
      <c r="DE298" s="12" t="s">
        <v>1493</v>
      </c>
      <c r="DF298" s="12" t="s">
        <v>1493</v>
      </c>
      <c r="DG298" s="12" t="s">
        <v>1493</v>
      </c>
      <c r="DH298" s="12" t="s">
        <v>1493</v>
      </c>
      <c r="DI298" s="12" t="s">
        <v>1493</v>
      </c>
      <c r="DJ298" s="12" t="s">
        <v>1493</v>
      </c>
      <c r="DK298" s="12" t="s">
        <v>1493</v>
      </c>
      <c r="DL298" s="12" t="s">
        <v>1493</v>
      </c>
      <c r="DM298" s="12" t="s">
        <v>1493</v>
      </c>
      <c r="DN298" s="12" t="s">
        <v>1493</v>
      </c>
      <c r="DO298" s="12" t="s">
        <v>1493</v>
      </c>
      <c r="DP298" s="12" t="s">
        <v>1493</v>
      </c>
      <c r="DQ298" s="12" t="s">
        <v>1493</v>
      </c>
      <c r="DR298" s="12" t="s">
        <v>1493</v>
      </c>
      <c r="DS298" s="12" t="s">
        <v>1493</v>
      </c>
      <c r="DT298" s="12" t="s">
        <v>1493</v>
      </c>
      <c r="DU298" s="12" t="s">
        <v>1493</v>
      </c>
      <c r="DV298" s="12" t="s">
        <v>1493</v>
      </c>
      <c r="DW298" s="12" t="s">
        <v>1493</v>
      </c>
      <c r="DX298" s="12" t="s">
        <v>1493</v>
      </c>
      <c r="DY298" s="12" t="s">
        <v>1493</v>
      </c>
      <c r="DZ298" s="12" t="s">
        <v>1493</v>
      </c>
      <c r="EA298" s="12" t="s">
        <v>1493</v>
      </c>
      <c r="EB298" s="12" t="s">
        <v>1493</v>
      </c>
      <c r="EC298" s="12" t="s">
        <v>1493</v>
      </c>
      <c r="ED298" s="12" t="s">
        <v>1493</v>
      </c>
      <c r="EE298" s="12" t="s">
        <v>1493</v>
      </c>
      <c r="EF298" s="12" t="s">
        <v>1493</v>
      </c>
      <c r="EG298" s="12" t="s">
        <v>1493</v>
      </c>
      <c r="EH298" s="12" t="s">
        <v>1493</v>
      </c>
      <c r="EI298" s="12" t="s">
        <v>1493</v>
      </c>
      <c r="EJ298" s="12" t="s">
        <v>1493</v>
      </c>
      <c r="EK298" s="12" t="s">
        <v>1493</v>
      </c>
      <c r="EL298" s="12" t="s">
        <v>1493</v>
      </c>
      <c r="EM298" s="12" t="s">
        <v>1493</v>
      </c>
      <c r="EN298" s="12" t="s">
        <v>1493</v>
      </c>
      <c r="EO298" s="12" t="s">
        <v>1493</v>
      </c>
      <c r="EP298" s="12" t="s">
        <v>1493</v>
      </c>
      <c r="EQ298" s="12" t="s">
        <v>1493</v>
      </c>
      <c r="ER298" s="12" t="s">
        <v>1493</v>
      </c>
      <c r="ES298" s="12" t="s">
        <v>1493</v>
      </c>
      <c r="ET298" s="12" t="s">
        <v>1493</v>
      </c>
      <c r="EU298" s="12" t="s">
        <v>1493</v>
      </c>
      <c r="EV298" s="12" t="s">
        <v>1493</v>
      </c>
      <c r="EW298" s="12" t="s">
        <v>1493</v>
      </c>
      <c r="EX298" s="12" t="s">
        <v>1493</v>
      </c>
      <c r="EY298" s="12" t="s">
        <v>1493</v>
      </c>
      <c r="EZ298" s="12" t="s">
        <v>1493</v>
      </c>
      <c r="FA298" s="12" t="s">
        <v>1493</v>
      </c>
      <c r="FB298" s="12" t="s">
        <v>1493</v>
      </c>
      <c r="FC298" s="12" t="s">
        <v>1493</v>
      </c>
      <c r="FD298" s="12" t="s">
        <v>1493</v>
      </c>
      <c r="FE298" s="12" t="s">
        <v>1493</v>
      </c>
      <c r="FF298" s="12" t="s">
        <v>1493</v>
      </c>
      <c r="FG298" s="12" t="s">
        <v>1493</v>
      </c>
      <c r="FH298" s="12" t="s">
        <v>1493</v>
      </c>
      <c r="FI298" s="12" t="s">
        <v>1493</v>
      </c>
      <c r="FJ298" s="12" t="s">
        <v>1493</v>
      </c>
      <c r="FK298" s="12" t="s">
        <v>1493</v>
      </c>
      <c r="FL298" s="12" t="s">
        <v>1493</v>
      </c>
      <c r="FM298" s="12" t="s">
        <v>1493</v>
      </c>
      <c r="FN298">
        <v>1</v>
      </c>
      <c r="FO298" s="12" t="s">
        <v>1493</v>
      </c>
      <c r="FP298" s="12" t="s">
        <v>1493</v>
      </c>
      <c r="FQ298">
        <v>1</v>
      </c>
      <c r="FR298" s="12" t="s">
        <v>1493</v>
      </c>
      <c r="FS298" s="12" t="s">
        <v>1493</v>
      </c>
      <c r="FT298" s="12" t="s">
        <v>1493</v>
      </c>
      <c r="FU298" s="12" t="s">
        <v>1493</v>
      </c>
      <c r="FV298" s="12" t="s">
        <v>1493</v>
      </c>
      <c r="FW298" s="12" t="s">
        <v>1493</v>
      </c>
      <c r="FX298" s="12" t="s">
        <v>1493</v>
      </c>
      <c r="FY298" s="12" t="s">
        <v>1493</v>
      </c>
      <c r="FZ298" s="12" t="s">
        <v>1493</v>
      </c>
      <c r="GA298" s="12" t="s">
        <v>1493</v>
      </c>
      <c r="GB298" s="12" t="s">
        <v>1493</v>
      </c>
      <c r="GC298" s="12" t="s">
        <v>1493</v>
      </c>
      <c r="GD298" s="12" t="s">
        <v>1493</v>
      </c>
      <c r="GE298" s="12" t="s">
        <v>1493</v>
      </c>
      <c r="GF298" s="12" t="s">
        <v>1493</v>
      </c>
      <c r="GG298" s="12" t="s">
        <v>1493</v>
      </c>
      <c r="GH298" s="12" t="s">
        <v>1493</v>
      </c>
      <c r="GI298" s="12" t="s">
        <v>1493</v>
      </c>
      <c r="GJ298">
        <v>0</v>
      </c>
      <c r="GK298">
        <v>0</v>
      </c>
      <c r="GL298">
        <v>0</v>
      </c>
      <c r="GN298">
        <v>1</v>
      </c>
    </row>
    <row r="299" spans="1:196" x14ac:dyDescent="0.25">
      <c r="A299" s="4">
        <v>1.2030000000000001</v>
      </c>
      <c r="B299" s="12" t="s">
        <v>1327</v>
      </c>
      <c r="C299">
        <v>209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 s="12" t="s">
        <v>1493</v>
      </c>
      <c r="M299" s="12" t="s">
        <v>1493</v>
      </c>
      <c r="N299" s="12" t="s">
        <v>1493</v>
      </c>
      <c r="O299">
        <v>1</v>
      </c>
      <c r="P299" s="12" t="s">
        <v>1493</v>
      </c>
      <c r="Q299" s="12" t="s">
        <v>1493</v>
      </c>
      <c r="R299" s="12" t="s">
        <v>1493</v>
      </c>
      <c r="S299" s="12" t="s">
        <v>1493</v>
      </c>
      <c r="T299" s="12" t="s">
        <v>1493</v>
      </c>
      <c r="U299" s="12" t="s">
        <v>1493</v>
      </c>
      <c r="V299" s="12" t="s">
        <v>1493</v>
      </c>
      <c r="W299" s="12" t="s">
        <v>1493</v>
      </c>
      <c r="X299" s="12" t="s">
        <v>1493</v>
      </c>
      <c r="Y299" s="12" t="s">
        <v>1493</v>
      </c>
      <c r="Z299" s="12" t="s">
        <v>1493</v>
      </c>
      <c r="AA299" s="12" t="s">
        <v>1493</v>
      </c>
      <c r="AB299" s="12" t="s">
        <v>1493</v>
      </c>
      <c r="AC299" s="12" t="s">
        <v>1493</v>
      </c>
      <c r="AD299" s="12" t="s">
        <v>1493</v>
      </c>
      <c r="AE299" s="12" t="s">
        <v>1493</v>
      </c>
      <c r="AF299" s="12" t="s">
        <v>1493</v>
      </c>
      <c r="AG299" s="12" t="s">
        <v>1493</v>
      </c>
      <c r="AH299" s="12" t="s">
        <v>1493</v>
      </c>
      <c r="AI299" s="12" t="s">
        <v>1493</v>
      </c>
      <c r="AJ299" s="12" t="s">
        <v>1493</v>
      </c>
      <c r="AK299" s="12" t="s">
        <v>1493</v>
      </c>
      <c r="AL299" s="12" t="s">
        <v>1493</v>
      </c>
      <c r="AM299" s="12" t="s">
        <v>1493</v>
      </c>
      <c r="AN299" s="12" t="s">
        <v>1493</v>
      </c>
      <c r="AO299" s="12" t="s">
        <v>1493</v>
      </c>
      <c r="AP299" s="12" t="s">
        <v>1493</v>
      </c>
      <c r="AQ299" s="12" t="s">
        <v>1493</v>
      </c>
      <c r="AR299" s="12" t="s">
        <v>1493</v>
      </c>
      <c r="AS299" s="12" t="s">
        <v>1493</v>
      </c>
      <c r="AT299" s="12" t="s">
        <v>1493</v>
      </c>
      <c r="AU299" s="12" t="s">
        <v>1493</v>
      </c>
      <c r="AV299" s="12" t="s">
        <v>1493</v>
      </c>
      <c r="AW299" s="12" t="s">
        <v>1493</v>
      </c>
      <c r="AX299" s="12" t="s">
        <v>1493</v>
      </c>
      <c r="AY299" s="12" t="s">
        <v>1493</v>
      </c>
      <c r="AZ299" s="12" t="s">
        <v>1493</v>
      </c>
      <c r="BA299" s="12" t="s">
        <v>1493</v>
      </c>
      <c r="BB299" s="12" t="s">
        <v>1493</v>
      </c>
      <c r="BC299" s="12" t="s">
        <v>1493</v>
      </c>
      <c r="BD299" s="12" t="s">
        <v>1493</v>
      </c>
      <c r="BE299" s="12" t="s">
        <v>1493</v>
      </c>
      <c r="BF299" s="12" t="s">
        <v>1493</v>
      </c>
      <c r="BG299" s="12" t="s">
        <v>1493</v>
      </c>
      <c r="BH299" s="12" t="s">
        <v>1493</v>
      </c>
      <c r="BI299" s="12" t="s">
        <v>1493</v>
      </c>
      <c r="BJ299" s="12" t="s">
        <v>1493</v>
      </c>
      <c r="BK299" s="12" t="s">
        <v>1493</v>
      </c>
      <c r="BL299" s="12" t="s">
        <v>1493</v>
      </c>
      <c r="BM299" s="12" t="s">
        <v>1493</v>
      </c>
      <c r="BN299" s="12" t="s">
        <v>1493</v>
      </c>
      <c r="BO299" s="12" t="s">
        <v>1493</v>
      </c>
      <c r="BP299" s="12" t="s">
        <v>1493</v>
      </c>
      <c r="BQ299" s="12" t="s">
        <v>1493</v>
      </c>
      <c r="BR299" s="12" t="s">
        <v>1493</v>
      </c>
      <c r="BS299" s="12" t="s">
        <v>1493</v>
      </c>
      <c r="BT299" s="12" t="s">
        <v>1493</v>
      </c>
      <c r="BU299" s="12" t="s">
        <v>1493</v>
      </c>
      <c r="BV299" s="12" t="s">
        <v>1493</v>
      </c>
      <c r="BW299" s="12" t="s">
        <v>1493</v>
      </c>
      <c r="BX299" s="12" t="s">
        <v>1493</v>
      </c>
      <c r="BY299" s="12" t="s">
        <v>1493</v>
      </c>
      <c r="BZ299" s="12" t="s">
        <v>1493</v>
      </c>
      <c r="CA299" s="12" t="s">
        <v>1493</v>
      </c>
      <c r="CB299" s="12" t="s">
        <v>1493</v>
      </c>
      <c r="CC299" s="12" t="s">
        <v>1493</v>
      </c>
      <c r="CD299" s="12" t="s">
        <v>1493</v>
      </c>
      <c r="CE299" s="12" t="s">
        <v>1493</v>
      </c>
      <c r="CF299" s="12" t="s">
        <v>1493</v>
      </c>
      <c r="CG299" s="12" t="s">
        <v>1493</v>
      </c>
      <c r="CH299" s="12" t="s">
        <v>1493</v>
      </c>
      <c r="CI299" s="12" t="s">
        <v>1493</v>
      </c>
      <c r="CJ299" s="12" t="s">
        <v>1493</v>
      </c>
      <c r="CK299" s="12" t="s">
        <v>1493</v>
      </c>
      <c r="CL299" s="12" t="s">
        <v>1493</v>
      </c>
      <c r="CM299" s="12" t="s">
        <v>1493</v>
      </c>
      <c r="CN299" s="12" t="s">
        <v>1493</v>
      </c>
      <c r="CO299" s="12" t="s">
        <v>1493</v>
      </c>
      <c r="CP299" s="12" t="s">
        <v>1493</v>
      </c>
      <c r="CQ299" s="12" t="s">
        <v>1493</v>
      </c>
      <c r="CR299" s="12" t="s">
        <v>1493</v>
      </c>
      <c r="CS299" s="12" t="s">
        <v>1493</v>
      </c>
      <c r="CT299" s="12" t="s">
        <v>1493</v>
      </c>
      <c r="CU299" s="12" t="s">
        <v>1493</v>
      </c>
      <c r="CV299" s="12" t="s">
        <v>1493</v>
      </c>
      <c r="CW299" s="12" t="s">
        <v>1493</v>
      </c>
      <c r="CX299" s="12" t="s">
        <v>1493</v>
      </c>
      <c r="CY299" s="12" t="s">
        <v>1493</v>
      </c>
      <c r="CZ299" s="12" t="s">
        <v>1493</v>
      </c>
      <c r="DA299" s="12" t="s">
        <v>1493</v>
      </c>
      <c r="DB299" s="12" t="s">
        <v>1493</v>
      </c>
      <c r="DC299" s="12" t="s">
        <v>1493</v>
      </c>
      <c r="DD299" s="12" t="s">
        <v>1493</v>
      </c>
      <c r="DE299" s="12" t="s">
        <v>1493</v>
      </c>
      <c r="DF299" s="12" t="s">
        <v>1493</v>
      </c>
      <c r="DG299" s="12" t="s">
        <v>1493</v>
      </c>
      <c r="DH299" s="12" t="s">
        <v>1493</v>
      </c>
      <c r="DI299" s="12" t="s">
        <v>1493</v>
      </c>
      <c r="DJ299" s="12" t="s">
        <v>1493</v>
      </c>
      <c r="DK299" s="12" t="s">
        <v>1493</v>
      </c>
      <c r="DL299" s="12" t="s">
        <v>1493</v>
      </c>
      <c r="DM299" s="12" t="s">
        <v>1493</v>
      </c>
      <c r="DN299" s="12" t="s">
        <v>1493</v>
      </c>
      <c r="DO299" s="12" t="s">
        <v>1493</v>
      </c>
      <c r="DP299" s="12" t="s">
        <v>1493</v>
      </c>
      <c r="DQ299" s="12" t="s">
        <v>1493</v>
      </c>
      <c r="DR299" s="12" t="s">
        <v>1493</v>
      </c>
      <c r="DS299" s="12" t="s">
        <v>1493</v>
      </c>
      <c r="DT299" s="12" t="s">
        <v>1493</v>
      </c>
      <c r="DU299" s="12" t="s">
        <v>1493</v>
      </c>
      <c r="DV299" s="12" t="s">
        <v>1493</v>
      </c>
      <c r="DW299" s="12" t="s">
        <v>1493</v>
      </c>
      <c r="DX299" s="12" t="s">
        <v>1493</v>
      </c>
      <c r="DY299" s="12" t="s">
        <v>1493</v>
      </c>
      <c r="DZ299" s="12" t="s">
        <v>1493</v>
      </c>
      <c r="EA299" s="12" t="s">
        <v>1493</v>
      </c>
      <c r="EB299" s="12" t="s">
        <v>1493</v>
      </c>
      <c r="EC299" s="12" t="s">
        <v>1493</v>
      </c>
      <c r="ED299" s="12" t="s">
        <v>1493</v>
      </c>
      <c r="EE299" s="12" t="s">
        <v>1493</v>
      </c>
      <c r="EF299" s="12" t="s">
        <v>1493</v>
      </c>
      <c r="EG299" s="12" t="s">
        <v>1493</v>
      </c>
      <c r="EH299" s="12" t="s">
        <v>1493</v>
      </c>
      <c r="EI299" s="12" t="s">
        <v>1493</v>
      </c>
      <c r="EJ299" s="12" t="s">
        <v>1493</v>
      </c>
      <c r="EK299" s="12" t="s">
        <v>1493</v>
      </c>
      <c r="EL299" s="12" t="s">
        <v>1493</v>
      </c>
      <c r="EM299" s="12" t="s">
        <v>1493</v>
      </c>
      <c r="EN299" s="12" t="s">
        <v>1493</v>
      </c>
      <c r="EO299" s="12" t="s">
        <v>1493</v>
      </c>
      <c r="EP299" s="12" t="s">
        <v>1493</v>
      </c>
      <c r="EQ299" s="12" t="s">
        <v>1493</v>
      </c>
      <c r="ER299" s="12" t="s">
        <v>1493</v>
      </c>
      <c r="ES299" s="12" t="s">
        <v>1493</v>
      </c>
      <c r="ET299" s="12" t="s">
        <v>1493</v>
      </c>
      <c r="EU299" s="12" t="s">
        <v>1493</v>
      </c>
      <c r="EV299" s="12" t="s">
        <v>1493</v>
      </c>
      <c r="EW299" s="12" t="s">
        <v>1493</v>
      </c>
      <c r="EX299" s="12" t="s">
        <v>1493</v>
      </c>
      <c r="EY299" s="12" t="s">
        <v>1493</v>
      </c>
      <c r="EZ299" s="12" t="s">
        <v>1493</v>
      </c>
      <c r="FA299" s="12" t="s">
        <v>1493</v>
      </c>
      <c r="FB299" s="12" t="s">
        <v>1493</v>
      </c>
      <c r="FC299" s="12" t="s">
        <v>1493</v>
      </c>
      <c r="FD299" s="12" t="s">
        <v>1493</v>
      </c>
      <c r="FE299" s="12" t="s">
        <v>1493</v>
      </c>
      <c r="FF299" s="12" t="s">
        <v>1493</v>
      </c>
      <c r="FG299" s="12" t="s">
        <v>1493</v>
      </c>
      <c r="FH299" s="12" t="s">
        <v>1493</v>
      </c>
      <c r="FI299" s="12" t="s">
        <v>1493</v>
      </c>
      <c r="FJ299" s="12" t="s">
        <v>1493</v>
      </c>
      <c r="FK299" s="12" t="s">
        <v>1493</v>
      </c>
      <c r="FL299" s="12" t="s">
        <v>1493</v>
      </c>
      <c r="FM299" s="12" t="s">
        <v>1493</v>
      </c>
      <c r="FN299">
        <v>1</v>
      </c>
      <c r="FO299" s="12" t="s">
        <v>1493</v>
      </c>
      <c r="FP299" s="12" t="s">
        <v>1493</v>
      </c>
      <c r="FQ299">
        <v>1</v>
      </c>
      <c r="FR299" s="12" t="s">
        <v>1493</v>
      </c>
      <c r="FS299" s="12" t="s">
        <v>1493</v>
      </c>
      <c r="FT299" s="12" t="s">
        <v>1493</v>
      </c>
      <c r="FU299" s="12" t="s">
        <v>1493</v>
      </c>
      <c r="FV299" s="12" t="s">
        <v>1493</v>
      </c>
      <c r="FW299" s="12" t="s">
        <v>1493</v>
      </c>
      <c r="FX299" s="12" t="s">
        <v>1493</v>
      </c>
      <c r="FY299" s="12" t="s">
        <v>1493</v>
      </c>
      <c r="FZ299" s="12" t="s">
        <v>1493</v>
      </c>
      <c r="GA299" s="12" t="s">
        <v>1493</v>
      </c>
      <c r="GB299" s="12" t="s">
        <v>1493</v>
      </c>
      <c r="GC299" s="12" t="s">
        <v>1493</v>
      </c>
      <c r="GD299" s="12" t="s">
        <v>1493</v>
      </c>
      <c r="GE299" s="12" t="s">
        <v>1493</v>
      </c>
      <c r="GF299" s="12" t="s">
        <v>1493</v>
      </c>
      <c r="GG299" s="12" t="s">
        <v>1493</v>
      </c>
      <c r="GH299" s="12" t="s">
        <v>1493</v>
      </c>
      <c r="GI299" s="12" t="s">
        <v>1493</v>
      </c>
      <c r="GJ299">
        <v>0</v>
      </c>
      <c r="GK299">
        <v>0</v>
      </c>
      <c r="GL299">
        <v>0</v>
      </c>
      <c r="GN299">
        <v>1</v>
      </c>
    </row>
    <row r="300" spans="1:196" x14ac:dyDescent="0.25">
      <c r="A300" s="4">
        <v>1.204</v>
      </c>
      <c r="B300" s="12" t="s">
        <v>734</v>
      </c>
      <c r="C300" s="12" t="s">
        <v>1493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 s="12" t="s">
        <v>1493</v>
      </c>
      <c r="M300" s="12" t="s">
        <v>1493</v>
      </c>
      <c r="N300" s="12" t="s">
        <v>1493</v>
      </c>
      <c r="O300" s="12" t="s">
        <v>1493</v>
      </c>
      <c r="P300" s="12" t="s">
        <v>883</v>
      </c>
      <c r="Q300" s="12" t="s">
        <v>1493</v>
      </c>
      <c r="R300">
        <v>1</v>
      </c>
      <c r="S300" s="12" t="s">
        <v>1493</v>
      </c>
      <c r="T300" s="12" t="s">
        <v>1493</v>
      </c>
      <c r="U300" s="12" t="s">
        <v>1493</v>
      </c>
      <c r="V300" s="12" t="s">
        <v>1493</v>
      </c>
      <c r="W300" s="12" t="s">
        <v>1493</v>
      </c>
      <c r="X300" s="12" t="s">
        <v>1493</v>
      </c>
      <c r="Y300" s="12" t="s">
        <v>1493</v>
      </c>
      <c r="Z300" s="12" t="s">
        <v>1493</v>
      </c>
      <c r="AA300" s="12" t="s">
        <v>1493</v>
      </c>
      <c r="AB300">
        <v>1</v>
      </c>
      <c r="AC300">
        <v>1</v>
      </c>
      <c r="AD300" s="12" t="s">
        <v>1493</v>
      </c>
      <c r="AE300" s="12" t="s">
        <v>1493</v>
      </c>
      <c r="AF300" s="12" t="s">
        <v>1493</v>
      </c>
      <c r="AG300" s="12" t="s">
        <v>1493</v>
      </c>
      <c r="AH300" s="12" t="s">
        <v>1493</v>
      </c>
      <c r="AI300" s="12" t="s">
        <v>1493</v>
      </c>
      <c r="AJ300" s="12" t="s">
        <v>1493</v>
      </c>
      <c r="AK300" s="12" t="s">
        <v>1493</v>
      </c>
      <c r="AL300" s="12" t="s">
        <v>1493</v>
      </c>
      <c r="AM300" s="12" t="s">
        <v>1493</v>
      </c>
      <c r="AN300" s="12" t="s">
        <v>1493</v>
      </c>
      <c r="AO300" s="12" t="s">
        <v>1493</v>
      </c>
      <c r="AP300" s="12" t="s">
        <v>1493</v>
      </c>
      <c r="AQ300" s="12" t="s">
        <v>1493</v>
      </c>
      <c r="AR300" s="12" t="s">
        <v>1493</v>
      </c>
      <c r="AS300" s="12" t="s">
        <v>1493</v>
      </c>
      <c r="AT300" s="12" t="s">
        <v>1493</v>
      </c>
      <c r="AU300" s="12" t="s">
        <v>1493</v>
      </c>
      <c r="AV300" s="12" t="s">
        <v>1493</v>
      </c>
      <c r="AW300" s="12" t="s">
        <v>1493</v>
      </c>
      <c r="AX300" s="12" t="s">
        <v>1493</v>
      </c>
      <c r="AY300" s="12" t="s">
        <v>1493</v>
      </c>
      <c r="AZ300" s="12" t="s">
        <v>1493</v>
      </c>
      <c r="BA300" s="12" t="s">
        <v>1493</v>
      </c>
      <c r="BB300" s="12" t="s">
        <v>1493</v>
      </c>
      <c r="BC300" s="12" t="s">
        <v>1493</v>
      </c>
      <c r="BD300" s="12" t="s">
        <v>1493</v>
      </c>
      <c r="BE300" s="12" t="s">
        <v>1493</v>
      </c>
      <c r="BF300" s="12" t="s">
        <v>1493</v>
      </c>
      <c r="BG300" s="12" t="s">
        <v>1493</v>
      </c>
      <c r="BH300" s="12" t="s">
        <v>1493</v>
      </c>
      <c r="BI300" s="12" t="s">
        <v>1493</v>
      </c>
      <c r="BJ300" s="12" t="s">
        <v>1493</v>
      </c>
      <c r="BK300" s="12" t="s">
        <v>1493</v>
      </c>
      <c r="BL300" s="12" t="s">
        <v>1493</v>
      </c>
      <c r="BM300" s="12" t="s">
        <v>1493</v>
      </c>
      <c r="BN300" s="12" t="s">
        <v>1493</v>
      </c>
      <c r="BO300" s="12" t="s">
        <v>1493</v>
      </c>
      <c r="BP300" s="12" t="s">
        <v>1493</v>
      </c>
      <c r="BQ300" s="12" t="s">
        <v>1493</v>
      </c>
      <c r="BR300" s="12" t="s">
        <v>1493</v>
      </c>
      <c r="BS300" s="12" t="s">
        <v>1493</v>
      </c>
      <c r="BT300" s="12" t="s">
        <v>1493</v>
      </c>
      <c r="BU300" s="12" t="s">
        <v>1493</v>
      </c>
      <c r="BV300" s="12" t="s">
        <v>1493</v>
      </c>
      <c r="BW300" s="12" t="s">
        <v>1493</v>
      </c>
      <c r="BX300" s="12" t="s">
        <v>1493</v>
      </c>
      <c r="BY300" s="12" t="s">
        <v>1493</v>
      </c>
      <c r="BZ300" s="12" t="s">
        <v>1493</v>
      </c>
      <c r="CA300" s="12" t="s">
        <v>1493</v>
      </c>
      <c r="CB300" s="12" t="s">
        <v>1493</v>
      </c>
      <c r="CC300" s="12" t="s">
        <v>1493</v>
      </c>
      <c r="CD300" s="12" t="s">
        <v>1493</v>
      </c>
      <c r="CE300" s="12" t="s">
        <v>1493</v>
      </c>
      <c r="CF300" s="12" t="s">
        <v>1493</v>
      </c>
      <c r="CG300" s="12" t="s">
        <v>1493</v>
      </c>
      <c r="CH300" s="12" t="s">
        <v>1493</v>
      </c>
      <c r="CI300" s="12" t="s">
        <v>1493</v>
      </c>
      <c r="CJ300" s="12" t="s">
        <v>1493</v>
      </c>
      <c r="CK300" s="12" t="s">
        <v>1493</v>
      </c>
      <c r="CL300" s="12" t="s">
        <v>1493</v>
      </c>
      <c r="CM300" s="12" t="s">
        <v>1493</v>
      </c>
      <c r="CN300" s="12" t="s">
        <v>1493</v>
      </c>
      <c r="CO300" s="12" t="s">
        <v>1493</v>
      </c>
      <c r="CP300" s="12" t="s">
        <v>1493</v>
      </c>
      <c r="CQ300" s="12" t="s">
        <v>1493</v>
      </c>
      <c r="CR300" s="12" t="s">
        <v>1493</v>
      </c>
      <c r="CS300" s="12" t="s">
        <v>1493</v>
      </c>
      <c r="CT300" s="12" t="s">
        <v>1493</v>
      </c>
      <c r="CU300" s="12" t="s">
        <v>1493</v>
      </c>
      <c r="CV300" s="12" t="s">
        <v>1493</v>
      </c>
      <c r="CW300" s="12" t="s">
        <v>1493</v>
      </c>
      <c r="CX300" s="12" t="s">
        <v>1493</v>
      </c>
      <c r="CY300" s="12" t="s">
        <v>1493</v>
      </c>
      <c r="CZ300" s="12" t="s">
        <v>1493</v>
      </c>
      <c r="DA300" s="12" t="s">
        <v>1493</v>
      </c>
      <c r="DB300" s="12" t="s">
        <v>1493</v>
      </c>
      <c r="DC300" s="12" t="s">
        <v>1493</v>
      </c>
      <c r="DD300" s="12" t="s">
        <v>1493</v>
      </c>
      <c r="DE300" s="12" t="s">
        <v>1493</v>
      </c>
      <c r="DF300" s="12" t="s">
        <v>1493</v>
      </c>
      <c r="DG300" s="12" t="s">
        <v>1493</v>
      </c>
      <c r="DH300" s="12" t="s">
        <v>1493</v>
      </c>
      <c r="DI300" s="12" t="s">
        <v>1493</v>
      </c>
      <c r="DJ300" s="12" t="s">
        <v>1493</v>
      </c>
      <c r="DK300" s="12" t="s">
        <v>1493</v>
      </c>
      <c r="DL300" s="12" t="s">
        <v>1493</v>
      </c>
      <c r="DM300" s="12" t="s">
        <v>1493</v>
      </c>
      <c r="DN300" s="12" t="s">
        <v>1493</v>
      </c>
      <c r="DO300" s="12" t="s">
        <v>1493</v>
      </c>
      <c r="DP300" s="12" t="s">
        <v>1493</v>
      </c>
      <c r="DQ300" s="12" t="s">
        <v>1493</v>
      </c>
      <c r="DR300" s="12" t="s">
        <v>1493</v>
      </c>
      <c r="DS300" s="12" t="s">
        <v>1493</v>
      </c>
      <c r="DT300" s="12" t="s">
        <v>1493</v>
      </c>
      <c r="DU300" s="12" t="s">
        <v>1493</v>
      </c>
      <c r="DV300" s="12" t="s">
        <v>1493</v>
      </c>
      <c r="DW300" s="12" t="s">
        <v>1493</v>
      </c>
      <c r="DX300" s="12" t="s">
        <v>1493</v>
      </c>
      <c r="DY300" s="12" t="s">
        <v>1493</v>
      </c>
      <c r="DZ300" s="12" t="s">
        <v>1493</v>
      </c>
      <c r="EA300" s="12" t="s">
        <v>1493</v>
      </c>
      <c r="EB300" s="12" t="s">
        <v>1493</v>
      </c>
      <c r="EC300" s="12" t="s">
        <v>1493</v>
      </c>
      <c r="ED300" s="12" t="s">
        <v>1493</v>
      </c>
      <c r="EE300" s="12" t="s">
        <v>1493</v>
      </c>
      <c r="EF300" s="12" t="s">
        <v>1493</v>
      </c>
      <c r="EG300" s="12" t="s">
        <v>1493</v>
      </c>
      <c r="EH300" s="12" t="s">
        <v>1493</v>
      </c>
      <c r="EI300" s="12" t="s">
        <v>1493</v>
      </c>
      <c r="EJ300" s="12" t="s">
        <v>1493</v>
      </c>
      <c r="EK300" s="12" t="s">
        <v>1493</v>
      </c>
      <c r="EL300" s="12" t="s">
        <v>1493</v>
      </c>
      <c r="EM300" s="12" t="s">
        <v>1493</v>
      </c>
      <c r="EN300" s="12" t="s">
        <v>1493</v>
      </c>
      <c r="EO300" s="12" t="s">
        <v>1493</v>
      </c>
      <c r="EP300" s="12" t="s">
        <v>1493</v>
      </c>
      <c r="EQ300" s="12" t="s">
        <v>1493</v>
      </c>
      <c r="ER300" s="12" t="s">
        <v>1493</v>
      </c>
      <c r="ES300" s="12" t="s">
        <v>1493</v>
      </c>
      <c r="ET300" s="12" t="s">
        <v>1493</v>
      </c>
      <c r="EU300" s="12" t="s">
        <v>1493</v>
      </c>
      <c r="EV300" s="12" t="s">
        <v>1493</v>
      </c>
      <c r="EW300" s="12" t="s">
        <v>1493</v>
      </c>
      <c r="EX300" s="12" t="s">
        <v>1493</v>
      </c>
      <c r="EY300" s="12" t="s">
        <v>1493</v>
      </c>
      <c r="EZ300" s="12" t="s">
        <v>1493</v>
      </c>
      <c r="FA300" s="12" t="s">
        <v>1493</v>
      </c>
      <c r="FB300" s="12" t="s">
        <v>1493</v>
      </c>
      <c r="FC300" s="12" t="s">
        <v>1493</v>
      </c>
      <c r="FD300" s="12" t="s">
        <v>1493</v>
      </c>
      <c r="FE300" s="12" t="s">
        <v>1493</v>
      </c>
      <c r="FF300" s="12" t="s">
        <v>1493</v>
      </c>
      <c r="FG300" s="12" t="s">
        <v>1493</v>
      </c>
      <c r="FH300" s="12" t="s">
        <v>1493</v>
      </c>
      <c r="FI300" s="12" t="s">
        <v>1493</v>
      </c>
      <c r="FJ300" s="12" t="s">
        <v>1493</v>
      </c>
      <c r="FK300" s="12" t="s">
        <v>1493</v>
      </c>
      <c r="FL300" s="12" t="s">
        <v>1493</v>
      </c>
      <c r="FM300" s="12" t="s">
        <v>1493</v>
      </c>
      <c r="FN300">
        <v>1</v>
      </c>
      <c r="FO300" s="12" t="s">
        <v>1493</v>
      </c>
      <c r="FP300" s="12" t="s">
        <v>1493</v>
      </c>
      <c r="FQ300">
        <v>0</v>
      </c>
      <c r="FR300" s="12" t="s">
        <v>1493</v>
      </c>
      <c r="FS300" s="12" t="s">
        <v>1493</v>
      </c>
      <c r="FT300" s="12" t="s">
        <v>1493</v>
      </c>
      <c r="FU300" s="12" t="s">
        <v>1493</v>
      </c>
      <c r="FV300" s="12" t="s">
        <v>1493</v>
      </c>
      <c r="FW300" s="12" t="s">
        <v>1493</v>
      </c>
      <c r="FX300" s="12" t="s">
        <v>1493</v>
      </c>
      <c r="FY300" s="12" t="s">
        <v>1493</v>
      </c>
      <c r="FZ300" s="12" t="s">
        <v>1493</v>
      </c>
      <c r="GA300" s="12" t="s">
        <v>1493</v>
      </c>
      <c r="GB300" s="12" t="s">
        <v>1493</v>
      </c>
      <c r="GC300" s="12" t="s">
        <v>1493</v>
      </c>
      <c r="GD300" s="12" t="s">
        <v>1493</v>
      </c>
      <c r="GE300" s="12" t="s">
        <v>1493</v>
      </c>
      <c r="GF300" s="12" t="s">
        <v>1493</v>
      </c>
      <c r="GG300" s="12" t="s">
        <v>1493</v>
      </c>
      <c r="GH300" s="12" t="s">
        <v>1493</v>
      </c>
      <c r="GI300" s="12" t="s">
        <v>1493</v>
      </c>
      <c r="GJ300">
        <v>0</v>
      </c>
      <c r="GK300">
        <v>0</v>
      </c>
      <c r="GL300">
        <v>0</v>
      </c>
      <c r="GN300">
        <v>1</v>
      </c>
    </row>
    <row r="301" spans="1:196" x14ac:dyDescent="0.25">
      <c r="A301" s="4">
        <v>1.2050000000000001</v>
      </c>
      <c r="B301" s="12" t="s">
        <v>917</v>
      </c>
      <c r="C301" s="12" t="s">
        <v>1493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 s="12" t="s">
        <v>1493</v>
      </c>
      <c r="M301" s="12" t="s">
        <v>1493</v>
      </c>
      <c r="N301" s="12" t="s">
        <v>1493</v>
      </c>
      <c r="O301" s="12" t="s">
        <v>1493</v>
      </c>
      <c r="P301" t="s">
        <v>1188</v>
      </c>
      <c r="Q301" s="12" t="s">
        <v>1493</v>
      </c>
      <c r="R301">
        <v>1</v>
      </c>
      <c r="S301" s="12" t="s">
        <v>1493</v>
      </c>
      <c r="T301" s="12" t="s">
        <v>1493</v>
      </c>
      <c r="U301" s="12" t="s">
        <v>1493</v>
      </c>
      <c r="V301" s="12" t="s">
        <v>1493</v>
      </c>
      <c r="W301" s="12" t="s">
        <v>1493</v>
      </c>
      <c r="X301" s="12" t="s">
        <v>1493</v>
      </c>
      <c r="Y301" s="12" t="s">
        <v>1493</v>
      </c>
      <c r="Z301" s="12" t="s">
        <v>1493</v>
      </c>
      <c r="AA301" s="12" t="s">
        <v>1493</v>
      </c>
      <c r="AB301" s="12" t="s">
        <v>1493</v>
      </c>
      <c r="AC301" s="12" t="s">
        <v>1493</v>
      </c>
      <c r="AD301" t="s">
        <v>918</v>
      </c>
      <c r="AE301" s="12" t="s">
        <v>1493</v>
      </c>
      <c r="AF301" s="12" t="s">
        <v>1493</v>
      </c>
      <c r="AG301" s="12" t="s">
        <v>1493</v>
      </c>
      <c r="AH301" s="12" t="s">
        <v>1493</v>
      </c>
      <c r="AI301" s="12" t="s">
        <v>1493</v>
      </c>
      <c r="AJ301" s="12" t="s">
        <v>1493</v>
      </c>
      <c r="AK301" s="12" t="s">
        <v>1493</v>
      </c>
      <c r="AL301" s="12" t="s">
        <v>1493</v>
      </c>
      <c r="AM301" s="12" t="s">
        <v>1493</v>
      </c>
      <c r="AN301" s="12" t="s">
        <v>1493</v>
      </c>
      <c r="AO301" s="12" t="s">
        <v>1493</v>
      </c>
      <c r="AP301">
        <v>1</v>
      </c>
      <c r="AQ301">
        <v>1</v>
      </c>
      <c r="AR301" s="12" t="s">
        <v>1493</v>
      </c>
      <c r="AS301" s="12" t="s">
        <v>1493</v>
      </c>
      <c r="AT301" s="12" t="s">
        <v>1493</v>
      </c>
      <c r="AU301" s="12" t="s">
        <v>1493</v>
      </c>
      <c r="AV301" s="12" t="s">
        <v>1493</v>
      </c>
      <c r="AW301" s="12" t="s">
        <v>1493</v>
      </c>
      <c r="AX301" s="12" t="s">
        <v>1493</v>
      </c>
      <c r="AY301" s="12" t="s">
        <v>1493</v>
      </c>
      <c r="AZ301" s="12" t="s">
        <v>1493</v>
      </c>
      <c r="BA301" s="12" t="s">
        <v>1493</v>
      </c>
      <c r="BB301" s="12" t="s">
        <v>1493</v>
      </c>
      <c r="BC301" s="12" t="s">
        <v>1493</v>
      </c>
      <c r="BD301" s="12" t="s">
        <v>1493</v>
      </c>
      <c r="BE301" s="12" t="s">
        <v>1493</v>
      </c>
      <c r="BF301" s="12" t="s">
        <v>1493</v>
      </c>
      <c r="BG301" s="12" t="s">
        <v>1493</v>
      </c>
      <c r="BH301" s="12" t="s">
        <v>1493</v>
      </c>
      <c r="BI301" s="12" t="s">
        <v>1493</v>
      </c>
      <c r="BJ301" s="12" t="s">
        <v>1493</v>
      </c>
      <c r="BK301" s="12" t="s">
        <v>1493</v>
      </c>
      <c r="BL301" s="12" t="s">
        <v>1493</v>
      </c>
      <c r="BM301" s="12" t="s">
        <v>1493</v>
      </c>
      <c r="BN301" s="12" t="s">
        <v>1493</v>
      </c>
      <c r="BO301" s="12" t="s">
        <v>1493</v>
      </c>
      <c r="BP301" s="12" t="s">
        <v>1493</v>
      </c>
      <c r="BQ301" s="12" t="s">
        <v>1493</v>
      </c>
      <c r="BR301" s="12" t="s">
        <v>1493</v>
      </c>
      <c r="BS301" s="12" t="s">
        <v>1493</v>
      </c>
      <c r="BT301" s="12" t="s">
        <v>1493</v>
      </c>
      <c r="BU301" s="12" t="s">
        <v>1493</v>
      </c>
      <c r="BV301" s="12" t="s">
        <v>1493</v>
      </c>
      <c r="BW301" s="12" t="s">
        <v>1493</v>
      </c>
      <c r="BX301" s="12" t="s">
        <v>1493</v>
      </c>
      <c r="BY301" s="12" t="s">
        <v>1493</v>
      </c>
      <c r="BZ301" s="12" t="s">
        <v>1493</v>
      </c>
      <c r="CA301" s="12" t="s">
        <v>1493</v>
      </c>
      <c r="CB301" s="12" t="s">
        <v>1493</v>
      </c>
      <c r="CC301" s="12" t="s">
        <v>1493</v>
      </c>
      <c r="CD301" s="12" t="s">
        <v>1493</v>
      </c>
      <c r="CE301" s="12" t="s">
        <v>1493</v>
      </c>
      <c r="CF301" s="12" t="s">
        <v>1493</v>
      </c>
      <c r="CG301" s="12" t="s">
        <v>1493</v>
      </c>
      <c r="CH301" s="12" t="s">
        <v>1493</v>
      </c>
      <c r="CI301" s="12" t="s">
        <v>1493</v>
      </c>
      <c r="CJ301" s="12" t="s">
        <v>1493</v>
      </c>
      <c r="CK301" s="12" t="s">
        <v>1493</v>
      </c>
      <c r="CL301" s="12" t="s">
        <v>1493</v>
      </c>
      <c r="CM301" s="12" t="s">
        <v>1493</v>
      </c>
      <c r="CN301" s="12" t="s">
        <v>1493</v>
      </c>
      <c r="CO301" s="12" t="s">
        <v>1493</v>
      </c>
      <c r="CP301" s="12" t="s">
        <v>1493</v>
      </c>
      <c r="CQ301" s="12" t="s">
        <v>1493</v>
      </c>
      <c r="CR301" s="12" t="s">
        <v>1493</v>
      </c>
      <c r="CS301" s="12" t="s">
        <v>1493</v>
      </c>
      <c r="CT301" s="12" t="s">
        <v>1493</v>
      </c>
      <c r="CU301" s="12" t="s">
        <v>1493</v>
      </c>
      <c r="CV301" s="12" t="s">
        <v>1493</v>
      </c>
      <c r="CW301" s="12" t="s">
        <v>1493</v>
      </c>
      <c r="CX301" s="12" t="s">
        <v>1493</v>
      </c>
      <c r="CY301" s="12" t="s">
        <v>1493</v>
      </c>
      <c r="CZ301" s="12" t="s">
        <v>1493</v>
      </c>
      <c r="DA301" s="12" t="s">
        <v>1493</v>
      </c>
      <c r="DB301" s="12" t="s">
        <v>1493</v>
      </c>
      <c r="DC301" s="12" t="s">
        <v>1493</v>
      </c>
      <c r="DD301" s="12" t="s">
        <v>1493</v>
      </c>
      <c r="DE301" s="12" t="s">
        <v>1493</v>
      </c>
      <c r="DF301" s="12" t="s">
        <v>1493</v>
      </c>
      <c r="DG301" s="12" t="s">
        <v>1493</v>
      </c>
      <c r="DH301" s="12" t="s">
        <v>1493</v>
      </c>
      <c r="DI301" s="12" t="s">
        <v>1493</v>
      </c>
      <c r="DJ301" s="12" t="s">
        <v>1493</v>
      </c>
      <c r="DK301" s="12" t="s">
        <v>1493</v>
      </c>
      <c r="DL301" s="12" t="s">
        <v>1493</v>
      </c>
      <c r="DM301" s="12" t="s">
        <v>1493</v>
      </c>
      <c r="DN301" s="12" t="s">
        <v>1493</v>
      </c>
      <c r="DO301" s="12" t="s">
        <v>1493</v>
      </c>
      <c r="DP301" s="12" t="s">
        <v>1493</v>
      </c>
      <c r="DQ301" s="12" t="s">
        <v>1493</v>
      </c>
      <c r="DR301" s="12" t="s">
        <v>1493</v>
      </c>
      <c r="DS301" s="12" t="s">
        <v>1493</v>
      </c>
      <c r="DT301" s="12" t="s">
        <v>1493</v>
      </c>
      <c r="DU301" s="12" t="s">
        <v>1493</v>
      </c>
      <c r="DV301" s="12" t="s">
        <v>1493</v>
      </c>
      <c r="DW301" s="12" t="s">
        <v>1493</v>
      </c>
      <c r="DX301" s="12" t="s">
        <v>1493</v>
      </c>
      <c r="DY301" s="12" t="s">
        <v>1493</v>
      </c>
      <c r="DZ301" s="12" t="s">
        <v>1493</v>
      </c>
      <c r="EA301" s="12" t="s">
        <v>1493</v>
      </c>
      <c r="EB301" s="12" t="s">
        <v>1493</v>
      </c>
      <c r="EC301" s="12" t="s">
        <v>1493</v>
      </c>
      <c r="ED301" s="12" t="s">
        <v>1493</v>
      </c>
      <c r="EE301" s="12" t="s">
        <v>1493</v>
      </c>
      <c r="EF301" s="12" t="s">
        <v>1493</v>
      </c>
      <c r="EG301" s="12" t="s">
        <v>1493</v>
      </c>
      <c r="EH301" s="12" t="s">
        <v>1493</v>
      </c>
      <c r="EI301" s="12" t="s">
        <v>1493</v>
      </c>
      <c r="EJ301" s="12" t="s">
        <v>1493</v>
      </c>
      <c r="EK301" s="12" t="s">
        <v>1493</v>
      </c>
      <c r="EL301" s="12" t="s">
        <v>1493</v>
      </c>
      <c r="EM301" s="12" t="s">
        <v>1493</v>
      </c>
      <c r="EN301" s="12" t="s">
        <v>1493</v>
      </c>
      <c r="EO301" s="12" t="s">
        <v>1493</v>
      </c>
      <c r="EP301" s="12" t="s">
        <v>1493</v>
      </c>
      <c r="EQ301" s="12" t="s">
        <v>1493</v>
      </c>
      <c r="ER301" s="12" t="s">
        <v>1493</v>
      </c>
      <c r="ES301" s="12" t="s">
        <v>1493</v>
      </c>
      <c r="ET301" s="12" t="s">
        <v>1493</v>
      </c>
      <c r="EU301" s="12" t="s">
        <v>1493</v>
      </c>
      <c r="EV301" s="12" t="s">
        <v>1493</v>
      </c>
      <c r="EW301" s="12" t="s">
        <v>1493</v>
      </c>
      <c r="EX301" s="12" t="s">
        <v>1493</v>
      </c>
      <c r="EY301" s="12" t="s">
        <v>1493</v>
      </c>
      <c r="EZ301" s="12" t="s">
        <v>1493</v>
      </c>
      <c r="FA301" s="12" t="s">
        <v>1493</v>
      </c>
      <c r="FB301" s="12" t="s">
        <v>1493</v>
      </c>
      <c r="FC301" s="12" t="s">
        <v>1493</v>
      </c>
      <c r="FD301" s="12" t="s">
        <v>1493</v>
      </c>
      <c r="FE301" s="12" t="s">
        <v>1493</v>
      </c>
      <c r="FF301" s="12" t="s">
        <v>1493</v>
      </c>
      <c r="FG301" s="12" t="s">
        <v>1493</v>
      </c>
      <c r="FH301" s="12" t="s">
        <v>1493</v>
      </c>
      <c r="FI301" s="12" t="s">
        <v>1493</v>
      </c>
      <c r="FJ301" s="12" t="s">
        <v>1493</v>
      </c>
      <c r="FK301" s="12" t="s">
        <v>1493</v>
      </c>
      <c r="FL301" s="12" t="s">
        <v>1493</v>
      </c>
      <c r="FM301" s="12" t="s">
        <v>1493</v>
      </c>
      <c r="FN301">
        <v>1</v>
      </c>
      <c r="FO301" s="12" t="s">
        <v>1493</v>
      </c>
      <c r="FP301" s="12" t="s">
        <v>1493</v>
      </c>
      <c r="FQ301">
        <v>1</v>
      </c>
      <c r="FR301" s="12" t="s">
        <v>1493</v>
      </c>
      <c r="FS301" s="12" t="s">
        <v>1493</v>
      </c>
      <c r="FT301" s="12" t="s">
        <v>1493</v>
      </c>
      <c r="FU301" s="12" t="s">
        <v>1493</v>
      </c>
      <c r="FV301" s="12" t="s">
        <v>1493</v>
      </c>
      <c r="FW301" s="12" t="s">
        <v>1493</v>
      </c>
      <c r="FX301" s="12" t="s">
        <v>1493</v>
      </c>
      <c r="FY301" s="12" t="s">
        <v>1493</v>
      </c>
      <c r="FZ301" s="12" t="s">
        <v>1493</v>
      </c>
      <c r="GA301" s="12" t="s">
        <v>1493</v>
      </c>
      <c r="GB301" s="12" t="s">
        <v>1493</v>
      </c>
      <c r="GC301" s="12" t="s">
        <v>1493</v>
      </c>
      <c r="GD301" s="12" t="s">
        <v>1493</v>
      </c>
      <c r="GE301" s="12" t="s">
        <v>1493</v>
      </c>
      <c r="GF301" s="12" t="s">
        <v>1493</v>
      </c>
      <c r="GG301" s="12" t="s">
        <v>1493</v>
      </c>
      <c r="GH301" s="12" t="s">
        <v>1493</v>
      </c>
      <c r="GI301" s="12" t="s">
        <v>1493</v>
      </c>
      <c r="GJ301">
        <v>0</v>
      </c>
      <c r="GK301">
        <v>0</v>
      </c>
      <c r="GL301">
        <v>0</v>
      </c>
      <c r="GN301">
        <v>1</v>
      </c>
    </row>
    <row r="302" spans="1:196" x14ac:dyDescent="0.25">
      <c r="A302" s="4">
        <v>1.206</v>
      </c>
      <c r="B302" s="12" t="s">
        <v>531</v>
      </c>
      <c r="C302">
        <v>43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 s="12" t="s">
        <v>1493</v>
      </c>
      <c r="M302" s="12" t="s">
        <v>1493</v>
      </c>
      <c r="N302" s="12" t="s">
        <v>1493</v>
      </c>
      <c r="O302" s="12" t="s">
        <v>1493</v>
      </c>
      <c r="P302" t="s">
        <v>1384</v>
      </c>
      <c r="Q302">
        <v>176</v>
      </c>
      <c r="R302">
        <v>1</v>
      </c>
      <c r="S302" s="12" t="s">
        <v>1493</v>
      </c>
      <c r="T302" s="12" t="s">
        <v>1493</v>
      </c>
      <c r="U302" s="12" t="s">
        <v>1493</v>
      </c>
      <c r="V302" s="12" t="s">
        <v>1493</v>
      </c>
      <c r="W302" s="12" t="s">
        <v>1493</v>
      </c>
      <c r="X302" s="12" t="s">
        <v>1493</v>
      </c>
      <c r="Y302" s="12" t="s">
        <v>1493</v>
      </c>
      <c r="Z302" s="12" t="s">
        <v>1493</v>
      </c>
      <c r="AA302" s="12" t="s">
        <v>1493</v>
      </c>
      <c r="AB302">
        <v>1</v>
      </c>
      <c r="AC302">
        <v>1</v>
      </c>
      <c r="AD302" s="12" t="s">
        <v>1493</v>
      </c>
      <c r="AE302" s="12" t="s">
        <v>1493</v>
      </c>
      <c r="AF302" s="12" t="s">
        <v>1493</v>
      </c>
      <c r="AG302" s="12" t="s">
        <v>1493</v>
      </c>
      <c r="AH302" s="12" t="s">
        <v>1493</v>
      </c>
      <c r="AI302" s="12" t="s">
        <v>1493</v>
      </c>
      <c r="AJ302" s="12" t="s">
        <v>1493</v>
      </c>
      <c r="AK302" s="12" t="s">
        <v>1493</v>
      </c>
      <c r="AL302" s="12" t="s">
        <v>1493</v>
      </c>
      <c r="AM302" s="12" t="s">
        <v>1493</v>
      </c>
      <c r="AN302" s="12" t="s">
        <v>1493</v>
      </c>
      <c r="AO302" s="12" t="s">
        <v>1493</v>
      </c>
      <c r="AP302" s="12" t="s">
        <v>1493</v>
      </c>
      <c r="AQ302" s="12" t="s">
        <v>1493</v>
      </c>
      <c r="AR302" s="12" t="s">
        <v>1493</v>
      </c>
      <c r="AS302" s="12" t="s">
        <v>1493</v>
      </c>
      <c r="AT302" s="12" t="s">
        <v>1493</v>
      </c>
      <c r="AU302" s="12" t="s">
        <v>1493</v>
      </c>
      <c r="AV302" s="12" t="s">
        <v>1493</v>
      </c>
      <c r="AW302" s="12" t="s">
        <v>1493</v>
      </c>
      <c r="AX302" s="12" t="s">
        <v>1493</v>
      </c>
      <c r="AY302" s="12" t="s">
        <v>1493</v>
      </c>
      <c r="AZ302" s="12" t="s">
        <v>1493</v>
      </c>
      <c r="BA302" s="12" t="s">
        <v>1493</v>
      </c>
      <c r="BB302" s="12" t="s">
        <v>1493</v>
      </c>
      <c r="BC302" s="12" t="s">
        <v>1493</v>
      </c>
      <c r="BD302" s="12" t="s">
        <v>1493</v>
      </c>
      <c r="BE302" s="12" t="s">
        <v>1493</v>
      </c>
      <c r="BF302" s="12" t="s">
        <v>1493</v>
      </c>
      <c r="BG302" s="12" t="s">
        <v>1493</v>
      </c>
      <c r="BH302" s="12" t="s">
        <v>1493</v>
      </c>
      <c r="BI302" s="12" t="s">
        <v>1493</v>
      </c>
      <c r="BJ302" s="12" t="s">
        <v>1493</v>
      </c>
      <c r="BK302" s="12" t="s">
        <v>1493</v>
      </c>
      <c r="BL302" s="12" t="s">
        <v>1493</v>
      </c>
      <c r="BM302" s="12" t="s">
        <v>1493</v>
      </c>
      <c r="BN302" s="12" t="s">
        <v>1493</v>
      </c>
      <c r="BO302" s="12" t="s">
        <v>1493</v>
      </c>
      <c r="BP302" s="12" t="s">
        <v>1493</v>
      </c>
      <c r="BQ302" s="12" t="s">
        <v>1493</v>
      </c>
      <c r="BR302" s="12" t="s">
        <v>1493</v>
      </c>
      <c r="BS302" s="12" t="s">
        <v>1493</v>
      </c>
      <c r="BT302" s="12" t="s">
        <v>1493</v>
      </c>
      <c r="BU302" s="12" t="s">
        <v>1493</v>
      </c>
      <c r="BV302" s="12" t="s">
        <v>1493</v>
      </c>
      <c r="BW302" s="12" t="s">
        <v>1493</v>
      </c>
      <c r="BX302" s="12" t="s">
        <v>1493</v>
      </c>
      <c r="BY302" s="12" t="s">
        <v>1493</v>
      </c>
      <c r="BZ302" s="12" t="s">
        <v>1493</v>
      </c>
      <c r="CA302" s="12" t="s">
        <v>1493</v>
      </c>
      <c r="CB302" s="12" t="s">
        <v>1493</v>
      </c>
      <c r="CC302" s="12" t="s">
        <v>1493</v>
      </c>
      <c r="CD302" s="12" t="s">
        <v>1493</v>
      </c>
      <c r="CE302" s="12" t="s">
        <v>1493</v>
      </c>
      <c r="CF302" s="12" t="s">
        <v>1493</v>
      </c>
      <c r="CG302" s="12" t="s">
        <v>1493</v>
      </c>
      <c r="CH302" s="12" t="s">
        <v>1493</v>
      </c>
      <c r="CI302" s="12" t="s">
        <v>1493</v>
      </c>
      <c r="CJ302" s="12" t="s">
        <v>1493</v>
      </c>
      <c r="CK302" s="12" t="s">
        <v>1493</v>
      </c>
      <c r="CL302" s="12" t="s">
        <v>1493</v>
      </c>
      <c r="CM302" s="12" t="s">
        <v>1493</v>
      </c>
      <c r="CN302" s="12" t="s">
        <v>1493</v>
      </c>
      <c r="CO302" s="12" t="s">
        <v>1493</v>
      </c>
      <c r="CP302" s="12" t="s">
        <v>1493</v>
      </c>
      <c r="CQ302" s="12" t="s">
        <v>1493</v>
      </c>
      <c r="CR302" s="12" t="s">
        <v>1493</v>
      </c>
      <c r="CS302" s="12" t="s">
        <v>1493</v>
      </c>
      <c r="CT302" s="12" t="s">
        <v>1493</v>
      </c>
      <c r="CU302" s="12" t="s">
        <v>1493</v>
      </c>
      <c r="CV302" s="12" t="s">
        <v>1493</v>
      </c>
      <c r="CW302" s="12" t="s">
        <v>1493</v>
      </c>
      <c r="CX302" s="12" t="s">
        <v>1493</v>
      </c>
      <c r="CY302" s="12" t="s">
        <v>1493</v>
      </c>
      <c r="CZ302" s="12" t="s">
        <v>1493</v>
      </c>
      <c r="DA302" s="12" t="s">
        <v>1493</v>
      </c>
      <c r="DB302" s="12" t="s">
        <v>1493</v>
      </c>
      <c r="DC302" s="12" t="s">
        <v>1493</v>
      </c>
      <c r="DD302" s="12" t="s">
        <v>1493</v>
      </c>
      <c r="DE302" s="12" t="s">
        <v>1493</v>
      </c>
      <c r="DF302" s="12" t="s">
        <v>1493</v>
      </c>
      <c r="DG302" s="12" t="s">
        <v>1493</v>
      </c>
      <c r="DH302" s="12" t="s">
        <v>1493</v>
      </c>
      <c r="DI302" s="12" t="s">
        <v>1493</v>
      </c>
      <c r="DJ302" s="12" t="s">
        <v>1493</v>
      </c>
      <c r="DK302" s="12" t="s">
        <v>1493</v>
      </c>
      <c r="DL302" s="12" t="s">
        <v>1493</v>
      </c>
      <c r="DM302" s="12" t="s">
        <v>1493</v>
      </c>
      <c r="DN302" s="12" t="s">
        <v>1493</v>
      </c>
      <c r="DO302" s="12" t="s">
        <v>1493</v>
      </c>
      <c r="DP302" s="12" t="s">
        <v>1493</v>
      </c>
      <c r="DQ302" s="12" t="s">
        <v>1493</v>
      </c>
      <c r="DR302" s="12" t="s">
        <v>1493</v>
      </c>
      <c r="DS302" s="12" t="s">
        <v>1493</v>
      </c>
      <c r="DT302" s="12" t="s">
        <v>1493</v>
      </c>
      <c r="DU302" s="12" t="s">
        <v>1493</v>
      </c>
      <c r="DV302" s="12" t="s">
        <v>1493</v>
      </c>
      <c r="DW302" s="12" t="s">
        <v>1493</v>
      </c>
      <c r="DX302" s="12" t="s">
        <v>1493</v>
      </c>
      <c r="DY302" s="12" t="s">
        <v>1493</v>
      </c>
      <c r="DZ302" s="12" t="s">
        <v>1493</v>
      </c>
      <c r="EA302" s="12" t="s">
        <v>1493</v>
      </c>
      <c r="EB302" s="12" t="s">
        <v>1493</v>
      </c>
      <c r="EC302" s="12" t="s">
        <v>1493</v>
      </c>
      <c r="ED302" s="12" t="s">
        <v>1493</v>
      </c>
      <c r="EE302" s="12" t="s">
        <v>1493</v>
      </c>
      <c r="EF302" s="12" t="s">
        <v>1493</v>
      </c>
      <c r="EG302" s="12" t="s">
        <v>1493</v>
      </c>
      <c r="EH302" s="12" t="s">
        <v>1493</v>
      </c>
      <c r="EI302" s="12" t="s">
        <v>1493</v>
      </c>
      <c r="EJ302" s="12" t="s">
        <v>1493</v>
      </c>
      <c r="EK302" s="12" t="s">
        <v>1493</v>
      </c>
      <c r="EL302" s="12" t="s">
        <v>1493</v>
      </c>
      <c r="EM302" s="12" t="s">
        <v>1493</v>
      </c>
      <c r="EN302" s="12" t="s">
        <v>1493</v>
      </c>
      <c r="EO302" s="12" t="s">
        <v>1493</v>
      </c>
      <c r="EP302" s="12" t="s">
        <v>1493</v>
      </c>
      <c r="EQ302" s="12" t="s">
        <v>1493</v>
      </c>
      <c r="ER302" s="12" t="s">
        <v>1493</v>
      </c>
      <c r="ES302" s="12" t="s">
        <v>1493</v>
      </c>
      <c r="ET302" s="12" t="s">
        <v>1493</v>
      </c>
      <c r="EU302" s="12" t="s">
        <v>1493</v>
      </c>
      <c r="EV302" s="12" t="s">
        <v>1493</v>
      </c>
      <c r="EW302" s="12" t="s">
        <v>1493</v>
      </c>
      <c r="EX302" s="12" t="s">
        <v>1493</v>
      </c>
      <c r="EY302" s="12" t="s">
        <v>1493</v>
      </c>
      <c r="EZ302" s="12" t="s">
        <v>1493</v>
      </c>
      <c r="FA302" s="12" t="s">
        <v>1493</v>
      </c>
      <c r="FB302" s="12" t="s">
        <v>1493</v>
      </c>
      <c r="FC302" s="12" t="s">
        <v>1493</v>
      </c>
      <c r="FD302" s="12" t="s">
        <v>1493</v>
      </c>
      <c r="FE302" s="12" t="s">
        <v>1493</v>
      </c>
      <c r="FF302" s="12" t="s">
        <v>1493</v>
      </c>
      <c r="FG302" s="12" t="s">
        <v>1493</v>
      </c>
      <c r="FH302" s="12" t="s">
        <v>1493</v>
      </c>
      <c r="FI302" s="12" t="s">
        <v>1493</v>
      </c>
      <c r="FJ302" s="12" t="s">
        <v>1493</v>
      </c>
      <c r="FK302" s="12" t="s">
        <v>1493</v>
      </c>
      <c r="FL302" s="12" t="s">
        <v>1493</v>
      </c>
      <c r="FM302" s="12" t="s">
        <v>1493</v>
      </c>
      <c r="FN302">
        <v>1</v>
      </c>
      <c r="FO302" s="12" t="s">
        <v>1493</v>
      </c>
      <c r="FP302" s="12" t="s">
        <v>1493</v>
      </c>
      <c r="FQ302">
        <v>0</v>
      </c>
      <c r="FR302" s="12" t="s">
        <v>1493</v>
      </c>
      <c r="FS302" s="12" t="s">
        <v>1493</v>
      </c>
      <c r="FT302" s="12" t="s">
        <v>1493</v>
      </c>
      <c r="FU302" s="12" t="s">
        <v>1493</v>
      </c>
      <c r="FV302" s="12" t="s">
        <v>1493</v>
      </c>
      <c r="FW302" s="12" t="s">
        <v>1493</v>
      </c>
      <c r="FX302" s="12" t="s">
        <v>1493</v>
      </c>
      <c r="FY302" s="12" t="s">
        <v>1493</v>
      </c>
      <c r="FZ302" s="12" t="s">
        <v>1493</v>
      </c>
      <c r="GA302" s="12" t="s">
        <v>1493</v>
      </c>
      <c r="GB302" s="12" t="s">
        <v>1493</v>
      </c>
      <c r="GC302" s="12" t="s">
        <v>1493</v>
      </c>
      <c r="GD302" s="12" t="s">
        <v>1493</v>
      </c>
      <c r="GE302" s="12" t="s">
        <v>1493</v>
      </c>
      <c r="GF302" s="12" t="s">
        <v>1493</v>
      </c>
      <c r="GG302" s="12" t="s">
        <v>1493</v>
      </c>
      <c r="GH302" s="12" t="s">
        <v>1493</v>
      </c>
      <c r="GI302" s="12" t="s">
        <v>1493</v>
      </c>
      <c r="GJ302">
        <v>0</v>
      </c>
      <c r="GK302">
        <v>0</v>
      </c>
      <c r="GL302">
        <v>0</v>
      </c>
      <c r="GN302">
        <v>1</v>
      </c>
    </row>
    <row r="303" spans="1:196" x14ac:dyDescent="0.25">
      <c r="A303" s="4">
        <v>1.2070000000000001</v>
      </c>
      <c r="B303" s="12" t="s">
        <v>955</v>
      </c>
      <c r="C303" s="12" t="s">
        <v>1493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 s="12" t="s">
        <v>1493</v>
      </c>
      <c r="M303" s="12" t="s">
        <v>1493</v>
      </c>
      <c r="N303">
        <v>1</v>
      </c>
      <c r="O303">
        <v>1</v>
      </c>
      <c r="P303" s="12" t="s">
        <v>1493</v>
      </c>
      <c r="Q303" s="12" t="s">
        <v>1493</v>
      </c>
      <c r="R303" s="12" t="s">
        <v>1493</v>
      </c>
      <c r="S303" s="12" t="s">
        <v>1493</v>
      </c>
      <c r="T303" s="12" t="s">
        <v>1493</v>
      </c>
      <c r="U303" s="12" t="s">
        <v>1493</v>
      </c>
      <c r="V303" s="12" t="s">
        <v>1493</v>
      </c>
      <c r="W303" s="12" t="s">
        <v>1493</v>
      </c>
      <c r="X303" s="12" t="s">
        <v>1493</v>
      </c>
      <c r="Y303" s="12" t="s">
        <v>1493</v>
      </c>
      <c r="Z303" s="12" t="s">
        <v>1493</v>
      </c>
      <c r="AA303" s="12" t="s">
        <v>1493</v>
      </c>
      <c r="AB303" s="12" t="s">
        <v>1493</v>
      </c>
      <c r="AC303" s="12" t="s">
        <v>1493</v>
      </c>
      <c r="AD303" s="12" t="s">
        <v>1493</v>
      </c>
      <c r="AE303" s="12" t="s">
        <v>1493</v>
      </c>
      <c r="AF303" s="12" t="s">
        <v>1493</v>
      </c>
      <c r="AG303" s="12" t="s">
        <v>1493</v>
      </c>
      <c r="AH303" s="12" t="s">
        <v>1493</v>
      </c>
      <c r="AI303" s="12" t="s">
        <v>1493</v>
      </c>
      <c r="AJ303" s="12" t="s">
        <v>1493</v>
      </c>
      <c r="AK303" s="12" t="s">
        <v>1493</v>
      </c>
      <c r="AL303" s="12" t="s">
        <v>1493</v>
      </c>
      <c r="AM303" s="12" t="s">
        <v>1493</v>
      </c>
      <c r="AN303" s="12" t="s">
        <v>1493</v>
      </c>
      <c r="AO303" s="12" t="s">
        <v>1493</v>
      </c>
      <c r="AP303" s="12" t="s">
        <v>1493</v>
      </c>
      <c r="AQ303" s="12" t="s">
        <v>1493</v>
      </c>
      <c r="AR303" s="12" t="s">
        <v>1493</v>
      </c>
      <c r="AS303" s="12" t="s">
        <v>1493</v>
      </c>
      <c r="AT303" s="12" t="s">
        <v>1493</v>
      </c>
      <c r="AU303" s="12" t="s">
        <v>1493</v>
      </c>
      <c r="AV303" s="12" t="s">
        <v>1493</v>
      </c>
      <c r="AW303" s="12" t="s">
        <v>1493</v>
      </c>
      <c r="AX303" s="12" t="s">
        <v>1493</v>
      </c>
      <c r="AY303" s="12" t="s">
        <v>1493</v>
      </c>
      <c r="AZ303" s="12" t="s">
        <v>1493</v>
      </c>
      <c r="BA303" s="12" t="s">
        <v>1493</v>
      </c>
      <c r="BB303" s="12" t="s">
        <v>1493</v>
      </c>
      <c r="BC303" s="12" t="s">
        <v>1493</v>
      </c>
      <c r="BD303" s="12" t="s">
        <v>1493</v>
      </c>
      <c r="BE303" s="12" t="s">
        <v>1493</v>
      </c>
      <c r="BF303" s="12" t="s">
        <v>1493</v>
      </c>
      <c r="BG303" s="12" t="s">
        <v>1493</v>
      </c>
      <c r="BH303" s="12" t="s">
        <v>1493</v>
      </c>
      <c r="BI303" s="12" t="s">
        <v>1493</v>
      </c>
      <c r="BJ303" s="12" t="s">
        <v>1493</v>
      </c>
      <c r="BK303" s="12" t="s">
        <v>1493</v>
      </c>
      <c r="BL303" s="12" t="s">
        <v>1493</v>
      </c>
      <c r="BM303" s="12" t="s">
        <v>1493</v>
      </c>
      <c r="BN303" s="12" t="s">
        <v>1493</v>
      </c>
      <c r="BO303" s="12" t="s">
        <v>1493</v>
      </c>
      <c r="BP303" s="12" t="s">
        <v>1493</v>
      </c>
      <c r="BQ303" s="12" t="s">
        <v>1493</v>
      </c>
      <c r="BR303" s="12" t="s">
        <v>1493</v>
      </c>
      <c r="BS303" s="12" t="s">
        <v>1493</v>
      </c>
      <c r="BT303" s="12" t="s">
        <v>1493</v>
      </c>
      <c r="BU303" s="12" t="s">
        <v>1493</v>
      </c>
      <c r="BV303" s="12" t="s">
        <v>1493</v>
      </c>
      <c r="BW303" s="12" t="s">
        <v>1493</v>
      </c>
      <c r="BX303" s="12" t="s">
        <v>1493</v>
      </c>
      <c r="BY303" s="12" t="s">
        <v>1493</v>
      </c>
      <c r="BZ303" s="12" t="s">
        <v>1493</v>
      </c>
      <c r="CA303" s="12" t="s">
        <v>1493</v>
      </c>
      <c r="CB303" s="12" t="s">
        <v>1493</v>
      </c>
      <c r="CC303" s="12" t="s">
        <v>1493</v>
      </c>
      <c r="CD303" s="12" t="s">
        <v>1493</v>
      </c>
      <c r="CE303" s="12" t="s">
        <v>1493</v>
      </c>
      <c r="CF303" s="12" t="s">
        <v>1493</v>
      </c>
      <c r="CG303" s="12" t="s">
        <v>1493</v>
      </c>
      <c r="CH303" s="12" t="s">
        <v>1493</v>
      </c>
      <c r="CI303" s="12" t="s">
        <v>1493</v>
      </c>
      <c r="CJ303" s="12" t="s">
        <v>1493</v>
      </c>
      <c r="CK303" s="12" t="s">
        <v>1493</v>
      </c>
      <c r="CL303" s="12" t="s">
        <v>1493</v>
      </c>
      <c r="CM303" s="12" t="s">
        <v>1493</v>
      </c>
      <c r="CN303" s="12" t="s">
        <v>1493</v>
      </c>
      <c r="CO303" s="12" t="s">
        <v>1493</v>
      </c>
      <c r="CP303" s="12" t="s">
        <v>1493</v>
      </c>
      <c r="CQ303" s="12" t="s">
        <v>1493</v>
      </c>
      <c r="CR303" s="12" t="s">
        <v>1493</v>
      </c>
      <c r="CS303" s="12" t="s">
        <v>1493</v>
      </c>
      <c r="CT303" s="12" t="s">
        <v>1493</v>
      </c>
      <c r="CU303" s="12" t="s">
        <v>1493</v>
      </c>
      <c r="CV303" s="12" t="s">
        <v>1493</v>
      </c>
      <c r="CW303" s="12" t="s">
        <v>1493</v>
      </c>
      <c r="CX303" s="12" t="s">
        <v>1493</v>
      </c>
      <c r="CY303" s="12" t="s">
        <v>1493</v>
      </c>
      <c r="CZ303" s="12" t="s">
        <v>1493</v>
      </c>
      <c r="DA303" s="12" t="s">
        <v>1493</v>
      </c>
      <c r="DB303" s="12" t="s">
        <v>1493</v>
      </c>
      <c r="DC303" s="12" t="s">
        <v>1493</v>
      </c>
      <c r="DD303" s="12" t="s">
        <v>1493</v>
      </c>
      <c r="DE303" s="12" t="s">
        <v>1493</v>
      </c>
      <c r="DF303" s="12" t="s">
        <v>1493</v>
      </c>
      <c r="DG303" s="12" t="s">
        <v>1493</v>
      </c>
      <c r="DH303" s="12" t="s">
        <v>1493</v>
      </c>
      <c r="DI303" s="12" t="s">
        <v>1493</v>
      </c>
      <c r="DJ303" s="12" t="s">
        <v>1493</v>
      </c>
      <c r="DK303" s="12" t="s">
        <v>1493</v>
      </c>
      <c r="DL303" s="12" t="s">
        <v>1493</v>
      </c>
      <c r="DM303" s="12" t="s">
        <v>1493</v>
      </c>
      <c r="DN303" s="12" t="s">
        <v>1493</v>
      </c>
      <c r="DO303" s="12" t="s">
        <v>1493</v>
      </c>
      <c r="DP303" s="12" t="s">
        <v>1493</v>
      </c>
      <c r="DQ303" s="12" t="s">
        <v>1493</v>
      </c>
      <c r="DR303" s="12" t="s">
        <v>1493</v>
      </c>
      <c r="DS303" s="12" t="s">
        <v>1493</v>
      </c>
      <c r="DT303" s="12" t="s">
        <v>1493</v>
      </c>
      <c r="DU303" s="12" t="s">
        <v>1493</v>
      </c>
      <c r="DV303" s="12" t="s">
        <v>1493</v>
      </c>
      <c r="DW303" s="12" t="s">
        <v>1493</v>
      </c>
      <c r="DX303" s="12" t="s">
        <v>1493</v>
      </c>
      <c r="DY303" s="12" t="s">
        <v>1493</v>
      </c>
      <c r="DZ303" s="12" t="s">
        <v>1493</v>
      </c>
      <c r="EA303" s="12" t="s">
        <v>1493</v>
      </c>
      <c r="EB303" s="12" t="s">
        <v>1493</v>
      </c>
      <c r="EC303" s="12" t="s">
        <v>1493</v>
      </c>
      <c r="ED303" s="12" t="s">
        <v>1493</v>
      </c>
      <c r="EE303" s="12" t="s">
        <v>1493</v>
      </c>
      <c r="EF303" s="12" t="s">
        <v>1493</v>
      </c>
      <c r="EG303" s="12" t="s">
        <v>1493</v>
      </c>
      <c r="EH303" s="12" t="s">
        <v>1493</v>
      </c>
      <c r="EI303" s="12" t="s">
        <v>1493</v>
      </c>
      <c r="EJ303" s="12" t="s">
        <v>1493</v>
      </c>
      <c r="EK303" s="12" t="s">
        <v>1493</v>
      </c>
      <c r="EL303" s="12" t="s">
        <v>1493</v>
      </c>
      <c r="EM303" s="12" t="s">
        <v>1493</v>
      </c>
      <c r="EN303" s="12" t="s">
        <v>1493</v>
      </c>
      <c r="EO303" s="12" t="s">
        <v>1493</v>
      </c>
      <c r="EP303" s="12" t="s">
        <v>1493</v>
      </c>
      <c r="EQ303" s="12" t="s">
        <v>1493</v>
      </c>
      <c r="ER303" s="12" t="s">
        <v>1493</v>
      </c>
      <c r="ES303" s="12" t="s">
        <v>1493</v>
      </c>
      <c r="ET303" s="12" t="s">
        <v>1493</v>
      </c>
      <c r="EU303" s="12" t="s">
        <v>1493</v>
      </c>
      <c r="EV303" s="12" t="s">
        <v>1493</v>
      </c>
      <c r="EW303" s="12" t="s">
        <v>1493</v>
      </c>
      <c r="EX303" s="12" t="s">
        <v>1493</v>
      </c>
      <c r="EY303" s="12" t="s">
        <v>1493</v>
      </c>
      <c r="EZ303" s="12" t="s">
        <v>1493</v>
      </c>
      <c r="FA303" s="12" t="s">
        <v>1493</v>
      </c>
      <c r="FB303" s="12" t="s">
        <v>1493</v>
      </c>
      <c r="FC303" s="12" t="s">
        <v>1493</v>
      </c>
      <c r="FD303" s="12" t="s">
        <v>1493</v>
      </c>
      <c r="FE303" s="12" t="s">
        <v>1493</v>
      </c>
      <c r="FF303" s="12" t="s">
        <v>1493</v>
      </c>
      <c r="FG303" s="12" t="s">
        <v>1493</v>
      </c>
      <c r="FH303" s="12" t="s">
        <v>1493</v>
      </c>
      <c r="FI303" s="12" t="s">
        <v>1493</v>
      </c>
      <c r="FJ303" s="12" t="s">
        <v>1493</v>
      </c>
      <c r="FK303" s="12" t="s">
        <v>1493</v>
      </c>
      <c r="FL303" s="12" t="s">
        <v>1493</v>
      </c>
      <c r="FM303" s="12" t="s">
        <v>1493</v>
      </c>
      <c r="FN303">
        <v>1</v>
      </c>
      <c r="FO303" s="12" t="s">
        <v>1493</v>
      </c>
      <c r="FP303" s="12" t="s">
        <v>1493</v>
      </c>
      <c r="FQ303">
        <v>0</v>
      </c>
      <c r="FR303" s="12" t="s">
        <v>1493</v>
      </c>
      <c r="FS303" s="12" t="s">
        <v>1493</v>
      </c>
      <c r="FT303" s="12" t="s">
        <v>1493</v>
      </c>
      <c r="FU303" s="12" t="s">
        <v>1493</v>
      </c>
      <c r="FV303" s="12" t="s">
        <v>1493</v>
      </c>
      <c r="FW303" s="12" t="s">
        <v>1493</v>
      </c>
      <c r="FX303" s="12" t="s">
        <v>1493</v>
      </c>
      <c r="FY303" s="12" t="s">
        <v>1493</v>
      </c>
      <c r="FZ303" s="12" t="s">
        <v>1493</v>
      </c>
      <c r="GA303" s="12" t="s">
        <v>1493</v>
      </c>
      <c r="GB303" s="12" t="s">
        <v>1493</v>
      </c>
      <c r="GC303" s="12" t="s">
        <v>1493</v>
      </c>
      <c r="GD303" s="12" t="s">
        <v>1493</v>
      </c>
      <c r="GE303" s="12" t="s">
        <v>1493</v>
      </c>
      <c r="GF303" s="12" t="s">
        <v>1493</v>
      </c>
      <c r="GG303" s="12" t="s">
        <v>1493</v>
      </c>
      <c r="GH303" s="12" t="s">
        <v>1493</v>
      </c>
      <c r="GI303" s="12" t="s">
        <v>1493</v>
      </c>
      <c r="GJ303">
        <v>0</v>
      </c>
      <c r="GK303">
        <v>0</v>
      </c>
      <c r="GL303">
        <v>0</v>
      </c>
      <c r="GN303">
        <v>1</v>
      </c>
    </row>
    <row r="304" spans="1:196" x14ac:dyDescent="0.25">
      <c r="A304" s="4">
        <v>1.208</v>
      </c>
      <c r="B304" s="12" t="s">
        <v>618</v>
      </c>
      <c r="C304" s="12" t="s">
        <v>1493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 s="12" t="s">
        <v>1493</v>
      </c>
      <c r="M304" s="12" t="s">
        <v>1493</v>
      </c>
      <c r="N304" s="12" t="s">
        <v>1493</v>
      </c>
      <c r="O304" s="12" t="s">
        <v>1493</v>
      </c>
      <c r="P304" t="s">
        <v>1198</v>
      </c>
      <c r="Q304" s="12" t="s">
        <v>1493</v>
      </c>
      <c r="R304">
        <v>1</v>
      </c>
      <c r="S304" s="12" t="s">
        <v>1493</v>
      </c>
      <c r="T304" s="12" t="s">
        <v>1493</v>
      </c>
      <c r="U304" s="12" t="s">
        <v>1493</v>
      </c>
      <c r="V304" s="12" t="s">
        <v>1493</v>
      </c>
      <c r="W304" s="12" t="s">
        <v>1493</v>
      </c>
      <c r="X304" s="12" t="s">
        <v>1493</v>
      </c>
      <c r="Y304" s="12" t="s">
        <v>1493</v>
      </c>
      <c r="Z304" s="12" t="s">
        <v>1493</v>
      </c>
      <c r="AA304" s="12" t="s">
        <v>1493</v>
      </c>
      <c r="AB304">
        <v>1</v>
      </c>
      <c r="AC304">
        <v>1</v>
      </c>
      <c r="AD304" t="s">
        <v>1303</v>
      </c>
      <c r="AE304" s="12" t="s">
        <v>1493</v>
      </c>
      <c r="AF304">
        <v>1</v>
      </c>
      <c r="AG304" s="12" t="s">
        <v>1493</v>
      </c>
      <c r="AH304" s="12" t="s">
        <v>1493</v>
      </c>
      <c r="AI304" s="12" t="s">
        <v>1493</v>
      </c>
      <c r="AJ304" s="12" t="s">
        <v>1493</v>
      </c>
      <c r="AK304" s="12" t="s">
        <v>1493</v>
      </c>
      <c r="AL304" s="12" t="s">
        <v>1493</v>
      </c>
      <c r="AM304" s="12" t="s">
        <v>1493</v>
      </c>
      <c r="AN304" s="12" t="s">
        <v>1493</v>
      </c>
      <c r="AO304" s="12" t="s">
        <v>1493</v>
      </c>
      <c r="AP304" s="12" t="s">
        <v>1493</v>
      </c>
      <c r="AQ304">
        <v>1</v>
      </c>
      <c r="AR304" t="s">
        <v>1251</v>
      </c>
      <c r="AS304" s="12" t="s">
        <v>1493</v>
      </c>
      <c r="AT304">
        <v>1</v>
      </c>
      <c r="AU304" s="12" t="s">
        <v>1493</v>
      </c>
      <c r="AV304" s="12" t="s">
        <v>1493</v>
      </c>
      <c r="AW304" s="12" t="s">
        <v>1493</v>
      </c>
      <c r="AX304" s="12" t="s">
        <v>1493</v>
      </c>
      <c r="AY304" s="12" t="s">
        <v>1493</v>
      </c>
      <c r="AZ304" s="12" t="s">
        <v>1493</v>
      </c>
      <c r="BA304" s="12" t="s">
        <v>1493</v>
      </c>
      <c r="BB304" s="12" t="s">
        <v>1493</v>
      </c>
      <c r="BC304" s="12" t="s">
        <v>1493</v>
      </c>
      <c r="BD304" s="12" t="s">
        <v>1493</v>
      </c>
      <c r="BE304" s="12" t="s">
        <v>1493</v>
      </c>
      <c r="BF304" s="12" t="s">
        <v>1493</v>
      </c>
      <c r="BG304" s="12" t="s">
        <v>1493</v>
      </c>
      <c r="BH304" s="12" t="s">
        <v>1493</v>
      </c>
      <c r="BI304" s="12" t="s">
        <v>1493</v>
      </c>
      <c r="BJ304" s="12" t="s">
        <v>1493</v>
      </c>
      <c r="BK304" s="12" t="s">
        <v>1493</v>
      </c>
      <c r="BL304" s="12" t="s">
        <v>1493</v>
      </c>
      <c r="BM304" s="12" t="s">
        <v>1493</v>
      </c>
      <c r="BN304" s="12" t="s">
        <v>1493</v>
      </c>
      <c r="BO304" s="12" t="s">
        <v>1493</v>
      </c>
      <c r="BP304" s="12" t="s">
        <v>1493</v>
      </c>
      <c r="BQ304" s="12" t="s">
        <v>1493</v>
      </c>
      <c r="BR304" s="12" t="s">
        <v>1493</v>
      </c>
      <c r="BS304" s="12" t="s">
        <v>1493</v>
      </c>
      <c r="BT304" s="12" t="s">
        <v>1493</v>
      </c>
      <c r="BU304" s="12" t="s">
        <v>1493</v>
      </c>
      <c r="BV304" s="12" t="s">
        <v>1493</v>
      </c>
      <c r="BW304" s="12" t="s">
        <v>1493</v>
      </c>
      <c r="BX304" s="12" t="s">
        <v>1493</v>
      </c>
      <c r="BY304" s="12" t="s">
        <v>1493</v>
      </c>
      <c r="BZ304" s="12" t="s">
        <v>1493</v>
      </c>
      <c r="CA304" s="12" t="s">
        <v>1493</v>
      </c>
      <c r="CB304" s="12" t="s">
        <v>1493</v>
      </c>
      <c r="CC304" s="12" t="s">
        <v>1493</v>
      </c>
      <c r="CD304" s="12" t="s">
        <v>1493</v>
      </c>
      <c r="CE304" s="12" t="s">
        <v>1493</v>
      </c>
      <c r="CF304" s="12" t="s">
        <v>1493</v>
      </c>
      <c r="CG304" s="12" t="s">
        <v>1493</v>
      </c>
      <c r="CH304" s="12" t="s">
        <v>1493</v>
      </c>
      <c r="CI304" s="12" t="s">
        <v>1493</v>
      </c>
      <c r="CJ304" s="12" t="s">
        <v>1493</v>
      </c>
      <c r="CK304" s="12" t="s">
        <v>1493</v>
      </c>
      <c r="CL304" s="12" t="s">
        <v>1493</v>
      </c>
      <c r="CM304" s="12" t="s">
        <v>1493</v>
      </c>
      <c r="CN304" s="12" t="s">
        <v>1493</v>
      </c>
      <c r="CO304" s="12" t="s">
        <v>1493</v>
      </c>
      <c r="CP304" s="12" t="s">
        <v>1493</v>
      </c>
      <c r="CQ304" s="12" t="s">
        <v>1493</v>
      </c>
      <c r="CR304" s="12" t="s">
        <v>1493</v>
      </c>
      <c r="CS304" s="12" t="s">
        <v>1493</v>
      </c>
      <c r="CT304" s="12" t="s">
        <v>1493</v>
      </c>
      <c r="CU304" s="12" t="s">
        <v>1493</v>
      </c>
      <c r="CV304" s="12" t="s">
        <v>1493</v>
      </c>
      <c r="CW304" s="12" t="s">
        <v>1493</v>
      </c>
      <c r="CX304" s="12" t="s">
        <v>1493</v>
      </c>
      <c r="CY304" s="12" t="s">
        <v>1493</v>
      </c>
      <c r="CZ304" s="12" t="s">
        <v>1493</v>
      </c>
      <c r="DA304" s="12" t="s">
        <v>1493</v>
      </c>
      <c r="DB304" s="12" t="s">
        <v>1493</v>
      </c>
      <c r="DC304" s="12" t="s">
        <v>1493</v>
      </c>
      <c r="DD304" s="12" t="s">
        <v>1493</v>
      </c>
      <c r="DE304" s="12" t="s">
        <v>1493</v>
      </c>
      <c r="DF304" s="12" t="s">
        <v>1493</v>
      </c>
      <c r="DG304" s="12" t="s">
        <v>1493</v>
      </c>
      <c r="DH304" s="12" t="s">
        <v>1493</v>
      </c>
      <c r="DI304" s="12" t="s">
        <v>1493</v>
      </c>
      <c r="DJ304" s="12" t="s">
        <v>1493</v>
      </c>
      <c r="DK304" s="12" t="s">
        <v>1493</v>
      </c>
      <c r="DL304" s="12" t="s">
        <v>1493</v>
      </c>
      <c r="DM304" s="12" t="s">
        <v>1493</v>
      </c>
      <c r="DN304" s="12" t="s">
        <v>1493</v>
      </c>
      <c r="DO304" s="12" t="s">
        <v>1493</v>
      </c>
      <c r="DP304" s="12" t="s">
        <v>1493</v>
      </c>
      <c r="DQ304" s="12" t="s">
        <v>1493</v>
      </c>
      <c r="DR304" s="12" t="s">
        <v>1493</v>
      </c>
      <c r="DS304" s="12" t="s">
        <v>1493</v>
      </c>
      <c r="DT304" s="12" t="s">
        <v>1493</v>
      </c>
      <c r="DU304" s="12" t="s">
        <v>1493</v>
      </c>
      <c r="DV304" s="12" t="s">
        <v>1493</v>
      </c>
      <c r="DW304" s="12" t="s">
        <v>1493</v>
      </c>
      <c r="DX304" s="12" t="s">
        <v>1493</v>
      </c>
      <c r="DY304" s="12" t="s">
        <v>1493</v>
      </c>
      <c r="DZ304" s="12" t="s">
        <v>1493</v>
      </c>
      <c r="EA304" s="12" t="s">
        <v>1493</v>
      </c>
      <c r="EB304" s="12" t="s">
        <v>1493</v>
      </c>
      <c r="EC304" s="12" t="s">
        <v>1493</v>
      </c>
      <c r="ED304" s="12" t="s">
        <v>1493</v>
      </c>
      <c r="EE304" s="12" t="s">
        <v>1493</v>
      </c>
      <c r="EF304" s="12" t="s">
        <v>1493</v>
      </c>
      <c r="EG304" s="12" t="s">
        <v>1493</v>
      </c>
      <c r="EH304" s="12" t="s">
        <v>1493</v>
      </c>
      <c r="EI304" s="12" t="s">
        <v>1493</v>
      </c>
      <c r="EJ304" s="12" t="s">
        <v>1493</v>
      </c>
      <c r="EK304" s="12" t="s">
        <v>1493</v>
      </c>
      <c r="EL304" s="12" t="s">
        <v>1493</v>
      </c>
      <c r="EM304" s="12" t="s">
        <v>1493</v>
      </c>
      <c r="EN304" s="12" t="s">
        <v>1493</v>
      </c>
      <c r="EO304" s="12" t="s">
        <v>1493</v>
      </c>
      <c r="EP304" s="12" t="s">
        <v>1493</v>
      </c>
      <c r="EQ304" s="12" t="s">
        <v>1493</v>
      </c>
      <c r="ER304" s="12" t="s">
        <v>1493</v>
      </c>
      <c r="ES304" s="12" t="s">
        <v>1493</v>
      </c>
      <c r="ET304" s="12" t="s">
        <v>1493</v>
      </c>
      <c r="EU304" s="12" t="s">
        <v>1493</v>
      </c>
      <c r="EV304" s="12" t="s">
        <v>1493</v>
      </c>
      <c r="EW304" s="12" t="s">
        <v>1493</v>
      </c>
      <c r="EX304" s="12" t="s">
        <v>1493</v>
      </c>
      <c r="EY304" s="12" t="s">
        <v>1493</v>
      </c>
      <c r="EZ304" s="12" t="s">
        <v>1493</v>
      </c>
      <c r="FA304" s="12" t="s">
        <v>1493</v>
      </c>
      <c r="FB304" s="12" t="s">
        <v>1493</v>
      </c>
      <c r="FC304" s="12" t="s">
        <v>1493</v>
      </c>
      <c r="FD304" s="12" t="s">
        <v>1493</v>
      </c>
      <c r="FE304" s="12" t="s">
        <v>1493</v>
      </c>
      <c r="FF304" s="12" t="s">
        <v>1493</v>
      </c>
      <c r="FG304" s="12" t="s">
        <v>1493</v>
      </c>
      <c r="FH304" s="12" t="s">
        <v>1493</v>
      </c>
      <c r="FI304" s="12" t="s">
        <v>1493</v>
      </c>
      <c r="FJ304" s="12" t="s">
        <v>1493</v>
      </c>
      <c r="FK304" s="12" t="s">
        <v>1493</v>
      </c>
      <c r="FL304" s="12" t="s">
        <v>1493</v>
      </c>
      <c r="FM304" s="12" t="s">
        <v>1493</v>
      </c>
      <c r="FN304">
        <v>1</v>
      </c>
      <c r="FO304" s="12" t="s">
        <v>1493</v>
      </c>
      <c r="FP304" s="12" t="s">
        <v>1493</v>
      </c>
      <c r="FQ304">
        <v>1</v>
      </c>
      <c r="FR304" s="12" t="s">
        <v>1493</v>
      </c>
      <c r="FS304" s="12" t="s">
        <v>1493</v>
      </c>
      <c r="FT304" s="12" t="s">
        <v>1493</v>
      </c>
      <c r="FU304" s="12" t="s">
        <v>1493</v>
      </c>
      <c r="FV304" s="12" t="s">
        <v>1493</v>
      </c>
      <c r="FW304" s="12" t="s">
        <v>1493</v>
      </c>
      <c r="FX304" s="12" t="s">
        <v>1493</v>
      </c>
      <c r="FY304" s="12" t="s">
        <v>1493</v>
      </c>
      <c r="FZ304" s="12" t="s">
        <v>1493</v>
      </c>
      <c r="GA304" s="12" t="s">
        <v>1493</v>
      </c>
      <c r="GB304" s="12" t="s">
        <v>1493</v>
      </c>
      <c r="GC304" s="12" t="s">
        <v>1493</v>
      </c>
      <c r="GD304" s="12" t="s">
        <v>1493</v>
      </c>
      <c r="GE304" s="12" t="s">
        <v>1493</v>
      </c>
      <c r="GF304" s="12" t="s">
        <v>1493</v>
      </c>
      <c r="GG304" s="12" t="s">
        <v>1493</v>
      </c>
      <c r="GH304" s="12" t="s">
        <v>1493</v>
      </c>
      <c r="GI304" s="12" t="s">
        <v>1493</v>
      </c>
      <c r="GJ304">
        <v>0</v>
      </c>
      <c r="GK304">
        <v>0</v>
      </c>
      <c r="GL304">
        <v>0</v>
      </c>
      <c r="GN304">
        <v>1</v>
      </c>
    </row>
    <row r="305" spans="1:196" x14ac:dyDescent="0.25">
      <c r="A305" s="4">
        <v>1.2090000000000001</v>
      </c>
      <c r="B305" s="12" t="s">
        <v>959</v>
      </c>
      <c r="C305" s="12" t="s">
        <v>1493</v>
      </c>
      <c r="D305">
        <v>1</v>
      </c>
      <c r="E305" s="12" t="s">
        <v>1493</v>
      </c>
      <c r="F305" s="12" t="s">
        <v>1493</v>
      </c>
      <c r="G305" s="12" t="s">
        <v>1493</v>
      </c>
      <c r="H305" s="12" t="s">
        <v>1493</v>
      </c>
      <c r="I305" s="12" t="s">
        <v>1493</v>
      </c>
      <c r="J305" s="12" t="s">
        <v>1493</v>
      </c>
      <c r="K305" s="12" t="s">
        <v>1493</v>
      </c>
      <c r="L305" s="12" t="s">
        <v>1493</v>
      </c>
      <c r="M305" s="12" t="s">
        <v>1493</v>
      </c>
      <c r="N305" s="12" t="s">
        <v>1493</v>
      </c>
      <c r="O305" s="12" t="s">
        <v>1493</v>
      </c>
      <c r="P305" t="s">
        <v>918</v>
      </c>
      <c r="Q305" s="12" t="s">
        <v>1493</v>
      </c>
      <c r="R305" s="12" t="s">
        <v>1493</v>
      </c>
      <c r="S305" s="12" t="s">
        <v>1493</v>
      </c>
      <c r="T305" s="12" t="s">
        <v>1493</v>
      </c>
      <c r="U305" s="12" t="s">
        <v>1493</v>
      </c>
      <c r="V305" s="12" t="s">
        <v>1493</v>
      </c>
      <c r="W305" s="12" t="s">
        <v>1493</v>
      </c>
      <c r="X305" s="12" t="s">
        <v>1493</v>
      </c>
      <c r="Y305" s="12" t="s">
        <v>1493</v>
      </c>
      <c r="Z305" s="12" t="s">
        <v>1493</v>
      </c>
      <c r="AA305" s="12" t="s">
        <v>1493</v>
      </c>
      <c r="AB305" s="12" t="s">
        <v>1493</v>
      </c>
      <c r="AC305">
        <v>1</v>
      </c>
      <c r="AD305" t="s">
        <v>953</v>
      </c>
      <c r="AE305" s="12" t="s">
        <v>1493</v>
      </c>
      <c r="AF305" s="12" t="s">
        <v>1493</v>
      </c>
      <c r="AG305" s="12" t="s">
        <v>1493</v>
      </c>
      <c r="AH305" s="12" t="s">
        <v>1493</v>
      </c>
      <c r="AI305" s="12" t="s">
        <v>1493</v>
      </c>
      <c r="AJ305" s="12" t="s">
        <v>1493</v>
      </c>
      <c r="AK305" s="12" t="s">
        <v>1493</v>
      </c>
      <c r="AL305" s="12" t="s">
        <v>1493</v>
      </c>
      <c r="AM305" s="12" t="s">
        <v>1493</v>
      </c>
      <c r="AN305" s="12" t="s">
        <v>1493</v>
      </c>
      <c r="AO305" s="12" t="s">
        <v>1493</v>
      </c>
      <c r="AP305">
        <v>1</v>
      </c>
      <c r="AQ305" s="12" t="s">
        <v>1493</v>
      </c>
      <c r="AR305" s="12" t="s">
        <v>1493</v>
      </c>
      <c r="AS305" s="12" t="s">
        <v>1493</v>
      </c>
      <c r="AT305" s="12" t="s">
        <v>1493</v>
      </c>
      <c r="AU305" s="12" t="s">
        <v>1493</v>
      </c>
      <c r="AV305" s="12" t="s">
        <v>1493</v>
      </c>
      <c r="AW305" s="12" t="s">
        <v>1493</v>
      </c>
      <c r="AX305" s="12" t="s">
        <v>1493</v>
      </c>
      <c r="AY305" s="12" t="s">
        <v>1493</v>
      </c>
      <c r="AZ305" s="12" t="s">
        <v>1493</v>
      </c>
      <c r="BA305" s="12" t="s">
        <v>1493</v>
      </c>
      <c r="BB305" s="12" t="s">
        <v>1493</v>
      </c>
      <c r="BC305" s="12" t="s">
        <v>1493</v>
      </c>
      <c r="BD305" s="12" t="s">
        <v>1493</v>
      </c>
      <c r="BE305" s="12" t="s">
        <v>1493</v>
      </c>
      <c r="BF305" s="12" t="s">
        <v>1493</v>
      </c>
      <c r="BG305" s="12" t="s">
        <v>1493</v>
      </c>
      <c r="BH305" s="12" t="s">
        <v>1493</v>
      </c>
      <c r="BI305" s="12" t="s">
        <v>1493</v>
      </c>
      <c r="BJ305" s="12" t="s">
        <v>1493</v>
      </c>
      <c r="BK305" s="12" t="s">
        <v>1493</v>
      </c>
      <c r="BL305" s="12" t="s">
        <v>1493</v>
      </c>
      <c r="BM305" s="12" t="s">
        <v>1493</v>
      </c>
      <c r="BN305" s="12" t="s">
        <v>1493</v>
      </c>
      <c r="BO305" s="12" t="s">
        <v>1493</v>
      </c>
      <c r="BP305" s="12" t="s">
        <v>1493</v>
      </c>
      <c r="BQ305" s="12" t="s">
        <v>1493</v>
      </c>
      <c r="BR305" s="12" t="s">
        <v>1493</v>
      </c>
      <c r="BS305" s="12" t="s">
        <v>1493</v>
      </c>
      <c r="BT305" s="12" t="s">
        <v>1493</v>
      </c>
      <c r="BU305" s="12" t="s">
        <v>1493</v>
      </c>
      <c r="BV305" s="12" t="s">
        <v>1493</v>
      </c>
      <c r="BW305" s="12" t="s">
        <v>1493</v>
      </c>
      <c r="BX305" s="12" t="s">
        <v>1493</v>
      </c>
      <c r="BY305" s="12" t="s">
        <v>1493</v>
      </c>
      <c r="BZ305" s="12" t="s">
        <v>1493</v>
      </c>
      <c r="CA305" s="12" t="s">
        <v>1493</v>
      </c>
      <c r="CB305" s="12" t="s">
        <v>1493</v>
      </c>
      <c r="CC305" s="12" t="s">
        <v>1493</v>
      </c>
      <c r="CD305" s="12" t="s">
        <v>1493</v>
      </c>
      <c r="CE305" s="12" t="s">
        <v>1493</v>
      </c>
      <c r="CF305" s="12" t="s">
        <v>1493</v>
      </c>
      <c r="CG305" s="12" t="s">
        <v>1493</v>
      </c>
      <c r="CH305" s="12" t="s">
        <v>1493</v>
      </c>
      <c r="CI305" s="12" t="s">
        <v>1493</v>
      </c>
      <c r="CJ305" s="12" t="s">
        <v>1493</v>
      </c>
      <c r="CK305" s="12" t="s">
        <v>1493</v>
      </c>
      <c r="CL305" s="12" t="s">
        <v>1493</v>
      </c>
      <c r="CM305" s="12" t="s">
        <v>1493</v>
      </c>
      <c r="CN305" s="12" t="s">
        <v>1493</v>
      </c>
      <c r="CO305" s="12" t="s">
        <v>1493</v>
      </c>
      <c r="CP305" s="12" t="s">
        <v>1493</v>
      </c>
      <c r="CQ305" s="12" t="s">
        <v>1493</v>
      </c>
      <c r="CR305" s="12" t="s">
        <v>1493</v>
      </c>
      <c r="CS305" s="12" t="s">
        <v>1493</v>
      </c>
      <c r="CT305" s="12" t="s">
        <v>1493</v>
      </c>
      <c r="CU305" s="12" t="s">
        <v>1493</v>
      </c>
      <c r="CV305" s="12" t="s">
        <v>1493</v>
      </c>
      <c r="CW305" s="12" t="s">
        <v>1493</v>
      </c>
      <c r="CX305" s="12" t="s">
        <v>1493</v>
      </c>
      <c r="CY305" s="12" t="s">
        <v>1493</v>
      </c>
      <c r="CZ305" s="12" t="s">
        <v>1493</v>
      </c>
      <c r="DA305" s="12" t="s">
        <v>1493</v>
      </c>
      <c r="DB305" s="12" t="s">
        <v>1493</v>
      </c>
      <c r="DC305" s="12" t="s">
        <v>1493</v>
      </c>
      <c r="DD305" s="12" t="s">
        <v>1493</v>
      </c>
      <c r="DE305" s="12" t="s">
        <v>1493</v>
      </c>
      <c r="DF305" s="12" t="s">
        <v>1493</v>
      </c>
      <c r="DG305" s="12" t="s">
        <v>1493</v>
      </c>
      <c r="DH305" s="12" t="s">
        <v>1493</v>
      </c>
      <c r="DI305" s="12" t="s">
        <v>1493</v>
      </c>
      <c r="DJ305" s="12" t="s">
        <v>1493</v>
      </c>
      <c r="DK305" s="12" t="s">
        <v>1493</v>
      </c>
      <c r="DL305" s="12" t="s">
        <v>1493</v>
      </c>
      <c r="DM305" s="12" t="s">
        <v>1493</v>
      </c>
      <c r="DN305" s="12" t="s">
        <v>1493</v>
      </c>
      <c r="DO305" s="12" t="s">
        <v>1493</v>
      </c>
      <c r="DP305" s="12" t="s">
        <v>1493</v>
      </c>
      <c r="DQ305" s="12" t="s">
        <v>1493</v>
      </c>
      <c r="DR305" s="12" t="s">
        <v>1493</v>
      </c>
      <c r="DS305" s="12" t="s">
        <v>1493</v>
      </c>
      <c r="DT305" s="12" t="s">
        <v>1493</v>
      </c>
      <c r="DU305" s="12" t="s">
        <v>1493</v>
      </c>
      <c r="DV305" s="12" t="s">
        <v>1493</v>
      </c>
      <c r="DW305" s="12" t="s">
        <v>1493</v>
      </c>
      <c r="DX305" s="12" t="s">
        <v>1493</v>
      </c>
      <c r="DY305" s="12" t="s">
        <v>1493</v>
      </c>
      <c r="DZ305" s="12" t="s">
        <v>1493</v>
      </c>
      <c r="EA305" s="12" t="s">
        <v>1493</v>
      </c>
      <c r="EB305" s="12" t="s">
        <v>1493</v>
      </c>
      <c r="EC305" s="12" t="s">
        <v>1493</v>
      </c>
      <c r="ED305" s="12" t="s">
        <v>1493</v>
      </c>
      <c r="EE305" s="12" t="s">
        <v>1493</v>
      </c>
      <c r="EF305" s="12" t="s">
        <v>1493</v>
      </c>
      <c r="EG305" s="12" t="s">
        <v>1493</v>
      </c>
      <c r="EH305" s="12" t="s">
        <v>1493</v>
      </c>
      <c r="EI305" s="12" t="s">
        <v>1493</v>
      </c>
      <c r="EJ305" s="12" t="s">
        <v>1493</v>
      </c>
      <c r="EK305" s="12" t="s">
        <v>1493</v>
      </c>
      <c r="EL305" s="12" t="s">
        <v>1493</v>
      </c>
      <c r="EM305" s="12" t="s">
        <v>1493</v>
      </c>
      <c r="EN305" s="12" t="s">
        <v>1493</v>
      </c>
      <c r="EO305" s="12" t="s">
        <v>1493</v>
      </c>
      <c r="EP305" s="12" t="s">
        <v>1493</v>
      </c>
      <c r="EQ305" s="12" t="s">
        <v>1493</v>
      </c>
      <c r="ER305" s="12" t="s">
        <v>1493</v>
      </c>
      <c r="ES305" s="12" t="s">
        <v>1493</v>
      </c>
      <c r="ET305" s="12" t="s">
        <v>1493</v>
      </c>
      <c r="EU305" s="12" t="s">
        <v>1493</v>
      </c>
      <c r="EV305" s="12" t="s">
        <v>1493</v>
      </c>
      <c r="EW305" s="12" t="s">
        <v>1493</v>
      </c>
      <c r="EX305" s="12" t="s">
        <v>1493</v>
      </c>
      <c r="EY305" s="12" t="s">
        <v>1493</v>
      </c>
      <c r="EZ305" s="12" t="s">
        <v>1493</v>
      </c>
      <c r="FA305" s="12" t="s">
        <v>1493</v>
      </c>
      <c r="FB305" s="12" t="s">
        <v>1493</v>
      </c>
      <c r="FC305" s="12" t="s">
        <v>1493</v>
      </c>
      <c r="FD305" s="12" t="s">
        <v>1493</v>
      </c>
      <c r="FE305" s="12" t="s">
        <v>1493</v>
      </c>
      <c r="FF305" s="12" t="s">
        <v>1493</v>
      </c>
      <c r="FG305" s="12" t="s">
        <v>1493</v>
      </c>
      <c r="FH305" s="12" t="s">
        <v>1493</v>
      </c>
      <c r="FI305" s="12" t="s">
        <v>1493</v>
      </c>
      <c r="FJ305" s="12" t="s">
        <v>1493</v>
      </c>
      <c r="FK305" s="12" t="s">
        <v>1493</v>
      </c>
      <c r="FL305" s="12" t="s">
        <v>1493</v>
      </c>
      <c r="FM305" s="12" t="s">
        <v>1493</v>
      </c>
      <c r="FN305">
        <v>1</v>
      </c>
      <c r="FO305" s="12" t="s">
        <v>1493</v>
      </c>
      <c r="FP305" s="12" t="s">
        <v>1493</v>
      </c>
      <c r="FQ305">
        <v>1</v>
      </c>
      <c r="FR305" s="12" t="s">
        <v>1493</v>
      </c>
      <c r="FS305" s="12" t="s">
        <v>1493</v>
      </c>
      <c r="FT305" s="12" t="s">
        <v>1493</v>
      </c>
      <c r="FU305" s="12" t="s">
        <v>1493</v>
      </c>
      <c r="FV305" s="12" t="s">
        <v>1493</v>
      </c>
      <c r="FW305" s="12" t="s">
        <v>1493</v>
      </c>
      <c r="FX305" s="12" t="s">
        <v>1493</v>
      </c>
      <c r="FY305" s="12" t="s">
        <v>1493</v>
      </c>
      <c r="FZ305" s="12" t="s">
        <v>1493</v>
      </c>
      <c r="GA305" s="12" t="s">
        <v>1493</v>
      </c>
      <c r="GB305" s="12" t="s">
        <v>1493</v>
      </c>
      <c r="GC305" s="12" t="s">
        <v>1493</v>
      </c>
      <c r="GD305" s="12" t="s">
        <v>1493</v>
      </c>
      <c r="GE305" s="12" t="s">
        <v>1493</v>
      </c>
      <c r="GF305" s="12" t="s">
        <v>1493</v>
      </c>
      <c r="GG305" s="12" t="s">
        <v>1493</v>
      </c>
      <c r="GH305" s="12" t="s">
        <v>1493</v>
      </c>
      <c r="GI305" s="12" t="s">
        <v>1493</v>
      </c>
      <c r="GJ305">
        <v>0</v>
      </c>
      <c r="GK305">
        <v>0</v>
      </c>
      <c r="GL305">
        <v>0</v>
      </c>
      <c r="GN305">
        <v>1</v>
      </c>
    </row>
    <row r="306" spans="1:196" x14ac:dyDescent="0.25">
      <c r="A306" s="4">
        <v>1.21</v>
      </c>
      <c r="B306" s="12" t="s">
        <v>1387</v>
      </c>
      <c r="C306" s="12" t="s">
        <v>1493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 s="12" t="s">
        <v>1493</v>
      </c>
      <c r="M306" s="12" t="s">
        <v>1493</v>
      </c>
      <c r="N306" s="12" t="s">
        <v>1493</v>
      </c>
      <c r="O306" s="12" t="s">
        <v>1493</v>
      </c>
      <c r="P306" t="s">
        <v>1197</v>
      </c>
      <c r="Q306" s="12" t="s">
        <v>1493</v>
      </c>
      <c r="R306">
        <v>1</v>
      </c>
      <c r="S306" s="12" t="s">
        <v>1493</v>
      </c>
      <c r="T306" s="12" t="s">
        <v>1493</v>
      </c>
      <c r="U306" s="12" t="s">
        <v>1493</v>
      </c>
      <c r="V306" s="12" t="s">
        <v>1493</v>
      </c>
      <c r="W306" s="12" t="s">
        <v>1493</v>
      </c>
      <c r="X306" s="12" t="s">
        <v>1493</v>
      </c>
      <c r="Y306" s="12" t="s">
        <v>1493</v>
      </c>
      <c r="Z306" s="12" t="s">
        <v>1493</v>
      </c>
      <c r="AA306" s="12" t="s">
        <v>1493</v>
      </c>
      <c r="AB306">
        <v>1</v>
      </c>
      <c r="AC306">
        <v>1</v>
      </c>
      <c r="AD306" s="12" t="s">
        <v>1493</v>
      </c>
      <c r="AE306" s="12" t="s">
        <v>1493</v>
      </c>
      <c r="AF306" s="12" t="s">
        <v>1493</v>
      </c>
      <c r="AG306" s="12" t="s">
        <v>1493</v>
      </c>
      <c r="AH306" s="12" t="s">
        <v>1493</v>
      </c>
      <c r="AI306" s="12" t="s">
        <v>1493</v>
      </c>
      <c r="AJ306" s="12" t="s">
        <v>1493</v>
      </c>
      <c r="AK306" s="12" t="s">
        <v>1493</v>
      </c>
      <c r="AL306" s="12" t="s">
        <v>1493</v>
      </c>
      <c r="AM306" s="12" t="s">
        <v>1493</v>
      </c>
      <c r="AN306" s="12" t="s">
        <v>1493</v>
      </c>
      <c r="AO306" s="12" t="s">
        <v>1493</v>
      </c>
      <c r="AP306" s="12" t="s">
        <v>1493</v>
      </c>
      <c r="AQ306" s="12" t="s">
        <v>1493</v>
      </c>
      <c r="AR306" s="12" t="s">
        <v>1493</v>
      </c>
      <c r="AS306" s="12" t="s">
        <v>1493</v>
      </c>
      <c r="AT306" s="12" t="s">
        <v>1493</v>
      </c>
      <c r="AU306" s="12" t="s">
        <v>1493</v>
      </c>
      <c r="AV306" s="12" t="s">
        <v>1493</v>
      </c>
      <c r="AW306" s="12" t="s">
        <v>1493</v>
      </c>
      <c r="AX306" s="12" t="s">
        <v>1493</v>
      </c>
      <c r="AY306" s="12" t="s">
        <v>1493</v>
      </c>
      <c r="AZ306" s="12" t="s">
        <v>1493</v>
      </c>
      <c r="BA306" s="12" t="s">
        <v>1493</v>
      </c>
      <c r="BB306" s="12" t="s">
        <v>1493</v>
      </c>
      <c r="BC306" s="12" t="s">
        <v>1493</v>
      </c>
      <c r="BD306" s="12" t="s">
        <v>1493</v>
      </c>
      <c r="BE306" s="12" t="s">
        <v>1493</v>
      </c>
      <c r="BF306" s="12" t="s">
        <v>1493</v>
      </c>
      <c r="BG306" s="12" t="s">
        <v>1493</v>
      </c>
      <c r="BH306" s="12" t="s">
        <v>1493</v>
      </c>
      <c r="BI306" s="12" t="s">
        <v>1493</v>
      </c>
      <c r="BJ306" s="12" t="s">
        <v>1493</v>
      </c>
      <c r="BK306" s="12" t="s">
        <v>1493</v>
      </c>
      <c r="BL306" s="12" t="s">
        <v>1493</v>
      </c>
      <c r="BM306" s="12" t="s">
        <v>1493</v>
      </c>
      <c r="BN306" s="12" t="s">
        <v>1493</v>
      </c>
      <c r="BO306" s="12" t="s">
        <v>1493</v>
      </c>
      <c r="BP306" s="12" t="s">
        <v>1493</v>
      </c>
      <c r="BQ306" s="12" t="s">
        <v>1493</v>
      </c>
      <c r="BR306" s="12" t="s">
        <v>1493</v>
      </c>
      <c r="BS306" s="12" t="s">
        <v>1493</v>
      </c>
      <c r="BT306" s="12" t="s">
        <v>1493</v>
      </c>
      <c r="BU306" s="12" t="s">
        <v>1493</v>
      </c>
      <c r="BV306" s="12" t="s">
        <v>1493</v>
      </c>
      <c r="BW306" s="12" t="s">
        <v>1493</v>
      </c>
      <c r="BX306" s="12" t="s">
        <v>1493</v>
      </c>
      <c r="BY306" s="12" t="s">
        <v>1493</v>
      </c>
      <c r="BZ306" s="12" t="s">
        <v>1493</v>
      </c>
      <c r="CA306" s="12" t="s">
        <v>1493</v>
      </c>
      <c r="CB306" s="12" t="s">
        <v>1493</v>
      </c>
      <c r="CC306" s="12" t="s">
        <v>1493</v>
      </c>
      <c r="CD306" s="12" t="s">
        <v>1493</v>
      </c>
      <c r="CE306" s="12" t="s">
        <v>1493</v>
      </c>
      <c r="CF306" s="12" t="s">
        <v>1493</v>
      </c>
      <c r="CG306" s="12" t="s">
        <v>1493</v>
      </c>
      <c r="CH306" s="12" t="s">
        <v>1493</v>
      </c>
      <c r="CI306" s="12" t="s">
        <v>1493</v>
      </c>
      <c r="CJ306" s="12" t="s">
        <v>1493</v>
      </c>
      <c r="CK306" s="12" t="s">
        <v>1493</v>
      </c>
      <c r="CL306" s="12" t="s">
        <v>1493</v>
      </c>
      <c r="CM306" s="12" t="s">
        <v>1493</v>
      </c>
      <c r="CN306" s="12" t="s">
        <v>1493</v>
      </c>
      <c r="CO306" s="12" t="s">
        <v>1493</v>
      </c>
      <c r="CP306" s="12" t="s">
        <v>1493</v>
      </c>
      <c r="CQ306" s="12" t="s">
        <v>1493</v>
      </c>
      <c r="CR306" s="12" t="s">
        <v>1493</v>
      </c>
      <c r="CS306" s="12" t="s">
        <v>1493</v>
      </c>
      <c r="CT306" s="12" t="s">
        <v>1493</v>
      </c>
      <c r="CU306" s="12" t="s">
        <v>1493</v>
      </c>
      <c r="CV306" s="12" t="s">
        <v>1493</v>
      </c>
      <c r="CW306" s="12" t="s">
        <v>1493</v>
      </c>
      <c r="CX306" s="12" t="s">
        <v>1493</v>
      </c>
      <c r="CY306" s="12" t="s">
        <v>1493</v>
      </c>
      <c r="CZ306" s="12" t="s">
        <v>1493</v>
      </c>
      <c r="DA306" s="12" t="s">
        <v>1493</v>
      </c>
      <c r="DB306" s="12" t="s">
        <v>1493</v>
      </c>
      <c r="DC306" s="12" t="s">
        <v>1493</v>
      </c>
      <c r="DD306" s="12" t="s">
        <v>1493</v>
      </c>
      <c r="DE306" s="12" t="s">
        <v>1493</v>
      </c>
      <c r="DF306" s="12" t="s">
        <v>1493</v>
      </c>
      <c r="DG306" s="12" t="s">
        <v>1493</v>
      </c>
      <c r="DH306" s="12" t="s">
        <v>1493</v>
      </c>
      <c r="DI306" s="12" t="s">
        <v>1493</v>
      </c>
      <c r="DJ306" s="12" t="s">
        <v>1493</v>
      </c>
      <c r="DK306" s="12" t="s">
        <v>1493</v>
      </c>
      <c r="DL306" s="12" t="s">
        <v>1493</v>
      </c>
      <c r="DM306" s="12" t="s">
        <v>1493</v>
      </c>
      <c r="DN306" s="12" t="s">
        <v>1493</v>
      </c>
      <c r="DO306" s="12" t="s">
        <v>1493</v>
      </c>
      <c r="DP306" s="12" t="s">
        <v>1493</v>
      </c>
      <c r="DQ306" s="12" t="s">
        <v>1493</v>
      </c>
      <c r="DR306" s="12" t="s">
        <v>1493</v>
      </c>
      <c r="DS306" s="12" t="s">
        <v>1493</v>
      </c>
      <c r="DT306" s="12" t="s">
        <v>1493</v>
      </c>
      <c r="DU306" s="12" t="s">
        <v>1493</v>
      </c>
      <c r="DV306" s="12" t="s">
        <v>1493</v>
      </c>
      <c r="DW306" s="12" t="s">
        <v>1493</v>
      </c>
      <c r="DX306" s="12" t="s">
        <v>1493</v>
      </c>
      <c r="DY306" s="12" t="s">
        <v>1493</v>
      </c>
      <c r="DZ306" s="12" t="s">
        <v>1493</v>
      </c>
      <c r="EA306" s="12" t="s">
        <v>1493</v>
      </c>
      <c r="EB306" s="12" t="s">
        <v>1493</v>
      </c>
      <c r="EC306" s="12" t="s">
        <v>1493</v>
      </c>
      <c r="ED306" s="12" t="s">
        <v>1493</v>
      </c>
      <c r="EE306" s="12" t="s">
        <v>1493</v>
      </c>
      <c r="EF306" s="12" t="s">
        <v>1493</v>
      </c>
      <c r="EG306" s="12" t="s">
        <v>1493</v>
      </c>
      <c r="EH306" s="12" t="s">
        <v>1493</v>
      </c>
      <c r="EI306" s="12" t="s">
        <v>1493</v>
      </c>
      <c r="EJ306" s="12" t="s">
        <v>1493</v>
      </c>
      <c r="EK306" s="12" t="s">
        <v>1493</v>
      </c>
      <c r="EL306" s="12" t="s">
        <v>1493</v>
      </c>
      <c r="EM306" s="12" t="s">
        <v>1493</v>
      </c>
      <c r="EN306" s="12" t="s">
        <v>1493</v>
      </c>
      <c r="EO306" s="12" t="s">
        <v>1493</v>
      </c>
      <c r="EP306" s="12" t="s">
        <v>1493</v>
      </c>
      <c r="EQ306" s="12" t="s">
        <v>1493</v>
      </c>
      <c r="ER306" s="12" t="s">
        <v>1493</v>
      </c>
      <c r="ES306" s="12" t="s">
        <v>1493</v>
      </c>
      <c r="ET306" s="12" t="s">
        <v>1493</v>
      </c>
      <c r="EU306" s="12" t="s">
        <v>1493</v>
      </c>
      <c r="EV306" s="12" t="s">
        <v>1493</v>
      </c>
      <c r="EW306" s="12" t="s">
        <v>1493</v>
      </c>
      <c r="EX306" s="12" t="s">
        <v>1493</v>
      </c>
      <c r="EY306" s="12" t="s">
        <v>1493</v>
      </c>
      <c r="EZ306" s="12" t="s">
        <v>1493</v>
      </c>
      <c r="FA306" s="12" t="s">
        <v>1493</v>
      </c>
      <c r="FB306" s="12" t="s">
        <v>1493</v>
      </c>
      <c r="FC306" s="12" t="s">
        <v>1493</v>
      </c>
      <c r="FD306" s="12" t="s">
        <v>1493</v>
      </c>
      <c r="FE306" s="12" t="s">
        <v>1493</v>
      </c>
      <c r="FF306" s="12" t="s">
        <v>1493</v>
      </c>
      <c r="FG306" s="12" t="s">
        <v>1493</v>
      </c>
      <c r="FH306" s="12" t="s">
        <v>1493</v>
      </c>
      <c r="FI306" s="12" t="s">
        <v>1493</v>
      </c>
      <c r="FJ306" s="12" t="s">
        <v>1493</v>
      </c>
      <c r="FK306" s="12" t="s">
        <v>1493</v>
      </c>
      <c r="FL306" s="12" t="s">
        <v>1493</v>
      </c>
      <c r="FM306" s="12" t="s">
        <v>1493</v>
      </c>
      <c r="FN306">
        <v>1</v>
      </c>
      <c r="FO306" s="12" t="s">
        <v>1493</v>
      </c>
      <c r="FP306" s="12" t="s">
        <v>1493</v>
      </c>
      <c r="FQ306">
        <v>0</v>
      </c>
      <c r="FR306" s="12" t="s">
        <v>1493</v>
      </c>
      <c r="FS306" s="12" t="s">
        <v>1493</v>
      </c>
      <c r="FT306" s="12" t="s">
        <v>1493</v>
      </c>
      <c r="FU306" s="12" t="s">
        <v>1493</v>
      </c>
      <c r="FV306" s="12" t="s">
        <v>1493</v>
      </c>
      <c r="FW306" s="12" t="s">
        <v>1493</v>
      </c>
      <c r="FX306" s="12" t="s">
        <v>1493</v>
      </c>
      <c r="FY306" s="12" t="s">
        <v>1493</v>
      </c>
      <c r="FZ306" s="12" t="s">
        <v>1493</v>
      </c>
      <c r="GA306" s="12" t="s">
        <v>1493</v>
      </c>
      <c r="GB306" s="12" t="s">
        <v>1493</v>
      </c>
      <c r="GC306" s="12" t="s">
        <v>1493</v>
      </c>
      <c r="GD306" s="12" t="s">
        <v>1493</v>
      </c>
      <c r="GE306" s="12" t="s">
        <v>1493</v>
      </c>
      <c r="GF306" s="12" t="s">
        <v>1493</v>
      </c>
      <c r="GG306" s="12" t="s">
        <v>1493</v>
      </c>
      <c r="GH306" s="12" t="s">
        <v>1493</v>
      </c>
      <c r="GI306" s="12" t="s">
        <v>1493</v>
      </c>
      <c r="GJ306">
        <v>0</v>
      </c>
      <c r="GK306">
        <v>0</v>
      </c>
      <c r="GL306">
        <v>0</v>
      </c>
      <c r="GN306">
        <v>1</v>
      </c>
    </row>
    <row r="307" spans="1:196" x14ac:dyDescent="0.25">
      <c r="A307" s="4">
        <v>1.2110000000000001</v>
      </c>
      <c r="B307" s="12" t="s">
        <v>733</v>
      </c>
      <c r="C307" s="12" t="s">
        <v>1493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 s="12" t="s">
        <v>1493</v>
      </c>
      <c r="M307" s="12" t="s">
        <v>1493</v>
      </c>
      <c r="N307" s="12" t="s">
        <v>1493</v>
      </c>
      <c r="O307" s="12" t="s">
        <v>1493</v>
      </c>
      <c r="P307" t="s">
        <v>1105</v>
      </c>
      <c r="Q307" s="12" t="s">
        <v>1493</v>
      </c>
      <c r="R307" s="12" t="s">
        <v>1493</v>
      </c>
      <c r="S307" s="12" t="s">
        <v>1493</v>
      </c>
      <c r="T307" s="12" t="s">
        <v>1493</v>
      </c>
      <c r="U307" s="12" t="s">
        <v>1493</v>
      </c>
      <c r="V307" s="12" t="s">
        <v>1493</v>
      </c>
      <c r="W307" s="12" t="s">
        <v>1493</v>
      </c>
      <c r="X307" s="12" t="s">
        <v>1493</v>
      </c>
      <c r="Y307" s="12" t="s">
        <v>1493</v>
      </c>
      <c r="Z307" s="12" t="s">
        <v>1493</v>
      </c>
      <c r="AA307" s="12" t="s">
        <v>1493</v>
      </c>
      <c r="AB307">
        <v>1</v>
      </c>
      <c r="AC307">
        <v>1</v>
      </c>
      <c r="AD307" s="12" t="s">
        <v>1493</v>
      </c>
      <c r="AE307" s="12" t="s">
        <v>1493</v>
      </c>
      <c r="AF307" s="12" t="s">
        <v>1493</v>
      </c>
      <c r="AG307" s="12" t="s">
        <v>1493</v>
      </c>
      <c r="AH307" s="12" t="s">
        <v>1493</v>
      </c>
      <c r="AI307" s="12" t="s">
        <v>1493</v>
      </c>
      <c r="AJ307" s="12" t="s">
        <v>1493</v>
      </c>
      <c r="AK307" s="12" t="s">
        <v>1493</v>
      </c>
      <c r="AL307" s="12" t="s">
        <v>1493</v>
      </c>
      <c r="AM307" s="12" t="s">
        <v>1493</v>
      </c>
      <c r="AN307" s="12" t="s">
        <v>1493</v>
      </c>
      <c r="AO307" s="12" t="s">
        <v>1493</v>
      </c>
      <c r="AP307" s="12" t="s">
        <v>1493</v>
      </c>
      <c r="AQ307" s="12" t="s">
        <v>1493</v>
      </c>
      <c r="AR307" s="12" t="s">
        <v>1493</v>
      </c>
      <c r="AS307" s="12" t="s">
        <v>1493</v>
      </c>
      <c r="AT307" s="12" t="s">
        <v>1493</v>
      </c>
      <c r="AU307" s="12" t="s">
        <v>1493</v>
      </c>
      <c r="AV307" s="12" t="s">
        <v>1493</v>
      </c>
      <c r="AW307" s="12" t="s">
        <v>1493</v>
      </c>
      <c r="AX307" s="12" t="s">
        <v>1493</v>
      </c>
      <c r="AY307" s="12" t="s">
        <v>1493</v>
      </c>
      <c r="AZ307" s="12" t="s">
        <v>1493</v>
      </c>
      <c r="BA307" s="12" t="s">
        <v>1493</v>
      </c>
      <c r="BB307" s="12" t="s">
        <v>1493</v>
      </c>
      <c r="BC307" s="12" t="s">
        <v>1493</v>
      </c>
      <c r="BD307" s="12" t="s">
        <v>1493</v>
      </c>
      <c r="BE307" s="12" t="s">
        <v>1493</v>
      </c>
      <c r="BF307" s="12" t="s">
        <v>1493</v>
      </c>
      <c r="BG307" s="12" t="s">
        <v>1493</v>
      </c>
      <c r="BH307" s="12" t="s">
        <v>1493</v>
      </c>
      <c r="BI307" s="12" t="s">
        <v>1493</v>
      </c>
      <c r="BJ307" s="12" t="s">
        <v>1493</v>
      </c>
      <c r="BK307" s="12" t="s">
        <v>1493</v>
      </c>
      <c r="BL307" s="12" t="s">
        <v>1493</v>
      </c>
      <c r="BM307" s="12" t="s">
        <v>1493</v>
      </c>
      <c r="BN307" s="12" t="s">
        <v>1493</v>
      </c>
      <c r="BO307" s="12" t="s">
        <v>1493</v>
      </c>
      <c r="BP307" s="12" t="s">
        <v>1493</v>
      </c>
      <c r="BQ307" s="12" t="s">
        <v>1493</v>
      </c>
      <c r="BR307" s="12" t="s">
        <v>1493</v>
      </c>
      <c r="BS307" s="12" t="s">
        <v>1493</v>
      </c>
      <c r="BT307" s="12" t="s">
        <v>1493</v>
      </c>
      <c r="BU307" s="12" t="s">
        <v>1493</v>
      </c>
      <c r="BV307" s="12" t="s">
        <v>1493</v>
      </c>
      <c r="BW307" s="12" t="s">
        <v>1493</v>
      </c>
      <c r="BX307" s="12" t="s">
        <v>1493</v>
      </c>
      <c r="BY307" s="12" t="s">
        <v>1493</v>
      </c>
      <c r="BZ307" s="12" t="s">
        <v>1493</v>
      </c>
      <c r="CA307" s="12" t="s">
        <v>1493</v>
      </c>
      <c r="CB307" s="12" t="s">
        <v>1493</v>
      </c>
      <c r="CC307" s="12" t="s">
        <v>1493</v>
      </c>
      <c r="CD307" s="12" t="s">
        <v>1493</v>
      </c>
      <c r="CE307" s="12" t="s">
        <v>1493</v>
      </c>
      <c r="CF307" s="12" t="s">
        <v>1493</v>
      </c>
      <c r="CG307" s="12" t="s">
        <v>1493</v>
      </c>
      <c r="CH307" s="12" t="s">
        <v>1493</v>
      </c>
      <c r="CI307" s="12" t="s">
        <v>1493</v>
      </c>
      <c r="CJ307" s="12" t="s">
        <v>1493</v>
      </c>
      <c r="CK307" s="12" t="s">
        <v>1493</v>
      </c>
      <c r="CL307" s="12" t="s">
        <v>1493</v>
      </c>
      <c r="CM307" s="12" t="s">
        <v>1493</v>
      </c>
      <c r="CN307" s="12" t="s">
        <v>1493</v>
      </c>
      <c r="CO307" s="12" t="s">
        <v>1493</v>
      </c>
      <c r="CP307" s="12" t="s">
        <v>1493</v>
      </c>
      <c r="CQ307" s="12" t="s">
        <v>1493</v>
      </c>
      <c r="CR307" s="12" t="s">
        <v>1493</v>
      </c>
      <c r="CS307" s="12" t="s">
        <v>1493</v>
      </c>
      <c r="CT307" s="12" t="s">
        <v>1493</v>
      </c>
      <c r="CU307" s="12" t="s">
        <v>1493</v>
      </c>
      <c r="CV307" s="12" t="s">
        <v>1493</v>
      </c>
      <c r="CW307" s="12" t="s">
        <v>1493</v>
      </c>
      <c r="CX307" s="12" t="s">
        <v>1493</v>
      </c>
      <c r="CY307" s="12" t="s">
        <v>1493</v>
      </c>
      <c r="CZ307" s="12" t="s">
        <v>1493</v>
      </c>
      <c r="DA307" s="12" t="s">
        <v>1493</v>
      </c>
      <c r="DB307" s="12" t="s">
        <v>1493</v>
      </c>
      <c r="DC307" s="12" t="s">
        <v>1493</v>
      </c>
      <c r="DD307" s="12" t="s">
        <v>1493</v>
      </c>
      <c r="DE307" s="12" t="s">
        <v>1493</v>
      </c>
      <c r="DF307" s="12" t="s">
        <v>1493</v>
      </c>
      <c r="DG307" s="12" t="s">
        <v>1493</v>
      </c>
      <c r="DH307" s="12" t="s">
        <v>1493</v>
      </c>
      <c r="DI307" s="12" t="s">
        <v>1493</v>
      </c>
      <c r="DJ307" s="12" t="s">
        <v>1493</v>
      </c>
      <c r="DK307" s="12" t="s">
        <v>1493</v>
      </c>
      <c r="DL307" s="12" t="s">
        <v>1493</v>
      </c>
      <c r="DM307" s="12" t="s">
        <v>1493</v>
      </c>
      <c r="DN307" s="12" t="s">
        <v>1493</v>
      </c>
      <c r="DO307" s="12" t="s">
        <v>1493</v>
      </c>
      <c r="DP307" s="12" t="s">
        <v>1493</v>
      </c>
      <c r="DQ307" s="12" t="s">
        <v>1493</v>
      </c>
      <c r="DR307" s="12" t="s">
        <v>1493</v>
      </c>
      <c r="DS307" s="12" t="s">
        <v>1493</v>
      </c>
      <c r="DT307" s="12" t="s">
        <v>1493</v>
      </c>
      <c r="DU307" s="12" t="s">
        <v>1493</v>
      </c>
      <c r="DV307" s="12" t="s">
        <v>1493</v>
      </c>
      <c r="DW307" s="12" t="s">
        <v>1493</v>
      </c>
      <c r="DX307" s="12" t="s">
        <v>1493</v>
      </c>
      <c r="DY307" s="12" t="s">
        <v>1493</v>
      </c>
      <c r="DZ307" s="12" t="s">
        <v>1493</v>
      </c>
      <c r="EA307" s="12" t="s">
        <v>1493</v>
      </c>
      <c r="EB307" s="12" t="s">
        <v>1493</v>
      </c>
      <c r="EC307" s="12" t="s">
        <v>1493</v>
      </c>
      <c r="ED307" s="12" t="s">
        <v>1493</v>
      </c>
      <c r="EE307" s="12" t="s">
        <v>1493</v>
      </c>
      <c r="EF307" s="12" t="s">
        <v>1493</v>
      </c>
      <c r="EG307" s="12" t="s">
        <v>1493</v>
      </c>
      <c r="EH307" s="12" t="s">
        <v>1493</v>
      </c>
      <c r="EI307" s="12" t="s">
        <v>1493</v>
      </c>
      <c r="EJ307" s="12" t="s">
        <v>1493</v>
      </c>
      <c r="EK307" s="12" t="s">
        <v>1493</v>
      </c>
      <c r="EL307" s="12" t="s">
        <v>1493</v>
      </c>
      <c r="EM307" s="12" t="s">
        <v>1493</v>
      </c>
      <c r="EN307" s="12" t="s">
        <v>1493</v>
      </c>
      <c r="EO307" s="12" t="s">
        <v>1493</v>
      </c>
      <c r="EP307" s="12" t="s">
        <v>1493</v>
      </c>
      <c r="EQ307" s="12" t="s">
        <v>1493</v>
      </c>
      <c r="ER307" s="12" t="s">
        <v>1493</v>
      </c>
      <c r="ES307" s="12" t="s">
        <v>1493</v>
      </c>
      <c r="ET307" s="12" t="s">
        <v>1493</v>
      </c>
      <c r="EU307" s="12" t="s">
        <v>1493</v>
      </c>
      <c r="EV307" s="12" t="s">
        <v>1493</v>
      </c>
      <c r="EW307" s="12" t="s">
        <v>1493</v>
      </c>
      <c r="EX307" s="12" t="s">
        <v>1493</v>
      </c>
      <c r="EY307" s="12" t="s">
        <v>1493</v>
      </c>
      <c r="EZ307" s="12" t="s">
        <v>1493</v>
      </c>
      <c r="FA307" s="12" t="s">
        <v>1493</v>
      </c>
      <c r="FB307" s="12" t="s">
        <v>1493</v>
      </c>
      <c r="FC307" s="12" t="s">
        <v>1493</v>
      </c>
      <c r="FD307" s="12" t="s">
        <v>1493</v>
      </c>
      <c r="FE307" s="12" t="s">
        <v>1493</v>
      </c>
      <c r="FF307" s="12" t="s">
        <v>1493</v>
      </c>
      <c r="FG307" s="12" t="s">
        <v>1493</v>
      </c>
      <c r="FH307" s="12" t="s">
        <v>1493</v>
      </c>
      <c r="FI307" s="12" t="s">
        <v>1493</v>
      </c>
      <c r="FJ307" s="12" t="s">
        <v>1493</v>
      </c>
      <c r="FK307" s="12" t="s">
        <v>1493</v>
      </c>
      <c r="FL307" s="12" t="s">
        <v>1493</v>
      </c>
      <c r="FM307" s="12" t="s">
        <v>1493</v>
      </c>
      <c r="FN307">
        <v>1</v>
      </c>
      <c r="FO307" s="12" t="s">
        <v>1493</v>
      </c>
      <c r="FP307" s="12" t="s">
        <v>1493</v>
      </c>
      <c r="FQ307" s="12" t="s">
        <v>1493</v>
      </c>
      <c r="FR307" s="12" t="s">
        <v>1493</v>
      </c>
      <c r="FS307" s="12" t="s">
        <v>1493</v>
      </c>
      <c r="FT307" s="12" t="s">
        <v>1493</v>
      </c>
      <c r="FU307" s="12" t="s">
        <v>1493</v>
      </c>
      <c r="FV307" s="12" t="s">
        <v>1493</v>
      </c>
      <c r="FW307" s="12" t="s">
        <v>1493</v>
      </c>
      <c r="FX307" s="12" t="s">
        <v>1493</v>
      </c>
      <c r="FY307" s="12" t="s">
        <v>1493</v>
      </c>
      <c r="FZ307" s="12" t="s">
        <v>1493</v>
      </c>
      <c r="GA307" s="12" t="s">
        <v>1493</v>
      </c>
      <c r="GB307" s="12" t="s">
        <v>1493</v>
      </c>
      <c r="GC307" s="12" t="s">
        <v>1493</v>
      </c>
      <c r="GD307" s="12" t="s">
        <v>1493</v>
      </c>
      <c r="GE307" s="12" t="s">
        <v>1493</v>
      </c>
      <c r="GF307" s="12" t="s">
        <v>1493</v>
      </c>
      <c r="GG307" s="12" t="s">
        <v>1493</v>
      </c>
      <c r="GH307" s="12" t="s">
        <v>1493</v>
      </c>
      <c r="GI307" s="12" t="s">
        <v>1493</v>
      </c>
      <c r="GJ307">
        <v>0</v>
      </c>
      <c r="GK307">
        <v>0</v>
      </c>
      <c r="GL307">
        <v>0</v>
      </c>
      <c r="GN307">
        <v>1</v>
      </c>
    </row>
    <row r="308" spans="1:196" x14ac:dyDescent="0.25">
      <c r="A308" s="4">
        <v>1.212</v>
      </c>
      <c r="B308" s="12" t="s">
        <v>836</v>
      </c>
      <c r="C308" s="12" t="s">
        <v>1493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 s="12" t="s">
        <v>1493</v>
      </c>
      <c r="M308" s="12" t="s">
        <v>1493</v>
      </c>
      <c r="N308" s="12" t="s">
        <v>1493</v>
      </c>
      <c r="O308" s="12" t="s">
        <v>1493</v>
      </c>
      <c r="P308" t="s">
        <v>937</v>
      </c>
      <c r="Q308" s="12" t="s">
        <v>1493</v>
      </c>
      <c r="R308">
        <v>1</v>
      </c>
      <c r="S308" s="12" t="s">
        <v>1493</v>
      </c>
      <c r="T308" s="12" t="s">
        <v>1493</v>
      </c>
      <c r="U308" s="12" t="s">
        <v>1493</v>
      </c>
      <c r="V308" s="12" t="s">
        <v>1493</v>
      </c>
      <c r="W308" s="12" t="s">
        <v>1493</v>
      </c>
      <c r="X308" s="12" t="s">
        <v>1493</v>
      </c>
      <c r="Y308" s="12" t="s">
        <v>1493</v>
      </c>
      <c r="Z308" s="12" t="s">
        <v>1493</v>
      </c>
      <c r="AA308" s="12" t="s">
        <v>1493</v>
      </c>
      <c r="AB308">
        <v>1</v>
      </c>
      <c r="AC308">
        <v>1</v>
      </c>
      <c r="AD308" s="12" t="s">
        <v>1493</v>
      </c>
      <c r="AE308" s="12" t="s">
        <v>1493</v>
      </c>
      <c r="AF308" s="12" t="s">
        <v>1493</v>
      </c>
      <c r="AG308" s="12" t="s">
        <v>1493</v>
      </c>
      <c r="AH308" s="12" t="s">
        <v>1493</v>
      </c>
      <c r="AI308" s="12" t="s">
        <v>1493</v>
      </c>
      <c r="AJ308" s="12" t="s">
        <v>1493</v>
      </c>
      <c r="AK308" s="12" t="s">
        <v>1493</v>
      </c>
      <c r="AL308" s="12" t="s">
        <v>1493</v>
      </c>
      <c r="AM308" s="12" t="s">
        <v>1493</v>
      </c>
      <c r="AN308" s="12" t="s">
        <v>1493</v>
      </c>
      <c r="AO308" s="12" t="s">
        <v>1493</v>
      </c>
      <c r="AP308" s="12" t="s">
        <v>1493</v>
      </c>
      <c r="AQ308" s="12" t="s">
        <v>1493</v>
      </c>
      <c r="AR308" s="12" t="s">
        <v>1493</v>
      </c>
      <c r="AS308" s="12" t="s">
        <v>1493</v>
      </c>
      <c r="AT308" s="12" t="s">
        <v>1493</v>
      </c>
      <c r="AU308" s="12" t="s">
        <v>1493</v>
      </c>
      <c r="AV308" s="12" t="s">
        <v>1493</v>
      </c>
      <c r="AW308" s="12" t="s">
        <v>1493</v>
      </c>
      <c r="AX308" s="12" t="s">
        <v>1493</v>
      </c>
      <c r="AY308" s="12" t="s">
        <v>1493</v>
      </c>
      <c r="AZ308" s="12" t="s">
        <v>1493</v>
      </c>
      <c r="BA308" s="12" t="s">
        <v>1493</v>
      </c>
      <c r="BB308" s="12" t="s">
        <v>1493</v>
      </c>
      <c r="BC308" s="12" t="s">
        <v>1493</v>
      </c>
      <c r="BD308" s="12" t="s">
        <v>1493</v>
      </c>
      <c r="BE308" s="12" t="s">
        <v>1493</v>
      </c>
      <c r="BF308" s="12" t="s">
        <v>1493</v>
      </c>
      <c r="BG308" s="12" t="s">
        <v>1493</v>
      </c>
      <c r="BH308" s="12" t="s">
        <v>1493</v>
      </c>
      <c r="BI308" s="12" t="s">
        <v>1493</v>
      </c>
      <c r="BJ308" s="12" t="s">
        <v>1493</v>
      </c>
      <c r="BK308" s="12" t="s">
        <v>1493</v>
      </c>
      <c r="BL308" s="12" t="s">
        <v>1493</v>
      </c>
      <c r="BM308" s="12" t="s">
        <v>1493</v>
      </c>
      <c r="BN308" s="12" t="s">
        <v>1493</v>
      </c>
      <c r="BO308" s="12" t="s">
        <v>1493</v>
      </c>
      <c r="BP308" s="12" t="s">
        <v>1493</v>
      </c>
      <c r="BQ308" s="12" t="s">
        <v>1493</v>
      </c>
      <c r="BR308" s="12" t="s">
        <v>1493</v>
      </c>
      <c r="BS308" s="12" t="s">
        <v>1493</v>
      </c>
      <c r="BT308" s="12" t="s">
        <v>1493</v>
      </c>
      <c r="BU308" s="12" t="s">
        <v>1493</v>
      </c>
      <c r="BV308" s="12" t="s">
        <v>1493</v>
      </c>
      <c r="BW308" s="12" t="s">
        <v>1493</v>
      </c>
      <c r="BX308" s="12" t="s">
        <v>1493</v>
      </c>
      <c r="BY308" s="12" t="s">
        <v>1493</v>
      </c>
      <c r="BZ308" s="12" t="s">
        <v>1493</v>
      </c>
      <c r="CA308" s="12" t="s">
        <v>1493</v>
      </c>
      <c r="CB308" s="12" t="s">
        <v>1493</v>
      </c>
      <c r="CC308" s="12" t="s">
        <v>1493</v>
      </c>
      <c r="CD308" s="12" t="s">
        <v>1493</v>
      </c>
      <c r="CE308" s="12" t="s">
        <v>1493</v>
      </c>
      <c r="CF308" s="12" t="s">
        <v>1493</v>
      </c>
      <c r="CG308" s="12" t="s">
        <v>1493</v>
      </c>
      <c r="CH308" s="12" t="s">
        <v>1493</v>
      </c>
      <c r="CI308" s="12" t="s">
        <v>1493</v>
      </c>
      <c r="CJ308" s="12" t="s">
        <v>1493</v>
      </c>
      <c r="CK308" s="12" t="s">
        <v>1493</v>
      </c>
      <c r="CL308" s="12" t="s">
        <v>1493</v>
      </c>
      <c r="CM308" s="12" t="s">
        <v>1493</v>
      </c>
      <c r="CN308" s="12" t="s">
        <v>1493</v>
      </c>
      <c r="CO308" s="12" t="s">
        <v>1493</v>
      </c>
      <c r="CP308" s="12" t="s">
        <v>1493</v>
      </c>
      <c r="CQ308" s="12" t="s">
        <v>1493</v>
      </c>
      <c r="CR308" s="12" t="s">
        <v>1493</v>
      </c>
      <c r="CS308" s="12" t="s">
        <v>1493</v>
      </c>
      <c r="CT308" s="12" t="s">
        <v>1493</v>
      </c>
      <c r="CU308" s="12" t="s">
        <v>1493</v>
      </c>
      <c r="CV308" s="12" t="s">
        <v>1493</v>
      </c>
      <c r="CW308" s="12" t="s">
        <v>1493</v>
      </c>
      <c r="CX308" s="12" t="s">
        <v>1493</v>
      </c>
      <c r="CY308" s="12" t="s">
        <v>1493</v>
      </c>
      <c r="CZ308" s="12" t="s">
        <v>1493</v>
      </c>
      <c r="DA308" s="12" t="s">
        <v>1493</v>
      </c>
      <c r="DB308" s="12" t="s">
        <v>1493</v>
      </c>
      <c r="DC308" s="12" t="s">
        <v>1493</v>
      </c>
      <c r="DD308" s="12" t="s">
        <v>1493</v>
      </c>
      <c r="DE308" s="12" t="s">
        <v>1493</v>
      </c>
      <c r="DF308" s="12" t="s">
        <v>1493</v>
      </c>
      <c r="DG308" s="12" t="s">
        <v>1493</v>
      </c>
      <c r="DH308" s="12" t="s">
        <v>1493</v>
      </c>
      <c r="DI308" s="12" t="s">
        <v>1493</v>
      </c>
      <c r="DJ308" s="12" t="s">
        <v>1493</v>
      </c>
      <c r="DK308" s="12" t="s">
        <v>1493</v>
      </c>
      <c r="DL308" s="12" t="s">
        <v>1493</v>
      </c>
      <c r="DM308" s="12" t="s">
        <v>1493</v>
      </c>
      <c r="DN308" s="12" t="s">
        <v>1493</v>
      </c>
      <c r="DO308" s="12" t="s">
        <v>1493</v>
      </c>
      <c r="DP308" s="12" t="s">
        <v>1493</v>
      </c>
      <c r="DQ308" s="12" t="s">
        <v>1493</v>
      </c>
      <c r="DR308" s="12" t="s">
        <v>1493</v>
      </c>
      <c r="DS308" s="12" t="s">
        <v>1493</v>
      </c>
      <c r="DT308" s="12" t="s">
        <v>1493</v>
      </c>
      <c r="DU308" s="12" t="s">
        <v>1493</v>
      </c>
      <c r="DV308" s="12" t="s">
        <v>1493</v>
      </c>
      <c r="DW308" s="12" t="s">
        <v>1493</v>
      </c>
      <c r="DX308" s="12" t="s">
        <v>1493</v>
      </c>
      <c r="DY308" s="12" t="s">
        <v>1493</v>
      </c>
      <c r="DZ308" s="12" t="s">
        <v>1493</v>
      </c>
      <c r="EA308" s="12" t="s">
        <v>1493</v>
      </c>
      <c r="EB308" s="12" t="s">
        <v>1493</v>
      </c>
      <c r="EC308" s="12" t="s">
        <v>1493</v>
      </c>
      <c r="ED308" s="12" t="s">
        <v>1493</v>
      </c>
      <c r="EE308" s="12" t="s">
        <v>1493</v>
      </c>
      <c r="EF308" s="12" t="s">
        <v>1493</v>
      </c>
      <c r="EG308" s="12" t="s">
        <v>1493</v>
      </c>
      <c r="EH308" s="12" t="s">
        <v>1493</v>
      </c>
      <c r="EI308" s="12" t="s">
        <v>1493</v>
      </c>
      <c r="EJ308" s="12" t="s">
        <v>1493</v>
      </c>
      <c r="EK308" s="12" t="s">
        <v>1493</v>
      </c>
      <c r="EL308" s="12" t="s">
        <v>1493</v>
      </c>
      <c r="EM308" s="12" t="s">
        <v>1493</v>
      </c>
      <c r="EN308" s="12" t="s">
        <v>1493</v>
      </c>
      <c r="EO308" s="12" t="s">
        <v>1493</v>
      </c>
      <c r="EP308" s="12" t="s">
        <v>1493</v>
      </c>
      <c r="EQ308" s="12" t="s">
        <v>1493</v>
      </c>
      <c r="ER308" s="12" t="s">
        <v>1493</v>
      </c>
      <c r="ES308" s="12" t="s">
        <v>1493</v>
      </c>
      <c r="ET308" s="12" t="s">
        <v>1493</v>
      </c>
      <c r="EU308" s="12" t="s">
        <v>1493</v>
      </c>
      <c r="EV308" s="12" t="s">
        <v>1493</v>
      </c>
      <c r="EW308" s="12" t="s">
        <v>1493</v>
      </c>
      <c r="EX308" s="12" t="s">
        <v>1493</v>
      </c>
      <c r="EY308" s="12" t="s">
        <v>1493</v>
      </c>
      <c r="EZ308" s="12" t="s">
        <v>1493</v>
      </c>
      <c r="FA308" s="12" t="s">
        <v>1493</v>
      </c>
      <c r="FB308" s="12" t="s">
        <v>1493</v>
      </c>
      <c r="FC308" s="12" t="s">
        <v>1493</v>
      </c>
      <c r="FD308" s="12" t="s">
        <v>1493</v>
      </c>
      <c r="FE308" s="12" t="s">
        <v>1493</v>
      </c>
      <c r="FF308" s="12" t="s">
        <v>1493</v>
      </c>
      <c r="FG308" s="12" t="s">
        <v>1493</v>
      </c>
      <c r="FH308" s="12" t="s">
        <v>1493</v>
      </c>
      <c r="FI308" s="12" t="s">
        <v>1493</v>
      </c>
      <c r="FJ308" s="12" t="s">
        <v>1493</v>
      </c>
      <c r="FK308" s="12" t="s">
        <v>1493</v>
      </c>
      <c r="FL308" s="12" t="s">
        <v>1493</v>
      </c>
      <c r="FM308" s="12" t="s">
        <v>1493</v>
      </c>
      <c r="FN308">
        <v>1</v>
      </c>
      <c r="FO308" s="12" t="s">
        <v>1493</v>
      </c>
      <c r="FP308" s="12" t="s">
        <v>1493</v>
      </c>
      <c r="FQ308">
        <v>1</v>
      </c>
      <c r="FR308" s="12" t="s">
        <v>1493</v>
      </c>
      <c r="FS308" s="12" t="s">
        <v>1493</v>
      </c>
      <c r="FT308" s="12" t="s">
        <v>1493</v>
      </c>
      <c r="FU308" s="12" t="s">
        <v>1493</v>
      </c>
      <c r="FV308" s="12" t="s">
        <v>1493</v>
      </c>
      <c r="FW308" s="12" t="s">
        <v>1493</v>
      </c>
      <c r="FX308" s="12" t="s">
        <v>1493</v>
      </c>
      <c r="FY308" s="12" t="s">
        <v>1493</v>
      </c>
      <c r="FZ308" s="12" t="s">
        <v>1493</v>
      </c>
      <c r="GA308" s="12" t="s">
        <v>1493</v>
      </c>
      <c r="GB308" s="12" t="s">
        <v>1493</v>
      </c>
      <c r="GC308" s="12" t="s">
        <v>1493</v>
      </c>
      <c r="GD308" s="12" t="s">
        <v>1493</v>
      </c>
      <c r="GE308" s="12" t="s">
        <v>1493</v>
      </c>
      <c r="GF308" s="12" t="s">
        <v>1493</v>
      </c>
      <c r="GG308" s="12" t="s">
        <v>1493</v>
      </c>
      <c r="GH308" s="12" t="s">
        <v>1493</v>
      </c>
      <c r="GI308" s="12" t="s">
        <v>1493</v>
      </c>
      <c r="GJ308">
        <v>0</v>
      </c>
      <c r="GK308">
        <v>0</v>
      </c>
      <c r="GL308">
        <v>0</v>
      </c>
      <c r="GN308">
        <v>1</v>
      </c>
    </row>
    <row r="309" spans="1:196" x14ac:dyDescent="0.25">
      <c r="A309" s="4">
        <v>1.2130000000000001</v>
      </c>
      <c r="B309" s="12" t="s">
        <v>733</v>
      </c>
      <c r="C309">
        <v>56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 s="12" t="s">
        <v>1493</v>
      </c>
      <c r="M309" s="12" t="s">
        <v>1493</v>
      </c>
      <c r="N309" s="12" t="s">
        <v>1493</v>
      </c>
      <c r="O309" s="12" t="s">
        <v>1493</v>
      </c>
      <c r="P309" t="s">
        <v>883</v>
      </c>
      <c r="Q309">
        <v>119</v>
      </c>
      <c r="R309">
        <v>1</v>
      </c>
      <c r="S309" s="12" t="s">
        <v>1493</v>
      </c>
      <c r="T309" s="12" t="s">
        <v>1493</v>
      </c>
      <c r="U309" s="12" t="s">
        <v>1493</v>
      </c>
      <c r="V309" s="12" t="s">
        <v>1493</v>
      </c>
      <c r="W309" s="12" t="s">
        <v>1493</v>
      </c>
      <c r="X309" s="12" t="s">
        <v>1493</v>
      </c>
      <c r="Y309" s="12" t="s">
        <v>1493</v>
      </c>
      <c r="Z309" s="12" t="s">
        <v>1493</v>
      </c>
      <c r="AA309" s="12" t="s">
        <v>1493</v>
      </c>
      <c r="AB309">
        <v>1</v>
      </c>
      <c r="AC309">
        <v>1</v>
      </c>
      <c r="AD309" t="s">
        <v>1167</v>
      </c>
      <c r="AE309">
        <v>175</v>
      </c>
      <c r="AF309">
        <v>1</v>
      </c>
      <c r="AG309" s="12" t="s">
        <v>1493</v>
      </c>
      <c r="AH309" s="12" t="s">
        <v>1493</v>
      </c>
      <c r="AI309" s="12" t="s">
        <v>1493</v>
      </c>
      <c r="AJ309" s="12" t="s">
        <v>1493</v>
      </c>
      <c r="AK309" s="12" t="s">
        <v>1493</v>
      </c>
      <c r="AL309" s="12" t="s">
        <v>1493</v>
      </c>
      <c r="AM309" s="12" t="s">
        <v>1493</v>
      </c>
      <c r="AN309" s="12" t="s">
        <v>1493</v>
      </c>
      <c r="AO309" s="12" t="s">
        <v>1493</v>
      </c>
      <c r="AP309" s="12" t="s">
        <v>1493</v>
      </c>
      <c r="AQ309" s="12" t="s">
        <v>1493</v>
      </c>
      <c r="AR309" s="12" t="s">
        <v>1493</v>
      </c>
      <c r="AS309" s="12" t="s">
        <v>1493</v>
      </c>
      <c r="AT309" s="12" t="s">
        <v>1493</v>
      </c>
      <c r="AU309" s="12" t="s">
        <v>1493</v>
      </c>
      <c r="AV309" s="12" t="s">
        <v>1493</v>
      </c>
      <c r="AW309" s="12" t="s">
        <v>1493</v>
      </c>
      <c r="AX309" s="12" t="s">
        <v>1493</v>
      </c>
      <c r="AY309" s="12" t="s">
        <v>1493</v>
      </c>
      <c r="AZ309" s="12" t="s">
        <v>1493</v>
      </c>
      <c r="BA309" s="12" t="s">
        <v>1493</v>
      </c>
      <c r="BB309" s="12" t="s">
        <v>1493</v>
      </c>
      <c r="BC309" s="12" t="s">
        <v>1493</v>
      </c>
      <c r="BD309" s="12" t="s">
        <v>1493</v>
      </c>
      <c r="BE309" s="12" t="s">
        <v>1493</v>
      </c>
      <c r="BF309" s="12" t="s">
        <v>1493</v>
      </c>
      <c r="BG309" s="12" t="s">
        <v>1493</v>
      </c>
      <c r="BH309" s="12" t="s">
        <v>1493</v>
      </c>
      <c r="BI309" s="12" t="s">
        <v>1493</v>
      </c>
      <c r="BJ309" s="12" t="s">
        <v>1493</v>
      </c>
      <c r="BK309" s="12" t="s">
        <v>1493</v>
      </c>
      <c r="BL309" s="12" t="s">
        <v>1493</v>
      </c>
      <c r="BM309" s="12" t="s">
        <v>1493</v>
      </c>
      <c r="BN309" s="12" t="s">
        <v>1493</v>
      </c>
      <c r="BO309" s="12" t="s">
        <v>1493</v>
      </c>
      <c r="BP309" s="12" t="s">
        <v>1493</v>
      </c>
      <c r="BQ309" s="12" t="s">
        <v>1493</v>
      </c>
      <c r="BR309" s="12" t="s">
        <v>1493</v>
      </c>
      <c r="BS309" s="12" t="s">
        <v>1493</v>
      </c>
      <c r="BT309" s="12" t="s">
        <v>1493</v>
      </c>
      <c r="BU309" s="12" t="s">
        <v>1493</v>
      </c>
      <c r="BV309" s="12" t="s">
        <v>1493</v>
      </c>
      <c r="BW309" s="12" t="s">
        <v>1493</v>
      </c>
      <c r="BX309" s="12" t="s">
        <v>1493</v>
      </c>
      <c r="BY309" s="12" t="s">
        <v>1493</v>
      </c>
      <c r="BZ309" s="12" t="s">
        <v>1493</v>
      </c>
      <c r="CA309" s="12" t="s">
        <v>1493</v>
      </c>
      <c r="CB309" s="12" t="s">
        <v>1493</v>
      </c>
      <c r="CC309" s="12" t="s">
        <v>1493</v>
      </c>
      <c r="CD309" s="12" t="s">
        <v>1493</v>
      </c>
      <c r="CE309" s="12" t="s">
        <v>1493</v>
      </c>
      <c r="CF309" s="12" t="s">
        <v>1493</v>
      </c>
      <c r="CG309" s="12" t="s">
        <v>1493</v>
      </c>
      <c r="CH309" s="12" t="s">
        <v>1493</v>
      </c>
      <c r="CI309" s="12" t="s">
        <v>1493</v>
      </c>
      <c r="CJ309" s="12" t="s">
        <v>1493</v>
      </c>
      <c r="CK309" s="12" t="s">
        <v>1493</v>
      </c>
      <c r="CL309" s="12" t="s">
        <v>1493</v>
      </c>
      <c r="CM309" s="12" t="s">
        <v>1493</v>
      </c>
      <c r="CN309" s="12" t="s">
        <v>1493</v>
      </c>
      <c r="CO309" s="12" t="s">
        <v>1493</v>
      </c>
      <c r="CP309" s="12" t="s">
        <v>1493</v>
      </c>
      <c r="CQ309" s="12" t="s">
        <v>1493</v>
      </c>
      <c r="CR309" s="12" t="s">
        <v>1493</v>
      </c>
      <c r="CS309" s="12" t="s">
        <v>1493</v>
      </c>
      <c r="CT309" s="12" t="s">
        <v>1493</v>
      </c>
      <c r="CU309" s="12" t="s">
        <v>1493</v>
      </c>
      <c r="CV309" s="12" t="s">
        <v>1493</v>
      </c>
      <c r="CW309" s="12" t="s">
        <v>1493</v>
      </c>
      <c r="CX309" s="12" t="s">
        <v>1493</v>
      </c>
      <c r="CY309" s="12" t="s">
        <v>1493</v>
      </c>
      <c r="CZ309" s="12" t="s">
        <v>1493</v>
      </c>
      <c r="DA309" s="12" t="s">
        <v>1493</v>
      </c>
      <c r="DB309" s="12" t="s">
        <v>1493</v>
      </c>
      <c r="DC309" s="12" t="s">
        <v>1493</v>
      </c>
      <c r="DD309" s="12" t="s">
        <v>1493</v>
      </c>
      <c r="DE309" s="12" t="s">
        <v>1493</v>
      </c>
      <c r="DF309" s="12" t="s">
        <v>1493</v>
      </c>
      <c r="DG309" s="12" t="s">
        <v>1493</v>
      </c>
      <c r="DH309" s="12" t="s">
        <v>1493</v>
      </c>
      <c r="DI309" s="12" t="s">
        <v>1493</v>
      </c>
      <c r="DJ309" s="12" t="s">
        <v>1493</v>
      </c>
      <c r="DK309" s="12" t="s">
        <v>1493</v>
      </c>
      <c r="DL309" s="12" t="s">
        <v>1493</v>
      </c>
      <c r="DM309" s="12" t="s">
        <v>1493</v>
      </c>
      <c r="DN309" s="12" t="s">
        <v>1493</v>
      </c>
      <c r="DO309" s="12" t="s">
        <v>1493</v>
      </c>
      <c r="DP309" s="12" t="s">
        <v>1493</v>
      </c>
      <c r="DQ309" s="12" t="s">
        <v>1493</v>
      </c>
      <c r="DR309" s="12" t="s">
        <v>1493</v>
      </c>
      <c r="DS309" s="12" t="s">
        <v>1493</v>
      </c>
      <c r="DT309" s="12" t="s">
        <v>1493</v>
      </c>
      <c r="DU309" s="12" t="s">
        <v>1493</v>
      </c>
      <c r="DV309" s="12" t="s">
        <v>1493</v>
      </c>
      <c r="DW309" s="12" t="s">
        <v>1493</v>
      </c>
      <c r="DX309" s="12" t="s">
        <v>1493</v>
      </c>
      <c r="DY309" s="12" t="s">
        <v>1493</v>
      </c>
      <c r="DZ309" s="12" t="s">
        <v>1493</v>
      </c>
      <c r="EA309" s="12" t="s">
        <v>1493</v>
      </c>
      <c r="EB309" s="12" t="s">
        <v>1493</v>
      </c>
      <c r="EC309" s="12" t="s">
        <v>1493</v>
      </c>
      <c r="ED309" s="12" t="s">
        <v>1493</v>
      </c>
      <c r="EE309" s="12" t="s">
        <v>1493</v>
      </c>
      <c r="EF309" s="12" t="s">
        <v>1493</v>
      </c>
      <c r="EG309" s="12" t="s">
        <v>1493</v>
      </c>
      <c r="EH309" s="12" t="s">
        <v>1493</v>
      </c>
      <c r="EI309" s="12" t="s">
        <v>1493</v>
      </c>
      <c r="EJ309" s="12" t="s">
        <v>1493</v>
      </c>
      <c r="EK309" s="12" t="s">
        <v>1493</v>
      </c>
      <c r="EL309" s="12" t="s">
        <v>1493</v>
      </c>
      <c r="EM309" s="12" t="s">
        <v>1493</v>
      </c>
      <c r="EN309" s="12" t="s">
        <v>1493</v>
      </c>
      <c r="EO309" s="12" t="s">
        <v>1493</v>
      </c>
      <c r="EP309" s="12" t="s">
        <v>1493</v>
      </c>
      <c r="EQ309" s="12" t="s">
        <v>1493</v>
      </c>
      <c r="ER309" s="12" t="s">
        <v>1493</v>
      </c>
      <c r="ES309" s="12" t="s">
        <v>1493</v>
      </c>
      <c r="ET309" s="12" t="s">
        <v>1493</v>
      </c>
      <c r="EU309" s="12" t="s">
        <v>1493</v>
      </c>
      <c r="EV309" s="12" t="s">
        <v>1493</v>
      </c>
      <c r="EW309" s="12" t="s">
        <v>1493</v>
      </c>
      <c r="EX309" s="12" t="s">
        <v>1493</v>
      </c>
      <c r="EY309" s="12" t="s">
        <v>1493</v>
      </c>
      <c r="EZ309" s="12" t="s">
        <v>1493</v>
      </c>
      <c r="FA309" s="12" t="s">
        <v>1493</v>
      </c>
      <c r="FB309" s="12" t="s">
        <v>1493</v>
      </c>
      <c r="FC309" s="12" t="s">
        <v>1493</v>
      </c>
      <c r="FD309" s="12" t="s">
        <v>1493</v>
      </c>
      <c r="FE309" s="12" t="s">
        <v>1493</v>
      </c>
      <c r="FF309" s="12" t="s">
        <v>1493</v>
      </c>
      <c r="FG309" s="12" t="s">
        <v>1493</v>
      </c>
      <c r="FH309" s="12" t="s">
        <v>1493</v>
      </c>
      <c r="FI309" s="12" t="s">
        <v>1493</v>
      </c>
      <c r="FJ309" s="12" t="s">
        <v>1493</v>
      </c>
      <c r="FK309" s="12" t="s">
        <v>1493</v>
      </c>
      <c r="FL309" s="12" t="s">
        <v>1493</v>
      </c>
      <c r="FM309" s="12" t="s">
        <v>1493</v>
      </c>
      <c r="FN309">
        <v>1</v>
      </c>
      <c r="FO309" s="12" t="s">
        <v>1493</v>
      </c>
      <c r="FP309" s="12" t="s">
        <v>1493</v>
      </c>
      <c r="FQ309">
        <v>0</v>
      </c>
      <c r="FR309" s="12" t="s">
        <v>1493</v>
      </c>
      <c r="FS309" s="12" t="s">
        <v>1493</v>
      </c>
      <c r="FT309" s="12" t="s">
        <v>1493</v>
      </c>
      <c r="FU309" s="12" t="s">
        <v>1493</v>
      </c>
      <c r="FV309" s="12" t="s">
        <v>1493</v>
      </c>
      <c r="FW309" s="12" t="s">
        <v>1493</v>
      </c>
      <c r="FX309" s="12" t="s">
        <v>1493</v>
      </c>
      <c r="FY309" s="12" t="s">
        <v>1493</v>
      </c>
      <c r="FZ309" s="12" t="s">
        <v>1493</v>
      </c>
      <c r="GA309" s="12" t="s">
        <v>1493</v>
      </c>
      <c r="GB309" s="12" t="s">
        <v>1493</v>
      </c>
      <c r="GC309" s="12" t="s">
        <v>1493</v>
      </c>
      <c r="GD309" s="12" t="s">
        <v>1493</v>
      </c>
      <c r="GE309" s="12" t="s">
        <v>1493</v>
      </c>
      <c r="GF309" s="12" t="s">
        <v>1493</v>
      </c>
      <c r="GG309" s="12" t="s">
        <v>1493</v>
      </c>
      <c r="GH309" s="12" t="s">
        <v>1493</v>
      </c>
      <c r="GI309" s="12" t="s">
        <v>1493</v>
      </c>
      <c r="GJ309">
        <v>0</v>
      </c>
      <c r="GK309">
        <v>0</v>
      </c>
      <c r="GL309">
        <v>0</v>
      </c>
      <c r="GN309">
        <v>1</v>
      </c>
    </row>
    <row r="310" spans="1:196" x14ac:dyDescent="0.25">
      <c r="A310" s="4">
        <v>1.214</v>
      </c>
      <c r="B310" s="12" t="s">
        <v>707</v>
      </c>
      <c r="C310" s="12" t="s">
        <v>1493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 s="12" t="s">
        <v>1493</v>
      </c>
      <c r="M310" s="12" t="s">
        <v>1493</v>
      </c>
      <c r="N310" s="12" t="s">
        <v>1493</v>
      </c>
      <c r="O310">
        <v>1</v>
      </c>
      <c r="P310" t="s">
        <v>1160</v>
      </c>
      <c r="Q310" s="12" t="s">
        <v>1493</v>
      </c>
      <c r="R310">
        <v>1</v>
      </c>
      <c r="S310" s="12" t="s">
        <v>1493</v>
      </c>
      <c r="T310" s="12" t="s">
        <v>1493</v>
      </c>
      <c r="U310" s="12" t="s">
        <v>1493</v>
      </c>
      <c r="V310" s="12" t="s">
        <v>1493</v>
      </c>
      <c r="W310" s="12" t="s">
        <v>1493</v>
      </c>
      <c r="X310" s="12" t="s">
        <v>1493</v>
      </c>
      <c r="Y310" s="12" t="s">
        <v>1493</v>
      </c>
      <c r="Z310" s="12" t="s">
        <v>1493</v>
      </c>
      <c r="AA310" s="12" t="s">
        <v>1493</v>
      </c>
      <c r="AB310">
        <v>1</v>
      </c>
      <c r="AC310">
        <v>1</v>
      </c>
      <c r="AD310" s="12" t="s">
        <v>1493</v>
      </c>
      <c r="AE310" s="12" t="s">
        <v>1493</v>
      </c>
      <c r="AF310" s="12" t="s">
        <v>1493</v>
      </c>
      <c r="AG310" s="12" t="s">
        <v>1493</v>
      </c>
      <c r="AH310" s="12" t="s">
        <v>1493</v>
      </c>
      <c r="AI310" s="12" t="s">
        <v>1493</v>
      </c>
      <c r="AJ310" s="12" t="s">
        <v>1493</v>
      </c>
      <c r="AK310" s="12" t="s">
        <v>1493</v>
      </c>
      <c r="AL310" s="12" t="s">
        <v>1493</v>
      </c>
      <c r="AM310" s="12" t="s">
        <v>1493</v>
      </c>
      <c r="AN310" s="12" t="s">
        <v>1493</v>
      </c>
      <c r="AO310" s="12" t="s">
        <v>1493</v>
      </c>
      <c r="AP310" s="12" t="s">
        <v>1493</v>
      </c>
      <c r="AQ310" s="12" t="s">
        <v>1493</v>
      </c>
      <c r="AR310" s="12" t="s">
        <v>1493</v>
      </c>
      <c r="AS310" s="12" t="s">
        <v>1493</v>
      </c>
      <c r="AT310" s="12" t="s">
        <v>1493</v>
      </c>
      <c r="AU310" s="12" t="s">
        <v>1493</v>
      </c>
      <c r="AV310" s="12" t="s">
        <v>1493</v>
      </c>
      <c r="AW310" s="12" t="s">
        <v>1493</v>
      </c>
      <c r="AX310" s="12" t="s">
        <v>1493</v>
      </c>
      <c r="AY310" s="12" t="s">
        <v>1493</v>
      </c>
      <c r="AZ310" s="12" t="s">
        <v>1493</v>
      </c>
      <c r="BA310" s="12" t="s">
        <v>1493</v>
      </c>
      <c r="BB310" s="12" t="s">
        <v>1493</v>
      </c>
      <c r="BC310" s="12" t="s">
        <v>1493</v>
      </c>
      <c r="BD310" s="12" t="s">
        <v>1493</v>
      </c>
      <c r="BE310" s="12" t="s">
        <v>1493</v>
      </c>
      <c r="BF310" s="12" t="s">
        <v>1493</v>
      </c>
      <c r="BG310" s="12" t="s">
        <v>1493</v>
      </c>
      <c r="BH310" s="12" t="s">
        <v>1493</v>
      </c>
      <c r="BI310" s="12" t="s">
        <v>1493</v>
      </c>
      <c r="BJ310" s="12" t="s">
        <v>1493</v>
      </c>
      <c r="BK310" s="12" t="s">
        <v>1493</v>
      </c>
      <c r="BL310" s="12" t="s">
        <v>1493</v>
      </c>
      <c r="BM310" s="12" t="s">
        <v>1493</v>
      </c>
      <c r="BN310" s="12" t="s">
        <v>1493</v>
      </c>
      <c r="BO310" s="12" t="s">
        <v>1493</v>
      </c>
      <c r="BP310" s="12" t="s">
        <v>1493</v>
      </c>
      <c r="BQ310" s="12" t="s">
        <v>1493</v>
      </c>
      <c r="BR310" s="12" t="s">
        <v>1493</v>
      </c>
      <c r="BS310" s="12" t="s">
        <v>1493</v>
      </c>
      <c r="BT310" s="12" t="s">
        <v>1493</v>
      </c>
      <c r="BU310" s="12" t="s">
        <v>1493</v>
      </c>
      <c r="BV310" s="12" t="s">
        <v>1493</v>
      </c>
      <c r="BW310" s="12" t="s">
        <v>1493</v>
      </c>
      <c r="BX310" s="12" t="s">
        <v>1493</v>
      </c>
      <c r="BY310" s="12" t="s">
        <v>1493</v>
      </c>
      <c r="BZ310" s="12" t="s">
        <v>1493</v>
      </c>
      <c r="CA310" s="12" t="s">
        <v>1493</v>
      </c>
      <c r="CB310" s="12" t="s">
        <v>1493</v>
      </c>
      <c r="CC310" s="12" t="s">
        <v>1493</v>
      </c>
      <c r="CD310" s="12" t="s">
        <v>1493</v>
      </c>
      <c r="CE310" s="12" t="s">
        <v>1493</v>
      </c>
      <c r="CF310" s="12" t="s">
        <v>1493</v>
      </c>
      <c r="CG310" s="12" t="s">
        <v>1493</v>
      </c>
      <c r="CH310" s="12" t="s">
        <v>1493</v>
      </c>
      <c r="CI310" s="12" t="s">
        <v>1493</v>
      </c>
      <c r="CJ310" s="12" t="s">
        <v>1493</v>
      </c>
      <c r="CK310" s="12" t="s">
        <v>1493</v>
      </c>
      <c r="CL310" s="12" t="s">
        <v>1493</v>
      </c>
      <c r="CM310" s="12" t="s">
        <v>1493</v>
      </c>
      <c r="CN310" s="12" t="s">
        <v>1493</v>
      </c>
      <c r="CO310" s="12" t="s">
        <v>1493</v>
      </c>
      <c r="CP310" s="12" t="s">
        <v>1493</v>
      </c>
      <c r="CQ310" s="12" t="s">
        <v>1493</v>
      </c>
      <c r="CR310" s="12" t="s">
        <v>1493</v>
      </c>
      <c r="CS310" s="12" t="s">
        <v>1493</v>
      </c>
      <c r="CT310" s="12" t="s">
        <v>1493</v>
      </c>
      <c r="CU310" s="12" t="s">
        <v>1493</v>
      </c>
      <c r="CV310" s="12" t="s">
        <v>1493</v>
      </c>
      <c r="CW310" s="12" t="s">
        <v>1493</v>
      </c>
      <c r="CX310" s="12" t="s">
        <v>1493</v>
      </c>
      <c r="CY310" s="12" t="s">
        <v>1493</v>
      </c>
      <c r="CZ310" s="12" t="s">
        <v>1493</v>
      </c>
      <c r="DA310" s="12" t="s">
        <v>1493</v>
      </c>
      <c r="DB310" s="12" t="s">
        <v>1493</v>
      </c>
      <c r="DC310" s="12" t="s">
        <v>1493</v>
      </c>
      <c r="DD310" s="12" t="s">
        <v>1493</v>
      </c>
      <c r="DE310" s="12" t="s">
        <v>1493</v>
      </c>
      <c r="DF310" s="12" t="s">
        <v>1493</v>
      </c>
      <c r="DG310" s="12" t="s">
        <v>1493</v>
      </c>
      <c r="DH310" s="12" t="s">
        <v>1493</v>
      </c>
      <c r="DI310" s="12" t="s">
        <v>1493</v>
      </c>
      <c r="DJ310" s="12" t="s">
        <v>1493</v>
      </c>
      <c r="DK310" s="12" t="s">
        <v>1493</v>
      </c>
      <c r="DL310" s="12" t="s">
        <v>1493</v>
      </c>
      <c r="DM310" s="12" t="s">
        <v>1493</v>
      </c>
      <c r="DN310" s="12" t="s">
        <v>1493</v>
      </c>
      <c r="DO310" s="12" t="s">
        <v>1493</v>
      </c>
      <c r="DP310" s="12" t="s">
        <v>1493</v>
      </c>
      <c r="DQ310" s="12" t="s">
        <v>1493</v>
      </c>
      <c r="DR310" s="12" t="s">
        <v>1493</v>
      </c>
      <c r="DS310" s="12" t="s">
        <v>1493</v>
      </c>
      <c r="DT310" s="12" t="s">
        <v>1493</v>
      </c>
      <c r="DU310" s="12" t="s">
        <v>1493</v>
      </c>
      <c r="DV310" s="12" t="s">
        <v>1493</v>
      </c>
      <c r="DW310" s="12" t="s">
        <v>1493</v>
      </c>
      <c r="DX310" s="12" t="s">
        <v>1493</v>
      </c>
      <c r="DY310" s="12" t="s">
        <v>1493</v>
      </c>
      <c r="DZ310" s="12" t="s">
        <v>1493</v>
      </c>
      <c r="EA310" s="12" t="s">
        <v>1493</v>
      </c>
      <c r="EB310" s="12" t="s">
        <v>1493</v>
      </c>
      <c r="EC310" s="12" t="s">
        <v>1493</v>
      </c>
      <c r="ED310" s="12" t="s">
        <v>1493</v>
      </c>
      <c r="EE310" s="12" t="s">
        <v>1493</v>
      </c>
      <c r="EF310" s="12" t="s">
        <v>1493</v>
      </c>
      <c r="EG310" s="12" t="s">
        <v>1493</v>
      </c>
      <c r="EH310" s="12" t="s">
        <v>1493</v>
      </c>
      <c r="EI310" s="12" t="s">
        <v>1493</v>
      </c>
      <c r="EJ310" s="12" t="s">
        <v>1493</v>
      </c>
      <c r="EK310" s="12" t="s">
        <v>1493</v>
      </c>
      <c r="EL310" s="12" t="s">
        <v>1493</v>
      </c>
      <c r="EM310" s="12" t="s">
        <v>1493</v>
      </c>
      <c r="EN310" s="12" t="s">
        <v>1493</v>
      </c>
      <c r="EO310" s="12" t="s">
        <v>1493</v>
      </c>
      <c r="EP310" s="12" t="s">
        <v>1493</v>
      </c>
      <c r="EQ310" s="12" t="s">
        <v>1493</v>
      </c>
      <c r="ER310" s="12" t="s">
        <v>1493</v>
      </c>
      <c r="ES310" s="12" t="s">
        <v>1493</v>
      </c>
      <c r="ET310" s="12" t="s">
        <v>1493</v>
      </c>
      <c r="EU310" s="12" t="s">
        <v>1493</v>
      </c>
      <c r="EV310" s="12" t="s">
        <v>1493</v>
      </c>
      <c r="EW310" s="12" t="s">
        <v>1493</v>
      </c>
      <c r="EX310" s="12" t="s">
        <v>1493</v>
      </c>
      <c r="EY310" s="12" t="s">
        <v>1493</v>
      </c>
      <c r="EZ310" s="12" t="s">
        <v>1493</v>
      </c>
      <c r="FA310" s="12" t="s">
        <v>1493</v>
      </c>
      <c r="FB310" s="12" t="s">
        <v>1493</v>
      </c>
      <c r="FC310" s="12" t="s">
        <v>1493</v>
      </c>
      <c r="FD310" s="12" t="s">
        <v>1493</v>
      </c>
      <c r="FE310" s="12" t="s">
        <v>1493</v>
      </c>
      <c r="FF310" s="12" t="s">
        <v>1493</v>
      </c>
      <c r="FG310" s="12" t="s">
        <v>1493</v>
      </c>
      <c r="FH310" s="12" t="s">
        <v>1493</v>
      </c>
      <c r="FI310" s="12" t="s">
        <v>1493</v>
      </c>
      <c r="FJ310" s="12" t="s">
        <v>1493</v>
      </c>
      <c r="FK310" s="12" t="s">
        <v>1493</v>
      </c>
      <c r="FL310" s="12" t="s">
        <v>1493</v>
      </c>
      <c r="FM310" s="12" t="s">
        <v>1493</v>
      </c>
      <c r="FN310">
        <v>1</v>
      </c>
      <c r="FO310" s="12" t="s">
        <v>1493</v>
      </c>
      <c r="FP310" s="12" t="s">
        <v>1493</v>
      </c>
      <c r="FQ310">
        <v>0</v>
      </c>
      <c r="FR310" s="12" t="s">
        <v>1493</v>
      </c>
      <c r="FS310" s="12" t="s">
        <v>1493</v>
      </c>
      <c r="FT310" s="12" t="s">
        <v>1493</v>
      </c>
      <c r="FU310" s="12" t="s">
        <v>1493</v>
      </c>
      <c r="FV310" s="12" t="s">
        <v>1493</v>
      </c>
      <c r="FW310" s="12" t="s">
        <v>1493</v>
      </c>
      <c r="FX310" s="12" t="s">
        <v>1493</v>
      </c>
      <c r="FY310" s="12" t="s">
        <v>1493</v>
      </c>
      <c r="FZ310" s="12" t="s">
        <v>1493</v>
      </c>
      <c r="GA310" s="12" t="s">
        <v>1493</v>
      </c>
      <c r="GB310" s="12" t="s">
        <v>1493</v>
      </c>
      <c r="GC310" s="12" t="s">
        <v>1493</v>
      </c>
      <c r="GD310" s="12" t="s">
        <v>1493</v>
      </c>
      <c r="GE310" s="12" t="s">
        <v>1493</v>
      </c>
      <c r="GF310" s="12" t="s">
        <v>1493</v>
      </c>
      <c r="GG310" s="12" t="s">
        <v>1493</v>
      </c>
      <c r="GH310" s="12" t="s">
        <v>1493</v>
      </c>
      <c r="GI310" s="12" t="s">
        <v>1493</v>
      </c>
      <c r="GJ310">
        <v>0</v>
      </c>
      <c r="GK310">
        <v>0</v>
      </c>
      <c r="GL310">
        <v>0</v>
      </c>
      <c r="GN310">
        <v>1</v>
      </c>
    </row>
    <row r="311" spans="1:196" x14ac:dyDescent="0.25">
      <c r="A311" s="4">
        <v>1.2150000000000001</v>
      </c>
      <c r="B311" s="12" t="s">
        <v>745</v>
      </c>
      <c r="C311" s="12" t="s">
        <v>1493</v>
      </c>
      <c r="D311">
        <v>1</v>
      </c>
      <c r="E311" s="12" t="s">
        <v>1493</v>
      </c>
      <c r="F311" s="12" t="s">
        <v>1493</v>
      </c>
      <c r="G311" s="12" t="s">
        <v>1493</v>
      </c>
      <c r="H311" s="12" t="s">
        <v>1493</v>
      </c>
      <c r="I311" s="12" t="s">
        <v>1493</v>
      </c>
      <c r="J311" s="12" t="s">
        <v>1493</v>
      </c>
      <c r="K311" s="12" t="s">
        <v>1493</v>
      </c>
      <c r="L311" s="12" t="s">
        <v>1493</v>
      </c>
      <c r="M311" s="12" t="s">
        <v>1493</v>
      </c>
      <c r="N311" s="12" t="s">
        <v>1493</v>
      </c>
      <c r="O311">
        <v>1</v>
      </c>
      <c r="P311" t="s">
        <v>1319</v>
      </c>
      <c r="Q311" s="12" t="s">
        <v>1493</v>
      </c>
      <c r="R311">
        <v>1</v>
      </c>
      <c r="S311" s="12" t="s">
        <v>1493</v>
      </c>
      <c r="T311" s="12" t="s">
        <v>1493</v>
      </c>
      <c r="U311" s="12" t="s">
        <v>1493</v>
      </c>
      <c r="V311" s="12" t="s">
        <v>1493</v>
      </c>
      <c r="W311" s="12" t="s">
        <v>1493</v>
      </c>
      <c r="X311" s="12" t="s">
        <v>1493</v>
      </c>
      <c r="Y311" s="12" t="s">
        <v>1493</v>
      </c>
      <c r="Z311" s="12" t="s">
        <v>1493</v>
      </c>
      <c r="AA311" s="12" t="s">
        <v>1493</v>
      </c>
      <c r="AB311">
        <v>1</v>
      </c>
      <c r="AC311">
        <v>1</v>
      </c>
      <c r="AD311" s="12" t="s">
        <v>1493</v>
      </c>
      <c r="AE311" s="12" t="s">
        <v>1493</v>
      </c>
      <c r="AF311" s="12" t="s">
        <v>1493</v>
      </c>
      <c r="AG311" s="12" t="s">
        <v>1493</v>
      </c>
      <c r="AH311" s="12" t="s">
        <v>1493</v>
      </c>
      <c r="AI311" s="12" t="s">
        <v>1493</v>
      </c>
      <c r="AJ311" s="12" t="s">
        <v>1493</v>
      </c>
      <c r="AK311" s="12" t="s">
        <v>1493</v>
      </c>
      <c r="AL311" s="12" t="s">
        <v>1493</v>
      </c>
      <c r="AM311" s="12" t="s">
        <v>1493</v>
      </c>
      <c r="AN311" s="12" t="s">
        <v>1493</v>
      </c>
      <c r="AO311" s="12" t="s">
        <v>1493</v>
      </c>
      <c r="AP311" s="12" t="s">
        <v>1493</v>
      </c>
      <c r="AQ311" s="12" t="s">
        <v>1493</v>
      </c>
      <c r="AR311" s="12" t="s">
        <v>1493</v>
      </c>
      <c r="AS311" s="12" t="s">
        <v>1493</v>
      </c>
      <c r="AT311" s="12" t="s">
        <v>1493</v>
      </c>
      <c r="AU311" s="12" t="s">
        <v>1493</v>
      </c>
      <c r="AV311" s="12" t="s">
        <v>1493</v>
      </c>
      <c r="AW311" s="12" t="s">
        <v>1493</v>
      </c>
      <c r="AX311" s="12" t="s">
        <v>1493</v>
      </c>
      <c r="AY311" s="12" t="s">
        <v>1493</v>
      </c>
      <c r="AZ311" s="12" t="s">
        <v>1493</v>
      </c>
      <c r="BA311" s="12" t="s">
        <v>1493</v>
      </c>
      <c r="BB311" s="12" t="s">
        <v>1493</v>
      </c>
      <c r="BC311" s="12" t="s">
        <v>1493</v>
      </c>
      <c r="BD311" s="12" t="s">
        <v>1493</v>
      </c>
      <c r="BE311" s="12" t="s">
        <v>1493</v>
      </c>
      <c r="BF311" s="12" t="s">
        <v>1493</v>
      </c>
      <c r="BG311" s="12" t="s">
        <v>1493</v>
      </c>
      <c r="BH311" s="12" t="s">
        <v>1493</v>
      </c>
      <c r="BI311" s="12" t="s">
        <v>1493</v>
      </c>
      <c r="BJ311" s="12" t="s">
        <v>1493</v>
      </c>
      <c r="BK311" s="12" t="s">
        <v>1493</v>
      </c>
      <c r="BL311" s="12" t="s">
        <v>1493</v>
      </c>
      <c r="BM311" s="12" t="s">
        <v>1493</v>
      </c>
      <c r="BN311" s="12" t="s">
        <v>1493</v>
      </c>
      <c r="BO311" s="12" t="s">
        <v>1493</v>
      </c>
      <c r="BP311" s="12" t="s">
        <v>1493</v>
      </c>
      <c r="BQ311" s="12" t="s">
        <v>1493</v>
      </c>
      <c r="BR311" s="12" t="s">
        <v>1493</v>
      </c>
      <c r="BS311" s="12" t="s">
        <v>1493</v>
      </c>
      <c r="BT311" s="12" t="s">
        <v>1493</v>
      </c>
      <c r="BU311" s="12" t="s">
        <v>1493</v>
      </c>
      <c r="BV311" s="12" t="s">
        <v>1493</v>
      </c>
      <c r="BW311" s="12" t="s">
        <v>1493</v>
      </c>
      <c r="BX311" s="12" t="s">
        <v>1493</v>
      </c>
      <c r="BY311" s="12" t="s">
        <v>1493</v>
      </c>
      <c r="BZ311" s="12" t="s">
        <v>1493</v>
      </c>
      <c r="CA311" s="12" t="s">
        <v>1493</v>
      </c>
      <c r="CB311" s="12" t="s">
        <v>1493</v>
      </c>
      <c r="CC311" s="12" t="s">
        <v>1493</v>
      </c>
      <c r="CD311" s="12" t="s">
        <v>1493</v>
      </c>
      <c r="CE311" s="12" t="s">
        <v>1493</v>
      </c>
      <c r="CF311" s="12" t="s">
        <v>1493</v>
      </c>
      <c r="CG311" s="12" t="s">
        <v>1493</v>
      </c>
      <c r="CH311" s="12" t="s">
        <v>1493</v>
      </c>
      <c r="CI311" s="12" t="s">
        <v>1493</v>
      </c>
      <c r="CJ311" s="12" t="s">
        <v>1493</v>
      </c>
      <c r="CK311" s="12" t="s">
        <v>1493</v>
      </c>
      <c r="CL311" s="12" t="s">
        <v>1493</v>
      </c>
      <c r="CM311" s="12" t="s">
        <v>1493</v>
      </c>
      <c r="CN311" s="12" t="s">
        <v>1493</v>
      </c>
      <c r="CO311" s="12" t="s">
        <v>1493</v>
      </c>
      <c r="CP311" s="12" t="s">
        <v>1493</v>
      </c>
      <c r="CQ311" s="12" t="s">
        <v>1493</v>
      </c>
      <c r="CR311" s="12" t="s">
        <v>1493</v>
      </c>
      <c r="CS311" s="12" t="s">
        <v>1493</v>
      </c>
      <c r="CT311" s="12" t="s">
        <v>1493</v>
      </c>
      <c r="CU311" s="12" t="s">
        <v>1493</v>
      </c>
      <c r="CV311" s="12" t="s">
        <v>1493</v>
      </c>
      <c r="CW311" s="12" t="s">
        <v>1493</v>
      </c>
      <c r="CX311" s="12" t="s">
        <v>1493</v>
      </c>
      <c r="CY311" s="12" t="s">
        <v>1493</v>
      </c>
      <c r="CZ311" s="12" t="s">
        <v>1493</v>
      </c>
      <c r="DA311" s="12" t="s">
        <v>1493</v>
      </c>
      <c r="DB311" s="12" t="s">
        <v>1493</v>
      </c>
      <c r="DC311" s="12" t="s">
        <v>1493</v>
      </c>
      <c r="DD311" s="12" t="s">
        <v>1493</v>
      </c>
      <c r="DE311" s="12" t="s">
        <v>1493</v>
      </c>
      <c r="DF311" s="12" t="s">
        <v>1493</v>
      </c>
      <c r="DG311" s="12" t="s">
        <v>1493</v>
      </c>
      <c r="DH311" s="12" t="s">
        <v>1493</v>
      </c>
      <c r="DI311" s="12" t="s">
        <v>1493</v>
      </c>
      <c r="DJ311" s="12" t="s">
        <v>1493</v>
      </c>
      <c r="DK311" s="12" t="s">
        <v>1493</v>
      </c>
      <c r="DL311" s="12" t="s">
        <v>1493</v>
      </c>
      <c r="DM311" s="12" t="s">
        <v>1493</v>
      </c>
      <c r="DN311" s="12" t="s">
        <v>1493</v>
      </c>
      <c r="DO311" s="12" t="s">
        <v>1493</v>
      </c>
      <c r="DP311" s="12" t="s">
        <v>1493</v>
      </c>
      <c r="DQ311" s="12" t="s">
        <v>1493</v>
      </c>
      <c r="DR311" s="12" t="s">
        <v>1493</v>
      </c>
      <c r="DS311" s="12" t="s">
        <v>1493</v>
      </c>
      <c r="DT311" s="12" t="s">
        <v>1493</v>
      </c>
      <c r="DU311" s="12" t="s">
        <v>1493</v>
      </c>
      <c r="DV311" s="12" t="s">
        <v>1493</v>
      </c>
      <c r="DW311" s="12" t="s">
        <v>1493</v>
      </c>
      <c r="DX311" s="12" t="s">
        <v>1493</v>
      </c>
      <c r="DY311" s="12" t="s">
        <v>1493</v>
      </c>
      <c r="DZ311" s="12" t="s">
        <v>1493</v>
      </c>
      <c r="EA311" s="12" t="s">
        <v>1493</v>
      </c>
      <c r="EB311" s="12" t="s">
        <v>1493</v>
      </c>
      <c r="EC311" s="12" t="s">
        <v>1493</v>
      </c>
      <c r="ED311" s="12" t="s">
        <v>1493</v>
      </c>
      <c r="EE311" s="12" t="s">
        <v>1493</v>
      </c>
      <c r="EF311" s="12" t="s">
        <v>1493</v>
      </c>
      <c r="EG311" s="12" t="s">
        <v>1493</v>
      </c>
      <c r="EH311" s="12" t="s">
        <v>1493</v>
      </c>
      <c r="EI311" s="12" t="s">
        <v>1493</v>
      </c>
      <c r="EJ311" s="12" t="s">
        <v>1493</v>
      </c>
      <c r="EK311" s="12" t="s">
        <v>1493</v>
      </c>
      <c r="EL311" s="12" t="s">
        <v>1493</v>
      </c>
      <c r="EM311" s="12" t="s">
        <v>1493</v>
      </c>
      <c r="EN311" s="12" t="s">
        <v>1493</v>
      </c>
      <c r="EO311" s="12" t="s">
        <v>1493</v>
      </c>
      <c r="EP311" s="12" t="s">
        <v>1493</v>
      </c>
      <c r="EQ311" s="12" t="s">
        <v>1493</v>
      </c>
      <c r="ER311" s="12" t="s">
        <v>1493</v>
      </c>
      <c r="ES311" s="12" t="s">
        <v>1493</v>
      </c>
      <c r="ET311" s="12" t="s">
        <v>1493</v>
      </c>
      <c r="EU311" s="12" t="s">
        <v>1493</v>
      </c>
      <c r="EV311" s="12" t="s">
        <v>1493</v>
      </c>
      <c r="EW311" s="12" t="s">
        <v>1493</v>
      </c>
      <c r="EX311" s="12" t="s">
        <v>1493</v>
      </c>
      <c r="EY311" s="12" t="s">
        <v>1493</v>
      </c>
      <c r="EZ311" s="12" t="s">
        <v>1493</v>
      </c>
      <c r="FA311" s="12" t="s">
        <v>1493</v>
      </c>
      <c r="FB311" s="12" t="s">
        <v>1493</v>
      </c>
      <c r="FC311" s="12" t="s">
        <v>1493</v>
      </c>
      <c r="FD311" s="12" t="s">
        <v>1493</v>
      </c>
      <c r="FE311" s="12" t="s">
        <v>1493</v>
      </c>
      <c r="FF311" s="12" t="s">
        <v>1493</v>
      </c>
      <c r="FG311" s="12" t="s">
        <v>1493</v>
      </c>
      <c r="FH311" s="12" t="s">
        <v>1493</v>
      </c>
      <c r="FI311" s="12" t="s">
        <v>1493</v>
      </c>
      <c r="FJ311" s="12" t="s">
        <v>1493</v>
      </c>
      <c r="FK311" s="12" t="s">
        <v>1493</v>
      </c>
      <c r="FL311" s="12" t="s">
        <v>1493</v>
      </c>
      <c r="FM311" s="12" t="s">
        <v>1493</v>
      </c>
      <c r="FN311">
        <v>1</v>
      </c>
      <c r="FO311" s="12" t="s">
        <v>1493</v>
      </c>
      <c r="FP311" s="12" t="s">
        <v>1493</v>
      </c>
      <c r="FQ311">
        <v>0</v>
      </c>
      <c r="FR311" s="12" t="s">
        <v>1493</v>
      </c>
      <c r="FS311" s="12" t="s">
        <v>1493</v>
      </c>
      <c r="FT311" s="12" t="s">
        <v>1493</v>
      </c>
      <c r="FU311" s="12" t="s">
        <v>1493</v>
      </c>
      <c r="FV311" s="12" t="s">
        <v>1493</v>
      </c>
      <c r="FW311" s="12" t="s">
        <v>1493</v>
      </c>
      <c r="FX311" s="12" t="s">
        <v>1493</v>
      </c>
      <c r="FY311" s="12" t="s">
        <v>1493</v>
      </c>
      <c r="FZ311" s="12" t="s">
        <v>1493</v>
      </c>
      <c r="GA311" s="12" t="s">
        <v>1493</v>
      </c>
      <c r="GB311" s="12" t="s">
        <v>1493</v>
      </c>
      <c r="GC311" s="12" t="s">
        <v>1493</v>
      </c>
      <c r="GD311" s="12" t="s">
        <v>1493</v>
      </c>
      <c r="GE311" s="12" t="s">
        <v>1493</v>
      </c>
      <c r="GF311" s="12" t="s">
        <v>1493</v>
      </c>
      <c r="GG311" s="12" t="s">
        <v>1493</v>
      </c>
      <c r="GH311" s="12" t="s">
        <v>1493</v>
      </c>
      <c r="GI311" s="12" t="s">
        <v>1493</v>
      </c>
      <c r="GJ311">
        <v>0</v>
      </c>
      <c r="GK311">
        <v>0</v>
      </c>
      <c r="GL311">
        <v>0</v>
      </c>
      <c r="GN311">
        <v>1</v>
      </c>
    </row>
    <row r="312" spans="1:196" x14ac:dyDescent="0.25">
      <c r="A312" s="4">
        <v>1.216</v>
      </c>
      <c r="B312" s="12" t="s">
        <v>1384</v>
      </c>
      <c r="C312" s="12" t="s">
        <v>1493</v>
      </c>
      <c r="D312">
        <v>1</v>
      </c>
      <c r="E312" s="12" t="s">
        <v>1493</v>
      </c>
      <c r="F312" s="12" t="s">
        <v>1493</v>
      </c>
      <c r="G312" s="12" t="s">
        <v>1493</v>
      </c>
      <c r="H312" s="12" t="s">
        <v>1493</v>
      </c>
      <c r="I312" s="12" t="s">
        <v>1493</v>
      </c>
      <c r="J312" s="12" t="s">
        <v>1493</v>
      </c>
      <c r="K312" s="12" t="s">
        <v>1493</v>
      </c>
      <c r="L312" s="12" t="s">
        <v>1493</v>
      </c>
      <c r="M312" s="12" t="s">
        <v>1493</v>
      </c>
      <c r="N312" s="12" t="s">
        <v>1493</v>
      </c>
      <c r="O312">
        <v>1</v>
      </c>
      <c r="P312" s="12" t="s">
        <v>1493</v>
      </c>
      <c r="Q312" s="12" t="s">
        <v>1493</v>
      </c>
      <c r="R312" s="12" t="s">
        <v>1493</v>
      </c>
      <c r="S312" s="12" t="s">
        <v>1493</v>
      </c>
      <c r="T312" s="12" t="s">
        <v>1493</v>
      </c>
      <c r="U312" s="12" t="s">
        <v>1493</v>
      </c>
      <c r="V312" s="12" t="s">
        <v>1493</v>
      </c>
      <c r="W312" s="12" t="s">
        <v>1493</v>
      </c>
      <c r="X312" s="12" t="s">
        <v>1493</v>
      </c>
      <c r="Y312" s="12" t="s">
        <v>1493</v>
      </c>
      <c r="Z312" s="12" t="s">
        <v>1493</v>
      </c>
      <c r="AA312" s="12" t="s">
        <v>1493</v>
      </c>
      <c r="AB312" s="12" t="s">
        <v>1493</v>
      </c>
      <c r="AC312" s="12" t="s">
        <v>1493</v>
      </c>
      <c r="AD312" s="12" t="s">
        <v>1493</v>
      </c>
      <c r="AE312" s="12" t="s">
        <v>1493</v>
      </c>
      <c r="AF312" s="12" t="s">
        <v>1493</v>
      </c>
      <c r="AG312" s="12" t="s">
        <v>1493</v>
      </c>
      <c r="AH312" s="12" t="s">
        <v>1493</v>
      </c>
      <c r="AI312" s="12" t="s">
        <v>1493</v>
      </c>
      <c r="AJ312" s="12" t="s">
        <v>1493</v>
      </c>
      <c r="AK312" s="12" t="s">
        <v>1493</v>
      </c>
      <c r="AL312" s="12" t="s">
        <v>1493</v>
      </c>
      <c r="AM312" s="12" t="s">
        <v>1493</v>
      </c>
      <c r="AN312" s="12" t="s">
        <v>1493</v>
      </c>
      <c r="AO312" s="12" t="s">
        <v>1493</v>
      </c>
      <c r="AP312" s="12" t="s">
        <v>1493</v>
      </c>
      <c r="AQ312" s="12" t="s">
        <v>1493</v>
      </c>
      <c r="AR312" s="12" t="s">
        <v>1493</v>
      </c>
      <c r="AS312" s="12" t="s">
        <v>1493</v>
      </c>
      <c r="AT312" s="12" t="s">
        <v>1493</v>
      </c>
      <c r="AU312" s="12" t="s">
        <v>1493</v>
      </c>
      <c r="AV312" s="12" t="s">
        <v>1493</v>
      </c>
      <c r="AW312" s="12" t="s">
        <v>1493</v>
      </c>
      <c r="AX312" s="12" t="s">
        <v>1493</v>
      </c>
      <c r="AY312" s="12" t="s">
        <v>1493</v>
      </c>
      <c r="AZ312" s="12" t="s">
        <v>1493</v>
      </c>
      <c r="BA312" s="12" t="s">
        <v>1493</v>
      </c>
      <c r="BB312" s="12" t="s">
        <v>1493</v>
      </c>
      <c r="BC312" s="12" t="s">
        <v>1493</v>
      </c>
      <c r="BD312" s="12" t="s">
        <v>1493</v>
      </c>
      <c r="BE312" s="12" t="s">
        <v>1493</v>
      </c>
      <c r="BF312" s="12" t="s">
        <v>1493</v>
      </c>
      <c r="BG312" s="12" t="s">
        <v>1493</v>
      </c>
      <c r="BH312" s="12" t="s">
        <v>1493</v>
      </c>
      <c r="BI312" s="12" t="s">
        <v>1493</v>
      </c>
      <c r="BJ312" s="12" t="s">
        <v>1493</v>
      </c>
      <c r="BK312" s="12" t="s">
        <v>1493</v>
      </c>
      <c r="BL312" s="12" t="s">
        <v>1493</v>
      </c>
      <c r="BM312" s="12" t="s">
        <v>1493</v>
      </c>
      <c r="BN312" s="12" t="s">
        <v>1493</v>
      </c>
      <c r="BO312" s="12" t="s">
        <v>1493</v>
      </c>
      <c r="BP312" s="12" t="s">
        <v>1493</v>
      </c>
      <c r="BQ312" s="12" t="s">
        <v>1493</v>
      </c>
      <c r="BR312" s="12" t="s">
        <v>1493</v>
      </c>
      <c r="BS312" s="12" t="s">
        <v>1493</v>
      </c>
      <c r="BT312" s="12" t="s">
        <v>1493</v>
      </c>
      <c r="BU312" s="12" t="s">
        <v>1493</v>
      </c>
      <c r="BV312" s="12" t="s">
        <v>1493</v>
      </c>
      <c r="BW312" s="12" t="s">
        <v>1493</v>
      </c>
      <c r="BX312" s="12" t="s">
        <v>1493</v>
      </c>
      <c r="BY312" s="12" t="s">
        <v>1493</v>
      </c>
      <c r="BZ312" s="12" t="s">
        <v>1493</v>
      </c>
      <c r="CA312" s="12" t="s">
        <v>1493</v>
      </c>
      <c r="CB312" s="12" t="s">
        <v>1493</v>
      </c>
      <c r="CC312" s="12" t="s">
        <v>1493</v>
      </c>
      <c r="CD312" s="12" t="s">
        <v>1493</v>
      </c>
      <c r="CE312" s="12" t="s">
        <v>1493</v>
      </c>
      <c r="CF312" s="12" t="s">
        <v>1493</v>
      </c>
      <c r="CG312" s="12" t="s">
        <v>1493</v>
      </c>
      <c r="CH312" s="12" t="s">
        <v>1493</v>
      </c>
      <c r="CI312" s="12" t="s">
        <v>1493</v>
      </c>
      <c r="CJ312" s="12" t="s">
        <v>1493</v>
      </c>
      <c r="CK312" s="12" t="s">
        <v>1493</v>
      </c>
      <c r="CL312" s="12" t="s">
        <v>1493</v>
      </c>
      <c r="CM312" s="12" t="s">
        <v>1493</v>
      </c>
      <c r="CN312" s="12" t="s">
        <v>1493</v>
      </c>
      <c r="CO312" s="12" t="s">
        <v>1493</v>
      </c>
      <c r="CP312" s="12" t="s">
        <v>1493</v>
      </c>
      <c r="CQ312" s="12" t="s">
        <v>1493</v>
      </c>
      <c r="CR312" s="12" t="s">
        <v>1493</v>
      </c>
      <c r="CS312" s="12" t="s">
        <v>1493</v>
      </c>
      <c r="CT312" s="12" t="s">
        <v>1493</v>
      </c>
      <c r="CU312" s="12" t="s">
        <v>1493</v>
      </c>
      <c r="CV312" s="12" t="s">
        <v>1493</v>
      </c>
      <c r="CW312" s="12" t="s">
        <v>1493</v>
      </c>
      <c r="CX312" s="12" t="s">
        <v>1493</v>
      </c>
      <c r="CY312" s="12" t="s">
        <v>1493</v>
      </c>
      <c r="CZ312" s="12" t="s">
        <v>1493</v>
      </c>
      <c r="DA312" s="12" t="s">
        <v>1493</v>
      </c>
      <c r="DB312" s="12" t="s">
        <v>1493</v>
      </c>
      <c r="DC312" s="12" t="s">
        <v>1493</v>
      </c>
      <c r="DD312" s="12" t="s">
        <v>1493</v>
      </c>
      <c r="DE312" s="12" t="s">
        <v>1493</v>
      </c>
      <c r="DF312" s="12" t="s">
        <v>1493</v>
      </c>
      <c r="DG312" s="12" t="s">
        <v>1493</v>
      </c>
      <c r="DH312" s="12" t="s">
        <v>1493</v>
      </c>
      <c r="DI312" s="12" t="s">
        <v>1493</v>
      </c>
      <c r="DJ312" s="12" t="s">
        <v>1493</v>
      </c>
      <c r="DK312" s="12" t="s">
        <v>1493</v>
      </c>
      <c r="DL312" s="12" t="s">
        <v>1493</v>
      </c>
      <c r="DM312" s="12" t="s">
        <v>1493</v>
      </c>
      <c r="DN312" s="12" t="s">
        <v>1493</v>
      </c>
      <c r="DO312" s="12" t="s">
        <v>1493</v>
      </c>
      <c r="DP312" s="12" t="s">
        <v>1493</v>
      </c>
      <c r="DQ312" s="12" t="s">
        <v>1493</v>
      </c>
      <c r="DR312" s="12" t="s">
        <v>1493</v>
      </c>
      <c r="DS312" s="12" t="s">
        <v>1493</v>
      </c>
      <c r="DT312" s="12" t="s">
        <v>1493</v>
      </c>
      <c r="DU312" s="12" t="s">
        <v>1493</v>
      </c>
      <c r="DV312" s="12" t="s">
        <v>1493</v>
      </c>
      <c r="DW312" s="12" t="s">
        <v>1493</v>
      </c>
      <c r="DX312" s="12" t="s">
        <v>1493</v>
      </c>
      <c r="DY312" s="12" t="s">
        <v>1493</v>
      </c>
      <c r="DZ312" s="12" t="s">
        <v>1493</v>
      </c>
      <c r="EA312" s="12" t="s">
        <v>1493</v>
      </c>
      <c r="EB312" s="12" t="s">
        <v>1493</v>
      </c>
      <c r="EC312" s="12" t="s">
        <v>1493</v>
      </c>
      <c r="ED312" s="12" t="s">
        <v>1493</v>
      </c>
      <c r="EE312" s="12" t="s">
        <v>1493</v>
      </c>
      <c r="EF312" s="12" t="s">
        <v>1493</v>
      </c>
      <c r="EG312" s="12" t="s">
        <v>1493</v>
      </c>
      <c r="EH312" s="12" t="s">
        <v>1493</v>
      </c>
      <c r="EI312" s="12" t="s">
        <v>1493</v>
      </c>
      <c r="EJ312" s="12" t="s">
        <v>1493</v>
      </c>
      <c r="EK312" s="12" t="s">
        <v>1493</v>
      </c>
      <c r="EL312" s="12" t="s">
        <v>1493</v>
      </c>
      <c r="EM312" s="12" t="s">
        <v>1493</v>
      </c>
      <c r="EN312" s="12" t="s">
        <v>1493</v>
      </c>
      <c r="EO312" s="12" t="s">
        <v>1493</v>
      </c>
      <c r="EP312" s="12" t="s">
        <v>1493</v>
      </c>
      <c r="EQ312" s="12" t="s">
        <v>1493</v>
      </c>
      <c r="ER312" s="12" t="s">
        <v>1493</v>
      </c>
      <c r="ES312" s="12" t="s">
        <v>1493</v>
      </c>
      <c r="ET312" s="12" t="s">
        <v>1493</v>
      </c>
      <c r="EU312" s="12" t="s">
        <v>1493</v>
      </c>
      <c r="EV312" s="12" t="s">
        <v>1493</v>
      </c>
      <c r="EW312" s="12" t="s">
        <v>1493</v>
      </c>
      <c r="EX312" s="12" t="s">
        <v>1493</v>
      </c>
      <c r="EY312" s="12" t="s">
        <v>1493</v>
      </c>
      <c r="EZ312" s="12" t="s">
        <v>1493</v>
      </c>
      <c r="FA312" s="12" t="s">
        <v>1493</v>
      </c>
      <c r="FB312" s="12" t="s">
        <v>1493</v>
      </c>
      <c r="FC312" s="12" t="s">
        <v>1493</v>
      </c>
      <c r="FD312" s="12" t="s">
        <v>1493</v>
      </c>
      <c r="FE312" s="12" t="s">
        <v>1493</v>
      </c>
      <c r="FF312" s="12" t="s">
        <v>1493</v>
      </c>
      <c r="FG312" s="12" t="s">
        <v>1493</v>
      </c>
      <c r="FH312" s="12" t="s">
        <v>1493</v>
      </c>
      <c r="FI312" s="12" t="s">
        <v>1493</v>
      </c>
      <c r="FJ312" s="12" t="s">
        <v>1493</v>
      </c>
      <c r="FK312" s="12" t="s">
        <v>1493</v>
      </c>
      <c r="FL312" s="12" t="s">
        <v>1493</v>
      </c>
      <c r="FM312" s="12" t="s">
        <v>1493</v>
      </c>
      <c r="FN312">
        <v>1</v>
      </c>
      <c r="FO312" s="12" t="s">
        <v>1493</v>
      </c>
      <c r="FP312" s="12" t="s">
        <v>1493</v>
      </c>
      <c r="FQ312">
        <v>1</v>
      </c>
      <c r="FR312" s="12" t="s">
        <v>1493</v>
      </c>
      <c r="FS312" s="12" t="s">
        <v>1493</v>
      </c>
      <c r="FT312" s="12" t="s">
        <v>1493</v>
      </c>
      <c r="FU312" s="12" t="s">
        <v>1493</v>
      </c>
      <c r="FV312" s="12" t="s">
        <v>1493</v>
      </c>
      <c r="FW312" s="12" t="s">
        <v>1493</v>
      </c>
      <c r="FX312" s="12" t="s">
        <v>1493</v>
      </c>
      <c r="FY312" s="12" t="s">
        <v>1493</v>
      </c>
      <c r="FZ312" s="12" t="s">
        <v>1493</v>
      </c>
      <c r="GA312" s="12" t="s">
        <v>1493</v>
      </c>
      <c r="GB312" s="12" t="s">
        <v>1493</v>
      </c>
      <c r="GC312" s="12" t="s">
        <v>1493</v>
      </c>
      <c r="GD312" s="12" t="s">
        <v>1493</v>
      </c>
      <c r="GE312" s="12" t="s">
        <v>1493</v>
      </c>
      <c r="GF312" s="12" t="s">
        <v>1493</v>
      </c>
      <c r="GG312" s="12" t="s">
        <v>1493</v>
      </c>
      <c r="GH312" s="12" t="s">
        <v>1493</v>
      </c>
      <c r="GI312" s="12" t="s">
        <v>1493</v>
      </c>
      <c r="GJ312">
        <v>0</v>
      </c>
      <c r="GK312">
        <v>0</v>
      </c>
      <c r="GL312">
        <v>0</v>
      </c>
      <c r="GN312">
        <v>1</v>
      </c>
    </row>
    <row r="313" spans="1:196" x14ac:dyDescent="0.25">
      <c r="A313" s="4">
        <v>1.2170000000000001</v>
      </c>
      <c r="B313" s="12" t="s">
        <v>1105</v>
      </c>
      <c r="C313" s="12" t="s">
        <v>1493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 s="12" t="s">
        <v>1493</v>
      </c>
      <c r="M313" s="12" t="s">
        <v>1493</v>
      </c>
      <c r="N313" s="12" t="s">
        <v>1493</v>
      </c>
      <c r="O313">
        <v>1</v>
      </c>
      <c r="P313" t="s">
        <v>1184</v>
      </c>
      <c r="Q313" s="12" t="s">
        <v>1493</v>
      </c>
      <c r="R313">
        <v>1</v>
      </c>
      <c r="S313" s="12" t="s">
        <v>1493</v>
      </c>
      <c r="T313" s="12" t="s">
        <v>1493</v>
      </c>
      <c r="U313" s="12" t="s">
        <v>1493</v>
      </c>
      <c r="V313" s="12" t="s">
        <v>1493</v>
      </c>
      <c r="W313" s="12" t="s">
        <v>1493</v>
      </c>
      <c r="X313" s="12" t="s">
        <v>1493</v>
      </c>
      <c r="Y313" s="12" t="s">
        <v>1493</v>
      </c>
      <c r="Z313" s="12" t="s">
        <v>1493</v>
      </c>
      <c r="AA313" s="12" t="s">
        <v>1493</v>
      </c>
      <c r="AB313">
        <v>1</v>
      </c>
      <c r="AC313">
        <v>1</v>
      </c>
      <c r="AD313" s="12" t="s">
        <v>1493</v>
      </c>
      <c r="AE313" s="12" t="s">
        <v>1493</v>
      </c>
      <c r="AF313" s="12" t="s">
        <v>1493</v>
      </c>
      <c r="AG313" s="12" t="s">
        <v>1493</v>
      </c>
      <c r="AH313" s="12" t="s">
        <v>1493</v>
      </c>
      <c r="AI313" s="12" t="s">
        <v>1493</v>
      </c>
      <c r="AJ313" s="12" t="s">
        <v>1493</v>
      </c>
      <c r="AK313" s="12" t="s">
        <v>1493</v>
      </c>
      <c r="AL313" s="12" t="s">
        <v>1493</v>
      </c>
      <c r="AM313" s="12" t="s">
        <v>1493</v>
      </c>
      <c r="AN313" s="12" t="s">
        <v>1493</v>
      </c>
      <c r="AO313" s="12" t="s">
        <v>1493</v>
      </c>
      <c r="AP313" s="12" t="s">
        <v>1493</v>
      </c>
      <c r="AQ313" s="12" t="s">
        <v>1493</v>
      </c>
      <c r="AR313" s="12" t="s">
        <v>1493</v>
      </c>
      <c r="AS313" s="12" t="s">
        <v>1493</v>
      </c>
      <c r="AT313" s="12" t="s">
        <v>1493</v>
      </c>
      <c r="AU313" s="12" t="s">
        <v>1493</v>
      </c>
      <c r="AV313" s="12" t="s">
        <v>1493</v>
      </c>
      <c r="AW313" s="12" t="s">
        <v>1493</v>
      </c>
      <c r="AX313" s="12" t="s">
        <v>1493</v>
      </c>
      <c r="AY313" s="12" t="s">
        <v>1493</v>
      </c>
      <c r="AZ313" s="12" t="s">
        <v>1493</v>
      </c>
      <c r="BA313" s="12" t="s">
        <v>1493</v>
      </c>
      <c r="BB313" s="12" t="s">
        <v>1493</v>
      </c>
      <c r="BC313" s="12" t="s">
        <v>1493</v>
      </c>
      <c r="BD313" s="12" t="s">
        <v>1493</v>
      </c>
      <c r="BE313" s="12" t="s">
        <v>1493</v>
      </c>
      <c r="BF313" s="12" t="s">
        <v>1493</v>
      </c>
      <c r="BG313" s="12" t="s">
        <v>1493</v>
      </c>
      <c r="BH313" s="12" t="s">
        <v>1493</v>
      </c>
      <c r="BI313" s="12" t="s">
        <v>1493</v>
      </c>
      <c r="BJ313" s="12" t="s">
        <v>1493</v>
      </c>
      <c r="BK313" s="12" t="s">
        <v>1493</v>
      </c>
      <c r="BL313" s="12" t="s">
        <v>1493</v>
      </c>
      <c r="BM313" s="12" t="s">
        <v>1493</v>
      </c>
      <c r="BN313" s="12" t="s">
        <v>1493</v>
      </c>
      <c r="BO313" s="12" t="s">
        <v>1493</v>
      </c>
      <c r="BP313" s="12" t="s">
        <v>1493</v>
      </c>
      <c r="BQ313" s="12" t="s">
        <v>1493</v>
      </c>
      <c r="BR313" s="12" t="s">
        <v>1493</v>
      </c>
      <c r="BS313" s="12" t="s">
        <v>1493</v>
      </c>
      <c r="BT313" s="12" t="s">
        <v>1493</v>
      </c>
      <c r="BU313" s="12" t="s">
        <v>1493</v>
      </c>
      <c r="BV313" s="12" t="s">
        <v>1493</v>
      </c>
      <c r="BW313" s="12" t="s">
        <v>1493</v>
      </c>
      <c r="BX313" s="12" t="s">
        <v>1493</v>
      </c>
      <c r="BY313" s="12" t="s">
        <v>1493</v>
      </c>
      <c r="BZ313" s="12" t="s">
        <v>1493</v>
      </c>
      <c r="CA313" s="12" t="s">
        <v>1493</v>
      </c>
      <c r="CB313" s="12" t="s">
        <v>1493</v>
      </c>
      <c r="CC313" s="12" t="s">
        <v>1493</v>
      </c>
      <c r="CD313" s="12" t="s">
        <v>1493</v>
      </c>
      <c r="CE313" s="12" t="s">
        <v>1493</v>
      </c>
      <c r="CF313" s="12" t="s">
        <v>1493</v>
      </c>
      <c r="CG313" s="12" t="s">
        <v>1493</v>
      </c>
      <c r="CH313" s="12" t="s">
        <v>1493</v>
      </c>
      <c r="CI313" s="12" t="s">
        <v>1493</v>
      </c>
      <c r="CJ313" s="12" t="s">
        <v>1493</v>
      </c>
      <c r="CK313" s="12" t="s">
        <v>1493</v>
      </c>
      <c r="CL313" s="12" t="s">
        <v>1493</v>
      </c>
      <c r="CM313" s="12" t="s">
        <v>1493</v>
      </c>
      <c r="CN313" s="12" t="s">
        <v>1493</v>
      </c>
      <c r="CO313" s="12" t="s">
        <v>1493</v>
      </c>
      <c r="CP313" s="12" t="s">
        <v>1493</v>
      </c>
      <c r="CQ313" s="12" t="s">
        <v>1493</v>
      </c>
      <c r="CR313" s="12" t="s">
        <v>1493</v>
      </c>
      <c r="CS313" s="12" t="s">
        <v>1493</v>
      </c>
      <c r="CT313" s="12" t="s">
        <v>1493</v>
      </c>
      <c r="CU313" s="12" t="s">
        <v>1493</v>
      </c>
      <c r="CV313" s="12" t="s">
        <v>1493</v>
      </c>
      <c r="CW313" s="12" t="s">
        <v>1493</v>
      </c>
      <c r="CX313" s="12" t="s">
        <v>1493</v>
      </c>
      <c r="CY313" s="12" t="s">
        <v>1493</v>
      </c>
      <c r="CZ313" s="12" t="s">
        <v>1493</v>
      </c>
      <c r="DA313" s="12" t="s">
        <v>1493</v>
      </c>
      <c r="DB313" s="12" t="s">
        <v>1493</v>
      </c>
      <c r="DC313" s="12" t="s">
        <v>1493</v>
      </c>
      <c r="DD313" s="12" t="s">
        <v>1493</v>
      </c>
      <c r="DE313" s="12" t="s">
        <v>1493</v>
      </c>
      <c r="DF313" s="12" t="s">
        <v>1493</v>
      </c>
      <c r="DG313" s="12" t="s">
        <v>1493</v>
      </c>
      <c r="DH313" s="12" t="s">
        <v>1493</v>
      </c>
      <c r="DI313" s="12" t="s">
        <v>1493</v>
      </c>
      <c r="DJ313" s="12" t="s">
        <v>1493</v>
      </c>
      <c r="DK313" s="12" t="s">
        <v>1493</v>
      </c>
      <c r="DL313" s="12" t="s">
        <v>1493</v>
      </c>
      <c r="DM313" s="12" t="s">
        <v>1493</v>
      </c>
      <c r="DN313" s="12" t="s">
        <v>1493</v>
      </c>
      <c r="DO313" s="12" t="s">
        <v>1493</v>
      </c>
      <c r="DP313" s="12" t="s">
        <v>1493</v>
      </c>
      <c r="DQ313" s="12" t="s">
        <v>1493</v>
      </c>
      <c r="DR313" s="12" t="s">
        <v>1493</v>
      </c>
      <c r="DS313" s="12" t="s">
        <v>1493</v>
      </c>
      <c r="DT313" s="12" t="s">
        <v>1493</v>
      </c>
      <c r="DU313" s="12" t="s">
        <v>1493</v>
      </c>
      <c r="DV313" s="12" t="s">
        <v>1493</v>
      </c>
      <c r="DW313" s="12" t="s">
        <v>1493</v>
      </c>
      <c r="DX313" s="12" t="s">
        <v>1493</v>
      </c>
      <c r="DY313" s="12" t="s">
        <v>1493</v>
      </c>
      <c r="DZ313" s="12" t="s">
        <v>1493</v>
      </c>
      <c r="EA313" s="12" t="s">
        <v>1493</v>
      </c>
      <c r="EB313" s="12" t="s">
        <v>1493</v>
      </c>
      <c r="EC313" s="12" t="s">
        <v>1493</v>
      </c>
      <c r="ED313" s="12" t="s">
        <v>1493</v>
      </c>
      <c r="EE313" s="12" t="s">
        <v>1493</v>
      </c>
      <c r="EF313" s="12" t="s">
        <v>1493</v>
      </c>
      <c r="EG313" s="12" t="s">
        <v>1493</v>
      </c>
      <c r="EH313" s="12" t="s">
        <v>1493</v>
      </c>
      <c r="EI313" s="12" t="s">
        <v>1493</v>
      </c>
      <c r="EJ313" s="12" t="s">
        <v>1493</v>
      </c>
      <c r="EK313" s="12" t="s">
        <v>1493</v>
      </c>
      <c r="EL313" s="12" t="s">
        <v>1493</v>
      </c>
      <c r="EM313" s="12" t="s">
        <v>1493</v>
      </c>
      <c r="EN313" s="12" t="s">
        <v>1493</v>
      </c>
      <c r="EO313" s="12" t="s">
        <v>1493</v>
      </c>
      <c r="EP313" s="12" t="s">
        <v>1493</v>
      </c>
      <c r="EQ313" s="12" t="s">
        <v>1493</v>
      </c>
      <c r="ER313" s="12" t="s">
        <v>1493</v>
      </c>
      <c r="ES313" s="12" t="s">
        <v>1493</v>
      </c>
      <c r="ET313" s="12" t="s">
        <v>1493</v>
      </c>
      <c r="EU313" s="12" t="s">
        <v>1493</v>
      </c>
      <c r="EV313" s="12" t="s">
        <v>1493</v>
      </c>
      <c r="EW313" s="12" t="s">
        <v>1493</v>
      </c>
      <c r="EX313" s="12" t="s">
        <v>1493</v>
      </c>
      <c r="EY313" s="12" t="s">
        <v>1493</v>
      </c>
      <c r="EZ313" s="12" t="s">
        <v>1493</v>
      </c>
      <c r="FA313" s="12" t="s">
        <v>1493</v>
      </c>
      <c r="FB313" s="12" t="s">
        <v>1493</v>
      </c>
      <c r="FC313" s="12" t="s">
        <v>1493</v>
      </c>
      <c r="FD313" s="12" t="s">
        <v>1493</v>
      </c>
      <c r="FE313" s="12" t="s">
        <v>1493</v>
      </c>
      <c r="FF313" s="12" t="s">
        <v>1493</v>
      </c>
      <c r="FG313" s="12" t="s">
        <v>1493</v>
      </c>
      <c r="FH313" s="12" t="s">
        <v>1493</v>
      </c>
      <c r="FI313" s="12" t="s">
        <v>1493</v>
      </c>
      <c r="FJ313" s="12" t="s">
        <v>1493</v>
      </c>
      <c r="FK313" s="12" t="s">
        <v>1493</v>
      </c>
      <c r="FL313" s="12" t="s">
        <v>1493</v>
      </c>
      <c r="FM313" s="12" t="s">
        <v>1493</v>
      </c>
      <c r="FN313">
        <v>1</v>
      </c>
      <c r="FO313" s="12" t="s">
        <v>1493</v>
      </c>
      <c r="FP313" s="12" t="s">
        <v>1493</v>
      </c>
      <c r="FQ313">
        <v>1</v>
      </c>
      <c r="FR313" s="12" t="s">
        <v>1493</v>
      </c>
      <c r="FS313" s="12" t="s">
        <v>1493</v>
      </c>
      <c r="FT313" s="12" t="s">
        <v>1493</v>
      </c>
      <c r="FU313" s="12" t="s">
        <v>1493</v>
      </c>
      <c r="FV313" s="12" t="s">
        <v>1493</v>
      </c>
      <c r="FW313" s="12" t="s">
        <v>1493</v>
      </c>
      <c r="FX313" s="12" t="s">
        <v>1493</v>
      </c>
      <c r="FY313" s="12" t="s">
        <v>1493</v>
      </c>
      <c r="FZ313" s="12" t="s">
        <v>1493</v>
      </c>
      <c r="GA313" s="12" t="s">
        <v>1493</v>
      </c>
      <c r="GB313" s="12" t="s">
        <v>1493</v>
      </c>
      <c r="GC313" s="12" t="s">
        <v>1493</v>
      </c>
      <c r="GD313" s="12" t="s">
        <v>1493</v>
      </c>
      <c r="GE313" s="12" t="s">
        <v>1493</v>
      </c>
      <c r="GF313" s="12" t="s">
        <v>1493</v>
      </c>
      <c r="GG313" s="12" t="s">
        <v>1493</v>
      </c>
      <c r="GH313" s="12" t="s">
        <v>1493</v>
      </c>
      <c r="GI313" s="12" t="s">
        <v>1493</v>
      </c>
      <c r="GJ313">
        <v>0</v>
      </c>
      <c r="GK313">
        <v>0</v>
      </c>
      <c r="GL313">
        <v>0</v>
      </c>
      <c r="GN313">
        <v>1</v>
      </c>
    </row>
    <row r="314" spans="1:196" x14ac:dyDescent="0.25">
      <c r="A314" s="4">
        <v>1.218</v>
      </c>
      <c r="B314" s="12" t="s">
        <v>1160</v>
      </c>
      <c r="C314" s="12" t="s">
        <v>1493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 s="12" t="s">
        <v>1493</v>
      </c>
      <c r="M314" s="12" t="s">
        <v>1493</v>
      </c>
      <c r="N314">
        <v>1</v>
      </c>
      <c r="O314">
        <v>1</v>
      </c>
      <c r="P314" s="12" t="s">
        <v>1493</v>
      </c>
      <c r="Q314" s="12" t="s">
        <v>1493</v>
      </c>
      <c r="R314" s="12" t="s">
        <v>1493</v>
      </c>
      <c r="S314" s="12" t="s">
        <v>1493</v>
      </c>
      <c r="T314" s="12" t="s">
        <v>1493</v>
      </c>
      <c r="U314" s="12" t="s">
        <v>1493</v>
      </c>
      <c r="V314" s="12" t="s">
        <v>1493</v>
      </c>
      <c r="W314" s="12" t="s">
        <v>1493</v>
      </c>
      <c r="X314" s="12" t="s">
        <v>1493</v>
      </c>
      <c r="Y314" s="12" t="s">
        <v>1493</v>
      </c>
      <c r="Z314" s="12" t="s">
        <v>1493</v>
      </c>
      <c r="AA314" s="12" t="s">
        <v>1493</v>
      </c>
      <c r="AB314" s="12" t="s">
        <v>1493</v>
      </c>
      <c r="AC314" s="12" t="s">
        <v>1493</v>
      </c>
      <c r="AD314" s="12" t="s">
        <v>1493</v>
      </c>
      <c r="AE314" s="12" t="s">
        <v>1493</v>
      </c>
      <c r="AF314" s="12" t="s">
        <v>1493</v>
      </c>
      <c r="AG314" s="12" t="s">
        <v>1493</v>
      </c>
      <c r="AH314" s="12" t="s">
        <v>1493</v>
      </c>
      <c r="AI314" s="12" t="s">
        <v>1493</v>
      </c>
      <c r="AJ314" s="12" t="s">
        <v>1493</v>
      </c>
      <c r="AK314" s="12" t="s">
        <v>1493</v>
      </c>
      <c r="AL314" s="12" t="s">
        <v>1493</v>
      </c>
      <c r="AM314" s="12" t="s">
        <v>1493</v>
      </c>
      <c r="AN314" s="12" t="s">
        <v>1493</v>
      </c>
      <c r="AO314" s="12" t="s">
        <v>1493</v>
      </c>
      <c r="AP314" s="12" t="s">
        <v>1493</v>
      </c>
      <c r="AQ314" s="12" t="s">
        <v>1493</v>
      </c>
      <c r="AR314" s="12" t="s">
        <v>1493</v>
      </c>
      <c r="AS314" s="12" t="s">
        <v>1493</v>
      </c>
      <c r="AT314" s="12" t="s">
        <v>1493</v>
      </c>
      <c r="AU314" s="12" t="s">
        <v>1493</v>
      </c>
      <c r="AV314" s="12" t="s">
        <v>1493</v>
      </c>
      <c r="AW314" s="12" t="s">
        <v>1493</v>
      </c>
      <c r="AX314" s="12" t="s">
        <v>1493</v>
      </c>
      <c r="AY314" s="12" t="s">
        <v>1493</v>
      </c>
      <c r="AZ314" s="12" t="s">
        <v>1493</v>
      </c>
      <c r="BA314" s="12" t="s">
        <v>1493</v>
      </c>
      <c r="BB314" s="12" t="s">
        <v>1493</v>
      </c>
      <c r="BC314" s="12" t="s">
        <v>1493</v>
      </c>
      <c r="BD314" s="12" t="s">
        <v>1493</v>
      </c>
      <c r="BE314" s="12" t="s">
        <v>1493</v>
      </c>
      <c r="BF314" s="12" t="s">
        <v>1493</v>
      </c>
      <c r="BG314" s="12" t="s">
        <v>1493</v>
      </c>
      <c r="BH314" s="12" t="s">
        <v>1493</v>
      </c>
      <c r="BI314" s="12" t="s">
        <v>1493</v>
      </c>
      <c r="BJ314" s="12" t="s">
        <v>1493</v>
      </c>
      <c r="BK314" s="12" t="s">
        <v>1493</v>
      </c>
      <c r="BL314" s="12" t="s">
        <v>1493</v>
      </c>
      <c r="BM314" s="12" t="s">
        <v>1493</v>
      </c>
      <c r="BN314" s="12" t="s">
        <v>1493</v>
      </c>
      <c r="BO314" s="12" t="s">
        <v>1493</v>
      </c>
      <c r="BP314" s="12" t="s">
        <v>1493</v>
      </c>
      <c r="BQ314" s="12" t="s">
        <v>1493</v>
      </c>
      <c r="BR314" s="12" t="s">
        <v>1493</v>
      </c>
      <c r="BS314" s="12" t="s">
        <v>1493</v>
      </c>
      <c r="BT314" s="12" t="s">
        <v>1493</v>
      </c>
      <c r="BU314" s="12" t="s">
        <v>1493</v>
      </c>
      <c r="BV314" s="12" t="s">
        <v>1493</v>
      </c>
      <c r="BW314" s="12" t="s">
        <v>1493</v>
      </c>
      <c r="BX314" s="12" t="s">
        <v>1493</v>
      </c>
      <c r="BY314" s="12" t="s">
        <v>1493</v>
      </c>
      <c r="BZ314" s="12" t="s">
        <v>1493</v>
      </c>
      <c r="CA314" s="12" t="s">
        <v>1493</v>
      </c>
      <c r="CB314" s="12" t="s">
        <v>1493</v>
      </c>
      <c r="CC314" s="12" t="s">
        <v>1493</v>
      </c>
      <c r="CD314" s="12" t="s">
        <v>1493</v>
      </c>
      <c r="CE314" s="12" t="s">
        <v>1493</v>
      </c>
      <c r="CF314" s="12" t="s">
        <v>1493</v>
      </c>
      <c r="CG314" s="12" t="s">
        <v>1493</v>
      </c>
      <c r="CH314" s="12" t="s">
        <v>1493</v>
      </c>
      <c r="CI314" s="12" t="s">
        <v>1493</v>
      </c>
      <c r="CJ314" s="12" t="s">
        <v>1493</v>
      </c>
      <c r="CK314" s="12" t="s">
        <v>1493</v>
      </c>
      <c r="CL314" s="12" t="s">
        <v>1493</v>
      </c>
      <c r="CM314" s="12" t="s">
        <v>1493</v>
      </c>
      <c r="CN314" s="12" t="s">
        <v>1493</v>
      </c>
      <c r="CO314" s="12" t="s">
        <v>1493</v>
      </c>
      <c r="CP314" s="12" t="s">
        <v>1493</v>
      </c>
      <c r="CQ314" s="12" t="s">
        <v>1493</v>
      </c>
      <c r="CR314" s="12" t="s">
        <v>1493</v>
      </c>
      <c r="CS314" s="12" t="s">
        <v>1493</v>
      </c>
      <c r="CT314" s="12" t="s">
        <v>1493</v>
      </c>
      <c r="CU314" s="12" t="s">
        <v>1493</v>
      </c>
      <c r="CV314" s="12" t="s">
        <v>1493</v>
      </c>
      <c r="CW314" s="12" t="s">
        <v>1493</v>
      </c>
      <c r="CX314" s="12" t="s">
        <v>1493</v>
      </c>
      <c r="CY314" s="12" t="s">
        <v>1493</v>
      </c>
      <c r="CZ314" s="12" t="s">
        <v>1493</v>
      </c>
      <c r="DA314" s="12" t="s">
        <v>1493</v>
      </c>
      <c r="DB314" s="12" t="s">
        <v>1493</v>
      </c>
      <c r="DC314" s="12" t="s">
        <v>1493</v>
      </c>
      <c r="DD314" s="12" t="s">
        <v>1493</v>
      </c>
      <c r="DE314" s="12" t="s">
        <v>1493</v>
      </c>
      <c r="DF314" s="12" t="s">
        <v>1493</v>
      </c>
      <c r="DG314" s="12" t="s">
        <v>1493</v>
      </c>
      <c r="DH314" s="12" t="s">
        <v>1493</v>
      </c>
      <c r="DI314" s="12" t="s">
        <v>1493</v>
      </c>
      <c r="DJ314" s="12" t="s">
        <v>1493</v>
      </c>
      <c r="DK314" s="12" t="s">
        <v>1493</v>
      </c>
      <c r="DL314" s="12" t="s">
        <v>1493</v>
      </c>
      <c r="DM314" s="12" t="s">
        <v>1493</v>
      </c>
      <c r="DN314" s="12" t="s">
        <v>1493</v>
      </c>
      <c r="DO314" s="12" t="s">
        <v>1493</v>
      </c>
      <c r="DP314" s="12" t="s">
        <v>1493</v>
      </c>
      <c r="DQ314" s="12" t="s">
        <v>1493</v>
      </c>
      <c r="DR314" s="12" t="s">
        <v>1493</v>
      </c>
      <c r="DS314" s="12" t="s">
        <v>1493</v>
      </c>
      <c r="DT314" s="12" t="s">
        <v>1493</v>
      </c>
      <c r="DU314" s="12" t="s">
        <v>1493</v>
      </c>
      <c r="DV314" s="12" t="s">
        <v>1493</v>
      </c>
      <c r="DW314" s="12" t="s">
        <v>1493</v>
      </c>
      <c r="DX314" s="12" t="s">
        <v>1493</v>
      </c>
      <c r="DY314" s="12" t="s">
        <v>1493</v>
      </c>
      <c r="DZ314" s="12" t="s">
        <v>1493</v>
      </c>
      <c r="EA314" s="12" t="s">
        <v>1493</v>
      </c>
      <c r="EB314" s="12" t="s">
        <v>1493</v>
      </c>
      <c r="EC314" s="12" t="s">
        <v>1493</v>
      </c>
      <c r="ED314" s="12" t="s">
        <v>1493</v>
      </c>
      <c r="EE314" s="12" t="s">
        <v>1493</v>
      </c>
      <c r="EF314" s="12" t="s">
        <v>1493</v>
      </c>
      <c r="EG314" s="12" t="s">
        <v>1493</v>
      </c>
      <c r="EH314" s="12" t="s">
        <v>1493</v>
      </c>
      <c r="EI314" s="12" t="s">
        <v>1493</v>
      </c>
      <c r="EJ314" s="12" t="s">
        <v>1493</v>
      </c>
      <c r="EK314" s="12" t="s">
        <v>1493</v>
      </c>
      <c r="EL314" s="12" t="s">
        <v>1493</v>
      </c>
      <c r="EM314" s="12" t="s">
        <v>1493</v>
      </c>
      <c r="EN314" s="12" t="s">
        <v>1493</v>
      </c>
      <c r="EO314" s="12" t="s">
        <v>1493</v>
      </c>
      <c r="EP314" s="12" t="s">
        <v>1493</v>
      </c>
      <c r="EQ314" s="12" t="s">
        <v>1493</v>
      </c>
      <c r="ER314" s="12" t="s">
        <v>1493</v>
      </c>
      <c r="ES314" s="12" t="s">
        <v>1493</v>
      </c>
      <c r="ET314" s="12" t="s">
        <v>1493</v>
      </c>
      <c r="EU314" s="12" t="s">
        <v>1493</v>
      </c>
      <c r="EV314" s="12" t="s">
        <v>1493</v>
      </c>
      <c r="EW314" s="12" t="s">
        <v>1493</v>
      </c>
      <c r="EX314" s="12" t="s">
        <v>1493</v>
      </c>
      <c r="EY314" s="12" t="s">
        <v>1493</v>
      </c>
      <c r="EZ314" s="12" t="s">
        <v>1493</v>
      </c>
      <c r="FA314" s="12" t="s">
        <v>1493</v>
      </c>
      <c r="FB314" s="12" t="s">
        <v>1493</v>
      </c>
      <c r="FC314" s="12" t="s">
        <v>1493</v>
      </c>
      <c r="FD314" s="12" t="s">
        <v>1493</v>
      </c>
      <c r="FE314" s="12" t="s">
        <v>1493</v>
      </c>
      <c r="FF314" s="12" t="s">
        <v>1493</v>
      </c>
      <c r="FG314" s="12" t="s">
        <v>1493</v>
      </c>
      <c r="FH314" s="12" t="s">
        <v>1493</v>
      </c>
      <c r="FI314" s="12" t="s">
        <v>1493</v>
      </c>
      <c r="FJ314" s="12" t="s">
        <v>1493</v>
      </c>
      <c r="FK314" s="12" t="s">
        <v>1493</v>
      </c>
      <c r="FL314" s="12" t="s">
        <v>1493</v>
      </c>
      <c r="FM314" s="12" t="s">
        <v>1493</v>
      </c>
      <c r="FN314">
        <v>1</v>
      </c>
      <c r="FO314" s="12" t="s">
        <v>1493</v>
      </c>
      <c r="FP314" s="12" t="s">
        <v>1493</v>
      </c>
      <c r="FQ314">
        <v>0</v>
      </c>
      <c r="FR314" s="12" t="s">
        <v>1493</v>
      </c>
      <c r="FS314" s="12" t="s">
        <v>1493</v>
      </c>
      <c r="FT314" s="12" t="s">
        <v>1493</v>
      </c>
      <c r="FU314" s="12" t="s">
        <v>1493</v>
      </c>
      <c r="FV314" s="12" t="s">
        <v>1493</v>
      </c>
      <c r="FW314" s="12" t="s">
        <v>1493</v>
      </c>
      <c r="FX314" s="12" t="s">
        <v>1493</v>
      </c>
      <c r="FY314" s="12" t="s">
        <v>1493</v>
      </c>
      <c r="FZ314" s="12" t="s">
        <v>1493</v>
      </c>
      <c r="GA314" s="12" t="s">
        <v>1493</v>
      </c>
      <c r="GB314" s="12" t="s">
        <v>1493</v>
      </c>
      <c r="GC314" s="12" t="s">
        <v>1493</v>
      </c>
      <c r="GD314" s="12" t="s">
        <v>1493</v>
      </c>
      <c r="GE314" s="12" t="s">
        <v>1493</v>
      </c>
      <c r="GF314" s="12" t="s">
        <v>1493</v>
      </c>
      <c r="GG314" s="12" t="s">
        <v>1493</v>
      </c>
      <c r="GH314" s="12" t="s">
        <v>1493</v>
      </c>
      <c r="GI314" s="12" t="s">
        <v>1493</v>
      </c>
      <c r="GJ314">
        <v>0</v>
      </c>
      <c r="GK314">
        <v>0</v>
      </c>
      <c r="GL314">
        <v>0</v>
      </c>
      <c r="GN314">
        <v>1</v>
      </c>
    </row>
    <row r="317" spans="1:196" x14ac:dyDescent="0.25">
      <c r="A317" s="53">
        <f>COUNTIF(A3:A314,"null")</f>
        <v>0</v>
      </c>
      <c r="B317" s="53">
        <f t="shared" ref="B317:BM317" si="0">COUNTIF(B3:B314,"null")</f>
        <v>0</v>
      </c>
      <c r="C317" s="53">
        <f t="shared" si="0"/>
        <v>236</v>
      </c>
      <c r="D317" s="53">
        <f t="shared" si="0"/>
        <v>1</v>
      </c>
      <c r="E317" s="53">
        <f t="shared" si="0"/>
        <v>8</v>
      </c>
      <c r="F317" s="53">
        <f t="shared" si="0"/>
        <v>8</v>
      </c>
      <c r="G317" s="53">
        <f t="shared" si="0"/>
        <v>8</v>
      </c>
      <c r="H317" s="53">
        <f t="shared" si="0"/>
        <v>8</v>
      </c>
      <c r="I317" s="53">
        <f t="shared" si="0"/>
        <v>8</v>
      </c>
      <c r="J317" s="53">
        <f t="shared" si="0"/>
        <v>8</v>
      </c>
      <c r="K317" s="53">
        <f t="shared" si="0"/>
        <v>10</v>
      </c>
      <c r="L317" s="53">
        <f t="shared" si="0"/>
        <v>308</v>
      </c>
      <c r="M317" s="53">
        <f t="shared" si="0"/>
        <v>310</v>
      </c>
      <c r="N317" s="53">
        <f t="shared" si="0"/>
        <v>198</v>
      </c>
      <c r="O317" s="53">
        <f t="shared" si="0"/>
        <v>87</v>
      </c>
      <c r="P317" s="53">
        <f t="shared" si="0"/>
        <v>115</v>
      </c>
      <c r="Q317" s="53">
        <f t="shared" si="0"/>
        <v>291</v>
      </c>
      <c r="R317" s="53">
        <f t="shared" si="0"/>
        <v>138</v>
      </c>
      <c r="S317" s="53">
        <f t="shared" si="0"/>
        <v>311</v>
      </c>
      <c r="T317" s="53">
        <f t="shared" si="0"/>
        <v>312</v>
      </c>
      <c r="U317" s="53">
        <f t="shared" si="0"/>
        <v>312</v>
      </c>
      <c r="V317" s="53">
        <f t="shared" si="0"/>
        <v>312</v>
      </c>
      <c r="W317" s="53">
        <f t="shared" si="0"/>
        <v>312</v>
      </c>
      <c r="X317" s="53">
        <f t="shared" si="0"/>
        <v>312</v>
      </c>
      <c r="Y317" s="53">
        <f t="shared" si="0"/>
        <v>312</v>
      </c>
      <c r="Z317" s="53">
        <f t="shared" si="0"/>
        <v>304</v>
      </c>
      <c r="AA317" s="53">
        <f t="shared" si="0"/>
        <v>311</v>
      </c>
      <c r="AB317" s="53">
        <f t="shared" si="0"/>
        <v>169</v>
      </c>
      <c r="AC317" s="53">
        <f t="shared" si="0"/>
        <v>143</v>
      </c>
      <c r="AD317" s="53">
        <f t="shared" si="0"/>
        <v>243</v>
      </c>
      <c r="AE317" s="53">
        <f t="shared" si="0"/>
        <v>301</v>
      </c>
      <c r="AF317" s="53">
        <f t="shared" si="0"/>
        <v>265</v>
      </c>
      <c r="AG317" s="53">
        <f t="shared" si="0"/>
        <v>311</v>
      </c>
      <c r="AH317" s="53">
        <f t="shared" si="0"/>
        <v>311</v>
      </c>
      <c r="AI317" s="53">
        <f t="shared" si="0"/>
        <v>311</v>
      </c>
      <c r="AJ317" s="53">
        <f t="shared" si="0"/>
        <v>311</v>
      </c>
      <c r="AK317" s="53">
        <f t="shared" si="0"/>
        <v>311</v>
      </c>
      <c r="AL317" s="53">
        <f t="shared" si="0"/>
        <v>311</v>
      </c>
      <c r="AM317" s="53">
        <f t="shared" si="0"/>
        <v>311</v>
      </c>
      <c r="AN317" s="53">
        <f t="shared" si="0"/>
        <v>299</v>
      </c>
      <c r="AO317" s="53">
        <f t="shared" si="0"/>
        <v>309</v>
      </c>
      <c r="AP317" s="53">
        <f t="shared" si="0"/>
        <v>276</v>
      </c>
      <c r="AQ317" s="53">
        <f t="shared" si="0"/>
        <v>286</v>
      </c>
      <c r="AR317" s="53">
        <f t="shared" si="0"/>
        <v>289</v>
      </c>
      <c r="AS317" s="53">
        <f t="shared" si="0"/>
        <v>309</v>
      </c>
      <c r="AT317" s="53">
        <f t="shared" si="0"/>
        <v>303</v>
      </c>
      <c r="AU317" s="53">
        <f t="shared" si="0"/>
        <v>312</v>
      </c>
      <c r="AV317" s="53">
        <f t="shared" si="0"/>
        <v>312</v>
      </c>
      <c r="AW317" s="53">
        <f t="shared" si="0"/>
        <v>312</v>
      </c>
      <c r="AX317" s="53">
        <f t="shared" si="0"/>
        <v>312</v>
      </c>
      <c r="AY317" s="53">
        <f t="shared" si="0"/>
        <v>312</v>
      </c>
      <c r="AZ317" s="53">
        <f t="shared" si="0"/>
        <v>312</v>
      </c>
      <c r="BA317" s="53">
        <f t="shared" si="0"/>
        <v>312</v>
      </c>
      <c r="BB317" s="53">
        <f t="shared" si="0"/>
        <v>306</v>
      </c>
      <c r="BC317" s="53">
        <f t="shared" si="0"/>
        <v>312</v>
      </c>
      <c r="BD317" s="53">
        <f t="shared" si="0"/>
        <v>303</v>
      </c>
      <c r="BE317" s="53">
        <f t="shared" si="0"/>
        <v>306</v>
      </c>
      <c r="BF317" s="53">
        <f t="shared" si="0"/>
        <v>309</v>
      </c>
      <c r="BG317" s="53">
        <f t="shared" si="0"/>
        <v>311</v>
      </c>
      <c r="BH317" s="53">
        <f t="shared" si="0"/>
        <v>312</v>
      </c>
      <c r="BI317" s="53">
        <f t="shared" si="0"/>
        <v>312</v>
      </c>
      <c r="BJ317" s="53">
        <f t="shared" si="0"/>
        <v>312</v>
      </c>
      <c r="BK317" s="53">
        <f t="shared" si="0"/>
        <v>312</v>
      </c>
      <c r="BL317" s="53">
        <f t="shared" si="0"/>
        <v>312</v>
      </c>
      <c r="BM317" s="53">
        <f t="shared" si="0"/>
        <v>312</v>
      </c>
      <c r="BN317" s="53">
        <f t="shared" ref="BN317:DY317" si="1">COUNTIF(BN3:BN314,"null")</f>
        <v>312</v>
      </c>
      <c r="BO317" s="53">
        <f t="shared" si="1"/>
        <v>312</v>
      </c>
      <c r="BP317" s="53">
        <f t="shared" si="1"/>
        <v>312</v>
      </c>
      <c r="BQ317" s="53">
        <f t="shared" si="1"/>
        <v>312</v>
      </c>
      <c r="BR317" s="53">
        <f t="shared" si="1"/>
        <v>309</v>
      </c>
      <c r="BS317" s="53">
        <f t="shared" si="1"/>
        <v>310</v>
      </c>
      <c r="BT317" s="53">
        <f t="shared" si="1"/>
        <v>312</v>
      </c>
      <c r="BU317" s="53">
        <f t="shared" si="1"/>
        <v>312</v>
      </c>
      <c r="BV317" s="53">
        <f t="shared" si="1"/>
        <v>312</v>
      </c>
      <c r="BW317" s="53">
        <f t="shared" si="1"/>
        <v>312</v>
      </c>
      <c r="BX317" s="53">
        <f t="shared" si="1"/>
        <v>312</v>
      </c>
      <c r="BY317" s="53">
        <f t="shared" si="1"/>
        <v>312</v>
      </c>
      <c r="BZ317" s="53">
        <f t="shared" si="1"/>
        <v>312</v>
      </c>
      <c r="CA317" s="53">
        <f t="shared" si="1"/>
        <v>312</v>
      </c>
      <c r="CB317" s="53">
        <f t="shared" si="1"/>
        <v>312</v>
      </c>
      <c r="CC317" s="53">
        <f t="shared" si="1"/>
        <v>312</v>
      </c>
      <c r="CD317" s="53">
        <f t="shared" si="1"/>
        <v>312</v>
      </c>
      <c r="CE317" s="53">
        <f t="shared" si="1"/>
        <v>312</v>
      </c>
      <c r="CF317" s="53">
        <f t="shared" si="1"/>
        <v>312</v>
      </c>
      <c r="CG317" s="53">
        <f t="shared" si="1"/>
        <v>312</v>
      </c>
      <c r="CH317" s="53">
        <f t="shared" si="1"/>
        <v>312</v>
      </c>
      <c r="CI317" s="53">
        <f t="shared" si="1"/>
        <v>312</v>
      </c>
      <c r="CJ317" s="53">
        <f t="shared" si="1"/>
        <v>312</v>
      </c>
      <c r="CK317" s="53">
        <f t="shared" si="1"/>
        <v>312</v>
      </c>
      <c r="CL317" s="53">
        <f t="shared" si="1"/>
        <v>312</v>
      </c>
      <c r="CM317" s="53">
        <f t="shared" si="1"/>
        <v>312</v>
      </c>
      <c r="CN317" s="53">
        <f t="shared" si="1"/>
        <v>312</v>
      </c>
      <c r="CO317" s="53">
        <f t="shared" si="1"/>
        <v>312</v>
      </c>
      <c r="CP317" s="53">
        <f t="shared" si="1"/>
        <v>312</v>
      </c>
      <c r="CQ317" s="53">
        <f t="shared" si="1"/>
        <v>312</v>
      </c>
      <c r="CR317" s="53">
        <f t="shared" si="1"/>
        <v>312</v>
      </c>
      <c r="CS317" s="53">
        <f t="shared" si="1"/>
        <v>312</v>
      </c>
      <c r="CT317" s="53">
        <f t="shared" si="1"/>
        <v>312</v>
      </c>
      <c r="CU317" s="53">
        <f t="shared" si="1"/>
        <v>312</v>
      </c>
      <c r="CV317" s="53">
        <f t="shared" si="1"/>
        <v>312</v>
      </c>
      <c r="CW317" s="53">
        <f t="shared" si="1"/>
        <v>312</v>
      </c>
      <c r="CX317" s="53">
        <f t="shared" si="1"/>
        <v>312</v>
      </c>
      <c r="CY317" s="53">
        <f t="shared" si="1"/>
        <v>312</v>
      </c>
      <c r="CZ317" s="53">
        <f t="shared" si="1"/>
        <v>312</v>
      </c>
      <c r="DA317" s="53">
        <f t="shared" si="1"/>
        <v>312</v>
      </c>
      <c r="DB317" s="53">
        <f t="shared" si="1"/>
        <v>312</v>
      </c>
      <c r="DC317" s="53">
        <f t="shared" si="1"/>
        <v>312</v>
      </c>
      <c r="DD317" s="53">
        <f t="shared" si="1"/>
        <v>312</v>
      </c>
      <c r="DE317" s="53">
        <f t="shared" si="1"/>
        <v>312</v>
      </c>
      <c r="DF317" s="53">
        <f t="shared" si="1"/>
        <v>312</v>
      </c>
      <c r="DG317" s="53">
        <f t="shared" si="1"/>
        <v>312</v>
      </c>
      <c r="DH317" s="53">
        <f t="shared" si="1"/>
        <v>312</v>
      </c>
      <c r="DI317" s="53">
        <f t="shared" si="1"/>
        <v>312</v>
      </c>
      <c r="DJ317" s="53">
        <f t="shared" si="1"/>
        <v>312</v>
      </c>
      <c r="DK317" s="53">
        <f t="shared" si="1"/>
        <v>312</v>
      </c>
      <c r="DL317" s="53">
        <f t="shared" si="1"/>
        <v>312</v>
      </c>
      <c r="DM317" s="53">
        <f t="shared" si="1"/>
        <v>312</v>
      </c>
      <c r="DN317" s="53">
        <f t="shared" si="1"/>
        <v>312</v>
      </c>
      <c r="DO317" s="53">
        <f t="shared" si="1"/>
        <v>312</v>
      </c>
      <c r="DP317" s="53">
        <f t="shared" si="1"/>
        <v>312</v>
      </c>
      <c r="DQ317" s="53">
        <f t="shared" si="1"/>
        <v>312</v>
      </c>
      <c r="DR317" s="53">
        <f t="shared" si="1"/>
        <v>312</v>
      </c>
      <c r="DS317" s="53">
        <f t="shared" si="1"/>
        <v>312</v>
      </c>
      <c r="DT317" s="53">
        <f t="shared" si="1"/>
        <v>312</v>
      </c>
      <c r="DU317" s="53">
        <f t="shared" si="1"/>
        <v>312</v>
      </c>
      <c r="DV317" s="53">
        <f t="shared" si="1"/>
        <v>312</v>
      </c>
      <c r="DW317" s="53">
        <f t="shared" si="1"/>
        <v>312</v>
      </c>
      <c r="DX317" s="53">
        <f t="shared" si="1"/>
        <v>312</v>
      </c>
      <c r="DY317" s="53">
        <f t="shared" si="1"/>
        <v>312</v>
      </c>
      <c r="DZ317" s="53">
        <f t="shared" ref="DZ317:GK317" si="2">COUNTIF(DZ3:DZ314,"null")</f>
        <v>312</v>
      </c>
      <c r="EA317" s="53">
        <f t="shared" si="2"/>
        <v>312</v>
      </c>
      <c r="EB317" s="53">
        <f t="shared" si="2"/>
        <v>312</v>
      </c>
      <c r="EC317" s="53">
        <f t="shared" si="2"/>
        <v>312</v>
      </c>
      <c r="ED317" s="53">
        <f t="shared" si="2"/>
        <v>312</v>
      </c>
      <c r="EE317" s="53">
        <f t="shared" si="2"/>
        <v>312</v>
      </c>
      <c r="EF317" s="53">
        <f t="shared" si="2"/>
        <v>312</v>
      </c>
      <c r="EG317" s="53">
        <f t="shared" si="2"/>
        <v>312</v>
      </c>
      <c r="EH317" s="53">
        <f t="shared" si="2"/>
        <v>312</v>
      </c>
      <c r="EI317" s="53">
        <f t="shared" si="2"/>
        <v>312</v>
      </c>
      <c r="EJ317" s="53">
        <f t="shared" si="2"/>
        <v>312</v>
      </c>
      <c r="EK317" s="53">
        <f t="shared" si="2"/>
        <v>312</v>
      </c>
      <c r="EL317" s="53">
        <f t="shared" si="2"/>
        <v>312</v>
      </c>
      <c r="EM317" s="53">
        <f t="shared" si="2"/>
        <v>312</v>
      </c>
      <c r="EN317" s="53">
        <f t="shared" si="2"/>
        <v>312</v>
      </c>
      <c r="EO317" s="53">
        <f t="shared" si="2"/>
        <v>312</v>
      </c>
      <c r="EP317" s="53">
        <f t="shared" si="2"/>
        <v>312</v>
      </c>
      <c r="EQ317" s="53">
        <f t="shared" si="2"/>
        <v>312</v>
      </c>
      <c r="ER317" s="53">
        <f t="shared" si="2"/>
        <v>312</v>
      </c>
      <c r="ES317" s="53">
        <f t="shared" si="2"/>
        <v>312</v>
      </c>
      <c r="ET317" s="53">
        <f t="shared" si="2"/>
        <v>312</v>
      </c>
      <c r="EU317" s="53">
        <f t="shared" si="2"/>
        <v>312</v>
      </c>
      <c r="EV317" s="53">
        <f t="shared" si="2"/>
        <v>312</v>
      </c>
      <c r="EW317" s="53">
        <f t="shared" si="2"/>
        <v>312</v>
      </c>
      <c r="EX317" s="53">
        <f t="shared" si="2"/>
        <v>312</v>
      </c>
      <c r="EY317" s="53">
        <f t="shared" si="2"/>
        <v>312</v>
      </c>
      <c r="EZ317" s="53">
        <f t="shared" si="2"/>
        <v>312</v>
      </c>
      <c r="FA317" s="53">
        <f t="shared" si="2"/>
        <v>312</v>
      </c>
      <c r="FB317" s="53">
        <f t="shared" si="2"/>
        <v>312</v>
      </c>
      <c r="FC317" s="53">
        <f t="shared" si="2"/>
        <v>312</v>
      </c>
      <c r="FD317" s="53">
        <f t="shared" si="2"/>
        <v>312</v>
      </c>
      <c r="FE317" s="53">
        <f t="shared" si="2"/>
        <v>312</v>
      </c>
      <c r="FF317" s="53">
        <f t="shared" si="2"/>
        <v>312</v>
      </c>
      <c r="FG317" s="53">
        <f t="shared" si="2"/>
        <v>312</v>
      </c>
      <c r="FH317" s="53">
        <f t="shared" si="2"/>
        <v>312</v>
      </c>
      <c r="FI317" s="53">
        <f t="shared" si="2"/>
        <v>312</v>
      </c>
      <c r="FJ317" s="53">
        <f t="shared" si="2"/>
        <v>312</v>
      </c>
      <c r="FK317" s="53">
        <f t="shared" si="2"/>
        <v>312</v>
      </c>
      <c r="FL317" s="53">
        <f t="shared" si="2"/>
        <v>312</v>
      </c>
      <c r="FM317" s="53">
        <f t="shared" si="2"/>
        <v>312</v>
      </c>
      <c r="FN317" s="53">
        <f t="shared" si="2"/>
        <v>1</v>
      </c>
      <c r="FO317" s="53">
        <f t="shared" si="2"/>
        <v>299</v>
      </c>
      <c r="FP317" s="53">
        <f t="shared" si="2"/>
        <v>310</v>
      </c>
      <c r="FQ317" s="53">
        <f t="shared" si="2"/>
        <v>8</v>
      </c>
      <c r="FR317" s="53">
        <f t="shared" si="2"/>
        <v>311</v>
      </c>
      <c r="FS317" s="53">
        <f t="shared" si="2"/>
        <v>312</v>
      </c>
      <c r="FT317" s="53">
        <f t="shared" si="2"/>
        <v>311</v>
      </c>
      <c r="FU317" s="53">
        <f t="shared" si="2"/>
        <v>312</v>
      </c>
      <c r="FV317" s="53">
        <f t="shared" si="2"/>
        <v>310</v>
      </c>
      <c r="FW317" s="53">
        <f t="shared" si="2"/>
        <v>311</v>
      </c>
      <c r="FX317" s="53">
        <f t="shared" si="2"/>
        <v>311</v>
      </c>
      <c r="FY317" s="53">
        <f t="shared" si="2"/>
        <v>312</v>
      </c>
      <c r="FZ317" s="53">
        <f t="shared" si="2"/>
        <v>311</v>
      </c>
      <c r="GA317" s="53">
        <f t="shared" si="2"/>
        <v>311</v>
      </c>
      <c r="GB317" s="53">
        <f t="shared" si="2"/>
        <v>311</v>
      </c>
      <c r="GC317" s="53">
        <f t="shared" si="2"/>
        <v>312</v>
      </c>
      <c r="GD317" s="53">
        <f t="shared" si="2"/>
        <v>311</v>
      </c>
      <c r="GE317" s="53">
        <f t="shared" si="2"/>
        <v>312</v>
      </c>
      <c r="GF317" s="53">
        <f t="shared" si="2"/>
        <v>309</v>
      </c>
      <c r="GG317" s="53">
        <f t="shared" si="2"/>
        <v>312</v>
      </c>
      <c r="GH317" s="53">
        <f t="shared" si="2"/>
        <v>309</v>
      </c>
      <c r="GI317" s="53">
        <f t="shared" si="2"/>
        <v>312</v>
      </c>
      <c r="GJ317" s="53">
        <f t="shared" si="2"/>
        <v>0</v>
      </c>
      <c r="GK317" s="53">
        <f t="shared" si="2"/>
        <v>0</v>
      </c>
      <c r="GL317" s="53">
        <f t="shared" ref="GL317" si="3">COUNTIF(GL3:GL314,"null")</f>
        <v>0</v>
      </c>
      <c r="GM317" t="s">
        <v>1562</v>
      </c>
      <c r="GN317" s="33"/>
    </row>
  </sheetData>
  <phoneticPr fontId="6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313"/>
  <sheetViews>
    <sheetView workbookViewId="0">
      <selection activeCell="I2" sqref="I2"/>
    </sheetView>
  </sheetViews>
  <sheetFormatPr defaultRowHeight="13.2" x14ac:dyDescent="0.25"/>
  <cols>
    <col min="1" max="1" width="14.33203125" bestFit="1" customWidth="1"/>
    <col min="2" max="2" width="24.5546875" bestFit="1" customWidth="1"/>
    <col min="4" max="4" width="19.77734375" customWidth="1"/>
    <col min="5" max="5" width="13.6640625" bestFit="1" customWidth="1"/>
    <col min="7" max="7" width="9.5546875" bestFit="1" customWidth="1"/>
    <col min="9" max="9" width="12.109375" bestFit="1" customWidth="1"/>
    <col min="17" max="17" width="18.33203125" style="22" bestFit="1" customWidth="1"/>
    <col min="18" max="18" width="22.33203125" style="22" bestFit="1" customWidth="1"/>
    <col min="19" max="19" width="21.5546875" bestFit="1" customWidth="1"/>
    <col min="20" max="20" width="23.109375" bestFit="1" customWidth="1"/>
    <col min="22" max="22" width="20" customWidth="1"/>
  </cols>
  <sheetData>
    <row r="1" spans="1:23" x14ac:dyDescent="0.25">
      <c r="A1" s="62" t="s">
        <v>1519</v>
      </c>
      <c r="B1" s="50" t="s">
        <v>1520</v>
      </c>
      <c r="D1" s="31"/>
      <c r="E1" s="40" t="s">
        <v>1503</v>
      </c>
      <c r="F1" s="40" t="s">
        <v>1504</v>
      </c>
      <c r="I1" s="50" t="s">
        <v>1505</v>
      </c>
      <c r="K1" s="31"/>
      <c r="L1" s="40" t="s">
        <v>1503</v>
      </c>
      <c r="M1" s="40" t="s">
        <v>1504</v>
      </c>
      <c r="Q1" s="63" t="s">
        <v>1522</v>
      </c>
      <c r="R1" s="63" t="s">
        <v>458</v>
      </c>
      <c r="S1" s="50" t="s">
        <v>1523</v>
      </c>
      <c r="T1" s="50" t="s">
        <v>1508</v>
      </c>
      <c r="V1" s="40" t="s">
        <v>1511</v>
      </c>
      <c r="W1" s="31">
        <v>259</v>
      </c>
    </row>
    <row r="2" spans="1:23" x14ac:dyDescent="0.25">
      <c r="A2" t="str">
        <f>IF(Data1!BV4&lt;$E$3,$D$2,IF(Data1!BV4&lt;=$E$4,$D$3,$D$4))</f>
        <v>Low</v>
      </c>
      <c r="B2" t="str">
        <f>IF(Data1!BV4&lt;=$E$7,$D$7,$D$8)</f>
        <v>weight premature</v>
      </c>
      <c r="D2" s="40" t="s">
        <v>1500</v>
      </c>
      <c r="E2" s="40">
        <v>0</v>
      </c>
      <c r="F2" s="40">
        <f>E3</f>
        <v>2.5</v>
      </c>
      <c r="I2" t="str">
        <f>IF(Data1!D4&lt;$L$3,$K$2,IF(Data1!D4&gt;=$L$4,$K$4,$K$3))</f>
        <v>20-39</v>
      </c>
      <c r="K2" s="40" t="str">
        <f>"&lt;20"</f>
        <v>&lt;20</v>
      </c>
      <c r="L2" s="31"/>
      <c r="M2" s="31">
        <v>20</v>
      </c>
      <c r="Q2" s="22">
        <f>IF(ISNUMBER(SEARCH("+",Data1!BP4)),LEFT(Data1!BP4,  SEARCH("+",Data1!BP4) - 1),Data1!BP4)</f>
        <v>35</v>
      </c>
      <c r="R2" s="22">
        <f>IF(ISNUMBER(SEARCH("+",Data1!BP4)),RIGHT(Data1!BP4,  SEARCH("+",Data1!BP4) - 1),0)</f>
        <v>0</v>
      </c>
      <c r="S2">
        <f>Q2*7+R2</f>
        <v>245</v>
      </c>
      <c r="T2" t="str">
        <f>IF($S2&lt;$W$1,$V$2,$V$3)</f>
        <v>week premature</v>
      </c>
      <c r="V2" s="54" t="s">
        <v>1661</v>
      </c>
      <c r="W2" s="54" t="s">
        <v>1510</v>
      </c>
    </row>
    <row r="3" spans="1:23" x14ac:dyDescent="0.25">
      <c r="A3" t="str">
        <f>IF(Data1!BV5&lt;$E$3,$D$2,IF(Data1!BV5&lt;=$E$4,$D$3,$D$4))</f>
        <v>Low</v>
      </c>
      <c r="B3" t="str">
        <f>IF(Data1!BV5&lt;=$E$7,$D$7,$D$8)</f>
        <v>weight premature</v>
      </c>
      <c r="D3" s="40" t="s">
        <v>1501</v>
      </c>
      <c r="E3" s="31">
        <v>2.5</v>
      </c>
      <c r="F3" s="31">
        <f>E4</f>
        <v>4</v>
      </c>
      <c r="I3" t="str">
        <f>IF(Data1!D5&lt;$L$3,$K$2,IF(Data1!D5&gt;=$L$4,$K$4,$K$3))</f>
        <v>20-39</v>
      </c>
      <c r="K3" s="40" t="str">
        <f>"20-39"</f>
        <v>20-39</v>
      </c>
      <c r="L3" s="31">
        <v>20</v>
      </c>
      <c r="M3" s="31">
        <v>40</v>
      </c>
      <c r="Q3" s="22">
        <f>IF(ISNUMBER(SEARCH("+",Data1!BP5)),LEFT(Data1!BP5,  SEARCH("+",Data1!BP5) - 1),Data1!BP5)</f>
        <v>33</v>
      </c>
      <c r="R3" s="22">
        <f>IF(ISNUMBER(SEARCH("+",Data1!BP5)),RIGHT(Data1!BP5,  SEARCH("+",Data1!BP5) - 1),0)</f>
        <v>0</v>
      </c>
      <c r="S3">
        <f t="shared" ref="S3:S66" si="0">Q3*7+R3</f>
        <v>231</v>
      </c>
      <c r="T3" t="str">
        <f t="shared" ref="T3:T66" si="1">IF($S3&lt;$W$1,$V$2,$V$3)</f>
        <v>week premature</v>
      </c>
      <c r="V3" s="54" t="s">
        <v>1658</v>
      </c>
      <c r="W3" s="54" t="s">
        <v>1509</v>
      </c>
    </row>
    <row r="4" spans="1:23" x14ac:dyDescent="0.25">
      <c r="A4" t="str">
        <f>IF(Data1!BV6&lt;$E$3,$D$2,IF(Data1!BV6&lt;=$E$4,$D$3,$D$4))</f>
        <v>Low</v>
      </c>
      <c r="B4" t="str">
        <f>IF(Data1!BV6&lt;=$E$7,$D$7,$D$8)</f>
        <v>weight premature</v>
      </c>
      <c r="D4" s="40" t="s">
        <v>1502</v>
      </c>
      <c r="E4" s="40">
        <v>4</v>
      </c>
      <c r="F4" s="31"/>
      <c r="I4" t="str">
        <f>IF(Data1!D6&lt;$L$3,$K$2,IF(Data1!D6&gt;=$L$4,$K$4,$K$3))</f>
        <v>20-39</v>
      </c>
      <c r="K4" s="40" t="str">
        <f>"&gt;=40"</f>
        <v>&gt;=40</v>
      </c>
      <c r="L4" s="31">
        <v>40</v>
      </c>
      <c r="M4" s="31"/>
      <c r="Q4" s="22" t="str">
        <f>IF(ISNUMBER(SEARCH("+",Data1!BP6)),LEFT(Data1!BP6,  SEARCH("+",Data1!BP6) - 1),Data1!BP6)</f>
        <v>32</v>
      </c>
      <c r="R4" s="22" t="str">
        <f>IF(ISNUMBER(SEARCH("+",Data1!BP6)),RIGHT(Data1!BP6,  SEARCH("+",Data1!BP6) - 1),0)</f>
        <v>+2</v>
      </c>
      <c r="S4">
        <f t="shared" si="0"/>
        <v>226</v>
      </c>
      <c r="T4" t="str">
        <f t="shared" si="1"/>
        <v>week premature</v>
      </c>
    </row>
    <row r="5" spans="1:23" x14ac:dyDescent="0.25">
      <c r="A5" t="str">
        <f>IF(Data1!BV7&lt;$E$3,$D$2,IF(Data1!BV7&lt;=$E$4,$D$3,$D$4))</f>
        <v>Normal</v>
      </c>
      <c r="B5" t="str">
        <f>IF(Data1!BV7&lt;=$E$7,$D$7,$D$8)</f>
        <v>weight not premature</v>
      </c>
      <c r="I5" t="str">
        <f>IF(Data1!D7&lt;$L$3,$K$2,IF(Data1!D7&gt;=$L$4,$K$4,$K$3))</f>
        <v>20-39</v>
      </c>
      <c r="Q5" s="22" t="str">
        <f>IF(ISNUMBER(SEARCH("+",Data1!BP7)),LEFT(Data1!BP7,  SEARCH("+",Data1!BP7) - 1),Data1!BP7)</f>
        <v>34</v>
      </c>
      <c r="R5" s="22" t="str">
        <f>IF(ISNUMBER(SEARCH("+",Data1!BP7)),RIGHT(Data1!BP7,  SEARCH("+",Data1!BP7) - 1),0)</f>
        <v>+1</v>
      </c>
      <c r="S5">
        <f t="shared" si="0"/>
        <v>239</v>
      </c>
      <c r="T5" t="str">
        <f t="shared" si="1"/>
        <v>week premature</v>
      </c>
    </row>
    <row r="6" spans="1:23" x14ac:dyDescent="0.25">
      <c r="A6" t="str">
        <f>IF(Data1!BV8&lt;$E$3,$D$2,IF(Data1!BV8&lt;=$E$4,$D$3,$D$4))</f>
        <v>Normal</v>
      </c>
      <c r="B6" t="str">
        <f>IF(Data1!BV8&lt;=$E$7,$D$7,$D$8)</f>
        <v>weight not premature</v>
      </c>
      <c r="I6" t="str">
        <f>IF(Data1!D8&lt;$L$3,$K$2,IF(Data1!D8&gt;=$L$4,$K$4,$K$3))</f>
        <v>20-39</v>
      </c>
      <c r="Q6" s="22" t="str">
        <f>IF(ISNUMBER(SEARCH("+",Data1!BP8)),LEFT(Data1!BP8,  SEARCH("+",Data1!BP8) - 1),Data1!BP8)</f>
        <v>34</v>
      </c>
      <c r="R6" s="22" t="str">
        <f>IF(ISNUMBER(SEARCH("+",Data1!BP8)),RIGHT(Data1!BP8,  SEARCH("+",Data1!BP8) - 1),0)</f>
        <v>+6</v>
      </c>
      <c r="S6">
        <f t="shared" si="0"/>
        <v>244</v>
      </c>
      <c r="T6" t="str">
        <f t="shared" si="1"/>
        <v>week premature</v>
      </c>
    </row>
    <row r="7" spans="1:23" x14ac:dyDescent="0.25">
      <c r="A7" t="str">
        <f>IF(Data1!BV9&lt;$E$3,$D$2,IF(Data1!BV9&lt;=$E$4,$D$3,$D$4))</f>
        <v>Normal</v>
      </c>
      <c r="B7" t="str">
        <f>IF(Data1!BV9&lt;=$E$7,$D$7,$D$8)</f>
        <v>weight not premature</v>
      </c>
      <c r="D7" s="54" t="s">
        <v>1660</v>
      </c>
      <c r="E7" s="31">
        <v>2.5</v>
      </c>
      <c r="I7" t="str">
        <f>IF(Data1!D9&lt;$L$3,$K$2,IF(Data1!D9&gt;=$L$4,$K$4,$K$3))</f>
        <v>20-39</v>
      </c>
      <c r="Q7" s="22">
        <f>IF(ISNUMBER(SEARCH("+",Data1!BP9)),LEFT(Data1!BP9,  SEARCH("+",Data1!BP9) - 1),Data1!BP9)</f>
        <v>35</v>
      </c>
      <c r="R7" s="22">
        <f>IF(ISNUMBER(SEARCH("+",Data1!BP9)),RIGHT(Data1!BP9,  SEARCH("+",Data1!BP9) - 1),0)</f>
        <v>0</v>
      </c>
      <c r="S7">
        <f t="shared" si="0"/>
        <v>245</v>
      </c>
      <c r="T7" t="str">
        <f t="shared" si="1"/>
        <v>week premature</v>
      </c>
    </row>
    <row r="8" spans="1:23" x14ac:dyDescent="0.25">
      <c r="A8" t="str">
        <f>IF(Data1!BV10&lt;$E$3,$D$2,IF(Data1!BV10&lt;=$E$4,$D$3,$D$4))</f>
        <v>Low</v>
      </c>
      <c r="B8" t="str">
        <f>IF(Data1!BV10&lt;=$E$7,$D$7,$D$8)</f>
        <v>weight premature</v>
      </c>
      <c r="D8" s="54" t="s">
        <v>1659</v>
      </c>
      <c r="E8" s="31"/>
      <c r="I8" t="str">
        <f>IF(Data1!D10&lt;$L$3,$K$2,IF(Data1!D10&gt;=$L$4,$K$4,$K$3))</f>
        <v>20-39</v>
      </c>
      <c r="Q8" s="22">
        <f>IF(ISNUMBER(SEARCH("+",Data1!BP10)),LEFT(Data1!BP10,  SEARCH("+",Data1!BP10) - 1),Data1!BP10)</f>
        <v>29</v>
      </c>
      <c r="R8" s="22">
        <f>IF(ISNUMBER(SEARCH("+",Data1!BP10)),RIGHT(Data1!BP10,  SEARCH("+",Data1!BP10) - 1),0)</f>
        <v>0</v>
      </c>
      <c r="S8">
        <f t="shared" si="0"/>
        <v>203</v>
      </c>
      <c r="T8" t="str">
        <f t="shared" si="1"/>
        <v>week premature</v>
      </c>
    </row>
    <row r="9" spans="1:23" x14ac:dyDescent="0.25">
      <c r="A9" t="str">
        <f>IF(Data1!BV11&lt;$E$3,$D$2,IF(Data1!BV11&lt;=$E$4,$D$3,$D$4))</f>
        <v>Normal</v>
      </c>
      <c r="B9" t="str">
        <f>IF(Data1!BV11&lt;=$E$7,$D$7,$D$8)</f>
        <v>weight not premature</v>
      </c>
      <c r="I9" t="str">
        <f>IF(Data1!D11&lt;$L$3,$K$2,IF(Data1!D11&gt;=$L$4,$K$4,$K$3))</f>
        <v>20-39</v>
      </c>
      <c r="Q9" s="22" t="str">
        <f>IF(ISNUMBER(SEARCH("+",Data1!BP11)),LEFT(Data1!BP11,  SEARCH("+",Data1!BP11) - 1),Data1!BP11)</f>
        <v>36</v>
      </c>
      <c r="R9" s="22" t="str">
        <f>IF(ISNUMBER(SEARCH("+",Data1!BP11)),RIGHT(Data1!BP11,  SEARCH("+",Data1!BP11) - 1),0)</f>
        <v>+4</v>
      </c>
      <c r="S9">
        <f t="shared" si="0"/>
        <v>256</v>
      </c>
      <c r="T9" t="str">
        <f t="shared" si="1"/>
        <v>week premature</v>
      </c>
    </row>
    <row r="10" spans="1:23" x14ac:dyDescent="0.25">
      <c r="A10" t="str">
        <f>IF(Data1!BV12&lt;$E$3,$D$2,IF(Data1!BV12&lt;=$E$4,$D$3,$D$4))</f>
        <v>Low</v>
      </c>
      <c r="B10" t="str">
        <f>IF(Data1!BV12&lt;=$E$7,$D$7,$D$8)</f>
        <v>weight premature</v>
      </c>
      <c r="I10" t="str">
        <f>IF(Data1!D12&lt;$L$3,$K$2,IF(Data1!D12&gt;=$L$4,$K$4,$K$3))</f>
        <v>20-39</v>
      </c>
      <c r="Q10" s="22" t="str">
        <f>IF(ISNUMBER(SEARCH("+",Data1!BP12)),LEFT(Data1!BP12,  SEARCH("+",Data1!BP12) - 1),Data1!BP12)</f>
        <v>34</v>
      </c>
      <c r="R10" s="22" t="str">
        <f>IF(ISNUMBER(SEARCH("+",Data1!BP12)),RIGHT(Data1!BP12,  SEARCH("+",Data1!BP12) - 1),0)</f>
        <v>+5</v>
      </c>
      <c r="S10">
        <f t="shared" si="0"/>
        <v>243</v>
      </c>
      <c r="T10" t="str">
        <f t="shared" si="1"/>
        <v>week premature</v>
      </c>
    </row>
    <row r="11" spans="1:23" x14ac:dyDescent="0.25">
      <c r="A11" t="str">
        <f>IF(Data1!BV13&lt;$E$3,$D$2,IF(Data1!BV13&lt;=$E$4,$D$3,$D$4))</f>
        <v>High</v>
      </c>
      <c r="B11" t="str">
        <f>IF(Data1!BV13&lt;=$E$7,$D$7,$D$8)</f>
        <v>weight not premature</v>
      </c>
      <c r="I11" t="str">
        <f>IF(Data1!D13&lt;$L$3,$K$2,IF(Data1!D13&gt;=$L$4,$K$4,$K$3))</f>
        <v>20-39</v>
      </c>
      <c r="Q11" s="22" t="str">
        <f>IF(ISNUMBER(SEARCH("+",Data1!BP13)),LEFT(Data1!BP13,  SEARCH("+",Data1!BP13) - 1),Data1!BP13)</f>
        <v>36</v>
      </c>
      <c r="R11" s="22" t="str">
        <f>IF(ISNUMBER(SEARCH("+",Data1!BP13)),RIGHT(Data1!BP13,  SEARCH("+",Data1!BP13) - 1),0)</f>
        <v>+1</v>
      </c>
      <c r="S11">
        <f t="shared" si="0"/>
        <v>253</v>
      </c>
      <c r="T11" t="str">
        <f t="shared" si="1"/>
        <v>week premature</v>
      </c>
    </row>
    <row r="12" spans="1:23" x14ac:dyDescent="0.25">
      <c r="A12" t="str">
        <f>IF(Data1!BV14&lt;$E$3,$D$2,IF(Data1!BV14&lt;=$E$4,$D$3,$D$4))</f>
        <v>Low</v>
      </c>
      <c r="B12" t="str">
        <f>IF(Data1!BV14&lt;=$E$7,$D$7,$D$8)</f>
        <v>weight premature</v>
      </c>
      <c r="I12" t="str">
        <f>IF(Data1!D14&lt;$L$3,$K$2,IF(Data1!D14&gt;=$L$4,$K$4,$K$3))</f>
        <v>20-39</v>
      </c>
      <c r="Q12" s="22" t="str">
        <f>IF(ISNUMBER(SEARCH("+",Data1!BP14)),LEFT(Data1!BP14,  SEARCH("+",Data1!BP14) - 1),Data1!BP14)</f>
        <v>33</v>
      </c>
      <c r="R12" s="22" t="str">
        <f>IF(ISNUMBER(SEARCH("+",Data1!BP14)),RIGHT(Data1!BP14,  SEARCH("+",Data1!BP14) - 1),0)</f>
        <v>+4</v>
      </c>
      <c r="S12">
        <f t="shared" si="0"/>
        <v>235</v>
      </c>
      <c r="T12" t="str">
        <f t="shared" si="1"/>
        <v>week premature</v>
      </c>
    </row>
    <row r="13" spans="1:23" x14ac:dyDescent="0.25">
      <c r="A13" t="str">
        <f>IF(Data1!BV15&lt;$E$3,$D$2,IF(Data1!BV15&lt;=$E$4,$D$3,$D$4))</f>
        <v>Normal</v>
      </c>
      <c r="B13" t="str">
        <f>IF(Data1!BV15&lt;=$E$7,$D$7,$D$8)</f>
        <v>weight not premature</v>
      </c>
      <c r="I13" t="str">
        <f>IF(Data1!D15&lt;$L$3,$K$2,IF(Data1!D15&gt;=$L$4,$K$4,$K$3))</f>
        <v>20-39</v>
      </c>
      <c r="Q13" s="22" t="str">
        <f>IF(ISNUMBER(SEARCH("+",Data1!BP15)),LEFT(Data1!BP15,  SEARCH("+",Data1!BP15) - 1),Data1!BP15)</f>
        <v>34</v>
      </c>
      <c r="R13" s="22" t="str">
        <f>IF(ISNUMBER(SEARCH("+",Data1!BP15)),RIGHT(Data1!BP15,  SEARCH("+",Data1!BP15) - 1),0)</f>
        <v>+3</v>
      </c>
      <c r="S13">
        <f t="shared" si="0"/>
        <v>241</v>
      </c>
      <c r="T13" t="str">
        <f t="shared" si="1"/>
        <v>week premature</v>
      </c>
    </row>
    <row r="14" spans="1:23" x14ac:dyDescent="0.25">
      <c r="A14" t="str">
        <f>IF(Data1!BV16&lt;$E$3,$D$2,IF(Data1!BV16&lt;=$E$4,$D$3,$D$4))</f>
        <v>Normal</v>
      </c>
      <c r="B14" t="str">
        <f>IF(Data1!BV16&lt;=$E$7,$D$7,$D$8)</f>
        <v>weight not premature</v>
      </c>
      <c r="I14" t="str">
        <f>IF(Data1!D16&lt;$L$3,$K$2,IF(Data1!D16&gt;=$L$4,$K$4,$K$3))</f>
        <v>20-39</v>
      </c>
      <c r="Q14" s="22">
        <f>IF(ISNUMBER(SEARCH("+",Data1!BP16)),LEFT(Data1!BP16,  SEARCH("+",Data1!BP16) - 1),Data1!BP16)</f>
        <v>34</v>
      </c>
      <c r="R14" s="22">
        <f>IF(ISNUMBER(SEARCH("+",Data1!BP16)),RIGHT(Data1!BP16,  SEARCH("+",Data1!BP16) - 1),0)</f>
        <v>0</v>
      </c>
      <c r="S14">
        <f t="shared" si="0"/>
        <v>238</v>
      </c>
      <c r="T14" t="str">
        <f t="shared" si="1"/>
        <v>week premature</v>
      </c>
    </row>
    <row r="15" spans="1:23" x14ac:dyDescent="0.25">
      <c r="A15" t="str">
        <f>IF(Data1!BV17&lt;$E$3,$D$2,IF(Data1!BV17&lt;=$E$4,$D$3,$D$4))</f>
        <v>Low</v>
      </c>
      <c r="B15" t="str">
        <f>IF(Data1!BV17&lt;=$E$7,$D$7,$D$8)</f>
        <v>weight premature</v>
      </c>
      <c r="I15" t="str">
        <f>IF(Data1!D17&lt;$L$3,$K$2,IF(Data1!D17&gt;=$L$4,$K$4,$K$3))</f>
        <v>20-39</v>
      </c>
      <c r="Q15" s="22" t="str">
        <f>IF(ISNUMBER(SEARCH("+",Data1!BP17)),LEFT(Data1!BP17,  SEARCH("+",Data1!BP17) - 1),Data1!BP17)</f>
        <v>31</v>
      </c>
      <c r="R15" s="22" t="str">
        <f>IF(ISNUMBER(SEARCH("+",Data1!BP17)),RIGHT(Data1!BP17,  SEARCH("+",Data1!BP17) - 1),0)</f>
        <v>+2</v>
      </c>
      <c r="S15">
        <f t="shared" si="0"/>
        <v>219</v>
      </c>
      <c r="T15" t="str">
        <f t="shared" si="1"/>
        <v>week premature</v>
      </c>
    </row>
    <row r="16" spans="1:23" x14ac:dyDescent="0.25">
      <c r="A16" t="str">
        <f>IF(Data1!BV18&lt;$E$3,$D$2,IF(Data1!BV18&lt;=$E$4,$D$3,$D$4))</f>
        <v>Low</v>
      </c>
      <c r="B16" t="str">
        <f>IF(Data1!BV18&lt;=$E$7,$D$7,$D$8)</f>
        <v>weight premature</v>
      </c>
      <c r="I16" t="str">
        <f>IF(Data1!D18&lt;$L$3,$K$2,IF(Data1!D18&gt;=$L$4,$K$4,$K$3))</f>
        <v>20-39</v>
      </c>
      <c r="Q16" s="22">
        <f>IF(ISNUMBER(SEARCH("+",Data1!BP18)),LEFT(Data1!BP18,  SEARCH("+",Data1!BP18) - 1),Data1!BP18)</f>
        <v>28</v>
      </c>
      <c r="R16" s="22">
        <f>IF(ISNUMBER(SEARCH("+",Data1!BP18)),RIGHT(Data1!BP18,  SEARCH("+",Data1!BP18) - 1),0)</f>
        <v>0</v>
      </c>
      <c r="S16">
        <f t="shared" si="0"/>
        <v>196</v>
      </c>
      <c r="T16" t="str">
        <f t="shared" si="1"/>
        <v>week premature</v>
      </c>
    </row>
    <row r="17" spans="1:20" x14ac:dyDescent="0.25">
      <c r="A17" t="str">
        <f>IF(Data1!BV19&lt;$E$3,$D$2,IF(Data1!BV19&lt;=$E$4,$D$3,$D$4))</f>
        <v>Normal</v>
      </c>
      <c r="B17" t="str">
        <f>IF(Data1!BV19&lt;=$E$7,$D$7,$D$8)</f>
        <v>weight not premature</v>
      </c>
      <c r="I17" t="str">
        <f>IF(Data1!D19&lt;$L$3,$K$2,IF(Data1!D19&gt;=$L$4,$K$4,$K$3))</f>
        <v>20-39</v>
      </c>
      <c r="Q17" s="22" t="str">
        <f>IF(ISNUMBER(SEARCH("+",Data1!BP19)),LEFT(Data1!BP19,  SEARCH("+",Data1!BP19) - 1),Data1!BP19)</f>
        <v>36</v>
      </c>
      <c r="R17" s="22" t="str">
        <f>IF(ISNUMBER(SEARCH("+",Data1!BP19)),RIGHT(Data1!BP19,  SEARCH("+",Data1!BP19) - 1),0)</f>
        <v>+4</v>
      </c>
      <c r="S17">
        <f t="shared" si="0"/>
        <v>256</v>
      </c>
      <c r="T17" t="str">
        <f t="shared" si="1"/>
        <v>week premature</v>
      </c>
    </row>
    <row r="18" spans="1:20" x14ac:dyDescent="0.25">
      <c r="A18" t="str">
        <f>IF(Data1!BV20&lt;$E$3,$D$2,IF(Data1!BV20&lt;=$E$4,$D$3,$D$4))</f>
        <v>Normal</v>
      </c>
      <c r="B18" t="str">
        <f>IF(Data1!BV20&lt;=$E$7,$D$7,$D$8)</f>
        <v>weight not premature</v>
      </c>
      <c r="I18" t="str">
        <f>IF(Data1!D20&lt;$L$3,$K$2,IF(Data1!D20&gt;=$L$4,$K$4,$K$3))</f>
        <v>20-39</v>
      </c>
      <c r="Q18" s="22" t="str">
        <f>IF(ISNUMBER(SEARCH("+",Data1!BP20)),LEFT(Data1!BP20,  SEARCH("+",Data1!BP20) - 1),Data1!BP20)</f>
        <v>35</v>
      </c>
      <c r="R18" s="22" t="str">
        <f>IF(ISNUMBER(SEARCH("+",Data1!BP20)),RIGHT(Data1!BP20,  SEARCH("+",Data1!BP20) - 1),0)</f>
        <v>+3</v>
      </c>
      <c r="S18">
        <f t="shared" si="0"/>
        <v>248</v>
      </c>
      <c r="T18" t="str">
        <f t="shared" si="1"/>
        <v>week premature</v>
      </c>
    </row>
    <row r="19" spans="1:20" x14ac:dyDescent="0.25">
      <c r="A19" t="str">
        <f>IF(Data1!BV21&lt;$E$3,$D$2,IF(Data1!BV21&lt;=$E$4,$D$3,$D$4))</f>
        <v>Low</v>
      </c>
      <c r="B19" t="str">
        <f>IF(Data1!BV21&lt;=$E$7,$D$7,$D$8)</f>
        <v>weight premature</v>
      </c>
      <c r="I19" t="str">
        <f>IF(Data1!D21&lt;$L$3,$K$2,IF(Data1!D21&gt;=$L$4,$K$4,$K$3))</f>
        <v>20-39</v>
      </c>
      <c r="Q19" s="22" t="str">
        <f>IF(ISNUMBER(SEARCH("+",Data1!BP21)),LEFT(Data1!BP21,  SEARCH("+",Data1!BP21) - 1),Data1!BP21)</f>
        <v>31</v>
      </c>
      <c r="R19" s="22" t="str">
        <f>IF(ISNUMBER(SEARCH("+",Data1!BP21)),RIGHT(Data1!BP21,  SEARCH("+",Data1!BP21) - 1),0)</f>
        <v>+1</v>
      </c>
      <c r="S19">
        <f t="shared" si="0"/>
        <v>218</v>
      </c>
      <c r="T19" t="str">
        <f t="shared" si="1"/>
        <v>week premature</v>
      </c>
    </row>
    <row r="20" spans="1:20" x14ac:dyDescent="0.25">
      <c r="A20" t="str">
        <f>IF(Data1!BV22&lt;$E$3,$D$2,IF(Data1!BV22&lt;=$E$4,$D$3,$D$4))</f>
        <v>Low</v>
      </c>
      <c r="B20" t="str">
        <f>IF(Data1!BV22&lt;=$E$7,$D$7,$D$8)</f>
        <v>weight premature</v>
      </c>
      <c r="I20" t="str">
        <f>IF(Data1!D22&lt;$L$3,$K$2,IF(Data1!D22&gt;=$L$4,$K$4,$K$3))</f>
        <v>20-39</v>
      </c>
      <c r="Q20" s="22" t="str">
        <f>IF(ISNUMBER(SEARCH("+",Data1!BP22)),LEFT(Data1!BP22,  SEARCH("+",Data1!BP22) - 1),Data1!BP22)</f>
        <v>31</v>
      </c>
      <c r="R20" s="22" t="str">
        <f>IF(ISNUMBER(SEARCH("+",Data1!BP22)),RIGHT(Data1!BP22,  SEARCH("+",Data1!BP22) - 1),0)</f>
        <v>+1</v>
      </c>
      <c r="S20">
        <f t="shared" si="0"/>
        <v>218</v>
      </c>
      <c r="T20" t="str">
        <f t="shared" si="1"/>
        <v>week premature</v>
      </c>
    </row>
    <row r="21" spans="1:20" x14ac:dyDescent="0.25">
      <c r="A21" t="str">
        <f>IF(Data1!BV23&lt;$E$3,$D$2,IF(Data1!BV23&lt;=$E$4,$D$3,$D$4))</f>
        <v>Low</v>
      </c>
      <c r="B21" t="str">
        <f>IF(Data1!BV23&lt;=$E$7,$D$7,$D$8)</f>
        <v>weight premature</v>
      </c>
      <c r="I21" t="str">
        <f>IF(Data1!D23&lt;$L$3,$K$2,IF(Data1!D23&gt;=$L$4,$K$4,$K$3))</f>
        <v>20-39</v>
      </c>
      <c r="Q21" s="22" t="str">
        <f>IF(ISNUMBER(SEARCH("+",Data1!BP23)),LEFT(Data1!BP23,  SEARCH("+",Data1!BP23) - 1),Data1!BP23)</f>
        <v>36</v>
      </c>
      <c r="R21" s="22" t="str">
        <f>IF(ISNUMBER(SEARCH("+",Data1!BP23)),RIGHT(Data1!BP23,  SEARCH("+",Data1!BP23) - 1),0)</f>
        <v>+4</v>
      </c>
      <c r="S21">
        <f t="shared" si="0"/>
        <v>256</v>
      </c>
      <c r="T21" t="str">
        <f t="shared" si="1"/>
        <v>week premature</v>
      </c>
    </row>
    <row r="22" spans="1:20" x14ac:dyDescent="0.25">
      <c r="A22" t="str">
        <f>IF(Data1!BV24&lt;$E$3,$D$2,IF(Data1!BV24&lt;=$E$4,$D$3,$D$4))</f>
        <v>Low</v>
      </c>
      <c r="B22" t="str">
        <f>IF(Data1!BV24&lt;=$E$7,$D$7,$D$8)</f>
        <v>weight premature</v>
      </c>
      <c r="I22" t="str">
        <f>IF(Data1!D24&lt;$L$3,$K$2,IF(Data1!D24&gt;=$L$4,$K$4,$K$3))</f>
        <v>20-39</v>
      </c>
      <c r="Q22" s="22" t="str">
        <f>IF(ISNUMBER(SEARCH("+",Data1!BP24)),LEFT(Data1!BP24,  SEARCH("+",Data1!BP24) - 1),Data1!BP24)</f>
        <v>33</v>
      </c>
      <c r="R22" s="22" t="str">
        <f>IF(ISNUMBER(SEARCH("+",Data1!BP24)),RIGHT(Data1!BP24,  SEARCH("+",Data1!BP24) - 1),0)</f>
        <v>+1</v>
      </c>
      <c r="S22">
        <f t="shared" si="0"/>
        <v>232</v>
      </c>
      <c r="T22" t="str">
        <f t="shared" si="1"/>
        <v>week premature</v>
      </c>
    </row>
    <row r="23" spans="1:20" x14ac:dyDescent="0.25">
      <c r="A23" t="str">
        <f>IF(Data1!BV25&lt;$E$3,$D$2,IF(Data1!BV25&lt;=$E$4,$D$3,$D$4))</f>
        <v>Low</v>
      </c>
      <c r="B23" t="str">
        <f>IF(Data1!BV25&lt;=$E$7,$D$7,$D$8)</f>
        <v>weight premature</v>
      </c>
      <c r="I23" t="str">
        <f>IF(Data1!D25&lt;$L$3,$K$2,IF(Data1!D25&gt;=$L$4,$K$4,$K$3))</f>
        <v>20-39</v>
      </c>
      <c r="Q23" s="22" t="str">
        <f>IF(ISNUMBER(SEARCH("+",Data1!BP25)),LEFT(Data1!BP25,  SEARCH("+",Data1!BP25) - 1),Data1!BP25)</f>
        <v>27</v>
      </c>
      <c r="R23" s="22" t="str">
        <f>IF(ISNUMBER(SEARCH("+",Data1!BP25)),RIGHT(Data1!BP25,  SEARCH("+",Data1!BP25) - 1),0)</f>
        <v>+3</v>
      </c>
      <c r="S23">
        <f t="shared" si="0"/>
        <v>192</v>
      </c>
      <c r="T23" t="str">
        <f t="shared" si="1"/>
        <v>week premature</v>
      </c>
    </row>
    <row r="24" spans="1:20" x14ac:dyDescent="0.25">
      <c r="A24" t="str">
        <f>IF(Data1!BV26&lt;$E$3,$D$2,IF(Data1!BV26&lt;=$E$4,$D$3,$D$4))</f>
        <v>Normal</v>
      </c>
      <c r="B24" t="str">
        <f>IF(Data1!BV26&lt;=$E$7,$D$7,$D$8)</f>
        <v>weight not premature</v>
      </c>
      <c r="I24" t="str">
        <f>IF(Data1!D26&lt;$L$3,$K$2,IF(Data1!D26&gt;=$L$4,$K$4,$K$3))</f>
        <v>20-39</v>
      </c>
      <c r="Q24" s="22" t="str">
        <f>IF(ISNUMBER(SEARCH("+",Data1!BP26)),LEFT(Data1!BP26,  SEARCH("+",Data1!BP26) - 1),Data1!BP26)</f>
        <v>35</v>
      </c>
      <c r="R24" s="22" t="str">
        <f>IF(ISNUMBER(SEARCH("+",Data1!BP26)),RIGHT(Data1!BP26,  SEARCH("+",Data1!BP26) - 1),0)</f>
        <v>+5</v>
      </c>
      <c r="S24">
        <f t="shared" si="0"/>
        <v>250</v>
      </c>
      <c r="T24" t="str">
        <f t="shared" si="1"/>
        <v>week premature</v>
      </c>
    </row>
    <row r="25" spans="1:20" x14ac:dyDescent="0.25">
      <c r="A25" t="str">
        <f>IF(Data1!BV27&lt;$E$3,$D$2,IF(Data1!BV27&lt;=$E$4,$D$3,$D$4))</f>
        <v>Normal</v>
      </c>
      <c r="B25" t="str">
        <f>IF(Data1!BV27&lt;=$E$7,$D$7,$D$8)</f>
        <v>weight premature</v>
      </c>
      <c r="I25" t="str">
        <f>IF(Data1!D27&lt;$L$3,$K$2,IF(Data1!D27&gt;=$L$4,$K$4,$K$3))</f>
        <v>20-39</v>
      </c>
      <c r="Q25" s="22" t="str">
        <f>IF(ISNUMBER(SEARCH("+",Data1!BP27)),LEFT(Data1!BP27,  SEARCH("+",Data1!BP27) - 1),Data1!BP27)</f>
        <v>35</v>
      </c>
      <c r="R25" s="22" t="str">
        <f>IF(ISNUMBER(SEARCH("+",Data1!BP27)),RIGHT(Data1!BP27,  SEARCH("+",Data1!BP27) - 1),0)</f>
        <v>+5</v>
      </c>
      <c r="S25">
        <f t="shared" si="0"/>
        <v>250</v>
      </c>
      <c r="T25" t="str">
        <f t="shared" si="1"/>
        <v>week premature</v>
      </c>
    </row>
    <row r="26" spans="1:20" x14ac:dyDescent="0.25">
      <c r="A26" t="str">
        <f>IF(Data1!BV28&lt;$E$3,$D$2,IF(Data1!BV28&lt;=$E$4,$D$3,$D$4))</f>
        <v>Normal</v>
      </c>
      <c r="B26" t="str">
        <f>IF(Data1!BV28&lt;=$E$7,$D$7,$D$8)</f>
        <v>weight not premature</v>
      </c>
      <c r="I26" t="str">
        <f>IF(Data1!D28&lt;$L$3,$K$2,IF(Data1!D28&gt;=$L$4,$K$4,$K$3))</f>
        <v>20-39</v>
      </c>
      <c r="Q26" s="22" t="str">
        <f>IF(ISNUMBER(SEARCH("+",Data1!BP28)),LEFT(Data1!BP28,  SEARCH("+",Data1!BP28) - 1),Data1!BP28)</f>
        <v>36</v>
      </c>
      <c r="R26" s="22" t="str">
        <f>IF(ISNUMBER(SEARCH("+",Data1!BP28)),RIGHT(Data1!BP28,  SEARCH("+",Data1!BP28) - 1),0)</f>
        <v>+4</v>
      </c>
      <c r="S26">
        <f t="shared" si="0"/>
        <v>256</v>
      </c>
      <c r="T26" t="str">
        <f t="shared" si="1"/>
        <v>week premature</v>
      </c>
    </row>
    <row r="27" spans="1:20" x14ac:dyDescent="0.25">
      <c r="A27" t="str">
        <f>IF(Data1!BV29&lt;$E$3,$D$2,IF(Data1!BV29&lt;=$E$4,$D$3,$D$4))</f>
        <v>Low</v>
      </c>
      <c r="B27" t="str">
        <f>IF(Data1!BV29&lt;=$E$7,$D$7,$D$8)</f>
        <v>weight premature</v>
      </c>
      <c r="I27" t="str">
        <f>IF(Data1!D29&lt;$L$3,$K$2,IF(Data1!D29&gt;=$L$4,$K$4,$K$3))</f>
        <v>20-39</v>
      </c>
      <c r="Q27" s="22" t="str">
        <f>IF(ISNUMBER(SEARCH("+",Data1!BP29)),LEFT(Data1!BP29,  SEARCH("+",Data1!BP29) - 1),Data1!BP29)</f>
        <v>33</v>
      </c>
      <c r="R27" s="22" t="str">
        <f>IF(ISNUMBER(SEARCH("+",Data1!BP29)),RIGHT(Data1!BP29,  SEARCH("+",Data1!BP29) - 1),0)</f>
        <v>+5</v>
      </c>
      <c r="S27">
        <f t="shared" si="0"/>
        <v>236</v>
      </c>
      <c r="T27" t="str">
        <f t="shared" si="1"/>
        <v>week premature</v>
      </c>
    </row>
    <row r="28" spans="1:20" x14ac:dyDescent="0.25">
      <c r="A28" t="str">
        <f>IF(Data1!BV30&lt;$E$3,$D$2,IF(Data1!BV30&lt;=$E$4,$D$3,$D$4))</f>
        <v>Low</v>
      </c>
      <c r="B28" t="str">
        <f>IF(Data1!BV30&lt;=$E$7,$D$7,$D$8)</f>
        <v>weight premature</v>
      </c>
      <c r="I28" t="str">
        <f>IF(Data1!D30&lt;$L$3,$K$2,IF(Data1!D30&gt;=$L$4,$K$4,$K$3))</f>
        <v>20-39</v>
      </c>
      <c r="Q28" s="22" t="str">
        <f>IF(ISNUMBER(SEARCH("+",Data1!BP30)),LEFT(Data1!BP30,  SEARCH("+",Data1!BP30) - 1),Data1!BP30)</f>
        <v>33</v>
      </c>
      <c r="R28" s="22" t="str">
        <f>IF(ISNUMBER(SEARCH("+",Data1!BP30)),RIGHT(Data1!BP30,  SEARCH("+",Data1!BP30) - 1),0)</f>
        <v>+5</v>
      </c>
      <c r="S28">
        <f t="shared" si="0"/>
        <v>236</v>
      </c>
      <c r="T28" t="str">
        <f t="shared" si="1"/>
        <v>week premature</v>
      </c>
    </row>
    <row r="29" spans="1:20" x14ac:dyDescent="0.25">
      <c r="A29" t="str">
        <f>IF(Data1!BV31&lt;$E$3,$D$2,IF(Data1!BV31&lt;=$E$4,$D$3,$D$4))</f>
        <v>Low</v>
      </c>
      <c r="B29" t="str">
        <f>IF(Data1!BV31&lt;=$E$7,$D$7,$D$8)</f>
        <v>weight premature</v>
      </c>
      <c r="I29" t="str">
        <f>IF(Data1!D31&lt;$L$3,$K$2,IF(Data1!D31&gt;=$L$4,$K$4,$K$3))</f>
        <v>20-39</v>
      </c>
      <c r="Q29" s="22" t="str">
        <f>IF(ISNUMBER(SEARCH("+",Data1!BP31)),LEFT(Data1!BP31,  SEARCH("+",Data1!BP31) - 1),Data1!BP31)</f>
        <v>36</v>
      </c>
      <c r="R29" s="22" t="str">
        <f>IF(ISNUMBER(SEARCH("+",Data1!BP31)),RIGHT(Data1!BP31,  SEARCH("+",Data1!BP31) - 1),0)</f>
        <v>+2</v>
      </c>
      <c r="S29">
        <f t="shared" si="0"/>
        <v>254</v>
      </c>
      <c r="T29" t="str">
        <f t="shared" si="1"/>
        <v>week premature</v>
      </c>
    </row>
    <row r="30" spans="1:20" x14ac:dyDescent="0.25">
      <c r="A30" t="str">
        <f>IF(Data1!BV32&lt;$E$3,$D$2,IF(Data1!BV32&lt;=$E$4,$D$3,$D$4))</f>
        <v>Low</v>
      </c>
      <c r="B30" t="str">
        <f>IF(Data1!BV32&lt;=$E$7,$D$7,$D$8)</f>
        <v>weight premature</v>
      </c>
      <c r="I30" t="str">
        <f>IF(Data1!D32&lt;$L$3,$K$2,IF(Data1!D32&gt;=$L$4,$K$4,$K$3))</f>
        <v>20-39</v>
      </c>
      <c r="Q30" s="22" t="str">
        <f>IF(ISNUMBER(SEARCH("+",Data1!BP32)),LEFT(Data1!BP32,  SEARCH("+",Data1!BP32) - 1),Data1!BP32)</f>
        <v>27</v>
      </c>
      <c r="R30" s="22" t="str">
        <f>IF(ISNUMBER(SEARCH("+",Data1!BP32)),RIGHT(Data1!BP32,  SEARCH("+",Data1!BP32) - 1),0)</f>
        <v>+2</v>
      </c>
      <c r="S30">
        <f t="shared" si="0"/>
        <v>191</v>
      </c>
      <c r="T30" t="str">
        <f t="shared" si="1"/>
        <v>week premature</v>
      </c>
    </row>
    <row r="31" spans="1:20" x14ac:dyDescent="0.25">
      <c r="A31" t="str">
        <f>IF(Data1!BV33&lt;$E$3,$D$2,IF(Data1!BV33&lt;=$E$4,$D$3,$D$4))</f>
        <v>Low</v>
      </c>
      <c r="B31" t="str">
        <f>IF(Data1!BV33&lt;=$E$7,$D$7,$D$8)</f>
        <v>weight premature</v>
      </c>
      <c r="I31" t="str">
        <f>IF(Data1!D33&lt;$L$3,$K$2,IF(Data1!D33&gt;=$L$4,$K$4,$K$3))</f>
        <v>&gt;=40</v>
      </c>
      <c r="Q31" s="22" t="str">
        <f>IF(ISNUMBER(SEARCH("+",Data1!BP33)),LEFT(Data1!BP33,  SEARCH("+",Data1!BP33) - 1),Data1!BP33)</f>
        <v>29</v>
      </c>
      <c r="R31" s="22" t="str">
        <f>IF(ISNUMBER(SEARCH("+",Data1!BP33)),RIGHT(Data1!BP33,  SEARCH("+",Data1!BP33) - 1),0)</f>
        <v>+5</v>
      </c>
      <c r="S31">
        <f t="shared" si="0"/>
        <v>208</v>
      </c>
      <c r="T31" t="str">
        <f t="shared" si="1"/>
        <v>week premature</v>
      </c>
    </row>
    <row r="32" spans="1:20" x14ac:dyDescent="0.25">
      <c r="A32" t="str">
        <f>IF(Data1!BV34&lt;$E$3,$D$2,IF(Data1!BV34&lt;=$E$4,$D$3,$D$4))</f>
        <v>Low</v>
      </c>
      <c r="B32" t="str">
        <f>IF(Data1!BV34&lt;=$E$7,$D$7,$D$8)</f>
        <v>weight premature</v>
      </c>
      <c r="I32" t="str">
        <f>IF(Data1!D34&lt;$L$3,$K$2,IF(Data1!D34&gt;=$L$4,$K$4,$K$3))</f>
        <v>20-39</v>
      </c>
      <c r="Q32" s="22" t="str">
        <f>IF(ISNUMBER(SEARCH("+",Data1!BP34)),LEFT(Data1!BP34,  SEARCH("+",Data1!BP34) - 1),Data1!BP34)</f>
        <v>32</v>
      </c>
      <c r="R32" s="22" t="str">
        <f>IF(ISNUMBER(SEARCH("+",Data1!BP34)),RIGHT(Data1!BP34,  SEARCH("+",Data1!BP34) - 1),0)</f>
        <v>+3</v>
      </c>
      <c r="S32">
        <f t="shared" si="0"/>
        <v>227</v>
      </c>
      <c r="T32" t="str">
        <f t="shared" si="1"/>
        <v>week premature</v>
      </c>
    </row>
    <row r="33" spans="1:20" x14ac:dyDescent="0.25">
      <c r="A33" t="str">
        <f>IF(Data1!BV35&lt;$E$3,$D$2,IF(Data1!BV35&lt;=$E$4,$D$3,$D$4))</f>
        <v>Low</v>
      </c>
      <c r="B33" t="str">
        <f>IF(Data1!BV35&lt;=$E$7,$D$7,$D$8)</f>
        <v>weight premature</v>
      </c>
      <c r="I33" t="str">
        <f>IF(Data1!D35&lt;$L$3,$K$2,IF(Data1!D35&gt;=$L$4,$K$4,$K$3))</f>
        <v>20-39</v>
      </c>
      <c r="Q33" s="22" t="str">
        <f>IF(ISNUMBER(SEARCH("+",Data1!BP35)),LEFT(Data1!BP35,  SEARCH("+",Data1!BP35) - 1),Data1!BP35)</f>
        <v>27</v>
      </c>
      <c r="R33" s="22" t="str">
        <f>IF(ISNUMBER(SEARCH("+",Data1!BP35)),RIGHT(Data1!BP35,  SEARCH("+",Data1!BP35) - 1),0)</f>
        <v>+1</v>
      </c>
      <c r="S33">
        <f t="shared" si="0"/>
        <v>190</v>
      </c>
      <c r="T33" t="str">
        <f t="shared" si="1"/>
        <v>week premature</v>
      </c>
    </row>
    <row r="34" spans="1:20" x14ac:dyDescent="0.25">
      <c r="A34" t="str">
        <f>IF(Data1!BV36&lt;$E$3,$D$2,IF(Data1!BV36&lt;=$E$4,$D$3,$D$4))</f>
        <v>Low</v>
      </c>
      <c r="B34" t="str">
        <f>IF(Data1!BV36&lt;=$E$7,$D$7,$D$8)</f>
        <v>weight premature</v>
      </c>
      <c r="I34" t="str">
        <f>IF(Data1!D36&lt;$L$3,$K$2,IF(Data1!D36&gt;=$L$4,$K$4,$K$3))</f>
        <v>20-39</v>
      </c>
      <c r="Q34" s="22">
        <f>IF(ISNUMBER(SEARCH("+",Data1!BP36)),LEFT(Data1!BP36,  SEARCH("+",Data1!BP36) - 1),Data1!BP36)</f>
        <v>33</v>
      </c>
      <c r="R34" s="22">
        <f>IF(ISNUMBER(SEARCH("+",Data1!BP36)),RIGHT(Data1!BP36,  SEARCH("+",Data1!BP36) - 1),0)</f>
        <v>0</v>
      </c>
      <c r="S34">
        <f t="shared" si="0"/>
        <v>231</v>
      </c>
      <c r="T34" t="str">
        <f t="shared" si="1"/>
        <v>week premature</v>
      </c>
    </row>
    <row r="35" spans="1:20" x14ac:dyDescent="0.25">
      <c r="A35" t="str">
        <f>IF(Data1!BV37&lt;$E$3,$D$2,IF(Data1!BV37&lt;=$E$4,$D$3,$D$4))</f>
        <v>Normal</v>
      </c>
      <c r="B35" t="str">
        <f>IF(Data1!BV37&lt;=$E$7,$D$7,$D$8)</f>
        <v>weight not premature</v>
      </c>
      <c r="I35" t="str">
        <f>IF(Data1!D37&lt;$L$3,$K$2,IF(Data1!D37&gt;=$L$4,$K$4,$K$3))</f>
        <v>20-39</v>
      </c>
      <c r="Q35" s="22" t="str">
        <f>IF(ISNUMBER(SEARCH("+",Data1!BP37)),LEFT(Data1!BP37,  SEARCH("+",Data1!BP37) - 1),Data1!BP37)</f>
        <v>34</v>
      </c>
      <c r="R35" s="22" t="str">
        <f>IF(ISNUMBER(SEARCH("+",Data1!BP37)),RIGHT(Data1!BP37,  SEARCH("+",Data1!BP37) - 1),0)</f>
        <v>+3</v>
      </c>
      <c r="S35">
        <f t="shared" si="0"/>
        <v>241</v>
      </c>
      <c r="T35" t="str">
        <f t="shared" si="1"/>
        <v>week premature</v>
      </c>
    </row>
    <row r="36" spans="1:20" x14ac:dyDescent="0.25">
      <c r="A36" t="str">
        <f>IF(Data1!BV38&lt;$E$3,$D$2,IF(Data1!BV38&lt;=$E$4,$D$3,$D$4))</f>
        <v>Low</v>
      </c>
      <c r="B36" t="str">
        <f>IF(Data1!BV38&lt;=$E$7,$D$7,$D$8)</f>
        <v>weight premature</v>
      </c>
      <c r="I36" t="str">
        <f>IF(Data1!D38&lt;$L$3,$K$2,IF(Data1!D38&gt;=$L$4,$K$4,$K$3))</f>
        <v>20-39</v>
      </c>
      <c r="Q36" s="22" t="str">
        <f>IF(ISNUMBER(SEARCH("+",Data1!BP38)),LEFT(Data1!BP38,  SEARCH("+",Data1!BP38) - 1),Data1!BP38)</f>
        <v>29</v>
      </c>
      <c r="R36" s="22" t="str">
        <f>IF(ISNUMBER(SEARCH("+",Data1!BP38)),RIGHT(Data1!BP38,  SEARCH("+",Data1!BP38) - 1),0)</f>
        <v>+6</v>
      </c>
      <c r="S36">
        <f t="shared" si="0"/>
        <v>209</v>
      </c>
      <c r="T36" t="str">
        <f t="shared" si="1"/>
        <v>week premature</v>
      </c>
    </row>
    <row r="37" spans="1:20" x14ac:dyDescent="0.25">
      <c r="A37" t="str">
        <f>IF(Data1!BV39&lt;$E$3,$D$2,IF(Data1!BV39&lt;=$E$4,$D$3,$D$4))</f>
        <v>Normal</v>
      </c>
      <c r="B37" t="str">
        <f>IF(Data1!BV39&lt;=$E$7,$D$7,$D$8)</f>
        <v>weight not premature</v>
      </c>
      <c r="I37" t="str">
        <f>IF(Data1!D39&lt;$L$3,$K$2,IF(Data1!D39&gt;=$L$4,$K$4,$K$3))</f>
        <v>20-39</v>
      </c>
      <c r="Q37" s="22" t="str">
        <f>IF(ISNUMBER(SEARCH("+",Data1!BP39)),LEFT(Data1!BP39,  SEARCH("+",Data1!BP39) - 1),Data1!BP39)</f>
        <v>34</v>
      </c>
      <c r="R37" s="22" t="str">
        <f>IF(ISNUMBER(SEARCH("+",Data1!BP39)),RIGHT(Data1!BP39,  SEARCH("+",Data1!BP39) - 1),0)</f>
        <v>+6</v>
      </c>
      <c r="S37">
        <f t="shared" si="0"/>
        <v>244</v>
      </c>
      <c r="T37" t="str">
        <f t="shared" si="1"/>
        <v>week premature</v>
      </c>
    </row>
    <row r="38" spans="1:20" x14ac:dyDescent="0.25">
      <c r="A38" t="str">
        <f>IF(Data1!BV40&lt;$E$3,$D$2,IF(Data1!BV40&lt;=$E$4,$D$3,$D$4))</f>
        <v>Low</v>
      </c>
      <c r="B38" t="str">
        <f>IF(Data1!BV40&lt;=$E$7,$D$7,$D$8)</f>
        <v>weight premature</v>
      </c>
      <c r="I38" t="str">
        <f>IF(Data1!D40&lt;$L$3,$K$2,IF(Data1!D40&gt;=$L$4,$K$4,$K$3))</f>
        <v>20-39</v>
      </c>
      <c r="Q38" s="22" t="str">
        <f>IF(ISNUMBER(SEARCH("+",Data1!BP40)),LEFT(Data1!BP40,  SEARCH("+",Data1!BP40) - 1),Data1!BP40)</f>
        <v>35</v>
      </c>
      <c r="R38" s="22" t="str">
        <f>IF(ISNUMBER(SEARCH("+",Data1!BP40)),RIGHT(Data1!BP40,  SEARCH("+",Data1!BP40) - 1),0)</f>
        <v>+2</v>
      </c>
      <c r="S38">
        <f t="shared" si="0"/>
        <v>247</v>
      </c>
      <c r="T38" t="str">
        <f t="shared" si="1"/>
        <v>week premature</v>
      </c>
    </row>
    <row r="39" spans="1:20" x14ac:dyDescent="0.25">
      <c r="A39" t="str">
        <f>IF(Data1!BV41&lt;$E$3,$D$2,IF(Data1!BV41&lt;=$E$4,$D$3,$D$4))</f>
        <v>Low</v>
      </c>
      <c r="B39" t="str">
        <f>IF(Data1!BV41&lt;=$E$7,$D$7,$D$8)</f>
        <v>weight premature</v>
      </c>
      <c r="I39" t="str">
        <f>IF(Data1!D41&lt;$L$3,$K$2,IF(Data1!D41&gt;=$L$4,$K$4,$K$3))</f>
        <v>20-39</v>
      </c>
      <c r="Q39" s="22" t="str">
        <f>IF(ISNUMBER(SEARCH("+",Data1!BP41)),LEFT(Data1!BP41,  SEARCH("+",Data1!BP41) - 1),Data1!BP41)</f>
        <v>34</v>
      </c>
      <c r="R39" s="22" t="str">
        <f>IF(ISNUMBER(SEARCH("+",Data1!BP41)),RIGHT(Data1!BP41,  SEARCH("+",Data1!BP41) - 1),0)</f>
        <v>+3</v>
      </c>
      <c r="S39">
        <f t="shared" si="0"/>
        <v>241</v>
      </c>
      <c r="T39" t="str">
        <f t="shared" si="1"/>
        <v>week premature</v>
      </c>
    </row>
    <row r="40" spans="1:20" x14ac:dyDescent="0.25">
      <c r="A40" t="str">
        <f>IF(Data1!BV42&lt;$E$3,$D$2,IF(Data1!BV42&lt;=$E$4,$D$3,$D$4))</f>
        <v>Normal</v>
      </c>
      <c r="B40" t="str">
        <f>IF(Data1!BV42&lt;=$E$7,$D$7,$D$8)</f>
        <v>weight not premature</v>
      </c>
      <c r="I40" t="str">
        <f>IF(Data1!D42&lt;$L$3,$K$2,IF(Data1!D42&gt;=$L$4,$K$4,$K$3))</f>
        <v>20-39</v>
      </c>
      <c r="Q40" s="22" t="str">
        <f>IF(ISNUMBER(SEARCH("+",Data1!BP42)),LEFT(Data1!BP42,  SEARCH("+",Data1!BP42) - 1),Data1!BP42)</f>
        <v>35</v>
      </c>
      <c r="R40" s="22" t="str">
        <f>IF(ISNUMBER(SEARCH("+",Data1!BP42)),RIGHT(Data1!BP42,  SEARCH("+",Data1!BP42) - 1),0)</f>
        <v>+5</v>
      </c>
      <c r="S40">
        <f t="shared" si="0"/>
        <v>250</v>
      </c>
      <c r="T40" t="str">
        <f t="shared" si="1"/>
        <v>week premature</v>
      </c>
    </row>
    <row r="41" spans="1:20" x14ac:dyDescent="0.25">
      <c r="A41" t="str">
        <f>IF(Data1!BV43&lt;$E$3,$D$2,IF(Data1!BV43&lt;=$E$4,$D$3,$D$4))</f>
        <v>Low</v>
      </c>
      <c r="B41" t="str">
        <f>IF(Data1!BV43&lt;=$E$7,$D$7,$D$8)</f>
        <v>weight premature</v>
      </c>
      <c r="I41" t="str">
        <f>IF(Data1!D43&lt;$L$3,$K$2,IF(Data1!D43&gt;=$L$4,$K$4,$K$3))</f>
        <v>20-39</v>
      </c>
      <c r="Q41" s="22">
        <f>IF(ISNUMBER(SEARCH("+",Data1!BP43)),LEFT(Data1!BP43,  SEARCH("+",Data1!BP43) - 1),Data1!BP43)</f>
        <v>33</v>
      </c>
      <c r="R41" s="22">
        <f>IF(ISNUMBER(SEARCH("+",Data1!BP43)),RIGHT(Data1!BP43,  SEARCH("+",Data1!BP43) - 1),0)</f>
        <v>0</v>
      </c>
      <c r="S41">
        <f t="shared" si="0"/>
        <v>231</v>
      </c>
      <c r="T41" t="str">
        <f t="shared" si="1"/>
        <v>week premature</v>
      </c>
    </row>
    <row r="42" spans="1:20" x14ac:dyDescent="0.25">
      <c r="A42" t="str">
        <f>IF(Data1!BV44&lt;$E$3,$D$2,IF(Data1!BV44&lt;=$E$4,$D$3,$D$4))</f>
        <v>Low</v>
      </c>
      <c r="B42" t="str">
        <f>IF(Data1!BV44&lt;=$E$7,$D$7,$D$8)</f>
        <v>weight premature</v>
      </c>
      <c r="I42" t="str">
        <f>IF(Data1!D44&lt;$L$3,$K$2,IF(Data1!D44&gt;=$L$4,$K$4,$K$3))</f>
        <v>20-39</v>
      </c>
      <c r="Q42" s="22" t="str">
        <f>IF(ISNUMBER(SEARCH("+",Data1!BP44)),LEFT(Data1!BP44,  SEARCH("+",Data1!BP44) - 1),Data1!BP44)</f>
        <v>35</v>
      </c>
      <c r="R42" s="22" t="str">
        <f>IF(ISNUMBER(SEARCH("+",Data1!BP44)),RIGHT(Data1!BP44,  SEARCH("+",Data1!BP44) - 1),0)</f>
        <v>+2</v>
      </c>
      <c r="S42">
        <f t="shared" si="0"/>
        <v>247</v>
      </c>
      <c r="T42" t="str">
        <f t="shared" si="1"/>
        <v>week premature</v>
      </c>
    </row>
    <row r="43" spans="1:20" x14ac:dyDescent="0.25">
      <c r="A43" t="str">
        <f>IF(Data1!BV45&lt;$E$3,$D$2,IF(Data1!BV45&lt;=$E$4,$D$3,$D$4))</f>
        <v>Low</v>
      </c>
      <c r="B43" t="str">
        <f>IF(Data1!BV45&lt;=$E$7,$D$7,$D$8)</f>
        <v>weight premature</v>
      </c>
      <c r="I43" t="str">
        <f>IF(Data1!D45&lt;$L$3,$K$2,IF(Data1!D45&gt;=$L$4,$K$4,$K$3))</f>
        <v>20-39</v>
      </c>
      <c r="Q43" s="22" t="str">
        <f>IF(ISNUMBER(SEARCH("+",Data1!BP45)),LEFT(Data1!BP45,  SEARCH("+",Data1!BP45) - 1),Data1!BP45)</f>
        <v>35</v>
      </c>
      <c r="R43" s="22" t="str">
        <f>IF(ISNUMBER(SEARCH("+",Data1!BP45)),RIGHT(Data1!BP45,  SEARCH("+",Data1!BP45) - 1),0)</f>
        <v>+1</v>
      </c>
      <c r="S43">
        <f t="shared" si="0"/>
        <v>246</v>
      </c>
      <c r="T43" t="str">
        <f t="shared" si="1"/>
        <v>week premature</v>
      </c>
    </row>
    <row r="44" spans="1:20" x14ac:dyDescent="0.25">
      <c r="A44" t="str">
        <f>IF(Data1!BV46&lt;$E$3,$D$2,IF(Data1!BV46&lt;=$E$4,$D$3,$D$4))</f>
        <v>Low</v>
      </c>
      <c r="B44" t="str">
        <f>IF(Data1!BV46&lt;=$E$7,$D$7,$D$8)</f>
        <v>weight premature</v>
      </c>
      <c r="I44" t="str">
        <f>IF(Data1!D46&lt;$L$3,$K$2,IF(Data1!D46&gt;=$L$4,$K$4,$K$3))</f>
        <v>20-39</v>
      </c>
      <c r="Q44" s="22">
        <f>IF(ISNUMBER(SEARCH("+",Data1!BP46)),LEFT(Data1!BP46,  SEARCH("+",Data1!BP46) - 1),Data1!BP46)</f>
        <v>34</v>
      </c>
      <c r="R44" s="22">
        <f>IF(ISNUMBER(SEARCH("+",Data1!BP46)),RIGHT(Data1!BP46,  SEARCH("+",Data1!BP46) - 1),0)</f>
        <v>0</v>
      </c>
      <c r="S44">
        <f t="shared" si="0"/>
        <v>238</v>
      </c>
      <c r="T44" t="str">
        <f t="shared" si="1"/>
        <v>week premature</v>
      </c>
    </row>
    <row r="45" spans="1:20" x14ac:dyDescent="0.25">
      <c r="A45" t="str">
        <f>IF(Data1!BV47&lt;$E$3,$D$2,IF(Data1!BV47&lt;=$E$4,$D$3,$D$4))</f>
        <v>Low</v>
      </c>
      <c r="B45" t="str">
        <f>IF(Data1!BV47&lt;=$E$7,$D$7,$D$8)</f>
        <v>weight premature</v>
      </c>
      <c r="I45" t="str">
        <f>IF(Data1!D47&lt;$L$3,$K$2,IF(Data1!D47&gt;=$L$4,$K$4,$K$3))</f>
        <v>20-39</v>
      </c>
      <c r="Q45" s="22">
        <f>IF(ISNUMBER(SEARCH("+",Data1!BP47)),LEFT(Data1!BP47,  SEARCH("+",Data1!BP47) - 1),Data1!BP47)</f>
        <v>34</v>
      </c>
      <c r="R45" s="22">
        <f>IF(ISNUMBER(SEARCH("+",Data1!BP47)),RIGHT(Data1!BP47,  SEARCH("+",Data1!BP47) - 1),0)</f>
        <v>0</v>
      </c>
      <c r="S45">
        <f t="shared" si="0"/>
        <v>238</v>
      </c>
      <c r="T45" t="str">
        <f t="shared" si="1"/>
        <v>week premature</v>
      </c>
    </row>
    <row r="46" spans="1:20" x14ac:dyDescent="0.25">
      <c r="A46" t="str">
        <f>IF(Data1!BV48&lt;$E$3,$D$2,IF(Data1!BV48&lt;=$E$4,$D$3,$D$4))</f>
        <v>Low</v>
      </c>
      <c r="B46" t="str">
        <f>IF(Data1!BV48&lt;=$E$7,$D$7,$D$8)</f>
        <v>weight premature</v>
      </c>
      <c r="I46" t="str">
        <f>IF(Data1!D48&lt;$L$3,$K$2,IF(Data1!D48&gt;=$L$4,$K$4,$K$3))</f>
        <v>20-39</v>
      </c>
      <c r="Q46" s="22" t="str">
        <f>IF(ISNUMBER(SEARCH("+",Data1!BP48)),LEFT(Data1!BP48,  SEARCH("+",Data1!BP48) - 1),Data1!BP48)</f>
        <v>31</v>
      </c>
      <c r="R46" s="22" t="str">
        <f>IF(ISNUMBER(SEARCH("+",Data1!BP48)),RIGHT(Data1!BP48,  SEARCH("+",Data1!BP48) - 1),0)</f>
        <v>+2</v>
      </c>
      <c r="S46">
        <f t="shared" si="0"/>
        <v>219</v>
      </c>
      <c r="T46" t="str">
        <f t="shared" si="1"/>
        <v>week premature</v>
      </c>
    </row>
    <row r="47" spans="1:20" x14ac:dyDescent="0.25">
      <c r="A47" t="str">
        <f>IF(Data1!BV49&lt;$E$3,$D$2,IF(Data1!BV49&lt;=$E$4,$D$3,$D$4))</f>
        <v>Low</v>
      </c>
      <c r="B47" t="str">
        <f>IF(Data1!BV49&lt;=$E$7,$D$7,$D$8)</f>
        <v>weight premature</v>
      </c>
      <c r="I47" t="str">
        <f>IF(Data1!D49&lt;$L$3,$K$2,IF(Data1!D49&gt;=$L$4,$K$4,$K$3))</f>
        <v>20-39</v>
      </c>
      <c r="Q47" s="22" t="str">
        <f>IF(ISNUMBER(SEARCH("+",Data1!BP49)),LEFT(Data1!BP49,  SEARCH("+",Data1!BP49) - 1),Data1!BP49)</f>
        <v>34</v>
      </c>
      <c r="R47" s="22" t="str">
        <f>IF(ISNUMBER(SEARCH("+",Data1!BP49)),RIGHT(Data1!BP49,  SEARCH("+",Data1!BP49) - 1),0)</f>
        <v>+5</v>
      </c>
      <c r="S47">
        <f t="shared" si="0"/>
        <v>243</v>
      </c>
      <c r="T47" t="str">
        <f t="shared" si="1"/>
        <v>week premature</v>
      </c>
    </row>
    <row r="48" spans="1:20" x14ac:dyDescent="0.25">
      <c r="A48" t="str">
        <f>IF(Data1!BV50&lt;$E$3,$D$2,IF(Data1!BV50&lt;=$E$4,$D$3,$D$4))</f>
        <v>Normal</v>
      </c>
      <c r="B48" t="str">
        <f>IF(Data1!BV50&lt;=$E$7,$D$7,$D$8)</f>
        <v>weight not premature</v>
      </c>
      <c r="I48" t="str">
        <f>IF(Data1!D50&lt;$L$3,$K$2,IF(Data1!D50&gt;=$L$4,$K$4,$K$3))</f>
        <v>20-39</v>
      </c>
      <c r="Q48" s="22" t="str">
        <f>IF(ISNUMBER(SEARCH("+",Data1!BP50)),LEFT(Data1!BP50,  SEARCH("+",Data1!BP50) - 1),Data1!BP50)</f>
        <v>36</v>
      </c>
      <c r="R48" s="22" t="str">
        <f>IF(ISNUMBER(SEARCH("+",Data1!BP50)),RIGHT(Data1!BP50,  SEARCH("+",Data1!BP50) - 1),0)</f>
        <v>+4</v>
      </c>
      <c r="S48">
        <f t="shared" si="0"/>
        <v>256</v>
      </c>
      <c r="T48" t="str">
        <f t="shared" si="1"/>
        <v>week premature</v>
      </c>
    </row>
    <row r="49" spans="1:20" x14ac:dyDescent="0.25">
      <c r="A49" t="str">
        <f>IF(Data1!BV51&lt;$E$3,$D$2,IF(Data1!BV51&lt;=$E$4,$D$3,$D$4))</f>
        <v>Low</v>
      </c>
      <c r="B49" t="str">
        <f>IF(Data1!BV51&lt;=$E$7,$D$7,$D$8)</f>
        <v>weight premature</v>
      </c>
      <c r="I49" t="str">
        <f>IF(Data1!D51&lt;$L$3,$K$2,IF(Data1!D51&gt;=$L$4,$K$4,$K$3))</f>
        <v>20-39</v>
      </c>
      <c r="Q49" s="22" t="str">
        <f>IF(ISNUMBER(SEARCH("+",Data1!BP51)),LEFT(Data1!BP51,  SEARCH("+",Data1!BP51) - 1),Data1!BP51)</f>
        <v>26</v>
      </c>
      <c r="R49" s="22" t="str">
        <f>IF(ISNUMBER(SEARCH("+",Data1!BP51)),RIGHT(Data1!BP51,  SEARCH("+",Data1!BP51) - 1),0)</f>
        <v>+4</v>
      </c>
      <c r="S49">
        <f t="shared" si="0"/>
        <v>186</v>
      </c>
      <c r="T49" t="str">
        <f t="shared" si="1"/>
        <v>week premature</v>
      </c>
    </row>
    <row r="50" spans="1:20" x14ac:dyDescent="0.25">
      <c r="A50" t="str">
        <f>IF(Data1!BV52&lt;$E$3,$D$2,IF(Data1!BV52&lt;=$E$4,$D$3,$D$4))</f>
        <v>Normal</v>
      </c>
      <c r="B50" t="str">
        <f>IF(Data1!BV52&lt;=$E$7,$D$7,$D$8)</f>
        <v>weight not premature</v>
      </c>
      <c r="I50" t="str">
        <f>IF(Data1!D52&lt;$L$3,$K$2,IF(Data1!D52&gt;=$L$4,$K$4,$K$3))</f>
        <v>20-39</v>
      </c>
      <c r="Q50" s="22" t="str">
        <f>IF(ISNUMBER(SEARCH("+",Data1!BP52)),LEFT(Data1!BP52,  SEARCH("+",Data1!BP52) - 1),Data1!BP52)</f>
        <v>36</v>
      </c>
      <c r="R50" s="22" t="str">
        <f>IF(ISNUMBER(SEARCH("+",Data1!BP52)),RIGHT(Data1!BP52,  SEARCH("+",Data1!BP52) - 1),0)</f>
        <v>+3</v>
      </c>
      <c r="S50">
        <f t="shared" si="0"/>
        <v>255</v>
      </c>
      <c r="T50" t="str">
        <f t="shared" si="1"/>
        <v>week premature</v>
      </c>
    </row>
    <row r="51" spans="1:20" x14ac:dyDescent="0.25">
      <c r="A51" t="str">
        <f>IF(Data1!BV53&lt;$E$3,$D$2,IF(Data1!BV53&lt;=$E$4,$D$3,$D$4))</f>
        <v>Low</v>
      </c>
      <c r="B51" t="str">
        <f>IF(Data1!BV53&lt;=$E$7,$D$7,$D$8)</f>
        <v>weight premature</v>
      </c>
      <c r="I51" t="str">
        <f>IF(Data1!D53&lt;$L$3,$K$2,IF(Data1!D53&gt;=$L$4,$K$4,$K$3))</f>
        <v>20-39</v>
      </c>
      <c r="Q51" s="22">
        <f>IF(ISNUMBER(SEARCH("+",Data1!BP53)),LEFT(Data1!BP53,  SEARCH("+",Data1!BP53) - 1),Data1!BP53)</f>
        <v>29</v>
      </c>
      <c r="R51" s="22">
        <f>IF(ISNUMBER(SEARCH("+",Data1!BP53)),RIGHT(Data1!BP53,  SEARCH("+",Data1!BP53) - 1),0)</f>
        <v>0</v>
      </c>
      <c r="S51">
        <f t="shared" si="0"/>
        <v>203</v>
      </c>
      <c r="T51" t="str">
        <f t="shared" si="1"/>
        <v>week premature</v>
      </c>
    </row>
    <row r="52" spans="1:20" x14ac:dyDescent="0.25">
      <c r="A52" t="str">
        <f>IF(Data1!BV54&lt;$E$3,$D$2,IF(Data1!BV54&lt;=$E$4,$D$3,$D$4))</f>
        <v>Low</v>
      </c>
      <c r="B52" t="str">
        <f>IF(Data1!BV54&lt;=$E$7,$D$7,$D$8)</f>
        <v>weight premature</v>
      </c>
      <c r="I52" t="str">
        <f>IF(Data1!D54&lt;$L$3,$K$2,IF(Data1!D54&gt;=$L$4,$K$4,$K$3))</f>
        <v>20-39</v>
      </c>
      <c r="Q52" s="22" t="str">
        <f>IF(ISNUMBER(SEARCH("+",Data1!BP54)),LEFT(Data1!BP54,  SEARCH("+",Data1!BP54) - 1),Data1!BP54)</f>
        <v>35</v>
      </c>
      <c r="R52" s="22" t="str">
        <f>IF(ISNUMBER(SEARCH("+",Data1!BP54)),RIGHT(Data1!BP54,  SEARCH("+",Data1!BP54) - 1),0)</f>
        <v>+5</v>
      </c>
      <c r="S52">
        <f t="shared" si="0"/>
        <v>250</v>
      </c>
      <c r="T52" t="str">
        <f t="shared" si="1"/>
        <v>week premature</v>
      </c>
    </row>
    <row r="53" spans="1:20" x14ac:dyDescent="0.25">
      <c r="A53" t="str">
        <f>IF(Data1!BV55&lt;$E$3,$D$2,IF(Data1!BV55&lt;=$E$4,$D$3,$D$4))</f>
        <v>Normal</v>
      </c>
      <c r="B53" t="str">
        <f>IF(Data1!BV55&lt;=$E$7,$D$7,$D$8)</f>
        <v>weight not premature</v>
      </c>
      <c r="I53" t="str">
        <f>IF(Data1!D55&lt;$L$3,$K$2,IF(Data1!D55&gt;=$L$4,$K$4,$K$3))</f>
        <v>20-39</v>
      </c>
      <c r="Q53" s="22" t="str">
        <f>IF(ISNUMBER(SEARCH("+",Data1!BP55)),LEFT(Data1!BP55,  SEARCH("+",Data1!BP55) - 1),Data1!BP55)</f>
        <v>35</v>
      </c>
      <c r="R53" s="22" t="str">
        <f>IF(ISNUMBER(SEARCH("+",Data1!BP55)),RIGHT(Data1!BP55,  SEARCH("+",Data1!BP55) - 1),0)</f>
        <v>+5</v>
      </c>
      <c r="S53">
        <f t="shared" si="0"/>
        <v>250</v>
      </c>
      <c r="T53" t="str">
        <f t="shared" si="1"/>
        <v>week premature</v>
      </c>
    </row>
    <row r="54" spans="1:20" x14ac:dyDescent="0.25">
      <c r="A54" t="str">
        <f>IF(Data1!BV56&lt;$E$3,$D$2,IF(Data1!BV56&lt;=$E$4,$D$3,$D$4))</f>
        <v>Low</v>
      </c>
      <c r="B54" t="str">
        <f>IF(Data1!BV56&lt;=$E$7,$D$7,$D$8)</f>
        <v>weight premature</v>
      </c>
      <c r="I54" t="str">
        <f>IF(Data1!D56&lt;$L$3,$K$2,IF(Data1!D56&gt;=$L$4,$K$4,$K$3))</f>
        <v>20-39</v>
      </c>
      <c r="Q54" s="22" t="str">
        <f>IF(ISNUMBER(SEARCH("+",Data1!BP56)),LEFT(Data1!BP56,  SEARCH("+",Data1!BP56) - 1),Data1!BP56)</f>
        <v>35</v>
      </c>
      <c r="R54" s="22" t="str">
        <f>IF(ISNUMBER(SEARCH("+",Data1!BP56)),RIGHT(Data1!BP56,  SEARCH("+",Data1!BP56) - 1),0)</f>
        <v>+1</v>
      </c>
      <c r="S54">
        <f t="shared" si="0"/>
        <v>246</v>
      </c>
      <c r="T54" t="str">
        <f t="shared" si="1"/>
        <v>week premature</v>
      </c>
    </row>
    <row r="55" spans="1:20" x14ac:dyDescent="0.25">
      <c r="A55" t="str">
        <f>IF(Data1!BV57&lt;$E$3,$D$2,IF(Data1!BV57&lt;=$E$4,$D$3,$D$4))</f>
        <v>Low</v>
      </c>
      <c r="B55" t="str">
        <f>IF(Data1!BV57&lt;=$E$7,$D$7,$D$8)</f>
        <v>weight premature</v>
      </c>
      <c r="I55" t="str">
        <f>IF(Data1!D57&lt;$L$3,$K$2,IF(Data1!D57&gt;=$L$4,$K$4,$K$3))</f>
        <v>20-39</v>
      </c>
      <c r="Q55" s="22" t="str">
        <f>IF(ISNUMBER(SEARCH("+",Data1!BP57)),LEFT(Data1!BP57,  SEARCH("+",Data1!BP57) - 1),Data1!BP57)</f>
        <v>35</v>
      </c>
      <c r="R55" s="22" t="str">
        <f>IF(ISNUMBER(SEARCH("+",Data1!BP57)),RIGHT(Data1!BP57,  SEARCH("+",Data1!BP57) - 1),0)</f>
        <v>+4</v>
      </c>
      <c r="S55">
        <f t="shared" si="0"/>
        <v>249</v>
      </c>
      <c r="T55" t="str">
        <f t="shared" si="1"/>
        <v>week premature</v>
      </c>
    </row>
    <row r="56" spans="1:20" x14ac:dyDescent="0.25">
      <c r="A56" t="str">
        <f>IF(Data1!BV58&lt;$E$3,$D$2,IF(Data1!BV58&lt;=$E$4,$D$3,$D$4))</f>
        <v>Low</v>
      </c>
      <c r="B56" t="str">
        <f>IF(Data1!BV58&lt;=$E$7,$D$7,$D$8)</f>
        <v>weight premature</v>
      </c>
      <c r="I56" t="str">
        <f>IF(Data1!D58&lt;$L$3,$K$2,IF(Data1!D58&gt;=$L$4,$K$4,$K$3))</f>
        <v>20-39</v>
      </c>
      <c r="Q56" s="22" t="str">
        <f>IF(ISNUMBER(SEARCH("+",Data1!BP58)),LEFT(Data1!BP58,  SEARCH("+",Data1!BP58) - 1),Data1!BP58)</f>
        <v>25</v>
      </c>
      <c r="R56" s="22" t="str">
        <f>IF(ISNUMBER(SEARCH("+",Data1!BP58)),RIGHT(Data1!BP58,  SEARCH("+",Data1!BP58) - 1),0)</f>
        <v>+6</v>
      </c>
      <c r="S56">
        <f t="shared" si="0"/>
        <v>181</v>
      </c>
      <c r="T56" t="str">
        <f t="shared" si="1"/>
        <v>week premature</v>
      </c>
    </row>
    <row r="57" spans="1:20" x14ac:dyDescent="0.25">
      <c r="A57" t="str">
        <f>IF(Data1!BV59&lt;$E$3,$D$2,IF(Data1!BV59&lt;=$E$4,$D$3,$D$4))</f>
        <v>Low</v>
      </c>
      <c r="B57" t="str">
        <f>IF(Data1!BV59&lt;=$E$7,$D$7,$D$8)</f>
        <v>weight premature</v>
      </c>
      <c r="I57" t="str">
        <f>IF(Data1!D59&lt;$L$3,$K$2,IF(Data1!D59&gt;=$L$4,$K$4,$K$3))</f>
        <v>20-39</v>
      </c>
      <c r="Q57" s="22" t="str">
        <f>IF(ISNUMBER(SEARCH("+",Data1!BP59)),LEFT(Data1!BP59,  SEARCH("+",Data1!BP59) - 1),Data1!BP59)</f>
        <v>36</v>
      </c>
      <c r="R57" s="22" t="str">
        <f>IF(ISNUMBER(SEARCH("+",Data1!BP59)),RIGHT(Data1!BP59,  SEARCH("+",Data1!BP59) - 1),0)</f>
        <v>+4</v>
      </c>
      <c r="S57">
        <f t="shared" si="0"/>
        <v>256</v>
      </c>
      <c r="T57" t="str">
        <f t="shared" si="1"/>
        <v>week premature</v>
      </c>
    </row>
    <row r="58" spans="1:20" x14ac:dyDescent="0.25">
      <c r="A58" t="str">
        <f>IF(Data1!BV60&lt;$E$3,$D$2,IF(Data1!BV60&lt;=$E$4,$D$3,$D$4))</f>
        <v>Normal</v>
      </c>
      <c r="B58" t="str">
        <f>IF(Data1!BV60&lt;=$E$7,$D$7,$D$8)</f>
        <v>weight not premature</v>
      </c>
      <c r="I58" t="str">
        <f>IF(Data1!D60&lt;$L$3,$K$2,IF(Data1!D60&gt;=$L$4,$K$4,$K$3))</f>
        <v>20-39</v>
      </c>
      <c r="Q58" s="22" t="str">
        <f>IF(ISNUMBER(SEARCH("+",Data1!BP60)),LEFT(Data1!BP60,  SEARCH("+",Data1!BP60) - 1),Data1!BP60)</f>
        <v>35</v>
      </c>
      <c r="R58" s="22" t="str">
        <f>IF(ISNUMBER(SEARCH("+",Data1!BP60)),RIGHT(Data1!BP60,  SEARCH("+",Data1!BP60) - 1),0)</f>
        <v>+4</v>
      </c>
      <c r="S58">
        <f t="shared" si="0"/>
        <v>249</v>
      </c>
      <c r="T58" t="str">
        <f t="shared" si="1"/>
        <v>week premature</v>
      </c>
    </row>
    <row r="59" spans="1:20" x14ac:dyDescent="0.25">
      <c r="A59" t="str">
        <f>IF(Data1!BV61&lt;$E$3,$D$2,IF(Data1!BV61&lt;=$E$4,$D$3,$D$4))</f>
        <v>Low</v>
      </c>
      <c r="B59" t="str">
        <f>IF(Data1!BV61&lt;=$E$7,$D$7,$D$8)</f>
        <v>weight premature</v>
      </c>
      <c r="I59" t="str">
        <f>IF(Data1!D61&lt;$L$3,$K$2,IF(Data1!D61&gt;=$L$4,$K$4,$K$3))</f>
        <v>20-39</v>
      </c>
      <c r="Q59" s="22" t="str">
        <f>IF(ISNUMBER(SEARCH("+",Data1!BP61)),LEFT(Data1!BP61,  SEARCH("+",Data1!BP61) - 1),Data1!BP61)</f>
        <v>31</v>
      </c>
      <c r="R59" s="22" t="str">
        <f>IF(ISNUMBER(SEARCH("+",Data1!BP61)),RIGHT(Data1!BP61,  SEARCH("+",Data1!BP61) - 1),0)</f>
        <v>+1</v>
      </c>
      <c r="S59">
        <f t="shared" si="0"/>
        <v>218</v>
      </c>
      <c r="T59" t="str">
        <f t="shared" si="1"/>
        <v>week premature</v>
      </c>
    </row>
    <row r="60" spans="1:20" x14ac:dyDescent="0.25">
      <c r="A60" t="str">
        <f>IF(Data1!BV62&lt;$E$3,$D$2,IF(Data1!BV62&lt;=$E$4,$D$3,$D$4))</f>
        <v>Normal</v>
      </c>
      <c r="B60" t="str">
        <f>IF(Data1!BV62&lt;=$E$7,$D$7,$D$8)</f>
        <v>weight not premature</v>
      </c>
      <c r="I60" t="str">
        <f>IF(Data1!D62&lt;$L$3,$K$2,IF(Data1!D62&gt;=$L$4,$K$4,$K$3))</f>
        <v>20-39</v>
      </c>
      <c r="Q60" s="22" t="str">
        <f>IF(ISNUMBER(SEARCH("+",Data1!BP62)),LEFT(Data1!BP62,  SEARCH("+",Data1!BP62) - 1),Data1!BP62)</f>
        <v>34</v>
      </c>
      <c r="R60" s="22" t="str">
        <f>IF(ISNUMBER(SEARCH("+",Data1!BP62)),RIGHT(Data1!BP62,  SEARCH("+",Data1!BP62) - 1),0)</f>
        <v>+4</v>
      </c>
      <c r="S60">
        <f t="shared" si="0"/>
        <v>242</v>
      </c>
      <c r="T60" t="str">
        <f t="shared" si="1"/>
        <v>week premature</v>
      </c>
    </row>
    <row r="61" spans="1:20" x14ac:dyDescent="0.25">
      <c r="A61" t="str">
        <f>IF(Data1!BV63&lt;$E$3,$D$2,IF(Data1!BV63&lt;=$E$4,$D$3,$D$4))</f>
        <v>Normal</v>
      </c>
      <c r="B61" t="str">
        <f>IF(Data1!BV63&lt;=$E$7,$D$7,$D$8)</f>
        <v>weight not premature</v>
      </c>
      <c r="I61" t="str">
        <f>IF(Data1!D63&lt;$L$3,$K$2,IF(Data1!D63&gt;=$L$4,$K$4,$K$3))</f>
        <v>&gt;=40</v>
      </c>
      <c r="Q61" s="22" t="str">
        <f>IF(ISNUMBER(SEARCH("+",Data1!BP63)),LEFT(Data1!BP63,  SEARCH("+",Data1!BP63) - 1),Data1!BP63)</f>
        <v>33</v>
      </c>
      <c r="R61" s="22" t="str">
        <f>IF(ISNUMBER(SEARCH("+",Data1!BP63)),RIGHT(Data1!BP63,  SEARCH("+",Data1!BP63) - 1),0)</f>
        <v>+3</v>
      </c>
      <c r="S61">
        <f t="shared" si="0"/>
        <v>234</v>
      </c>
      <c r="T61" t="str">
        <f t="shared" si="1"/>
        <v>week premature</v>
      </c>
    </row>
    <row r="62" spans="1:20" x14ac:dyDescent="0.25">
      <c r="A62" t="str">
        <f>IF(Data1!BV64&lt;$E$3,$D$2,IF(Data1!BV64&lt;=$E$4,$D$3,$D$4))</f>
        <v>Low</v>
      </c>
      <c r="B62" t="str">
        <f>IF(Data1!BV64&lt;=$E$7,$D$7,$D$8)</f>
        <v>weight premature</v>
      </c>
      <c r="I62" t="str">
        <f>IF(Data1!D64&lt;$L$3,$K$2,IF(Data1!D64&gt;=$L$4,$K$4,$K$3))</f>
        <v>20-39</v>
      </c>
      <c r="Q62" s="22" t="str">
        <f>IF(ISNUMBER(SEARCH("+",Data1!BP64)),LEFT(Data1!BP64,  SEARCH("+",Data1!BP64) - 1),Data1!BP64)</f>
        <v>33</v>
      </c>
      <c r="R62" s="22" t="str">
        <f>IF(ISNUMBER(SEARCH("+",Data1!BP64)),RIGHT(Data1!BP64,  SEARCH("+",Data1!BP64) - 1),0)</f>
        <v>+1</v>
      </c>
      <c r="S62">
        <f t="shared" si="0"/>
        <v>232</v>
      </c>
      <c r="T62" t="str">
        <f t="shared" si="1"/>
        <v>week premature</v>
      </c>
    </row>
    <row r="63" spans="1:20" x14ac:dyDescent="0.25">
      <c r="A63" t="str">
        <f>IF(Data1!BV65&lt;$E$3,$D$2,IF(Data1!BV65&lt;=$E$4,$D$3,$D$4))</f>
        <v>Normal</v>
      </c>
      <c r="B63" t="str">
        <f>IF(Data1!BV65&lt;=$E$7,$D$7,$D$8)</f>
        <v>weight not premature</v>
      </c>
      <c r="I63" t="str">
        <f>IF(Data1!D65&lt;$L$3,$K$2,IF(Data1!D65&gt;=$L$4,$K$4,$K$3))</f>
        <v>20-39</v>
      </c>
      <c r="Q63" s="22" t="str">
        <f>IF(ISNUMBER(SEARCH("+",Data1!BP65)),LEFT(Data1!BP65,  SEARCH("+",Data1!BP65) - 1),Data1!BP65)</f>
        <v>35</v>
      </c>
      <c r="R63" s="22" t="str">
        <f>IF(ISNUMBER(SEARCH("+",Data1!BP65)),RIGHT(Data1!BP65,  SEARCH("+",Data1!BP65) - 1),0)</f>
        <v>+1</v>
      </c>
      <c r="S63">
        <f t="shared" si="0"/>
        <v>246</v>
      </c>
      <c r="T63" t="str">
        <f t="shared" si="1"/>
        <v>week premature</v>
      </c>
    </row>
    <row r="64" spans="1:20" x14ac:dyDescent="0.25">
      <c r="A64" t="str">
        <f>IF(Data1!BV66&lt;$E$3,$D$2,IF(Data1!BV66&lt;=$E$4,$D$3,$D$4))</f>
        <v>Low</v>
      </c>
      <c r="B64" t="str">
        <f>IF(Data1!BV66&lt;=$E$7,$D$7,$D$8)</f>
        <v>weight premature</v>
      </c>
      <c r="I64" t="str">
        <f>IF(Data1!D66&lt;$L$3,$K$2,IF(Data1!D66&gt;=$L$4,$K$4,$K$3))</f>
        <v>20-39</v>
      </c>
      <c r="Q64" s="22" t="str">
        <f>IF(ISNUMBER(SEARCH("+",Data1!BP66)),LEFT(Data1!BP66,  SEARCH("+",Data1!BP66) - 1),Data1!BP66)</f>
        <v>33</v>
      </c>
      <c r="R64" s="22" t="str">
        <f>IF(ISNUMBER(SEARCH("+",Data1!BP66)),RIGHT(Data1!BP66,  SEARCH("+",Data1!BP66) - 1),0)</f>
        <v>+5</v>
      </c>
      <c r="S64">
        <f t="shared" si="0"/>
        <v>236</v>
      </c>
      <c r="T64" t="str">
        <f t="shared" si="1"/>
        <v>week premature</v>
      </c>
    </row>
    <row r="65" spans="1:20" x14ac:dyDescent="0.25">
      <c r="A65" t="str">
        <f>IF(Data1!BV67&lt;$E$3,$D$2,IF(Data1!BV67&lt;=$E$4,$D$3,$D$4))</f>
        <v>Low</v>
      </c>
      <c r="B65" t="str">
        <f>IF(Data1!BV67&lt;=$E$7,$D$7,$D$8)</f>
        <v>weight premature</v>
      </c>
      <c r="I65" t="str">
        <f>IF(Data1!D67&lt;$L$3,$K$2,IF(Data1!D67&gt;=$L$4,$K$4,$K$3))</f>
        <v>20-39</v>
      </c>
      <c r="Q65" s="22">
        <f>IF(ISNUMBER(SEARCH("+",Data1!BP67)),LEFT(Data1!BP67,  SEARCH("+",Data1!BP67) - 1),Data1!BP67)</f>
        <v>35</v>
      </c>
      <c r="R65" s="22">
        <f>IF(ISNUMBER(SEARCH("+",Data1!BP67)),RIGHT(Data1!BP67,  SEARCH("+",Data1!BP67) - 1),0)</f>
        <v>0</v>
      </c>
      <c r="S65">
        <f t="shared" si="0"/>
        <v>245</v>
      </c>
      <c r="T65" t="str">
        <f t="shared" si="1"/>
        <v>week premature</v>
      </c>
    </row>
    <row r="66" spans="1:20" x14ac:dyDescent="0.25">
      <c r="A66" t="str">
        <f>IF(Data1!BV68&lt;$E$3,$D$2,IF(Data1!BV68&lt;=$E$4,$D$3,$D$4))</f>
        <v>Normal</v>
      </c>
      <c r="B66" t="str">
        <f>IF(Data1!BV68&lt;=$E$7,$D$7,$D$8)</f>
        <v>weight not premature</v>
      </c>
      <c r="I66" t="str">
        <f>IF(Data1!D68&lt;$L$3,$K$2,IF(Data1!D68&gt;=$L$4,$K$4,$K$3))</f>
        <v>20-39</v>
      </c>
      <c r="Q66" s="22">
        <f>IF(ISNUMBER(SEARCH("+",Data1!BP68)),LEFT(Data1!BP68,  SEARCH("+",Data1!BP68) - 1),Data1!BP68)</f>
        <v>35</v>
      </c>
      <c r="R66" s="22">
        <f>IF(ISNUMBER(SEARCH("+",Data1!BP68)),RIGHT(Data1!BP68,  SEARCH("+",Data1!BP68) - 1),0)</f>
        <v>0</v>
      </c>
      <c r="S66">
        <f t="shared" si="0"/>
        <v>245</v>
      </c>
      <c r="T66" t="str">
        <f t="shared" si="1"/>
        <v>week premature</v>
      </c>
    </row>
    <row r="67" spans="1:20" x14ac:dyDescent="0.25">
      <c r="A67" t="str">
        <f>IF(Data1!BV69&lt;$E$3,$D$2,IF(Data1!BV69&lt;=$E$4,$D$3,$D$4))</f>
        <v>Low</v>
      </c>
      <c r="B67" t="str">
        <f>IF(Data1!BV69&lt;=$E$7,$D$7,$D$8)</f>
        <v>weight premature</v>
      </c>
      <c r="I67" t="str">
        <f>IF(Data1!D69&lt;$L$3,$K$2,IF(Data1!D69&gt;=$L$4,$K$4,$K$3))</f>
        <v>20-39</v>
      </c>
      <c r="Q67" s="22">
        <f>IF(ISNUMBER(SEARCH("+",Data1!BP69)),LEFT(Data1!BP69,  SEARCH("+",Data1!BP69) - 1),Data1!BP69)</f>
        <v>28</v>
      </c>
      <c r="R67" s="22">
        <f>IF(ISNUMBER(SEARCH("+",Data1!BP69)),RIGHT(Data1!BP69,  SEARCH("+",Data1!BP69) - 1),0)</f>
        <v>0</v>
      </c>
      <c r="S67">
        <f t="shared" ref="S67:S130" si="2">Q67*7+R67</f>
        <v>196</v>
      </c>
      <c r="T67" t="str">
        <f t="shared" ref="T67:T130" si="3">IF($S67&lt;$W$1,$V$2,$V$3)</f>
        <v>week premature</v>
      </c>
    </row>
    <row r="68" spans="1:20" x14ac:dyDescent="0.25">
      <c r="A68" t="str">
        <f>IF(Data1!BV70&lt;$E$3,$D$2,IF(Data1!BV70&lt;=$E$4,$D$3,$D$4))</f>
        <v>Low</v>
      </c>
      <c r="B68" t="str">
        <f>IF(Data1!BV70&lt;=$E$7,$D$7,$D$8)</f>
        <v>weight premature</v>
      </c>
      <c r="I68" t="str">
        <f>IF(Data1!D70&lt;$L$3,$K$2,IF(Data1!D70&gt;=$L$4,$K$4,$K$3))</f>
        <v>20-39</v>
      </c>
      <c r="Q68" s="22">
        <f>IF(ISNUMBER(SEARCH("+",Data1!BP70)),LEFT(Data1!BP70,  SEARCH("+",Data1!BP70) - 1),Data1!BP70)</f>
        <v>34</v>
      </c>
      <c r="R68" s="22">
        <f>IF(ISNUMBER(SEARCH("+",Data1!BP70)),RIGHT(Data1!BP70,  SEARCH("+",Data1!BP70) - 1),0)</f>
        <v>0</v>
      </c>
      <c r="S68">
        <f t="shared" si="2"/>
        <v>238</v>
      </c>
      <c r="T68" t="str">
        <f t="shared" si="3"/>
        <v>week premature</v>
      </c>
    </row>
    <row r="69" spans="1:20" x14ac:dyDescent="0.25">
      <c r="A69" t="str">
        <f>IF(Data1!BV71&lt;$E$3,$D$2,IF(Data1!BV71&lt;=$E$4,$D$3,$D$4))</f>
        <v>Low</v>
      </c>
      <c r="B69" t="str">
        <f>IF(Data1!BV71&lt;=$E$7,$D$7,$D$8)</f>
        <v>weight premature</v>
      </c>
      <c r="I69" t="str">
        <f>IF(Data1!D71&lt;$L$3,$K$2,IF(Data1!D71&gt;=$L$4,$K$4,$K$3))</f>
        <v>20-39</v>
      </c>
      <c r="Q69" s="22" t="str">
        <f>IF(ISNUMBER(SEARCH("+",Data1!BP71)),LEFT(Data1!BP71,  SEARCH("+",Data1!BP71) - 1),Data1!BP71)</f>
        <v>34</v>
      </c>
      <c r="R69" s="22" t="str">
        <f>IF(ISNUMBER(SEARCH("+",Data1!BP71)),RIGHT(Data1!BP71,  SEARCH("+",Data1!BP71) - 1),0)</f>
        <v>+1</v>
      </c>
      <c r="S69">
        <f t="shared" si="2"/>
        <v>239</v>
      </c>
      <c r="T69" t="str">
        <f t="shared" si="3"/>
        <v>week premature</v>
      </c>
    </row>
    <row r="70" spans="1:20" x14ac:dyDescent="0.25">
      <c r="A70" t="str">
        <f>IF(Data1!BV72&lt;$E$3,$D$2,IF(Data1!BV72&lt;=$E$4,$D$3,$D$4))</f>
        <v>Low</v>
      </c>
      <c r="B70" t="str">
        <f>IF(Data1!BV72&lt;=$E$7,$D$7,$D$8)</f>
        <v>weight premature</v>
      </c>
      <c r="I70" t="str">
        <f>IF(Data1!D72&lt;$L$3,$K$2,IF(Data1!D72&gt;=$L$4,$K$4,$K$3))</f>
        <v>20-39</v>
      </c>
      <c r="Q70" s="22" t="str">
        <f>IF(ISNUMBER(SEARCH("+",Data1!BP72)),LEFT(Data1!BP72,  SEARCH("+",Data1!BP72) - 1),Data1!BP72)</f>
        <v>31</v>
      </c>
      <c r="R70" s="22" t="str">
        <f>IF(ISNUMBER(SEARCH("+",Data1!BP72)),RIGHT(Data1!BP72,  SEARCH("+",Data1!BP72) - 1),0)</f>
        <v>+5</v>
      </c>
      <c r="S70">
        <f t="shared" si="2"/>
        <v>222</v>
      </c>
      <c r="T70" t="str">
        <f t="shared" si="3"/>
        <v>week premature</v>
      </c>
    </row>
    <row r="71" spans="1:20" x14ac:dyDescent="0.25">
      <c r="A71" t="str">
        <f>IF(Data1!BV73&lt;$E$3,$D$2,IF(Data1!BV73&lt;=$E$4,$D$3,$D$4))</f>
        <v>Normal</v>
      </c>
      <c r="B71" t="str">
        <f>IF(Data1!BV73&lt;=$E$7,$D$7,$D$8)</f>
        <v>weight not premature</v>
      </c>
      <c r="I71" t="str">
        <f>IF(Data1!D73&lt;$L$3,$K$2,IF(Data1!D73&gt;=$L$4,$K$4,$K$3))</f>
        <v>20-39</v>
      </c>
      <c r="Q71" s="22" t="str">
        <f>IF(ISNUMBER(SEARCH("+",Data1!BP73)),LEFT(Data1!BP73,  SEARCH("+",Data1!BP73) - 1),Data1!BP73)</f>
        <v>35</v>
      </c>
      <c r="R71" s="22" t="str">
        <f>IF(ISNUMBER(SEARCH("+",Data1!BP73)),RIGHT(Data1!BP73,  SEARCH("+",Data1!BP73) - 1),0)</f>
        <v>+3</v>
      </c>
      <c r="S71">
        <f t="shared" si="2"/>
        <v>248</v>
      </c>
      <c r="T71" t="str">
        <f t="shared" si="3"/>
        <v>week premature</v>
      </c>
    </row>
    <row r="72" spans="1:20" x14ac:dyDescent="0.25">
      <c r="A72" t="str">
        <f>IF(Data1!BV74&lt;$E$3,$D$2,IF(Data1!BV74&lt;=$E$4,$D$3,$D$4))</f>
        <v>Normal</v>
      </c>
      <c r="B72" t="str">
        <f>IF(Data1!BV74&lt;=$E$7,$D$7,$D$8)</f>
        <v>weight not premature</v>
      </c>
      <c r="I72" t="str">
        <f>IF(Data1!D74&lt;$L$3,$K$2,IF(Data1!D74&gt;=$L$4,$K$4,$K$3))</f>
        <v>20-39</v>
      </c>
      <c r="Q72" s="22" t="str">
        <f>IF(ISNUMBER(SEARCH("+",Data1!BP74)),LEFT(Data1!BP74,  SEARCH("+",Data1!BP74) - 1),Data1!BP74)</f>
        <v>36</v>
      </c>
      <c r="R72" s="22" t="str">
        <f>IF(ISNUMBER(SEARCH("+",Data1!BP74)),RIGHT(Data1!BP74,  SEARCH("+",Data1!BP74) - 1),0)</f>
        <v>+4</v>
      </c>
      <c r="S72">
        <f t="shared" si="2"/>
        <v>256</v>
      </c>
      <c r="T72" t="str">
        <f t="shared" si="3"/>
        <v>week premature</v>
      </c>
    </row>
    <row r="73" spans="1:20" x14ac:dyDescent="0.25">
      <c r="A73" t="str">
        <f>IF(Data1!BV75&lt;$E$3,$D$2,IF(Data1!BV75&lt;=$E$4,$D$3,$D$4))</f>
        <v>Low</v>
      </c>
      <c r="B73" t="str">
        <f>IF(Data1!BV75&lt;=$E$7,$D$7,$D$8)</f>
        <v>weight premature</v>
      </c>
      <c r="I73" t="str">
        <f>IF(Data1!D75&lt;$L$3,$K$2,IF(Data1!D75&gt;=$L$4,$K$4,$K$3))</f>
        <v>20-39</v>
      </c>
      <c r="Q73" s="22" t="str">
        <f>IF(ISNUMBER(SEARCH("+",Data1!BP75)),LEFT(Data1!BP75,  SEARCH("+",Data1!BP75) - 1),Data1!BP75)</f>
        <v>36</v>
      </c>
      <c r="R73" s="22" t="str">
        <f>IF(ISNUMBER(SEARCH("+",Data1!BP75)),RIGHT(Data1!BP75,  SEARCH("+",Data1!BP75) - 1),0)</f>
        <v>+5</v>
      </c>
      <c r="S73">
        <f t="shared" si="2"/>
        <v>257</v>
      </c>
      <c r="T73" t="str">
        <f t="shared" si="3"/>
        <v>week premature</v>
      </c>
    </row>
    <row r="74" spans="1:20" x14ac:dyDescent="0.25">
      <c r="A74" t="str">
        <f>IF(Data1!BV76&lt;$E$3,$D$2,IF(Data1!BV76&lt;=$E$4,$D$3,$D$4))</f>
        <v>Normal</v>
      </c>
      <c r="B74" t="str">
        <f>IF(Data1!BV76&lt;=$E$7,$D$7,$D$8)</f>
        <v>weight not premature</v>
      </c>
      <c r="I74" t="str">
        <f>IF(Data1!D76&lt;$L$3,$K$2,IF(Data1!D76&gt;=$L$4,$K$4,$K$3))</f>
        <v>20-39</v>
      </c>
      <c r="Q74" s="22" t="str">
        <f>IF(ISNUMBER(SEARCH("+",Data1!BP76)),LEFT(Data1!BP76,  SEARCH("+",Data1!BP76) - 1),Data1!BP76)</f>
        <v>36</v>
      </c>
      <c r="R74" s="22" t="str">
        <f>IF(ISNUMBER(SEARCH("+",Data1!BP76)),RIGHT(Data1!BP76,  SEARCH("+",Data1!BP76) - 1),0)</f>
        <v>+5</v>
      </c>
      <c r="S74">
        <f t="shared" si="2"/>
        <v>257</v>
      </c>
      <c r="T74" t="str">
        <f t="shared" si="3"/>
        <v>week premature</v>
      </c>
    </row>
    <row r="75" spans="1:20" x14ac:dyDescent="0.25">
      <c r="A75" t="str">
        <f>IF(Data1!BV77&lt;$E$3,$D$2,IF(Data1!BV77&lt;=$E$4,$D$3,$D$4))</f>
        <v>Low</v>
      </c>
      <c r="B75" t="str">
        <f>IF(Data1!BV77&lt;=$E$7,$D$7,$D$8)</f>
        <v>weight premature</v>
      </c>
      <c r="I75" t="str">
        <f>IF(Data1!D77&lt;$L$3,$K$2,IF(Data1!D77&gt;=$L$4,$K$4,$K$3))</f>
        <v>&gt;=40</v>
      </c>
      <c r="Q75" s="22">
        <f>IF(ISNUMBER(SEARCH("+",Data1!BP77)),LEFT(Data1!BP77,  SEARCH("+",Data1!BP77) - 1),Data1!BP77)</f>
        <v>36</v>
      </c>
      <c r="R75" s="22">
        <f>IF(ISNUMBER(SEARCH("+",Data1!BP77)),RIGHT(Data1!BP77,  SEARCH("+",Data1!BP77) - 1),0)</f>
        <v>0</v>
      </c>
      <c r="S75">
        <f t="shared" si="2"/>
        <v>252</v>
      </c>
      <c r="T75" t="str">
        <f t="shared" si="3"/>
        <v>week premature</v>
      </c>
    </row>
    <row r="76" spans="1:20" x14ac:dyDescent="0.25">
      <c r="A76" t="str">
        <f>IF(Data1!BV78&lt;$E$3,$D$2,IF(Data1!BV78&lt;=$E$4,$D$3,$D$4))</f>
        <v>Normal</v>
      </c>
      <c r="B76" t="str">
        <f>IF(Data1!BV78&lt;=$E$7,$D$7,$D$8)</f>
        <v>weight not premature</v>
      </c>
      <c r="I76" t="str">
        <f>IF(Data1!D78&lt;$L$3,$K$2,IF(Data1!D78&gt;=$L$4,$K$4,$K$3))</f>
        <v>20-39</v>
      </c>
      <c r="Q76" s="22" t="str">
        <f>IF(ISNUMBER(SEARCH("+",Data1!BP78)),LEFT(Data1!BP78,  SEARCH("+",Data1!BP78) - 1),Data1!BP78)</f>
        <v>36</v>
      </c>
      <c r="R76" s="22" t="str">
        <f>IF(ISNUMBER(SEARCH("+",Data1!BP78)),RIGHT(Data1!BP78,  SEARCH("+",Data1!BP78) - 1),0)</f>
        <v>+2</v>
      </c>
      <c r="S76">
        <f t="shared" si="2"/>
        <v>254</v>
      </c>
      <c r="T76" t="str">
        <f t="shared" si="3"/>
        <v>week premature</v>
      </c>
    </row>
    <row r="77" spans="1:20" x14ac:dyDescent="0.25">
      <c r="A77" t="str">
        <f>IF(Data1!BV79&lt;$E$3,$D$2,IF(Data1!BV79&lt;=$E$4,$D$3,$D$4))</f>
        <v>Low</v>
      </c>
      <c r="B77" t="str">
        <f>IF(Data1!BV79&lt;=$E$7,$D$7,$D$8)</f>
        <v>weight premature</v>
      </c>
      <c r="I77" t="str">
        <f>IF(Data1!D79&lt;$L$3,$K$2,IF(Data1!D79&gt;=$L$4,$K$4,$K$3))</f>
        <v>20-39</v>
      </c>
      <c r="Q77" s="22" t="str">
        <f>IF(ISNUMBER(SEARCH("+",Data1!BP79)),LEFT(Data1!BP79,  SEARCH("+",Data1!BP79) - 1),Data1!BP79)</f>
        <v>34</v>
      </c>
      <c r="R77" s="22" t="str">
        <f>IF(ISNUMBER(SEARCH("+",Data1!BP79)),RIGHT(Data1!BP79,  SEARCH("+",Data1!BP79) - 1),0)</f>
        <v>+3</v>
      </c>
      <c r="S77">
        <f t="shared" si="2"/>
        <v>241</v>
      </c>
      <c r="T77" t="str">
        <f t="shared" si="3"/>
        <v>week premature</v>
      </c>
    </row>
    <row r="78" spans="1:20" x14ac:dyDescent="0.25">
      <c r="A78" t="str">
        <f>IF(Data1!BV80&lt;$E$3,$D$2,IF(Data1!BV80&lt;=$E$4,$D$3,$D$4))</f>
        <v>Low</v>
      </c>
      <c r="B78" t="str">
        <f>IF(Data1!BV80&lt;=$E$7,$D$7,$D$8)</f>
        <v>weight premature</v>
      </c>
      <c r="I78" t="str">
        <f>IF(Data1!D80&lt;$L$3,$K$2,IF(Data1!D80&gt;=$L$4,$K$4,$K$3))</f>
        <v>20-39</v>
      </c>
      <c r="Q78" s="22" t="str">
        <f>IF(ISNUMBER(SEARCH("+",Data1!BP80)),LEFT(Data1!BP80,  SEARCH("+",Data1!BP80) - 1),Data1!BP80)</f>
        <v>33</v>
      </c>
      <c r="R78" s="22" t="str">
        <f>IF(ISNUMBER(SEARCH("+",Data1!BP80)),RIGHT(Data1!BP80,  SEARCH("+",Data1!BP80) - 1),0)</f>
        <v>+2</v>
      </c>
      <c r="S78">
        <f t="shared" si="2"/>
        <v>233</v>
      </c>
      <c r="T78" t="str">
        <f t="shared" si="3"/>
        <v>week premature</v>
      </c>
    </row>
    <row r="79" spans="1:20" x14ac:dyDescent="0.25">
      <c r="A79" t="str">
        <f>IF(Data1!BV81&lt;$E$3,$D$2,IF(Data1!BV81&lt;=$E$4,$D$3,$D$4))</f>
        <v>Low</v>
      </c>
      <c r="B79" t="str">
        <f>IF(Data1!BV81&lt;=$E$7,$D$7,$D$8)</f>
        <v>weight premature</v>
      </c>
      <c r="I79" t="str">
        <f>IF(Data1!D81&lt;$L$3,$K$2,IF(Data1!D81&gt;=$L$4,$K$4,$K$3))</f>
        <v>20-39</v>
      </c>
      <c r="Q79" s="22" t="str">
        <f>IF(ISNUMBER(SEARCH("+",Data1!BP81)),LEFT(Data1!BP81,  SEARCH("+",Data1!BP81) - 1),Data1!BP81)</f>
        <v>28</v>
      </c>
      <c r="R79" s="22" t="str">
        <f>IF(ISNUMBER(SEARCH("+",Data1!BP81)),RIGHT(Data1!BP81,  SEARCH("+",Data1!BP81) - 1),0)</f>
        <v>+4</v>
      </c>
      <c r="S79">
        <f t="shared" si="2"/>
        <v>200</v>
      </c>
      <c r="T79" t="str">
        <f t="shared" si="3"/>
        <v>week premature</v>
      </c>
    </row>
    <row r="80" spans="1:20" x14ac:dyDescent="0.25">
      <c r="A80" t="str">
        <f>IF(Data1!BV82&lt;$E$3,$D$2,IF(Data1!BV82&lt;=$E$4,$D$3,$D$4))</f>
        <v>Low</v>
      </c>
      <c r="B80" t="str">
        <f>IF(Data1!BV82&lt;=$E$7,$D$7,$D$8)</f>
        <v>weight premature</v>
      </c>
      <c r="I80" t="str">
        <f>IF(Data1!D82&lt;$L$3,$K$2,IF(Data1!D82&gt;=$L$4,$K$4,$K$3))</f>
        <v>20-39</v>
      </c>
      <c r="Q80" s="22" t="str">
        <f>IF(ISNUMBER(SEARCH("+",Data1!BP82)),LEFT(Data1!BP82,  SEARCH("+",Data1!BP82) - 1),Data1!BP82)</f>
        <v>35</v>
      </c>
      <c r="R80" s="22" t="str">
        <f>IF(ISNUMBER(SEARCH("+",Data1!BP82)),RIGHT(Data1!BP82,  SEARCH("+",Data1!BP82) - 1),0)</f>
        <v>+5</v>
      </c>
      <c r="S80">
        <f t="shared" si="2"/>
        <v>250</v>
      </c>
      <c r="T80" t="str">
        <f t="shared" si="3"/>
        <v>week premature</v>
      </c>
    </row>
    <row r="81" spans="1:20" x14ac:dyDescent="0.25">
      <c r="A81" t="str">
        <f>IF(Data1!BV83&lt;$E$3,$D$2,IF(Data1!BV83&lt;=$E$4,$D$3,$D$4))</f>
        <v>Normal</v>
      </c>
      <c r="B81" t="str">
        <f>IF(Data1!BV83&lt;=$E$7,$D$7,$D$8)</f>
        <v>weight not premature</v>
      </c>
      <c r="I81" t="str">
        <f>IF(Data1!D83&lt;$L$3,$K$2,IF(Data1!D83&gt;=$L$4,$K$4,$K$3))</f>
        <v>20-39</v>
      </c>
      <c r="Q81" s="22" t="str">
        <f>IF(ISNUMBER(SEARCH("+",Data1!BP83)),LEFT(Data1!BP83,  SEARCH("+",Data1!BP83) - 1),Data1!BP83)</f>
        <v>36</v>
      </c>
      <c r="R81" s="22" t="str">
        <f>IF(ISNUMBER(SEARCH("+",Data1!BP83)),RIGHT(Data1!BP83,  SEARCH("+",Data1!BP83) - 1),0)</f>
        <v>+5</v>
      </c>
      <c r="S81">
        <f t="shared" si="2"/>
        <v>257</v>
      </c>
      <c r="T81" t="str">
        <f t="shared" si="3"/>
        <v>week premature</v>
      </c>
    </row>
    <row r="82" spans="1:20" x14ac:dyDescent="0.25">
      <c r="A82" t="str">
        <f>IF(Data1!BV84&lt;$E$3,$D$2,IF(Data1!BV84&lt;=$E$4,$D$3,$D$4))</f>
        <v>Normal</v>
      </c>
      <c r="B82" t="str">
        <f>IF(Data1!BV84&lt;=$E$7,$D$7,$D$8)</f>
        <v>weight not premature</v>
      </c>
      <c r="I82" t="str">
        <f>IF(Data1!D84&lt;$L$3,$K$2,IF(Data1!D84&gt;=$L$4,$K$4,$K$3))</f>
        <v>20-39</v>
      </c>
      <c r="Q82" s="22" t="str">
        <f>IF(ISNUMBER(SEARCH("+",Data1!BP84)),LEFT(Data1!BP84,  SEARCH("+",Data1!BP84) - 1),Data1!BP84)</f>
        <v>35</v>
      </c>
      <c r="R82" s="22" t="str">
        <f>IF(ISNUMBER(SEARCH("+",Data1!BP84)),RIGHT(Data1!BP84,  SEARCH("+",Data1!BP84) - 1),0)</f>
        <v>+2</v>
      </c>
      <c r="S82">
        <f t="shared" si="2"/>
        <v>247</v>
      </c>
      <c r="T82" t="str">
        <f t="shared" si="3"/>
        <v>week premature</v>
      </c>
    </row>
    <row r="83" spans="1:20" x14ac:dyDescent="0.25">
      <c r="A83" t="str">
        <f>IF(Data1!BV85&lt;$E$3,$D$2,IF(Data1!BV85&lt;=$E$4,$D$3,$D$4))</f>
        <v>Normal</v>
      </c>
      <c r="B83" t="str">
        <f>IF(Data1!BV85&lt;=$E$7,$D$7,$D$8)</f>
        <v>weight not premature</v>
      </c>
      <c r="I83" t="str">
        <f>IF(Data1!D85&lt;$L$3,$K$2,IF(Data1!D85&gt;=$L$4,$K$4,$K$3))</f>
        <v>20-39</v>
      </c>
      <c r="Q83" s="22" t="str">
        <f>IF(ISNUMBER(SEARCH("+",Data1!BP85)),LEFT(Data1!BP85,  SEARCH("+",Data1!BP85) - 1),Data1!BP85)</f>
        <v>35</v>
      </c>
      <c r="R83" s="22" t="str">
        <f>IF(ISNUMBER(SEARCH("+",Data1!BP85)),RIGHT(Data1!BP85,  SEARCH("+",Data1!BP85) - 1),0)</f>
        <v>+3</v>
      </c>
      <c r="S83">
        <f t="shared" si="2"/>
        <v>248</v>
      </c>
      <c r="T83" t="str">
        <f t="shared" si="3"/>
        <v>week premature</v>
      </c>
    </row>
    <row r="84" spans="1:20" x14ac:dyDescent="0.25">
      <c r="A84" t="str">
        <f>IF(Data1!BV86&lt;$E$3,$D$2,IF(Data1!BV86&lt;=$E$4,$D$3,$D$4))</f>
        <v>Normal</v>
      </c>
      <c r="B84" t="str">
        <f>IF(Data1!BV86&lt;=$E$7,$D$7,$D$8)</f>
        <v>weight not premature</v>
      </c>
      <c r="I84" t="str">
        <f>IF(Data1!D86&lt;$L$3,$K$2,IF(Data1!D86&gt;=$L$4,$K$4,$K$3))</f>
        <v>20-39</v>
      </c>
      <c r="Q84" s="22" t="str">
        <f>IF(ISNUMBER(SEARCH("+",Data1!BP86)),LEFT(Data1!BP86,  SEARCH("+",Data1!BP86) - 1),Data1!BP86)</f>
        <v>33</v>
      </c>
      <c r="R84" s="22" t="str">
        <f>IF(ISNUMBER(SEARCH("+",Data1!BP86)),RIGHT(Data1!BP86,  SEARCH("+",Data1!BP86) - 1),0)</f>
        <v>+5</v>
      </c>
      <c r="S84">
        <f t="shared" si="2"/>
        <v>236</v>
      </c>
      <c r="T84" t="str">
        <f t="shared" si="3"/>
        <v>week premature</v>
      </c>
    </row>
    <row r="85" spans="1:20" x14ac:dyDescent="0.25">
      <c r="A85" t="str">
        <f>IF(Data1!BV87&lt;$E$3,$D$2,IF(Data1!BV87&lt;=$E$4,$D$3,$D$4))</f>
        <v>Low</v>
      </c>
      <c r="B85" t="str">
        <f>IF(Data1!BV87&lt;=$E$7,$D$7,$D$8)</f>
        <v>weight premature</v>
      </c>
      <c r="I85" t="str">
        <f>IF(Data1!D87&lt;$L$3,$K$2,IF(Data1!D87&gt;=$L$4,$K$4,$K$3))</f>
        <v>20-39</v>
      </c>
      <c r="Q85" s="22" t="str">
        <f>IF(ISNUMBER(SEARCH("+",Data1!BP87)),LEFT(Data1!BP87,  SEARCH("+",Data1!BP87) - 1),Data1!BP87)</f>
        <v>35</v>
      </c>
      <c r="R85" s="22" t="str">
        <f>IF(ISNUMBER(SEARCH("+",Data1!BP87)),RIGHT(Data1!BP87,  SEARCH("+",Data1!BP87) - 1),0)</f>
        <v>+1</v>
      </c>
      <c r="S85">
        <f t="shared" si="2"/>
        <v>246</v>
      </c>
      <c r="T85" t="str">
        <f t="shared" si="3"/>
        <v>week premature</v>
      </c>
    </row>
    <row r="86" spans="1:20" x14ac:dyDescent="0.25">
      <c r="A86" t="str">
        <f>IF(Data1!BV88&lt;$E$3,$D$2,IF(Data1!BV88&lt;=$E$4,$D$3,$D$4))</f>
        <v>Low</v>
      </c>
      <c r="B86" t="str">
        <f>IF(Data1!BV88&lt;=$E$7,$D$7,$D$8)</f>
        <v>weight premature</v>
      </c>
      <c r="I86" t="str">
        <f>IF(Data1!D88&lt;$L$3,$K$2,IF(Data1!D88&gt;=$L$4,$K$4,$K$3))</f>
        <v>20-39</v>
      </c>
      <c r="Q86" s="22" t="str">
        <f>IF(ISNUMBER(SEARCH("+",Data1!BP88)),LEFT(Data1!BP88,  SEARCH("+",Data1!BP88) - 1),Data1!BP88)</f>
        <v>35</v>
      </c>
      <c r="R86" s="22" t="str">
        <f>IF(ISNUMBER(SEARCH("+",Data1!BP88)),RIGHT(Data1!BP88,  SEARCH("+",Data1!BP88) - 1),0)</f>
        <v>+3</v>
      </c>
      <c r="S86">
        <f t="shared" si="2"/>
        <v>248</v>
      </c>
      <c r="T86" t="str">
        <f t="shared" si="3"/>
        <v>week premature</v>
      </c>
    </row>
    <row r="87" spans="1:20" x14ac:dyDescent="0.25">
      <c r="A87" t="str">
        <f>IF(Data1!BV89&lt;$E$3,$D$2,IF(Data1!BV89&lt;=$E$4,$D$3,$D$4))</f>
        <v>Low</v>
      </c>
      <c r="B87" t="str">
        <f>IF(Data1!BV89&lt;=$E$7,$D$7,$D$8)</f>
        <v>weight premature</v>
      </c>
      <c r="I87" t="str">
        <f>IF(Data1!D89&lt;$L$3,$K$2,IF(Data1!D89&gt;=$L$4,$K$4,$K$3))</f>
        <v>20-39</v>
      </c>
      <c r="Q87" s="22" t="str">
        <f>IF(ISNUMBER(SEARCH("+",Data1!BP89)),LEFT(Data1!BP89,  SEARCH("+",Data1!BP89) - 1),Data1!BP89)</f>
        <v>32</v>
      </c>
      <c r="R87" s="22" t="str">
        <f>IF(ISNUMBER(SEARCH("+",Data1!BP89)),RIGHT(Data1!BP89,  SEARCH("+",Data1!BP89) - 1),0)</f>
        <v>+5</v>
      </c>
      <c r="S87">
        <f t="shared" si="2"/>
        <v>229</v>
      </c>
      <c r="T87" t="str">
        <f t="shared" si="3"/>
        <v>week premature</v>
      </c>
    </row>
    <row r="88" spans="1:20" x14ac:dyDescent="0.25">
      <c r="A88" t="str">
        <f>IF(Data1!BV90&lt;$E$3,$D$2,IF(Data1!BV90&lt;=$E$4,$D$3,$D$4))</f>
        <v>Low</v>
      </c>
      <c r="B88" t="str">
        <f>IF(Data1!BV90&lt;=$E$7,$D$7,$D$8)</f>
        <v>weight premature</v>
      </c>
      <c r="I88" t="str">
        <f>IF(Data1!D90&lt;$L$3,$K$2,IF(Data1!D90&gt;=$L$4,$K$4,$K$3))</f>
        <v>20-39</v>
      </c>
      <c r="Q88" s="22" t="str">
        <f>IF(ISNUMBER(SEARCH("+",Data1!BP90)),LEFT(Data1!BP90,  SEARCH("+",Data1!BP90) - 1),Data1!BP90)</f>
        <v>35</v>
      </c>
      <c r="R88" s="22" t="str">
        <f>IF(ISNUMBER(SEARCH("+",Data1!BP90)),RIGHT(Data1!BP90,  SEARCH("+",Data1!BP90) - 1),0)</f>
        <v>+3</v>
      </c>
      <c r="S88">
        <f t="shared" si="2"/>
        <v>248</v>
      </c>
      <c r="T88" t="str">
        <f t="shared" si="3"/>
        <v>week premature</v>
      </c>
    </row>
    <row r="89" spans="1:20" x14ac:dyDescent="0.25">
      <c r="A89" t="str">
        <f>IF(Data1!BV91&lt;$E$3,$D$2,IF(Data1!BV91&lt;=$E$4,$D$3,$D$4))</f>
        <v>Low</v>
      </c>
      <c r="B89" t="str">
        <f>IF(Data1!BV91&lt;=$E$7,$D$7,$D$8)</f>
        <v>weight premature</v>
      </c>
      <c r="I89" t="str">
        <f>IF(Data1!D91&lt;$L$3,$K$2,IF(Data1!D91&gt;=$L$4,$K$4,$K$3))</f>
        <v>20-39</v>
      </c>
      <c r="Q89" s="22" t="str">
        <f>IF(ISNUMBER(SEARCH("+",Data1!BP91)),LEFT(Data1!BP91,  SEARCH("+",Data1!BP91) - 1),Data1!BP91)</f>
        <v>35</v>
      </c>
      <c r="R89" s="22" t="str">
        <f>IF(ISNUMBER(SEARCH("+",Data1!BP91)),RIGHT(Data1!BP91,  SEARCH("+",Data1!BP91) - 1),0)</f>
        <v>+5</v>
      </c>
      <c r="S89">
        <f t="shared" si="2"/>
        <v>250</v>
      </c>
      <c r="T89" t="str">
        <f t="shared" si="3"/>
        <v>week premature</v>
      </c>
    </row>
    <row r="90" spans="1:20" x14ac:dyDescent="0.25">
      <c r="A90" t="str">
        <f>IF(Data1!BV92&lt;$E$3,$D$2,IF(Data1!BV92&lt;=$E$4,$D$3,$D$4))</f>
        <v>Normal</v>
      </c>
      <c r="B90" t="str">
        <f>IF(Data1!BV92&lt;=$E$7,$D$7,$D$8)</f>
        <v>weight not premature</v>
      </c>
      <c r="I90" t="str">
        <f>IF(Data1!D92&lt;$L$3,$K$2,IF(Data1!D92&gt;=$L$4,$K$4,$K$3))</f>
        <v>20-39</v>
      </c>
      <c r="Q90" s="22" t="str">
        <f>IF(ISNUMBER(SEARCH("+",Data1!BP92)),LEFT(Data1!BP92,  SEARCH("+",Data1!BP92) - 1),Data1!BP92)</f>
        <v>32</v>
      </c>
      <c r="R90" s="22" t="str">
        <f>IF(ISNUMBER(SEARCH("+",Data1!BP92)),RIGHT(Data1!BP92,  SEARCH("+",Data1!BP92) - 1),0)</f>
        <v>+3</v>
      </c>
      <c r="S90">
        <f t="shared" si="2"/>
        <v>227</v>
      </c>
      <c r="T90" t="str">
        <f t="shared" si="3"/>
        <v>week premature</v>
      </c>
    </row>
    <row r="91" spans="1:20" x14ac:dyDescent="0.25">
      <c r="A91" t="str">
        <f>IF(Data1!BV93&lt;$E$3,$D$2,IF(Data1!BV93&lt;=$E$4,$D$3,$D$4))</f>
        <v>Low</v>
      </c>
      <c r="B91" t="str">
        <f>IF(Data1!BV93&lt;=$E$7,$D$7,$D$8)</f>
        <v>weight premature</v>
      </c>
      <c r="I91" t="str">
        <f>IF(Data1!D93&lt;$L$3,$K$2,IF(Data1!D93&gt;=$L$4,$K$4,$K$3))</f>
        <v>20-39</v>
      </c>
      <c r="Q91" s="22" t="str">
        <f>IF(ISNUMBER(SEARCH("+",Data1!BP93)),LEFT(Data1!BP93,  SEARCH("+",Data1!BP93) - 1),Data1!BP93)</f>
        <v>36</v>
      </c>
      <c r="R91" s="22" t="str">
        <f>IF(ISNUMBER(SEARCH("+",Data1!BP93)),RIGHT(Data1!BP93,  SEARCH("+",Data1!BP93) - 1),0)</f>
        <v>+6</v>
      </c>
      <c r="S91">
        <f t="shared" si="2"/>
        <v>258</v>
      </c>
      <c r="T91" t="str">
        <f t="shared" si="3"/>
        <v>week premature</v>
      </c>
    </row>
    <row r="92" spans="1:20" x14ac:dyDescent="0.25">
      <c r="A92" t="str">
        <f>IF(Data1!BV94&lt;$E$3,$D$2,IF(Data1!BV94&lt;=$E$4,$D$3,$D$4))</f>
        <v>Normal</v>
      </c>
      <c r="B92" t="str">
        <f>IF(Data1!BV94&lt;=$E$7,$D$7,$D$8)</f>
        <v>weight premature</v>
      </c>
      <c r="I92" t="str">
        <f>IF(Data1!D94&lt;$L$3,$K$2,IF(Data1!D94&gt;=$L$4,$K$4,$K$3))</f>
        <v>20-39</v>
      </c>
      <c r="Q92" s="22" t="str">
        <f>IF(ISNUMBER(SEARCH("+",Data1!BP94)),LEFT(Data1!BP94,  SEARCH("+",Data1!BP94) - 1),Data1!BP94)</f>
        <v>36</v>
      </c>
      <c r="R92" s="22" t="str">
        <f>IF(ISNUMBER(SEARCH("+",Data1!BP94)),RIGHT(Data1!BP94,  SEARCH("+",Data1!BP94) - 1),0)</f>
        <v>+4</v>
      </c>
      <c r="S92">
        <f t="shared" si="2"/>
        <v>256</v>
      </c>
      <c r="T92" t="str">
        <f t="shared" si="3"/>
        <v>week premature</v>
      </c>
    </row>
    <row r="93" spans="1:20" x14ac:dyDescent="0.25">
      <c r="A93" t="str">
        <f>IF(Data1!BV95&lt;$E$3,$D$2,IF(Data1!BV95&lt;=$E$4,$D$3,$D$4))</f>
        <v>Low</v>
      </c>
      <c r="B93" t="str">
        <f>IF(Data1!BV95&lt;=$E$7,$D$7,$D$8)</f>
        <v>weight premature</v>
      </c>
      <c r="I93" t="str">
        <f>IF(Data1!D95&lt;$L$3,$K$2,IF(Data1!D95&gt;=$L$4,$K$4,$K$3))</f>
        <v>20-39</v>
      </c>
      <c r="Q93" s="22">
        <f>IF(ISNUMBER(SEARCH("+",Data1!BP95)),LEFT(Data1!BP95,  SEARCH("+",Data1!BP95) - 1),Data1!BP95)</f>
        <v>34</v>
      </c>
      <c r="R93" s="22">
        <f>IF(ISNUMBER(SEARCH("+",Data1!BP95)),RIGHT(Data1!BP95,  SEARCH("+",Data1!BP95) - 1),0)</f>
        <v>0</v>
      </c>
      <c r="S93">
        <f t="shared" si="2"/>
        <v>238</v>
      </c>
      <c r="T93" t="str">
        <f t="shared" si="3"/>
        <v>week premature</v>
      </c>
    </row>
    <row r="94" spans="1:20" x14ac:dyDescent="0.25">
      <c r="A94" t="str">
        <f>IF(Data1!BV96&lt;$E$3,$D$2,IF(Data1!BV96&lt;=$E$4,$D$3,$D$4))</f>
        <v>Low</v>
      </c>
      <c r="B94" t="str">
        <f>IF(Data1!BV96&lt;=$E$7,$D$7,$D$8)</f>
        <v>weight premature</v>
      </c>
      <c r="I94" t="str">
        <f>IF(Data1!D96&lt;$L$3,$K$2,IF(Data1!D96&gt;=$L$4,$K$4,$K$3))</f>
        <v>20-39</v>
      </c>
      <c r="Q94" s="22" t="str">
        <f>IF(ISNUMBER(SEARCH("+",Data1!BP96)),LEFT(Data1!BP96,  SEARCH("+",Data1!BP96) - 1),Data1!BP96)</f>
        <v>35</v>
      </c>
      <c r="R94" s="22" t="str">
        <f>IF(ISNUMBER(SEARCH("+",Data1!BP96)),RIGHT(Data1!BP96,  SEARCH("+",Data1!BP96) - 1),0)</f>
        <v>+2</v>
      </c>
      <c r="S94">
        <f t="shared" si="2"/>
        <v>247</v>
      </c>
      <c r="T94" t="str">
        <f t="shared" si="3"/>
        <v>week premature</v>
      </c>
    </row>
    <row r="95" spans="1:20" x14ac:dyDescent="0.25">
      <c r="A95" t="str">
        <f>IF(Data1!BV97&lt;$E$3,$D$2,IF(Data1!BV97&lt;=$E$4,$D$3,$D$4))</f>
        <v>Low</v>
      </c>
      <c r="B95" t="str">
        <f>IF(Data1!BV97&lt;=$E$7,$D$7,$D$8)</f>
        <v>weight premature</v>
      </c>
      <c r="I95" t="str">
        <f>IF(Data1!D97&lt;$L$3,$K$2,IF(Data1!D97&gt;=$L$4,$K$4,$K$3))</f>
        <v>20-39</v>
      </c>
      <c r="Q95" s="22" t="str">
        <f>IF(ISNUMBER(SEARCH("+",Data1!BP97)),LEFT(Data1!BP97,  SEARCH("+",Data1!BP97) - 1),Data1!BP97)</f>
        <v>35</v>
      </c>
      <c r="R95" s="22" t="str">
        <f>IF(ISNUMBER(SEARCH("+",Data1!BP97)),RIGHT(Data1!BP97,  SEARCH("+",Data1!BP97) - 1),0)</f>
        <v>+5</v>
      </c>
      <c r="S95">
        <f t="shared" si="2"/>
        <v>250</v>
      </c>
      <c r="T95" t="str">
        <f t="shared" si="3"/>
        <v>week premature</v>
      </c>
    </row>
    <row r="96" spans="1:20" x14ac:dyDescent="0.25">
      <c r="A96" t="str">
        <f>IF(Data1!BV98&lt;$E$3,$D$2,IF(Data1!BV98&lt;=$E$4,$D$3,$D$4))</f>
        <v>Normal</v>
      </c>
      <c r="B96" t="str">
        <f>IF(Data1!BV98&lt;=$E$7,$D$7,$D$8)</f>
        <v>weight not premature</v>
      </c>
      <c r="I96" t="str">
        <f>IF(Data1!D98&lt;$L$3,$K$2,IF(Data1!D98&gt;=$L$4,$K$4,$K$3))</f>
        <v>20-39</v>
      </c>
      <c r="Q96" s="22">
        <f>IF(ISNUMBER(SEARCH("+",Data1!BP98)),LEFT(Data1!BP98,  SEARCH("+",Data1!BP98) - 1),Data1!BP98)</f>
        <v>40</v>
      </c>
      <c r="R96" s="22">
        <f>IF(ISNUMBER(SEARCH("+",Data1!BP98)),RIGHT(Data1!BP98,  SEARCH("+",Data1!BP98) - 1),0)</f>
        <v>0</v>
      </c>
      <c r="S96">
        <f t="shared" si="2"/>
        <v>280</v>
      </c>
      <c r="T96" t="str">
        <f t="shared" si="3"/>
        <v>week not premature</v>
      </c>
    </row>
    <row r="97" spans="1:20" x14ac:dyDescent="0.25">
      <c r="A97" t="str">
        <f>IF(Data1!BV99&lt;$E$3,$D$2,IF(Data1!BV99&lt;=$E$4,$D$3,$D$4))</f>
        <v>Low</v>
      </c>
      <c r="B97" t="str">
        <f>IF(Data1!BV99&lt;=$E$7,$D$7,$D$8)</f>
        <v>weight premature</v>
      </c>
      <c r="I97" t="str">
        <f>IF(Data1!D99&lt;$L$3,$K$2,IF(Data1!D99&gt;=$L$4,$K$4,$K$3))</f>
        <v>20-39</v>
      </c>
      <c r="Q97" s="22" t="str">
        <f>IF(ISNUMBER(SEARCH("+",Data1!BP99)),LEFT(Data1!BP99,  SEARCH("+",Data1!BP99) - 1),Data1!BP99)</f>
        <v>39</v>
      </c>
      <c r="R97" s="22" t="str">
        <f>IF(ISNUMBER(SEARCH("+",Data1!BP99)),RIGHT(Data1!BP99,  SEARCH("+",Data1!BP99) - 1),0)</f>
        <v>+4</v>
      </c>
      <c r="S97">
        <f t="shared" si="2"/>
        <v>277</v>
      </c>
      <c r="T97" t="str">
        <f t="shared" si="3"/>
        <v>week not premature</v>
      </c>
    </row>
    <row r="98" spans="1:20" x14ac:dyDescent="0.25">
      <c r="A98" t="str">
        <f>IF(Data1!BV100&lt;$E$3,$D$2,IF(Data1!BV100&lt;=$E$4,$D$3,$D$4))</f>
        <v>Normal</v>
      </c>
      <c r="B98" t="str">
        <f>IF(Data1!BV100&lt;=$E$7,$D$7,$D$8)</f>
        <v>weight not premature</v>
      </c>
      <c r="I98" t="str">
        <f>IF(Data1!D100&lt;$L$3,$K$2,IF(Data1!D100&gt;=$L$4,$K$4,$K$3))</f>
        <v>20-39</v>
      </c>
      <c r="Q98" s="22" t="str">
        <f>IF(ISNUMBER(SEARCH("+",Data1!BP100)),LEFT(Data1!BP100,  SEARCH("+",Data1!BP100) - 1),Data1!BP100)</f>
        <v>38</v>
      </c>
      <c r="R98" s="22" t="str">
        <f>IF(ISNUMBER(SEARCH("+",Data1!BP100)),RIGHT(Data1!BP100,  SEARCH("+",Data1!BP100) - 1),0)</f>
        <v>+2</v>
      </c>
      <c r="S98">
        <f t="shared" si="2"/>
        <v>268</v>
      </c>
      <c r="T98" t="str">
        <f t="shared" si="3"/>
        <v>week not premature</v>
      </c>
    </row>
    <row r="99" spans="1:20" x14ac:dyDescent="0.25">
      <c r="A99" t="str">
        <f>IF(Data1!BV101&lt;$E$3,$D$2,IF(Data1!BV101&lt;=$E$4,$D$3,$D$4))</f>
        <v>Normal</v>
      </c>
      <c r="B99" t="str">
        <f>IF(Data1!BV101&lt;=$E$7,$D$7,$D$8)</f>
        <v>weight not premature</v>
      </c>
      <c r="I99" t="str">
        <f>IF(Data1!D101&lt;$L$3,$K$2,IF(Data1!D101&gt;=$L$4,$K$4,$K$3))</f>
        <v>20-39</v>
      </c>
      <c r="Q99" s="22" t="str">
        <f>IF(ISNUMBER(SEARCH("+",Data1!BP101)),LEFT(Data1!BP101,  SEARCH("+",Data1!BP101) - 1),Data1!BP101)</f>
        <v>40</v>
      </c>
      <c r="R99" s="22" t="str">
        <f>IF(ISNUMBER(SEARCH("+",Data1!BP101)),RIGHT(Data1!BP101,  SEARCH("+",Data1!BP101) - 1),0)</f>
        <v>+6</v>
      </c>
      <c r="S99">
        <f t="shared" si="2"/>
        <v>286</v>
      </c>
      <c r="T99" t="str">
        <f t="shared" si="3"/>
        <v>week not premature</v>
      </c>
    </row>
    <row r="100" spans="1:20" x14ac:dyDescent="0.25">
      <c r="A100" t="str">
        <f>IF(Data1!BV102&lt;$E$3,$D$2,IF(Data1!BV102&lt;=$E$4,$D$3,$D$4))</f>
        <v>Normal</v>
      </c>
      <c r="B100" t="str">
        <f>IF(Data1!BV102&lt;=$E$7,$D$7,$D$8)</f>
        <v>weight not premature</v>
      </c>
      <c r="I100" t="str">
        <f>IF(Data1!D102&lt;$L$3,$K$2,IF(Data1!D102&gt;=$L$4,$K$4,$K$3))</f>
        <v>&gt;=40</v>
      </c>
      <c r="Q100" s="22" t="str">
        <f>IF(ISNUMBER(SEARCH("+",Data1!BP102)),LEFT(Data1!BP102,  SEARCH("+",Data1!BP102) - 1),Data1!BP102)</f>
        <v>39</v>
      </c>
      <c r="R100" s="22" t="str">
        <f>IF(ISNUMBER(SEARCH("+",Data1!BP102)),RIGHT(Data1!BP102,  SEARCH("+",Data1!BP102) - 1),0)</f>
        <v>+1</v>
      </c>
      <c r="S100">
        <f t="shared" si="2"/>
        <v>274</v>
      </c>
      <c r="T100" t="str">
        <f t="shared" si="3"/>
        <v>week not premature</v>
      </c>
    </row>
    <row r="101" spans="1:20" x14ac:dyDescent="0.25">
      <c r="A101" t="str">
        <f>IF(Data1!BV103&lt;$E$3,$D$2,IF(Data1!BV103&lt;=$E$4,$D$3,$D$4))</f>
        <v>Normal</v>
      </c>
      <c r="B101" t="str">
        <f>IF(Data1!BV103&lt;=$E$7,$D$7,$D$8)</f>
        <v>weight not premature</v>
      </c>
      <c r="I101" t="str">
        <f>IF(Data1!D103&lt;$L$3,$K$2,IF(Data1!D103&gt;=$L$4,$K$4,$K$3))</f>
        <v>20-39</v>
      </c>
      <c r="Q101" s="22" t="str">
        <f>IF(ISNUMBER(SEARCH("+",Data1!BP103)),LEFT(Data1!BP103,  SEARCH("+",Data1!BP103) - 1),Data1!BP103)</f>
        <v>40</v>
      </c>
      <c r="R101" s="22" t="str">
        <f>IF(ISNUMBER(SEARCH("+",Data1!BP103)),RIGHT(Data1!BP103,  SEARCH("+",Data1!BP103) - 1),0)</f>
        <v>+6</v>
      </c>
      <c r="S101">
        <f t="shared" si="2"/>
        <v>286</v>
      </c>
      <c r="T101" t="str">
        <f t="shared" si="3"/>
        <v>week not premature</v>
      </c>
    </row>
    <row r="102" spans="1:20" x14ac:dyDescent="0.25">
      <c r="A102" t="str">
        <f>IF(Data1!BV104&lt;$E$3,$D$2,IF(Data1!BV104&lt;=$E$4,$D$3,$D$4))</f>
        <v>Normal</v>
      </c>
      <c r="B102" t="str">
        <f>IF(Data1!BV104&lt;=$E$7,$D$7,$D$8)</f>
        <v>weight not premature</v>
      </c>
      <c r="I102" t="str">
        <f>IF(Data1!D104&lt;$L$3,$K$2,IF(Data1!D104&gt;=$L$4,$K$4,$K$3))</f>
        <v>20-39</v>
      </c>
      <c r="Q102" s="22" t="str">
        <f>IF(ISNUMBER(SEARCH("+",Data1!BP104)),LEFT(Data1!BP104,  SEARCH("+",Data1!BP104) - 1),Data1!BP104)</f>
        <v>39</v>
      </c>
      <c r="R102" s="22" t="str">
        <f>IF(ISNUMBER(SEARCH("+",Data1!BP104)),RIGHT(Data1!BP104,  SEARCH("+",Data1!BP104) - 1),0)</f>
        <v>+3</v>
      </c>
      <c r="S102">
        <f t="shared" si="2"/>
        <v>276</v>
      </c>
      <c r="T102" t="str">
        <f t="shared" si="3"/>
        <v>week not premature</v>
      </c>
    </row>
    <row r="103" spans="1:20" x14ac:dyDescent="0.25">
      <c r="A103" t="str">
        <f>IF(Data1!BV105&lt;$E$3,$D$2,IF(Data1!BV105&lt;=$E$4,$D$3,$D$4))</f>
        <v>Normal</v>
      </c>
      <c r="B103" t="str">
        <f>IF(Data1!BV105&lt;=$E$7,$D$7,$D$8)</f>
        <v>weight not premature</v>
      </c>
      <c r="I103" t="str">
        <f>IF(Data1!D105&lt;$L$3,$K$2,IF(Data1!D105&gt;=$L$4,$K$4,$K$3))</f>
        <v>20-39</v>
      </c>
      <c r="Q103" s="22">
        <f>IF(ISNUMBER(SEARCH("+",Data1!BP105)),LEFT(Data1!BP105,  SEARCH("+",Data1!BP105) - 1),Data1!BP105)</f>
        <v>40</v>
      </c>
      <c r="R103" s="22">
        <f>IF(ISNUMBER(SEARCH("+",Data1!BP105)),RIGHT(Data1!BP105,  SEARCH("+",Data1!BP105) - 1),0)</f>
        <v>0</v>
      </c>
      <c r="S103">
        <f t="shared" si="2"/>
        <v>280</v>
      </c>
      <c r="T103" t="str">
        <f t="shared" si="3"/>
        <v>week not premature</v>
      </c>
    </row>
    <row r="104" spans="1:20" x14ac:dyDescent="0.25">
      <c r="A104" t="str">
        <f>IF(Data1!BV106&lt;$E$3,$D$2,IF(Data1!BV106&lt;=$E$4,$D$3,$D$4))</f>
        <v>Normal</v>
      </c>
      <c r="B104" t="str">
        <f>IF(Data1!BV106&lt;=$E$7,$D$7,$D$8)</f>
        <v>weight not premature</v>
      </c>
      <c r="I104" t="str">
        <f>IF(Data1!D106&lt;$L$3,$K$2,IF(Data1!D106&gt;=$L$4,$K$4,$K$3))</f>
        <v>&lt;20</v>
      </c>
      <c r="Q104" s="22" t="str">
        <f>IF(ISNUMBER(SEARCH("+",Data1!BP106)),LEFT(Data1!BP106,  SEARCH("+",Data1!BP106) - 1),Data1!BP106)</f>
        <v>40</v>
      </c>
      <c r="R104" s="22" t="str">
        <f>IF(ISNUMBER(SEARCH("+",Data1!BP106)),RIGHT(Data1!BP106,  SEARCH("+",Data1!BP106) - 1),0)</f>
        <v>+2</v>
      </c>
      <c r="S104">
        <f t="shared" si="2"/>
        <v>282</v>
      </c>
      <c r="T104" t="str">
        <f t="shared" si="3"/>
        <v>week not premature</v>
      </c>
    </row>
    <row r="105" spans="1:20" x14ac:dyDescent="0.25">
      <c r="A105" t="str">
        <f>IF(Data1!BV107&lt;$E$3,$D$2,IF(Data1!BV107&lt;=$E$4,$D$3,$D$4))</f>
        <v>Normal</v>
      </c>
      <c r="B105" t="str">
        <f>IF(Data1!BV107&lt;=$E$7,$D$7,$D$8)</f>
        <v>weight not premature</v>
      </c>
      <c r="I105" t="str">
        <f>IF(Data1!D107&lt;$L$3,$K$2,IF(Data1!D107&gt;=$L$4,$K$4,$K$3))</f>
        <v>20-39</v>
      </c>
      <c r="Q105" s="22" t="str">
        <f>IF(ISNUMBER(SEARCH("+",Data1!BP107)),LEFT(Data1!BP107,  SEARCH("+",Data1!BP107) - 1),Data1!BP107)</f>
        <v>37</v>
      </c>
      <c r="R105" s="22" t="str">
        <f>IF(ISNUMBER(SEARCH("+",Data1!BP107)),RIGHT(Data1!BP107,  SEARCH("+",Data1!BP107) - 1),0)</f>
        <v>+5</v>
      </c>
      <c r="S105">
        <f t="shared" si="2"/>
        <v>264</v>
      </c>
      <c r="T105" t="str">
        <f t="shared" si="3"/>
        <v>week not premature</v>
      </c>
    </row>
    <row r="106" spans="1:20" x14ac:dyDescent="0.25">
      <c r="A106" t="str">
        <f>IF(Data1!BV108&lt;$E$3,$D$2,IF(Data1!BV108&lt;=$E$4,$D$3,$D$4))</f>
        <v>Normal</v>
      </c>
      <c r="B106" t="str">
        <f>IF(Data1!BV108&lt;=$E$7,$D$7,$D$8)</f>
        <v>weight not premature</v>
      </c>
      <c r="I106" t="str">
        <f>IF(Data1!D108&lt;$L$3,$K$2,IF(Data1!D108&gt;=$L$4,$K$4,$K$3))</f>
        <v>20-39</v>
      </c>
      <c r="Q106" s="22" t="str">
        <f>IF(ISNUMBER(SEARCH("+",Data1!BP108)),LEFT(Data1!BP108,  SEARCH("+",Data1!BP108) - 1),Data1!BP108)</f>
        <v>39</v>
      </c>
      <c r="R106" s="22" t="str">
        <f>IF(ISNUMBER(SEARCH("+",Data1!BP108)),RIGHT(Data1!BP108,  SEARCH("+",Data1!BP108) - 1),0)</f>
        <v>+1</v>
      </c>
      <c r="S106">
        <f t="shared" si="2"/>
        <v>274</v>
      </c>
      <c r="T106" t="str">
        <f t="shared" si="3"/>
        <v>week not premature</v>
      </c>
    </row>
    <row r="107" spans="1:20" x14ac:dyDescent="0.25">
      <c r="A107" t="str">
        <f>IF(Data1!BV109&lt;$E$3,$D$2,IF(Data1!BV109&lt;=$E$4,$D$3,$D$4))</f>
        <v>Normal</v>
      </c>
      <c r="B107" t="str">
        <f>IF(Data1!BV109&lt;=$E$7,$D$7,$D$8)</f>
        <v>weight not premature</v>
      </c>
      <c r="I107" t="str">
        <f>IF(Data1!D109&lt;$L$3,$K$2,IF(Data1!D109&gt;=$L$4,$K$4,$K$3))</f>
        <v>20-39</v>
      </c>
      <c r="Q107" s="22">
        <f>IF(ISNUMBER(SEARCH("+",Data1!BP109)),LEFT(Data1!BP109,  SEARCH("+",Data1!BP109) - 1),Data1!BP109)</f>
        <v>42</v>
      </c>
      <c r="R107" s="22">
        <f>IF(ISNUMBER(SEARCH("+",Data1!BP109)),RIGHT(Data1!BP109,  SEARCH("+",Data1!BP109) - 1),0)</f>
        <v>0</v>
      </c>
      <c r="S107">
        <f t="shared" si="2"/>
        <v>294</v>
      </c>
      <c r="T107" t="str">
        <f t="shared" si="3"/>
        <v>week not premature</v>
      </c>
    </row>
    <row r="108" spans="1:20" x14ac:dyDescent="0.25">
      <c r="A108" t="str">
        <f>IF(Data1!BV110&lt;$E$3,$D$2,IF(Data1!BV110&lt;=$E$4,$D$3,$D$4))</f>
        <v>Normal</v>
      </c>
      <c r="B108" t="str">
        <f>IF(Data1!BV110&lt;=$E$7,$D$7,$D$8)</f>
        <v>weight not premature</v>
      </c>
      <c r="I108" t="str">
        <f>IF(Data1!D110&lt;$L$3,$K$2,IF(Data1!D110&gt;=$L$4,$K$4,$K$3))</f>
        <v>20-39</v>
      </c>
      <c r="Q108" s="22" t="str">
        <f>IF(ISNUMBER(SEARCH("+",Data1!BP110)),LEFT(Data1!BP110,  SEARCH("+",Data1!BP110) - 1),Data1!BP110)</f>
        <v>39</v>
      </c>
      <c r="R108" s="22" t="str">
        <f>IF(ISNUMBER(SEARCH("+",Data1!BP110)),RIGHT(Data1!BP110,  SEARCH("+",Data1!BP110) - 1),0)</f>
        <v>+6</v>
      </c>
      <c r="S108">
        <f t="shared" si="2"/>
        <v>279</v>
      </c>
      <c r="T108" t="str">
        <f t="shared" si="3"/>
        <v>week not premature</v>
      </c>
    </row>
    <row r="109" spans="1:20" x14ac:dyDescent="0.25">
      <c r="A109" t="str">
        <f>IF(Data1!BV111&lt;$E$3,$D$2,IF(Data1!BV111&lt;=$E$4,$D$3,$D$4))</f>
        <v>Normal</v>
      </c>
      <c r="B109" t="str">
        <f>IF(Data1!BV111&lt;=$E$7,$D$7,$D$8)</f>
        <v>weight not premature</v>
      </c>
      <c r="I109" t="str">
        <f>IF(Data1!D111&lt;$L$3,$K$2,IF(Data1!D111&gt;=$L$4,$K$4,$K$3))</f>
        <v>20-39</v>
      </c>
      <c r="Q109" s="22" t="str">
        <f>IF(ISNUMBER(SEARCH("+",Data1!BP111)),LEFT(Data1!BP111,  SEARCH("+",Data1!BP111) - 1),Data1!BP111)</f>
        <v>40</v>
      </c>
      <c r="R109" s="22" t="str">
        <f>IF(ISNUMBER(SEARCH("+",Data1!BP111)),RIGHT(Data1!BP111,  SEARCH("+",Data1!BP111) - 1),0)</f>
        <v>+1</v>
      </c>
      <c r="S109">
        <f t="shared" si="2"/>
        <v>281</v>
      </c>
      <c r="T109" t="str">
        <f t="shared" si="3"/>
        <v>week not premature</v>
      </c>
    </row>
    <row r="110" spans="1:20" x14ac:dyDescent="0.25">
      <c r="A110" t="str">
        <f>IF(Data1!BV112&lt;$E$3,$D$2,IF(Data1!BV112&lt;=$E$4,$D$3,$D$4))</f>
        <v>Normal</v>
      </c>
      <c r="B110" t="str">
        <f>IF(Data1!BV112&lt;=$E$7,$D$7,$D$8)</f>
        <v>weight not premature</v>
      </c>
      <c r="I110" t="str">
        <f>IF(Data1!D112&lt;$L$3,$K$2,IF(Data1!D112&gt;=$L$4,$K$4,$K$3))</f>
        <v>20-39</v>
      </c>
      <c r="Q110" s="22" t="str">
        <f>IF(ISNUMBER(SEARCH("+",Data1!BP112)),LEFT(Data1!BP112,  SEARCH("+",Data1!BP112) - 1),Data1!BP112)</f>
        <v>37</v>
      </c>
      <c r="R110" s="22" t="str">
        <f>IF(ISNUMBER(SEARCH("+",Data1!BP112)),RIGHT(Data1!BP112,  SEARCH("+",Data1!BP112) - 1),0)</f>
        <v>+4</v>
      </c>
      <c r="S110">
        <f t="shared" si="2"/>
        <v>263</v>
      </c>
      <c r="T110" t="str">
        <f t="shared" si="3"/>
        <v>week not premature</v>
      </c>
    </row>
    <row r="111" spans="1:20" x14ac:dyDescent="0.25">
      <c r="A111" t="str">
        <f>IF(Data1!BV113&lt;$E$3,$D$2,IF(Data1!BV113&lt;=$E$4,$D$3,$D$4))</f>
        <v>High</v>
      </c>
      <c r="B111" t="str">
        <f>IF(Data1!BV113&lt;=$E$7,$D$7,$D$8)</f>
        <v>weight not premature</v>
      </c>
      <c r="I111" t="str">
        <f>IF(Data1!D113&lt;$L$3,$K$2,IF(Data1!D113&gt;=$L$4,$K$4,$K$3))</f>
        <v>20-39</v>
      </c>
      <c r="Q111" s="22" t="str">
        <f>IF(ISNUMBER(SEARCH("+",Data1!BP113)),LEFT(Data1!BP113,  SEARCH("+",Data1!BP113) - 1),Data1!BP113)</f>
        <v>37</v>
      </c>
      <c r="R111" s="22" t="str">
        <f>IF(ISNUMBER(SEARCH("+",Data1!BP113)),RIGHT(Data1!BP113,  SEARCH("+",Data1!BP113) - 1),0)</f>
        <v>+1</v>
      </c>
      <c r="S111">
        <f t="shared" si="2"/>
        <v>260</v>
      </c>
      <c r="T111" t="str">
        <f t="shared" si="3"/>
        <v>week not premature</v>
      </c>
    </row>
    <row r="112" spans="1:20" x14ac:dyDescent="0.25">
      <c r="A112" t="str">
        <f>IF(Data1!BV114&lt;$E$3,$D$2,IF(Data1!BV114&lt;=$E$4,$D$3,$D$4))</f>
        <v>Normal</v>
      </c>
      <c r="B112" t="str">
        <f>IF(Data1!BV114&lt;=$E$7,$D$7,$D$8)</f>
        <v>weight not premature</v>
      </c>
      <c r="I112" t="str">
        <f>IF(Data1!D114&lt;$L$3,$K$2,IF(Data1!D114&gt;=$L$4,$K$4,$K$3))</f>
        <v>&gt;=40</v>
      </c>
      <c r="Q112" s="22">
        <f>IF(ISNUMBER(SEARCH("+",Data1!BP114)),LEFT(Data1!BP114,  SEARCH("+",Data1!BP114) - 1),Data1!BP114)</f>
        <v>40</v>
      </c>
      <c r="R112" s="22">
        <f>IF(ISNUMBER(SEARCH("+",Data1!BP114)),RIGHT(Data1!BP114,  SEARCH("+",Data1!BP114) - 1),0)</f>
        <v>0</v>
      </c>
      <c r="S112">
        <f t="shared" si="2"/>
        <v>280</v>
      </c>
      <c r="T112" t="str">
        <f t="shared" si="3"/>
        <v>week not premature</v>
      </c>
    </row>
    <row r="113" spans="1:20" x14ac:dyDescent="0.25">
      <c r="A113" t="str">
        <f>IF(Data1!BV115&lt;$E$3,$D$2,IF(Data1!BV115&lt;=$E$4,$D$3,$D$4))</f>
        <v>Normal</v>
      </c>
      <c r="B113" t="str">
        <f>IF(Data1!BV115&lt;=$E$7,$D$7,$D$8)</f>
        <v>weight not premature</v>
      </c>
      <c r="I113" t="str">
        <f>IF(Data1!D115&lt;$L$3,$K$2,IF(Data1!D115&gt;=$L$4,$K$4,$K$3))</f>
        <v>20-39</v>
      </c>
      <c r="Q113" s="22" t="str">
        <f>IF(ISNUMBER(SEARCH("+",Data1!BP115)),LEFT(Data1!BP115,  SEARCH("+",Data1!BP115) - 1),Data1!BP115)</f>
        <v>39</v>
      </c>
      <c r="R113" s="22" t="str">
        <f>IF(ISNUMBER(SEARCH("+",Data1!BP115)),RIGHT(Data1!BP115,  SEARCH("+",Data1!BP115) - 1),0)</f>
        <v>+2</v>
      </c>
      <c r="S113">
        <f t="shared" si="2"/>
        <v>275</v>
      </c>
      <c r="T113" t="str">
        <f t="shared" si="3"/>
        <v>week not premature</v>
      </c>
    </row>
    <row r="114" spans="1:20" x14ac:dyDescent="0.25">
      <c r="A114" t="str">
        <f>IF(Data1!BV116&lt;$E$3,$D$2,IF(Data1!BV116&lt;=$E$4,$D$3,$D$4))</f>
        <v>Normal</v>
      </c>
      <c r="B114" t="str">
        <f>IF(Data1!BV116&lt;=$E$7,$D$7,$D$8)</f>
        <v>weight not premature</v>
      </c>
      <c r="I114" t="str">
        <f>IF(Data1!D116&lt;$L$3,$K$2,IF(Data1!D116&gt;=$L$4,$K$4,$K$3))</f>
        <v>20-39</v>
      </c>
      <c r="Q114" s="22" t="str">
        <f>IF(ISNUMBER(SEARCH("+",Data1!BP116)),LEFT(Data1!BP116,  SEARCH("+",Data1!BP116) - 1),Data1!BP116)</f>
        <v>37</v>
      </c>
      <c r="R114" s="22" t="str">
        <f>IF(ISNUMBER(SEARCH("+",Data1!BP116)),RIGHT(Data1!BP116,  SEARCH("+",Data1!BP116) - 1),0)</f>
        <v>+6</v>
      </c>
      <c r="S114">
        <f t="shared" si="2"/>
        <v>265</v>
      </c>
      <c r="T114" t="str">
        <f t="shared" si="3"/>
        <v>week not premature</v>
      </c>
    </row>
    <row r="115" spans="1:20" x14ac:dyDescent="0.25">
      <c r="A115" t="str">
        <f>IF(Data1!BV117&lt;$E$3,$D$2,IF(Data1!BV117&lt;=$E$4,$D$3,$D$4))</f>
        <v>Normal</v>
      </c>
      <c r="B115" t="str">
        <f>IF(Data1!BV117&lt;=$E$7,$D$7,$D$8)</f>
        <v>weight not premature</v>
      </c>
      <c r="I115" t="str">
        <f>IF(Data1!D117&lt;$L$3,$K$2,IF(Data1!D117&gt;=$L$4,$K$4,$K$3))</f>
        <v>20-39</v>
      </c>
      <c r="Q115" s="22" t="str">
        <f>IF(ISNUMBER(SEARCH("+",Data1!BP117)),LEFT(Data1!BP117,  SEARCH("+",Data1!BP117) - 1),Data1!BP117)</f>
        <v>40</v>
      </c>
      <c r="R115" s="22" t="str">
        <f>IF(ISNUMBER(SEARCH("+",Data1!BP117)),RIGHT(Data1!BP117,  SEARCH("+",Data1!BP117) - 1),0)</f>
        <v>+5</v>
      </c>
      <c r="S115">
        <f t="shared" si="2"/>
        <v>285</v>
      </c>
      <c r="T115" t="str">
        <f t="shared" si="3"/>
        <v>week not premature</v>
      </c>
    </row>
    <row r="116" spans="1:20" x14ac:dyDescent="0.25">
      <c r="A116" t="str">
        <f>IF(Data1!BV118&lt;$E$3,$D$2,IF(Data1!BV118&lt;=$E$4,$D$3,$D$4))</f>
        <v>Normal</v>
      </c>
      <c r="B116" t="str">
        <f>IF(Data1!BV118&lt;=$E$7,$D$7,$D$8)</f>
        <v>weight not premature</v>
      </c>
      <c r="I116" t="str">
        <f>IF(Data1!D118&lt;$L$3,$K$2,IF(Data1!D118&gt;=$L$4,$K$4,$K$3))</f>
        <v>20-39</v>
      </c>
      <c r="Q116" s="22" t="str">
        <f>IF(ISNUMBER(SEARCH("+",Data1!BP118)),LEFT(Data1!BP118,  SEARCH("+",Data1!BP118) - 1),Data1!BP118)</f>
        <v>37</v>
      </c>
      <c r="R116" s="22" t="str">
        <f>IF(ISNUMBER(SEARCH("+",Data1!BP118)),RIGHT(Data1!BP118,  SEARCH("+",Data1!BP118) - 1),0)</f>
        <v>+6</v>
      </c>
      <c r="S116">
        <f t="shared" si="2"/>
        <v>265</v>
      </c>
      <c r="T116" t="str">
        <f t="shared" si="3"/>
        <v>week not premature</v>
      </c>
    </row>
    <row r="117" spans="1:20" x14ac:dyDescent="0.25">
      <c r="A117" t="str">
        <f>IF(Data1!BV119&lt;$E$3,$D$2,IF(Data1!BV119&lt;=$E$4,$D$3,$D$4))</f>
        <v>Normal</v>
      </c>
      <c r="B117" t="str">
        <f>IF(Data1!BV119&lt;=$E$7,$D$7,$D$8)</f>
        <v>weight not premature</v>
      </c>
      <c r="I117" t="str">
        <f>IF(Data1!D119&lt;$L$3,$K$2,IF(Data1!D119&gt;=$L$4,$K$4,$K$3))</f>
        <v>20-39</v>
      </c>
      <c r="Q117" s="22" t="str">
        <f>IF(ISNUMBER(SEARCH("+",Data1!BP119)),LEFT(Data1!BP119,  SEARCH("+",Data1!BP119) - 1),Data1!BP119)</f>
        <v>38</v>
      </c>
      <c r="R117" s="22" t="str">
        <f>IF(ISNUMBER(SEARCH("+",Data1!BP119)),RIGHT(Data1!BP119,  SEARCH("+",Data1!BP119) - 1),0)</f>
        <v>+4</v>
      </c>
      <c r="S117">
        <f t="shared" si="2"/>
        <v>270</v>
      </c>
      <c r="T117" t="str">
        <f t="shared" si="3"/>
        <v>week not premature</v>
      </c>
    </row>
    <row r="118" spans="1:20" x14ac:dyDescent="0.25">
      <c r="A118" t="str">
        <f>IF(Data1!BV120&lt;$E$3,$D$2,IF(Data1!BV120&lt;=$E$4,$D$3,$D$4))</f>
        <v>Normal</v>
      </c>
      <c r="B118" t="str">
        <f>IF(Data1!BV120&lt;=$E$7,$D$7,$D$8)</f>
        <v>weight not premature</v>
      </c>
      <c r="I118" t="str">
        <f>IF(Data1!D120&lt;$L$3,$K$2,IF(Data1!D120&gt;=$L$4,$K$4,$K$3))</f>
        <v>20-39</v>
      </c>
      <c r="Q118" s="22" t="str">
        <f>IF(ISNUMBER(SEARCH("+",Data1!BP120)),LEFT(Data1!BP120,  SEARCH("+",Data1!BP120) - 1),Data1!BP120)</f>
        <v>38</v>
      </c>
      <c r="R118" s="22" t="str">
        <f>IF(ISNUMBER(SEARCH("+",Data1!BP120)),RIGHT(Data1!BP120,  SEARCH("+",Data1!BP120) - 1),0)</f>
        <v>+5</v>
      </c>
      <c r="S118">
        <f t="shared" si="2"/>
        <v>271</v>
      </c>
      <c r="T118" t="str">
        <f t="shared" si="3"/>
        <v>week not premature</v>
      </c>
    </row>
    <row r="119" spans="1:20" x14ac:dyDescent="0.25">
      <c r="A119" t="str">
        <f>IF(Data1!BV121&lt;$E$3,$D$2,IF(Data1!BV121&lt;=$E$4,$D$3,$D$4))</f>
        <v>Normal</v>
      </c>
      <c r="B119" t="str">
        <f>IF(Data1!BV121&lt;=$E$7,$D$7,$D$8)</f>
        <v>weight not premature</v>
      </c>
      <c r="I119" t="str">
        <f>IF(Data1!D121&lt;$L$3,$K$2,IF(Data1!D121&gt;=$L$4,$K$4,$K$3))</f>
        <v>20-39</v>
      </c>
      <c r="Q119" s="22" t="str">
        <f>IF(ISNUMBER(SEARCH("+",Data1!BP121)),LEFT(Data1!BP121,  SEARCH("+",Data1!BP121) - 1),Data1!BP121)</f>
        <v>37</v>
      </c>
      <c r="R119" s="22" t="str">
        <f>IF(ISNUMBER(SEARCH("+",Data1!BP121)),RIGHT(Data1!BP121,  SEARCH("+",Data1!BP121) - 1),0)</f>
        <v>+3</v>
      </c>
      <c r="S119">
        <f t="shared" si="2"/>
        <v>262</v>
      </c>
      <c r="T119" t="str">
        <f t="shared" si="3"/>
        <v>week not premature</v>
      </c>
    </row>
    <row r="120" spans="1:20" x14ac:dyDescent="0.25">
      <c r="A120" t="str">
        <f>IF(Data1!BV122&lt;$E$3,$D$2,IF(Data1!BV122&lt;=$E$4,$D$3,$D$4))</f>
        <v>Normal</v>
      </c>
      <c r="B120" t="str">
        <f>IF(Data1!BV122&lt;=$E$7,$D$7,$D$8)</f>
        <v>weight not premature</v>
      </c>
      <c r="I120" t="str">
        <f>IF(Data1!D122&lt;$L$3,$K$2,IF(Data1!D122&gt;=$L$4,$K$4,$K$3))</f>
        <v>20-39</v>
      </c>
      <c r="Q120" s="22" t="str">
        <f>IF(ISNUMBER(SEARCH("+",Data1!BP122)),LEFT(Data1!BP122,  SEARCH("+",Data1!BP122) - 1),Data1!BP122)</f>
        <v>39</v>
      </c>
      <c r="R120" s="22" t="str">
        <f>IF(ISNUMBER(SEARCH("+",Data1!BP122)),RIGHT(Data1!BP122,  SEARCH("+",Data1!BP122) - 1),0)</f>
        <v>+5</v>
      </c>
      <c r="S120">
        <f t="shared" si="2"/>
        <v>278</v>
      </c>
      <c r="T120" t="str">
        <f t="shared" si="3"/>
        <v>week not premature</v>
      </c>
    </row>
    <row r="121" spans="1:20" x14ac:dyDescent="0.25">
      <c r="A121" t="str">
        <f>IF(Data1!BV123&lt;$E$3,$D$2,IF(Data1!BV123&lt;=$E$4,$D$3,$D$4))</f>
        <v>Normal</v>
      </c>
      <c r="B121" t="str">
        <f>IF(Data1!BV123&lt;=$E$7,$D$7,$D$8)</f>
        <v>weight not premature</v>
      </c>
      <c r="I121" t="str">
        <f>IF(Data1!D123&lt;$L$3,$K$2,IF(Data1!D123&gt;=$L$4,$K$4,$K$3))</f>
        <v>20-39</v>
      </c>
      <c r="Q121" s="22" t="str">
        <f>IF(ISNUMBER(SEARCH("+",Data1!BP123)),LEFT(Data1!BP123,  SEARCH("+",Data1!BP123) - 1),Data1!BP123)</f>
        <v>40</v>
      </c>
      <c r="R121" s="22" t="str">
        <f>IF(ISNUMBER(SEARCH("+",Data1!BP123)),RIGHT(Data1!BP123,  SEARCH("+",Data1!BP123) - 1),0)</f>
        <v>+4</v>
      </c>
      <c r="S121">
        <f t="shared" si="2"/>
        <v>284</v>
      </c>
      <c r="T121" t="str">
        <f t="shared" si="3"/>
        <v>week not premature</v>
      </c>
    </row>
    <row r="122" spans="1:20" x14ac:dyDescent="0.25">
      <c r="A122" t="str">
        <f>IF(Data1!BV124&lt;$E$3,$D$2,IF(Data1!BV124&lt;=$E$4,$D$3,$D$4))</f>
        <v>Normal</v>
      </c>
      <c r="B122" t="str">
        <f>IF(Data1!BV124&lt;=$E$7,$D$7,$D$8)</f>
        <v>weight not premature</v>
      </c>
      <c r="I122" t="str">
        <f>IF(Data1!D124&lt;$L$3,$K$2,IF(Data1!D124&gt;=$L$4,$K$4,$K$3))</f>
        <v>20-39</v>
      </c>
      <c r="Q122" s="22" t="str">
        <f>IF(ISNUMBER(SEARCH("+",Data1!BP124)),LEFT(Data1!BP124,  SEARCH("+",Data1!BP124) - 1),Data1!BP124)</f>
        <v>39</v>
      </c>
      <c r="R122" s="22" t="str">
        <f>IF(ISNUMBER(SEARCH("+",Data1!BP124)),RIGHT(Data1!BP124,  SEARCH("+",Data1!BP124) - 1),0)</f>
        <v>+4</v>
      </c>
      <c r="S122">
        <f t="shared" si="2"/>
        <v>277</v>
      </c>
      <c r="T122" t="str">
        <f t="shared" si="3"/>
        <v>week not premature</v>
      </c>
    </row>
    <row r="123" spans="1:20" x14ac:dyDescent="0.25">
      <c r="A123" t="str">
        <f>IF(Data1!BV125&lt;$E$3,$D$2,IF(Data1!BV125&lt;=$E$4,$D$3,$D$4))</f>
        <v>Normal</v>
      </c>
      <c r="B123" t="str">
        <f>IF(Data1!BV125&lt;=$E$7,$D$7,$D$8)</f>
        <v>weight not premature</v>
      </c>
      <c r="I123" t="str">
        <f>IF(Data1!D125&lt;$L$3,$K$2,IF(Data1!D125&gt;=$L$4,$K$4,$K$3))</f>
        <v>20-39</v>
      </c>
      <c r="Q123" s="22" t="str">
        <f>IF(ISNUMBER(SEARCH("+",Data1!BP125)),LEFT(Data1!BP125,  SEARCH("+",Data1!BP125) - 1),Data1!BP125)</f>
        <v>39</v>
      </c>
      <c r="R123" s="22" t="str">
        <f>IF(ISNUMBER(SEARCH("+",Data1!BP125)),RIGHT(Data1!BP125,  SEARCH("+",Data1!BP125) - 1),0)</f>
        <v>+5</v>
      </c>
      <c r="S123">
        <f t="shared" si="2"/>
        <v>278</v>
      </c>
      <c r="T123" t="str">
        <f t="shared" si="3"/>
        <v>week not premature</v>
      </c>
    </row>
    <row r="124" spans="1:20" x14ac:dyDescent="0.25">
      <c r="A124" t="str">
        <f>IF(Data1!BV126&lt;$E$3,$D$2,IF(Data1!BV126&lt;=$E$4,$D$3,$D$4))</f>
        <v>Normal</v>
      </c>
      <c r="B124" t="str">
        <f>IF(Data1!BV126&lt;=$E$7,$D$7,$D$8)</f>
        <v>weight not premature</v>
      </c>
      <c r="I124" t="str">
        <f>IF(Data1!D126&lt;$L$3,$K$2,IF(Data1!D126&gt;=$L$4,$K$4,$K$3))</f>
        <v>20-39</v>
      </c>
      <c r="Q124" s="22" t="str">
        <f>IF(ISNUMBER(SEARCH("+",Data1!BP126)),LEFT(Data1!BP126,  SEARCH("+",Data1!BP126) - 1),Data1!BP126)</f>
        <v>41</v>
      </c>
      <c r="R124" s="22" t="str">
        <f>IF(ISNUMBER(SEARCH("+",Data1!BP126)),RIGHT(Data1!BP126,  SEARCH("+",Data1!BP126) - 1),0)</f>
        <v>+4</v>
      </c>
      <c r="S124">
        <f t="shared" si="2"/>
        <v>291</v>
      </c>
      <c r="T124" t="str">
        <f t="shared" si="3"/>
        <v>week not premature</v>
      </c>
    </row>
    <row r="125" spans="1:20" x14ac:dyDescent="0.25">
      <c r="A125" t="str">
        <f>IF(Data1!BV127&lt;$E$3,$D$2,IF(Data1!BV127&lt;=$E$4,$D$3,$D$4))</f>
        <v>Normal</v>
      </c>
      <c r="B125" t="str">
        <f>IF(Data1!BV127&lt;=$E$7,$D$7,$D$8)</f>
        <v>weight not premature</v>
      </c>
      <c r="I125" t="str">
        <f>IF(Data1!D127&lt;$L$3,$K$2,IF(Data1!D127&gt;=$L$4,$K$4,$K$3))</f>
        <v>20-39</v>
      </c>
      <c r="Q125" s="22" t="str">
        <f>IF(ISNUMBER(SEARCH("+",Data1!BP127)),LEFT(Data1!BP127,  SEARCH("+",Data1!BP127) - 1),Data1!BP127)</f>
        <v>39</v>
      </c>
      <c r="R125" s="22" t="str">
        <f>IF(ISNUMBER(SEARCH("+",Data1!BP127)),RIGHT(Data1!BP127,  SEARCH("+",Data1!BP127) - 1),0)</f>
        <v>+4</v>
      </c>
      <c r="S125">
        <f t="shared" si="2"/>
        <v>277</v>
      </c>
      <c r="T125" t="str">
        <f t="shared" si="3"/>
        <v>week not premature</v>
      </c>
    </row>
    <row r="126" spans="1:20" x14ac:dyDescent="0.25">
      <c r="A126" t="str">
        <f>IF(Data1!BV128&lt;$E$3,$D$2,IF(Data1!BV128&lt;=$E$4,$D$3,$D$4))</f>
        <v>Normal</v>
      </c>
      <c r="B126" t="str">
        <f>IF(Data1!BV128&lt;=$E$7,$D$7,$D$8)</f>
        <v>weight not premature</v>
      </c>
      <c r="I126" t="str">
        <f>IF(Data1!D128&lt;$L$3,$K$2,IF(Data1!D128&gt;=$L$4,$K$4,$K$3))</f>
        <v>&gt;=40</v>
      </c>
      <c r="Q126" s="22" t="str">
        <f>IF(ISNUMBER(SEARCH("+",Data1!BP128)),LEFT(Data1!BP128,  SEARCH("+",Data1!BP128) - 1),Data1!BP128)</f>
        <v>40</v>
      </c>
      <c r="R126" s="22" t="str">
        <f>IF(ISNUMBER(SEARCH("+",Data1!BP128)),RIGHT(Data1!BP128,  SEARCH("+",Data1!BP128) - 1),0)</f>
        <v>+1</v>
      </c>
      <c r="S126">
        <f t="shared" si="2"/>
        <v>281</v>
      </c>
      <c r="T126" t="str">
        <f t="shared" si="3"/>
        <v>week not premature</v>
      </c>
    </row>
    <row r="127" spans="1:20" x14ac:dyDescent="0.25">
      <c r="A127" t="str">
        <f>IF(Data1!BV129&lt;$E$3,$D$2,IF(Data1!BV129&lt;=$E$4,$D$3,$D$4))</f>
        <v>Normal</v>
      </c>
      <c r="B127" t="str">
        <f>IF(Data1!BV129&lt;=$E$7,$D$7,$D$8)</f>
        <v>weight not premature</v>
      </c>
      <c r="I127" t="str">
        <f>IF(Data1!D129&lt;$L$3,$K$2,IF(Data1!D129&gt;=$L$4,$K$4,$K$3))</f>
        <v>20-39</v>
      </c>
      <c r="Q127" s="22" t="str">
        <f>IF(ISNUMBER(SEARCH("+",Data1!BP129)),LEFT(Data1!BP129,  SEARCH("+",Data1!BP129) - 1),Data1!BP129)</f>
        <v>39</v>
      </c>
      <c r="R127" s="22" t="str">
        <f>IF(ISNUMBER(SEARCH("+",Data1!BP129)),RIGHT(Data1!BP129,  SEARCH("+",Data1!BP129) - 1),0)</f>
        <v>+5</v>
      </c>
      <c r="S127">
        <f t="shared" si="2"/>
        <v>278</v>
      </c>
      <c r="T127" t="str">
        <f t="shared" si="3"/>
        <v>week not premature</v>
      </c>
    </row>
    <row r="128" spans="1:20" x14ac:dyDescent="0.25">
      <c r="A128" t="str">
        <f>IF(Data1!BV130&lt;$E$3,$D$2,IF(Data1!BV130&lt;=$E$4,$D$3,$D$4))</f>
        <v>Normal</v>
      </c>
      <c r="B128" t="str">
        <f>IF(Data1!BV130&lt;=$E$7,$D$7,$D$8)</f>
        <v>weight not premature</v>
      </c>
      <c r="I128" t="str">
        <f>IF(Data1!D130&lt;$L$3,$K$2,IF(Data1!D130&gt;=$L$4,$K$4,$K$3))</f>
        <v>20-39</v>
      </c>
      <c r="Q128" s="22" t="str">
        <f>IF(ISNUMBER(SEARCH("+",Data1!BP130)),LEFT(Data1!BP130,  SEARCH("+",Data1!BP130) - 1),Data1!BP130)</f>
        <v>42</v>
      </c>
      <c r="R128" s="22" t="str">
        <f>IF(ISNUMBER(SEARCH("+",Data1!BP130)),RIGHT(Data1!BP130,  SEARCH("+",Data1!BP130) - 1),0)</f>
        <v>+2</v>
      </c>
      <c r="S128">
        <f t="shared" si="2"/>
        <v>296</v>
      </c>
      <c r="T128" t="str">
        <f t="shared" si="3"/>
        <v>week not premature</v>
      </c>
    </row>
    <row r="129" spans="1:20" x14ac:dyDescent="0.25">
      <c r="A129" t="str">
        <f>IF(Data1!BV131&lt;$E$3,$D$2,IF(Data1!BV131&lt;=$E$4,$D$3,$D$4))</f>
        <v>Normal</v>
      </c>
      <c r="B129" t="str">
        <f>IF(Data1!BV131&lt;=$E$7,$D$7,$D$8)</f>
        <v>weight not premature</v>
      </c>
      <c r="I129" t="str">
        <f>IF(Data1!D131&lt;$L$3,$K$2,IF(Data1!D131&gt;=$L$4,$K$4,$K$3))</f>
        <v>20-39</v>
      </c>
      <c r="Q129" s="22" t="str">
        <f>IF(ISNUMBER(SEARCH("+",Data1!BP131)),LEFT(Data1!BP131,  SEARCH("+",Data1!BP131) - 1),Data1!BP131)</f>
        <v>39</v>
      </c>
      <c r="R129" s="22" t="str">
        <f>IF(ISNUMBER(SEARCH("+",Data1!BP131)),RIGHT(Data1!BP131,  SEARCH("+",Data1!BP131) - 1),0)</f>
        <v>+4</v>
      </c>
      <c r="S129">
        <f t="shared" si="2"/>
        <v>277</v>
      </c>
      <c r="T129" t="str">
        <f t="shared" si="3"/>
        <v>week not premature</v>
      </c>
    </row>
    <row r="130" spans="1:20" x14ac:dyDescent="0.25">
      <c r="A130" t="str">
        <f>IF(Data1!BV132&lt;$E$3,$D$2,IF(Data1!BV132&lt;=$E$4,$D$3,$D$4))</f>
        <v>Normal</v>
      </c>
      <c r="B130" t="str">
        <f>IF(Data1!BV132&lt;=$E$7,$D$7,$D$8)</f>
        <v>weight not premature</v>
      </c>
      <c r="I130" t="str">
        <f>IF(Data1!D132&lt;$L$3,$K$2,IF(Data1!D132&gt;=$L$4,$K$4,$K$3))</f>
        <v>20-39</v>
      </c>
      <c r="Q130" s="22" t="str">
        <f>IF(ISNUMBER(SEARCH("+",Data1!BP132)),LEFT(Data1!BP132,  SEARCH("+",Data1!BP132) - 1),Data1!BP132)</f>
        <v>38</v>
      </c>
      <c r="R130" s="22" t="str">
        <f>IF(ISNUMBER(SEARCH("+",Data1!BP132)),RIGHT(Data1!BP132,  SEARCH("+",Data1!BP132) - 1),0)</f>
        <v>+3</v>
      </c>
      <c r="S130">
        <f t="shared" si="2"/>
        <v>269</v>
      </c>
      <c r="T130" t="str">
        <f t="shared" si="3"/>
        <v>week not premature</v>
      </c>
    </row>
    <row r="131" spans="1:20" x14ac:dyDescent="0.25">
      <c r="A131" t="str">
        <f>IF(Data1!BV133&lt;$E$3,$D$2,IF(Data1!BV133&lt;=$E$4,$D$3,$D$4))</f>
        <v>Normal</v>
      </c>
      <c r="B131" t="str">
        <f>IF(Data1!BV133&lt;=$E$7,$D$7,$D$8)</f>
        <v>weight not premature</v>
      </c>
      <c r="I131" t="str">
        <f>IF(Data1!D133&lt;$L$3,$K$2,IF(Data1!D133&gt;=$L$4,$K$4,$K$3))</f>
        <v>20-39</v>
      </c>
      <c r="Q131" s="22" t="str">
        <f>IF(ISNUMBER(SEARCH("+",Data1!BP133)),LEFT(Data1!BP133,  SEARCH("+",Data1!BP133) - 1),Data1!BP133)</f>
        <v>40</v>
      </c>
      <c r="R131" s="22" t="str">
        <f>IF(ISNUMBER(SEARCH("+",Data1!BP133)),RIGHT(Data1!BP133,  SEARCH("+",Data1!BP133) - 1),0)</f>
        <v>+3</v>
      </c>
      <c r="S131">
        <f t="shared" ref="S131:S194" si="4">Q131*7+R131</f>
        <v>283</v>
      </c>
      <c r="T131" t="str">
        <f t="shared" ref="T131:T194" si="5">IF($S131&lt;$W$1,$V$2,$V$3)</f>
        <v>week not premature</v>
      </c>
    </row>
    <row r="132" spans="1:20" x14ac:dyDescent="0.25">
      <c r="A132" t="str">
        <f>IF(Data1!BV134&lt;$E$3,$D$2,IF(Data1!BV134&lt;=$E$4,$D$3,$D$4))</f>
        <v>Normal</v>
      </c>
      <c r="B132" t="str">
        <f>IF(Data1!BV134&lt;=$E$7,$D$7,$D$8)</f>
        <v>weight not premature</v>
      </c>
      <c r="I132" t="str">
        <f>IF(Data1!D134&lt;$L$3,$K$2,IF(Data1!D134&gt;=$L$4,$K$4,$K$3))</f>
        <v>20-39</v>
      </c>
      <c r="Q132" s="22">
        <f>IF(ISNUMBER(SEARCH("+",Data1!BP134)),LEFT(Data1!BP134,  SEARCH("+",Data1!BP134) - 1),Data1!BP134)</f>
        <v>40</v>
      </c>
      <c r="R132" s="22">
        <f>IF(ISNUMBER(SEARCH("+",Data1!BP134)),RIGHT(Data1!BP134,  SEARCH("+",Data1!BP134) - 1),0)</f>
        <v>0</v>
      </c>
      <c r="S132">
        <f t="shared" si="4"/>
        <v>280</v>
      </c>
      <c r="T132" t="str">
        <f t="shared" si="5"/>
        <v>week not premature</v>
      </c>
    </row>
    <row r="133" spans="1:20" x14ac:dyDescent="0.25">
      <c r="A133" t="str">
        <f>IF(Data1!BV135&lt;$E$3,$D$2,IF(Data1!BV135&lt;=$E$4,$D$3,$D$4))</f>
        <v>Normal</v>
      </c>
      <c r="B133" t="str">
        <f>IF(Data1!BV135&lt;=$E$7,$D$7,$D$8)</f>
        <v>weight not premature</v>
      </c>
      <c r="I133" t="str">
        <f>IF(Data1!D135&lt;$L$3,$K$2,IF(Data1!D135&gt;=$L$4,$K$4,$K$3))</f>
        <v>20-39</v>
      </c>
      <c r="Q133" s="22" t="str">
        <f>IF(ISNUMBER(SEARCH("+",Data1!BP135)),LEFT(Data1!BP135,  SEARCH("+",Data1!BP135) - 1),Data1!BP135)</f>
        <v>38</v>
      </c>
      <c r="R133" s="22" t="str">
        <f>IF(ISNUMBER(SEARCH("+",Data1!BP135)),RIGHT(Data1!BP135,  SEARCH("+",Data1!BP135) - 1),0)</f>
        <v>+6</v>
      </c>
      <c r="S133">
        <f t="shared" si="4"/>
        <v>272</v>
      </c>
      <c r="T133" t="str">
        <f t="shared" si="5"/>
        <v>week not premature</v>
      </c>
    </row>
    <row r="134" spans="1:20" x14ac:dyDescent="0.25">
      <c r="A134" t="str">
        <f>IF(Data1!BV136&lt;$E$3,$D$2,IF(Data1!BV136&lt;=$E$4,$D$3,$D$4))</f>
        <v>Normal</v>
      </c>
      <c r="B134" t="str">
        <f>IF(Data1!BV136&lt;=$E$7,$D$7,$D$8)</f>
        <v>weight not premature</v>
      </c>
      <c r="I134" t="str">
        <f>IF(Data1!D136&lt;$L$3,$K$2,IF(Data1!D136&gt;=$L$4,$K$4,$K$3))</f>
        <v>20-39</v>
      </c>
      <c r="Q134" s="22">
        <f>IF(ISNUMBER(SEARCH("+",Data1!BP136)),LEFT(Data1!BP136,  SEARCH("+",Data1!BP136) - 1),Data1!BP136)</f>
        <v>39</v>
      </c>
      <c r="R134" s="22">
        <f>IF(ISNUMBER(SEARCH("+",Data1!BP136)),RIGHT(Data1!BP136,  SEARCH("+",Data1!BP136) - 1),0)</f>
        <v>0</v>
      </c>
      <c r="S134">
        <f t="shared" si="4"/>
        <v>273</v>
      </c>
      <c r="T134" t="str">
        <f t="shared" si="5"/>
        <v>week not premature</v>
      </c>
    </row>
    <row r="135" spans="1:20" x14ac:dyDescent="0.25">
      <c r="A135" t="str">
        <f>IF(Data1!BV137&lt;$E$3,$D$2,IF(Data1!BV137&lt;=$E$4,$D$3,$D$4))</f>
        <v>Normal</v>
      </c>
      <c r="B135" t="str">
        <f>IF(Data1!BV137&lt;=$E$7,$D$7,$D$8)</f>
        <v>weight not premature</v>
      </c>
      <c r="I135" t="str">
        <f>IF(Data1!D137&lt;$L$3,$K$2,IF(Data1!D137&gt;=$L$4,$K$4,$K$3))</f>
        <v>20-39</v>
      </c>
      <c r="Q135" s="22" t="str">
        <f>IF(ISNUMBER(SEARCH("+",Data1!BP137)),LEFT(Data1!BP137,  SEARCH("+",Data1!BP137) - 1),Data1!BP137)</f>
        <v>38</v>
      </c>
      <c r="R135" s="22" t="str">
        <f>IF(ISNUMBER(SEARCH("+",Data1!BP137)),RIGHT(Data1!BP137,  SEARCH("+",Data1!BP137) - 1),0)</f>
        <v>+3</v>
      </c>
      <c r="S135">
        <f t="shared" si="4"/>
        <v>269</v>
      </c>
      <c r="T135" t="str">
        <f t="shared" si="5"/>
        <v>week not premature</v>
      </c>
    </row>
    <row r="136" spans="1:20" x14ac:dyDescent="0.25">
      <c r="A136" t="str">
        <f>IF(Data1!BV138&lt;$E$3,$D$2,IF(Data1!BV138&lt;=$E$4,$D$3,$D$4))</f>
        <v>Low</v>
      </c>
      <c r="B136" t="str">
        <f>IF(Data1!BV138&lt;=$E$7,$D$7,$D$8)</f>
        <v>weight premature</v>
      </c>
      <c r="I136" t="str">
        <f>IF(Data1!D138&lt;$L$3,$K$2,IF(Data1!D138&gt;=$L$4,$K$4,$K$3))</f>
        <v>20-39</v>
      </c>
      <c r="Q136" s="22" t="str">
        <f>IF(ISNUMBER(SEARCH("+",Data1!BP138)),LEFT(Data1!BP138,  SEARCH("+",Data1!BP138) - 1),Data1!BP138)</f>
        <v>38</v>
      </c>
      <c r="R136" s="22" t="str">
        <f>IF(ISNUMBER(SEARCH("+",Data1!BP138)),RIGHT(Data1!BP138,  SEARCH("+",Data1!BP138) - 1),0)</f>
        <v>+3</v>
      </c>
      <c r="S136">
        <f t="shared" si="4"/>
        <v>269</v>
      </c>
      <c r="T136" t="str">
        <f t="shared" si="5"/>
        <v>week not premature</v>
      </c>
    </row>
    <row r="137" spans="1:20" x14ac:dyDescent="0.25">
      <c r="A137" t="str">
        <f>IF(Data1!BV139&lt;$E$3,$D$2,IF(Data1!BV139&lt;=$E$4,$D$3,$D$4))</f>
        <v>Normal</v>
      </c>
      <c r="B137" t="str">
        <f>IF(Data1!BV139&lt;=$E$7,$D$7,$D$8)</f>
        <v>weight not premature</v>
      </c>
      <c r="I137" t="str">
        <f>IF(Data1!D139&lt;$L$3,$K$2,IF(Data1!D139&gt;=$L$4,$K$4,$K$3))</f>
        <v>20-39</v>
      </c>
      <c r="Q137" s="22" t="str">
        <f>IF(ISNUMBER(SEARCH("+",Data1!BP139)),LEFT(Data1!BP139,  SEARCH("+",Data1!BP139) - 1),Data1!BP139)</f>
        <v>39</v>
      </c>
      <c r="R137" s="22" t="str">
        <f>IF(ISNUMBER(SEARCH("+",Data1!BP139)),RIGHT(Data1!BP139,  SEARCH("+",Data1!BP139) - 1),0)</f>
        <v>+2</v>
      </c>
      <c r="S137">
        <f t="shared" si="4"/>
        <v>275</v>
      </c>
      <c r="T137" t="str">
        <f t="shared" si="5"/>
        <v>week not premature</v>
      </c>
    </row>
    <row r="138" spans="1:20" x14ac:dyDescent="0.25">
      <c r="A138" t="str">
        <f>IF(Data1!BV140&lt;$E$3,$D$2,IF(Data1!BV140&lt;=$E$4,$D$3,$D$4))</f>
        <v>Normal</v>
      </c>
      <c r="B138" t="str">
        <f>IF(Data1!BV140&lt;=$E$7,$D$7,$D$8)</f>
        <v>weight not premature</v>
      </c>
      <c r="I138" t="str">
        <f>IF(Data1!D140&lt;$L$3,$K$2,IF(Data1!D140&gt;=$L$4,$K$4,$K$3))</f>
        <v>20-39</v>
      </c>
      <c r="Q138" s="22" t="str">
        <f>IF(ISNUMBER(SEARCH("+",Data1!BP140)),LEFT(Data1!BP140,  SEARCH("+",Data1!BP140) - 1),Data1!BP140)</f>
        <v>39</v>
      </c>
      <c r="R138" s="22" t="str">
        <f>IF(ISNUMBER(SEARCH("+",Data1!BP140)),RIGHT(Data1!BP140,  SEARCH("+",Data1!BP140) - 1),0)</f>
        <v>+1</v>
      </c>
      <c r="S138">
        <f t="shared" si="4"/>
        <v>274</v>
      </c>
      <c r="T138" t="str">
        <f t="shared" si="5"/>
        <v>week not premature</v>
      </c>
    </row>
    <row r="139" spans="1:20" x14ac:dyDescent="0.25">
      <c r="A139" t="str">
        <f>IF(Data1!BV141&lt;$E$3,$D$2,IF(Data1!BV141&lt;=$E$4,$D$3,$D$4))</f>
        <v>Normal</v>
      </c>
      <c r="B139" t="str">
        <f>IF(Data1!BV141&lt;=$E$7,$D$7,$D$8)</f>
        <v>weight not premature</v>
      </c>
      <c r="I139" t="str">
        <f>IF(Data1!D141&lt;$L$3,$K$2,IF(Data1!D141&gt;=$L$4,$K$4,$K$3))</f>
        <v>20-39</v>
      </c>
      <c r="Q139" s="22" t="str">
        <f>IF(ISNUMBER(SEARCH("+",Data1!BP141)),LEFT(Data1!BP141,  SEARCH("+",Data1!BP141) - 1),Data1!BP141)</f>
        <v>38</v>
      </c>
      <c r="R139" s="22" t="str">
        <f>IF(ISNUMBER(SEARCH("+",Data1!BP141)),RIGHT(Data1!BP141,  SEARCH("+",Data1!BP141) - 1),0)</f>
        <v>+1</v>
      </c>
      <c r="S139">
        <f t="shared" si="4"/>
        <v>267</v>
      </c>
      <c r="T139" t="str">
        <f t="shared" si="5"/>
        <v>week not premature</v>
      </c>
    </row>
    <row r="140" spans="1:20" x14ac:dyDescent="0.25">
      <c r="A140" t="str">
        <f>IF(Data1!BV142&lt;$E$3,$D$2,IF(Data1!BV142&lt;=$E$4,$D$3,$D$4))</f>
        <v>Normal</v>
      </c>
      <c r="B140" t="str">
        <f>IF(Data1!BV142&lt;=$E$7,$D$7,$D$8)</f>
        <v>weight not premature</v>
      </c>
      <c r="I140" t="str">
        <f>IF(Data1!D142&lt;$L$3,$K$2,IF(Data1!D142&gt;=$L$4,$K$4,$K$3))</f>
        <v>20-39</v>
      </c>
      <c r="Q140" s="22" t="str">
        <f>IF(ISNUMBER(SEARCH("+",Data1!BP142)),LEFT(Data1!BP142,  SEARCH("+",Data1!BP142) - 1),Data1!BP142)</f>
        <v>37</v>
      </c>
      <c r="R140" s="22" t="str">
        <f>IF(ISNUMBER(SEARCH("+",Data1!BP142)),RIGHT(Data1!BP142,  SEARCH("+",Data1!BP142) - 1),0)</f>
        <v>+1</v>
      </c>
      <c r="S140">
        <f t="shared" si="4"/>
        <v>260</v>
      </c>
      <c r="T140" t="str">
        <f t="shared" si="5"/>
        <v>week not premature</v>
      </c>
    </row>
    <row r="141" spans="1:20" x14ac:dyDescent="0.25">
      <c r="A141" t="str">
        <f>IF(Data1!BV143&lt;$E$3,$D$2,IF(Data1!BV143&lt;=$E$4,$D$3,$D$4))</f>
        <v>Normal</v>
      </c>
      <c r="B141" t="str">
        <f>IF(Data1!BV143&lt;=$E$7,$D$7,$D$8)</f>
        <v>weight not premature</v>
      </c>
      <c r="I141" t="str">
        <f>IF(Data1!D143&lt;$L$3,$K$2,IF(Data1!D143&gt;=$L$4,$K$4,$K$3))</f>
        <v>20-39</v>
      </c>
      <c r="Q141" s="22" t="str">
        <f>IF(ISNUMBER(SEARCH("+",Data1!BP143)),LEFT(Data1!BP143,  SEARCH("+",Data1!BP143) - 1),Data1!BP143)</f>
        <v>41</v>
      </c>
      <c r="R141" s="22" t="str">
        <f>IF(ISNUMBER(SEARCH("+",Data1!BP143)),RIGHT(Data1!BP143,  SEARCH("+",Data1!BP143) - 1),0)</f>
        <v>+3</v>
      </c>
      <c r="S141">
        <f t="shared" si="4"/>
        <v>290</v>
      </c>
      <c r="T141" t="str">
        <f t="shared" si="5"/>
        <v>week not premature</v>
      </c>
    </row>
    <row r="142" spans="1:20" x14ac:dyDescent="0.25">
      <c r="A142" t="str">
        <f>IF(Data1!BV144&lt;$E$3,$D$2,IF(Data1!BV144&lt;=$E$4,$D$3,$D$4))</f>
        <v>Normal</v>
      </c>
      <c r="B142" t="str">
        <f>IF(Data1!BV144&lt;=$E$7,$D$7,$D$8)</f>
        <v>weight not premature</v>
      </c>
      <c r="I142" t="str">
        <f>IF(Data1!D144&lt;$L$3,$K$2,IF(Data1!D144&gt;=$L$4,$K$4,$K$3))</f>
        <v>20-39</v>
      </c>
      <c r="Q142" s="22" t="str">
        <f>IF(ISNUMBER(SEARCH("+",Data1!BP144)),LEFT(Data1!BP144,  SEARCH("+",Data1!BP144) - 1),Data1!BP144)</f>
        <v>39</v>
      </c>
      <c r="R142" s="22" t="str">
        <f>IF(ISNUMBER(SEARCH("+",Data1!BP144)),RIGHT(Data1!BP144,  SEARCH("+",Data1!BP144) - 1),0)</f>
        <v>+2</v>
      </c>
      <c r="S142">
        <f t="shared" si="4"/>
        <v>275</v>
      </c>
      <c r="T142" t="str">
        <f t="shared" si="5"/>
        <v>week not premature</v>
      </c>
    </row>
    <row r="143" spans="1:20" x14ac:dyDescent="0.25">
      <c r="A143" t="str">
        <f>IF(Data1!BV145&lt;$E$3,$D$2,IF(Data1!BV145&lt;=$E$4,$D$3,$D$4))</f>
        <v>Normal</v>
      </c>
      <c r="B143" t="str">
        <f>IF(Data1!BV145&lt;=$E$7,$D$7,$D$8)</f>
        <v>weight not premature</v>
      </c>
      <c r="I143" t="str">
        <f>IF(Data1!D145&lt;$L$3,$K$2,IF(Data1!D145&gt;=$L$4,$K$4,$K$3))</f>
        <v>20-39</v>
      </c>
      <c r="Q143" s="22" t="str">
        <f>IF(ISNUMBER(SEARCH("+",Data1!BP145)),LEFT(Data1!BP145,  SEARCH("+",Data1!BP145) - 1),Data1!BP145)</f>
        <v>37</v>
      </c>
      <c r="R143" s="22" t="str">
        <f>IF(ISNUMBER(SEARCH("+",Data1!BP145)),RIGHT(Data1!BP145,  SEARCH("+",Data1!BP145) - 1),0)</f>
        <v>+1</v>
      </c>
      <c r="S143">
        <f t="shared" si="4"/>
        <v>260</v>
      </c>
      <c r="T143" t="str">
        <f t="shared" si="5"/>
        <v>week not premature</v>
      </c>
    </row>
    <row r="144" spans="1:20" x14ac:dyDescent="0.25">
      <c r="A144" t="str">
        <f>IF(Data1!BV146&lt;$E$3,$D$2,IF(Data1!BV146&lt;=$E$4,$D$3,$D$4))</f>
        <v>Normal</v>
      </c>
      <c r="B144" t="str">
        <f>IF(Data1!BV146&lt;=$E$7,$D$7,$D$8)</f>
        <v>weight not premature</v>
      </c>
      <c r="I144" t="str">
        <f>IF(Data1!D146&lt;$L$3,$K$2,IF(Data1!D146&gt;=$L$4,$K$4,$K$3))</f>
        <v>20-39</v>
      </c>
      <c r="Q144" s="22" t="str">
        <f>IF(ISNUMBER(SEARCH("+",Data1!BP146)),LEFT(Data1!BP146,  SEARCH("+",Data1!BP146) - 1),Data1!BP146)</f>
        <v>38</v>
      </c>
      <c r="R144" s="22" t="str">
        <f>IF(ISNUMBER(SEARCH("+",Data1!BP146)),RIGHT(Data1!BP146,  SEARCH("+",Data1!BP146) - 1),0)</f>
        <v>+4</v>
      </c>
      <c r="S144">
        <f t="shared" si="4"/>
        <v>270</v>
      </c>
      <c r="T144" t="str">
        <f t="shared" si="5"/>
        <v>week not premature</v>
      </c>
    </row>
    <row r="145" spans="1:20" x14ac:dyDescent="0.25">
      <c r="A145" t="str">
        <f>IF(Data1!BV147&lt;$E$3,$D$2,IF(Data1!BV147&lt;=$E$4,$D$3,$D$4))</f>
        <v>Normal</v>
      </c>
      <c r="B145" t="str">
        <f>IF(Data1!BV147&lt;=$E$7,$D$7,$D$8)</f>
        <v>weight not premature</v>
      </c>
      <c r="I145" t="str">
        <f>IF(Data1!D147&lt;$L$3,$K$2,IF(Data1!D147&gt;=$L$4,$K$4,$K$3))</f>
        <v>20-39</v>
      </c>
      <c r="Q145" s="22" t="str">
        <f>IF(ISNUMBER(SEARCH("+",Data1!BP147)),LEFT(Data1!BP147,  SEARCH("+",Data1!BP147) - 1),Data1!BP147)</f>
        <v>38</v>
      </c>
      <c r="R145" s="22" t="str">
        <f>IF(ISNUMBER(SEARCH("+",Data1!BP147)),RIGHT(Data1!BP147,  SEARCH("+",Data1!BP147) - 1),0)</f>
        <v>+5</v>
      </c>
      <c r="S145">
        <f t="shared" si="4"/>
        <v>271</v>
      </c>
      <c r="T145" t="str">
        <f t="shared" si="5"/>
        <v>week not premature</v>
      </c>
    </row>
    <row r="146" spans="1:20" x14ac:dyDescent="0.25">
      <c r="A146" t="str">
        <f>IF(Data1!BV148&lt;$E$3,$D$2,IF(Data1!BV148&lt;=$E$4,$D$3,$D$4))</f>
        <v>Normal</v>
      </c>
      <c r="B146" t="str">
        <f>IF(Data1!BV148&lt;=$E$7,$D$7,$D$8)</f>
        <v>weight not premature</v>
      </c>
      <c r="I146" t="str">
        <f>IF(Data1!D148&lt;$L$3,$K$2,IF(Data1!D148&gt;=$L$4,$K$4,$K$3))</f>
        <v>20-39</v>
      </c>
      <c r="Q146" s="22" t="str">
        <f>IF(ISNUMBER(SEARCH("+",Data1!BP148)),LEFT(Data1!BP148,  SEARCH("+",Data1!BP148) - 1),Data1!BP148)</f>
        <v>40</v>
      </c>
      <c r="R146" s="22" t="str">
        <f>IF(ISNUMBER(SEARCH("+",Data1!BP148)),RIGHT(Data1!BP148,  SEARCH("+",Data1!BP148) - 1),0)</f>
        <v>+4</v>
      </c>
      <c r="S146">
        <f t="shared" si="4"/>
        <v>284</v>
      </c>
      <c r="T146" t="str">
        <f t="shared" si="5"/>
        <v>week not premature</v>
      </c>
    </row>
    <row r="147" spans="1:20" x14ac:dyDescent="0.25">
      <c r="A147" t="str">
        <f>IF(Data1!BV149&lt;$E$3,$D$2,IF(Data1!BV149&lt;=$E$4,$D$3,$D$4))</f>
        <v>Normal</v>
      </c>
      <c r="B147" t="str">
        <f>IF(Data1!BV149&lt;=$E$7,$D$7,$D$8)</f>
        <v>weight not premature</v>
      </c>
      <c r="I147" t="str">
        <f>IF(Data1!D149&lt;$L$3,$K$2,IF(Data1!D149&gt;=$L$4,$K$4,$K$3))</f>
        <v>20-39</v>
      </c>
      <c r="Q147" s="22" t="str">
        <f>IF(ISNUMBER(SEARCH("+",Data1!BP149)),LEFT(Data1!BP149,  SEARCH("+",Data1!BP149) - 1),Data1!BP149)</f>
        <v>39</v>
      </c>
      <c r="R147" s="22" t="str">
        <f>IF(ISNUMBER(SEARCH("+",Data1!BP149)),RIGHT(Data1!BP149,  SEARCH("+",Data1!BP149) - 1),0)</f>
        <v>+4</v>
      </c>
      <c r="S147">
        <f t="shared" si="4"/>
        <v>277</v>
      </c>
      <c r="T147" t="str">
        <f t="shared" si="5"/>
        <v>week not premature</v>
      </c>
    </row>
    <row r="148" spans="1:20" x14ac:dyDescent="0.25">
      <c r="A148" t="str">
        <f>IF(Data1!BV150&lt;$E$3,$D$2,IF(Data1!BV150&lt;=$E$4,$D$3,$D$4))</f>
        <v>Normal</v>
      </c>
      <c r="B148" t="str">
        <f>IF(Data1!BV150&lt;=$E$7,$D$7,$D$8)</f>
        <v>weight not premature</v>
      </c>
      <c r="I148" t="str">
        <f>IF(Data1!D150&lt;$L$3,$K$2,IF(Data1!D150&gt;=$L$4,$K$4,$K$3))</f>
        <v>20-39</v>
      </c>
      <c r="Q148" s="22" t="str">
        <f>IF(ISNUMBER(SEARCH("+",Data1!BP150)),LEFT(Data1!BP150,  SEARCH("+",Data1!BP150) - 1),Data1!BP150)</f>
        <v>40</v>
      </c>
      <c r="R148" s="22" t="str">
        <f>IF(ISNUMBER(SEARCH("+",Data1!BP150)),RIGHT(Data1!BP150,  SEARCH("+",Data1!BP150) - 1),0)</f>
        <v>+4</v>
      </c>
      <c r="S148">
        <f t="shared" si="4"/>
        <v>284</v>
      </c>
      <c r="T148" t="str">
        <f t="shared" si="5"/>
        <v>week not premature</v>
      </c>
    </row>
    <row r="149" spans="1:20" x14ac:dyDescent="0.25">
      <c r="A149" t="str">
        <f>IF(Data1!BV151&lt;$E$3,$D$2,IF(Data1!BV151&lt;=$E$4,$D$3,$D$4))</f>
        <v>Normal</v>
      </c>
      <c r="B149" t="str">
        <f>IF(Data1!BV151&lt;=$E$7,$D$7,$D$8)</f>
        <v>weight not premature</v>
      </c>
      <c r="I149" t="str">
        <f>IF(Data1!D151&lt;$L$3,$K$2,IF(Data1!D151&gt;=$L$4,$K$4,$K$3))</f>
        <v>20-39</v>
      </c>
      <c r="Q149" s="22" t="str">
        <f>IF(ISNUMBER(SEARCH("+",Data1!BP151)),LEFT(Data1!BP151,  SEARCH("+",Data1!BP151) - 1),Data1!BP151)</f>
        <v>38</v>
      </c>
      <c r="R149" s="22" t="str">
        <f>IF(ISNUMBER(SEARCH("+",Data1!BP151)),RIGHT(Data1!BP151,  SEARCH("+",Data1!BP151) - 1),0)</f>
        <v>+3</v>
      </c>
      <c r="S149">
        <f t="shared" si="4"/>
        <v>269</v>
      </c>
      <c r="T149" t="str">
        <f t="shared" si="5"/>
        <v>week not premature</v>
      </c>
    </row>
    <row r="150" spans="1:20" x14ac:dyDescent="0.25">
      <c r="A150" t="str">
        <f>IF(Data1!BV152&lt;$E$3,$D$2,IF(Data1!BV152&lt;=$E$4,$D$3,$D$4))</f>
        <v>Normal</v>
      </c>
      <c r="B150" t="str">
        <f>IF(Data1!BV152&lt;=$E$7,$D$7,$D$8)</f>
        <v>weight not premature</v>
      </c>
      <c r="I150" t="str">
        <f>IF(Data1!D152&lt;$L$3,$K$2,IF(Data1!D152&gt;=$L$4,$K$4,$K$3))</f>
        <v>20-39</v>
      </c>
      <c r="Q150" s="22" t="str">
        <f>IF(ISNUMBER(SEARCH("+",Data1!BP152)),LEFT(Data1!BP152,  SEARCH("+",Data1!BP152) - 1),Data1!BP152)</f>
        <v>38</v>
      </c>
      <c r="R150" s="22" t="str">
        <f>IF(ISNUMBER(SEARCH("+",Data1!BP152)),RIGHT(Data1!BP152,  SEARCH("+",Data1!BP152) - 1),0)</f>
        <v>+1</v>
      </c>
      <c r="S150">
        <f t="shared" si="4"/>
        <v>267</v>
      </c>
      <c r="T150" t="str">
        <f t="shared" si="5"/>
        <v>week not premature</v>
      </c>
    </row>
    <row r="151" spans="1:20" x14ac:dyDescent="0.25">
      <c r="A151" t="str">
        <f>IF(Data1!BV153&lt;$E$3,$D$2,IF(Data1!BV153&lt;=$E$4,$D$3,$D$4))</f>
        <v>Normal</v>
      </c>
      <c r="B151" t="str">
        <f>IF(Data1!BV153&lt;=$E$7,$D$7,$D$8)</f>
        <v>weight not premature</v>
      </c>
      <c r="I151" t="str">
        <f>IF(Data1!D153&lt;$L$3,$K$2,IF(Data1!D153&gt;=$L$4,$K$4,$K$3))</f>
        <v>20-39</v>
      </c>
      <c r="Q151" s="22" t="str">
        <f>IF(ISNUMBER(SEARCH("+",Data1!BP153)),LEFT(Data1!BP153,  SEARCH("+",Data1!BP153) - 1),Data1!BP153)</f>
        <v>40</v>
      </c>
      <c r="R151" s="22" t="str">
        <f>IF(ISNUMBER(SEARCH("+",Data1!BP153)),RIGHT(Data1!BP153,  SEARCH("+",Data1!BP153) - 1),0)</f>
        <v>+4</v>
      </c>
      <c r="S151">
        <f t="shared" si="4"/>
        <v>284</v>
      </c>
      <c r="T151" t="str">
        <f t="shared" si="5"/>
        <v>week not premature</v>
      </c>
    </row>
    <row r="152" spans="1:20" x14ac:dyDescent="0.25">
      <c r="A152" t="str">
        <f>IF(Data1!BV154&lt;$E$3,$D$2,IF(Data1!BV154&lt;=$E$4,$D$3,$D$4))</f>
        <v>High</v>
      </c>
      <c r="B152" t="str">
        <f>IF(Data1!BV154&lt;=$E$7,$D$7,$D$8)</f>
        <v>weight not premature</v>
      </c>
      <c r="I152" t="str">
        <f>IF(Data1!D154&lt;$L$3,$K$2,IF(Data1!D154&gt;=$L$4,$K$4,$K$3))</f>
        <v>20-39</v>
      </c>
      <c r="Q152" s="22" t="str">
        <f>IF(ISNUMBER(SEARCH("+",Data1!BP154)),LEFT(Data1!BP154,  SEARCH("+",Data1!BP154) - 1),Data1!BP154)</f>
        <v>40</v>
      </c>
      <c r="R152" s="22" t="str">
        <f>IF(ISNUMBER(SEARCH("+",Data1!BP154)),RIGHT(Data1!BP154,  SEARCH("+",Data1!BP154) - 1),0)</f>
        <v>+2</v>
      </c>
      <c r="S152">
        <f t="shared" si="4"/>
        <v>282</v>
      </c>
      <c r="T152" t="str">
        <f t="shared" si="5"/>
        <v>week not premature</v>
      </c>
    </row>
    <row r="153" spans="1:20" x14ac:dyDescent="0.25">
      <c r="A153" t="str">
        <f>IF(Data1!BV155&lt;$E$3,$D$2,IF(Data1!BV155&lt;=$E$4,$D$3,$D$4))</f>
        <v>Normal</v>
      </c>
      <c r="B153" t="str">
        <f>IF(Data1!BV155&lt;=$E$7,$D$7,$D$8)</f>
        <v>weight not premature</v>
      </c>
      <c r="I153" t="str">
        <f>IF(Data1!D155&lt;$L$3,$K$2,IF(Data1!D155&gt;=$L$4,$K$4,$K$3))</f>
        <v>20-39</v>
      </c>
      <c r="Q153" s="22" t="str">
        <f>IF(ISNUMBER(SEARCH("+",Data1!BP155)),LEFT(Data1!BP155,  SEARCH("+",Data1!BP155) - 1),Data1!BP155)</f>
        <v>39</v>
      </c>
      <c r="R153" s="22" t="str">
        <f>IF(ISNUMBER(SEARCH("+",Data1!BP155)),RIGHT(Data1!BP155,  SEARCH("+",Data1!BP155) - 1),0)</f>
        <v>+2</v>
      </c>
      <c r="S153">
        <f t="shared" si="4"/>
        <v>275</v>
      </c>
      <c r="T153" t="str">
        <f t="shared" si="5"/>
        <v>week not premature</v>
      </c>
    </row>
    <row r="154" spans="1:20" x14ac:dyDescent="0.25">
      <c r="A154" t="str">
        <f>IF(Data1!BV156&lt;$E$3,$D$2,IF(Data1!BV156&lt;=$E$4,$D$3,$D$4))</f>
        <v>Normal</v>
      </c>
      <c r="B154" t="str">
        <f>IF(Data1!BV156&lt;=$E$7,$D$7,$D$8)</f>
        <v>weight not premature</v>
      </c>
      <c r="I154" t="str">
        <f>IF(Data1!D156&lt;$L$3,$K$2,IF(Data1!D156&gt;=$L$4,$K$4,$K$3))</f>
        <v>20-39</v>
      </c>
      <c r="Q154" s="22">
        <f>IF(ISNUMBER(SEARCH("+",Data1!BP156)),LEFT(Data1!BP156,  SEARCH("+",Data1!BP156) - 1),Data1!BP156)</f>
        <v>39</v>
      </c>
      <c r="R154" s="22">
        <f>IF(ISNUMBER(SEARCH("+",Data1!BP156)),RIGHT(Data1!BP156,  SEARCH("+",Data1!BP156) - 1),0)</f>
        <v>0</v>
      </c>
      <c r="S154">
        <f t="shared" si="4"/>
        <v>273</v>
      </c>
      <c r="T154" t="str">
        <f t="shared" si="5"/>
        <v>week not premature</v>
      </c>
    </row>
    <row r="155" spans="1:20" x14ac:dyDescent="0.25">
      <c r="A155" t="str">
        <f>IF(Data1!BV157&lt;$E$3,$D$2,IF(Data1!BV157&lt;=$E$4,$D$3,$D$4))</f>
        <v>Normal</v>
      </c>
      <c r="B155" t="str">
        <f>IF(Data1!BV157&lt;=$E$7,$D$7,$D$8)</f>
        <v>weight not premature</v>
      </c>
      <c r="I155" t="str">
        <f>IF(Data1!D157&lt;$L$3,$K$2,IF(Data1!D157&gt;=$L$4,$K$4,$K$3))</f>
        <v>20-39</v>
      </c>
      <c r="Q155" s="22" t="str">
        <f>IF(ISNUMBER(SEARCH("+",Data1!BP157)),LEFT(Data1!BP157,  SEARCH("+",Data1!BP157) - 1),Data1!BP157)</f>
        <v>39</v>
      </c>
      <c r="R155" s="22" t="str">
        <f>IF(ISNUMBER(SEARCH("+",Data1!BP157)),RIGHT(Data1!BP157,  SEARCH("+",Data1!BP157) - 1),0)</f>
        <v>+3</v>
      </c>
      <c r="S155">
        <f t="shared" si="4"/>
        <v>276</v>
      </c>
      <c r="T155" t="str">
        <f t="shared" si="5"/>
        <v>week not premature</v>
      </c>
    </row>
    <row r="156" spans="1:20" x14ac:dyDescent="0.25">
      <c r="A156" t="str">
        <f>IF(Data1!BV158&lt;$E$3,$D$2,IF(Data1!BV158&lt;=$E$4,$D$3,$D$4))</f>
        <v>High</v>
      </c>
      <c r="B156" t="str">
        <f>IF(Data1!BV158&lt;=$E$7,$D$7,$D$8)</f>
        <v>weight not premature</v>
      </c>
      <c r="I156" t="str">
        <f>IF(Data1!D158&lt;$L$3,$K$2,IF(Data1!D158&gt;=$L$4,$K$4,$K$3))</f>
        <v>20-39</v>
      </c>
      <c r="Q156" s="22" t="str">
        <f>IF(ISNUMBER(SEARCH("+",Data1!BP158)),LEFT(Data1!BP158,  SEARCH("+",Data1!BP158) - 1),Data1!BP158)</f>
        <v>39</v>
      </c>
      <c r="R156" s="22" t="str">
        <f>IF(ISNUMBER(SEARCH("+",Data1!BP158)),RIGHT(Data1!BP158,  SEARCH("+",Data1!BP158) - 1),0)</f>
        <v>+3</v>
      </c>
      <c r="S156">
        <f t="shared" si="4"/>
        <v>276</v>
      </c>
      <c r="T156" t="str">
        <f t="shared" si="5"/>
        <v>week not premature</v>
      </c>
    </row>
    <row r="157" spans="1:20" x14ac:dyDescent="0.25">
      <c r="A157" t="str">
        <f>IF(Data1!BV159&lt;$E$3,$D$2,IF(Data1!BV159&lt;=$E$4,$D$3,$D$4))</f>
        <v>High</v>
      </c>
      <c r="B157" t="str">
        <f>IF(Data1!BV159&lt;=$E$7,$D$7,$D$8)</f>
        <v>weight not premature</v>
      </c>
      <c r="I157" t="str">
        <f>IF(Data1!D159&lt;$L$3,$K$2,IF(Data1!D159&gt;=$L$4,$K$4,$K$3))</f>
        <v>20-39</v>
      </c>
      <c r="Q157" s="22">
        <f>IF(ISNUMBER(SEARCH("+",Data1!BP159)),LEFT(Data1!BP159,  SEARCH("+",Data1!BP159) - 1),Data1!BP159)</f>
        <v>41</v>
      </c>
      <c r="R157" s="22">
        <f>IF(ISNUMBER(SEARCH("+",Data1!BP159)),RIGHT(Data1!BP159,  SEARCH("+",Data1!BP159) - 1),0)</f>
        <v>0</v>
      </c>
      <c r="S157">
        <f t="shared" si="4"/>
        <v>287</v>
      </c>
      <c r="T157" t="str">
        <f t="shared" si="5"/>
        <v>week not premature</v>
      </c>
    </row>
    <row r="158" spans="1:20" x14ac:dyDescent="0.25">
      <c r="A158" t="str">
        <f>IF(Data1!BV160&lt;$E$3,$D$2,IF(Data1!BV160&lt;=$E$4,$D$3,$D$4))</f>
        <v>Normal</v>
      </c>
      <c r="B158" t="str">
        <f>IF(Data1!BV160&lt;=$E$7,$D$7,$D$8)</f>
        <v>weight not premature</v>
      </c>
      <c r="I158" t="str">
        <f>IF(Data1!D160&lt;$L$3,$K$2,IF(Data1!D160&gt;=$L$4,$K$4,$K$3))</f>
        <v>20-39</v>
      </c>
      <c r="Q158" s="22">
        <f>IF(ISNUMBER(SEARCH("+",Data1!BP160)),LEFT(Data1!BP160,  SEARCH("+",Data1!BP160) - 1),Data1!BP160)</f>
        <v>40</v>
      </c>
      <c r="R158" s="22">
        <f>IF(ISNUMBER(SEARCH("+",Data1!BP160)),RIGHT(Data1!BP160,  SEARCH("+",Data1!BP160) - 1),0)</f>
        <v>0</v>
      </c>
      <c r="S158">
        <f t="shared" si="4"/>
        <v>280</v>
      </c>
      <c r="T158" t="str">
        <f t="shared" si="5"/>
        <v>week not premature</v>
      </c>
    </row>
    <row r="159" spans="1:20" x14ac:dyDescent="0.25">
      <c r="A159" t="str">
        <f>IF(Data1!BV161&lt;$E$3,$D$2,IF(Data1!BV161&lt;=$E$4,$D$3,$D$4))</f>
        <v>Normal</v>
      </c>
      <c r="B159" t="str">
        <f>IF(Data1!BV161&lt;=$E$7,$D$7,$D$8)</f>
        <v>weight not premature</v>
      </c>
      <c r="I159" t="str">
        <f>IF(Data1!D161&lt;$L$3,$K$2,IF(Data1!D161&gt;=$L$4,$K$4,$K$3))</f>
        <v>&gt;=40</v>
      </c>
      <c r="Q159" s="22" t="str">
        <f>IF(ISNUMBER(SEARCH("+",Data1!BP161)),LEFT(Data1!BP161,  SEARCH("+",Data1!BP161) - 1),Data1!BP161)</f>
        <v>38</v>
      </c>
      <c r="R159" s="22" t="str">
        <f>IF(ISNUMBER(SEARCH("+",Data1!BP161)),RIGHT(Data1!BP161,  SEARCH("+",Data1!BP161) - 1),0)</f>
        <v>+6</v>
      </c>
      <c r="S159">
        <f t="shared" si="4"/>
        <v>272</v>
      </c>
      <c r="T159" t="str">
        <f t="shared" si="5"/>
        <v>week not premature</v>
      </c>
    </row>
    <row r="160" spans="1:20" x14ac:dyDescent="0.25">
      <c r="A160" t="str">
        <f>IF(Data1!BV162&lt;$E$3,$D$2,IF(Data1!BV162&lt;=$E$4,$D$3,$D$4))</f>
        <v>Normal</v>
      </c>
      <c r="B160" t="str">
        <f>IF(Data1!BV162&lt;=$E$7,$D$7,$D$8)</f>
        <v>weight not premature</v>
      </c>
      <c r="I160" t="str">
        <f>IF(Data1!D162&lt;$L$3,$K$2,IF(Data1!D162&gt;=$L$4,$K$4,$K$3))</f>
        <v>20-39</v>
      </c>
      <c r="Q160" s="22" t="str">
        <f>IF(ISNUMBER(SEARCH("+",Data1!BP162)),LEFT(Data1!BP162,  SEARCH("+",Data1!BP162) - 1),Data1!BP162)</f>
        <v>37</v>
      </c>
      <c r="R160" s="22" t="str">
        <f>IF(ISNUMBER(SEARCH("+",Data1!BP162)),RIGHT(Data1!BP162,  SEARCH("+",Data1!BP162) - 1),0)</f>
        <v>+3</v>
      </c>
      <c r="S160">
        <f t="shared" si="4"/>
        <v>262</v>
      </c>
      <c r="T160" t="str">
        <f t="shared" si="5"/>
        <v>week not premature</v>
      </c>
    </row>
    <row r="161" spans="1:20" x14ac:dyDescent="0.25">
      <c r="A161" t="str">
        <f>IF(Data1!BV163&lt;$E$3,$D$2,IF(Data1!BV163&lt;=$E$4,$D$3,$D$4))</f>
        <v>Low</v>
      </c>
      <c r="B161" t="str">
        <f>IF(Data1!BV163&lt;=$E$7,$D$7,$D$8)</f>
        <v>weight premature</v>
      </c>
      <c r="I161" t="str">
        <f>IF(Data1!D163&lt;$L$3,$K$2,IF(Data1!D163&gt;=$L$4,$K$4,$K$3))</f>
        <v>20-39</v>
      </c>
      <c r="Q161" s="22" t="str">
        <f>IF(ISNUMBER(SEARCH("+",Data1!BP163)),LEFT(Data1!BP163,  SEARCH("+",Data1!BP163) - 1),Data1!BP163)</f>
        <v>37</v>
      </c>
      <c r="R161" s="22" t="str">
        <f>IF(ISNUMBER(SEARCH("+",Data1!BP163)),RIGHT(Data1!BP163,  SEARCH("+",Data1!BP163) - 1),0)</f>
        <v>+1</v>
      </c>
      <c r="S161">
        <f t="shared" si="4"/>
        <v>260</v>
      </c>
      <c r="T161" t="str">
        <f t="shared" si="5"/>
        <v>week not premature</v>
      </c>
    </row>
    <row r="162" spans="1:20" x14ac:dyDescent="0.25">
      <c r="A162" t="str">
        <f>IF(Data1!BV164&lt;$E$3,$D$2,IF(Data1!BV164&lt;=$E$4,$D$3,$D$4))</f>
        <v>Normal</v>
      </c>
      <c r="B162" t="str">
        <f>IF(Data1!BV164&lt;=$E$7,$D$7,$D$8)</f>
        <v>weight not premature</v>
      </c>
      <c r="I162" t="str">
        <f>IF(Data1!D164&lt;$L$3,$K$2,IF(Data1!D164&gt;=$L$4,$K$4,$K$3))</f>
        <v>20-39</v>
      </c>
      <c r="Q162" s="22">
        <f>IF(ISNUMBER(SEARCH("+",Data1!BP164)),LEFT(Data1!BP164,  SEARCH("+",Data1!BP164) - 1),Data1!BP164)</f>
        <v>38</v>
      </c>
      <c r="R162" s="22">
        <f>IF(ISNUMBER(SEARCH("+",Data1!BP164)),RIGHT(Data1!BP164,  SEARCH("+",Data1!BP164) - 1),0)</f>
        <v>0</v>
      </c>
      <c r="S162">
        <f t="shared" si="4"/>
        <v>266</v>
      </c>
      <c r="T162" t="str">
        <f t="shared" si="5"/>
        <v>week not premature</v>
      </c>
    </row>
    <row r="163" spans="1:20" x14ac:dyDescent="0.25">
      <c r="A163" t="str">
        <f>IF(Data1!BV165&lt;$E$3,$D$2,IF(Data1!BV165&lt;=$E$4,$D$3,$D$4))</f>
        <v>Normal</v>
      </c>
      <c r="B163" t="str">
        <f>IF(Data1!BV165&lt;=$E$7,$D$7,$D$8)</f>
        <v>weight not premature</v>
      </c>
      <c r="I163" t="str">
        <f>IF(Data1!D165&lt;$L$3,$K$2,IF(Data1!D165&gt;=$L$4,$K$4,$K$3))</f>
        <v>20-39</v>
      </c>
      <c r="Q163" s="22" t="str">
        <f>IF(ISNUMBER(SEARCH("+",Data1!BP165)),LEFT(Data1!BP165,  SEARCH("+",Data1!BP165) - 1),Data1!BP165)</f>
        <v>38</v>
      </c>
      <c r="R163" s="22" t="str">
        <f>IF(ISNUMBER(SEARCH("+",Data1!BP165)),RIGHT(Data1!BP165,  SEARCH("+",Data1!BP165) - 1),0)</f>
        <v>+5</v>
      </c>
      <c r="S163">
        <f t="shared" si="4"/>
        <v>271</v>
      </c>
      <c r="T163" t="str">
        <f t="shared" si="5"/>
        <v>week not premature</v>
      </c>
    </row>
    <row r="164" spans="1:20" x14ac:dyDescent="0.25">
      <c r="A164" t="str">
        <f>IF(Data1!BV166&lt;$E$3,$D$2,IF(Data1!BV166&lt;=$E$4,$D$3,$D$4))</f>
        <v>Normal</v>
      </c>
      <c r="B164" t="str">
        <f>IF(Data1!BV166&lt;=$E$7,$D$7,$D$8)</f>
        <v>weight not premature</v>
      </c>
      <c r="I164" t="str">
        <f>IF(Data1!D166&lt;$L$3,$K$2,IF(Data1!D166&gt;=$L$4,$K$4,$K$3))</f>
        <v>20-39</v>
      </c>
      <c r="Q164" s="22" t="str">
        <f>IF(ISNUMBER(SEARCH("+",Data1!BP166)),LEFT(Data1!BP166,  SEARCH("+",Data1!BP166) - 1),Data1!BP166)</f>
        <v>37</v>
      </c>
      <c r="R164" s="22" t="str">
        <f>IF(ISNUMBER(SEARCH("+",Data1!BP166)),RIGHT(Data1!BP166,  SEARCH("+",Data1!BP166) - 1),0)</f>
        <v>+5</v>
      </c>
      <c r="S164">
        <f t="shared" si="4"/>
        <v>264</v>
      </c>
      <c r="T164" t="str">
        <f t="shared" si="5"/>
        <v>week not premature</v>
      </c>
    </row>
    <row r="165" spans="1:20" x14ac:dyDescent="0.25">
      <c r="A165" t="str">
        <f>IF(Data1!BV167&lt;$E$3,$D$2,IF(Data1!BV167&lt;=$E$4,$D$3,$D$4))</f>
        <v>Normal</v>
      </c>
      <c r="B165" t="str">
        <f>IF(Data1!BV167&lt;=$E$7,$D$7,$D$8)</f>
        <v>weight not premature</v>
      </c>
      <c r="I165" t="str">
        <f>IF(Data1!D167&lt;$L$3,$K$2,IF(Data1!D167&gt;=$L$4,$K$4,$K$3))</f>
        <v>&gt;=40</v>
      </c>
      <c r="Q165" s="22" t="str">
        <f>IF(ISNUMBER(SEARCH("+",Data1!BP167)),LEFT(Data1!BP167,  SEARCH("+",Data1!BP167) - 1),Data1!BP167)</f>
        <v>39</v>
      </c>
      <c r="R165" s="22" t="str">
        <f>IF(ISNUMBER(SEARCH("+",Data1!BP167)),RIGHT(Data1!BP167,  SEARCH("+",Data1!BP167) - 1),0)</f>
        <v>+1</v>
      </c>
      <c r="S165">
        <f t="shared" si="4"/>
        <v>274</v>
      </c>
      <c r="T165" t="str">
        <f t="shared" si="5"/>
        <v>week not premature</v>
      </c>
    </row>
    <row r="166" spans="1:20" x14ac:dyDescent="0.25">
      <c r="A166" t="str">
        <f>IF(Data1!BV168&lt;$E$3,$D$2,IF(Data1!BV168&lt;=$E$4,$D$3,$D$4))</f>
        <v>Normal</v>
      </c>
      <c r="B166" t="str">
        <f>IF(Data1!BV168&lt;=$E$7,$D$7,$D$8)</f>
        <v>weight not premature</v>
      </c>
      <c r="I166" t="str">
        <f>IF(Data1!D168&lt;$L$3,$K$2,IF(Data1!D168&gt;=$L$4,$K$4,$K$3))</f>
        <v>20-39</v>
      </c>
      <c r="Q166" s="22" t="str">
        <f>IF(ISNUMBER(SEARCH("+",Data1!BP168)),LEFT(Data1!BP168,  SEARCH("+",Data1!BP168) - 1),Data1!BP168)</f>
        <v>40</v>
      </c>
      <c r="R166" s="22" t="str">
        <f>IF(ISNUMBER(SEARCH("+",Data1!BP168)),RIGHT(Data1!BP168,  SEARCH("+",Data1!BP168) - 1),0)</f>
        <v>+2</v>
      </c>
      <c r="S166">
        <f t="shared" si="4"/>
        <v>282</v>
      </c>
      <c r="T166" t="str">
        <f t="shared" si="5"/>
        <v>week not premature</v>
      </c>
    </row>
    <row r="167" spans="1:20" x14ac:dyDescent="0.25">
      <c r="A167" t="str">
        <f>IF(Data1!BV169&lt;$E$3,$D$2,IF(Data1!BV169&lt;=$E$4,$D$3,$D$4))</f>
        <v>Normal</v>
      </c>
      <c r="B167" t="str">
        <f>IF(Data1!BV169&lt;=$E$7,$D$7,$D$8)</f>
        <v>weight not premature</v>
      </c>
      <c r="I167" t="str">
        <f>IF(Data1!D169&lt;$L$3,$K$2,IF(Data1!D169&gt;=$L$4,$K$4,$K$3))</f>
        <v>20-39</v>
      </c>
      <c r="Q167" s="22" t="str">
        <f>IF(ISNUMBER(SEARCH("+",Data1!BP169)),LEFT(Data1!BP169,  SEARCH("+",Data1!BP169) - 1),Data1!BP169)</f>
        <v>37</v>
      </c>
      <c r="R167" s="22" t="str">
        <f>IF(ISNUMBER(SEARCH("+",Data1!BP169)),RIGHT(Data1!BP169,  SEARCH("+",Data1!BP169) - 1),0)</f>
        <v>+6</v>
      </c>
      <c r="S167">
        <f t="shared" si="4"/>
        <v>265</v>
      </c>
      <c r="T167" t="str">
        <f t="shared" si="5"/>
        <v>week not premature</v>
      </c>
    </row>
    <row r="168" spans="1:20" x14ac:dyDescent="0.25">
      <c r="A168" t="str">
        <f>IF(Data1!BV170&lt;$E$3,$D$2,IF(Data1!BV170&lt;=$E$4,$D$3,$D$4))</f>
        <v>Normal</v>
      </c>
      <c r="B168" t="str">
        <f>IF(Data1!BV170&lt;=$E$7,$D$7,$D$8)</f>
        <v>weight not premature</v>
      </c>
      <c r="I168" t="str">
        <f>IF(Data1!D170&lt;$L$3,$K$2,IF(Data1!D170&gt;=$L$4,$K$4,$K$3))</f>
        <v>20-39</v>
      </c>
      <c r="Q168" s="22">
        <f>IF(ISNUMBER(SEARCH("+",Data1!BP170)),LEFT(Data1!BP170,  SEARCH("+",Data1!BP170) - 1),Data1!BP170)</f>
        <v>41</v>
      </c>
      <c r="R168" s="22">
        <f>IF(ISNUMBER(SEARCH("+",Data1!BP170)),RIGHT(Data1!BP170,  SEARCH("+",Data1!BP170) - 1),0)</f>
        <v>0</v>
      </c>
      <c r="S168">
        <f t="shared" si="4"/>
        <v>287</v>
      </c>
      <c r="T168" t="str">
        <f t="shared" si="5"/>
        <v>week not premature</v>
      </c>
    </row>
    <row r="169" spans="1:20" x14ac:dyDescent="0.25">
      <c r="A169" t="str">
        <f>IF(Data1!BV171&lt;$E$3,$D$2,IF(Data1!BV171&lt;=$E$4,$D$3,$D$4))</f>
        <v>Normal</v>
      </c>
      <c r="B169" t="str">
        <f>IF(Data1!BV171&lt;=$E$7,$D$7,$D$8)</f>
        <v>weight not premature</v>
      </c>
      <c r="I169" t="str">
        <f>IF(Data1!D171&lt;$L$3,$K$2,IF(Data1!D171&gt;=$L$4,$K$4,$K$3))</f>
        <v>20-39</v>
      </c>
      <c r="Q169" s="22" t="str">
        <f>IF(ISNUMBER(SEARCH("+",Data1!BP171)),LEFT(Data1!BP171,  SEARCH("+",Data1!BP171) - 1),Data1!BP171)</f>
        <v>40</v>
      </c>
      <c r="R169" s="22" t="str">
        <f>IF(ISNUMBER(SEARCH("+",Data1!BP171)),RIGHT(Data1!BP171,  SEARCH("+",Data1!BP171) - 1),0)</f>
        <v>+4</v>
      </c>
      <c r="S169">
        <f t="shared" si="4"/>
        <v>284</v>
      </c>
      <c r="T169" t="str">
        <f t="shared" si="5"/>
        <v>week not premature</v>
      </c>
    </row>
    <row r="170" spans="1:20" x14ac:dyDescent="0.25">
      <c r="A170" t="str">
        <f>IF(Data1!BV172&lt;$E$3,$D$2,IF(Data1!BV172&lt;=$E$4,$D$3,$D$4))</f>
        <v>Normal</v>
      </c>
      <c r="B170" t="str">
        <f>IF(Data1!BV172&lt;=$E$7,$D$7,$D$8)</f>
        <v>weight not premature</v>
      </c>
      <c r="I170" t="str">
        <f>IF(Data1!D172&lt;$L$3,$K$2,IF(Data1!D172&gt;=$L$4,$K$4,$K$3))</f>
        <v>20-39</v>
      </c>
      <c r="Q170" s="22" t="str">
        <f>IF(ISNUMBER(SEARCH("+",Data1!BP172)),LEFT(Data1!BP172,  SEARCH("+",Data1!BP172) - 1),Data1!BP172)</f>
        <v>40</v>
      </c>
      <c r="R170" s="22" t="str">
        <f>IF(ISNUMBER(SEARCH("+",Data1!BP172)),RIGHT(Data1!BP172,  SEARCH("+",Data1!BP172) - 1),0)</f>
        <v>+4</v>
      </c>
      <c r="S170">
        <f t="shared" si="4"/>
        <v>284</v>
      </c>
      <c r="T170" t="str">
        <f t="shared" si="5"/>
        <v>week not premature</v>
      </c>
    </row>
    <row r="171" spans="1:20" x14ac:dyDescent="0.25">
      <c r="A171" t="str">
        <f>IF(Data1!BV173&lt;$E$3,$D$2,IF(Data1!BV173&lt;=$E$4,$D$3,$D$4))</f>
        <v>Normal</v>
      </c>
      <c r="B171" t="str">
        <f>IF(Data1!BV173&lt;=$E$7,$D$7,$D$8)</f>
        <v>weight not premature</v>
      </c>
      <c r="I171" t="str">
        <f>IF(Data1!D173&lt;$L$3,$K$2,IF(Data1!D173&gt;=$L$4,$K$4,$K$3))</f>
        <v>20-39</v>
      </c>
      <c r="Q171" s="22" t="str">
        <f>IF(ISNUMBER(SEARCH("+",Data1!BP173)),LEFT(Data1!BP173,  SEARCH("+",Data1!BP173) - 1),Data1!BP173)</f>
        <v>38</v>
      </c>
      <c r="R171" s="22" t="str">
        <f>IF(ISNUMBER(SEARCH("+",Data1!BP173)),RIGHT(Data1!BP173,  SEARCH("+",Data1!BP173) - 1),0)</f>
        <v>+4</v>
      </c>
      <c r="S171">
        <f t="shared" si="4"/>
        <v>270</v>
      </c>
      <c r="T171" t="str">
        <f t="shared" si="5"/>
        <v>week not premature</v>
      </c>
    </row>
    <row r="172" spans="1:20" x14ac:dyDescent="0.25">
      <c r="A172" t="str">
        <f>IF(Data1!BV174&lt;$E$3,$D$2,IF(Data1!BV174&lt;=$E$4,$D$3,$D$4))</f>
        <v>Normal</v>
      </c>
      <c r="B172" t="str">
        <f>IF(Data1!BV174&lt;=$E$7,$D$7,$D$8)</f>
        <v>weight not premature</v>
      </c>
      <c r="I172" t="str">
        <f>IF(Data1!D174&lt;$L$3,$K$2,IF(Data1!D174&gt;=$L$4,$K$4,$K$3))</f>
        <v>20-39</v>
      </c>
      <c r="Q172" s="22" t="str">
        <f>IF(ISNUMBER(SEARCH("+",Data1!BP174)),LEFT(Data1!BP174,  SEARCH("+",Data1!BP174) - 1),Data1!BP174)</f>
        <v>40</v>
      </c>
      <c r="R172" s="22" t="str">
        <f>IF(ISNUMBER(SEARCH("+",Data1!BP174)),RIGHT(Data1!BP174,  SEARCH("+",Data1!BP174) - 1),0)</f>
        <v>+5</v>
      </c>
      <c r="S172">
        <f t="shared" si="4"/>
        <v>285</v>
      </c>
      <c r="T172" t="str">
        <f t="shared" si="5"/>
        <v>week not premature</v>
      </c>
    </row>
    <row r="173" spans="1:20" x14ac:dyDescent="0.25">
      <c r="A173" t="str">
        <f>IF(Data1!BV175&lt;$E$3,$D$2,IF(Data1!BV175&lt;=$E$4,$D$3,$D$4))</f>
        <v>Normal</v>
      </c>
      <c r="B173" t="str">
        <f>IF(Data1!BV175&lt;=$E$7,$D$7,$D$8)</f>
        <v>weight not premature</v>
      </c>
      <c r="I173" t="str">
        <f>IF(Data1!D175&lt;$L$3,$K$2,IF(Data1!D175&gt;=$L$4,$K$4,$K$3))</f>
        <v>20-39</v>
      </c>
      <c r="Q173" s="22" t="str">
        <f>IF(ISNUMBER(SEARCH("+",Data1!BP175)),LEFT(Data1!BP175,  SEARCH("+",Data1!BP175) - 1),Data1!BP175)</f>
        <v>38</v>
      </c>
      <c r="R173" s="22" t="str">
        <f>IF(ISNUMBER(SEARCH("+",Data1!BP175)),RIGHT(Data1!BP175,  SEARCH("+",Data1!BP175) - 1),0)</f>
        <v>+2</v>
      </c>
      <c r="S173">
        <f t="shared" si="4"/>
        <v>268</v>
      </c>
      <c r="T173" t="str">
        <f t="shared" si="5"/>
        <v>week not premature</v>
      </c>
    </row>
    <row r="174" spans="1:20" x14ac:dyDescent="0.25">
      <c r="A174" t="str">
        <f>IF(Data1!BV176&lt;$E$3,$D$2,IF(Data1!BV176&lt;=$E$4,$D$3,$D$4))</f>
        <v>Normal</v>
      </c>
      <c r="B174" t="str">
        <f>IF(Data1!BV176&lt;=$E$7,$D$7,$D$8)</f>
        <v>weight not premature</v>
      </c>
      <c r="I174" t="str">
        <f>IF(Data1!D176&lt;$L$3,$K$2,IF(Data1!D176&gt;=$L$4,$K$4,$K$3))</f>
        <v>20-39</v>
      </c>
      <c r="Q174" s="22" t="str">
        <f>IF(ISNUMBER(SEARCH("+",Data1!BP176)),LEFT(Data1!BP176,  SEARCH("+",Data1!BP176) - 1),Data1!BP176)</f>
        <v>37</v>
      </c>
      <c r="R174" s="22" t="str">
        <f>IF(ISNUMBER(SEARCH("+",Data1!BP176)),RIGHT(Data1!BP176,  SEARCH("+",Data1!BP176) - 1),0)</f>
        <v>+5</v>
      </c>
      <c r="S174">
        <f t="shared" si="4"/>
        <v>264</v>
      </c>
      <c r="T174" t="str">
        <f t="shared" si="5"/>
        <v>week not premature</v>
      </c>
    </row>
    <row r="175" spans="1:20" x14ac:dyDescent="0.25">
      <c r="A175" t="str">
        <f>IF(Data1!BV177&lt;$E$3,$D$2,IF(Data1!BV177&lt;=$E$4,$D$3,$D$4))</f>
        <v>Normal</v>
      </c>
      <c r="B175" t="str">
        <f>IF(Data1!BV177&lt;=$E$7,$D$7,$D$8)</f>
        <v>weight not premature</v>
      </c>
      <c r="I175" t="str">
        <f>IF(Data1!D177&lt;$L$3,$K$2,IF(Data1!D177&gt;=$L$4,$K$4,$K$3))</f>
        <v>20-39</v>
      </c>
      <c r="Q175" s="22" t="str">
        <f>IF(ISNUMBER(SEARCH("+",Data1!BP177)),LEFT(Data1!BP177,  SEARCH("+",Data1!BP177) - 1),Data1!BP177)</f>
        <v>39</v>
      </c>
      <c r="R175" s="22" t="str">
        <f>IF(ISNUMBER(SEARCH("+",Data1!BP177)),RIGHT(Data1!BP177,  SEARCH("+",Data1!BP177) - 1),0)</f>
        <v>+4</v>
      </c>
      <c r="S175">
        <f t="shared" si="4"/>
        <v>277</v>
      </c>
      <c r="T175" t="str">
        <f t="shared" si="5"/>
        <v>week not premature</v>
      </c>
    </row>
    <row r="176" spans="1:20" x14ac:dyDescent="0.25">
      <c r="A176" t="str">
        <f>IF(Data1!BV178&lt;$E$3,$D$2,IF(Data1!BV178&lt;=$E$4,$D$3,$D$4))</f>
        <v>Normal</v>
      </c>
      <c r="B176" t="str">
        <f>IF(Data1!BV178&lt;=$E$7,$D$7,$D$8)</f>
        <v>weight not premature</v>
      </c>
      <c r="I176" t="str">
        <f>IF(Data1!D178&lt;$L$3,$K$2,IF(Data1!D178&gt;=$L$4,$K$4,$K$3))</f>
        <v>20-39</v>
      </c>
      <c r="Q176" s="22" t="str">
        <f>IF(ISNUMBER(SEARCH("+",Data1!BP178)),LEFT(Data1!BP178,  SEARCH("+",Data1!BP178) - 1),Data1!BP178)</f>
        <v>41</v>
      </c>
      <c r="R176" s="22" t="str">
        <f>IF(ISNUMBER(SEARCH("+",Data1!BP178)),RIGHT(Data1!BP178,  SEARCH("+",Data1!BP178) - 1),0)</f>
        <v>+2</v>
      </c>
      <c r="S176">
        <f t="shared" si="4"/>
        <v>289</v>
      </c>
      <c r="T176" t="str">
        <f t="shared" si="5"/>
        <v>week not premature</v>
      </c>
    </row>
    <row r="177" spans="1:20" x14ac:dyDescent="0.25">
      <c r="A177" t="str">
        <f>IF(Data1!BV179&lt;$E$3,$D$2,IF(Data1!BV179&lt;=$E$4,$D$3,$D$4))</f>
        <v>Normal</v>
      </c>
      <c r="B177" t="str">
        <f>IF(Data1!BV179&lt;=$E$7,$D$7,$D$8)</f>
        <v>weight not premature</v>
      </c>
      <c r="I177" t="str">
        <f>IF(Data1!D179&lt;$L$3,$K$2,IF(Data1!D179&gt;=$L$4,$K$4,$K$3))</f>
        <v>20-39</v>
      </c>
      <c r="Q177" s="22" t="str">
        <f>IF(ISNUMBER(SEARCH("+",Data1!BP179)),LEFT(Data1!BP179,  SEARCH("+",Data1!BP179) - 1),Data1!BP179)</f>
        <v>39</v>
      </c>
      <c r="R177" s="22" t="str">
        <f>IF(ISNUMBER(SEARCH("+",Data1!BP179)),RIGHT(Data1!BP179,  SEARCH("+",Data1!BP179) - 1),0)</f>
        <v>+3</v>
      </c>
      <c r="S177">
        <f t="shared" si="4"/>
        <v>276</v>
      </c>
      <c r="T177" t="str">
        <f t="shared" si="5"/>
        <v>week not premature</v>
      </c>
    </row>
    <row r="178" spans="1:20" x14ac:dyDescent="0.25">
      <c r="A178" t="str">
        <f>IF(Data1!BV180&lt;$E$3,$D$2,IF(Data1!BV180&lt;=$E$4,$D$3,$D$4))</f>
        <v>Normal</v>
      </c>
      <c r="B178" t="str">
        <f>IF(Data1!BV180&lt;=$E$7,$D$7,$D$8)</f>
        <v>weight not premature</v>
      </c>
      <c r="I178" t="str">
        <f>IF(Data1!D180&lt;$L$3,$K$2,IF(Data1!D180&gt;=$L$4,$K$4,$K$3))</f>
        <v>20-39</v>
      </c>
      <c r="Q178" s="22" t="str">
        <f>IF(ISNUMBER(SEARCH("+",Data1!BP180)),LEFT(Data1!BP180,  SEARCH("+",Data1!BP180) - 1),Data1!BP180)</f>
        <v>41</v>
      </c>
      <c r="R178" s="22" t="str">
        <f>IF(ISNUMBER(SEARCH("+",Data1!BP180)),RIGHT(Data1!BP180,  SEARCH("+",Data1!BP180) - 1),0)</f>
        <v>+1</v>
      </c>
      <c r="S178">
        <f t="shared" si="4"/>
        <v>288</v>
      </c>
      <c r="T178" t="str">
        <f t="shared" si="5"/>
        <v>week not premature</v>
      </c>
    </row>
    <row r="179" spans="1:20" x14ac:dyDescent="0.25">
      <c r="A179" t="str">
        <f>IF(Data1!BV181&lt;$E$3,$D$2,IF(Data1!BV181&lt;=$E$4,$D$3,$D$4))</f>
        <v>Normal</v>
      </c>
      <c r="B179" t="str">
        <f>IF(Data1!BV181&lt;=$E$7,$D$7,$D$8)</f>
        <v>weight not premature</v>
      </c>
      <c r="I179" t="str">
        <f>IF(Data1!D181&lt;$L$3,$K$2,IF(Data1!D181&gt;=$L$4,$K$4,$K$3))</f>
        <v>20-39</v>
      </c>
      <c r="Q179" s="22" t="str">
        <f>IF(ISNUMBER(SEARCH("+",Data1!BP181)),LEFT(Data1!BP181,  SEARCH("+",Data1!BP181) - 1),Data1!BP181)</f>
        <v>39</v>
      </c>
      <c r="R179" s="22" t="str">
        <f>IF(ISNUMBER(SEARCH("+",Data1!BP181)),RIGHT(Data1!BP181,  SEARCH("+",Data1!BP181) - 1),0)</f>
        <v>+3</v>
      </c>
      <c r="S179">
        <f t="shared" si="4"/>
        <v>276</v>
      </c>
      <c r="T179" t="str">
        <f t="shared" si="5"/>
        <v>week not premature</v>
      </c>
    </row>
    <row r="180" spans="1:20" x14ac:dyDescent="0.25">
      <c r="A180" t="str">
        <f>IF(Data1!BV182&lt;$E$3,$D$2,IF(Data1!BV182&lt;=$E$4,$D$3,$D$4))</f>
        <v>Normal</v>
      </c>
      <c r="B180" t="str">
        <f>IF(Data1!BV182&lt;=$E$7,$D$7,$D$8)</f>
        <v>weight not premature</v>
      </c>
      <c r="I180" t="str">
        <f>IF(Data1!D182&lt;$L$3,$K$2,IF(Data1!D182&gt;=$L$4,$K$4,$K$3))</f>
        <v>20-39</v>
      </c>
      <c r="Q180" s="22" t="str">
        <f>IF(ISNUMBER(SEARCH("+",Data1!BP182)),LEFT(Data1!BP182,  SEARCH("+",Data1!BP182) - 1),Data1!BP182)</f>
        <v>37</v>
      </c>
      <c r="R180" s="22" t="str">
        <f>IF(ISNUMBER(SEARCH("+",Data1!BP182)),RIGHT(Data1!BP182,  SEARCH("+",Data1!BP182) - 1),0)</f>
        <v>+6</v>
      </c>
      <c r="S180">
        <f t="shared" si="4"/>
        <v>265</v>
      </c>
      <c r="T180" t="str">
        <f t="shared" si="5"/>
        <v>week not premature</v>
      </c>
    </row>
    <row r="181" spans="1:20" x14ac:dyDescent="0.25">
      <c r="A181" t="str">
        <f>IF(Data1!BV183&lt;$E$3,$D$2,IF(Data1!BV183&lt;=$E$4,$D$3,$D$4))</f>
        <v>Normal</v>
      </c>
      <c r="B181" t="str">
        <f>IF(Data1!BV183&lt;=$E$7,$D$7,$D$8)</f>
        <v>weight not premature</v>
      </c>
      <c r="I181" t="str">
        <f>IF(Data1!D183&lt;$L$3,$K$2,IF(Data1!D183&gt;=$L$4,$K$4,$K$3))</f>
        <v>20-39</v>
      </c>
      <c r="Q181" s="22" t="str">
        <f>IF(ISNUMBER(SEARCH("+",Data1!BP183)),LEFT(Data1!BP183,  SEARCH("+",Data1!BP183) - 1),Data1!BP183)</f>
        <v>41</v>
      </c>
      <c r="R181" s="22" t="str">
        <f>IF(ISNUMBER(SEARCH("+",Data1!BP183)),RIGHT(Data1!BP183,  SEARCH("+",Data1!BP183) - 1),0)</f>
        <v>+6</v>
      </c>
      <c r="S181">
        <f t="shared" si="4"/>
        <v>293</v>
      </c>
      <c r="T181" t="str">
        <f t="shared" si="5"/>
        <v>week not premature</v>
      </c>
    </row>
    <row r="182" spans="1:20" x14ac:dyDescent="0.25">
      <c r="A182" t="str">
        <f>IF(Data1!BV184&lt;$E$3,$D$2,IF(Data1!BV184&lt;=$E$4,$D$3,$D$4))</f>
        <v>Normal</v>
      </c>
      <c r="B182" t="str">
        <f>IF(Data1!BV184&lt;=$E$7,$D$7,$D$8)</f>
        <v>weight not premature</v>
      </c>
      <c r="I182" t="str">
        <f>IF(Data1!D184&lt;$L$3,$K$2,IF(Data1!D184&gt;=$L$4,$K$4,$K$3))</f>
        <v>20-39</v>
      </c>
      <c r="Q182" s="22">
        <f>IF(ISNUMBER(SEARCH("+",Data1!BP184)),LEFT(Data1!BP184,  SEARCH("+",Data1!BP184) - 1),Data1!BP184)</f>
        <v>39</v>
      </c>
      <c r="R182" s="22">
        <f>IF(ISNUMBER(SEARCH("+",Data1!BP184)),RIGHT(Data1!BP184,  SEARCH("+",Data1!BP184) - 1),0)</f>
        <v>0</v>
      </c>
      <c r="S182">
        <f t="shared" si="4"/>
        <v>273</v>
      </c>
      <c r="T182" t="str">
        <f t="shared" si="5"/>
        <v>week not premature</v>
      </c>
    </row>
    <row r="183" spans="1:20" x14ac:dyDescent="0.25">
      <c r="A183" t="str">
        <f>IF(Data1!BV185&lt;$E$3,$D$2,IF(Data1!BV185&lt;=$E$4,$D$3,$D$4))</f>
        <v>Normal</v>
      </c>
      <c r="B183" t="str">
        <f>IF(Data1!BV185&lt;=$E$7,$D$7,$D$8)</f>
        <v>weight not premature</v>
      </c>
      <c r="I183" t="str">
        <f>IF(Data1!D185&lt;$L$3,$K$2,IF(Data1!D185&gt;=$L$4,$K$4,$K$3))</f>
        <v>20-39</v>
      </c>
      <c r="Q183" s="22" t="str">
        <f>IF(ISNUMBER(SEARCH("+",Data1!BP185)),LEFT(Data1!BP185,  SEARCH("+",Data1!BP185) - 1),Data1!BP185)</f>
        <v>40</v>
      </c>
      <c r="R183" s="22" t="str">
        <f>IF(ISNUMBER(SEARCH("+",Data1!BP185)),RIGHT(Data1!BP185,  SEARCH("+",Data1!BP185) - 1),0)</f>
        <v>+4</v>
      </c>
      <c r="S183">
        <f t="shared" si="4"/>
        <v>284</v>
      </c>
      <c r="T183" t="str">
        <f t="shared" si="5"/>
        <v>week not premature</v>
      </c>
    </row>
    <row r="184" spans="1:20" x14ac:dyDescent="0.25">
      <c r="A184" t="str">
        <f>IF(Data1!BV186&lt;$E$3,$D$2,IF(Data1!BV186&lt;=$E$4,$D$3,$D$4))</f>
        <v>Normal</v>
      </c>
      <c r="B184" t="str">
        <f>IF(Data1!BV186&lt;=$E$7,$D$7,$D$8)</f>
        <v>weight not premature</v>
      </c>
      <c r="I184" t="str">
        <f>IF(Data1!D186&lt;$L$3,$K$2,IF(Data1!D186&gt;=$L$4,$K$4,$K$3))</f>
        <v>20-39</v>
      </c>
      <c r="Q184" s="22" t="str">
        <f>IF(ISNUMBER(SEARCH("+",Data1!BP186)),LEFT(Data1!BP186,  SEARCH("+",Data1!BP186) - 1),Data1!BP186)</f>
        <v>40</v>
      </c>
      <c r="R184" s="22" t="str">
        <f>IF(ISNUMBER(SEARCH("+",Data1!BP186)),RIGHT(Data1!BP186,  SEARCH("+",Data1!BP186) - 1),0)</f>
        <v>+3</v>
      </c>
      <c r="S184">
        <f t="shared" si="4"/>
        <v>283</v>
      </c>
      <c r="T184" t="str">
        <f t="shared" si="5"/>
        <v>week not premature</v>
      </c>
    </row>
    <row r="185" spans="1:20" x14ac:dyDescent="0.25">
      <c r="A185" t="str">
        <f>IF(Data1!BV187&lt;$E$3,$D$2,IF(Data1!BV187&lt;=$E$4,$D$3,$D$4))</f>
        <v>Normal</v>
      </c>
      <c r="B185" t="str">
        <f>IF(Data1!BV187&lt;=$E$7,$D$7,$D$8)</f>
        <v>weight not premature</v>
      </c>
      <c r="I185" t="str">
        <f>IF(Data1!D187&lt;$L$3,$K$2,IF(Data1!D187&gt;=$L$4,$K$4,$K$3))</f>
        <v>20-39</v>
      </c>
      <c r="Q185" s="22" t="str">
        <f>IF(ISNUMBER(SEARCH("+",Data1!BP187)),LEFT(Data1!BP187,  SEARCH("+",Data1!BP187) - 1),Data1!BP187)</f>
        <v>40</v>
      </c>
      <c r="R185" s="22" t="str">
        <f>IF(ISNUMBER(SEARCH("+",Data1!BP187)),RIGHT(Data1!BP187,  SEARCH("+",Data1!BP187) - 1),0)</f>
        <v>+4</v>
      </c>
      <c r="S185">
        <f t="shared" si="4"/>
        <v>284</v>
      </c>
      <c r="T185" t="str">
        <f t="shared" si="5"/>
        <v>week not premature</v>
      </c>
    </row>
    <row r="186" spans="1:20" x14ac:dyDescent="0.25">
      <c r="A186" t="str">
        <f>IF(Data1!BV188&lt;$E$3,$D$2,IF(Data1!BV188&lt;=$E$4,$D$3,$D$4))</f>
        <v>Normal</v>
      </c>
      <c r="B186" t="str">
        <f>IF(Data1!BV188&lt;=$E$7,$D$7,$D$8)</f>
        <v>weight not premature</v>
      </c>
      <c r="I186" t="str">
        <f>IF(Data1!D188&lt;$L$3,$K$2,IF(Data1!D188&gt;=$L$4,$K$4,$K$3))</f>
        <v>20-39</v>
      </c>
      <c r="Q186" s="22" t="str">
        <f>IF(ISNUMBER(SEARCH("+",Data1!BP188)),LEFT(Data1!BP188,  SEARCH("+",Data1!BP188) - 1),Data1!BP188)</f>
        <v>41</v>
      </c>
      <c r="R186" s="22" t="str">
        <f>IF(ISNUMBER(SEARCH("+",Data1!BP188)),RIGHT(Data1!BP188,  SEARCH("+",Data1!BP188) - 1),0)</f>
        <v>+3</v>
      </c>
      <c r="S186">
        <f t="shared" si="4"/>
        <v>290</v>
      </c>
      <c r="T186" t="str">
        <f t="shared" si="5"/>
        <v>week not premature</v>
      </c>
    </row>
    <row r="187" spans="1:20" x14ac:dyDescent="0.25">
      <c r="A187" t="str">
        <f>IF(Data1!BV189&lt;$E$3,$D$2,IF(Data1!BV189&lt;=$E$4,$D$3,$D$4))</f>
        <v>High</v>
      </c>
      <c r="B187" t="str">
        <f>IF(Data1!BV189&lt;=$E$7,$D$7,$D$8)</f>
        <v>weight not premature</v>
      </c>
      <c r="I187" t="str">
        <f>IF(Data1!D189&lt;$L$3,$K$2,IF(Data1!D189&gt;=$L$4,$K$4,$K$3))</f>
        <v>&gt;=40</v>
      </c>
      <c r="Q187" s="22" t="str">
        <f>IF(ISNUMBER(SEARCH("+",Data1!BP189)),LEFT(Data1!BP189,  SEARCH("+",Data1!BP189) - 1),Data1!BP189)</f>
        <v>39</v>
      </c>
      <c r="R187" s="22" t="str">
        <f>IF(ISNUMBER(SEARCH("+",Data1!BP189)),RIGHT(Data1!BP189,  SEARCH("+",Data1!BP189) - 1),0)</f>
        <v>+3</v>
      </c>
      <c r="S187">
        <f t="shared" si="4"/>
        <v>276</v>
      </c>
      <c r="T187" t="str">
        <f t="shared" si="5"/>
        <v>week not premature</v>
      </c>
    </row>
    <row r="188" spans="1:20" x14ac:dyDescent="0.25">
      <c r="A188" t="str">
        <f>IF(Data1!BV190&lt;$E$3,$D$2,IF(Data1!BV190&lt;=$E$4,$D$3,$D$4))</f>
        <v>Normal</v>
      </c>
      <c r="B188" t="str">
        <f>IF(Data1!BV190&lt;=$E$7,$D$7,$D$8)</f>
        <v>weight not premature</v>
      </c>
      <c r="I188" t="str">
        <f>IF(Data1!D190&lt;$L$3,$K$2,IF(Data1!D190&gt;=$L$4,$K$4,$K$3))</f>
        <v>20-39</v>
      </c>
      <c r="Q188" s="22" t="str">
        <f>IF(ISNUMBER(SEARCH("+",Data1!BP190)),LEFT(Data1!BP190,  SEARCH("+",Data1!BP190) - 1),Data1!BP190)</f>
        <v>40</v>
      </c>
      <c r="R188" s="22" t="str">
        <f>IF(ISNUMBER(SEARCH("+",Data1!BP190)),RIGHT(Data1!BP190,  SEARCH("+",Data1!BP190) - 1),0)</f>
        <v>+2</v>
      </c>
      <c r="S188">
        <f t="shared" si="4"/>
        <v>282</v>
      </c>
      <c r="T188" t="str">
        <f t="shared" si="5"/>
        <v>week not premature</v>
      </c>
    </row>
    <row r="189" spans="1:20" x14ac:dyDescent="0.25">
      <c r="A189" t="str">
        <f>IF(Data1!BV191&lt;$E$3,$D$2,IF(Data1!BV191&lt;=$E$4,$D$3,$D$4))</f>
        <v>Normal</v>
      </c>
      <c r="B189" t="str">
        <f>IF(Data1!BV191&lt;=$E$7,$D$7,$D$8)</f>
        <v>weight not premature</v>
      </c>
      <c r="I189" t="str">
        <f>IF(Data1!D191&lt;$L$3,$K$2,IF(Data1!D191&gt;=$L$4,$K$4,$K$3))</f>
        <v>20-39</v>
      </c>
      <c r="Q189" s="22" t="str">
        <f>IF(ISNUMBER(SEARCH("+",Data1!BP191)),LEFT(Data1!BP191,  SEARCH("+",Data1!BP191) - 1),Data1!BP191)</f>
        <v>40</v>
      </c>
      <c r="R189" s="22" t="str">
        <f>IF(ISNUMBER(SEARCH("+",Data1!BP191)),RIGHT(Data1!BP191,  SEARCH("+",Data1!BP191) - 1),0)</f>
        <v>+3</v>
      </c>
      <c r="S189">
        <f t="shared" si="4"/>
        <v>283</v>
      </c>
      <c r="T189" t="str">
        <f t="shared" si="5"/>
        <v>week not premature</v>
      </c>
    </row>
    <row r="190" spans="1:20" x14ac:dyDescent="0.25">
      <c r="A190" t="str">
        <f>IF(Data1!BV192&lt;$E$3,$D$2,IF(Data1!BV192&lt;=$E$4,$D$3,$D$4))</f>
        <v>Normal</v>
      </c>
      <c r="B190" t="str">
        <f>IF(Data1!BV192&lt;=$E$7,$D$7,$D$8)</f>
        <v>weight not premature</v>
      </c>
      <c r="I190" t="str">
        <f>IF(Data1!D192&lt;$L$3,$K$2,IF(Data1!D192&gt;=$L$4,$K$4,$K$3))</f>
        <v>20-39</v>
      </c>
      <c r="Q190" s="22" t="str">
        <f>IF(ISNUMBER(SEARCH("+",Data1!BP192)),LEFT(Data1!BP192,  SEARCH("+",Data1!BP192) - 1),Data1!BP192)</f>
        <v>38</v>
      </c>
      <c r="R190" s="22" t="str">
        <f>IF(ISNUMBER(SEARCH("+",Data1!BP192)),RIGHT(Data1!BP192,  SEARCH("+",Data1!BP192) - 1),0)</f>
        <v>+6</v>
      </c>
      <c r="S190">
        <f t="shared" si="4"/>
        <v>272</v>
      </c>
      <c r="T190" t="str">
        <f t="shared" si="5"/>
        <v>week not premature</v>
      </c>
    </row>
    <row r="191" spans="1:20" x14ac:dyDescent="0.25">
      <c r="A191" t="str">
        <f>IF(Data1!BV193&lt;$E$3,$D$2,IF(Data1!BV193&lt;=$E$4,$D$3,$D$4))</f>
        <v>Normal</v>
      </c>
      <c r="B191" t="str">
        <f>IF(Data1!BV193&lt;=$E$7,$D$7,$D$8)</f>
        <v>weight not premature</v>
      </c>
      <c r="I191" t="str">
        <f>IF(Data1!D193&lt;$L$3,$K$2,IF(Data1!D193&gt;=$L$4,$K$4,$K$3))</f>
        <v>20-39</v>
      </c>
      <c r="Q191" s="22" t="str">
        <f>IF(ISNUMBER(SEARCH("+",Data1!BP193)),LEFT(Data1!BP193,  SEARCH("+",Data1!BP193) - 1),Data1!BP193)</f>
        <v>39</v>
      </c>
      <c r="R191" s="22" t="str">
        <f>IF(ISNUMBER(SEARCH("+",Data1!BP193)),RIGHT(Data1!BP193,  SEARCH("+",Data1!BP193) - 1),0)</f>
        <v>+6</v>
      </c>
      <c r="S191">
        <f t="shared" si="4"/>
        <v>279</v>
      </c>
      <c r="T191" t="str">
        <f t="shared" si="5"/>
        <v>week not premature</v>
      </c>
    </row>
    <row r="192" spans="1:20" x14ac:dyDescent="0.25">
      <c r="A192" t="str">
        <f>IF(Data1!BV194&lt;$E$3,$D$2,IF(Data1!BV194&lt;=$E$4,$D$3,$D$4))</f>
        <v>Normal</v>
      </c>
      <c r="B192" t="str">
        <f>IF(Data1!BV194&lt;=$E$7,$D$7,$D$8)</f>
        <v>weight not premature</v>
      </c>
      <c r="I192" t="str">
        <f>IF(Data1!D194&lt;$L$3,$K$2,IF(Data1!D194&gt;=$L$4,$K$4,$K$3))</f>
        <v>20-39</v>
      </c>
      <c r="Q192" s="22" t="str">
        <f>IF(ISNUMBER(SEARCH("+",Data1!BP194)),LEFT(Data1!BP194,  SEARCH("+",Data1!BP194) - 1),Data1!BP194)</f>
        <v>39</v>
      </c>
      <c r="R192" s="22" t="str">
        <f>IF(ISNUMBER(SEARCH("+",Data1!BP194)),RIGHT(Data1!BP194,  SEARCH("+",Data1!BP194) - 1),0)</f>
        <v>+3</v>
      </c>
      <c r="S192">
        <f t="shared" si="4"/>
        <v>276</v>
      </c>
      <c r="T192" t="str">
        <f t="shared" si="5"/>
        <v>week not premature</v>
      </c>
    </row>
    <row r="193" spans="1:20" x14ac:dyDescent="0.25">
      <c r="A193" t="str">
        <f>IF(Data1!BV195&lt;$E$3,$D$2,IF(Data1!BV195&lt;=$E$4,$D$3,$D$4))</f>
        <v>Normal</v>
      </c>
      <c r="B193" t="str">
        <f>IF(Data1!BV195&lt;=$E$7,$D$7,$D$8)</f>
        <v>weight not premature</v>
      </c>
      <c r="I193" t="str">
        <f>IF(Data1!D195&lt;$L$3,$K$2,IF(Data1!D195&gt;=$L$4,$K$4,$K$3))</f>
        <v>20-39</v>
      </c>
      <c r="Q193" s="22">
        <f>IF(ISNUMBER(SEARCH("+",Data1!BP195)),LEFT(Data1!BP195,  SEARCH("+",Data1!BP195) - 1),Data1!BP195)</f>
        <v>40</v>
      </c>
      <c r="R193" s="22">
        <f>IF(ISNUMBER(SEARCH("+",Data1!BP195)),RIGHT(Data1!BP195,  SEARCH("+",Data1!BP195) - 1),0)</f>
        <v>0</v>
      </c>
      <c r="S193">
        <f t="shared" si="4"/>
        <v>280</v>
      </c>
      <c r="T193" t="str">
        <f t="shared" si="5"/>
        <v>week not premature</v>
      </c>
    </row>
    <row r="194" spans="1:20" x14ac:dyDescent="0.25">
      <c r="A194" t="str">
        <f>IF(Data1!BV196&lt;$E$3,$D$2,IF(Data1!BV196&lt;=$E$4,$D$3,$D$4))</f>
        <v>Normal</v>
      </c>
      <c r="B194" t="str">
        <f>IF(Data1!BV196&lt;=$E$7,$D$7,$D$8)</f>
        <v>weight not premature</v>
      </c>
      <c r="I194" t="str">
        <f>IF(Data1!D196&lt;$L$3,$K$2,IF(Data1!D196&gt;=$L$4,$K$4,$K$3))</f>
        <v>20-39</v>
      </c>
      <c r="Q194" s="22" t="str">
        <f>IF(ISNUMBER(SEARCH("+",Data1!BP196)),LEFT(Data1!BP196,  SEARCH("+",Data1!BP196) - 1),Data1!BP196)</f>
        <v>41</v>
      </c>
      <c r="R194" s="22" t="str">
        <f>IF(ISNUMBER(SEARCH("+",Data1!BP196)),RIGHT(Data1!BP196,  SEARCH("+",Data1!BP196) - 1),0)</f>
        <v>+1</v>
      </c>
      <c r="S194">
        <f t="shared" si="4"/>
        <v>288</v>
      </c>
      <c r="T194" t="str">
        <f t="shared" si="5"/>
        <v>week not premature</v>
      </c>
    </row>
    <row r="195" spans="1:20" x14ac:dyDescent="0.25">
      <c r="A195" t="str">
        <f>IF(Data1!BV197&lt;$E$3,$D$2,IF(Data1!BV197&lt;=$E$4,$D$3,$D$4))</f>
        <v>Normal</v>
      </c>
      <c r="B195" t="str">
        <f>IF(Data1!BV197&lt;=$E$7,$D$7,$D$8)</f>
        <v>weight not premature</v>
      </c>
      <c r="I195" t="str">
        <f>IF(Data1!D197&lt;$L$3,$K$2,IF(Data1!D197&gt;=$L$4,$K$4,$K$3))</f>
        <v>20-39</v>
      </c>
      <c r="Q195" s="22" t="str">
        <f>IF(ISNUMBER(SEARCH("+",Data1!BP197)),LEFT(Data1!BP197,  SEARCH("+",Data1!BP197) - 1),Data1!BP197)</f>
        <v>40</v>
      </c>
      <c r="R195" s="22" t="str">
        <f>IF(ISNUMBER(SEARCH("+",Data1!BP197)),RIGHT(Data1!BP197,  SEARCH("+",Data1!BP197) - 1),0)</f>
        <v>+2</v>
      </c>
      <c r="S195">
        <f t="shared" ref="S195:S258" si="6">Q195*7+R195</f>
        <v>282</v>
      </c>
      <c r="T195" t="str">
        <f t="shared" ref="T195:T258" si="7">IF($S195&lt;$W$1,$V$2,$V$3)</f>
        <v>week not premature</v>
      </c>
    </row>
    <row r="196" spans="1:20" x14ac:dyDescent="0.25">
      <c r="A196" t="str">
        <f>IF(Data1!BV198&lt;$E$3,$D$2,IF(Data1!BV198&lt;=$E$4,$D$3,$D$4))</f>
        <v>Normal</v>
      </c>
      <c r="B196" t="str">
        <f>IF(Data1!BV198&lt;=$E$7,$D$7,$D$8)</f>
        <v>weight not premature</v>
      </c>
      <c r="I196" t="str">
        <f>IF(Data1!D198&lt;$L$3,$K$2,IF(Data1!D198&gt;=$L$4,$K$4,$K$3))</f>
        <v>20-39</v>
      </c>
      <c r="Q196" s="22">
        <f>IF(ISNUMBER(SEARCH("+",Data1!BP198)),LEFT(Data1!BP198,  SEARCH("+",Data1!BP198) - 1),Data1!BP198)</f>
        <v>39</v>
      </c>
      <c r="R196" s="22">
        <f>IF(ISNUMBER(SEARCH("+",Data1!BP198)),RIGHT(Data1!BP198,  SEARCH("+",Data1!BP198) - 1),0)</f>
        <v>0</v>
      </c>
      <c r="S196">
        <f t="shared" si="6"/>
        <v>273</v>
      </c>
      <c r="T196" t="str">
        <f t="shared" si="7"/>
        <v>week not premature</v>
      </c>
    </row>
    <row r="197" spans="1:20" x14ac:dyDescent="0.25">
      <c r="A197" t="str">
        <f>IF(Data1!BV199&lt;$E$3,$D$2,IF(Data1!BV199&lt;=$E$4,$D$3,$D$4))</f>
        <v>Normal</v>
      </c>
      <c r="B197" t="str">
        <f>IF(Data1!BV199&lt;=$E$7,$D$7,$D$8)</f>
        <v>weight not premature</v>
      </c>
      <c r="I197" t="str">
        <f>IF(Data1!D199&lt;$L$3,$K$2,IF(Data1!D199&gt;=$L$4,$K$4,$K$3))</f>
        <v>20-39</v>
      </c>
      <c r="Q197" s="22">
        <f>IF(ISNUMBER(SEARCH("+",Data1!BP199)),LEFT(Data1!BP199,  SEARCH("+",Data1!BP199) - 1),Data1!BP199)</f>
        <v>41</v>
      </c>
      <c r="R197" s="22">
        <f>IF(ISNUMBER(SEARCH("+",Data1!BP199)),RIGHT(Data1!BP199,  SEARCH("+",Data1!BP199) - 1),0)</f>
        <v>0</v>
      </c>
      <c r="S197">
        <f t="shared" si="6"/>
        <v>287</v>
      </c>
      <c r="T197" t="str">
        <f t="shared" si="7"/>
        <v>week not premature</v>
      </c>
    </row>
    <row r="198" spans="1:20" x14ac:dyDescent="0.25">
      <c r="A198" t="str">
        <f>IF(Data1!BV200&lt;$E$3,$D$2,IF(Data1!BV200&lt;=$E$4,$D$3,$D$4))</f>
        <v>Normal</v>
      </c>
      <c r="B198" t="str">
        <f>IF(Data1!BV200&lt;=$E$7,$D$7,$D$8)</f>
        <v>weight not premature</v>
      </c>
      <c r="I198" t="str">
        <f>IF(Data1!D200&lt;$L$3,$K$2,IF(Data1!D200&gt;=$L$4,$K$4,$K$3))</f>
        <v>20-39</v>
      </c>
      <c r="Q198" s="22">
        <f>IF(ISNUMBER(SEARCH("+",Data1!BP200)),LEFT(Data1!BP200,  SEARCH("+",Data1!BP200) - 1),Data1!BP200)</f>
        <v>40</v>
      </c>
      <c r="R198" s="22">
        <f>IF(ISNUMBER(SEARCH("+",Data1!BP200)),RIGHT(Data1!BP200,  SEARCH("+",Data1!BP200) - 1),0)</f>
        <v>0</v>
      </c>
      <c r="S198">
        <f t="shared" si="6"/>
        <v>280</v>
      </c>
      <c r="T198" t="str">
        <f t="shared" si="7"/>
        <v>week not premature</v>
      </c>
    </row>
    <row r="199" spans="1:20" x14ac:dyDescent="0.25">
      <c r="A199" t="str">
        <f>IF(Data1!BV201&lt;$E$3,$D$2,IF(Data1!BV201&lt;=$E$4,$D$3,$D$4))</f>
        <v>Normal</v>
      </c>
      <c r="B199" t="str">
        <f>IF(Data1!BV201&lt;=$E$7,$D$7,$D$8)</f>
        <v>weight not premature</v>
      </c>
      <c r="I199" t="str">
        <f>IF(Data1!D201&lt;$L$3,$K$2,IF(Data1!D201&gt;=$L$4,$K$4,$K$3))</f>
        <v>20-39</v>
      </c>
      <c r="Q199" s="22" t="str">
        <f>IF(ISNUMBER(SEARCH("+",Data1!BP201)),LEFT(Data1!BP201,  SEARCH("+",Data1!BP201) - 1),Data1!BP201)</f>
        <v>39</v>
      </c>
      <c r="R199" s="22" t="str">
        <f>IF(ISNUMBER(SEARCH("+",Data1!BP201)),RIGHT(Data1!BP201,  SEARCH("+",Data1!BP201) - 1),0)</f>
        <v>+1</v>
      </c>
      <c r="S199">
        <f t="shared" si="6"/>
        <v>274</v>
      </c>
      <c r="T199" t="str">
        <f t="shared" si="7"/>
        <v>week not premature</v>
      </c>
    </row>
    <row r="200" spans="1:20" x14ac:dyDescent="0.25">
      <c r="A200" t="str">
        <f>IF(Data1!BV202&lt;$E$3,$D$2,IF(Data1!BV202&lt;=$E$4,$D$3,$D$4))</f>
        <v>Normal</v>
      </c>
      <c r="B200" t="str">
        <f>IF(Data1!BV202&lt;=$E$7,$D$7,$D$8)</f>
        <v>weight not premature</v>
      </c>
      <c r="I200" t="str">
        <f>IF(Data1!D202&lt;$L$3,$K$2,IF(Data1!D202&gt;=$L$4,$K$4,$K$3))</f>
        <v>&gt;=40</v>
      </c>
      <c r="Q200" s="22" t="str">
        <f>IF(ISNUMBER(SEARCH("+",Data1!BP202)),LEFT(Data1!BP202,  SEARCH("+",Data1!BP202) - 1),Data1!BP202)</f>
        <v>38</v>
      </c>
      <c r="R200" s="22" t="str">
        <f>IF(ISNUMBER(SEARCH("+",Data1!BP202)),RIGHT(Data1!BP202,  SEARCH("+",Data1!BP202) - 1),0)</f>
        <v>+2</v>
      </c>
      <c r="S200">
        <f t="shared" si="6"/>
        <v>268</v>
      </c>
      <c r="T200" t="str">
        <f t="shared" si="7"/>
        <v>week not premature</v>
      </c>
    </row>
    <row r="201" spans="1:20" x14ac:dyDescent="0.25">
      <c r="A201" t="str">
        <f>IF(Data1!BV203&lt;$E$3,$D$2,IF(Data1!BV203&lt;=$E$4,$D$3,$D$4))</f>
        <v>Normal</v>
      </c>
      <c r="B201" t="str">
        <f>IF(Data1!BV203&lt;=$E$7,$D$7,$D$8)</f>
        <v>weight not premature</v>
      </c>
      <c r="I201" t="str">
        <f>IF(Data1!D203&lt;$L$3,$K$2,IF(Data1!D203&gt;=$L$4,$K$4,$K$3))</f>
        <v>20-39</v>
      </c>
      <c r="Q201" s="22" t="str">
        <f>IF(ISNUMBER(SEARCH("+",Data1!BP203)),LEFT(Data1!BP203,  SEARCH("+",Data1!BP203) - 1),Data1!BP203)</f>
        <v>40</v>
      </c>
      <c r="R201" s="22" t="str">
        <f>IF(ISNUMBER(SEARCH("+",Data1!BP203)),RIGHT(Data1!BP203,  SEARCH("+",Data1!BP203) - 1),0)</f>
        <v>+4</v>
      </c>
      <c r="S201">
        <f t="shared" si="6"/>
        <v>284</v>
      </c>
      <c r="T201" t="str">
        <f t="shared" si="7"/>
        <v>week not premature</v>
      </c>
    </row>
    <row r="202" spans="1:20" x14ac:dyDescent="0.25">
      <c r="A202" t="str">
        <f>IF(Data1!BV204&lt;$E$3,$D$2,IF(Data1!BV204&lt;=$E$4,$D$3,$D$4))</f>
        <v>Normal</v>
      </c>
      <c r="B202" t="str">
        <f>IF(Data1!BV204&lt;=$E$7,$D$7,$D$8)</f>
        <v>weight not premature</v>
      </c>
      <c r="I202" t="str">
        <f>IF(Data1!D204&lt;$L$3,$K$2,IF(Data1!D204&gt;=$L$4,$K$4,$K$3))</f>
        <v>20-39</v>
      </c>
      <c r="Q202" s="22">
        <f>IF(ISNUMBER(SEARCH("+",Data1!BP204)),LEFT(Data1!BP204,  SEARCH("+",Data1!BP204) - 1),Data1!BP204)</f>
        <v>39</v>
      </c>
      <c r="R202" s="22">
        <f>IF(ISNUMBER(SEARCH("+",Data1!BP204)),RIGHT(Data1!BP204,  SEARCH("+",Data1!BP204) - 1),0)</f>
        <v>0</v>
      </c>
      <c r="S202">
        <f t="shared" si="6"/>
        <v>273</v>
      </c>
      <c r="T202" t="str">
        <f t="shared" si="7"/>
        <v>week not premature</v>
      </c>
    </row>
    <row r="203" spans="1:20" x14ac:dyDescent="0.25">
      <c r="A203" t="str">
        <f>IF(Data1!BV205&lt;$E$3,$D$2,IF(Data1!BV205&lt;=$E$4,$D$3,$D$4))</f>
        <v>Normal</v>
      </c>
      <c r="B203" t="str">
        <f>IF(Data1!BV205&lt;=$E$7,$D$7,$D$8)</f>
        <v>weight not premature</v>
      </c>
      <c r="I203" t="str">
        <f>IF(Data1!D205&lt;$L$3,$K$2,IF(Data1!D205&gt;=$L$4,$K$4,$K$3))</f>
        <v>20-39</v>
      </c>
      <c r="Q203" s="22" t="str">
        <f>IF(ISNUMBER(SEARCH("+",Data1!BP205)),LEFT(Data1!BP205,  SEARCH("+",Data1!BP205) - 1),Data1!BP205)</f>
        <v>40</v>
      </c>
      <c r="R203" s="22" t="str">
        <f>IF(ISNUMBER(SEARCH("+",Data1!BP205)),RIGHT(Data1!BP205,  SEARCH("+",Data1!BP205) - 1),0)</f>
        <v>+1</v>
      </c>
      <c r="S203">
        <f t="shared" si="6"/>
        <v>281</v>
      </c>
      <c r="T203" t="str">
        <f t="shared" si="7"/>
        <v>week not premature</v>
      </c>
    </row>
    <row r="204" spans="1:20" x14ac:dyDescent="0.25">
      <c r="A204" t="str">
        <f>IF(Data1!BV206&lt;$E$3,$D$2,IF(Data1!BV206&lt;=$E$4,$D$3,$D$4))</f>
        <v>Normal</v>
      </c>
      <c r="B204" t="str">
        <f>IF(Data1!BV206&lt;=$E$7,$D$7,$D$8)</f>
        <v>weight not premature</v>
      </c>
      <c r="I204" t="str">
        <f>IF(Data1!D206&lt;$L$3,$K$2,IF(Data1!D206&gt;=$L$4,$K$4,$K$3))</f>
        <v>20-39</v>
      </c>
      <c r="Q204" s="22" t="str">
        <f>IF(ISNUMBER(SEARCH("+",Data1!BP206)),LEFT(Data1!BP206,  SEARCH("+",Data1!BP206) - 1),Data1!BP206)</f>
        <v>38</v>
      </c>
      <c r="R204" s="22" t="str">
        <f>IF(ISNUMBER(SEARCH("+",Data1!BP206)),RIGHT(Data1!BP206,  SEARCH("+",Data1!BP206) - 1),0)</f>
        <v>+4</v>
      </c>
      <c r="S204">
        <f t="shared" si="6"/>
        <v>270</v>
      </c>
      <c r="T204" t="str">
        <f t="shared" si="7"/>
        <v>week not premature</v>
      </c>
    </row>
    <row r="205" spans="1:20" x14ac:dyDescent="0.25">
      <c r="A205" t="str">
        <f>IF(Data1!BV207&lt;$E$3,$D$2,IF(Data1!BV207&lt;=$E$4,$D$3,$D$4))</f>
        <v>Normal</v>
      </c>
      <c r="B205" t="str">
        <f>IF(Data1!BV207&lt;=$E$7,$D$7,$D$8)</f>
        <v>weight not premature</v>
      </c>
      <c r="I205" t="str">
        <f>IF(Data1!D207&lt;$L$3,$K$2,IF(Data1!D207&gt;=$L$4,$K$4,$K$3))</f>
        <v>20-39</v>
      </c>
      <c r="Q205" s="22">
        <f>IF(ISNUMBER(SEARCH("+",Data1!BP207)),LEFT(Data1!BP207,  SEARCH("+",Data1!BP207) - 1),Data1!BP207)</f>
        <v>39</v>
      </c>
      <c r="R205" s="22">
        <f>IF(ISNUMBER(SEARCH("+",Data1!BP207)),RIGHT(Data1!BP207,  SEARCH("+",Data1!BP207) - 1),0)</f>
        <v>0</v>
      </c>
      <c r="S205">
        <f t="shared" si="6"/>
        <v>273</v>
      </c>
      <c r="T205" t="str">
        <f t="shared" si="7"/>
        <v>week not premature</v>
      </c>
    </row>
    <row r="206" spans="1:20" x14ac:dyDescent="0.25">
      <c r="A206" t="str">
        <f>IF(Data1!BV208&lt;$E$3,$D$2,IF(Data1!BV208&lt;=$E$4,$D$3,$D$4))</f>
        <v>Normal</v>
      </c>
      <c r="B206" t="str">
        <f>IF(Data1!BV208&lt;=$E$7,$D$7,$D$8)</f>
        <v>weight not premature</v>
      </c>
      <c r="I206" t="str">
        <f>IF(Data1!D208&lt;$L$3,$K$2,IF(Data1!D208&gt;=$L$4,$K$4,$K$3))</f>
        <v>20-39</v>
      </c>
      <c r="Q206" s="22" t="str">
        <f>IF(ISNUMBER(SEARCH("+",Data1!BP208)),LEFT(Data1!BP208,  SEARCH("+",Data1!BP208) - 1),Data1!BP208)</f>
        <v>40</v>
      </c>
      <c r="R206" s="22" t="str">
        <f>IF(ISNUMBER(SEARCH("+",Data1!BP208)),RIGHT(Data1!BP208,  SEARCH("+",Data1!BP208) - 1),0)</f>
        <v>+2</v>
      </c>
      <c r="S206">
        <f t="shared" si="6"/>
        <v>282</v>
      </c>
      <c r="T206" t="str">
        <f t="shared" si="7"/>
        <v>week not premature</v>
      </c>
    </row>
    <row r="207" spans="1:20" x14ac:dyDescent="0.25">
      <c r="A207" t="str">
        <f>IF(Data1!BV209&lt;$E$3,$D$2,IF(Data1!BV209&lt;=$E$4,$D$3,$D$4))</f>
        <v>Normal</v>
      </c>
      <c r="B207" t="str">
        <f>IF(Data1!BV209&lt;=$E$7,$D$7,$D$8)</f>
        <v>weight not premature</v>
      </c>
      <c r="I207" t="str">
        <f>IF(Data1!D209&lt;$L$3,$K$2,IF(Data1!D209&gt;=$L$4,$K$4,$K$3))</f>
        <v>20-39</v>
      </c>
      <c r="Q207" s="22" t="str">
        <f>IF(ISNUMBER(SEARCH("+",Data1!BP209)),LEFT(Data1!BP209,  SEARCH("+",Data1!BP209) - 1),Data1!BP209)</f>
        <v>41</v>
      </c>
      <c r="R207" s="22" t="str">
        <f>IF(ISNUMBER(SEARCH("+",Data1!BP209)),RIGHT(Data1!BP209,  SEARCH("+",Data1!BP209) - 1),0)</f>
        <v>+5</v>
      </c>
      <c r="S207">
        <f t="shared" si="6"/>
        <v>292</v>
      </c>
      <c r="T207" t="str">
        <f t="shared" si="7"/>
        <v>week not premature</v>
      </c>
    </row>
    <row r="208" spans="1:20" x14ac:dyDescent="0.25">
      <c r="A208" t="str">
        <f>IF(Data1!BV210&lt;$E$3,$D$2,IF(Data1!BV210&lt;=$E$4,$D$3,$D$4))</f>
        <v>Normal</v>
      </c>
      <c r="B208" t="str">
        <f>IF(Data1!BV210&lt;=$E$7,$D$7,$D$8)</f>
        <v>weight not premature</v>
      </c>
      <c r="I208" t="str">
        <f>IF(Data1!D210&lt;$L$3,$K$2,IF(Data1!D210&gt;=$L$4,$K$4,$K$3))</f>
        <v>20-39</v>
      </c>
      <c r="Q208" s="22" t="str">
        <f>IF(ISNUMBER(SEARCH("+",Data1!BP210)),LEFT(Data1!BP210,  SEARCH("+",Data1!BP210) - 1),Data1!BP210)</f>
        <v>40</v>
      </c>
      <c r="R208" s="22" t="str">
        <f>IF(ISNUMBER(SEARCH("+",Data1!BP210)),RIGHT(Data1!BP210,  SEARCH("+",Data1!BP210) - 1),0)</f>
        <v>+1</v>
      </c>
      <c r="S208">
        <f t="shared" si="6"/>
        <v>281</v>
      </c>
      <c r="T208" t="str">
        <f t="shared" si="7"/>
        <v>week not premature</v>
      </c>
    </row>
    <row r="209" spans="1:20" x14ac:dyDescent="0.25">
      <c r="A209" t="str">
        <f>IF(Data1!BV211&lt;$E$3,$D$2,IF(Data1!BV211&lt;=$E$4,$D$3,$D$4))</f>
        <v>Normal</v>
      </c>
      <c r="B209" t="str">
        <f>IF(Data1!BV211&lt;=$E$7,$D$7,$D$8)</f>
        <v>weight not premature</v>
      </c>
      <c r="I209" t="str">
        <f>IF(Data1!D211&lt;$L$3,$K$2,IF(Data1!D211&gt;=$L$4,$K$4,$K$3))</f>
        <v>20-39</v>
      </c>
      <c r="Q209" s="22" t="str">
        <f>IF(ISNUMBER(SEARCH("+",Data1!BP211)),LEFT(Data1!BP211,  SEARCH("+",Data1!BP211) - 1),Data1!BP211)</f>
        <v>40</v>
      </c>
      <c r="R209" s="22" t="str">
        <f>IF(ISNUMBER(SEARCH("+",Data1!BP211)),RIGHT(Data1!BP211,  SEARCH("+",Data1!BP211) - 1),0)</f>
        <v>+2</v>
      </c>
      <c r="S209">
        <f t="shared" si="6"/>
        <v>282</v>
      </c>
      <c r="T209" t="str">
        <f t="shared" si="7"/>
        <v>week not premature</v>
      </c>
    </row>
    <row r="210" spans="1:20" x14ac:dyDescent="0.25">
      <c r="A210" t="str">
        <f>IF(Data1!BV212&lt;$E$3,$D$2,IF(Data1!BV212&lt;=$E$4,$D$3,$D$4))</f>
        <v>Normal</v>
      </c>
      <c r="B210" t="str">
        <f>IF(Data1!BV212&lt;=$E$7,$D$7,$D$8)</f>
        <v>weight not premature</v>
      </c>
      <c r="I210" t="str">
        <f>IF(Data1!D212&lt;$L$3,$K$2,IF(Data1!D212&gt;=$L$4,$K$4,$K$3))</f>
        <v>20-39</v>
      </c>
      <c r="Q210" s="22" t="str">
        <f>IF(ISNUMBER(SEARCH("+",Data1!BP212)),LEFT(Data1!BP212,  SEARCH("+",Data1!BP212) - 1),Data1!BP212)</f>
        <v>39</v>
      </c>
      <c r="R210" s="22" t="str">
        <f>IF(ISNUMBER(SEARCH("+",Data1!BP212)),RIGHT(Data1!BP212,  SEARCH("+",Data1!BP212) - 1),0)</f>
        <v>+5</v>
      </c>
      <c r="S210">
        <f t="shared" si="6"/>
        <v>278</v>
      </c>
      <c r="T210" t="str">
        <f t="shared" si="7"/>
        <v>week not premature</v>
      </c>
    </row>
    <row r="211" spans="1:20" x14ac:dyDescent="0.25">
      <c r="A211" t="str">
        <f>IF(Data1!BV213&lt;$E$3,$D$2,IF(Data1!BV213&lt;=$E$4,$D$3,$D$4))</f>
        <v>Normal</v>
      </c>
      <c r="B211" t="str">
        <f>IF(Data1!BV213&lt;=$E$7,$D$7,$D$8)</f>
        <v>weight not premature</v>
      </c>
      <c r="I211" t="str">
        <f>IF(Data1!D213&lt;$L$3,$K$2,IF(Data1!D213&gt;=$L$4,$K$4,$K$3))</f>
        <v>20-39</v>
      </c>
      <c r="Q211" s="22" t="str">
        <f>IF(ISNUMBER(SEARCH("+",Data1!BP213)),LEFT(Data1!BP213,  SEARCH("+",Data1!BP213) - 1),Data1!BP213)</f>
        <v>40</v>
      </c>
      <c r="R211" s="22" t="str">
        <f>IF(ISNUMBER(SEARCH("+",Data1!BP213)),RIGHT(Data1!BP213,  SEARCH("+",Data1!BP213) - 1),0)</f>
        <v>+3</v>
      </c>
      <c r="S211">
        <f t="shared" si="6"/>
        <v>283</v>
      </c>
      <c r="T211" t="str">
        <f t="shared" si="7"/>
        <v>week not premature</v>
      </c>
    </row>
    <row r="212" spans="1:20" x14ac:dyDescent="0.25">
      <c r="A212" t="str">
        <f>IF(Data1!BV214&lt;$E$3,$D$2,IF(Data1!BV214&lt;=$E$4,$D$3,$D$4))</f>
        <v>Normal</v>
      </c>
      <c r="B212" t="str">
        <f>IF(Data1!BV214&lt;=$E$7,$D$7,$D$8)</f>
        <v>weight not premature</v>
      </c>
      <c r="I212" t="str">
        <f>IF(Data1!D214&lt;$L$3,$K$2,IF(Data1!D214&gt;=$L$4,$K$4,$K$3))</f>
        <v>20-39</v>
      </c>
      <c r="Q212" s="22" t="str">
        <f>IF(ISNUMBER(SEARCH("+",Data1!BP214)),LEFT(Data1!BP214,  SEARCH("+",Data1!BP214) - 1),Data1!BP214)</f>
        <v>40</v>
      </c>
      <c r="R212" s="22" t="str">
        <f>IF(ISNUMBER(SEARCH("+",Data1!BP214)),RIGHT(Data1!BP214,  SEARCH("+",Data1!BP214) - 1),0)</f>
        <v>+3</v>
      </c>
      <c r="S212">
        <f t="shared" si="6"/>
        <v>283</v>
      </c>
      <c r="T212" t="str">
        <f t="shared" si="7"/>
        <v>week not premature</v>
      </c>
    </row>
    <row r="213" spans="1:20" x14ac:dyDescent="0.25">
      <c r="A213" t="str">
        <f>IF(Data1!BV215&lt;$E$3,$D$2,IF(Data1!BV215&lt;=$E$4,$D$3,$D$4))</f>
        <v>Normal</v>
      </c>
      <c r="B213" t="str">
        <f>IF(Data1!BV215&lt;=$E$7,$D$7,$D$8)</f>
        <v>weight not premature</v>
      </c>
      <c r="I213" t="str">
        <f>IF(Data1!D215&lt;$L$3,$K$2,IF(Data1!D215&gt;=$L$4,$K$4,$K$3))</f>
        <v>20-39</v>
      </c>
      <c r="Q213" s="22" t="str">
        <f>IF(ISNUMBER(SEARCH("+",Data1!BP215)),LEFT(Data1!BP215,  SEARCH("+",Data1!BP215) - 1),Data1!BP215)</f>
        <v>40</v>
      </c>
      <c r="R213" s="22" t="str">
        <f>IF(ISNUMBER(SEARCH("+",Data1!BP215)),RIGHT(Data1!BP215,  SEARCH("+",Data1!BP215) - 1),0)</f>
        <v>+6</v>
      </c>
      <c r="S213">
        <f t="shared" si="6"/>
        <v>286</v>
      </c>
      <c r="T213" t="str">
        <f t="shared" si="7"/>
        <v>week not premature</v>
      </c>
    </row>
    <row r="214" spans="1:20" x14ac:dyDescent="0.25">
      <c r="A214" t="str">
        <f>IF(Data1!BV216&lt;$E$3,$D$2,IF(Data1!BV216&lt;=$E$4,$D$3,$D$4))</f>
        <v>Normal</v>
      </c>
      <c r="B214" t="str">
        <f>IF(Data1!BV216&lt;=$E$7,$D$7,$D$8)</f>
        <v>weight not premature</v>
      </c>
      <c r="I214" t="str">
        <f>IF(Data1!D216&lt;$L$3,$K$2,IF(Data1!D216&gt;=$L$4,$K$4,$K$3))</f>
        <v>20-39</v>
      </c>
      <c r="Q214" s="22" t="str">
        <f>IF(ISNUMBER(SEARCH("+",Data1!BP216)),LEFT(Data1!BP216,  SEARCH("+",Data1!BP216) - 1),Data1!BP216)</f>
        <v>38</v>
      </c>
      <c r="R214" s="22" t="str">
        <f>IF(ISNUMBER(SEARCH("+",Data1!BP216)),RIGHT(Data1!BP216,  SEARCH("+",Data1!BP216) - 1),0)</f>
        <v>+6</v>
      </c>
      <c r="S214">
        <f t="shared" si="6"/>
        <v>272</v>
      </c>
      <c r="T214" t="str">
        <f t="shared" si="7"/>
        <v>week not premature</v>
      </c>
    </row>
    <row r="215" spans="1:20" x14ac:dyDescent="0.25">
      <c r="A215" t="str">
        <f>IF(Data1!BV217&lt;$E$3,$D$2,IF(Data1!BV217&lt;=$E$4,$D$3,$D$4))</f>
        <v>Normal</v>
      </c>
      <c r="B215" t="str">
        <f>IF(Data1!BV217&lt;=$E$7,$D$7,$D$8)</f>
        <v>weight not premature</v>
      </c>
      <c r="I215" t="str">
        <f>IF(Data1!D217&lt;$L$3,$K$2,IF(Data1!D217&gt;=$L$4,$K$4,$K$3))</f>
        <v>20-39</v>
      </c>
      <c r="Q215" s="22">
        <f>IF(ISNUMBER(SEARCH("+",Data1!BP217)),LEFT(Data1!BP217,  SEARCH("+",Data1!BP217) - 1),Data1!BP217)</f>
        <v>40</v>
      </c>
      <c r="R215" s="22">
        <f>IF(ISNUMBER(SEARCH("+",Data1!BP217)),RIGHT(Data1!BP217,  SEARCH("+",Data1!BP217) - 1),0)</f>
        <v>0</v>
      </c>
      <c r="S215">
        <f t="shared" si="6"/>
        <v>280</v>
      </c>
      <c r="T215" t="str">
        <f t="shared" si="7"/>
        <v>week not premature</v>
      </c>
    </row>
    <row r="216" spans="1:20" x14ac:dyDescent="0.25">
      <c r="A216" t="str">
        <f>IF(Data1!BV218&lt;$E$3,$D$2,IF(Data1!BV218&lt;=$E$4,$D$3,$D$4))</f>
        <v>Normal</v>
      </c>
      <c r="B216" t="str">
        <f>IF(Data1!BV218&lt;=$E$7,$D$7,$D$8)</f>
        <v>weight not premature</v>
      </c>
      <c r="I216" t="str">
        <f>IF(Data1!D218&lt;$L$3,$K$2,IF(Data1!D218&gt;=$L$4,$K$4,$K$3))</f>
        <v>20-39</v>
      </c>
      <c r="Q216" s="22" t="str">
        <f>IF(ISNUMBER(SEARCH("+",Data1!BP218)),LEFT(Data1!BP218,  SEARCH("+",Data1!BP218) - 1),Data1!BP218)</f>
        <v>41</v>
      </c>
      <c r="R216" s="22" t="str">
        <f>IF(ISNUMBER(SEARCH("+",Data1!BP218)),RIGHT(Data1!BP218,  SEARCH("+",Data1!BP218) - 1),0)</f>
        <v>+1</v>
      </c>
      <c r="S216">
        <f t="shared" si="6"/>
        <v>288</v>
      </c>
      <c r="T216" t="str">
        <f t="shared" si="7"/>
        <v>week not premature</v>
      </c>
    </row>
    <row r="217" spans="1:20" x14ac:dyDescent="0.25">
      <c r="A217" t="str">
        <f>IF(Data1!BV219&lt;$E$3,$D$2,IF(Data1!BV219&lt;=$E$4,$D$3,$D$4))</f>
        <v>Normal</v>
      </c>
      <c r="B217" t="str">
        <f>IF(Data1!BV219&lt;=$E$7,$D$7,$D$8)</f>
        <v>weight not premature</v>
      </c>
      <c r="I217" t="str">
        <f>IF(Data1!D219&lt;$L$3,$K$2,IF(Data1!D219&gt;=$L$4,$K$4,$K$3))</f>
        <v>20-39</v>
      </c>
      <c r="Q217" s="22" t="str">
        <f>IF(ISNUMBER(SEARCH("+",Data1!BP219)),LEFT(Data1!BP219,  SEARCH("+",Data1!BP219) - 1),Data1!BP219)</f>
        <v>38</v>
      </c>
      <c r="R217" s="22" t="str">
        <f>IF(ISNUMBER(SEARCH("+",Data1!BP219)),RIGHT(Data1!BP219,  SEARCH("+",Data1!BP219) - 1),0)</f>
        <v>+2</v>
      </c>
      <c r="S217">
        <f t="shared" si="6"/>
        <v>268</v>
      </c>
      <c r="T217" t="str">
        <f t="shared" si="7"/>
        <v>week not premature</v>
      </c>
    </row>
    <row r="218" spans="1:20" x14ac:dyDescent="0.25">
      <c r="A218" t="str">
        <f>IF(Data1!BV220&lt;$E$3,$D$2,IF(Data1!BV220&lt;=$E$4,$D$3,$D$4))</f>
        <v>Normal</v>
      </c>
      <c r="B218" t="str">
        <f>IF(Data1!BV220&lt;=$E$7,$D$7,$D$8)</f>
        <v>weight premature</v>
      </c>
      <c r="I218" t="str">
        <f>IF(Data1!D220&lt;$L$3,$K$2,IF(Data1!D220&gt;=$L$4,$K$4,$K$3))</f>
        <v>20-39</v>
      </c>
      <c r="Q218" s="22" t="str">
        <f>IF(ISNUMBER(SEARCH("+",Data1!BP220)),LEFT(Data1!BP220,  SEARCH("+",Data1!BP220) - 1),Data1!BP220)</f>
        <v>37</v>
      </c>
      <c r="R218" s="22" t="str">
        <f>IF(ISNUMBER(SEARCH("+",Data1!BP220)),RIGHT(Data1!BP220,  SEARCH("+",Data1!BP220) - 1),0)</f>
        <v>+3</v>
      </c>
      <c r="S218">
        <f t="shared" si="6"/>
        <v>262</v>
      </c>
      <c r="T218" t="str">
        <f t="shared" si="7"/>
        <v>week not premature</v>
      </c>
    </row>
    <row r="219" spans="1:20" x14ac:dyDescent="0.25">
      <c r="A219" t="str">
        <f>IF(Data1!BV221&lt;$E$3,$D$2,IF(Data1!BV221&lt;=$E$4,$D$3,$D$4))</f>
        <v>Normal</v>
      </c>
      <c r="B219" t="str">
        <f>IF(Data1!BV221&lt;=$E$7,$D$7,$D$8)</f>
        <v>weight not premature</v>
      </c>
      <c r="I219" t="str">
        <f>IF(Data1!D221&lt;$L$3,$K$2,IF(Data1!D221&gt;=$L$4,$K$4,$K$3))</f>
        <v>20-39</v>
      </c>
      <c r="Q219" s="22">
        <f>IF(ISNUMBER(SEARCH("+",Data1!BP221)),LEFT(Data1!BP221,  SEARCH("+",Data1!BP221) - 1),Data1!BP221)</f>
        <v>41</v>
      </c>
      <c r="R219" s="22">
        <f>IF(ISNUMBER(SEARCH("+",Data1!BP221)),RIGHT(Data1!BP221,  SEARCH("+",Data1!BP221) - 1),0)</f>
        <v>0</v>
      </c>
      <c r="S219">
        <f t="shared" si="6"/>
        <v>287</v>
      </c>
      <c r="T219" t="str">
        <f t="shared" si="7"/>
        <v>week not premature</v>
      </c>
    </row>
    <row r="220" spans="1:20" x14ac:dyDescent="0.25">
      <c r="A220" t="str">
        <f>IF(Data1!BV222&lt;$E$3,$D$2,IF(Data1!BV222&lt;=$E$4,$D$3,$D$4))</f>
        <v>Normal</v>
      </c>
      <c r="B220" t="str">
        <f>IF(Data1!BV222&lt;=$E$7,$D$7,$D$8)</f>
        <v>weight not premature</v>
      </c>
      <c r="I220" t="str">
        <f>IF(Data1!D222&lt;$L$3,$K$2,IF(Data1!D222&gt;=$L$4,$K$4,$K$3))</f>
        <v>20-39</v>
      </c>
      <c r="Q220" s="22" t="str">
        <f>IF(ISNUMBER(SEARCH("+",Data1!BP222)),LEFT(Data1!BP222,  SEARCH("+",Data1!BP222) - 1),Data1!BP222)</f>
        <v>40</v>
      </c>
      <c r="R220" s="22" t="str">
        <f>IF(ISNUMBER(SEARCH("+",Data1!BP222)),RIGHT(Data1!BP222,  SEARCH("+",Data1!BP222) - 1),0)</f>
        <v>+1</v>
      </c>
      <c r="S220">
        <f t="shared" si="6"/>
        <v>281</v>
      </c>
      <c r="T220" t="str">
        <f t="shared" si="7"/>
        <v>week not premature</v>
      </c>
    </row>
    <row r="221" spans="1:20" x14ac:dyDescent="0.25">
      <c r="A221" t="str">
        <f>IF(Data1!BV223&lt;$E$3,$D$2,IF(Data1!BV223&lt;=$E$4,$D$3,$D$4))</f>
        <v>Normal</v>
      </c>
      <c r="B221" t="str">
        <f>IF(Data1!BV223&lt;=$E$7,$D$7,$D$8)</f>
        <v>weight not premature</v>
      </c>
      <c r="I221" t="str">
        <f>IF(Data1!D223&lt;$L$3,$K$2,IF(Data1!D223&gt;=$L$4,$K$4,$K$3))</f>
        <v>20-39</v>
      </c>
      <c r="Q221" s="22" t="str">
        <f>IF(ISNUMBER(SEARCH("+",Data1!BP223)),LEFT(Data1!BP223,  SEARCH("+",Data1!BP223) - 1),Data1!BP223)</f>
        <v>39</v>
      </c>
      <c r="R221" s="22" t="str">
        <f>IF(ISNUMBER(SEARCH("+",Data1!BP223)),RIGHT(Data1!BP223,  SEARCH("+",Data1!BP223) - 1),0)</f>
        <v>+2</v>
      </c>
      <c r="S221">
        <f t="shared" si="6"/>
        <v>275</v>
      </c>
      <c r="T221" t="str">
        <f t="shared" si="7"/>
        <v>week not premature</v>
      </c>
    </row>
    <row r="222" spans="1:20" x14ac:dyDescent="0.25">
      <c r="A222" t="str">
        <f>IF(Data1!BV224&lt;$E$3,$D$2,IF(Data1!BV224&lt;=$E$4,$D$3,$D$4))</f>
        <v>Normal</v>
      </c>
      <c r="B222" t="str">
        <f>IF(Data1!BV224&lt;=$E$7,$D$7,$D$8)</f>
        <v>weight not premature</v>
      </c>
      <c r="I222" t="str">
        <f>IF(Data1!D224&lt;$L$3,$K$2,IF(Data1!D224&gt;=$L$4,$K$4,$K$3))</f>
        <v>20-39</v>
      </c>
      <c r="Q222" s="22" t="str">
        <f>IF(ISNUMBER(SEARCH("+",Data1!BP224)),LEFT(Data1!BP224,  SEARCH("+",Data1!BP224) - 1),Data1!BP224)</f>
        <v>39</v>
      </c>
      <c r="R222" s="22" t="str">
        <f>IF(ISNUMBER(SEARCH("+",Data1!BP224)),RIGHT(Data1!BP224,  SEARCH("+",Data1!BP224) - 1),0)</f>
        <v>+1</v>
      </c>
      <c r="S222">
        <f t="shared" si="6"/>
        <v>274</v>
      </c>
      <c r="T222" t="str">
        <f t="shared" si="7"/>
        <v>week not premature</v>
      </c>
    </row>
    <row r="223" spans="1:20" x14ac:dyDescent="0.25">
      <c r="A223" t="str">
        <f>IF(Data1!BV225&lt;$E$3,$D$2,IF(Data1!BV225&lt;=$E$4,$D$3,$D$4))</f>
        <v>Normal</v>
      </c>
      <c r="B223" t="str">
        <f>IF(Data1!BV225&lt;=$E$7,$D$7,$D$8)</f>
        <v>weight not premature</v>
      </c>
      <c r="I223" t="str">
        <f>IF(Data1!D225&lt;$L$3,$K$2,IF(Data1!D225&gt;=$L$4,$K$4,$K$3))</f>
        <v>20-39</v>
      </c>
      <c r="Q223" s="22" t="str">
        <f>IF(ISNUMBER(SEARCH("+",Data1!BP225)),LEFT(Data1!BP225,  SEARCH("+",Data1!BP225) - 1),Data1!BP225)</f>
        <v>37</v>
      </c>
      <c r="R223" s="22" t="str">
        <f>IF(ISNUMBER(SEARCH("+",Data1!BP225)),RIGHT(Data1!BP225,  SEARCH("+",Data1!BP225) - 1),0)</f>
        <v>+6</v>
      </c>
      <c r="S223">
        <f t="shared" si="6"/>
        <v>265</v>
      </c>
      <c r="T223" t="str">
        <f t="shared" si="7"/>
        <v>week not premature</v>
      </c>
    </row>
    <row r="224" spans="1:20" x14ac:dyDescent="0.25">
      <c r="A224" t="str">
        <f>IF(Data1!BV226&lt;$E$3,$D$2,IF(Data1!BV226&lt;=$E$4,$D$3,$D$4))</f>
        <v>Normal</v>
      </c>
      <c r="B224" t="str">
        <f>IF(Data1!BV226&lt;=$E$7,$D$7,$D$8)</f>
        <v>weight not premature</v>
      </c>
      <c r="I224" t="str">
        <f>IF(Data1!D226&lt;$L$3,$K$2,IF(Data1!D226&gt;=$L$4,$K$4,$K$3))</f>
        <v>20-39</v>
      </c>
      <c r="Q224" s="22" t="str">
        <f>IF(ISNUMBER(SEARCH("+",Data1!BP226)),LEFT(Data1!BP226,  SEARCH("+",Data1!BP226) - 1),Data1!BP226)</f>
        <v>37</v>
      </c>
      <c r="R224" s="22" t="str">
        <f>IF(ISNUMBER(SEARCH("+",Data1!BP226)),RIGHT(Data1!BP226,  SEARCH("+",Data1!BP226) - 1),0)</f>
        <v>+6</v>
      </c>
      <c r="S224">
        <f t="shared" si="6"/>
        <v>265</v>
      </c>
      <c r="T224" t="str">
        <f t="shared" si="7"/>
        <v>week not premature</v>
      </c>
    </row>
    <row r="225" spans="1:20" x14ac:dyDescent="0.25">
      <c r="A225" t="str">
        <f>IF(Data1!BV227&lt;$E$3,$D$2,IF(Data1!BV227&lt;=$E$4,$D$3,$D$4))</f>
        <v>Normal</v>
      </c>
      <c r="B225" t="str">
        <f>IF(Data1!BV227&lt;=$E$7,$D$7,$D$8)</f>
        <v>weight not premature</v>
      </c>
      <c r="I225" t="str">
        <f>IF(Data1!D227&lt;$L$3,$K$2,IF(Data1!D227&gt;=$L$4,$K$4,$K$3))</f>
        <v>20-39</v>
      </c>
      <c r="Q225" s="22" t="str">
        <f>IF(ISNUMBER(SEARCH("+",Data1!BP227)),LEFT(Data1!BP227,  SEARCH("+",Data1!BP227) - 1),Data1!BP227)</f>
        <v>38</v>
      </c>
      <c r="R225" s="22" t="str">
        <f>IF(ISNUMBER(SEARCH("+",Data1!BP227)),RIGHT(Data1!BP227,  SEARCH("+",Data1!BP227) - 1),0)</f>
        <v>+6</v>
      </c>
      <c r="S225">
        <f t="shared" si="6"/>
        <v>272</v>
      </c>
      <c r="T225" t="str">
        <f t="shared" si="7"/>
        <v>week not premature</v>
      </c>
    </row>
    <row r="226" spans="1:20" x14ac:dyDescent="0.25">
      <c r="A226" t="str">
        <f>IF(Data1!BV228&lt;$E$3,$D$2,IF(Data1!BV228&lt;=$E$4,$D$3,$D$4))</f>
        <v>Normal</v>
      </c>
      <c r="B226" t="str">
        <f>IF(Data1!BV228&lt;=$E$7,$D$7,$D$8)</f>
        <v>weight not premature</v>
      </c>
      <c r="I226" t="str">
        <f>IF(Data1!D228&lt;$L$3,$K$2,IF(Data1!D228&gt;=$L$4,$K$4,$K$3))</f>
        <v>20-39</v>
      </c>
      <c r="Q226" s="22" t="str">
        <f>IF(ISNUMBER(SEARCH("+",Data1!BP228)),LEFT(Data1!BP228,  SEARCH("+",Data1!BP228) - 1),Data1!BP228)</f>
        <v>40</v>
      </c>
      <c r="R226" s="22" t="str">
        <f>IF(ISNUMBER(SEARCH("+",Data1!BP228)),RIGHT(Data1!BP228,  SEARCH("+",Data1!BP228) - 1),0)</f>
        <v>+5</v>
      </c>
      <c r="S226">
        <f t="shared" si="6"/>
        <v>285</v>
      </c>
      <c r="T226" t="str">
        <f t="shared" si="7"/>
        <v>week not premature</v>
      </c>
    </row>
    <row r="227" spans="1:20" x14ac:dyDescent="0.25">
      <c r="A227" t="str">
        <f>IF(Data1!BV229&lt;$E$3,$D$2,IF(Data1!BV229&lt;=$E$4,$D$3,$D$4))</f>
        <v>High</v>
      </c>
      <c r="B227" t="str">
        <f>IF(Data1!BV229&lt;=$E$7,$D$7,$D$8)</f>
        <v>weight not premature</v>
      </c>
      <c r="I227" t="str">
        <f>IF(Data1!D229&lt;$L$3,$K$2,IF(Data1!D229&gt;=$L$4,$K$4,$K$3))</f>
        <v>20-39</v>
      </c>
      <c r="Q227" s="22" t="str">
        <f>IF(ISNUMBER(SEARCH("+",Data1!BP229)),LEFT(Data1!BP229,  SEARCH("+",Data1!BP229) - 1),Data1!BP229)</f>
        <v>38</v>
      </c>
      <c r="R227" s="22" t="str">
        <f>IF(ISNUMBER(SEARCH("+",Data1!BP229)),RIGHT(Data1!BP229,  SEARCH("+",Data1!BP229) - 1),0)</f>
        <v>+3</v>
      </c>
      <c r="S227">
        <f t="shared" si="6"/>
        <v>269</v>
      </c>
      <c r="T227" t="str">
        <f t="shared" si="7"/>
        <v>week not premature</v>
      </c>
    </row>
    <row r="228" spans="1:20" x14ac:dyDescent="0.25">
      <c r="A228" t="str">
        <f>IF(Data1!BV230&lt;$E$3,$D$2,IF(Data1!BV230&lt;=$E$4,$D$3,$D$4))</f>
        <v>Normal</v>
      </c>
      <c r="B228" t="str">
        <f>IF(Data1!BV230&lt;=$E$7,$D$7,$D$8)</f>
        <v>weight not premature</v>
      </c>
      <c r="I228" t="str">
        <f>IF(Data1!D230&lt;$L$3,$K$2,IF(Data1!D230&gt;=$L$4,$K$4,$K$3))</f>
        <v>20-39</v>
      </c>
      <c r="Q228" s="22" t="str">
        <f>IF(ISNUMBER(SEARCH("+",Data1!BP230)),LEFT(Data1!BP230,  SEARCH("+",Data1!BP230) - 1),Data1!BP230)</f>
        <v>38</v>
      </c>
      <c r="R228" s="22" t="str">
        <f>IF(ISNUMBER(SEARCH("+",Data1!BP230)),RIGHT(Data1!BP230,  SEARCH("+",Data1!BP230) - 1),0)</f>
        <v>+3</v>
      </c>
      <c r="S228">
        <f t="shared" si="6"/>
        <v>269</v>
      </c>
      <c r="T228" t="str">
        <f t="shared" si="7"/>
        <v>week not premature</v>
      </c>
    </row>
    <row r="229" spans="1:20" x14ac:dyDescent="0.25">
      <c r="A229" t="str">
        <f>IF(Data1!BV231&lt;$E$3,$D$2,IF(Data1!BV231&lt;=$E$4,$D$3,$D$4))</f>
        <v>Normal</v>
      </c>
      <c r="B229" t="str">
        <f>IF(Data1!BV231&lt;=$E$7,$D$7,$D$8)</f>
        <v>weight not premature</v>
      </c>
      <c r="I229" t="str">
        <f>IF(Data1!D231&lt;$L$3,$K$2,IF(Data1!D231&gt;=$L$4,$K$4,$K$3))</f>
        <v>20-39</v>
      </c>
      <c r="Q229" s="22">
        <f>IF(ISNUMBER(SEARCH("+",Data1!BP231)),LEFT(Data1!BP231,  SEARCH("+",Data1!BP231) - 1),Data1!BP231)</f>
        <v>39</v>
      </c>
      <c r="R229" s="22">
        <f>IF(ISNUMBER(SEARCH("+",Data1!BP231)),RIGHT(Data1!BP231,  SEARCH("+",Data1!BP231) - 1),0)</f>
        <v>0</v>
      </c>
      <c r="S229">
        <f t="shared" si="6"/>
        <v>273</v>
      </c>
      <c r="T229" t="str">
        <f t="shared" si="7"/>
        <v>week not premature</v>
      </c>
    </row>
    <row r="230" spans="1:20" x14ac:dyDescent="0.25">
      <c r="A230" t="str">
        <f>IF(Data1!BV232&lt;$E$3,$D$2,IF(Data1!BV232&lt;=$E$4,$D$3,$D$4))</f>
        <v>Normal</v>
      </c>
      <c r="B230" t="str">
        <f>IF(Data1!BV232&lt;=$E$7,$D$7,$D$8)</f>
        <v>weight not premature</v>
      </c>
      <c r="I230" t="str">
        <f>IF(Data1!D232&lt;$L$3,$K$2,IF(Data1!D232&gt;=$L$4,$K$4,$K$3))</f>
        <v>20-39</v>
      </c>
      <c r="Q230" s="22" t="str">
        <f>IF(ISNUMBER(SEARCH("+",Data1!BP232)),LEFT(Data1!BP232,  SEARCH("+",Data1!BP232) - 1),Data1!BP232)</f>
        <v>38</v>
      </c>
      <c r="R230" s="22" t="str">
        <f>IF(ISNUMBER(SEARCH("+",Data1!BP232)),RIGHT(Data1!BP232,  SEARCH("+",Data1!BP232) - 1),0)</f>
        <v>+2</v>
      </c>
      <c r="S230">
        <f t="shared" si="6"/>
        <v>268</v>
      </c>
      <c r="T230" t="str">
        <f t="shared" si="7"/>
        <v>week not premature</v>
      </c>
    </row>
    <row r="231" spans="1:20" x14ac:dyDescent="0.25">
      <c r="A231" t="str">
        <f>IF(Data1!BV233&lt;$E$3,$D$2,IF(Data1!BV233&lt;=$E$4,$D$3,$D$4))</f>
        <v>Normal</v>
      </c>
      <c r="B231" t="str">
        <f>IF(Data1!BV233&lt;=$E$7,$D$7,$D$8)</f>
        <v>weight not premature</v>
      </c>
      <c r="I231" t="str">
        <f>IF(Data1!D233&lt;$L$3,$K$2,IF(Data1!D233&gt;=$L$4,$K$4,$K$3))</f>
        <v>20-39</v>
      </c>
      <c r="Q231" s="22" t="str">
        <f>IF(ISNUMBER(SEARCH("+",Data1!BP233)),LEFT(Data1!BP233,  SEARCH("+",Data1!BP233) - 1),Data1!BP233)</f>
        <v>39</v>
      </c>
      <c r="R231" s="22" t="str">
        <f>IF(ISNUMBER(SEARCH("+",Data1!BP233)),RIGHT(Data1!BP233,  SEARCH("+",Data1!BP233) - 1),0)</f>
        <v>+2</v>
      </c>
      <c r="S231">
        <f t="shared" si="6"/>
        <v>275</v>
      </c>
      <c r="T231" t="str">
        <f t="shared" si="7"/>
        <v>week not premature</v>
      </c>
    </row>
    <row r="232" spans="1:20" x14ac:dyDescent="0.25">
      <c r="A232" t="str">
        <f>IF(Data1!BV234&lt;$E$3,$D$2,IF(Data1!BV234&lt;=$E$4,$D$3,$D$4))</f>
        <v>Normal</v>
      </c>
      <c r="B232" t="str">
        <f>IF(Data1!BV234&lt;=$E$7,$D$7,$D$8)</f>
        <v>weight not premature</v>
      </c>
      <c r="I232" t="str">
        <f>IF(Data1!D234&lt;$L$3,$K$2,IF(Data1!D234&gt;=$L$4,$K$4,$K$3))</f>
        <v>20-39</v>
      </c>
      <c r="Q232" s="22">
        <f>IF(ISNUMBER(SEARCH("+",Data1!BP234)),LEFT(Data1!BP234,  SEARCH("+",Data1!BP234) - 1),Data1!BP234)</f>
        <v>40</v>
      </c>
      <c r="R232" s="22">
        <f>IF(ISNUMBER(SEARCH("+",Data1!BP234)),RIGHT(Data1!BP234,  SEARCH("+",Data1!BP234) - 1),0)</f>
        <v>0</v>
      </c>
      <c r="S232">
        <f t="shared" si="6"/>
        <v>280</v>
      </c>
      <c r="T232" t="str">
        <f t="shared" si="7"/>
        <v>week not premature</v>
      </c>
    </row>
    <row r="233" spans="1:20" x14ac:dyDescent="0.25">
      <c r="A233" t="str">
        <f>IF(Data1!BV235&lt;$E$3,$D$2,IF(Data1!BV235&lt;=$E$4,$D$3,$D$4))</f>
        <v>Normal</v>
      </c>
      <c r="B233" t="str">
        <f>IF(Data1!BV235&lt;=$E$7,$D$7,$D$8)</f>
        <v>weight not premature</v>
      </c>
      <c r="I233" t="str">
        <f>IF(Data1!D235&lt;$L$3,$K$2,IF(Data1!D235&gt;=$L$4,$K$4,$K$3))</f>
        <v>20-39</v>
      </c>
      <c r="Q233" s="22" t="str">
        <f>IF(ISNUMBER(SEARCH("+",Data1!BP235)),LEFT(Data1!BP235,  SEARCH("+",Data1!BP235) - 1),Data1!BP235)</f>
        <v>39</v>
      </c>
      <c r="R233" s="22" t="str">
        <f>IF(ISNUMBER(SEARCH("+",Data1!BP235)),RIGHT(Data1!BP235,  SEARCH("+",Data1!BP235) - 1),0)</f>
        <v>+4</v>
      </c>
      <c r="S233">
        <f t="shared" si="6"/>
        <v>277</v>
      </c>
      <c r="T233" t="str">
        <f t="shared" si="7"/>
        <v>week not premature</v>
      </c>
    </row>
    <row r="234" spans="1:20" x14ac:dyDescent="0.25">
      <c r="A234" t="str">
        <f>IF(Data1!BV236&lt;$E$3,$D$2,IF(Data1!BV236&lt;=$E$4,$D$3,$D$4))</f>
        <v>Normal</v>
      </c>
      <c r="B234" t="str">
        <f>IF(Data1!BV236&lt;=$E$7,$D$7,$D$8)</f>
        <v>weight not premature</v>
      </c>
      <c r="I234" t="str">
        <f>IF(Data1!D236&lt;$L$3,$K$2,IF(Data1!D236&gt;=$L$4,$K$4,$K$3))</f>
        <v>20-39</v>
      </c>
      <c r="Q234" s="22">
        <f>IF(ISNUMBER(SEARCH("+",Data1!BP236)),LEFT(Data1!BP236,  SEARCH("+",Data1!BP236) - 1),Data1!BP236)</f>
        <v>40</v>
      </c>
      <c r="R234" s="22">
        <f>IF(ISNUMBER(SEARCH("+",Data1!BP236)),RIGHT(Data1!BP236,  SEARCH("+",Data1!BP236) - 1),0)</f>
        <v>0</v>
      </c>
      <c r="S234">
        <f t="shared" si="6"/>
        <v>280</v>
      </c>
      <c r="T234" t="str">
        <f t="shared" si="7"/>
        <v>week not premature</v>
      </c>
    </row>
    <row r="235" spans="1:20" x14ac:dyDescent="0.25">
      <c r="A235" t="str">
        <f>IF(Data1!BV237&lt;$E$3,$D$2,IF(Data1!BV237&lt;=$E$4,$D$3,$D$4))</f>
        <v>Normal</v>
      </c>
      <c r="B235" t="str">
        <f>IF(Data1!BV237&lt;=$E$7,$D$7,$D$8)</f>
        <v>weight not premature</v>
      </c>
      <c r="I235" t="str">
        <f>IF(Data1!D237&lt;$L$3,$K$2,IF(Data1!D237&gt;=$L$4,$K$4,$K$3))</f>
        <v>20-39</v>
      </c>
      <c r="Q235" s="22" t="str">
        <f>IF(ISNUMBER(SEARCH("+",Data1!BP237)),LEFT(Data1!BP237,  SEARCH("+",Data1!BP237) - 1),Data1!BP237)</f>
        <v>39</v>
      </c>
      <c r="R235" s="22" t="str">
        <f>IF(ISNUMBER(SEARCH("+",Data1!BP237)),RIGHT(Data1!BP237,  SEARCH("+",Data1!BP237) - 1),0)</f>
        <v>+3</v>
      </c>
      <c r="S235">
        <f t="shared" si="6"/>
        <v>276</v>
      </c>
      <c r="T235" t="str">
        <f t="shared" si="7"/>
        <v>week not premature</v>
      </c>
    </row>
    <row r="236" spans="1:20" x14ac:dyDescent="0.25">
      <c r="A236" t="str">
        <f>IF(Data1!BV238&lt;$E$3,$D$2,IF(Data1!BV238&lt;=$E$4,$D$3,$D$4))</f>
        <v>High</v>
      </c>
      <c r="B236" t="str">
        <f>IF(Data1!BV238&lt;=$E$7,$D$7,$D$8)</f>
        <v>weight not premature</v>
      </c>
      <c r="I236" t="str">
        <f>IF(Data1!D238&lt;$L$3,$K$2,IF(Data1!D238&gt;=$L$4,$K$4,$K$3))</f>
        <v>20-39</v>
      </c>
      <c r="Q236" s="22" t="str">
        <f>IF(ISNUMBER(SEARCH("+",Data1!BP238)),LEFT(Data1!BP238,  SEARCH("+",Data1!BP238) - 1),Data1!BP238)</f>
        <v>40</v>
      </c>
      <c r="R236" s="22" t="str">
        <f>IF(ISNUMBER(SEARCH("+",Data1!BP238)),RIGHT(Data1!BP238,  SEARCH("+",Data1!BP238) - 1),0)</f>
        <v>+5</v>
      </c>
      <c r="S236">
        <f t="shared" si="6"/>
        <v>285</v>
      </c>
      <c r="T236" t="str">
        <f t="shared" si="7"/>
        <v>week not premature</v>
      </c>
    </row>
    <row r="237" spans="1:20" x14ac:dyDescent="0.25">
      <c r="A237" t="str">
        <f>IF(Data1!BV239&lt;$E$3,$D$2,IF(Data1!BV239&lt;=$E$4,$D$3,$D$4))</f>
        <v>Normal</v>
      </c>
      <c r="B237" t="str">
        <f>IF(Data1!BV239&lt;=$E$7,$D$7,$D$8)</f>
        <v>weight not premature</v>
      </c>
      <c r="I237" t="str">
        <f>IF(Data1!D239&lt;$L$3,$K$2,IF(Data1!D239&gt;=$L$4,$K$4,$K$3))</f>
        <v>&gt;=40</v>
      </c>
      <c r="Q237" s="22" t="str">
        <f>IF(ISNUMBER(SEARCH("+",Data1!BP239)),LEFT(Data1!BP239,  SEARCH("+",Data1!BP239) - 1),Data1!BP239)</f>
        <v>40</v>
      </c>
      <c r="R237" s="22" t="str">
        <f>IF(ISNUMBER(SEARCH("+",Data1!BP239)),RIGHT(Data1!BP239,  SEARCH("+",Data1!BP239) - 1),0)</f>
        <v>+2</v>
      </c>
      <c r="S237">
        <f t="shared" si="6"/>
        <v>282</v>
      </c>
      <c r="T237" t="str">
        <f t="shared" si="7"/>
        <v>week not premature</v>
      </c>
    </row>
    <row r="238" spans="1:20" x14ac:dyDescent="0.25">
      <c r="A238" t="str">
        <f>IF(Data1!BV240&lt;$E$3,$D$2,IF(Data1!BV240&lt;=$E$4,$D$3,$D$4))</f>
        <v>Normal</v>
      </c>
      <c r="B238" t="str">
        <f>IF(Data1!BV240&lt;=$E$7,$D$7,$D$8)</f>
        <v>weight not premature</v>
      </c>
      <c r="I238" t="str">
        <f>IF(Data1!D240&lt;$L$3,$K$2,IF(Data1!D240&gt;=$L$4,$K$4,$K$3))</f>
        <v>20-39</v>
      </c>
      <c r="Q238" s="22" t="str">
        <f>IF(ISNUMBER(SEARCH("+",Data1!BP240)),LEFT(Data1!BP240,  SEARCH("+",Data1!BP240) - 1),Data1!BP240)</f>
        <v>38</v>
      </c>
      <c r="R238" s="22" t="str">
        <f>IF(ISNUMBER(SEARCH("+",Data1!BP240)),RIGHT(Data1!BP240,  SEARCH("+",Data1!BP240) - 1),0)</f>
        <v>+2</v>
      </c>
      <c r="S238">
        <f t="shared" si="6"/>
        <v>268</v>
      </c>
      <c r="T238" t="str">
        <f t="shared" si="7"/>
        <v>week not premature</v>
      </c>
    </row>
    <row r="239" spans="1:20" x14ac:dyDescent="0.25">
      <c r="A239" t="str">
        <f>IF(Data1!BV241&lt;$E$3,$D$2,IF(Data1!BV241&lt;=$E$4,$D$3,$D$4))</f>
        <v>Normal</v>
      </c>
      <c r="B239" t="str">
        <f>IF(Data1!BV241&lt;=$E$7,$D$7,$D$8)</f>
        <v>weight not premature</v>
      </c>
      <c r="I239" t="str">
        <f>IF(Data1!D241&lt;$L$3,$K$2,IF(Data1!D241&gt;=$L$4,$K$4,$K$3))</f>
        <v>20-39</v>
      </c>
      <c r="Q239" s="22" t="str">
        <f>IF(ISNUMBER(SEARCH("+",Data1!BP241)),LEFT(Data1!BP241,  SEARCH("+",Data1!BP241) - 1),Data1!BP241)</f>
        <v>40</v>
      </c>
      <c r="R239" s="22" t="str">
        <f>IF(ISNUMBER(SEARCH("+",Data1!BP241)),RIGHT(Data1!BP241,  SEARCH("+",Data1!BP241) - 1),0)</f>
        <v>+3</v>
      </c>
      <c r="S239">
        <f t="shared" si="6"/>
        <v>283</v>
      </c>
      <c r="T239" t="str">
        <f t="shared" si="7"/>
        <v>week not premature</v>
      </c>
    </row>
    <row r="240" spans="1:20" x14ac:dyDescent="0.25">
      <c r="A240" t="str">
        <f>IF(Data1!BV242&lt;$E$3,$D$2,IF(Data1!BV242&lt;=$E$4,$D$3,$D$4))</f>
        <v>Normal</v>
      </c>
      <c r="B240" t="str">
        <f>IF(Data1!BV242&lt;=$E$7,$D$7,$D$8)</f>
        <v>weight not premature</v>
      </c>
      <c r="I240" t="str">
        <f>IF(Data1!D242&lt;$L$3,$K$2,IF(Data1!D242&gt;=$L$4,$K$4,$K$3))</f>
        <v>&gt;=40</v>
      </c>
      <c r="Q240" s="22" t="str">
        <f>IF(ISNUMBER(SEARCH("+",Data1!BP242)),LEFT(Data1!BP242,  SEARCH("+",Data1!BP242) - 1),Data1!BP242)</f>
        <v>38</v>
      </c>
      <c r="R240" s="22" t="str">
        <f>IF(ISNUMBER(SEARCH("+",Data1!BP242)),RIGHT(Data1!BP242,  SEARCH("+",Data1!BP242) - 1),0)</f>
        <v>+5</v>
      </c>
      <c r="S240">
        <f t="shared" si="6"/>
        <v>271</v>
      </c>
      <c r="T240" t="str">
        <f t="shared" si="7"/>
        <v>week not premature</v>
      </c>
    </row>
    <row r="241" spans="1:20" x14ac:dyDescent="0.25">
      <c r="A241" t="str">
        <f>IF(Data1!BV243&lt;$E$3,$D$2,IF(Data1!BV243&lt;=$E$4,$D$3,$D$4))</f>
        <v>Normal</v>
      </c>
      <c r="B241" t="str">
        <f>IF(Data1!BV243&lt;=$E$7,$D$7,$D$8)</f>
        <v>weight not premature</v>
      </c>
      <c r="I241" t="str">
        <f>IF(Data1!D243&lt;$L$3,$K$2,IF(Data1!D243&gt;=$L$4,$K$4,$K$3))</f>
        <v>20-39</v>
      </c>
      <c r="Q241" s="22" t="str">
        <f>IF(ISNUMBER(SEARCH("+",Data1!BP243)),LEFT(Data1!BP243,  SEARCH("+",Data1!BP243) - 1),Data1!BP243)</f>
        <v>40</v>
      </c>
      <c r="R241" s="22" t="str">
        <f>IF(ISNUMBER(SEARCH("+",Data1!BP243)),RIGHT(Data1!BP243,  SEARCH("+",Data1!BP243) - 1),0)</f>
        <v>+1</v>
      </c>
      <c r="S241">
        <f t="shared" si="6"/>
        <v>281</v>
      </c>
      <c r="T241" t="str">
        <f t="shared" si="7"/>
        <v>week not premature</v>
      </c>
    </row>
    <row r="242" spans="1:20" x14ac:dyDescent="0.25">
      <c r="A242" t="str">
        <f>IF(Data1!BV244&lt;$E$3,$D$2,IF(Data1!BV244&lt;=$E$4,$D$3,$D$4))</f>
        <v>Normal</v>
      </c>
      <c r="B242" t="str">
        <f>IF(Data1!BV244&lt;=$E$7,$D$7,$D$8)</f>
        <v>weight not premature</v>
      </c>
      <c r="I242" t="str">
        <f>IF(Data1!D244&lt;$L$3,$K$2,IF(Data1!D244&gt;=$L$4,$K$4,$K$3))</f>
        <v>20-39</v>
      </c>
      <c r="Q242" s="22" t="str">
        <f>IF(ISNUMBER(SEARCH("+",Data1!BP244)),LEFT(Data1!BP244,  SEARCH("+",Data1!BP244) - 1),Data1!BP244)</f>
        <v>37</v>
      </c>
      <c r="R242" s="22" t="str">
        <f>IF(ISNUMBER(SEARCH("+",Data1!BP244)),RIGHT(Data1!BP244,  SEARCH("+",Data1!BP244) - 1),0)</f>
        <v>+6</v>
      </c>
      <c r="S242">
        <f t="shared" si="6"/>
        <v>265</v>
      </c>
      <c r="T242" t="str">
        <f t="shared" si="7"/>
        <v>week not premature</v>
      </c>
    </row>
    <row r="243" spans="1:20" x14ac:dyDescent="0.25">
      <c r="A243" t="str">
        <f>IF(Data1!BV245&lt;$E$3,$D$2,IF(Data1!BV245&lt;=$E$4,$D$3,$D$4))</f>
        <v>Normal</v>
      </c>
      <c r="B243" t="str">
        <f>IF(Data1!BV245&lt;=$E$7,$D$7,$D$8)</f>
        <v>weight not premature</v>
      </c>
      <c r="I243" t="str">
        <f>IF(Data1!D245&lt;$L$3,$K$2,IF(Data1!D245&gt;=$L$4,$K$4,$K$3))</f>
        <v>20-39</v>
      </c>
      <c r="Q243" s="22">
        <f>IF(ISNUMBER(SEARCH("+",Data1!BP245)),LEFT(Data1!BP245,  SEARCH("+",Data1!BP245) - 1),Data1!BP245)</f>
        <v>39</v>
      </c>
      <c r="R243" s="22">
        <f>IF(ISNUMBER(SEARCH("+",Data1!BP245)),RIGHT(Data1!BP245,  SEARCH("+",Data1!BP245) - 1),0)</f>
        <v>0</v>
      </c>
      <c r="S243">
        <f t="shared" si="6"/>
        <v>273</v>
      </c>
      <c r="T243" t="str">
        <f t="shared" si="7"/>
        <v>week not premature</v>
      </c>
    </row>
    <row r="244" spans="1:20" x14ac:dyDescent="0.25">
      <c r="A244" t="str">
        <f>IF(Data1!BV246&lt;$E$3,$D$2,IF(Data1!BV246&lt;=$E$4,$D$3,$D$4))</f>
        <v>Normal</v>
      </c>
      <c r="B244" t="str">
        <f>IF(Data1!BV246&lt;=$E$7,$D$7,$D$8)</f>
        <v>weight not premature</v>
      </c>
      <c r="I244" t="str">
        <f>IF(Data1!D246&lt;$L$3,$K$2,IF(Data1!D246&gt;=$L$4,$K$4,$K$3))</f>
        <v>20-39</v>
      </c>
      <c r="Q244" s="22" t="str">
        <f>IF(ISNUMBER(SEARCH("+",Data1!BP246)),LEFT(Data1!BP246,  SEARCH("+",Data1!BP246) - 1),Data1!BP246)</f>
        <v>37</v>
      </c>
      <c r="R244" s="22" t="str">
        <f>IF(ISNUMBER(SEARCH("+",Data1!BP246)),RIGHT(Data1!BP246,  SEARCH("+",Data1!BP246) - 1),0)</f>
        <v>+3</v>
      </c>
      <c r="S244">
        <f t="shared" si="6"/>
        <v>262</v>
      </c>
      <c r="T244" t="str">
        <f t="shared" si="7"/>
        <v>week not premature</v>
      </c>
    </row>
    <row r="245" spans="1:20" x14ac:dyDescent="0.25">
      <c r="A245" t="str">
        <f>IF(Data1!BV247&lt;$E$3,$D$2,IF(Data1!BV247&lt;=$E$4,$D$3,$D$4))</f>
        <v>Normal</v>
      </c>
      <c r="B245" t="str">
        <f>IF(Data1!BV247&lt;=$E$7,$D$7,$D$8)</f>
        <v>weight not premature</v>
      </c>
      <c r="I245" t="str">
        <f>IF(Data1!D247&lt;$L$3,$K$2,IF(Data1!D247&gt;=$L$4,$K$4,$K$3))</f>
        <v>20-39</v>
      </c>
      <c r="Q245" s="22" t="str">
        <f>IF(ISNUMBER(SEARCH("+",Data1!BP247)),LEFT(Data1!BP247,  SEARCH("+",Data1!BP247) - 1),Data1!BP247)</f>
        <v>37</v>
      </c>
      <c r="R245" s="22" t="str">
        <f>IF(ISNUMBER(SEARCH("+",Data1!BP247)),RIGHT(Data1!BP247,  SEARCH("+",Data1!BP247) - 1),0)</f>
        <v>+5</v>
      </c>
      <c r="S245">
        <f t="shared" si="6"/>
        <v>264</v>
      </c>
      <c r="T245" t="str">
        <f t="shared" si="7"/>
        <v>week not premature</v>
      </c>
    </row>
    <row r="246" spans="1:20" x14ac:dyDescent="0.25">
      <c r="A246" t="str">
        <f>IF(Data1!BV248&lt;$E$3,$D$2,IF(Data1!BV248&lt;=$E$4,$D$3,$D$4))</f>
        <v>Normal</v>
      </c>
      <c r="B246" t="str">
        <f>IF(Data1!BV248&lt;=$E$7,$D$7,$D$8)</f>
        <v>weight not premature</v>
      </c>
      <c r="I246" t="str">
        <f>IF(Data1!D248&lt;$L$3,$K$2,IF(Data1!D248&gt;=$L$4,$K$4,$K$3))</f>
        <v>20-39</v>
      </c>
      <c r="Q246" s="22" t="str">
        <f>IF(ISNUMBER(SEARCH("+",Data1!BP248)),LEFT(Data1!BP248,  SEARCH("+",Data1!BP248) - 1),Data1!BP248)</f>
        <v>40</v>
      </c>
      <c r="R246" s="22" t="str">
        <f>IF(ISNUMBER(SEARCH("+",Data1!BP248)),RIGHT(Data1!BP248,  SEARCH("+",Data1!BP248) - 1),0)</f>
        <v>+4</v>
      </c>
      <c r="S246">
        <f t="shared" si="6"/>
        <v>284</v>
      </c>
      <c r="T246" t="str">
        <f t="shared" si="7"/>
        <v>week not premature</v>
      </c>
    </row>
    <row r="247" spans="1:20" x14ac:dyDescent="0.25">
      <c r="A247" t="str">
        <f>IF(Data1!BV249&lt;$E$3,$D$2,IF(Data1!BV249&lt;=$E$4,$D$3,$D$4))</f>
        <v>Normal</v>
      </c>
      <c r="B247" t="str">
        <f>IF(Data1!BV249&lt;=$E$7,$D$7,$D$8)</f>
        <v>weight not premature</v>
      </c>
      <c r="I247" t="str">
        <f>IF(Data1!D249&lt;$L$3,$K$2,IF(Data1!D249&gt;=$L$4,$K$4,$K$3))</f>
        <v>20-39</v>
      </c>
      <c r="Q247" s="22" t="str">
        <f>IF(ISNUMBER(SEARCH("+",Data1!BP249)),LEFT(Data1!BP249,  SEARCH("+",Data1!BP249) - 1),Data1!BP249)</f>
        <v>39</v>
      </c>
      <c r="R247" s="22" t="str">
        <f>IF(ISNUMBER(SEARCH("+",Data1!BP249)),RIGHT(Data1!BP249,  SEARCH("+",Data1!BP249) - 1),0)</f>
        <v>+4</v>
      </c>
      <c r="S247">
        <f t="shared" si="6"/>
        <v>277</v>
      </c>
      <c r="T247" t="str">
        <f t="shared" si="7"/>
        <v>week not premature</v>
      </c>
    </row>
    <row r="248" spans="1:20" x14ac:dyDescent="0.25">
      <c r="A248" t="str">
        <f>IF(Data1!BV250&lt;$E$3,$D$2,IF(Data1!BV250&lt;=$E$4,$D$3,$D$4))</f>
        <v>Normal</v>
      </c>
      <c r="B248" t="str">
        <f>IF(Data1!BV250&lt;=$E$7,$D$7,$D$8)</f>
        <v>weight not premature</v>
      </c>
      <c r="I248" t="str">
        <f>IF(Data1!D250&lt;$L$3,$K$2,IF(Data1!D250&gt;=$L$4,$K$4,$K$3))</f>
        <v>20-39</v>
      </c>
      <c r="Q248" s="22" t="str">
        <f>IF(ISNUMBER(SEARCH("+",Data1!BP250)),LEFT(Data1!BP250,  SEARCH("+",Data1!BP250) - 1),Data1!BP250)</f>
        <v>37</v>
      </c>
      <c r="R248" s="22" t="str">
        <f>IF(ISNUMBER(SEARCH("+",Data1!BP250)),RIGHT(Data1!BP250,  SEARCH("+",Data1!BP250) - 1),0)</f>
        <v>+2</v>
      </c>
      <c r="S248">
        <f t="shared" si="6"/>
        <v>261</v>
      </c>
      <c r="T248" t="str">
        <f t="shared" si="7"/>
        <v>week not premature</v>
      </c>
    </row>
    <row r="249" spans="1:20" x14ac:dyDescent="0.25">
      <c r="A249" t="str">
        <f>IF(Data1!BV251&lt;$E$3,$D$2,IF(Data1!BV251&lt;=$E$4,$D$3,$D$4))</f>
        <v>Normal</v>
      </c>
      <c r="B249" t="str">
        <f>IF(Data1!BV251&lt;=$E$7,$D$7,$D$8)</f>
        <v>weight not premature</v>
      </c>
      <c r="I249" t="str">
        <f>IF(Data1!D251&lt;$L$3,$K$2,IF(Data1!D251&gt;=$L$4,$K$4,$K$3))</f>
        <v>20-39</v>
      </c>
      <c r="Q249" s="22" t="str">
        <f>IF(ISNUMBER(SEARCH("+",Data1!BP251)),LEFT(Data1!BP251,  SEARCH("+",Data1!BP251) - 1),Data1!BP251)</f>
        <v>40</v>
      </c>
      <c r="R249" s="22" t="str">
        <f>IF(ISNUMBER(SEARCH("+",Data1!BP251)),RIGHT(Data1!BP251,  SEARCH("+",Data1!BP251) - 1),0)</f>
        <v>+6</v>
      </c>
      <c r="S249">
        <f t="shared" si="6"/>
        <v>286</v>
      </c>
      <c r="T249" t="str">
        <f t="shared" si="7"/>
        <v>week not premature</v>
      </c>
    </row>
    <row r="250" spans="1:20" x14ac:dyDescent="0.25">
      <c r="A250" t="str">
        <f>IF(Data1!BV252&lt;$E$3,$D$2,IF(Data1!BV252&lt;=$E$4,$D$3,$D$4))</f>
        <v>Normal</v>
      </c>
      <c r="B250" t="str">
        <f>IF(Data1!BV252&lt;=$E$7,$D$7,$D$8)</f>
        <v>weight not premature</v>
      </c>
      <c r="I250" t="str">
        <f>IF(Data1!D252&lt;$L$3,$K$2,IF(Data1!D252&gt;=$L$4,$K$4,$K$3))</f>
        <v>20-39</v>
      </c>
      <c r="Q250" s="22" t="str">
        <f>IF(ISNUMBER(SEARCH("+",Data1!BP252)),LEFT(Data1!BP252,  SEARCH("+",Data1!BP252) - 1),Data1!BP252)</f>
        <v>39</v>
      </c>
      <c r="R250" s="22" t="str">
        <f>IF(ISNUMBER(SEARCH("+",Data1!BP252)),RIGHT(Data1!BP252,  SEARCH("+",Data1!BP252) - 1),0)</f>
        <v>+2</v>
      </c>
      <c r="S250">
        <f t="shared" si="6"/>
        <v>275</v>
      </c>
      <c r="T250" t="str">
        <f t="shared" si="7"/>
        <v>week not premature</v>
      </c>
    </row>
    <row r="251" spans="1:20" x14ac:dyDescent="0.25">
      <c r="A251" t="str">
        <f>IF(Data1!BV253&lt;$E$3,$D$2,IF(Data1!BV253&lt;=$E$4,$D$3,$D$4))</f>
        <v>Normal</v>
      </c>
      <c r="B251" t="str">
        <f>IF(Data1!BV253&lt;=$E$7,$D$7,$D$8)</f>
        <v>weight not premature</v>
      </c>
      <c r="I251" t="str">
        <f>IF(Data1!D253&lt;$L$3,$K$2,IF(Data1!D253&gt;=$L$4,$K$4,$K$3))</f>
        <v>20-39</v>
      </c>
      <c r="Q251" s="22" t="str">
        <f>IF(ISNUMBER(SEARCH("+",Data1!BP253)),LEFT(Data1!BP253,  SEARCH("+",Data1!BP253) - 1),Data1!BP253)</f>
        <v>40</v>
      </c>
      <c r="R251" s="22" t="str">
        <f>IF(ISNUMBER(SEARCH("+",Data1!BP253)),RIGHT(Data1!BP253,  SEARCH("+",Data1!BP253) - 1),0)</f>
        <v>+5</v>
      </c>
      <c r="S251">
        <f t="shared" si="6"/>
        <v>285</v>
      </c>
      <c r="T251" t="str">
        <f t="shared" si="7"/>
        <v>week not premature</v>
      </c>
    </row>
    <row r="252" spans="1:20" x14ac:dyDescent="0.25">
      <c r="A252" t="str">
        <f>IF(Data1!BV254&lt;$E$3,$D$2,IF(Data1!BV254&lt;=$E$4,$D$3,$D$4))</f>
        <v>Normal</v>
      </c>
      <c r="B252" t="str">
        <f>IF(Data1!BV254&lt;=$E$7,$D$7,$D$8)</f>
        <v>weight not premature</v>
      </c>
      <c r="I252" t="str">
        <f>IF(Data1!D254&lt;$L$3,$K$2,IF(Data1!D254&gt;=$L$4,$K$4,$K$3))</f>
        <v>20-39</v>
      </c>
      <c r="Q252" s="22" t="str">
        <f>IF(ISNUMBER(SEARCH("+",Data1!BP254)),LEFT(Data1!BP254,  SEARCH("+",Data1!BP254) - 1),Data1!BP254)</f>
        <v>37</v>
      </c>
      <c r="R252" s="22" t="str">
        <f>IF(ISNUMBER(SEARCH("+",Data1!BP254)),RIGHT(Data1!BP254,  SEARCH("+",Data1!BP254) - 1),0)</f>
        <v>+6</v>
      </c>
      <c r="S252">
        <f t="shared" si="6"/>
        <v>265</v>
      </c>
      <c r="T252" t="str">
        <f t="shared" si="7"/>
        <v>week not premature</v>
      </c>
    </row>
    <row r="253" spans="1:20" x14ac:dyDescent="0.25">
      <c r="A253" t="str">
        <f>IF(Data1!BV255&lt;$E$3,$D$2,IF(Data1!BV255&lt;=$E$4,$D$3,$D$4))</f>
        <v>Normal</v>
      </c>
      <c r="B253" t="str">
        <f>IF(Data1!BV255&lt;=$E$7,$D$7,$D$8)</f>
        <v>weight not premature</v>
      </c>
      <c r="I253" t="str">
        <f>IF(Data1!D255&lt;$L$3,$K$2,IF(Data1!D255&gt;=$L$4,$K$4,$K$3))</f>
        <v>20-39</v>
      </c>
      <c r="Q253" s="22" t="str">
        <f>IF(ISNUMBER(SEARCH("+",Data1!BP255)),LEFT(Data1!BP255,  SEARCH("+",Data1!BP255) - 1),Data1!BP255)</f>
        <v>39</v>
      </c>
      <c r="R253" s="22" t="str">
        <f>IF(ISNUMBER(SEARCH("+",Data1!BP255)),RIGHT(Data1!BP255,  SEARCH("+",Data1!BP255) - 1),0)</f>
        <v>+2</v>
      </c>
      <c r="S253">
        <f t="shared" si="6"/>
        <v>275</v>
      </c>
      <c r="T253" t="str">
        <f t="shared" si="7"/>
        <v>week not premature</v>
      </c>
    </row>
    <row r="254" spans="1:20" x14ac:dyDescent="0.25">
      <c r="A254" t="str">
        <f>IF(Data1!BV256&lt;$E$3,$D$2,IF(Data1!BV256&lt;=$E$4,$D$3,$D$4))</f>
        <v>Normal</v>
      </c>
      <c r="B254" t="str">
        <f>IF(Data1!BV256&lt;=$E$7,$D$7,$D$8)</f>
        <v>weight not premature</v>
      </c>
      <c r="I254" t="str">
        <f>IF(Data1!D256&lt;$L$3,$K$2,IF(Data1!D256&gt;=$L$4,$K$4,$K$3))</f>
        <v>20-39</v>
      </c>
      <c r="Q254" s="22" t="str">
        <f>IF(ISNUMBER(SEARCH("+",Data1!BP256)),LEFT(Data1!BP256,  SEARCH("+",Data1!BP256) - 1),Data1!BP256)</f>
        <v>40</v>
      </c>
      <c r="R254" s="22" t="str">
        <f>IF(ISNUMBER(SEARCH("+",Data1!BP256)),RIGHT(Data1!BP256,  SEARCH("+",Data1!BP256) - 1),0)</f>
        <v>+1</v>
      </c>
      <c r="S254">
        <f t="shared" si="6"/>
        <v>281</v>
      </c>
      <c r="T254" t="str">
        <f t="shared" si="7"/>
        <v>week not premature</v>
      </c>
    </row>
    <row r="255" spans="1:20" x14ac:dyDescent="0.25">
      <c r="A255" t="str">
        <f>IF(Data1!BV257&lt;$E$3,$D$2,IF(Data1!BV257&lt;=$E$4,$D$3,$D$4))</f>
        <v>Normal</v>
      </c>
      <c r="B255" t="str">
        <f>IF(Data1!BV257&lt;=$E$7,$D$7,$D$8)</f>
        <v>weight not premature</v>
      </c>
      <c r="I255" t="str">
        <f>IF(Data1!D257&lt;$L$3,$K$2,IF(Data1!D257&gt;=$L$4,$K$4,$K$3))</f>
        <v>20-39</v>
      </c>
      <c r="Q255" s="22" t="str">
        <f>IF(ISNUMBER(SEARCH("+",Data1!BP257)),LEFT(Data1!BP257,  SEARCH("+",Data1!BP257) - 1),Data1!BP257)</f>
        <v>38</v>
      </c>
      <c r="R255" s="22" t="str">
        <f>IF(ISNUMBER(SEARCH("+",Data1!BP257)),RIGHT(Data1!BP257,  SEARCH("+",Data1!BP257) - 1),0)</f>
        <v>+6</v>
      </c>
      <c r="S255">
        <f t="shared" si="6"/>
        <v>272</v>
      </c>
      <c r="T255" t="str">
        <f t="shared" si="7"/>
        <v>week not premature</v>
      </c>
    </row>
    <row r="256" spans="1:20" x14ac:dyDescent="0.25">
      <c r="A256" t="str">
        <f>IF(Data1!BV258&lt;$E$3,$D$2,IF(Data1!BV258&lt;=$E$4,$D$3,$D$4))</f>
        <v>Normal</v>
      </c>
      <c r="B256" t="str">
        <f>IF(Data1!BV258&lt;=$E$7,$D$7,$D$8)</f>
        <v>weight not premature</v>
      </c>
      <c r="I256" t="str">
        <f>IF(Data1!D258&lt;$L$3,$K$2,IF(Data1!D258&gt;=$L$4,$K$4,$K$3))</f>
        <v>20-39</v>
      </c>
      <c r="Q256" s="22">
        <f>IF(ISNUMBER(SEARCH("+",Data1!BP258)),LEFT(Data1!BP258,  SEARCH("+",Data1!BP258) - 1),Data1!BP258)</f>
        <v>42</v>
      </c>
      <c r="R256" s="22">
        <f>IF(ISNUMBER(SEARCH("+",Data1!BP258)),RIGHT(Data1!BP258,  SEARCH("+",Data1!BP258) - 1),0)</f>
        <v>0</v>
      </c>
      <c r="S256">
        <f t="shared" si="6"/>
        <v>294</v>
      </c>
      <c r="T256" t="str">
        <f t="shared" si="7"/>
        <v>week not premature</v>
      </c>
    </row>
    <row r="257" spans="1:20" x14ac:dyDescent="0.25">
      <c r="A257" t="str">
        <f>IF(Data1!BV259&lt;$E$3,$D$2,IF(Data1!BV259&lt;=$E$4,$D$3,$D$4))</f>
        <v>Normal</v>
      </c>
      <c r="B257" t="str">
        <f>IF(Data1!BV259&lt;=$E$7,$D$7,$D$8)</f>
        <v>weight not premature</v>
      </c>
      <c r="I257" t="str">
        <f>IF(Data1!D259&lt;$L$3,$K$2,IF(Data1!D259&gt;=$L$4,$K$4,$K$3))</f>
        <v>20-39</v>
      </c>
      <c r="Q257" s="22" t="str">
        <f>IF(ISNUMBER(SEARCH("+",Data1!BP259)),LEFT(Data1!BP259,  SEARCH("+",Data1!BP259) - 1),Data1!BP259)</f>
        <v>40</v>
      </c>
      <c r="R257" s="22" t="str">
        <f>IF(ISNUMBER(SEARCH("+",Data1!BP259)),RIGHT(Data1!BP259,  SEARCH("+",Data1!BP259) - 1),0)</f>
        <v>+6</v>
      </c>
      <c r="S257">
        <f t="shared" si="6"/>
        <v>286</v>
      </c>
      <c r="T257" t="str">
        <f t="shared" si="7"/>
        <v>week not premature</v>
      </c>
    </row>
    <row r="258" spans="1:20" x14ac:dyDescent="0.25">
      <c r="A258" t="str">
        <f>IF(Data1!BV260&lt;$E$3,$D$2,IF(Data1!BV260&lt;=$E$4,$D$3,$D$4))</f>
        <v>Normal</v>
      </c>
      <c r="B258" t="str">
        <f>IF(Data1!BV260&lt;=$E$7,$D$7,$D$8)</f>
        <v>weight not premature</v>
      </c>
      <c r="I258" t="str">
        <f>IF(Data1!D260&lt;$L$3,$K$2,IF(Data1!D260&gt;=$L$4,$K$4,$K$3))</f>
        <v>20-39</v>
      </c>
      <c r="Q258" s="22" t="str">
        <f>IF(ISNUMBER(SEARCH("+",Data1!BP260)),LEFT(Data1!BP260,  SEARCH("+",Data1!BP260) - 1),Data1!BP260)</f>
        <v>38</v>
      </c>
      <c r="R258" s="22" t="str">
        <f>IF(ISNUMBER(SEARCH("+",Data1!BP260)),RIGHT(Data1!BP260,  SEARCH("+",Data1!BP260) - 1),0)</f>
        <v>+2</v>
      </c>
      <c r="S258">
        <f t="shared" si="6"/>
        <v>268</v>
      </c>
      <c r="T258" t="str">
        <f t="shared" si="7"/>
        <v>week not premature</v>
      </c>
    </row>
    <row r="259" spans="1:20" x14ac:dyDescent="0.25">
      <c r="A259" t="str">
        <f>IF(Data1!BV261&lt;$E$3,$D$2,IF(Data1!BV261&lt;=$E$4,$D$3,$D$4))</f>
        <v>Normal</v>
      </c>
      <c r="B259" t="str">
        <f>IF(Data1!BV261&lt;=$E$7,$D$7,$D$8)</f>
        <v>weight not premature</v>
      </c>
      <c r="I259" t="str">
        <f>IF(Data1!D261&lt;$L$3,$K$2,IF(Data1!D261&gt;=$L$4,$K$4,$K$3))</f>
        <v>20-39</v>
      </c>
      <c r="Q259" s="22" t="str">
        <f>IF(ISNUMBER(SEARCH("+",Data1!BP261)),LEFT(Data1!BP261,  SEARCH("+",Data1!BP261) - 1),Data1!BP261)</f>
        <v>39</v>
      </c>
      <c r="R259" s="22" t="str">
        <f>IF(ISNUMBER(SEARCH("+",Data1!BP261)),RIGHT(Data1!BP261,  SEARCH("+",Data1!BP261) - 1),0)</f>
        <v>+2</v>
      </c>
      <c r="S259">
        <f t="shared" ref="S259:S313" si="8">Q259*7+R259</f>
        <v>275</v>
      </c>
      <c r="T259" t="str">
        <f t="shared" ref="T259:T313" si="9">IF($S259&lt;$W$1,$V$2,$V$3)</f>
        <v>week not premature</v>
      </c>
    </row>
    <row r="260" spans="1:20" x14ac:dyDescent="0.25">
      <c r="A260" t="str">
        <f>IF(Data1!BV262&lt;$E$3,$D$2,IF(Data1!BV262&lt;=$E$4,$D$3,$D$4))</f>
        <v>Normal</v>
      </c>
      <c r="B260" t="str">
        <f>IF(Data1!BV262&lt;=$E$7,$D$7,$D$8)</f>
        <v>weight not premature</v>
      </c>
      <c r="I260" t="str">
        <f>IF(Data1!D262&lt;$L$3,$K$2,IF(Data1!D262&gt;=$L$4,$K$4,$K$3))</f>
        <v>20-39</v>
      </c>
      <c r="Q260" s="22" t="str">
        <f>IF(ISNUMBER(SEARCH("+",Data1!BP262)),LEFT(Data1!BP262,  SEARCH("+",Data1!BP262) - 1),Data1!BP262)</f>
        <v>37</v>
      </c>
      <c r="R260" s="22" t="str">
        <f>IF(ISNUMBER(SEARCH("+",Data1!BP262)),RIGHT(Data1!BP262,  SEARCH("+",Data1!BP262) - 1),0)</f>
        <v>+6</v>
      </c>
      <c r="S260">
        <f t="shared" si="8"/>
        <v>265</v>
      </c>
      <c r="T260" t="str">
        <f t="shared" si="9"/>
        <v>week not premature</v>
      </c>
    </row>
    <row r="261" spans="1:20" x14ac:dyDescent="0.25">
      <c r="A261" t="str">
        <f>IF(Data1!BV263&lt;$E$3,$D$2,IF(Data1!BV263&lt;=$E$4,$D$3,$D$4))</f>
        <v>Normal</v>
      </c>
      <c r="B261" t="str">
        <f>IF(Data1!BV263&lt;=$E$7,$D$7,$D$8)</f>
        <v>weight not premature</v>
      </c>
      <c r="I261" t="str">
        <f>IF(Data1!D263&lt;$L$3,$K$2,IF(Data1!D263&gt;=$L$4,$K$4,$K$3))</f>
        <v>20-39</v>
      </c>
      <c r="Q261" s="22" t="str">
        <f>IF(ISNUMBER(SEARCH("+",Data1!BP263)),LEFT(Data1!BP263,  SEARCH("+",Data1!BP263) - 1),Data1!BP263)</f>
        <v>39</v>
      </c>
      <c r="R261" s="22" t="str">
        <f>IF(ISNUMBER(SEARCH("+",Data1!BP263)),RIGHT(Data1!BP263,  SEARCH("+",Data1!BP263) - 1),0)</f>
        <v>+1</v>
      </c>
      <c r="S261">
        <f t="shared" si="8"/>
        <v>274</v>
      </c>
      <c r="T261" t="str">
        <f t="shared" si="9"/>
        <v>week not premature</v>
      </c>
    </row>
    <row r="262" spans="1:20" x14ac:dyDescent="0.25">
      <c r="A262" t="str">
        <f>IF(Data1!BV264&lt;$E$3,$D$2,IF(Data1!BV264&lt;=$E$4,$D$3,$D$4))</f>
        <v>High</v>
      </c>
      <c r="B262" t="str">
        <f>IF(Data1!BV264&lt;=$E$7,$D$7,$D$8)</f>
        <v>weight not premature</v>
      </c>
      <c r="I262" t="str">
        <f>IF(Data1!D264&lt;$L$3,$K$2,IF(Data1!D264&gt;=$L$4,$K$4,$K$3))</f>
        <v>20-39</v>
      </c>
      <c r="Q262" s="22" t="str">
        <f>IF(ISNUMBER(SEARCH("+",Data1!BP264)),LEFT(Data1!BP264,  SEARCH("+",Data1!BP264) - 1),Data1!BP264)</f>
        <v>40</v>
      </c>
      <c r="R262" s="22" t="str">
        <f>IF(ISNUMBER(SEARCH("+",Data1!BP264)),RIGHT(Data1!BP264,  SEARCH("+",Data1!BP264) - 1),0)</f>
        <v>+4</v>
      </c>
      <c r="S262">
        <f t="shared" si="8"/>
        <v>284</v>
      </c>
      <c r="T262" t="str">
        <f t="shared" si="9"/>
        <v>week not premature</v>
      </c>
    </row>
    <row r="263" spans="1:20" x14ac:dyDescent="0.25">
      <c r="A263" t="str">
        <f>IF(Data1!BV265&lt;$E$3,$D$2,IF(Data1!BV265&lt;=$E$4,$D$3,$D$4))</f>
        <v>Normal</v>
      </c>
      <c r="B263" t="str">
        <f>IF(Data1!BV265&lt;=$E$7,$D$7,$D$8)</f>
        <v>weight not premature</v>
      </c>
      <c r="I263" t="str">
        <f>IF(Data1!D265&lt;$L$3,$K$2,IF(Data1!D265&gt;=$L$4,$K$4,$K$3))</f>
        <v>20-39</v>
      </c>
      <c r="Q263" s="22">
        <f>IF(ISNUMBER(SEARCH("+",Data1!BP265)),LEFT(Data1!BP265,  SEARCH("+",Data1!BP265) - 1),Data1!BP265)</f>
        <v>38</v>
      </c>
      <c r="R263" s="22">
        <f>IF(ISNUMBER(SEARCH("+",Data1!BP265)),RIGHT(Data1!BP265,  SEARCH("+",Data1!BP265) - 1),0)</f>
        <v>0</v>
      </c>
      <c r="S263">
        <f t="shared" si="8"/>
        <v>266</v>
      </c>
      <c r="T263" t="str">
        <f t="shared" si="9"/>
        <v>week not premature</v>
      </c>
    </row>
    <row r="264" spans="1:20" x14ac:dyDescent="0.25">
      <c r="A264" t="str">
        <f>IF(Data1!BV266&lt;$E$3,$D$2,IF(Data1!BV266&lt;=$E$4,$D$3,$D$4))</f>
        <v>Normal</v>
      </c>
      <c r="B264" t="str">
        <f>IF(Data1!BV266&lt;=$E$7,$D$7,$D$8)</f>
        <v>weight not premature</v>
      </c>
      <c r="I264" t="str">
        <f>IF(Data1!D266&lt;$L$3,$K$2,IF(Data1!D266&gt;=$L$4,$K$4,$K$3))</f>
        <v>&gt;=40</v>
      </c>
      <c r="Q264" s="22" t="str">
        <f>IF(ISNUMBER(SEARCH("+",Data1!BP266)),LEFT(Data1!BP266,  SEARCH("+",Data1!BP266) - 1),Data1!BP266)</f>
        <v>40</v>
      </c>
      <c r="R264" s="22" t="str">
        <f>IF(ISNUMBER(SEARCH("+",Data1!BP266)),RIGHT(Data1!BP266,  SEARCH("+",Data1!BP266) - 1),0)</f>
        <v>+2</v>
      </c>
      <c r="S264">
        <f t="shared" si="8"/>
        <v>282</v>
      </c>
      <c r="T264" t="str">
        <f t="shared" si="9"/>
        <v>week not premature</v>
      </c>
    </row>
    <row r="265" spans="1:20" x14ac:dyDescent="0.25">
      <c r="A265" t="str">
        <f>IF(Data1!BV267&lt;$E$3,$D$2,IF(Data1!BV267&lt;=$E$4,$D$3,$D$4))</f>
        <v>Normal</v>
      </c>
      <c r="B265" t="str">
        <f>IF(Data1!BV267&lt;=$E$7,$D$7,$D$8)</f>
        <v>weight not premature</v>
      </c>
      <c r="I265" t="str">
        <f>IF(Data1!D267&lt;$L$3,$K$2,IF(Data1!D267&gt;=$L$4,$K$4,$K$3))</f>
        <v>20-39</v>
      </c>
      <c r="Q265" s="22">
        <f>IF(ISNUMBER(SEARCH("+",Data1!BP267)),LEFT(Data1!BP267,  SEARCH("+",Data1!BP267) - 1),Data1!BP267)</f>
        <v>38</v>
      </c>
      <c r="R265" s="22">
        <f>IF(ISNUMBER(SEARCH("+",Data1!BP267)),RIGHT(Data1!BP267,  SEARCH("+",Data1!BP267) - 1),0)</f>
        <v>0</v>
      </c>
      <c r="S265">
        <f t="shared" si="8"/>
        <v>266</v>
      </c>
      <c r="T265" t="str">
        <f t="shared" si="9"/>
        <v>week not premature</v>
      </c>
    </row>
    <row r="266" spans="1:20" x14ac:dyDescent="0.25">
      <c r="A266" t="str">
        <f>IF(Data1!BV268&lt;$E$3,$D$2,IF(Data1!BV268&lt;=$E$4,$D$3,$D$4))</f>
        <v>Normal</v>
      </c>
      <c r="B266" t="str">
        <f>IF(Data1!BV268&lt;=$E$7,$D$7,$D$8)</f>
        <v>weight not premature</v>
      </c>
      <c r="I266" t="str">
        <f>IF(Data1!D268&lt;$L$3,$K$2,IF(Data1!D268&gt;=$L$4,$K$4,$K$3))</f>
        <v>20-39</v>
      </c>
      <c r="Q266" s="22" t="str">
        <f>IF(ISNUMBER(SEARCH("+",Data1!BP268)),LEFT(Data1!BP268,  SEARCH("+",Data1!BP268) - 1),Data1!BP268)</f>
        <v>40</v>
      </c>
      <c r="R266" s="22" t="str">
        <f>IF(ISNUMBER(SEARCH("+",Data1!BP268)),RIGHT(Data1!BP268,  SEARCH("+",Data1!BP268) - 1),0)</f>
        <v>+5</v>
      </c>
      <c r="S266">
        <f t="shared" si="8"/>
        <v>285</v>
      </c>
      <c r="T266" t="str">
        <f t="shared" si="9"/>
        <v>week not premature</v>
      </c>
    </row>
    <row r="267" spans="1:20" x14ac:dyDescent="0.25">
      <c r="A267" t="str">
        <f>IF(Data1!BV269&lt;$E$3,$D$2,IF(Data1!BV269&lt;=$E$4,$D$3,$D$4))</f>
        <v>Normal</v>
      </c>
      <c r="B267" t="str">
        <f>IF(Data1!BV269&lt;=$E$7,$D$7,$D$8)</f>
        <v>weight not premature</v>
      </c>
      <c r="I267" t="str">
        <f>IF(Data1!D269&lt;$L$3,$K$2,IF(Data1!D269&gt;=$L$4,$K$4,$K$3))</f>
        <v>20-39</v>
      </c>
      <c r="Q267" s="22" t="str">
        <f>IF(ISNUMBER(SEARCH("+",Data1!BP269)),LEFT(Data1!BP269,  SEARCH("+",Data1!BP269) - 1),Data1!BP269)</f>
        <v>39</v>
      </c>
      <c r="R267" s="22" t="str">
        <f>IF(ISNUMBER(SEARCH("+",Data1!BP269)),RIGHT(Data1!BP269,  SEARCH("+",Data1!BP269) - 1),0)</f>
        <v>+1</v>
      </c>
      <c r="S267">
        <f t="shared" si="8"/>
        <v>274</v>
      </c>
      <c r="T267" t="str">
        <f t="shared" si="9"/>
        <v>week not premature</v>
      </c>
    </row>
    <row r="268" spans="1:20" x14ac:dyDescent="0.25">
      <c r="A268" t="str">
        <f>IF(Data1!BV270&lt;$E$3,$D$2,IF(Data1!BV270&lt;=$E$4,$D$3,$D$4))</f>
        <v>High</v>
      </c>
      <c r="B268" t="str">
        <f>IF(Data1!BV270&lt;=$E$7,$D$7,$D$8)</f>
        <v>weight not premature</v>
      </c>
      <c r="I268" t="str">
        <f>IF(Data1!D270&lt;$L$3,$K$2,IF(Data1!D270&gt;=$L$4,$K$4,$K$3))</f>
        <v>20-39</v>
      </c>
      <c r="Q268" s="22">
        <f>IF(ISNUMBER(SEARCH("+",Data1!BP270)),LEFT(Data1!BP270,  SEARCH("+",Data1!BP270) - 1),Data1!BP270)</f>
        <v>41</v>
      </c>
      <c r="R268" s="22">
        <f>IF(ISNUMBER(SEARCH("+",Data1!BP270)),RIGHT(Data1!BP270,  SEARCH("+",Data1!BP270) - 1),0)</f>
        <v>0</v>
      </c>
      <c r="S268">
        <f t="shared" si="8"/>
        <v>287</v>
      </c>
      <c r="T268" t="str">
        <f t="shared" si="9"/>
        <v>week not premature</v>
      </c>
    </row>
    <row r="269" spans="1:20" x14ac:dyDescent="0.25">
      <c r="A269" t="str">
        <f>IF(Data1!BV271&lt;$E$3,$D$2,IF(Data1!BV271&lt;=$E$4,$D$3,$D$4))</f>
        <v>Normal</v>
      </c>
      <c r="B269" t="str">
        <f>IF(Data1!BV271&lt;=$E$7,$D$7,$D$8)</f>
        <v>weight not premature</v>
      </c>
      <c r="I269" t="str">
        <f>IF(Data1!D271&lt;$L$3,$K$2,IF(Data1!D271&gt;=$L$4,$K$4,$K$3))</f>
        <v>20-39</v>
      </c>
      <c r="Q269" s="22" t="str">
        <f>IF(ISNUMBER(SEARCH("+",Data1!BP271)),LEFT(Data1!BP271,  SEARCH("+",Data1!BP271) - 1),Data1!BP271)</f>
        <v>39</v>
      </c>
      <c r="R269" s="22" t="str">
        <f>IF(ISNUMBER(SEARCH("+",Data1!BP271)),RIGHT(Data1!BP271,  SEARCH("+",Data1!BP271) - 1),0)</f>
        <v>+1</v>
      </c>
      <c r="S269">
        <f t="shared" si="8"/>
        <v>274</v>
      </c>
      <c r="T269" t="str">
        <f t="shared" si="9"/>
        <v>week not premature</v>
      </c>
    </row>
    <row r="270" spans="1:20" x14ac:dyDescent="0.25">
      <c r="A270" t="str">
        <f>IF(Data1!BV272&lt;$E$3,$D$2,IF(Data1!BV272&lt;=$E$4,$D$3,$D$4))</f>
        <v>Normal</v>
      </c>
      <c r="B270" t="str">
        <f>IF(Data1!BV272&lt;=$E$7,$D$7,$D$8)</f>
        <v>weight not premature</v>
      </c>
      <c r="I270" t="str">
        <f>IF(Data1!D272&lt;$L$3,$K$2,IF(Data1!D272&gt;=$L$4,$K$4,$K$3))</f>
        <v>20-39</v>
      </c>
      <c r="Q270" s="22" t="str">
        <f>IF(ISNUMBER(SEARCH("+",Data1!BP272)),LEFT(Data1!BP272,  SEARCH("+",Data1!BP272) - 1),Data1!BP272)</f>
        <v>40</v>
      </c>
      <c r="R270" s="22" t="str">
        <f>IF(ISNUMBER(SEARCH("+",Data1!BP272)),RIGHT(Data1!BP272,  SEARCH("+",Data1!BP272) - 1),0)</f>
        <v>+2</v>
      </c>
      <c r="S270">
        <f t="shared" si="8"/>
        <v>282</v>
      </c>
      <c r="T270" t="str">
        <f t="shared" si="9"/>
        <v>week not premature</v>
      </c>
    </row>
    <row r="271" spans="1:20" x14ac:dyDescent="0.25">
      <c r="A271" t="str">
        <f>IF(Data1!BV273&lt;$E$3,$D$2,IF(Data1!BV273&lt;=$E$4,$D$3,$D$4))</f>
        <v>Normal</v>
      </c>
      <c r="B271" t="str">
        <f>IF(Data1!BV273&lt;=$E$7,$D$7,$D$8)</f>
        <v>weight not premature</v>
      </c>
      <c r="I271" t="str">
        <f>IF(Data1!D273&lt;$L$3,$K$2,IF(Data1!D273&gt;=$L$4,$K$4,$K$3))</f>
        <v>20-39</v>
      </c>
      <c r="Q271" s="22" t="str">
        <f>IF(ISNUMBER(SEARCH("+",Data1!BP273)),LEFT(Data1!BP273,  SEARCH("+",Data1!BP273) - 1),Data1!BP273)</f>
        <v>40</v>
      </c>
      <c r="R271" s="22" t="str">
        <f>IF(ISNUMBER(SEARCH("+",Data1!BP273)),RIGHT(Data1!BP273,  SEARCH("+",Data1!BP273) - 1),0)</f>
        <v>+2</v>
      </c>
      <c r="S271">
        <f t="shared" si="8"/>
        <v>282</v>
      </c>
      <c r="T271" t="str">
        <f t="shared" si="9"/>
        <v>week not premature</v>
      </c>
    </row>
    <row r="272" spans="1:20" x14ac:dyDescent="0.25">
      <c r="A272" t="str">
        <f>IF(Data1!BV274&lt;$E$3,$D$2,IF(Data1!BV274&lt;=$E$4,$D$3,$D$4))</f>
        <v>Normal</v>
      </c>
      <c r="B272" t="str">
        <f>IF(Data1!BV274&lt;=$E$7,$D$7,$D$8)</f>
        <v>weight not premature</v>
      </c>
      <c r="I272" t="str">
        <f>IF(Data1!D274&lt;$L$3,$K$2,IF(Data1!D274&gt;=$L$4,$K$4,$K$3))</f>
        <v>20-39</v>
      </c>
      <c r="Q272" s="22" t="str">
        <f>IF(ISNUMBER(SEARCH("+",Data1!BP274)),LEFT(Data1!BP274,  SEARCH("+",Data1!BP274) - 1),Data1!BP274)</f>
        <v>40</v>
      </c>
      <c r="R272" s="22" t="str">
        <f>IF(ISNUMBER(SEARCH("+",Data1!BP274)),RIGHT(Data1!BP274,  SEARCH("+",Data1!BP274) - 1),0)</f>
        <v>+5</v>
      </c>
      <c r="S272">
        <f t="shared" si="8"/>
        <v>285</v>
      </c>
      <c r="T272" t="str">
        <f t="shared" si="9"/>
        <v>week not premature</v>
      </c>
    </row>
    <row r="273" spans="1:20" x14ac:dyDescent="0.25">
      <c r="A273" t="str">
        <f>IF(Data1!BV275&lt;$E$3,$D$2,IF(Data1!BV275&lt;=$E$4,$D$3,$D$4))</f>
        <v>Normal</v>
      </c>
      <c r="B273" t="str">
        <f>IF(Data1!BV275&lt;=$E$7,$D$7,$D$8)</f>
        <v>weight not premature</v>
      </c>
      <c r="I273" t="str">
        <f>IF(Data1!D275&lt;$L$3,$K$2,IF(Data1!D275&gt;=$L$4,$K$4,$K$3))</f>
        <v>20-39</v>
      </c>
      <c r="Q273" s="22">
        <f>IF(ISNUMBER(SEARCH("+",Data1!BP275)),LEFT(Data1!BP275,  SEARCH("+",Data1!BP275) - 1),Data1!BP275)</f>
        <v>40</v>
      </c>
      <c r="R273" s="22">
        <f>IF(ISNUMBER(SEARCH("+",Data1!BP275)),RIGHT(Data1!BP275,  SEARCH("+",Data1!BP275) - 1),0)</f>
        <v>0</v>
      </c>
      <c r="S273">
        <f t="shared" si="8"/>
        <v>280</v>
      </c>
      <c r="T273" t="str">
        <f t="shared" si="9"/>
        <v>week not premature</v>
      </c>
    </row>
    <row r="274" spans="1:20" x14ac:dyDescent="0.25">
      <c r="A274" t="str">
        <f>IF(Data1!BV276&lt;$E$3,$D$2,IF(Data1!BV276&lt;=$E$4,$D$3,$D$4))</f>
        <v>Normal</v>
      </c>
      <c r="B274" t="str">
        <f>IF(Data1!BV276&lt;=$E$7,$D$7,$D$8)</f>
        <v>weight not premature</v>
      </c>
      <c r="I274" t="str">
        <f>IF(Data1!D276&lt;$L$3,$K$2,IF(Data1!D276&gt;=$L$4,$K$4,$K$3))</f>
        <v>20-39</v>
      </c>
      <c r="Q274" s="22" t="str">
        <f>IF(ISNUMBER(SEARCH("+",Data1!BP276)),LEFT(Data1!BP276,  SEARCH("+",Data1!BP276) - 1),Data1!BP276)</f>
        <v>38</v>
      </c>
      <c r="R274" s="22" t="str">
        <f>IF(ISNUMBER(SEARCH("+",Data1!BP276)),RIGHT(Data1!BP276,  SEARCH("+",Data1!BP276) - 1),0)</f>
        <v>+2</v>
      </c>
      <c r="S274">
        <f t="shared" si="8"/>
        <v>268</v>
      </c>
      <c r="T274" t="str">
        <f t="shared" si="9"/>
        <v>week not premature</v>
      </c>
    </row>
    <row r="275" spans="1:20" x14ac:dyDescent="0.25">
      <c r="A275" t="str">
        <f>IF(Data1!BV277&lt;$E$3,$D$2,IF(Data1!BV277&lt;=$E$4,$D$3,$D$4))</f>
        <v>High</v>
      </c>
      <c r="B275" t="str">
        <f>IF(Data1!BV277&lt;=$E$7,$D$7,$D$8)</f>
        <v>weight not premature</v>
      </c>
      <c r="I275" t="str">
        <f>IF(Data1!D277&lt;$L$3,$K$2,IF(Data1!D277&gt;=$L$4,$K$4,$K$3))</f>
        <v>20-39</v>
      </c>
      <c r="Q275" s="22" t="str">
        <f>IF(ISNUMBER(SEARCH("+",Data1!BP277)),LEFT(Data1!BP277,  SEARCH("+",Data1!BP277) - 1),Data1!BP277)</f>
        <v>38</v>
      </c>
      <c r="R275" s="22" t="str">
        <f>IF(ISNUMBER(SEARCH("+",Data1!BP277)),RIGHT(Data1!BP277,  SEARCH("+",Data1!BP277) - 1),0)</f>
        <v>+2</v>
      </c>
      <c r="S275">
        <f t="shared" si="8"/>
        <v>268</v>
      </c>
      <c r="T275" t="str">
        <f t="shared" si="9"/>
        <v>week not premature</v>
      </c>
    </row>
    <row r="276" spans="1:20" x14ac:dyDescent="0.25">
      <c r="A276" t="str">
        <f>IF(Data1!BV278&lt;$E$3,$D$2,IF(Data1!BV278&lt;=$E$4,$D$3,$D$4))</f>
        <v>Normal</v>
      </c>
      <c r="B276" t="str">
        <f>IF(Data1!BV278&lt;=$E$7,$D$7,$D$8)</f>
        <v>weight not premature</v>
      </c>
      <c r="I276" t="str">
        <f>IF(Data1!D278&lt;$L$3,$K$2,IF(Data1!D278&gt;=$L$4,$K$4,$K$3))</f>
        <v>20-39</v>
      </c>
      <c r="Q276" s="22">
        <f>IF(ISNUMBER(SEARCH("+",Data1!BP278)),LEFT(Data1!BP278,  SEARCH("+",Data1!BP278) - 1),Data1!BP278)</f>
        <v>38</v>
      </c>
      <c r="R276" s="22">
        <f>IF(ISNUMBER(SEARCH("+",Data1!BP278)),RIGHT(Data1!BP278,  SEARCH("+",Data1!BP278) - 1),0)</f>
        <v>0</v>
      </c>
      <c r="S276">
        <f t="shared" si="8"/>
        <v>266</v>
      </c>
      <c r="T276" t="str">
        <f t="shared" si="9"/>
        <v>week not premature</v>
      </c>
    </row>
    <row r="277" spans="1:20" x14ac:dyDescent="0.25">
      <c r="A277" t="str">
        <f>IF(Data1!BV279&lt;$E$3,$D$2,IF(Data1!BV279&lt;=$E$4,$D$3,$D$4))</f>
        <v>Normal</v>
      </c>
      <c r="B277" t="str">
        <f>IF(Data1!BV279&lt;=$E$7,$D$7,$D$8)</f>
        <v>weight not premature</v>
      </c>
      <c r="I277" t="str">
        <f>IF(Data1!D279&lt;$L$3,$K$2,IF(Data1!D279&gt;=$L$4,$K$4,$K$3))</f>
        <v>20-39</v>
      </c>
      <c r="Q277" s="22" t="str">
        <f>IF(ISNUMBER(SEARCH("+",Data1!BP279)),LEFT(Data1!BP279,  SEARCH("+",Data1!BP279) - 1),Data1!BP279)</f>
        <v>38</v>
      </c>
      <c r="R277" s="22" t="str">
        <f>IF(ISNUMBER(SEARCH("+",Data1!BP279)),RIGHT(Data1!BP279,  SEARCH("+",Data1!BP279) - 1),0)</f>
        <v>+2</v>
      </c>
      <c r="S277">
        <f t="shared" si="8"/>
        <v>268</v>
      </c>
      <c r="T277" t="str">
        <f t="shared" si="9"/>
        <v>week not premature</v>
      </c>
    </row>
    <row r="278" spans="1:20" x14ac:dyDescent="0.25">
      <c r="A278" t="str">
        <f>IF(Data1!BV280&lt;$E$3,$D$2,IF(Data1!BV280&lt;=$E$4,$D$3,$D$4))</f>
        <v>Normal</v>
      </c>
      <c r="B278" t="str">
        <f>IF(Data1!BV280&lt;=$E$7,$D$7,$D$8)</f>
        <v>weight not premature</v>
      </c>
      <c r="I278" t="str">
        <f>IF(Data1!D280&lt;$L$3,$K$2,IF(Data1!D280&gt;=$L$4,$K$4,$K$3))</f>
        <v>20-39</v>
      </c>
      <c r="Q278" s="22">
        <f>IF(ISNUMBER(SEARCH("+",Data1!BP280)),LEFT(Data1!BP280,  SEARCH("+",Data1!BP280) - 1),Data1!BP280)</f>
        <v>39</v>
      </c>
      <c r="R278" s="22">
        <f>IF(ISNUMBER(SEARCH("+",Data1!BP280)),RIGHT(Data1!BP280,  SEARCH("+",Data1!BP280) - 1),0)</f>
        <v>0</v>
      </c>
      <c r="S278">
        <f t="shared" si="8"/>
        <v>273</v>
      </c>
      <c r="T278" t="str">
        <f t="shared" si="9"/>
        <v>week not premature</v>
      </c>
    </row>
    <row r="279" spans="1:20" x14ac:dyDescent="0.25">
      <c r="A279" t="str">
        <f>IF(Data1!BV281&lt;$E$3,$D$2,IF(Data1!BV281&lt;=$E$4,$D$3,$D$4))</f>
        <v>Normal</v>
      </c>
      <c r="B279" t="str">
        <f>IF(Data1!BV281&lt;=$E$7,$D$7,$D$8)</f>
        <v>weight not premature</v>
      </c>
      <c r="I279" t="str">
        <f>IF(Data1!D281&lt;$L$3,$K$2,IF(Data1!D281&gt;=$L$4,$K$4,$K$3))</f>
        <v>20-39</v>
      </c>
      <c r="Q279" s="22" t="str">
        <f>IF(ISNUMBER(SEARCH("+",Data1!BP281)),LEFT(Data1!BP281,  SEARCH("+",Data1!BP281) - 1),Data1!BP281)</f>
        <v>39</v>
      </c>
      <c r="R279" s="22" t="str">
        <f>IF(ISNUMBER(SEARCH("+",Data1!BP281)),RIGHT(Data1!BP281,  SEARCH("+",Data1!BP281) - 1),0)</f>
        <v>+5</v>
      </c>
      <c r="S279">
        <f t="shared" si="8"/>
        <v>278</v>
      </c>
      <c r="T279" t="str">
        <f t="shared" si="9"/>
        <v>week not premature</v>
      </c>
    </row>
    <row r="280" spans="1:20" x14ac:dyDescent="0.25">
      <c r="A280" t="str">
        <f>IF(Data1!BV282&lt;$E$3,$D$2,IF(Data1!BV282&lt;=$E$4,$D$3,$D$4))</f>
        <v>Normal</v>
      </c>
      <c r="B280" t="str">
        <f>IF(Data1!BV282&lt;=$E$7,$D$7,$D$8)</f>
        <v>weight not premature</v>
      </c>
      <c r="I280" t="str">
        <f>IF(Data1!D282&lt;$L$3,$K$2,IF(Data1!D282&gt;=$L$4,$K$4,$K$3))</f>
        <v>20-39</v>
      </c>
      <c r="Q280" s="22" t="str">
        <f>IF(ISNUMBER(SEARCH("+",Data1!BP282)),LEFT(Data1!BP282,  SEARCH("+",Data1!BP282) - 1),Data1!BP282)</f>
        <v>39</v>
      </c>
      <c r="R280" s="22" t="str">
        <f>IF(ISNUMBER(SEARCH("+",Data1!BP282)),RIGHT(Data1!BP282,  SEARCH("+",Data1!BP282) - 1),0)</f>
        <v>+4</v>
      </c>
      <c r="S280">
        <f t="shared" si="8"/>
        <v>277</v>
      </c>
      <c r="T280" t="str">
        <f t="shared" si="9"/>
        <v>week not premature</v>
      </c>
    </row>
    <row r="281" spans="1:20" x14ac:dyDescent="0.25">
      <c r="A281" t="str">
        <f>IF(Data1!BV283&lt;$E$3,$D$2,IF(Data1!BV283&lt;=$E$4,$D$3,$D$4))</f>
        <v>Normal</v>
      </c>
      <c r="B281" t="str">
        <f>IF(Data1!BV283&lt;=$E$7,$D$7,$D$8)</f>
        <v>weight not premature</v>
      </c>
      <c r="I281" t="str">
        <f>IF(Data1!D283&lt;$L$3,$K$2,IF(Data1!D283&gt;=$L$4,$K$4,$K$3))</f>
        <v>20-39</v>
      </c>
      <c r="Q281" s="22" t="str">
        <f>IF(ISNUMBER(SEARCH("+",Data1!BP283)),LEFT(Data1!BP283,  SEARCH("+",Data1!BP283) - 1),Data1!BP283)</f>
        <v>39</v>
      </c>
      <c r="R281" s="22" t="str">
        <f>IF(ISNUMBER(SEARCH("+",Data1!BP283)),RIGHT(Data1!BP283,  SEARCH("+",Data1!BP283) - 1),0)</f>
        <v>+6</v>
      </c>
      <c r="S281">
        <f t="shared" si="8"/>
        <v>279</v>
      </c>
      <c r="T281" t="str">
        <f t="shared" si="9"/>
        <v>week not premature</v>
      </c>
    </row>
    <row r="282" spans="1:20" x14ac:dyDescent="0.25">
      <c r="A282" t="str">
        <f>IF(Data1!BV284&lt;$E$3,$D$2,IF(Data1!BV284&lt;=$E$4,$D$3,$D$4))</f>
        <v>Normal</v>
      </c>
      <c r="B282" t="str">
        <f>IF(Data1!BV284&lt;=$E$7,$D$7,$D$8)</f>
        <v>weight not premature</v>
      </c>
      <c r="I282" t="str">
        <f>IF(Data1!D284&lt;$L$3,$K$2,IF(Data1!D284&gt;=$L$4,$K$4,$K$3))</f>
        <v>20-39</v>
      </c>
      <c r="Q282" s="22" t="str">
        <f>IF(ISNUMBER(SEARCH("+",Data1!BP284)),LEFT(Data1!BP284,  SEARCH("+",Data1!BP284) - 1),Data1!BP284)</f>
        <v>37</v>
      </c>
      <c r="R282" s="22" t="str">
        <f>IF(ISNUMBER(SEARCH("+",Data1!BP284)),RIGHT(Data1!BP284,  SEARCH("+",Data1!BP284) - 1),0)</f>
        <v>+5</v>
      </c>
      <c r="S282">
        <f t="shared" si="8"/>
        <v>264</v>
      </c>
      <c r="T282" t="str">
        <f t="shared" si="9"/>
        <v>week not premature</v>
      </c>
    </row>
    <row r="283" spans="1:20" x14ac:dyDescent="0.25">
      <c r="A283" t="str">
        <f>IF(Data1!BV285&lt;$E$3,$D$2,IF(Data1!BV285&lt;=$E$4,$D$3,$D$4))</f>
        <v>Normal</v>
      </c>
      <c r="B283" t="str">
        <f>IF(Data1!BV285&lt;=$E$7,$D$7,$D$8)</f>
        <v>weight not premature</v>
      </c>
      <c r="I283" t="str">
        <f>IF(Data1!D285&lt;$L$3,$K$2,IF(Data1!D285&gt;=$L$4,$K$4,$K$3))</f>
        <v>20-39</v>
      </c>
      <c r="Q283" s="22" t="str">
        <f>IF(ISNUMBER(SEARCH("+",Data1!BP285)),LEFT(Data1!BP285,  SEARCH("+",Data1!BP285) - 1),Data1!BP285)</f>
        <v>40</v>
      </c>
      <c r="R283" s="22" t="str">
        <f>IF(ISNUMBER(SEARCH("+",Data1!BP285)),RIGHT(Data1!BP285,  SEARCH("+",Data1!BP285) - 1),0)</f>
        <v>+3</v>
      </c>
      <c r="S283">
        <f t="shared" si="8"/>
        <v>283</v>
      </c>
      <c r="T283" t="str">
        <f t="shared" si="9"/>
        <v>week not premature</v>
      </c>
    </row>
    <row r="284" spans="1:20" x14ac:dyDescent="0.25">
      <c r="A284" t="str">
        <f>IF(Data1!BV286&lt;$E$3,$D$2,IF(Data1!BV286&lt;=$E$4,$D$3,$D$4))</f>
        <v>Normal</v>
      </c>
      <c r="B284" t="str">
        <f>IF(Data1!BV286&lt;=$E$7,$D$7,$D$8)</f>
        <v>weight not premature</v>
      </c>
      <c r="I284" t="str">
        <f>IF(Data1!D286&lt;$L$3,$K$2,IF(Data1!D286&gt;=$L$4,$K$4,$K$3))</f>
        <v>20-39</v>
      </c>
      <c r="Q284" s="22" t="str">
        <f>IF(ISNUMBER(SEARCH("+",Data1!BP286)),LEFT(Data1!BP286,  SEARCH("+",Data1!BP286) - 1),Data1!BP286)</f>
        <v>40</v>
      </c>
      <c r="R284" s="22" t="str">
        <f>IF(ISNUMBER(SEARCH("+",Data1!BP286)),RIGHT(Data1!BP286,  SEARCH("+",Data1!BP286) - 1),0)</f>
        <v>+2</v>
      </c>
      <c r="S284">
        <f t="shared" si="8"/>
        <v>282</v>
      </c>
      <c r="T284" t="str">
        <f t="shared" si="9"/>
        <v>week not premature</v>
      </c>
    </row>
    <row r="285" spans="1:20" x14ac:dyDescent="0.25">
      <c r="A285" t="str">
        <f>IF(Data1!BV287&lt;$E$3,$D$2,IF(Data1!BV287&lt;=$E$4,$D$3,$D$4))</f>
        <v>Normal</v>
      </c>
      <c r="B285" t="str">
        <f>IF(Data1!BV287&lt;=$E$7,$D$7,$D$8)</f>
        <v>weight not premature</v>
      </c>
      <c r="I285" t="str">
        <f>IF(Data1!D287&lt;$L$3,$K$2,IF(Data1!D287&gt;=$L$4,$K$4,$K$3))</f>
        <v>20-39</v>
      </c>
      <c r="Q285" s="22" t="str">
        <f>IF(ISNUMBER(SEARCH("+",Data1!BP287)),LEFT(Data1!BP287,  SEARCH("+",Data1!BP287) - 1),Data1!BP287)</f>
        <v>40</v>
      </c>
      <c r="R285" s="22" t="str">
        <f>IF(ISNUMBER(SEARCH("+",Data1!BP287)),RIGHT(Data1!BP287,  SEARCH("+",Data1!BP287) - 1),0)</f>
        <v>+4</v>
      </c>
      <c r="S285">
        <f t="shared" si="8"/>
        <v>284</v>
      </c>
      <c r="T285" t="str">
        <f t="shared" si="9"/>
        <v>week not premature</v>
      </c>
    </row>
    <row r="286" spans="1:20" x14ac:dyDescent="0.25">
      <c r="A286" t="str">
        <f>IF(Data1!BV288&lt;$E$3,$D$2,IF(Data1!BV288&lt;=$E$4,$D$3,$D$4))</f>
        <v>Normal</v>
      </c>
      <c r="B286" t="str">
        <f>IF(Data1!BV288&lt;=$E$7,$D$7,$D$8)</f>
        <v>weight not premature</v>
      </c>
      <c r="I286" t="str">
        <f>IF(Data1!D288&lt;$L$3,$K$2,IF(Data1!D288&gt;=$L$4,$K$4,$K$3))</f>
        <v>20-39</v>
      </c>
      <c r="Q286" s="22">
        <f>IF(ISNUMBER(SEARCH("+",Data1!BP288)),LEFT(Data1!BP288,  SEARCH("+",Data1!BP288) - 1),Data1!BP288)</f>
        <v>38</v>
      </c>
      <c r="R286" s="22">
        <f>IF(ISNUMBER(SEARCH("+",Data1!BP288)),RIGHT(Data1!BP288,  SEARCH("+",Data1!BP288) - 1),0)</f>
        <v>0</v>
      </c>
      <c r="S286">
        <f t="shared" si="8"/>
        <v>266</v>
      </c>
      <c r="T286" t="str">
        <f t="shared" si="9"/>
        <v>week not premature</v>
      </c>
    </row>
    <row r="287" spans="1:20" x14ac:dyDescent="0.25">
      <c r="A287" t="str">
        <f>IF(Data1!BV289&lt;$E$3,$D$2,IF(Data1!BV289&lt;=$E$4,$D$3,$D$4))</f>
        <v>Low</v>
      </c>
      <c r="B287" t="str">
        <f>IF(Data1!BV289&lt;=$E$7,$D$7,$D$8)</f>
        <v>weight premature</v>
      </c>
      <c r="I287" t="str">
        <f>IF(Data1!D289&lt;$L$3,$K$2,IF(Data1!D289&gt;=$L$4,$K$4,$K$3))</f>
        <v>20-39</v>
      </c>
      <c r="Q287" s="22">
        <f>IF(ISNUMBER(SEARCH("+",Data1!BP289)),LEFT(Data1!BP289,  SEARCH("+",Data1!BP289) - 1),Data1!BP289)</f>
        <v>38</v>
      </c>
      <c r="R287" s="22">
        <f>IF(ISNUMBER(SEARCH("+",Data1!BP289)),RIGHT(Data1!BP289,  SEARCH("+",Data1!BP289) - 1),0)</f>
        <v>0</v>
      </c>
      <c r="S287">
        <f t="shared" si="8"/>
        <v>266</v>
      </c>
      <c r="T287" t="str">
        <f t="shared" si="9"/>
        <v>week not premature</v>
      </c>
    </row>
    <row r="288" spans="1:20" x14ac:dyDescent="0.25">
      <c r="A288" t="str">
        <f>IF(Data1!BV290&lt;$E$3,$D$2,IF(Data1!BV290&lt;=$E$4,$D$3,$D$4))</f>
        <v>Normal</v>
      </c>
      <c r="B288" t="str">
        <f>IF(Data1!BV290&lt;=$E$7,$D$7,$D$8)</f>
        <v>weight not premature</v>
      </c>
      <c r="I288" t="str">
        <f>IF(Data1!D290&lt;$L$3,$K$2,IF(Data1!D290&gt;=$L$4,$K$4,$K$3))</f>
        <v>20-39</v>
      </c>
      <c r="Q288" s="22" t="str">
        <f>IF(ISNUMBER(SEARCH("+",Data1!BP290)),LEFT(Data1!BP290,  SEARCH("+",Data1!BP290) - 1),Data1!BP290)</f>
        <v>38</v>
      </c>
      <c r="R288" s="22" t="str">
        <f>IF(ISNUMBER(SEARCH("+",Data1!BP290)),RIGHT(Data1!BP290,  SEARCH("+",Data1!BP290) - 1),0)</f>
        <v>+2</v>
      </c>
      <c r="S288">
        <f t="shared" si="8"/>
        <v>268</v>
      </c>
      <c r="T288" t="str">
        <f t="shared" si="9"/>
        <v>week not premature</v>
      </c>
    </row>
    <row r="289" spans="1:20" x14ac:dyDescent="0.25">
      <c r="A289" t="str">
        <f>IF(Data1!BV291&lt;$E$3,$D$2,IF(Data1!BV291&lt;=$E$4,$D$3,$D$4))</f>
        <v>Normal</v>
      </c>
      <c r="B289" t="str">
        <f>IF(Data1!BV291&lt;=$E$7,$D$7,$D$8)</f>
        <v>weight not premature</v>
      </c>
      <c r="I289" t="str">
        <f>IF(Data1!D291&lt;$L$3,$K$2,IF(Data1!D291&gt;=$L$4,$K$4,$K$3))</f>
        <v>20-39</v>
      </c>
      <c r="Q289" s="22" t="str">
        <f>IF(ISNUMBER(SEARCH("+",Data1!BP291)),LEFT(Data1!BP291,  SEARCH("+",Data1!BP291) - 1),Data1!BP291)</f>
        <v>39</v>
      </c>
      <c r="R289" s="22" t="str">
        <f>IF(ISNUMBER(SEARCH("+",Data1!BP291)),RIGHT(Data1!BP291,  SEARCH("+",Data1!BP291) - 1),0)</f>
        <v>+6</v>
      </c>
      <c r="S289">
        <f t="shared" si="8"/>
        <v>279</v>
      </c>
      <c r="T289" t="str">
        <f t="shared" si="9"/>
        <v>week not premature</v>
      </c>
    </row>
    <row r="290" spans="1:20" x14ac:dyDescent="0.25">
      <c r="A290" t="str">
        <f>IF(Data1!BV292&lt;$E$3,$D$2,IF(Data1!BV292&lt;=$E$4,$D$3,$D$4))</f>
        <v>Normal</v>
      </c>
      <c r="B290" t="str">
        <f>IF(Data1!BV292&lt;=$E$7,$D$7,$D$8)</f>
        <v>weight not premature</v>
      </c>
      <c r="I290" t="str">
        <f>IF(Data1!D292&lt;$L$3,$K$2,IF(Data1!D292&gt;=$L$4,$K$4,$K$3))</f>
        <v>20-39</v>
      </c>
      <c r="Q290" s="22" t="str">
        <f>IF(ISNUMBER(SEARCH("+",Data1!BP292)),LEFT(Data1!BP292,  SEARCH("+",Data1!BP292) - 1),Data1!BP292)</f>
        <v>38</v>
      </c>
      <c r="R290" s="22" t="str">
        <f>IF(ISNUMBER(SEARCH("+",Data1!BP292)),RIGHT(Data1!BP292,  SEARCH("+",Data1!BP292) - 1),0)</f>
        <v>+6</v>
      </c>
      <c r="S290">
        <f t="shared" si="8"/>
        <v>272</v>
      </c>
      <c r="T290" t="str">
        <f t="shared" si="9"/>
        <v>week not premature</v>
      </c>
    </row>
    <row r="291" spans="1:20" x14ac:dyDescent="0.25">
      <c r="A291" t="str">
        <f>IF(Data1!BV293&lt;$E$3,$D$2,IF(Data1!BV293&lt;=$E$4,$D$3,$D$4))</f>
        <v>Normal</v>
      </c>
      <c r="B291" t="str">
        <f>IF(Data1!BV293&lt;=$E$7,$D$7,$D$8)</f>
        <v>weight not premature</v>
      </c>
      <c r="I291" t="str">
        <f>IF(Data1!D293&lt;$L$3,$K$2,IF(Data1!D293&gt;=$L$4,$K$4,$K$3))</f>
        <v>20-39</v>
      </c>
      <c r="Q291" s="22">
        <f>IF(ISNUMBER(SEARCH("+",Data1!BP293)),LEFT(Data1!BP293,  SEARCH("+",Data1!BP293) - 1),Data1!BP293)</f>
        <v>38</v>
      </c>
      <c r="R291" s="22">
        <f>IF(ISNUMBER(SEARCH("+",Data1!BP293)),RIGHT(Data1!BP293,  SEARCH("+",Data1!BP293) - 1),0)</f>
        <v>0</v>
      </c>
      <c r="S291">
        <f t="shared" si="8"/>
        <v>266</v>
      </c>
      <c r="T291" t="str">
        <f t="shared" si="9"/>
        <v>week not premature</v>
      </c>
    </row>
    <row r="292" spans="1:20" x14ac:dyDescent="0.25">
      <c r="A292" t="str">
        <f>IF(Data1!BV294&lt;$E$3,$D$2,IF(Data1!BV294&lt;=$E$4,$D$3,$D$4))</f>
        <v>Normal</v>
      </c>
      <c r="B292" t="str">
        <f>IF(Data1!BV294&lt;=$E$7,$D$7,$D$8)</f>
        <v>weight not premature</v>
      </c>
      <c r="I292" t="str">
        <f>IF(Data1!D294&lt;$L$3,$K$2,IF(Data1!D294&gt;=$L$4,$K$4,$K$3))</f>
        <v>20-39</v>
      </c>
      <c r="Q292" s="22" t="str">
        <f>IF(ISNUMBER(SEARCH("+",Data1!BP294)),LEFT(Data1!BP294,  SEARCH("+",Data1!BP294) - 1),Data1!BP294)</f>
        <v>39</v>
      </c>
      <c r="R292" s="22" t="str">
        <f>IF(ISNUMBER(SEARCH("+",Data1!BP294)),RIGHT(Data1!BP294,  SEARCH("+",Data1!BP294) - 1),0)</f>
        <v>+1</v>
      </c>
      <c r="S292">
        <f t="shared" si="8"/>
        <v>274</v>
      </c>
      <c r="T292" t="str">
        <f t="shared" si="9"/>
        <v>week not premature</v>
      </c>
    </row>
    <row r="293" spans="1:20" x14ac:dyDescent="0.25">
      <c r="A293" t="str">
        <f>IF(Data1!BV295&lt;$E$3,$D$2,IF(Data1!BV295&lt;=$E$4,$D$3,$D$4))</f>
        <v>Normal</v>
      </c>
      <c r="B293" t="str">
        <f>IF(Data1!BV295&lt;=$E$7,$D$7,$D$8)</f>
        <v>weight not premature</v>
      </c>
      <c r="I293" t="str">
        <f>IF(Data1!D295&lt;$L$3,$K$2,IF(Data1!D295&gt;=$L$4,$K$4,$K$3))</f>
        <v>20-39</v>
      </c>
      <c r="Q293" s="22" t="str">
        <f>IF(ISNUMBER(SEARCH("+",Data1!BP295)),LEFT(Data1!BP295,  SEARCH("+",Data1!BP295) - 1),Data1!BP295)</f>
        <v>39</v>
      </c>
      <c r="R293" s="22" t="str">
        <f>IF(ISNUMBER(SEARCH("+",Data1!BP295)),RIGHT(Data1!BP295,  SEARCH("+",Data1!BP295) - 1),0)</f>
        <v>+1</v>
      </c>
      <c r="S293">
        <f t="shared" si="8"/>
        <v>274</v>
      </c>
      <c r="T293" t="str">
        <f t="shared" si="9"/>
        <v>week not premature</v>
      </c>
    </row>
    <row r="294" spans="1:20" x14ac:dyDescent="0.25">
      <c r="A294" t="str">
        <f>IF(Data1!BV296&lt;$E$3,$D$2,IF(Data1!BV296&lt;=$E$4,$D$3,$D$4))</f>
        <v>Normal</v>
      </c>
      <c r="B294" t="str">
        <f>IF(Data1!BV296&lt;=$E$7,$D$7,$D$8)</f>
        <v>weight not premature</v>
      </c>
      <c r="I294" t="str">
        <f>IF(Data1!D296&lt;$L$3,$K$2,IF(Data1!D296&gt;=$L$4,$K$4,$K$3))</f>
        <v>20-39</v>
      </c>
      <c r="Q294" s="22" t="str">
        <f>IF(ISNUMBER(SEARCH("+",Data1!BP296)),LEFT(Data1!BP296,  SEARCH("+",Data1!BP296) - 1),Data1!BP296)</f>
        <v>39</v>
      </c>
      <c r="R294" s="22" t="str">
        <f>IF(ISNUMBER(SEARCH("+",Data1!BP296)),RIGHT(Data1!BP296,  SEARCH("+",Data1!BP296) - 1),0)</f>
        <v>+3</v>
      </c>
      <c r="S294">
        <f t="shared" si="8"/>
        <v>276</v>
      </c>
      <c r="T294" t="str">
        <f t="shared" si="9"/>
        <v>week not premature</v>
      </c>
    </row>
    <row r="295" spans="1:20" x14ac:dyDescent="0.25">
      <c r="A295" t="str">
        <f>IF(Data1!BV297&lt;$E$3,$D$2,IF(Data1!BV297&lt;=$E$4,$D$3,$D$4))</f>
        <v>Normal</v>
      </c>
      <c r="B295" t="str">
        <f>IF(Data1!BV297&lt;=$E$7,$D$7,$D$8)</f>
        <v>weight not premature</v>
      </c>
      <c r="I295" t="str">
        <f>IF(Data1!D297&lt;$L$3,$K$2,IF(Data1!D297&gt;=$L$4,$K$4,$K$3))</f>
        <v>20-39</v>
      </c>
      <c r="Q295" s="22" t="str">
        <f>IF(ISNUMBER(SEARCH("+",Data1!BP297)),LEFT(Data1!BP297,  SEARCH("+",Data1!BP297) - 1),Data1!BP297)</f>
        <v>40</v>
      </c>
      <c r="R295" s="22" t="str">
        <f>IF(ISNUMBER(SEARCH("+",Data1!BP297)),RIGHT(Data1!BP297,  SEARCH("+",Data1!BP297) - 1),0)</f>
        <v>+2</v>
      </c>
      <c r="S295">
        <f t="shared" si="8"/>
        <v>282</v>
      </c>
      <c r="T295" t="str">
        <f t="shared" si="9"/>
        <v>week not premature</v>
      </c>
    </row>
    <row r="296" spans="1:20" x14ac:dyDescent="0.25">
      <c r="A296" t="str">
        <f>IF(Data1!BV298&lt;$E$3,$D$2,IF(Data1!BV298&lt;=$E$4,$D$3,$D$4))</f>
        <v>Normal</v>
      </c>
      <c r="B296" t="str">
        <f>IF(Data1!BV298&lt;=$E$7,$D$7,$D$8)</f>
        <v>weight not premature</v>
      </c>
      <c r="I296" t="str">
        <f>IF(Data1!D298&lt;$L$3,$K$2,IF(Data1!D298&gt;=$L$4,$K$4,$K$3))</f>
        <v>20-39</v>
      </c>
      <c r="Q296" s="22" t="str">
        <f>IF(ISNUMBER(SEARCH("+",Data1!BP298)),LEFT(Data1!BP298,  SEARCH("+",Data1!BP298) - 1),Data1!BP298)</f>
        <v>38</v>
      </c>
      <c r="R296" s="22" t="str">
        <f>IF(ISNUMBER(SEARCH("+",Data1!BP298)),RIGHT(Data1!BP298,  SEARCH("+",Data1!BP298) - 1),0)</f>
        <v>+2</v>
      </c>
      <c r="S296">
        <f t="shared" si="8"/>
        <v>268</v>
      </c>
      <c r="T296" t="str">
        <f t="shared" si="9"/>
        <v>week not premature</v>
      </c>
    </row>
    <row r="297" spans="1:20" x14ac:dyDescent="0.25">
      <c r="A297" t="str">
        <f>IF(Data1!BV299&lt;$E$3,$D$2,IF(Data1!BV299&lt;=$E$4,$D$3,$D$4))</f>
        <v>Normal</v>
      </c>
      <c r="B297" t="str">
        <f>IF(Data1!BV299&lt;=$E$7,$D$7,$D$8)</f>
        <v>weight not premature</v>
      </c>
      <c r="I297" t="str">
        <f>IF(Data1!D299&lt;$L$3,$K$2,IF(Data1!D299&gt;=$L$4,$K$4,$K$3))</f>
        <v>20-39</v>
      </c>
      <c r="Q297" s="22">
        <f>IF(ISNUMBER(SEARCH("+",Data1!BP299)),LEFT(Data1!BP299,  SEARCH("+",Data1!BP299) - 1),Data1!BP299)</f>
        <v>39</v>
      </c>
      <c r="R297" s="22">
        <f>IF(ISNUMBER(SEARCH("+",Data1!BP299)),RIGHT(Data1!BP299,  SEARCH("+",Data1!BP299) - 1),0)</f>
        <v>0</v>
      </c>
      <c r="S297">
        <f t="shared" si="8"/>
        <v>273</v>
      </c>
      <c r="T297" t="str">
        <f t="shared" si="9"/>
        <v>week not premature</v>
      </c>
    </row>
    <row r="298" spans="1:20" x14ac:dyDescent="0.25">
      <c r="A298" t="str">
        <f>IF(Data1!BV300&lt;$E$3,$D$2,IF(Data1!BV300&lt;=$E$4,$D$3,$D$4))</f>
        <v>Normal</v>
      </c>
      <c r="B298" t="str">
        <f>IF(Data1!BV300&lt;=$E$7,$D$7,$D$8)</f>
        <v>weight not premature</v>
      </c>
      <c r="I298" t="str">
        <f>IF(Data1!D300&lt;$L$3,$K$2,IF(Data1!D300&gt;=$L$4,$K$4,$K$3))</f>
        <v>&gt;=40</v>
      </c>
      <c r="Q298" s="22" t="str">
        <f>IF(ISNUMBER(SEARCH("+",Data1!BP300)),LEFT(Data1!BP300,  SEARCH("+",Data1!BP300) - 1),Data1!BP300)</f>
        <v>37</v>
      </c>
      <c r="R298" s="22" t="str">
        <f>IF(ISNUMBER(SEARCH("+",Data1!BP300)),RIGHT(Data1!BP300,  SEARCH("+",Data1!BP300) - 1),0)</f>
        <v>+3</v>
      </c>
      <c r="S298">
        <f t="shared" si="8"/>
        <v>262</v>
      </c>
      <c r="T298" t="str">
        <f t="shared" si="9"/>
        <v>week not premature</v>
      </c>
    </row>
    <row r="299" spans="1:20" x14ac:dyDescent="0.25">
      <c r="A299" t="str">
        <f>IF(Data1!BV301&lt;$E$3,$D$2,IF(Data1!BV301&lt;=$E$4,$D$3,$D$4))</f>
        <v>Normal</v>
      </c>
      <c r="B299" t="str">
        <f>IF(Data1!BV301&lt;=$E$7,$D$7,$D$8)</f>
        <v>weight not premature</v>
      </c>
      <c r="I299" t="str">
        <f>IF(Data1!D301&lt;$L$3,$K$2,IF(Data1!D301&gt;=$L$4,$K$4,$K$3))</f>
        <v>20-39</v>
      </c>
      <c r="Q299" s="22">
        <f>IF(ISNUMBER(SEARCH("+",Data1!BP301)),LEFT(Data1!BP301,  SEARCH("+",Data1!BP301) - 1),Data1!BP301)</f>
        <v>40</v>
      </c>
      <c r="R299" s="22">
        <f>IF(ISNUMBER(SEARCH("+",Data1!BP301)),RIGHT(Data1!BP301,  SEARCH("+",Data1!BP301) - 1),0)</f>
        <v>0</v>
      </c>
      <c r="S299">
        <f t="shared" si="8"/>
        <v>280</v>
      </c>
      <c r="T299" t="str">
        <f t="shared" si="9"/>
        <v>week not premature</v>
      </c>
    </row>
    <row r="300" spans="1:20" x14ac:dyDescent="0.25">
      <c r="A300" t="str">
        <f>IF(Data1!BV302&lt;$E$3,$D$2,IF(Data1!BV302&lt;=$E$4,$D$3,$D$4))</f>
        <v>Normal</v>
      </c>
      <c r="B300" t="str">
        <f>IF(Data1!BV302&lt;=$E$7,$D$7,$D$8)</f>
        <v>weight not premature</v>
      </c>
      <c r="I300" t="str">
        <f>IF(Data1!D302&lt;$L$3,$K$2,IF(Data1!D302&gt;=$L$4,$K$4,$K$3))</f>
        <v>&lt;20</v>
      </c>
      <c r="Q300" s="22">
        <f>IF(ISNUMBER(SEARCH("+",Data1!BP302)),LEFT(Data1!BP302,  SEARCH("+",Data1!BP302) - 1),Data1!BP302)</f>
        <v>41</v>
      </c>
      <c r="R300" s="22">
        <f>IF(ISNUMBER(SEARCH("+",Data1!BP302)),RIGHT(Data1!BP302,  SEARCH("+",Data1!BP302) - 1),0)</f>
        <v>0</v>
      </c>
      <c r="S300">
        <f t="shared" si="8"/>
        <v>287</v>
      </c>
      <c r="T300" t="str">
        <f t="shared" si="9"/>
        <v>week not premature</v>
      </c>
    </row>
    <row r="301" spans="1:20" x14ac:dyDescent="0.25">
      <c r="A301" t="str">
        <f>IF(Data1!BV303&lt;$E$3,$D$2,IF(Data1!BV303&lt;=$E$4,$D$3,$D$4))</f>
        <v>Normal</v>
      </c>
      <c r="B301" t="str">
        <f>IF(Data1!BV303&lt;=$E$7,$D$7,$D$8)</f>
        <v>weight not premature</v>
      </c>
      <c r="I301" t="str">
        <f>IF(Data1!D303&lt;$L$3,$K$2,IF(Data1!D303&gt;=$L$4,$K$4,$K$3))</f>
        <v>20-39</v>
      </c>
      <c r="Q301" s="22" t="str">
        <f>IF(ISNUMBER(SEARCH("+",Data1!BP303)),LEFT(Data1!BP303,  SEARCH("+",Data1!BP303) - 1),Data1!BP303)</f>
        <v>37</v>
      </c>
      <c r="R301" s="22" t="str">
        <f>IF(ISNUMBER(SEARCH("+",Data1!BP303)),RIGHT(Data1!BP303,  SEARCH("+",Data1!BP303) - 1),0)</f>
        <v>+6</v>
      </c>
      <c r="S301">
        <f t="shared" si="8"/>
        <v>265</v>
      </c>
      <c r="T301" t="str">
        <f t="shared" si="9"/>
        <v>week not premature</v>
      </c>
    </row>
    <row r="302" spans="1:20" x14ac:dyDescent="0.25">
      <c r="A302" t="str">
        <f>IF(Data1!BV304&lt;$E$3,$D$2,IF(Data1!BV304&lt;=$E$4,$D$3,$D$4))</f>
        <v>Normal</v>
      </c>
      <c r="B302" t="str">
        <f>IF(Data1!BV304&lt;=$E$7,$D$7,$D$8)</f>
        <v>weight not premature</v>
      </c>
      <c r="I302" t="str">
        <f>IF(Data1!D304&lt;$L$3,$K$2,IF(Data1!D304&gt;=$L$4,$K$4,$K$3))</f>
        <v>20-39</v>
      </c>
      <c r="Q302" s="22" t="str">
        <f>IF(ISNUMBER(SEARCH("+",Data1!BP304)),LEFT(Data1!BP304,  SEARCH("+",Data1!BP304) - 1),Data1!BP304)</f>
        <v>39</v>
      </c>
      <c r="R302" s="22" t="str">
        <f>IF(ISNUMBER(SEARCH("+",Data1!BP304)),RIGHT(Data1!BP304,  SEARCH("+",Data1!BP304) - 1),0)</f>
        <v>+3</v>
      </c>
      <c r="S302">
        <f t="shared" si="8"/>
        <v>276</v>
      </c>
      <c r="T302" t="str">
        <f t="shared" si="9"/>
        <v>week not premature</v>
      </c>
    </row>
    <row r="303" spans="1:20" x14ac:dyDescent="0.25">
      <c r="A303" t="str">
        <f>IF(Data1!BV305&lt;$E$3,$D$2,IF(Data1!BV305&lt;=$E$4,$D$3,$D$4))</f>
        <v>Normal</v>
      </c>
      <c r="B303" t="str">
        <f>IF(Data1!BV305&lt;=$E$7,$D$7,$D$8)</f>
        <v>weight not premature</v>
      </c>
      <c r="I303" t="str">
        <f>IF(Data1!D305&lt;$L$3,$K$2,IF(Data1!D305&gt;=$L$4,$K$4,$K$3))</f>
        <v>20-39</v>
      </c>
      <c r="Q303" s="22" t="str">
        <f>IF(ISNUMBER(SEARCH("+",Data1!BP305)),LEFT(Data1!BP305,  SEARCH("+",Data1!BP305) - 1),Data1!BP305)</f>
        <v>40</v>
      </c>
      <c r="R303" s="22" t="str">
        <f>IF(ISNUMBER(SEARCH("+",Data1!BP305)),RIGHT(Data1!BP305,  SEARCH("+",Data1!BP305) - 1),0)</f>
        <v>+4</v>
      </c>
      <c r="S303">
        <f t="shared" si="8"/>
        <v>284</v>
      </c>
      <c r="T303" t="str">
        <f t="shared" si="9"/>
        <v>week not premature</v>
      </c>
    </row>
    <row r="304" spans="1:20" x14ac:dyDescent="0.25">
      <c r="A304" t="str">
        <f>IF(Data1!BV306&lt;$E$3,$D$2,IF(Data1!BV306&lt;=$E$4,$D$3,$D$4))</f>
        <v>High</v>
      </c>
      <c r="B304" t="str">
        <f>IF(Data1!BV306&lt;=$E$7,$D$7,$D$8)</f>
        <v>weight not premature</v>
      </c>
      <c r="I304" t="str">
        <f>IF(Data1!D306&lt;$L$3,$K$2,IF(Data1!D306&gt;=$L$4,$K$4,$K$3))</f>
        <v>20-39</v>
      </c>
      <c r="Q304" s="22" t="str">
        <f>IF(ISNUMBER(SEARCH("+",Data1!BP306)),LEFT(Data1!BP306,  SEARCH("+",Data1!BP306) - 1),Data1!BP306)</f>
        <v>40</v>
      </c>
      <c r="R304" s="22" t="str">
        <f>IF(ISNUMBER(SEARCH("+",Data1!BP306)),RIGHT(Data1!BP306,  SEARCH("+",Data1!BP306) - 1),0)</f>
        <v>+6</v>
      </c>
      <c r="S304">
        <f t="shared" si="8"/>
        <v>286</v>
      </c>
      <c r="T304" t="str">
        <f t="shared" si="9"/>
        <v>week not premature</v>
      </c>
    </row>
    <row r="305" spans="1:20" x14ac:dyDescent="0.25">
      <c r="A305" t="str">
        <f>IF(Data1!BV307&lt;$E$3,$D$2,IF(Data1!BV307&lt;=$E$4,$D$3,$D$4))</f>
        <v>Normal</v>
      </c>
      <c r="B305" t="str">
        <f>IF(Data1!BV307&lt;=$E$7,$D$7,$D$8)</f>
        <v>weight not premature</v>
      </c>
      <c r="I305" t="str">
        <f>IF(Data1!D307&lt;$L$3,$K$2,IF(Data1!D307&gt;=$L$4,$K$4,$K$3))</f>
        <v>&gt;=40</v>
      </c>
      <c r="Q305" s="22" t="str">
        <f>IF(ISNUMBER(SEARCH("+",Data1!BP307)),LEFT(Data1!BP307,  SEARCH("+",Data1!BP307) - 1),Data1!BP307)</f>
        <v>39</v>
      </c>
      <c r="R305" s="22" t="str">
        <f>IF(ISNUMBER(SEARCH("+",Data1!BP307)),RIGHT(Data1!BP307,  SEARCH("+",Data1!BP307) - 1),0)</f>
        <v>+6</v>
      </c>
      <c r="S305">
        <f t="shared" si="8"/>
        <v>279</v>
      </c>
      <c r="T305" t="str">
        <f t="shared" si="9"/>
        <v>week not premature</v>
      </c>
    </row>
    <row r="306" spans="1:20" x14ac:dyDescent="0.25">
      <c r="A306" t="str">
        <f>IF(Data1!BV308&lt;$E$3,$D$2,IF(Data1!BV308&lt;=$E$4,$D$3,$D$4))</f>
        <v>Normal</v>
      </c>
      <c r="B306" t="str">
        <f>IF(Data1!BV308&lt;=$E$7,$D$7,$D$8)</f>
        <v>weight not premature</v>
      </c>
      <c r="I306" t="str">
        <f>IF(Data1!D308&lt;$L$3,$K$2,IF(Data1!D308&gt;=$L$4,$K$4,$K$3))</f>
        <v>20-39</v>
      </c>
      <c r="Q306" s="22" t="str">
        <f>IF(ISNUMBER(SEARCH("+",Data1!BP308)),LEFT(Data1!BP308,  SEARCH("+",Data1!BP308) - 1),Data1!BP308)</f>
        <v>40</v>
      </c>
      <c r="R306" s="22" t="str">
        <f>IF(ISNUMBER(SEARCH("+",Data1!BP308)),RIGHT(Data1!BP308,  SEARCH("+",Data1!BP308) - 1),0)</f>
        <v>+1</v>
      </c>
      <c r="S306">
        <f t="shared" si="8"/>
        <v>281</v>
      </c>
      <c r="T306" t="str">
        <f t="shared" si="9"/>
        <v>week not premature</v>
      </c>
    </row>
    <row r="307" spans="1:20" x14ac:dyDescent="0.25">
      <c r="A307" t="str">
        <f>IF(Data1!BV309&lt;$E$3,$D$2,IF(Data1!BV309&lt;=$E$4,$D$3,$D$4))</f>
        <v>Normal</v>
      </c>
      <c r="B307" t="str">
        <f>IF(Data1!BV309&lt;=$E$7,$D$7,$D$8)</f>
        <v>weight not premature</v>
      </c>
      <c r="I307" t="str">
        <f>IF(Data1!D309&lt;$L$3,$K$2,IF(Data1!D309&gt;=$L$4,$K$4,$K$3))</f>
        <v>20-39</v>
      </c>
      <c r="Q307" s="22" t="str">
        <f>IF(ISNUMBER(SEARCH("+",Data1!BP309)),LEFT(Data1!BP309,  SEARCH("+",Data1!BP309) - 1),Data1!BP309)</f>
        <v>39</v>
      </c>
      <c r="R307" s="22" t="str">
        <f>IF(ISNUMBER(SEARCH("+",Data1!BP309)),RIGHT(Data1!BP309,  SEARCH("+",Data1!BP309) - 1),0)</f>
        <v>+6</v>
      </c>
      <c r="S307">
        <f t="shared" si="8"/>
        <v>279</v>
      </c>
      <c r="T307" t="str">
        <f t="shared" si="9"/>
        <v>week not premature</v>
      </c>
    </row>
    <row r="308" spans="1:20" x14ac:dyDescent="0.25">
      <c r="A308" t="str">
        <f>IF(Data1!BV310&lt;$E$3,$D$2,IF(Data1!BV310&lt;=$E$4,$D$3,$D$4))</f>
        <v>Normal</v>
      </c>
      <c r="B308" t="str">
        <f>IF(Data1!BV310&lt;=$E$7,$D$7,$D$8)</f>
        <v>weight not premature</v>
      </c>
      <c r="I308" t="str">
        <f>IF(Data1!D310&lt;$L$3,$K$2,IF(Data1!D310&gt;=$L$4,$K$4,$K$3))</f>
        <v>20-39</v>
      </c>
      <c r="Q308" s="22" t="str">
        <f>IF(ISNUMBER(SEARCH("+",Data1!BP310)),LEFT(Data1!BP310,  SEARCH("+",Data1!BP310) - 1),Data1!BP310)</f>
        <v>39</v>
      </c>
      <c r="R308" s="22" t="str">
        <f>IF(ISNUMBER(SEARCH("+",Data1!BP310)),RIGHT(Data1!BP310,  SEARCH("+",Data1!BP310) - 1),0)</f>
        <v>+1</v>
      </c>
      <c r="S308">
        <f t="shared" si="8"/>
        <v>274</v>
      </c>
      <c r="T308" t="str">
        <f t="shared" si="9"/>
        <v>week not premature</v>
      </c>
    </row>
    <row r="309" spans="1:20" x14ac:dyDescent="0.25">
      <c r="A309" t="str">
        <f>IF(Data1!BV311&lt;$E$3,$D$2,IF(Data1!BV311&lt;=$E$4,$D$3,$D$4))</f>
        <v>Normal</v>
      </c>
      <c r="B309" t="str">
        <f>IF(Data1!BV311&lt;=$E$7,$D$7,$D$8)</f>
        <v>weight not premature</v>
      </c>
      <c r="I309" t="str">
        <f>IF(Data1!D311&lt;$L$3,$K$2,IF(Data1!D311&gt;=$L$4,$K$4,$K$3))</f>
        <v>20-39</v>
      </c>
      <c r="Q309" s="22" t="str">
        <f>IF(ISNUMBER(SEARCH("+",Data1!BP311)),LEFT(Data1!BP311,  SEARCH("+",Data1!BP311) - 1),Data1!BP311)</f>
        <v>38</v>
      </c>
      <c r="R309" s="22" t="str">
        <f>IF(ISNUMBER(SEARCH("+",Data1!BP311)),RIGHT(Data1!BP311,  SEARCH("+",Data1!BP311) - 1),0)</f>
        <v>+5</v>
      </c>
      <c r="S309">
        <f t="shared" si="8"/>
        <v>271</v>
      </c>
      <c r="T309" t="str">
        <f t="shared" si="9"/>
        <v>week not premature</v>
      </c>
    </row>
    <row r="310" spans="1:20" x14ac:dyDescent="0.25">
      <c r="A310" t="str">
        <f>IF(Data1!BV312&lt;$E$3,$D$2,IF(Data1!BV312&lt;=$E$4,$D$3,$D$4))</f>
        <v>Normal</v>
      </c>
      <c r="B310" t="str">
        <f>IF(Data1!BV312&lt;=$E$7,$D$7,$D$8)</f>
        <v>weight not premature</v>
      </c>
      <c r="I310" t="str">
        <f>IF(Data1!D312&lt;$L$3,$K$2,IF(Data1!D312&gt;=$L$4,$K$4,$K$3))</f>
        <v>20-39</v>
      </c>
      <c r="Q310" s="22">
        <f>IF(ISNUMBER(SEARCH("+",Data1!BP312)),LEFT(Data1!BP312,  SEARCH("+",Data1!BP312) - 1),Data1!BP312)</f>
        <v>38</v>
      </c>
      <c r="R310" s="22">
        <f>IF(ISNUMBER(SEARCH("+",Data1!BP312)),RIGHT(Data1!BP312,  SEARCH("+",Data1!BP312) - 1),0)</f>
        <v>0</v>
      </c>
      <c r="S310">
        <f t="shared" si="8"/>
        <v>266</v>
      </c>
      <c r="T310" t="str">
        <f t="shared" si="9"/>
        <v>week not premature</v>
      </c>
    </row>
    <row r="311" spans="1:20" x14ac:dyDescent="0.25">
      <c r="A311" t="str">
        <f>IF(Data1!BV313&lt;$E$3,$D$2,IF(Data1!BV313&lt;=$E$4,$D$3,$D$4))</f>
        <v>Normal</v>
      </c>
      <c r="B311" t="str">
        <f>IF(Data1!BV313&lt;=$E$7,$D$7,$D$8)</f>
        <v>weight not premature</v>
      </c>
      <c r="I311" t="str">
        <f>IF(Data1!D313&lt;$L$3,$K$2,IF(Data1!D313&gt;=$L$4,$K$4,$K$3))</f>
        <v>20-39</v>
      </c>
      <c r="Q311" s="22" t="str">
        <f>IF(ISNUMBER(SEARCH("+",Data1!BP313)),LEFT(Data1!BP313,  SEARCH("+",Data1!BP313) - 1),Data1!BP313)</f>
        <v>39</v>
      </c>
      <c r="R311" s="22" t="str">
        <f>IF(ISNUMBER(SEARCH("+",Data1!BP313)),RIGHT(Data1!BP313,  SEARCH("+",Data1!BP313) - 1),0)</f>
        <v>+3</v>
      </c>
      <c r="S311">
        <f t="shared" si="8"/>
        <v>276</v>
      </c>
      <c r="T311" t="str">
        <f t="shared" si="9"/>
        <v>week not premature</v>
      </c>
    </row>
    <row r="312" spans="1:20" x14ac:dyDescent="0.25">
      <c r="A312" t="str">
        <f>IF(Data1!BV314&lt;$E$3,$D$2,IF(Data1!BV314&lt;=$E$4,$D$3,$D$4))</f>
        <v>Normal</v>
      </c>
      <c r="B312" t="str">
        <f>IF(Data1!BV314&lt;=$E$7,$D$7,$D$8)</f>
        <v>weight not premature</v>
      </c>
      <c r="I312" t="str">
        <f>IF(Data1!D314&lt;$L$3,$K$2,IF(Data1!D314&gt;=$L$4,$K$4,$K$3))</f>
        <v>20-39</v>
      </c>
      <c r="Q312" s="22" t="str">
        <f>IF(ISNUMBER(SEARCH("+",Data1!BP314)),LEFT(Data1!BP314,  SEARCH("+",Data1!BP314) - 1),Data1!BP314)</f>
        <v>40</v>
      </c>
      <c r="R312" s="22" t="str">
        <f>IF(ISNUMBER(SEARCH("+",Data1!BP314)),RIGHT(Data1!BP314,  SEARCH("+",Data1!BP314) - 1),0)</f>
        <v>+4</v>
      </c>
      <c r="S312">
        <f t="shared" si="8"/>
        <v>284</v>
      </c>
      <c r="T312" t="str">
        <f t="shared" si="9"/>
        <v>week not premature</v>
      </c>
    </row>
    <row r="313" spans="1:20" x14ac:dyDescent="0.25">
      <c r="A313" t="str">
        <f>IF(Data1!BV315&lt;$E$3,$D$2,IF(Data1!BV315&lt;=$E$4,$D$3,$D$4))</f>
        <v>Normal</v>
      </c>
      <c r="B313" t="str">
        <f>IF(Data1!BV315&lt;=$E$7,$D$7,$D$8)</f>
        <v>weight not premature</v>
      </c>
      <c r="I313" t="str">
        <f>IF(Data1!D315&lt;$L$3,$K$2,IF(Data1!D315&gt;=$L$4,$K$4,$K$3))</f>
        <v>20-39</v>
      </c>
      <c r="Q313" s="22" t="str">
        <f>IF(ISNUMBER(SEARCH("+",Data1!BP315)),LEFT(Data1!BP315,  SEARCH("+",Data1!BP315) - 1),Data1!BP315)</f>
        <v>40</v>
      </c>
      <c r="R313" s="22" t="str">
        <f>IF(ISNUMBER(SEARCH("+",Data1!BP315)),RIGHT(Data1!BP315,  SEARCH("+",Data1!BP315) - 1),0)</f>
        <v>+3</v>
      </c>
      <c r="S313">
        <f t="shared" si="8"/>
        <v>283</v>
      </c>
      <c r="T313" t="str">
        <f t="shared" si="9"/>
        <v>week not premature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BD5DA-544F-47CC-9F48-929B0D5C6188}">
  <dimension ref="A1:N313"/>
  <sheetViews>
    <sheetView zoomScaleNormal="100" workbookViewId="0">
      <selection activeCell="B1" sqref="B1"/>
    </sheetView>
  </sheetViews>
  <sheetFormatPr defaultRowHeight="13.2" x14ac:dyDescent="0.25"/>
  <cols>
    <col min="1" max="1" width="26.77734375" customWidth="1"/>
    <col min="2" max="2" width="12.109375" bestFit="1" customWidth="1"/>
    <col min="3" max="3" width="17.44140625" style="51" customWidth="1"/>
    <col min="4" max="4" width="21.109375" customWidth="1"/>
    <col min="5" max="5" width="15.33203125" bestFit="1" customWidth="1"/>
    <col min="6" max="6" width="12.88671875" customWidth="1"/>
    <col min="7" max="7" width="10.5546875" style="51" bestFit="1" customWidth="1"/>
    <col min="8" max="8" width="12.77734375" style="51" customWidth="1"/>
    <col min="9" max="9" width="14.6640625" style="51" customWidth="1"/>
    <col min="10" max="10" width="16.44140625" customWidth="1"/>
    <col min="11" max="11" width="17.109375" customWidth="1"/>
    <col min="12" max="12" width="14.21875" style="51" customWidth="1"/>
    <col min="13" max="13" width="15.109375" customWidth="1"/>
    <col min="14" max="14" width="11.44140625" customWidth="1"/>
  </cols>
  <sheetData>
    <row r="1" spans="1:14" ht="36.6" customHeight="1" x14ac:dyDescent="0.25">
      <c r="A1" s="52" t="s">
        <v>1508</v>
      </c>
      <c r="B1" s="52" t="s">
        <v>1624</v>
      </c>
      <c r="C1" s="52" t="s">
        <v>1621</v>
      </c>
      <c r="D1" s="52" t="s">
        <v>1618</v>
      </c>
      <c r="E1" s="50" t="s">
        <v>1622</v>
      </c>
      <c r="F1" s="52" t="s">
        <v>1600</v>
      </c>
      <c r="G1" s="52" t="s">
        <v>1601</v>
      </c>
      <c r="H1" s="52" t="s">
        <v>1609</v>
      </c>
      <c r="I1" s="52" t="s">
        <v>1599</v>
      </c>
      <c r="J1" s="52" t="s">
        <v>1611</v>
      </c>
      <c r="K1" s="52" t="s">
        <v>1613</v>
      </c>
      <c r="L1" s="52" t="s">
        <v>1615</v>
      </c>
      <c r="M1" s="52" t="s">
        <v>1645</v>
      </c>
      <c r="N1" s="52" t="s">
        <v>1616</v>
      </c>
    </row>
    <row r="2" spans="1:14" ht="39.6" x14ac:dyDescent="0.25">
      <c r="A2" t="str">
        <f>Categorize!T2</f>
        <v>week premature</v>
      </c>
      <c r="B2" t="str">
        <f>Categorize!I2</f>
        <v>20-39</v>
      </c>
      <c r="C2" s="51" t="str" cm="1">
        <f t="array" ref="C2">_xlfn.IFS(Data1!E4=1,"Isreal",Data1!E4=2,"the former Soviet Union",Data1!E4=3,"Else", Data1!E4="null","null")</f>
        <v>Isreal</v>
      </c>
      <c r="D2" t="str" cm="1">
        <f t="array" ref="D2">_xlfn.IFS(Data1!G4=1,"Yes",Data1!G4=0,"No",Data1!G4="null","null")</f>
        <v>No</v>
      </c>
      <c r="E2" t="str" cm="1">
        <f t="array" ref="E2">_xlfn.IFS(Data1!BY4=1,"Muslim Arab",Data1!BY4=2,"Christian Arab",Data1!BY4=3,"Russian Christian", Data1!BY4=4,"Circassian",Data1!BY4=5,"Druze", Data1!BY4=6,"Ethiopian", Data1!BY4=7,"Ashkenazi", Data1!BY4=8,"Mizrachi",Data1!BY4=9,"Other", Data1!BY4="null","null" )</f>
        <v>Muslim Arab</v>
      </c>
      <c r="F2" t="str" cm="1">
        <f t="array" ref="F2">_xlfn.IFS(Data1!CA4=1,"Religious", Data1!CA4=2,"Traditional",Data1!CA4=3,"Secular", Data1!CA4="null", "null")</f>
        <v>Secular</v>
      </c>
      <c r="G2" s="51" t="str" cm="1">
        <f t="array" ref="G2">_xlfn.IFS(Data1!CC4=1,"Elementary",Data1!CC4=2,"High-school",Data1!CC4=3,"Academic", Data1!CC4="null","null")</f>
        <v>Academic</v>
      </c>
      <c r="H2" s="51" t="str" cm="1">
        <f t="array" ref="H2">_xlfn.IFS(Data1!CF4=1,"Below average",Data1!CF4=2,"Average",Data1!CF4=3,"Above average",Data1!CF4="null","null")</f>
        <v>Average</v>
      </c>
      <c r="I2" s="51" t="str" cm="1">
        <f t="array" ref="I2">_xlfn.IFS(Data3!FN3=1,"Never smoked",Data3!FN3=2,"Stopped smoking completely",Data3!FN3="3b","Smokes less than before pregnancy",Data3!FN3="3a","Smokes today as before pregnancy",Data3!FN3="null","null")</f>
        <v>Never smoked</v>
      </c>
      <c r="J2" t="str" cm="1">
        <f t="array" ref="J2">_xlfn.IFS(Data3!FQ3=0,"Doesnt smoke",Data3!FQ3=1,"Smoke",Data3!FQ3="null","null")</f>
        <v>Doesnt smoke</v>
      </c>
      <c r="K2" t="str" cm="1">
        <f t="array" ref="K2">_xlfn.IFS(Data1!CP4=1,"First trimester",Data1!CP4=2,"Second trimester",Data1!CP4=3,"Third trimester",Data1!CP4="null","null")</f>
        <v>First trimester</v>
      </c>
      <c r="L2" s="51" t="str" cm="1">
        <f t="array" ref="L2">_xlfn.IFS(Data2!EX4=1, "Adequate pregnancy monitoring", Data2!EX4=2, "Medium pregnancy monitoring", Data2!EX4=3, "Inadequate pregnancy monitoring",Data2!EX4="null","null")</f>
        <v>Medium pregnancy monitoring</v>
      </c>
      <c r="M2" t="str" cm="1">
        <f t="array" ref="M2">_xlfn.IFS(Data1!CG4=0,"No",Data1!CG4=1,"Yes",Data1!CG4="null","null")</f>
        <v>No</v>
      </c>
      <c r="N2" t="str" cm="1">
        <f t="array" ref="N2">_xlfn.IFS(Data1!CZ4=0,"No",Data1!CZ4=1,"Yes",Data1!CZ4="null","null")</f>
        <v>No</v>
      </c>
    </row>
    <row r="3" spans="1:14" ht="39.6" x14ac:dyDescent="0.25">
      <c r="A3" t="str">
        <f>Categorize!T3</f>
        <v>week premature</v>
      </c>
      <c r="B3" t="str">
        <f>Categorize!I3</f>
        <v>20-39</v>
      </c>
      <c r="C3" s="51" t="str" cm="1">
        <f t="array" ref="C3">_xlfn.IFS(Data1!E5=1,"Isreal",Data1!E5=2,"the former Soviet Union",Data1!E5=3,"Else", Data1!E5="null","null")</f>
        <v>Isreal</v>
      </c>
      <c r="D3" t="str" cm="1">
        <f t="array" ref="D3">_xlfn.IFS(Data1!G5=1,"Yes",Data1!G5=0,"No",Data1!G5="null","null")</f>
        <v>No</v>
      </c>
      <c r="E3" t="str" cm="1">
        <f t="array" ref="E3">_xlfn.IFS(Data1!BY5=1,"Muslim Arab",Data1!BY5=2,"Christian Arab",Data1!BY5=3,"Russian Christian", Data1!BY5=4,"Circassian",Data1!BY5=5,"Druze", Data1!BY5=6,"Ethiopian", Data1!BY5=7,"Ashkenazi", Data1!BY5=8,"Mizrachi",Data1!BY5=9,"Other", Data1!BY5="null","null" )</f>
        <v>Muslim Arab</v>
      </c>
      <c r="F3" t="str" cm="1">
        <f t="array" ref="F3">_xlfn.IFS(Data1!CA5=1,"Religious", Data1!CA5=2,"Traditional",Data1!CA5=3,"Secular", Data1!CA5="null", "null")</f>
        <v>Secular</v>
      </c>
      <c r="G3" s="51" t="str" cm="1">
        <f t="array" ref="G3">_xlfn.IFS(Data1!CC5=1,"Elementary",Data1!CC5=2,"High-school",Data1!CC5=3,"Academic", Data1!CC5="null","null")</f>
        <v>High-school</v>
      </c>
      <c r="H3" s="51" t="str" cm="1">
        <f t="array" ref="H3">_xlfn.IFS(Data1!CF5=1,"Below average",Data1!CF5=2,"Average",Data1!CF5=3,"Above average",Data1!CF5="null","null")</f>
        <v>Below average</v>
      </c>
      <c r="I3" s="51" t="str" cm="1">
        <f t="array" ref="I3">_xlfn.IFS(Data3!FN4=1,"Never smoked",Data3!FN4=2,"Stopped smoking completely",Data3!FN4="3b","Smokes less than before pregnancy",Data3!FN4="3a","Smokes today as before pregnancy",Data3!FN4="null","null")</f>
        <v>Never smoked</v>
      </c>
      <c r="J3" t="str" cm="1">
        <f t="array" ref="J3">_xlfn.IFS(Data3!FQ4=0,"Doesnt smoke",Data3!FQ4=1,"Smoke",Data3!FQ4="null","null")</f>
        <v>Doesnt smoke</v>
      </c>
      <c r="K3" t="str" cm="1">
        <f t="array" ref="K3">_xlfn.IFS(Data1!CP5=1,"First trimester",Data1!CP5=2,"Second trimester",Data1!CP5=3,"Third trimester",Data1!CP5="null","null")</f>
        <v>First trimester</v>
      </c>
      <c r="L3" s="51" t="str" cm="1">
        <f t="array" ref="L3">_xlfn.IFS(Data2!EX5=1, "Adequate pregnancy monitoring", Data2!EX5=2, "Medium pregnancy monitoring", Data2!EX5=3, "Inadequate pregnancy monitoring",Data2!EX5="null","null")</f>
        <v>Medium pregnancy monitoring</v>
      </c>
      <c r="M3" t="str" cm="1">
        <f t="array" ref="M3">_xlfn.IFS(Data1!CG5=0,"No",Data1!CG5=1,"Yes",Data1!CG5="null","null")</f>
        <v>null</v>
      </c>
      <c r="N3" t="str" cm="1">
        <f t="array" ref="N3">_xlfn.IFS(Data1!CZ5=0,"No",Data1!CZ5=1,"Yes",Data1!CZ5="null","null")</f>
        <v>No</v>
      </c>
    </row>
    <row r="4" spans="1:14" ht="39.6" x14ac:dyDescent="0.25">
      <c r="A4" t="str">
        <f>Categorize!T4</f>
        <v>week premature</v>
      </c>
      <c r="B4" t="str">
        <f>Categorize!I4</f>
        <v>20-39</v>
      </c>
      <c r="C4" s="51" t="str" cm="1">
        <f t="array" ref="C4">_xlfn.IFS(Data1!E6=1,"Isreal",Data1!E6=2,"the former Soviet Union",Data1!E6=3,"Else", Data1!E6="null","null")</f>
        <v>Isreal</v>
      </c>
      <c r="D4" t="str" cm="1">
        <f t="array" ref="D4">_xlfn.IFS(Data1!G6=1,"Yes",Data1!G6=0,"No",Data1!G6="null","null")</f>
        <v>No</v>
      </c>
      <c r="E4" t="str" cm="1">
        <f t="array" ref="E4">_xlfn.IFS(Data1!BY6=1,"Muslim Arab",Data1!BY6=2,"Christian Arab",Data1!BY6=3,"Russian Christian", Data1!BY6=4,"Circassian",Data1!BY6=5,"Druze", Data1!BY6=6,"Ethiopian", Data1!BY6=7,"Ashkenazi", Data1!BY6=8,"Mizrachi",Data1!BY6=9,"Other", Data1!BY6="null","null" )</f>
        <v>Muslim Arab</v>
      </c>
      <c r="F4" t="str" cm="1">
        <f t="array" ref="F4">_xlfn.IFS(Data1!CA6=1,"Religious", Data1!CA6=2,"Traditional",Data1!CA6=3,"Secular", Data1!CA6="null", "null")</f>
        <v>Secular</v>
      </c>
      <c r="G4" s="51" t="str" cm="1">
        <f t="array" ref="G4">_xlfn.IFS(Data1!CC6=1,"Elementary",Data1!CC6=2,"High-school",Data1!CC6=3,"Academic", Data1!CC6="null","null")</f>
        <v>Academic</v>
      </c>
      <c r="H4" s="51" t="str" cm="1">
        <f t="array" ref="H4">_xlfn.IFS(Data1!CF6=1,"Below average",Data1!CF6=2,"Average",Data1!CF6=3,"Above average",Data1!CF6="null","null")</f>
        <v>Below average</v>
      </c>
      <c r="I4" s="51" t="str" cm="1">
        <f t="array" ref="I4">_xlfn.IFS(Data3!FN5=1,"Never smoked",Data3!FN5=2,"Stopped smoking completely",Data3!FN5="3b","Smokes less than before pregnancy",Data3!FN5="3a","Smokes today as before pregnancy",Data3!FN5="null","null")</f>
        <v>Never smoked</v>
      </c>
      <c r="J4" t="str" cm="1">
        <f t="array" ref="J4">_xlfn.IFS(Data3!FQ5=0,"Doesnt smoke",Data3!FQ5=1,"Smoke",Data3!FQ5="null","null")</f>
        <v>Doesnt smoke</v>
      </c>
      <c r="K4" t="str" cm="1">
        <f t="array" ref="K4">_xlfn.IFS(Data1!CP6=1,"First trimester",Data1!CP6=2,"Second trimester",Data1!CP6=3,"Third trimester",Data1!CP6="null","null")</f>
        <v>First trimester</v>
      </c>
      <c r="L4" s="51" t="str" cm="1">
        <f t="array" ref="L4">_xlfn.IFS(Data2!EX6=1, "Adequate pregnancy monitoring", Data2!EX6=2, "Medium pregnancy monitoring", Data2!EX6=3, "Inadequate pregnancy monitoring",Data2!EX6="null","null")</f>
        <v>Inadequate pregnancy monitoring</v>
      </c>
      <c r="M4" t="str" cm="1">
        <f t="array" ref="M4">_xlfn.IFS(Data1!CG6=0,"No",Data1!CG6=1,"Yes",Data1!CG6="null","null")</f>
        <v>null</v>
      </c>
      <c r="N4" t="str" cm="1">
        <f t="array" ref="N4">_xlfn.IFS(Data1!CZ6=0,"No",Data1!CZ6=1,"Yes",Data1!CZ6="null","null")</f>
        <v>No</v>
      </c>
    </row>
    <row r="5" spans="1:14" ht="39.6" x14ac:dyDescent="0.25">
      <c r="A5" t="str">
        <f>Categorize!T5</f>
        <v>week premature</v>
      </c>
      <c r="B5" t="str">
        <f>Categorize!I5</f>
        <v>20-39</v>
      </c>
      <c r="C5" s="51" t="str" cm="1">
        <f t="array" ref="C5">_xlfn.IFS(Data1!E7=1,"Isreal",Data1!E7=2,"the former Soviet Union",Data1!E7=3,"Else", Data1!E7="null","null")</f>
        <v>Isreal</v>
      </c>
      <c r="D5" t="str" cm="1">
        <f t="array" ref="D5">_xlfn.IFS(Data1!G7=1,"Yes",Data1!G7=0,"No",Data1!G7="null","null")</f>
        <v>No</v>
      </c>
      <c r="E5" t="str" cm="1">
        <f t="array" ref="E5">_xlfn.IFS(Data1!BY7=1,"Muslim Arab",Data1!BY7=2,"Christian Arab",Data1!BY7=3,"Russian Christian", Data1!BY7=4,"Circassian",Data1!BY7=5,"Druze", Data1!BY7=6,"Ethiopian", Data1!BY7=7,"Ashkenazi", Data1!BY7=8,"Mizrachi",Data1!BY7=9,"Other", Data1!BY7="null","null" )</f>
        <v>Muslim Arab</v>
      </c>
      <c r="F5" t="str" cm="1">
        <f t="array" ref="F5">_xlfn.IFS(Data1!CA7=1,"Religious", Data1!CA7=2,"Traditional",Data1!CA7=3,"Secular", Data1!CA7="null", "null")</f>
        <v>Secular</v>
      </c>
      <c r="G5" s="51" t="str" cm="1">
        <f t="array" ref="G5">_xlfn.IFS(Data1!CC7=1,"Elementary",Data1!CC7=2,"High-school",Data1!CC7=3,"Academic", Data1!CC7="null","null")</f>
        <v>High-school</v>
      </c>
      <c r="H5" s="51" t="str" cm="1">
        <f t="array" ref="H5">_xlfn.IFS(Data1!CF7=1,"Below average",Data1!CF7=2,"Average",Data1!CF7=3,"Above average",Data1!CF7="null","null")</f>
        <v>Below average</v>
      </c>
      <c r="I5" s="51" t="str" cm="1">
        <f t="array" ref="I5">_xlfn.IFS(Data3!FN6=1,"Never smoked",Data3!FN6=2,"Stopped smoking completely",Data3!FN6="3b","Smokes less than before pregnancy",Data3!FN6="3a","Smokes today as before pregnancy",Data3!FN6="null","null")</f>
        <v>Never smoked</v>
      </c>
      <c r="J5" t="str" cm="1">
        <f t="array" ref="J5">_xlfn.IFS(Data3!FQ6=0,"Doesnt smoke",Data3!FQ6=1,"Smoke",Data3!FQ6="null","null")</f>
        <v>Doesnt smoke</v>
      </c>
      <c r="K5" t="str" cm="1">
        <f t="array" ref="K5">_xlfn.IFS(Data1!CP7=1,"First trimester",Data1!CP7=2,"Second trimester",Data1!CP7=3,"Third trimester",Data1!CP7="null","null")</f>
        <v>Second trimester</v>
      </c>
      <c r="L5" s="51" t="str" cm="1">
        <f t="array" ref="L5">_xlfn.IFS(Data2!EX7=1, "Adequate pregnancy monitoring", Data2!EX7=2, "Medium pregnancy monitoring", Data2!EX7=3, "Inadequate pregnancy monitoring",Data2!EX7="null","null")</f>
        <v>Inadequate pregnancy monitoring</v>
      </c>
      <c r="M5" t="str" cm="1">
        <f t="array" ref="M5">_xlfn.IFS(Data1!CG7=0,"No",Data1!CG7=1,"Yes",Data1!CG7="null","null")</f>
        <v>No</v>
      </c>
      <c r="N5" t="str" cm="1">
        <f t="array" ref="N5">_xlfn.IFS(Data1!CZ7=0,"No",Data1!CZ7=1,"Yes",Data1!CZ7="null","null")</f>
        <v>No</v>
      </c>
    </row>
    <row r="6" spans="1:14" ht="39.6" x14ac:dyDescent="0.25">
      <c r="A6" t="str">
        <f>Categorize!T6</f>
        <v>week premature</v>
      </c>
      <c r="B6" t="str">
        <f>Categorize!I6</f>
        <v>20-39</v>
      </c>
      <c r="C6" s="51" t="str" cm="1">
        <f t="array" ref="C6">_xlfn.IFS(Data1!E8=1,"Isreal",Data1!E8=2,"the former Soviet Union",Data1!E8=3,"Else", Data1!E8="null","null")</f>
        <v>Else</v>
      </c>
      <c r="D6" t="str" cm="1">
        <f t="array" ref="D6">_xlfn.IFS(Data1!G8=1,"Yes",Data1!G8=0,"No",Data1!G8="null","null")</f>
        <v>Yes</v>
      </c>
      <c r="E6" t="str" cm="1">
        <f t="array" ref="E6">_xlfn.IFS(Data1!BY8=1,"Muslim Arab",Data1!BY8=2,"Christian Arab",Data1!BY8=3,"Russian Christian", Data1!BY8=4,"Circassian",Data1!BY8=5,"Druze", Data1!BY8=6,"Ethiopian", Data1!BY8=7,"Ashkenazi", Data1!BY8=8,"Mizrachi",Data1!BY8=9,"Other", Data1!BY8="null","null" )</f>
        <v>Ashkenazi</v>
      </c>
      <c r="F6" t="str" cm="1">
        <f t="array" ref="F6">_xlfn.IFS(Data1!CA8=1,"Religious", Data1!CA8=2,"Traditional",Data1!CA8=3,"Secular", Data1!CA8="null", "null")</f>
        <v>Religious</v>
      </c>
      <c r="G6" s="51" t="str" cm="1">
        <f t="array" ref="G6">_xlfn.IFS(Data1!CC8=1,"Elementary",Data1!CC8=2,"High-school",Data1!CC8=3,"Academic", Data1!CC8="null","null")</f>
        <v>Academic</v>
      </c>
      <c r="H6" s="51" t="str" cm="1">
        <f t="array" ref="H6">_xlfn.IFS(Data1!CF8=1,"Below average",Data1!CF8=2,"Average",Data1!CF8=3,"Above average",Data1!CF8="null","null")</f>
        <v>Average</v>
      </c>
      <c r="I6" s="51" t="str" cm="1">
        <f t="array" ref="I6">_xlfn.IFS(Data3!FN7=1,"Never smoked",Data3!FN7=2,"Stopped smoking completely",Data3!FN7="3b","Smokes less than before pregnancy",Data3!FN7="3a","Smokes today as before pregnancy",Data3!FN7="null","null")</f>
        <v>Never smoked</v>
      </c>
      <c r="J6" t="str" cm="1">
        <f t="array" ref="J6">_xlfn.IFS(Data3!FQ7=0,"Doesnt smoke",Data3!FQ7=1,"Smoke",Data3!FQ7="null","null")</f>
        <v>Doesnt smoke</v>
      </c>
      <c r="K6" t="str" cm="1">
        <f t="array" ref="K6">_xlfn.IFS(Data1!CP8=1,"First trimester",Data1!CP8=2,"Second trimester",Data1!CP8=3,"Third trimester",Data1!CP8="null","null")</f>
        <v>First trimester</v>
      </c>
      <c r="L6" s="51" t="str" cm="1">
        <f t="array" ref="L6">_xlfn.IFS(Data2!EX8=1, "Adequate pregnancy monitoring", Data2!EX8=2, "Medium pregnancy monitoring", Data2!EX8=3, "Inadequate pregnancy monitoring",Data2!EX8="null","null")</f>
        <v>Inadequate pregnancy monitoring</v>
      </c>
      <c r="M6" t="str" cm="1">
        <f t="array" ref="M6">_xlfn.IFS(Data1!CG8=0,"No",Data1!CG8=1,"Yes",Data1!CG8="null","null")</f>
        <v>null</v>
      </c>
      <c r="N6" t="str" cm="1">
        <f t="array" ref="N6">_xlfn.IFS(Data1!CZ8=0,"No",Data1!CZ8=1,"Yes",Data1!CZ8="null","null")</f>
        <v>No</v>
      </c>
    </row>
    <row r="7" spans="1:14" ht="39.6" x14ac:dyDescent="0.25">
      <c r="A7" t="str">
        <f>Categorize!T7</f>
        <v>week premature</v>
      </c>
      <c r="B7" t="str">
        <f>Categorize!I7</f>
        <v>20-39</v>
      </c>
      <c r="C7" s="51" t="str" cm="1">
        <f t="array" ref="C7">_xlfn.IFS(Data1!E9=1,"Isreal",Data1!E9=2,"the former Soviet Union",Data1!E9=3,"Else", Data1!E9="null","null")</f>
        <v>Isreal</v>
      </c>
      <c r="D7" t="str" cm="1">
        <f t="array" ref="D7">_xlfn.IFS(Data1!G9=1,"Yes",Data1!G9=0,"No",Data1!G9="null","null")</f>
        <v>No</v>
      </c>
      <c r="E7" t="str" cm="1">
        <f t="array" ref="E7">_xlfn.IFS(Data1!BY9=1,"Muslim Arab",Data1!BY9=2,"Christian Arab",Data1!BY9=3,"Russian Christian", Data1!BY9=4,"Circassian",Data1!BY9=5,"Druze", Data1!BY9=6,"Ethiopian", Data1!BY9=7,"Ashkenazi", Data1!BY9=8,"Mizrachi",Data1!BY9=9,"Other", Data1!BY9="null","null" )</f>
        <v>Muslim Arab</v>
      </c>
      <c r="F7" t="str" cm="1">
        <f t="array" ref="F7">_xlfn.IFS(Data1!CA9=1,"Religious", Data1!CA9=2,"Traditional",Data1!CA9=3,"Secular", Data1!CA9="null", "null")</f>
        <v>Secular</v>
      </c>
      <c r="G7" s="51" t="str" cm="1">
        <f t="array" ref="G7">_xlfn.IFS(Data1!CC9=1,"Elementary",Data1!CC9=2,"High-school",Data1!CC9=3,"Academic", Data1!CC9="null","null")</f>
        <v>Academic</v>
      </c>
      <c r="H7" s="51" t="str" cm="1">
        <f t="array" ref="H7">_xlfn.IFS(Data1!CF9=1,"Below average",Data1!CF9=2,"Average",Data1!CF9=3,"Above average",Data1!CF9="null","null")</f>
        <v>Below average</v>
      </c>
      <c r="I7" s="51" t="str" cm="1">
        <f t="array" ref="I7">_xlfn.IFS(Data3!FN8=1,"Never smoked",Data3!FN8=2,"Stopped smoking completely",Data3!FN8="3b","Smokes less than before pregnancy",Data3!FN8="3a","Smokes today as before pregnancy",Data3!FN8="null","null")</f>
        <v>Never smoked</v>
      </c>
      <c r="J7" t="str" cm="1">
        <f t="array" ref="J7">_xlfn.IFS(Data3!FQ8=0,"Doesnt smoke",Data3!FQ8=1,"Smoke",Data3!FQ8="null","null")</f>
        <v>Doesnt smoke</v>
      </c>
      <c r="K7" t="str" cm="1">
        <f t="array" ref="K7">_xlfn.IFS(Data1!CP9=1,"First trimester",Data1!CP9=2,"Second trimester",Data1!CP9=3,"Third trimester",Data1!CP9="null","null")</f>
        <v>First trimester</v>
      </c>
      <c r="L7" s="51" t="str" cm="1">
        <f t="array" ref="L7">_xlfn.IFS(Data2!EX9=1, "Adequate pregnancy monitoring", Data2!EX9=2, "Medium pregnancy monitoring", Data2!EX9=3, "Inadequate pregnancy monitoring",Data2!EX9="null","null")</f>
        <v>Inadequate pregnancy monitoring</v>
      </c>
      <c r="M7" t="str" cm="1">
        <f t="array" ref="M7">_xlfn.IFS(Data1!CG9=0,"No",Data1!CG9=1,"Yes",Data1!CG9="null","null")</f>
        <v>null</v>
      </c>
      <c r="N7" t="str" cm="1">
        <f t="array" ref="N7">_xlfn.IFS(Data1!CZ9=0,"No",Data1!CZ9=1,"Yes",Data1!CZ9="null","null")</f>
        <v>No</v>
      </c>
    </row>
    <row r="8" spans="1:14" ht="39.6" x14ac:dyDescent="0.25">
      <c r="A8" t="str">
        <f>Categorize!T8</f>
        <v>week premature</v>
      </c>
      <c r="B8" t="str">
        <f>Categorize!I8</f>
        <v>20-39</v>
      </c>
      <c r="C8" s="51" t="str" cm="1">
        <f t="array" ref="C8">_xlfn.IFS(Data1!E10=1,"Isreal",Data1!E10=2,"the former Soviet Union",Data1!E10=3,"Else", Data1!E10="null","null")</f>
        <v>Isreal</v>
      </c>
      <c r="D8" t="str" cm="1">
        <f t="array" ref="D8">_xlfn.IFS(Data1!G10=1,"Yes",Data1!G10=0,"No",Data1!G10="null","null")</f>
        <v>No</v>
      </c>
      <c r="E8" t="str" cm="1">
        <f t="array" ref="E8">_xlfn.IFS(Data1!BY10=1,"Muslim Arab",Data1!BY10=2,"Christian Arab",Data1!BY10=3,"Russian Christian", Data1!BY10=4,"Circassian",Data1!BY10=5,"Druze", Data1!BY10=6,"Ethiopian", Data1!BY10=7,"Ashkenazi", Data1!BY10=8,"Mizrachi",Data1!BY10=9,"Other", Data1!BY10="null","null" )</f>
        <v>Muslim Arab</v>
      </c>
      <c r="F8" t="str" cm="1">
        <f t="array" ref="F8">_xlfn.IFS(Data1!CA10=1,"Religious", Data1!CA10=2,"Traditional",Data1!CA10=3,"Secular", Data1!CA10="null", "null")</f>
        <v>Secular</v>
      </c>
      <c r="G8" s="51" t="str" cm="1">
        <f t="array" ref="G8">_xlfn.IFS(Data1!CC10=1,"Elementary",Data1!CC10=2,"High-school",Data1!CC10=3,"Academic", Data1!CC10="null","null")</f>
        <v>High-school</v>
      </c>
      <c r="H8" s="51" t="str" cm="1">
        <f t="array" ref="H8">_xlfn.IFS(Data1!CF10=1,"Below average",Data1!CF10=2,"Average",Data1!CF10=3,"Above average",Data1!CF10="null","null")</f>
        <v>Below average</v>
      </c>
      <c r="I8" s="51" t="str" cm="1">
        <f t="array" ref="I8">_xlfn.IFS(Data3!FN9=1,"Never smoked",Data3!FN9=2,"Stopped smoking completely",Data3!FN9="3b","Smokes less than before pregnancy",Data3!FN9="3a","Smokes today as before pregnancy",Data3!FN9="null","null")</f>
        <v>Never smoked</v>
      </c>
      <c r="J8" t="str" cm="1">
        <f t="array" ref="J8">_xlfn.IFS(Data3!FQ9=0,"Doesnt smoke",Data3!FQ9=1,"Smoke",Data3!FQ9="null","null")</f>
        <v>Doesnt smoke</v>
      </c>
      <c r="K8" t="str" cm="1">
        <f t="array" ref="K8">_xlfn.IFS(Data1!CP10=1,"First trimester",Data1!CP10=2,"Second trimester",Data1!CP10=3,"Third trimester",Data1!CP10="null","null")</f>
        <v>First trimester</v>
      </c>
      <c r="L8" s="51" t="str" cm="1">
        <f t="array" ref="L8">_xlfn.IFS(Data2!EX10=1, "Adequate pregnancy monitoring", Data2!EX10=2, "Medium pregnancy monitoring", Data2!EX10=3, "Inadequate pregnancy monitoring",Data2!EX10="null","null")</f>
        <v>Medium pregnancy monitoring</v>
      </c>
      <c r="M8" t="str" cm="1">
        <f t="array" ref="M8">_xlfn.IFS(Data1!CG10=0,"No",Data1!CG10=1,"Yes",Data1!CG10="null","null")</f>
        <v>No</v>
      </c>
      <c r="N8" t="str" cm="1">
        <f t="array" ref="N8">_xlfn.IFS(Data1!CZ10=0,"No",Data1!CZ10=1,"Yes",Data1!CZ10="null","null")</f>
        <v>Yes</v>
      </c>
    </row>
    <row r="9" spans="1:14" ht="39.6" x14ac:dyDescent="0.25">
      <c r="A9" t="str">
        <f>Categorize!T9</f>
        <v>week premature</v>
      </c>
      <c r="B9" t="str">
        <f>Categorize!I9</f>
        <v>20-39</v>
      </c>
      <c r="C9" s="51" t="str" cm="1">
        <f t="array" ref="C9">_xlfn.IFS(Data1!E11=1,"Isreal",Data1!E11=2,"the former Soviet Union",Data1!E11=3,"Else", Data1!E11="null","null")</f>
        <v>the former Soviet Union</v>
      </c>
      <c r="D9" t="str" cm="1">
        <f t="array" ref="D9">_xlfn.IFS(Data1!G11=1,"Yes",Data1!G11=0,"No",Data1!G11="null","null")</f>
        <v>No</v>
      </c>
      <c r="E9" t="str" cm="1">
        <f t="array" ref="E9">_xlfn.IFS(Data1!BY11=1,"Muslim Arab",Data1!BY11=2,"Christian Arab",Data1!BY11=3,"Russian Christian", Data1!BY11=4,"Circassian",Data1!BY11=5,"Druze", Data1!BY11=6,"Ethiopian", Data1!BY11=7,"Ashkenazi", Data1!BY11=8,"Mizrachi",Data1!BY11=9,"Other", Data1!BY11="null","null" )</f>
        <v>Ashkenazi</v>
      </c>
      <c r="F9" t="str" cm="1">
        <f t="array" ref="F9">_xlfn.IFS(Data1!CA11=1,"Religious", Data1!CA11=2,"Traditional",Data1!CA11=3,"Secular", Data1!CA11="null", "null")</f>
        <v>null</v>
      </c>
      <c r="G9" s="51" t="str" cm="1">
        <f t="array" ref="G9">_xlfn.IFS(Data1!CC11=1,"Elementary",Data1!CC11=2,"High-school",Data1!CC11=3,"Academic", Data1!CC11="null","null")</f>
        <v>High-school</v>
      </c>
      <c r="H9" s="51" t="str" cm="1">
        <f t="array" ref="H9">_xlfn.IFS(Data1!CF11=1,"Below average",Data1!CF11=2,"Average",Data1!CF11=3,"Above average",Data1!CF11="null","null")</f>
        <v>Below average</v>
      </c>
      <c r="I9" s="51" t="str" cm="1">
        <f t="array" ref="I9">_xlfn.IFS(Data3!FN10=1,"Never smoked",Data3!FN10=2,"Stopped smoking completely",Data3!FN10="3b","Smokes less than before pregnancy",Data3!FN10="3a","Smokes today as before pregnancy",Data3!FN10="null","null")</f>
        <v>Never smoked</v>
      </c>
      <c r="J9" t="str" cm="1">
        <f t="array" ref="J9">_xlfn.IFS(Data3!FQ10=0,"Doesnt smoke",Data3!FQ10=1,"Smoke",Data3!FQ10="null","null")</f>
        <v>Smoke</v>
      </c>
      <c r="K9" t="str" cm="1">
        <f t="array" ref="K9">_xlfn.IFS(Data1!CP11=1,"First trimester",Data1!CP11=2,"Second trimester",Data1!CP11=3,"Third trimester",Data1!CP11="null","null")</f>
        <v>First trimester</v>
      </c>
      <c r="L9" s="51" t="str" cm="1">
        <f t="array" ref="L9">_xlfn.IFS(Data2!EX11=1, "Adequate pregnancy monitoring", Data2!EX11=2, "Medium pregnancy monitoring", Data2!EX11=3, "Inadequate pregnancy monitoring",Data2!EX11="null","null")</f>
        <v>Medium pregnancy monitoring</v>
      </c>
      <c r="M9" t="str" cm="1">
        <f t="array" ref="M9">_xlfn.IFS(Data1!CG11=0,"No",Data1!CG11=1,"Yes",Data1!CG11="null","null")</f>
        <v>null</v>
      </c>
      <c r="N9" t="str" cm="1">
        <f t="array" ref="N9">_xlfn.IFS(Data1!CZ11=0,"No",Data1!CZ11=1,"Yes",Data1!CZ11="null","null")</f>
        <v>No</v>
      </c>
    </row>
    <row r="10" spans="1:14" ht="39.6" x14ac:dyDescent="0.25">
      <c r="A10" t="str">
        <f>Categorize!T10</f>
        <v>week premature</v>
      </c>
      <c r="B10" t="str">
        <f>Categorize!I10</f>
        <v>20-39</v>
      </c>
      <c r="C10" s="51" t="str" cm="1">
        <f t="array" ref="C10">_xlfn.IFS(Data1!E12=1,"Isreal",Data1!E12=2,"the former Soviet Union",Data1!E12=3,"Else", Data1!E12="null","null")</f>
        <v>Isreal</v>
      </c>
      <c r="D10" t="str" cm="1">
        <f t="array" ref="D10">_xlfn.IFS(Data1!G12=1,"Yes",Data1!G12=0,"No",Data1!G12="null","null")</f>
        <v>No</v>
      </c>
      <c r="E10" t="str" cm="1">
        <f t="array" ref="E10">_xlfn.IFS(Data1!BY12=1,"Muslim Arab",Data1!BY12=2,"Christian Arab",Data1!BY12=3,"Russian Christian", Data1!BY12=4,"Circassian",Data1!BY12=5,"Druze", Data1!BY12=6,"Ethiopian", Data1!BY12=7,"Ashkenazi", Data1!BY12=8,"Mizrachi",Data1!BY12=9,"Other", Data1!BY12="null","null" )</f>
        <v>Muslim Arab</v>
      </c>
      <c r="F10" t="str" cm="1">
        <f t="array" ref="F10">_xlfn.IFS(Data1!CA12=1,"Religious", Data1!CA12=2,"Traditional",Data1!CA12=3,"Secular", Data1!CA12="null", "null")</f>
        <v>Secular</v>
      </c>
      <c r="G10" s="51" t="str" cm="1">
        <f t="array" ref="G10">_xlfn.IFS(Data1!CC12=1,"Elementary",Data1!CC12=2,"High-school",Data1!CC12=3,"Academic", Data1!CC12="null","null")</f>
        <v>Academic</v>
      </c>
      <c r="H10" s="51" t="str" cm="1">
        <f t="array" ref="H10">_xlfn.IFS(Data1!CF12=1,"Below average",Data1!CF12=2,"Average",Data1!CF12=3,"Above average",Data1!CF12="null","null")</f>
        <v>Average</v>
      </c>
      <c r="I10" s="51" t="str" cm="1">
        <f t="array" ref="I10">_xlfn.IFS(Data3!FN11=1,"Never smoked",Data3!FN11=2,"Stopped smoking completely",Data3!FN11="3b","Smokes less than before pregnancy",Data3!FN11="3a","Smokes today as before pregnancy",Data3!FN11="null","null")</f>
        <v>Never smoked</v>
      </c>
      <c r="J10" t="str" cm="1">
        <f t="array" ref="J10">_xlfn.IFS(Data3!FQ11=0,"Doesnt smoke",Data3!FQ11=1,"Smoke",Data3!FQ11="null","null")</f>
        <v>Doesnt smoke</v>
      </c>
      <c r="K10" t="str" cm="1">
        <f t="array" ref="K10">_xlfn.IFS(Data1!CP12=1,"First trimester",Data1!CP12=2,"Second trimester",Data1!CP12=3,"Third trimester",Data1!CP12="null","null")</f>
        <v>First trimester</v>
      </c>
      <c r="L10" s="51" t="str" cm="1">
        <f t="array" ref="L10">_xlfn.IFS(Data2!EX12=1, "Adequate pregnancy monitoring", Data2!EX12=2, "Medium pregnancy monitoring", Data2!EX12=3, "Inadequate pregnancy monitoring",Data2!EX12="null","null")</f>
        <v>Inadequate pregnancy monitoring</v>
      </c>
      <c r="M10" t="str" cm="1">
        <f t="array" ref="M10">_xlfn.IFS(Data1!CG12=0,"No",Data1!CG12=1,"Yes",Data1!CG12="null","null")</f>
        <v>No</v>
      </c>
      <c r="N10" t="str" cm="1">
        <f t="array" ref="N10">_xlfn.IFS(Data1!CZ12=0,"No",Data1!CZ12=1,"Yes",Data1!CZ12="null","null")</f>
        <v>No</v>
      </c>
    </row>
    <row r="11" spans="1:14" ht="39.6" x14ac:dyDescent="0.25">
      <c r="A11" t="str">
        <f>Categorize!T11</f>
        <v>week premature</v>
      </c>
      <c r="B11" t="str">
        <f>Categorize!I11</f>
        <v>20-39</v>
      </c>
      <c r="C11" s="51" t="str" cm="1">
        <f t="array" ref="C11">_xlfn.IFS(Data1!E13=1,"Isreal",Data1!E13=2,"the former Soviet Union",Data1!E13=3,"Else", Data1!E13="null","null")</f>
        <v>Isreal</v>
      </c>
      <c r="D11" t="str" cm="1">
        <f t="array" ref="D11">_xlfn.IFS(Data1!G13=1,"Yes",Data1!G13=0,"No",Data1!G13="null","null")</f>
        <v>No</v>
      </c>
      <c r="E11" t="str" cm="1">
        <f t="array" ref="E11">_xlfn.IFS(Data1!BY13=1,"Muslim Arab",Data1!BY13=2,"Christian Arab",Data1!BY13=3,"Russian Christian", Data1!BY13=4,"Circassian",Data1!BY13=5,"Druze", Data1!BY13=6,"Ethiopian", Data1!BY13=7,"Ashkenazi", Data1!BY13=8,"Mizrachi",Data1!BY13=9,"Other", Data1!BY13="null","null" )</f>
        <v>Muslim Arab</v>
      </c>
      <c r="F11" t="str" cm="1">
        <f t="array" ref="F11">_xlfn.IFS(Data1!CA13=1,"Religious", Data1!CA13=2,"Traditional",Data1!CA13=3,"Secular", Data1!CA13="null", "null")</f>
        <v>Secular</v>
      </c>
      <c r="G11" s="51" t="str" cm="1">
        <f t="array" ref="G11">_xlfn.IFS(Data1!CC13=1,"Elementary",Data1!CC13=2,"High-school",Data1!CC13=3,"Academic", Data1!CC13="null","null")</f>
        <v>High-school</v>
      </c>
      <c r="H11" s="51" t="str" cm="1">
        <f t="array" ref="H11">_xlfn.IFS(Data1!CF13=1,"Below average",Data1!CF13=2,"Average",Data1!CF13=3,"Above average",Data1!CF13="null","null")</f>
        <v>Below average</v>
      </c>
      <c r="I11" s="51" t="str" cm="1">
        <f t="array" ref="I11">_xlfn.IFS(Data3!FN12=1,"Never smoked",Data3!FN12=2,"Stopped smoking completely",Data3!FN12="3b","Smokes less than before pregnancy",Data3!FN12="3a","Smokes today as before pregnancy",Data3!FN12="null","null")</f>
        <v>Never smoked</v>
      </c>
      <c r="J11" t="str" cm="1">
        <f t="array" ref="J11">_xlfn.IFS(Data3!FQ12=0,"Doesnt smoke",Data3!FQ12=1,"Smoke",Data3!FQ12="null","null")</f>
        <v>null</v>
      </c>
      <c r="K11" t="str" cm="1">
        <f t="array" ref="K11">_xlfn.IFS(Data1!CP13=1,"First trimester",Data1!CP13=2,"Second trimester",Data1!CP13=3,"Third trimester",Data1!CP13="null","null")</f>
        <v>First trimester</v>
      </c>
      <c r="L11" s="51" t="str" cm="1">
        <f t="array" ref="L11">_xlfn.IFS(Data2!EX13=1, "Adequate pregnancy monitoring", Data2!EX13=2, "Medium pregnancy monitoring", Data2!EX13=3, "Inadequate pregnancy monitoring",Data2!EX13="null","null")</f>
        <v>Medium pregnancy monitoring</v>
      </c>
      <c r="M11" t="str" cm="1">
        <f t="array" ref="M11">_xlfn.IFS(Data1!CG13=0,"No",Data1!CG13=1,"Yes",Data1!CG13="null","null")</f>
        <v>null</v>
      </c>
      <c r="N11" t="str" cm="1">
        <f t="array" ref="N11">_xlfn.IFS(Data1!CZ13=0,"No",Data1!CZ13=1,"Yes",Data1!CZ13="null","null")</f>
        <v>No</v>
      </c>
    </row>
    <row r="12" spans="1:14" ht="39.6" x14ac:dyDescent="0.25">
      <c r="A12" t="str">
        <f>Categorize!T12</f>
        <v>week premature</v>
      </c>
      <c r="B12" t="str">
        <f>Categorize!I12</f>
        <v>20-39</v>
      </c>
      <c r="C12" s="51" t="str" cm="1">
        <f t="array" ref="C12">_xlfn.IFS(Data1!E14=1,"Isreal",Data1!E14=2,"the former Soviet Union",Data1!E14=3,"Else", Data1!E14="null","null")</f>
        <v>the former Soviet Union</v>
      </c>
      <c r="D12" t="str" cm="1">
        <f t="array" ref="D12">_xlfn.IFS(Data1!G14=1,"Yes",Data1!G14=0,"No",Data1!G14="null","null")</f>
        <v>No</v>
      </c>
      <c r="E12" t="str" cm="1">
        <f t="array" ref="E12">_xlfn.IFS(Data1!BY14=1,"Muslim Arab",Data1!BY14=2,"Christian Arab",Data1!BY14=3,"Russian Christian", Data1!BY14=4,"Circassian",Data1!BY14=5,"Druze", Data1!BY14=6,"Ethiopian", Data1!BY14=7,"Ashkenazi", Data1!BY14=8,"Mizrachi",Data1!BY14=9,"Other", Data1!BY14="null","null" )</f>
        <v>Muslim Arab</v>
      </c>
      <c r="F12" t="str" cm="1">
        <f t="array" ref="F12">_xlfn.IFS(Data1!CA14=1,"Religious", Data1!CA14=2,"Traditional",Data1!CA14=3,"Secular", Data1!CA14="null", "null")</f>
        <v>Secular</v>
      </c>
      <c r="G12" s="51" t="str" cm="1">
        <f t="array" ref="G12">_xlfn.IFS(Data1!CC14=1,"Elementary",Data1!CC14=2,"High-school",Data1!CC14=3,"Academic", Data1!CC14="null","null")</f>
        <v>Academic</v>
      </c>
      <c r="H12" s="51" t="str" cm="1">
        <f t="array" ref="H12">_xlfn.IFS(Data1!CF14=1,"Below average",Data1!CF14=2,"Average",Data1!CF14=3,"Above average",Data1!CF14="null","null")</f>
        <v>null</v>
      </c>
      <c r="I12" s="51" t="str" cm="1">
        <f t="array" ref="I12">_xlfn.IFS(Data3!FN13=1,"Never smoked",Data3!FN13=2,"Stopped smoking completely",Data3!FN13="3b","Smokes less than before pregnancy",Data3!FN13="3a","Smokes today as before pregnancy",Data3!FN13="null","null")</f>
        <v>Never smoked</v>
      </c>
      <c r="J12" t="str" cm="1">
        <f t="array" ref="J12">_xlfn.IFS(Data3!FQ13=0,"Doesnt smoke",Data3!FQ13=1,"Smoke",Data3!FQ13="null","null")</f>
        <v>Doesnt smoke</v>
      </c>
      <c r="K12" t="str" cm="1">
        <f t="array" ref="K12">_xlfn.IFS(Data1!CP14=1,"First trimester",Data1!CP14=2,"Second trimester",Data1!CP14=3,"Third trimester",Data1!CP14="null","null")</f>
        <v>First trimester</v>
      </c>
      <c r="L12" s="51" t="str" cm="1">
        <f t="array" ref="L12">_xlfn.IFS(Data2!EX14=1, "Adequate pregnancy monitoring", Data2!EX14=2, "Medium pregnancy monitoring", Data2!EX14=3, "Inadequate pregnancy monitoring",Data2!EX14="null","null")</f>
        <v>Inadequate pregnancy monitoring</v>
      </c>
      <c r="M12" t="str" cm="1">
        <f t="array" ref="M12">_xlfn.IFS(Data1!CG14=0,"No",Data1!CG14=1,"Yes",Data1!CG14="null","null")</f>
        <v>null</v>
      </c>
      <c r="N12" t="str" cm="1">
        <f t="array" ref="N12">_xlfn.IFS(Data1!CZ14=0,"No",Data1!CZ14=1,"Yes",Data1!CZ14="null","null")</f>
        <v>No</v>
      </c>
    </row>
    <row r="13" spans="1:14" ht="39.6" x14ac:dyDescent="0.25">
      <c r="A13" t="str">
        <f>Categorize!T13</f>
        <v>week premature</v>
      </c>
      <c r="B13" t="str">
        <f>Categorize!I13</f>
        <v>20-39</v>
      </c>
      <c r="C13" s="51" t="str" cm="1">
        <f t="array" ref="C13">_xlfn.IFS(Data1!E15=1,"Isreal",Data1!E15=2,"the former Soviet Union",Data1!E15=3,"Else", Data1!E15="null","null")</f>
        <v>Isreal</v>
      </c>
      <c r="D13" t="str" cm="1">
        <f t="array" ref="D13">_xlfn.IFS(Data1!G15=1,"Yes",Data1!G15=0,"No",Data1!G15="null","null")</f>
        <v>No</v>
      </c>
      <c r="E13" t="str" cm="1">
        <f t="array" ref="E13">_xlfn.IFS(Data1!BY15=1,"Muslim Arab",Data1!BY15=2,"Christian Arab",Data1!BY15=3,"Russian Christian", Data1!BY15=4,"Circassian",Data1!BY15=5,"Druze", Data1!BY15=6,"Ethiopian", Data1!BY15=7,"Ashkenazi", Data1!BY15=8,"Mizrachi",Data1!BY15=9,"Other", Data1!BY15="null","null" )</f>
        <v>Muslim Arab</v>
      </c>
      <c r="F13" t="str" cm="1">
        <f t="array" ref="F13">_xlfn.IFS(Data1!CA15=1,"Religious", Data1!CA15=2,"Traditional",Data1!CA15=3,"Secular", Data1!CA15="null", "null")</f>
        <v>Religious</v>
      </c>
      <c r="G13" s="51" t="str" cm="1">
        <f t="array" ref="G13">_xlfn.IFS(Data1!CC15=1,"Elementary",Data1!CC15=2,"High-school",Data1!CC15=3,"Academic", Data1!CC15="null","null")</f>
        <v>High-school</v>
      </c>
      <c r="H13" s="51" t="str" cm="1">
        <f t="array" ref="H13">_xlfn.IFS(Data1!CF15=1,"Below average",Data1!CF15=2,"Average",Data1!CF15=3,"Above average",Data1!CF15="null","null")</f>
        <v>null</v>
      </c>
      <c r="I13" s="51" t="str" cm="1">
        <f t="array" ref="I13">_xlfn.IFS(Data3!FN14=1,"Never smoked",Data3!FN14=2,"Stopped smoking completely",Data3!FN14="3b","Smokes less than before pregnancy",Data3!FN14="3a","Smokes today as before pregnancy",Data3!FN14="null","null")</f>
        <v>Never smoked</v>
      </c>
      <c r="J13" t="str" cm="1">
        <f t="array" ref="J13">_xlfn.IFS(Data3!FQ14=0,"Doesnt smoke",Data3!FQ14=1,"Smoke",Data3!FQ14="null","null")</f>
        <v>Doesnt smoke</v>
      </c>
      <c r="K13" t="str" cm="1">
        <f t="array" ref="K13">_xlfn.IFS(Data1!CP15=1,"First trimester",Data1!CP15=2,"Second trimester",Data1!CP15=3,"Third trimester",Data1!CP15="null","null")</f>
        <v>Second trimester</v>
      </c>
      <c r="L13" s="51" t="str" cm="1">
        <f t="array" ref="L13">_xlfn.IFS(Data2!EX15=1, "Adequate pregnancy monitoring", Data2!EX15=2, "Medium pregnancy monitoring", Data2!EX15=3, "Inadequate pregnancy monitoring",Data2!EX15="null","null")</f>
        <v>Inadequate pregnancy monitoring</v>
      </c>
      <c r="M13" t="str" cm="1">
        <f t="array" ref="M13">_xlfn.IFS(Data1!CG15=0,"No",Data1!CG15=1,"Yes",Data1!CG15="null","null")</f>
        <v>No</v>
      </c>
      <c r="N13" t="str" cm="1">
        <f t="array" ref="N13">_xlfn.IFS(Data1!CZ15=0,"No",Data1!CZ15=1,"Yes",Data1!CZ15="null","null")</f>
        <v>No</v>
      </c>
    </row>
    <row r="14" spans="1:14" ht="39.6" x14ac:dyDescent="0.25">
      <c r="A14" t="str">
        <f>Categorize!T14</f>
        <v>week premature</v>
      </c>
      <c r="B14" t="str">
        <f>Categorize!I14</f>
        <v>20-39</v>
      </c>
      <c r="C14" s="51" t="str" cm="1">
        <f t="array" ref="C14">_xlfn.IFS(Data1!E16=1,"Isreal",Data1!E16=2,"the former Soviet Union",Data1!E16=3,"Else", Data1!E16="null","null")</f>
        <v>Isreal</v>
      </c>
      <c r="D14" t="str" cm="1">
        <f t="array" ref="D14">_xlfn.IFS(Data1!G16=1,"Yes",Data1!G16=0,"No",Data1!G16="null","null")</f>
        <v>No</v>
      </c>
      <c r="E14" t="str" cm="1">
        <f t="array" ref="E14">_xlfn.IFS(Data1!BY16=1,"Muslim Arab",Data1!BY16=2,"Christian Arab",Data1!BY16=3,"Russian Christian", Data1!BY16=4,"Circassian",Data1!BY16=5,"Druze", Data1!BY16=6,"Ethiopian", Data1!BY16=7,"Ashkenazi", Data1!BY16=8,"Mizrachi",Data1!BY16=9,"Other", Data1!BY16="null","null" )</f>
        <v>Muslim Arab</v>
      </c>
      <c r="F14" t="str" cm="1">
        <f t="array" ref="F14">_xlfn.IFS(Data1!CA16=1,"Religious", Data1!CA16=2,"Traditional",Data1!CA16=3,"Secular", Data1!CA16="null", "null")</f>
        <v>Secular</v>
      </c>
      <c r="G14" s="51" t="str" cm="1">
        <f t="array" ref="G14">_xlfn.IFS(Data1!CC16=1,"Elementary",Data1!CC16=2,"High-school",Data1!CC16=3,"Academic", Data1!CC16="null","null")</f>
        <v>High-school</v>
      </c>
      <c r="H14" s="51" t="str" cm="1">
        <f t="array" ref="H14">_xlfn.IFS(Data1!CF16=1,"Below average",Data1!CF16=2,"Average",Data1!CF16=3,"Above average",Data1!CF16="null","null")</f>
        <v>null</v>
      </c>
      <c r="I14" s="51" t="str" cm="1">
        <f t="array" ref="I14">_xlfn.IFS(Data3!FN15=1,"Never smoked",Data3!FN15=2,"Stopped smoking completely",Data3!FN15="3b","Smokes less than before pregnancy",Data3!FN15="3a","Smokes today as before pregnancy",Data3!FN15="null","null")</f>
        <v>Smokes less than before pregnancy</v>
      </c>
      <c r="J14" t="str" cm="1">
        <f t="array" ref="J14">_xlfn.IFS(Data3!FQ15=0,"Doesnt smoke",Data3!FQ15=1,"Smoke",Data3!FQ15="null","null")</f>
        <v>Smoke</v>
      </c>
      <c r="K14" t="str" cm="1">
        <f t="array" ref="K14">_xlfn.IFS(Data1!CP16=1,"First trimester",Data1!CP16=2,"Second trimester",Data1!CP16=3,"Third trimester",Data1!CP16="null","null")</f>
        <v>First trimester</v>
      </c>
      <c r="L14" s="51" t="str" cm="1">
        <f t="array" ref="L14">_xlfn.IFS(Data2!EX16=1, "Adequate pregnancy monitoring", Data2!EX16=2, "Medium pregnancy monitoring", Data2!EX16=3, "Inadequate pregnancy monitoring",Data2!EX16="null","null")</f>
        <v>Medium pregnancy monitoring</v>
      </c>
      <c r="M14" t="str" cm="1">
        <f t="array" ref="M14">_xlfn.IFS(Data1!CG16=0,"No",Data1!CG16=1,"Yes",Data1!CG16="null","null")</f>
        <v>null</v>
      </c>
      <c r="N14" t="str" cm="1">
        <f t="array" ref="N14">_xlfn.IFS(Data1!CZ16=0,"No",Data1!CZ16=1,"Yes",Data1!CZ16="null","null")</f>
        <v>No</v>
      </c>
    </row>
    <row r="15" spans="1:14" ht="39.6" x14ac:dyDescent="0.25">
      <c r="A15" t="str">
        <f>Categorize!T15</f>
        <v>week premature</v>
      </c>
      <c r="B15" t="str">
        <f>Categorize!I15</f>
        <v>20-39</v>
      </c>
      <c r="C15" s="51" t="str" cm="1">
        <f t="array" ref="C15">_xlfn.IFS(Data1!E17=1,"Isreal",Data1!E17=2,"the former Soviet Union",Data1!E17=3,"Else", Data1!E17="null","null")</f>
        <v>Else</v>
      </c>
      <c r="D15" t="str" cm="1">
        <f t="array" ref="D15">_xlfn.IFS(Data1!G17=1,"Yes",Data1!G17=0,"No",Data1!G17="null","null")</f>
        <v>No</v>
      </c>
      <c r="E15" t="str" cm="1">
        <f t="array" ref="E15">_xlfn.IFS(Data1!BY17=1,"Muslim Arab",Data1!BY17=2,"Christian Arab",Data1!BY17=3,"Russian Christian", Data1!BY17=4,"Circassian",Data1!BY17=5,"Druze", Data1!BY17=6,"Ethiopian", Data1!BY17=7,"Ashkenazi", Data1!BY17=8,"Mizrachi",Data1!BY17=9,"Other", Data1!BY17="null","null" )</f>
        <v>Muslim Arab</v>
      </c>
      <c r="F15" t="str" cm="1">
        <f t="array" ref="F15">_xlfn.IFS(Data1!CA17=1,"Religious", Data1!CA17=2,"Traditional",Data1!CA17=3,"Secular", Data1!CA17="null", "null")</f>
        <v>Secular</v>
      </c>
      <c r="G15" s="51" t="str" cm="1">
        <f t="array" ref="G15">_xlfn.IFS(Data1!CC17=1,"Elementary",Data1!CC17=2,"High-school",Data1!CC17=3,"Academic", Data1!CC17="null","null")</f>
        <v>Academic</v>
      </c>
      <c r="H15" s="51" t="str" cm="1">
        <f t="array" ref="H15">_xlfn.IFS(Data1!CF17=1,"Below average",Data1!CF17=2,"Average",Data1!CF17=3,"Above average",Data1!CF17="null","null")</f>
        <v>Above average</v>
      </c>
      <c r="I15" s="51" t="str" cm="1">
        <f t="array" ref="I15">_xlfn.IFS(Data3!FN16=1,"Never smoked",Data3!FN16=2,"Stopped smoking completely",Data3!FN16="3b","Smokes less than before pregnancy",Data3!FN16="3a","Smokes today as before pregnancy",Data3!FN16="null","null")</f>
        <v>Never smoked</v>
      </c>
      <c r="J15" t="str" cm="1">
        <f t="array" ref="J15">_xlfn.IFS(Data3!FQ16=0,"Doesnt smoke",Data3!FQ16=1,"Smoke",Data3!FQ16="null","null")</f>
        <v>Doesnt smoke</v>
      </c>
      <c r="K15" t="str" cm="1">
        <f t="array" ref="K15">_xlfn.IFS(Data1!CP17=1,"First trimester",Data1!CP17=2,"Second trimester",Data1!CP17=3,"Third trimester",Data1!CP17="null","null")</f>
        <v>First trimester</v>
      </c>
      <c r="L15" s="51" t="str" cm="1">
        <f t="array" ref="L15">_xlfn.IFS(Data2!EX17=1, "Adequate pregnancy monitoring", Data2!EX17=2, "Medium pregnancy monitoring", Data2!EX17=3, "Inadequate pregnancy monitoring",Data2!EX17="null","null")</f>
        <v>Medium pregnancy monitoring</v>
      </c>
      <c r="M15" t="str" cm="1">
        <f t="array" ref="M15">_xlfn.IFS(Data1!CG17=0,"No",Data1!CG17=1,"Yes",Data1!CG17="null","null")</f>
        <v>null</v>
      </c>
      <c r="N15" t="str" cm="1">
        <f t="array" ref="N15">_xlfn.IFS(Data1!CZ17=0,"No",Data1!CZ17=1,"Yes",Data1!CZ17="null","null")</f>
        <v>No</v>
      </c>
    </row>
    <row r="16" spans="1:14" ht="39.6" x14ac:dyDescent="0.25">
      <c r="A16" t="str">
        <f>Categorize!T16</f>
        <v>week premature</v>
      </c>
      <c r="B16" t="str">
        <f>Categorize!I16</f>
        <v>20-39</v>
      </c>
      <c r="C16" s="51" t="str" cm="1">
        <f t="array" ref="C16">_xlfn.IFS(Data1!E18=1,"Isreal",Data1!E18=2,"the former Soviet Union",Data1!E18=3,"Else", Data1!E18="null","null")</f>
        <v>Isreal</v>
      </c>
      <c r="D16" t="str" cm="1">
        <f t="array" ref="D16">_xlfn.IFS(Data1!G18=1,"Yes",Data1!G18=0,"No",Data1!G18="null","null")</f>
        <v>No</v>
      </c>
      <c r="E16" t="str" cm="1">
        <f t="array" ref="E16">_xlfn.IFS(Data1!BY18=1,"Muslim Arab",Data1!BY18=2,"Christian Arab",Data1!BY18=3,"Russian Christian", Data1!BY18=4,"Circassian",Data1!BY18=5,"Druze", Data1!BY18=6,"Ethiopian", Data1!BY18=7,"Ashkenazi", Data1!BY18=8,"Mizrachi",Data1!BY18=9,"Other", Data1!BY18="null","null" )</f>
        <v>Christian Arab</v>
      </c>
      <c r="F16" t="str" cm="1">
        <f t="array" ref="F16">_xlfn.IFS(Data1!CA18=1,"Religious", Data1!CA18=2,"Traditional",Data1!CA18=3,"Secular", Data1!CA18="null", "null")</f>
        <v>Traditional</v>
      </c>
      <c r="G16" s="51" t="str" cm="1">
        <f t="array" ref="G16">_xlfn.IFS(Data1!CC18=1,"Elementary",Data1!CC18=2,"High-school",Data1!CC18=3,"Academic", Data1!CC18="null","null")</f>
        <v>High-school</v>
      </c>
      <c r="H16" s="51" t="str" cm="1">
        <f t="array" ref="H16">_xlfn.IFS(Data1!CF18=1,"Below average",Data1!CF18=2,"Average",Data1!CF18=3,"Above average",Data1!CF18="null","null")</f>
        <v>null</v>
      </c>
      <c r="I16" s="51" t="str" cm="1">
        <f t="array" ref="I16">_xlfn.IFS(Data3!FN17=1,"Never smoked",Data3!FN17=2,"Stopped smoking completely",Data3!FN17="3b","Smokes less than before pregnancy",Data3!FN17="3a","Smokes today as before pregnancy",Data3!FN17="null","null")</f>
        <v>Never smoked</v>
      </c>
      <c r="J16" t="str" cm="1">
        <f t="array" ref="J16">_xlfn.IFS(Data3!FQ17=0,"Doesnt smoke",Data3!FQ17=1,"Smoke",Data3!FQ17="null","null")</f>
        <v>Smoke</v>
      </c>
      <c r="K16" t="str" cm="1">
        <f t="array" ref="K16">_xlfn.IFS(Data1!CP18=1,"First trimester",Data1!CP18=2,"Second trimester",Data1!CP18=3,"Third trimester",Data1!CP18="null","null")</f>
        <v>Second trimester</v>
      </c>
      <c r="L16" s="51" t="str" cm="1">
        <f t="array" ref="L16">_xlfn.IFS(Data2!EX18=1, "Adequate pregnancy monitoring", Data2!EX18=2, "Medium pregnancy monitoring", Data2!EX18=3, "Inadequate pregnancy monitoring",Data2!EX18="null","null")</f>
        <v>Medium pregnancy monitoring</v>
      </c>
      <c r="M16" t="str" cm="1">
        <f t="array" ref="M16">_xlfn.IFS(Data1!CG18=0,"No",Data1!CG18=1,"Yes",Data1!CG18="null","null")</f>
        <v>No</v>
      </c>
      <c r="N16" t="str" cm="1">
        <f t="array" ref="N16">_xlfn.IFS(Data1!CZ18=0,"No",Data1!CZ18=1,"Yes",Data1!CZ18="null","null")</f>
        <v>No</v>
      </c>
    </row>
    <row r="17" spans="1:14" ht="39.6" x14ac:dyDescent="0.25">
      <c r="A17" t="str">
        <f>Categorize!T17</f>
        <v>week premature</v>
      </c>
      <c r="B17" t="str">
        <f>Categorize!I17</f>
        <v>20-39</v>
      </c>
      <c r="C17" s="51" t="str" cm="1">
        <f t="array" ref="C17">_xlfn.IFS(Data1!E19=1,"Isreal",Data1!E19=2,"the former Soviet Union",Data1!E19=3,"Else", Data1!E19="null","null")</f>
        <v>Isreal</v>
      </c>
      <c r="D17" t="str" cm="1">
        <f t="array" ref="D17">_xlfn.IFS(Data1!G19=1,"Yes",Data1!G19=0,"No",Data1!G19="null","null")</f>
        <v>No</v>
      </c>
      <c r="E17" t="str" cm="1">
        <f t="array" ref="E17">_xlfn.IFS(Data1!BY19=1,"Muslim Arab",Data1!BY19=2,"Christian Arab",Data1!BY19=3,"Russian Christian", Data1!BY19=4,"Circassian",Data1!BY19=5,"Druze", Data1!BY19=6,"Ethiopian", Data1!BY19=7,"Ashkenazi", Data1!BY19=8,"Mizrachi",Data1!BY19=9,"Other", Data1!BY19="null","null" )</f>
        <v>Christian Arab</v>
      </c>
      <c r="F17" t="str" cm="1">
        <f t="array" ref="F17">_xlfn.IFS(Data1!CA19=1,"Religious", Data1!CA19=2,"Traditional",Data1!CA19=3,"Secular", Data1!CA19="null", "null")</f>
        <v>Traditional</v>
      </c>
      <c r="G17" s="51" t="str" cm="1">
        <f t="array" ref="G17">_xlfn.IFS(Data1!CC19=1,"Elementary",Data1!CC19=2,"High-school",Data1!CC19=3,"Academic", Data1!CC19="null","null")</f>
        <v>Academic</v>
      </c>
      <c r="H17" s="51" t="str" cm="1">
        <f t="array" ref="H17">_xlfn.IFS(Data1!CF19=1,"Below average",Data1!CF19=2,"Average",Data1!CF19=3,"Above average",Data1!CF19="null","null")</f>
        <v>null</v>
      </c>
      <c r="I17" s="51" t="str" cm="1">
        <f t="array" ref="I17">_xlfn.IFS(Data3!FN18=1,"Never smoked",Data3!FN18=2,"Stopped smoking completely",Data3!FN18="3b","Smokes less than before pregnancy",Data3!FN18="3a","Smokes today as before pregnancy",Data3!FN18="null","null")</f>
        <v>Never smoked</v>
      </c>
      <c r="J17" t="str" cm="1">
        <f t="array" ref="J17">_xlfn.IFS(Data3!FQ18=0,"Doesnt smoke",Data3!FQ18=1,"Smoke",Data3!FQ18="null","null")</f>
        <v>Doesnt smoke</v>
      </c>
      <c r="K17" t="str" cm="1">
        <f t="array" ref="K17">_xlfn.IFS(Data1!CP19=1,"First trimester",Data1!CP19=2,"Second trimester",Data1!CP19=3,"Third trimester",Data1!CP19="null","null")</f>
        <v>First trimester</v>
      </c>
      <c r="L17" s="51" t="str" cm="1">
        <f t="array" ref="L17">_xlfn.IFS(Data2!EX19=1, "Adequate pregnancy monitoring", Data2!EX19=2, "Medium pregnancy monitoring", Data2!EX19=3, "Inadequate pregnancy monitoring",Data2!EX19="null","null")</f>
        <v>Inadequate pregnancy monitoring</v>
      </c>
      <c r="M17" t="str" cm="1">
        <f t="array" ref="M17">_xlfn.IFS(Data1!CG19=0,"No",Data1!CG19=1,"Yes",Data1!CG19="null","null")</f>
        <v>null</v>
      </c>
      <c r="N17" t="str" cm="1">
        <f t="array" ref="N17">_xlfn.IFS(Data1!CZ19=0,"No",Data1!CZ19=1,"Yes",Data1!CZ19="null","null")</f>
        <v>No</v>
      </c>
    </row>
    <row r="18" spans="1:14" ht="39.6" x14ac:dyDescent="0.25">
      <c r="A18" t="str">
        <f>Categorize!T18</f>
        <v>week premature</v>
      </c>
      <c r="B18" t="str">
        <f>Categorize!I18</f>
        <v>20-39</v>
      </c>
      <c r="C18" s="51" t="str" cm="1">
        <f t="array" ref="C18">_xlfn.IFS(Data1!E20=1,"Isreal",Data1!E20=2,"the former Soviet Union",Data1!E20=3,"Else", Data1!E20="null","null")</f>
        <v>Isreal</v>
      </c>
      <c r="D18" t="str" cm="1">
        <f t="array" ref="D18">_xlfn.IFS(Data1!G20=1,"Yes",Data1!G20=0,"No",Data1!G20="null","null")</f>
        <v>No</v>
      </c>
      <c r="E18" t="str" cm="1">
        <f t="array" ref="E18">_xlfn.IFS(Data1!BY20=1,"Muslim Arab",Data1!BY20=2,"Christian Arab",Data1!BY20=3,"Russian Christian", Data1!BY20=4,"Circassian",Data1!BY20=5,"Druze", Data1!BY20=6,"Ethiopian", Data1!BY20=7,"Ashkenazi", Data1!BY20=8,"Mizrachi",Data1!BY20=9,"Other", Data1!BY20="null","null" )</f>
        <v>Christian Arab</v>
      </c>
      <c r="F18" t="str" cm="1">
        <f t="array" ref="F18">_xlfn.IFS(Data1!CA20=1,"Religious", Data1!CA20=2,"Traditional",Data1!CA20=3,"Secular", Data1!CA20="null", "null")</f>
        <v>Traditional</v>
      </c>
      <c r="G18" s="51" t="str" cm="1">
        <f t="array" ref="G18">_xlfn.IFS(Data1!CC20=1,"Elementary",Data1!CC20=2,"High-school",Data1!CC20=3,"Academic", Data1!CC20="null","null")</f>
        <v>High-school</v>
      </c>
      <c r="H18" s="51" t="str" cm="1">
        <f t="array" ref="H18">_xlfn.IFS(Data1!CF20=1,"Below average",Data1!CF20=2,"Average",Data1!CF20=3,"Above average",Data1!CF20="null","null")</f>
        <v>Below average</v>
      </c>
      <c r="I18" s="51" t="str" cm="1">
        <f t="array" ref="I18">_xlfn.IFS(Data3!FN19=1,"Never smoked",Data3!FN19=2,"Stopped smoking completely",Data3!FN19="3b","Smokes less than before pregnancy",Data3!FN19="3a","Smokes today as before pregnancy",Data3!FN19="null","null")</f>
        <v>Never smoked</v>
      </c>
      <c r="J18" t="str" cm="1">
        <f t="array" ref="J18">_xlfn.IFS(Data3!FQ19=0,"Doesnt smoke",Data3!FQ19=1,"Smoke",Data3!FQ19="null","null")</f>
        <v>Doesnt smoke</v>
      </c>
      <c r="K18" t="str" cm="1">
        <f t="array" ref="K18">_xlfn.IFS(Data1!CP20=1,"First trimester",Data1!CP20=2,"Second trimester",Data1!CP20=3,"Third trimester",Data1!CP20="null","null")</f>
        <v>First trimester</v>
      </c>
      <c r="L18" s="51" t="str" cm="1">
        <f t="array" ref="L18">_xlfn.IFS(Data2!EX20=1, "Adequate pregnancy monitoring", Data2!EX20=2, "Medium pregnancy monitoring", Data2!EX20=3, "Inadequate pregnancy monitoring",Data2!EX20="null","null")</f>
        <v>Inadequate pregnancy monitoring</v>
      </c>
      <c r="M18" t="str" cm="1">
        <f t="array" ref="M18">_xlfn.IFS(Data1!CG20=0,"No",Data1!CG20=1,"Yes",Data1!CG20="null","null")</f>
        <v>null</v>
      </c>
      <c r="N18" t="str" cm="1">
        <f t="array" ref="N18">_xlfn.IFS(Data1!CZ20=0,"No",Data1!CZ20=1,"Yes",Data1!CZ20="null","null")</f>
        <v>No</v>
      </c>
    </row>
    <row r="19" spans="1:14" ht="39.6" x14ac:dyDescent="0.25">
      <c r="A19" t="str">
        <f>Categorize!T19</f>
        <v>week premature</v>
      </c>
      <c r="B19" t="str">
        <f>Categorize!I19</f>
        <v>20-39</v>
      </c>
      <c r="C19" s="51" t="str" cm="1">
        <f t="array" ref="C19">_xlfn.IFS(Data1!E21=1,"Isreal",Data1!E21=2,"the former Soviet Union",Data1!E21=3,"Else", Data1!E21="null","null")</f>
        <v>the former Soviet Union</v>
      </c>
      <c r="D19" t="str" cm="1">
        <f t="array" ref="D19">_xlfn.IFS(Data1!G21=1,"Yes",Data1!G21=0,"No",Data1!G21="null","null")</f>
        <v>No</v>
      </c>
      <c r="E19" t="str" cm="1">
        <f t="array" ref="E19">_xlfn.IFS(Data1!BY21=1,"Muslim Arab",Data1!BY21=2,"Christian Arab",Data1!BY21=3,"Russian Christian", Data1!BY21=4,"Circassian",Data1!BY21=5,"Druze", Data1!BY21=6,"Ethiopian", Data1!BY21=7,"Ashkenazi", Data1!BY21=8,"Mizrachi",Data1!BY21=9,"Other", Data1!BY21="null","null" )</f>
        <v>Muslim Arab</v>
      </c>
      <c r="F19" t="str" cm="1">
        <f t="array" ref="F19">_xlfn.IFS(Data1!CA21=1,"Religious", Data1!CA21=2,"Traditional",Data1!CA21=3,"Secular", Data1!CA21="null", "null")</f>
        <v>null</v>
      </c>
      <c r="G19" s="51" t="str" cm="1">
        <f t="array" ref="G19">_xlfn.IFS(Data1!CC21=1,"Elementary",Data1!CC21=2,"High-school",Data1!CC21=3,"Academic", Data1!CC21="null","null")</f>
        <v>Academic</v>
      </c>
      <c r="H19" s="51" t="str" cm="1">
        <f t="array" ref="H19">_xlfn.IFS(Data1!CF21=1,"Below average",Data1!CF21=2,"Average",Data1!CF21=3,"Above average",Data1!CF21="null","null")</f>
        <v>null</v>
      </c>
      <c r="I19" s="51" t="str" cm="1">
        <f t="array" ref="I19">_xlfn.IFS(Data3!FN20=1,"Never smoked",Data3!FN20=2,"Stopped smoking completely",Data3!FN20="3b","Smokes less than before pregnancy",Data3!FN20="3a","Smokes today as before pregnancy",Data3!FN20="null","null")</f>
        <v>null</v>
      </c>
      <c r="J19" t="str" cm="1">
        <f t="array" ref="J19">_xlfn.IFS(Data3!FQ20=0,"Doesnt smoke",Data3!FQ20=1,"Smoke",Data3!FQ20="null","null")</f>
        <v>null</v>
      </c>
      <c r="K19" t="str" cm="1">
        <f t="array" ref="K19">_xlfn.IFS(Data1!CP21=1,"First trimester",Data1!CP21=2,"Second trimester",Data1!CP21=3,"Third trimester",Data1!CP21="null","null")</f>
        <v>First trimester</v>
      </c>
      <c r="L19" s="51" t="str" cm="1">
        <f t="array" ref="L19">_xlfn.IFS(Data2!EX21=1, "Adequate pregnancy monitoring", Data2!EX21=2, "Medium pregnancy monitoring", Data2!EX21=3, "Inadequate pregnancy monitoring",Data2!EX21="null","null")</f>
        <v>Medium pregnancy monitoring</v>
      </c>
      <c r="M19" t="str" cm="1">
        <f t="array" ref="M19">_xlfn.IFS(Data1!CG21=0,"No",Data1!CG21=1,"Yes",Data1!CG21="null","null")</f>
        <v>null</v>
      </c>
      <c r="N19" t="str" cm="1">
        <f t="array" ref="N19">_xlfn.IFS(Data1!CZ21=0,"No",Data1!CZ21=1,"Yes",Data1!CZ21="null","null")</f>
        <v>Yes</v>
      </c>
    </row>
    <row r="20" spans="1:14" ht="39.6" x14ac:dyDescent="0.25">
      <c r="A20" t="str">
        <f>Categorize!T20</f>
        <v>week premature</v>
      </c>
      <c r="B20" t="str">
        <f>Categorize!I20</f>
        <v>20-39</v>
      </c>
      <c r="C20" s="51" t="str" cm="1">
        <f t="array" ref="C20">_xlfn.IFS(Data1!E22=1,"Isreal",Data1!E22=2,"the former Soviet Union",Data1!E22=3,"Else", Data1!E22="null","null")</f>
        <v>the former Soviet Union</v>
      </c>
      <c r="D20" t="str" cm="1">
        <f t="array" ref="D20">_xlfn.IFS(Data1!G22=1,"Yes",Data1!G22=0,"No",Data1!G22="null","null")</f>
        <v>No</v>
      </c>
      <c r="E20" t="str" cm="1">
        <f t="array" ref="E20">_xlfn.IFS(Data1!BY22=1,"Muslim Arab",Data1!BY22=2,"Christian Arab",Data1!BY22=3,"Russian Christian", Data1!BY22=4,"Circassian",Data1!BY22=5,"Druze", Data1!BY22=6,"Ethiopian", Data1!BY22=7,"Ashkenazi", Data1!BY22=8,"Mizrachi",Data1!BY22=9,"Other", Data1!BY22="null","null" )</f>
        <v>Muslim Arab</v>
      </c>
      <c r="F20" t="str" cm="1">
        <f t="array" ref="F20">_xlfn.IFS(Data1!CA22=1,"Religious", Data1!CA22=2,"Traditional",Data1!CA22=3,"Secular", Data1!CA22="null", "null")</f>
        <v>Secular</v>
      </c>
      <c r="G20" s="51" t="str" cm="1">
        <f t="array" ref="G20">_xlfn.IFS(Data1!CC22=1,"Elementary",Data1!CC22=2,"High-school",Data1!CC22=3,"Academic", Data1!CC22="null","null")</f>
        <v>High-school</v>
      </c>
      <c r="H20" s="51" t="str" cm="1">
        <f t="array" ref="H20">_xlfn.IFS(Data1!CF22=1,"Below average",Data1!CF22=2,"Average",Data1!CF22=3,"Above average",Data1!CF22="null","null")</f>
        <v>Below average</v>
      </c>
      <c r="I20" s="51" t="str" cm="1">
        <f t="array" ref="I20">_xlfn.IFS(Data3!FN21=1,"Never smoked",Data3!FN21=2,"Stopped smoking completely",Data3!FN21="3b","Smokes less than before pregnancy",Data3!FN21="3a","Smokes today as before pregnancy",Data3!FN21="null","null")</f>
        <v>Never smoked</v>
      </c>
      <c r="J20" t="str" cm="1">
        <f t="array" ref="J20">_xlfn.IFS(Data3!FQ21=0,"Doesnt smoke",Data3!FQ21=1,"Smoke",Data3!FQ21="null","null")</f>
        <v>Smoke</v>
      </c>
      <c r="K20" t="str" cm="1">
        <f t="array" ref="K20">_xlfn.IFS(Data1!CP22=1,"First trimester",Data1!CP22=2,"Second trimester",Data1!CP22=3,"Third trimester",Data1!CP22="null","null")</f>
        <v>First trimester</v>
      </c>
      <c r="L20" s="51" t="str" cm="1">
        <f t="array" ref="L20">_xlfn.IFS(Data2!EX22=1, "Adequate pregnancy monitoring", Data2!EX22=2, "Medium pregnancy monitoring", Data2!EX22=3, "Inadequate pregnancy monitoring",Data2!EX22="null","null")</f>
        <v>Inadequate pregnancy monitoring</v>
      </c>
      <c r="M20" t="str" cm="1">
        <f t="array" ref="M20">_xlfn.IFS(Data1!CG22=0,"No",Data1!CG22=1,"Yes",Data1!CG22="null","null")</f>
        <v>null</v>
      </c>
      <c r="N20" t="str" cm="1">
        <f t="array" ref="N20">_xlfn.IFS(Data1!CZ22=0,"No",Data1!CZ22=1,"Yes",Data1!CZ22="null","null")</f>
        <v>No</v>
      </c>
    </row>
    <row r="21" spans="1:14" ht="39.6" x14ac:dyDescent="0.25">
      <c r="A21" t="str">
        <f>Categorize!T21</f>
        <v>week premature</v>
      </c>
      <c r="B21" t="str">
        <f>Categorize!I21</f>
        <v>20-39</v>
      </c>
      <c r="C21" s="51" t="str" cm="1">
        <f t="array" ref="C21">_xlfn.IFS(Data1!E23=1,"Isreal",Data1!E23=2,"the former Soviet Union",Data1!E23=3,"Else", Data1!E23="null","null")</f>
        <v>Isreal</v>
      </c>
      <c r="D21" t="str" cm="1">
        <f t="array" ref="D21">_xlfn.IFS(Data1!G23=1,"Yes",Data1!G23=0,"No",Data1!G23="null","null")</f>
        <v>No</v>
      </c>
      <c r="E21" t="str" cm="1">
        <f t="array" ref="E21">_xlfn.IFS(Data1!BY23=1,"Muslim Arab",Data1!BY23=2,"Christian Arab",Data1!BY23=3,"Russian Christian", Data1!BY23=4,"Circassian",Data1!BY23=5,"Druze", Data1!BY23=6,"Ethiopian", Data1!BY23=7,"Ashkenazi", Data1!BY23=8,"Mizrachi",Data1!BY23=9,"Other", Data1!BY23="null","null" )</f>
        <v>Christian Arab</v>
      </c>
      <c r="F21" t="str" cm="1">
        <f t="array" ref="F21">_xlfn.IFS(Data1!CA23=1,"Religious", Data1!CA23=2,"Traditional",Data1!CA23=3,"Secular", Data1!CA23="null", "null")</f>
        <v>Traditional</v>
      </c>
      <c r="G21" s="51" t="str" cm="1">
        <f t="array" ref="G21">_xlfn.IFS(Data1!CC23=1,"Elementary",Data1!CC23=2,"High-school",Data1!CC23=3,"Academic", Data1!CC23="null","null")</f>
        <v>Academic</v>
      </c>
      <c r="H21" s="51" t="str" cm="1">
        <f t="array" ref="H21">_xlfn.IFS(Data1!CF23=1,"Below average",Data1!CF23=2,"Average",Data1!CF23=3,"Above average",Data1!CF23="null","null")</f>
        <v>Below average</v>
      </c>
      <c r="I21" s="51" t="str" cm="1">
        <f t="array" ref="I21">_xlfn.IFS(Data3!FN22=1,"Never smoked",Data3!FN22=2,"Stopped smoking completely",Data3!FN22="3b","Smokes less than before pregnancy",Data3!FN22="3a","Smokes today as before pregnancy",Data3!FN22="null","null")</f>
        <v>Never smoked</v>
      </c>
      <c r="J21" t="str" cm="1">
        <f t="array" ref="J21">_xlfn.IFS(Data3!FQ22=0,"Doesnt smoke",Data3!FQ22=1,"Smoke",Data3!FQ22="null","null")</f>
        <v>Smoke</v>
      </c>
      <c r="K21" t="str" cm="1">
        <f t="array" ref="K21">_xlfn.IFS(Data1!CP23=1,"First trimester",Data1!CP23=2,"Second trimester",Data1!CP23=3,"Third trimester",Data1!CP23="null","null")</f>
        <v>Second trimester</v>
      </c>
      <c r="L21" s="51" t="str" cm="1">
        <f t="array" ref="L21">_xlfn.IFS(Data2!EX23=1, "Adequate pregnancy monitoring", Data2!EX23=2, "Medium pregnancy monitoring", Data2!EX23=3, "Inadequate pregnancy monitoring",Data2!EX23="null","null")</f>
        <v>Inadequate pregnancy monitoring</v>
      </c>
      <c r="M21" t="str" cm="1">
        <f t="array" ref="M21">_xlfn.IFS(Data1!CG23=0,"No",Data1!CG23=1,"Yes",Data1!CG23="null","null")</f>
        <v>Yes</v>
      </c>
      <c r="N21" t="str" cm="1">
        <f t="array" ref="N21">_xlfn.IFS(Data1!CZ23=0,"No",Data1!CZ23=1,"Yes",Data1!CZ23="null","null")</f>
        <v>No</v>
      </c>
    </row>
    <row r="22" spans="1:14" ht="39.6" x14ac:dyDescent="0.25">
      <c r="A22" t="str">
        <f>Categorize!T22</f>
        <v>week premature</v>
      </c>
      <c r="B22" t="str">
        <f>Categorize!I22</f>
        <v>20-39</v>
      </c>
      <c r="C22" s="51" t="str" cm="1">
        <f t="array" ref="C22">_xlfn.IFS(Data1!E24=1,"Isreal",Data1!E24=2,"the former Soviet Union",Data1!E24=3,"Else", Data1!E24="null","null")</f>
        <v>the former Soviet Union</v>
      </c>
      <c r="D22" t="str" cm="1">
        <f t="array" ref="D22">_xlfn.IFS(Data1!G24=1,"Yes",Data1!G24=0,"No",Data1!G24="null","null")</f>
        <v>No</v>
      </c>
      <c r="E22" t="str" cm="1">
        <f t="array" ref="E22">_xlfn.IFS(Data1!BY24=1,"Muslim Arab",Data1!BY24=2,"Christian Arab",Data1!BY24=3,"Russian Christian", Data1!BY24=4,"Circassian",Data1!BY24=5,"Druze", Data1!BY24=6,"Ethiopian", Data1!BY24=7,"Ashkenazi", Data1!BY24=8,"Mizrachi",Data1!BY24=9,"Other", Data1!BY24="null","null" )</f>
        <v>Muslim Arab</v>
      </c>
      <c r="F22" t="str" cm="1">
        <f t="array" ref="F22">_xlfn.IFS(Data1!CA24=1,"Religious", Data1!CA24=2,"Traditional",Data1!CA24=3,"Secular", Data1!CA24="null", "null")</f>
        <v>Secular</v>
      </c>
      <c r="G22" s="51" t="str" cm="1">
        <f t="array" ref="G22">_xlfn.IFS(Data1!CC24=1,"Elementary",Data1!CC24=2,"High-school",Data1!CC24=3,"Academic", Data1!CC24="null","null")</f>
        <v>Academic</v>
      </c>
      <c r="H22" s="51" t="str" cm="1">
        <f t="array" ref="H22">_xlfn.IFS(Data1!CF24=1,"Below average",Data1!CF24=2,"Average",Data1!CF24=3,"Above average",Data1!CF24="null","null")</f>
        <v>Average</v>
      </c>
      <c r="I22" s="51" t="str" cm="1">
        <f t="array" ref="I22">_xlfn.IFS(Data3!FN23=1,"Never smoked",Data3!FN23=2,"Stopped smoking completely",Data3!FN23="3b","Smokes less than before pregnancy",Data3!FN23="3a","Smokes today as before pregnancy",Data3!FN23="null","null")</f>
        <v>Never smoked</v>
      </c>
      <c r="J22" t="str" cm="1">
        <f t="array" ref="J22">_xlfn.IFS(Data3!FQ23=0,"Doesnt smoke",Data3!FQ23=1,"Smoke",Data3!FQ23="null","null")</f>
        <v>Doesnt smoke</v>
      </c>
      <c r="K22" t="str" cm="1">
        <f t="array" ref="K22">_xlfn.IFS(Data1!CP24=1,"First trimester",Data1!CP24=2,"Second trimester",Data1!CP24=3,"Third trimester",Data1!CP24="null","null")</f>
        <v>First trimester</v>
      </c>
      <c r="L22" s="51" t="str" cm="1">
        <f t="array" ref="L22">_xlfn.IFS(Data2!EX24=1, "Adequate pregnancy monitoring", Data2!EX24=2, "Medium pregnancy monitoring", Data2!EX24=3, "Inadequate pregnancy monitoring",Data2!EX24="null","null")</f>
        <v>Medium pregnancy monitoring</v>
      </c>
      <c r="M22" t="str" cm="1">
        <f t="array" ref="M22">_xlfn.IFS(Data1!CG24=0,"No",Data1!CG24=1,"Yes",Data1!CG24="null","null")</f>
        <v>null</v>
      </c>
      <c r="N22" t="str" cm="1">
        <f t="array" ref="N22">_xlfn.IFS(Data1!CZ24=0,"No",Data1!CZ24=1,"Yes",Data1!CZ24="null","null")</f>
        <v>No</v>
      </c>
    </row>
    <row r="23" spans="1:14" ht="39.6" x14ac:dyDescent="0.25">
      <c r="A23" t="str">
        <f>Categorize!T23</f>
        <v>week premature</v>
      </c>
      <c r="B23" t="str">
        <f>Categorize!I23</f>
        <v>20-39</v>
      </c>
      <c r="C23" s="51" t="str" cm="1">
        <f t="array" ref="C23">_xlfn.IFS(Data1!E25=1,"Isreal",Data1!E25=2,"the former Soviet Union",Data1!E25=3,"Else", Data1!E25="null","null")</f>
        <v>Isreal</v>
      </c>
      <c r="D23" t="str" cm="1">
        <f t="array" ref="D23">_xlfn.IFS(Data1!G25=1,"Yes",Data1!G25=0,"No",Data1!G25="null","null")</f>
        <v>No</v>
      </c>
      <c r="E23" t="str" cm="1">
        <f t="array" ref="E23">_xlfn.IFS(Data1!BY25=1,"Muslim Arab",Data1!BY25=2,"Christian Arab",Data1!BY25=3,"Russian Christian", Data1!BY25=4,"Circassian",Data1!BY25=5,"Druze", Data1!BY25=6,"Ethiopian", Data1!BY25=7,"Ashkenazi", Data1!BY25=8,"Mizrachi",Data1!BY25=9,"Other", Data1!BY25="null","null" )</f>
        <v>Christian Arab</v>
      </c>
      <c r="F23" t="str" cm="1">
        <f t="array" ref="F23">_xlfn.IFS(Data1!CA25=1,"Religious", Data1!CA25=2,"Traditional",Data1!CA25=3,"Secular", Data1!CA25="null", "null")</f>
        <v>Traditional</v>
      </c>
      <c r="G23" s="51" t="str" cm="1">
        <f t="array" ref="G23">_xlfn.IFS(Data1!CC25=1,"Elementary",Data1!CC25=2,"High-school",Data1!CC25=3,"Academic", Data1!CC25="null","null")</f>
        <v>Elementary</v>
      </c>
      <c r="H23" s="51" t="str" cm="1">
        <f t="array" ref="H23">_xlfn.IFS(Data1!CF25=1,"Below average",Data1!CF25=2,"Average",Data1!CF25=3,"Above average",Data1!CF25="null","null")</f>
        <v>null</v>
      </c>
      <c r="I23" s="51" t="str" cm="1">
        <f t="array" ref="I23">_xlfn.IFS(Data3!FN24=1,"Never smoked",Data3!FN24=2,"Stopped smoking completely",Data3!FN24="3b","Smokes less than before pregnancy",Data3!FN24="3a","Smokes today as before pregnancy",Data3!FN24="null","null")</f>
        <v>Never smoked</v>
      </c>
      <c r="J23" t="str" cm="1">
        <f t="array" ref="J23">_xlfn.IFS(Data3!FQ24=0,"Doesnt smoke",Data3!FQ24=1,"Smoke",Data3!FQ24="null","null")</f>
        <v>Smoke</v>
      </c>
      <c r="K23" t="str" cm="1">
        <f t="array" ref="K23">_xlfn.IFS(Data1!CP25=1,"First trimester",Data1!CP25=2,"Second trimester",Data1!CP25=3,"Third trimester",Data1!CP25="null","null")</f>
        <v>Second trimester</v>
      </c>
      <c r="L23" s="51" t="str" cm="1">
        <f t="array" ref="L23">_xlfn.IFS(Data2!EX25=1, "Adequate pregnancy monitoring", Data2!EX25=2, "Medium pregnancy monitoring", Data2!EX25=3, "Inadequate pregnancy monitoring",Data2!EX25="null","null")</f>
        <v>Inadequate pregnancy monitoring</v>
      </c>
      <c r="M23" t="str" cm="1">
        <f t="array" ref="M23">_xlfn.IFS(Data1!CG25=0,"No",Data1!CG25=1,"Yes",Data1!CG25="null","null")</f>
        <v>No</v>
      </c>
      <c r="N23" t="str" cm="1">
        <f t="array" ref="N23">_xlfn.IFS(Data1!CZ25=0,"No",Data1!CZ25=1,"Yes",Data1!CZ25="null","null")</f>
        <v>No</v>
      </c>
    </row>
    <row r="24" spans="1:14" ht="39.6" x14ac:dyDescent="0.25">
      <c r="A24" t="str">
        <f>Categorize!T24</f>
        <v>week premature</v>
      </c>
      <c r="B24" t="str">
        <f>Categorize!I24</f>
        <v>20-39</v>
      </c>
      <c r="C24" s="51" t="str" cm="1">
        <f t="array" ref="C24">_xlfn.IFS(Data1!E26=1,"Isreal",Data1!E26=2,"the former Soviet Union",Data1!E26=3,"Else", Data1!E26="null","null")</f>
        <v>the former Soviet Union</v>
      </c>
      <c r="D24" t="str" cm="1">
        <f t="array" ref="D24">_xlfn.IFS(Data1!G26=1,"Yes",Data1!G26=0,"No",Data1!G26="null","null")</f>
        <v>No</v>
      </c>
      <c r="E24" t="str" cm="1">
        <f t="array" ref="E24">_xlfn.IFS(Data1!BY26=1,"Muslim Arab",Data1!BY26=2,"Christian Arab",Data1!BY26=3,"Russian Christian", Data1!BY26=4,"Circassian",Data1!BY26=5,"Druze", Data1!BY26=6,"Ethiopian", Data1!BY26=7,"Ashkenazi", Data1!BY26=8,"Mizrachi",Data1!BY26=9,"Other", Data1!BY26="null","null" )</f>
        <v>Muslim Arab</v>
      </c>
      <c r="F24" t="str" cm="1">
        <f t="array" ref="F24">_xlfn.IFS(Data1!CA26=1,"Religious", Data1!CA26=2,"Traditional",Data1!CA26=3,"Secular", Data1!CA26="null", "null")</f>
        <v>Secular</v>
      </c>
      <c r="G24" s="51" t="str" cm="1">
        <f t="array" ref="G24">_xlfn.IFS(Data1!CC26=1,"Elementary",Data1!CC26=2,"High-school",Data1!CC26=3,"Academic", Data1!CC26="null","null")</f>
        <v>High-school</v>
      </c>
      <c r="H24" s="51" t="str" cm="1">
        <f t="array" ref="H24">_xlfn.IFS(Data1!CF26=1,"Below average",Data1!CF26=2,"Average",Data1!CF26=3,"Above average",Data1!CF26="null","null")</f>
        <v>null</v>
      </c>
      <c r="I24" s="51" t="str" cm="1">
        <f t="array" ref="I24">_xlfn.IFS(Data3!FN25=1,"Never smoked",Data3!FN25=2,"Stopped smoking completely",Data3!FN25="3b","Smokes less than before pregnancy",Data3!FN25="3a","Smokes today as before pregnancy",Data3!FN25="null","null")</f>
        <v>Never smoked</v>
      </c>
      <c r="J24" t="str" cm="1">
        <f t="array" ref="J24">_xlfn.IFS(Data3!FQ25=0,"Doesnt smoke",Data3!FQ25=1,"Smoke",Data3!FQ25="null","null")</f>
        <v>Smoke</v>
      </c>
      <c r="K24" t="str" cm="1">
        <f t="array" ref="K24">_xlfn.IFS(Data1!CP26=1,"First trimester",Data1!CP26=2,"Second trimester",Data1!CP26=3,"Third trimester",Data1!CP26="null","null")</f>
        <v>Second trimester</v>
      </c>
      <c r="L24" s="51" t="str" cm="1">
        <f t="array" ref="L24">_xlfn.IFS(Data2!EX26=1, "Adequate pregnancy monitoring", Data2!EX26=2, "Medium pregnancy monitoring", Data2!EX26=3, "Inadequate pregnancy monitoring",Data2!EX26="null","null")</f>
        <v>Inadequate pregnancy monitoring</v>
      </c>
      <c r="M24" t="str" cm="1">
        <f t="array" ref="M24">_xlfn.IFS(Data1!CG26=0,"No",Data1!CG26=1,"Yes",Data1!CG26="null","null")</f>
        <v>No</v>
      </c>
      <c r="N24" t="str" cm="1">
        <f t="array" ref="N24">_xlfn.IFS(Data1!CZ26=0,"No",Data1!CZ26=1,"Yes",Data1!CZ26="null","null")</f>
        <v>No</v>
      </c>
    </row>
    <row r="25" spans="1:14" ht="39.6" x14ac:dyDescent="0.25">
      <c r="A25" t="str">
        <f>Categorize!T25</f>
        <v>week premature</v>
      </c>
      <c r="B25" t="str">
        <f>Categorize!I25</f>
        <v>20-39</v>
      </c>
      <c r="C25" s="51" t="str" cm="1">
        <f t="array" ref="C25">_xlfn.IFS(Data1!E27=1,"Isreal",Data1!E27=2,"the former Soviet Union",Data1!E27=3,"Else", Data1!E27="null","null")</f>
        <v>Isreal</v>
      </c>
      <c r="D25" t="str" cm="1">
        <f t="array" ref="D25">_xlfn.IFS(Data1!G27=1,"Yes",Data1!G27=0,"No",Data1!G27="null","null")</f>
        <v>No</v>
      </c>
      <c r="E25" t="str" cm="1">
        <f t="array" ref="E25">_xlfn.IFS(Data1!BY27=1,"Muslim Arab",Data1!BY27=2,"Christian Arab",Data1!BY27=3,"Russian Christian", Data1!BY27=4,"Circassian",Data1!BY27=5,"Druze", Data1!BY27=6,"Ethiopian", Data1!BY27=7,"Ashkenazi", Data1!BY27=8,"Mizrachi",Data1!BY27=9,"Other", Data1!BY27="null","null" )</f>
        <v>Muslim Arab</v>
      </c>
      <c r="F25" t="str" cm="1">
        <f t="array" ref="F25">_xlfn.IFS(Data1!CA27=1,"Religious", Data1!CA27=2,"Traditional",Data1!CA27=3,"Secular", Data1!CA27="null", "null")</f>
        <v>Secular</v>
      </c>
      <c r="G25" s="51" t="str" cm="1">
        <f t="array" ref="G25">_xlfn.IFS(Data1!CC27=1,"Elementary",Data1!CC27=2,"High-school",Data1!CC27=3,"Academic", Data1!CC27="null","null")</f>
        <v>High-school</v>
      </c>
      <c r="H25" s="51" t="str" cm="1">
        <f t="array" ref="H25">_xlfn.IFS(Data1!CF27=1,"Below average",Data1!CF27=2,"Average",Data1!CF27=3,"Above average",Data1!CF27="null","null")</f>
        <v>Below average</v>
      </c>
      <c r="I25" s="51" t="str" cm="1">
        <f t="array" ref="I25">_xlfn.IFS(Data3!FN26=1,"Never smoked",Data3!FN26=2,"Stopped smoking completely",Data3!FN26="3b","Smokes less than before pregnancy",Data3!FN26="3a","Smokes today as before pregnancy",Data3!FN26="null","null")</f>
        <v>Never smoked</v>
      </c>
      <c r="J25" t="str" cm="1">
        <f t="array" ref="J25">_xlfn.IFS(Data3!FQ26=0,"Doesnt smoke",Data3!FQ26=1,"Smoke",Data3!FQ26="null","null")</f>
        <v>Doesnt smoke</v>
      </c>
      <c r="K25" t="str" cm="1">
        <f t="array" ref="K25">_xlfn.IFS(Data1!CP27=1,"First trimester",Data1!CP27=2,"Second trimester",Data1!CP27=3,"Third trimester",Data1!CP27="null","null")</f>
        <v>Third trimester</v>
      </c>
      <c r="L25" s="51" t="str" cm="1">
        <f t="array" ref="L25">_xlfn.IFS(Data2!EX27=1, "Adequate pregnancy monitoring", Data2!EX27=2, "Medium pregnancy monitoring", Data2!EX27=3, "Inadequate pregnancy monitoring",Data2!EX27="null","null")</f>
        <v>Inadequate pregnancy monitoring</v>
      </c>
      <c r="M25" t="str" cm="1">
        <f t="array" ref="M25">_xlfn.IFS(Data1!CG27=0,"No",Data1!CG27=1,"Yes",Data1!CG27="null","null")</f>
        <v>No</v>
      </c>
      <c r="N25" t="str" cm="1">
        <f t="array" ref="N25">_xlfn.IFS(Data1!CZ27=0,"No",Data1!CZ27=1,"Yes",Data1!CZ27="null","null")</f>
        <v>No</v>
      </c>
    </row>
    <row r="26" spans="1:14" ht="39.6" x14ac:dyDescent="0.25">
      <c r="A26" t="str">
        <f>Categorize!T26</f>
        <v>week premature</v>
      </c>
      <c r="B26" t="str">
        <f>Categorize!I26</f>
        <v>20-39</v>
      </c>
      <c r="C26" s="51" t="str" cm="1">
        <f t="array" ref="C26">_xlfn.IFS(Data1!E28=1,"Isreal",Data1!E28=2,"the former Soviet Union",Data1!E28=3,"Else", Data1!E28="null","null")</f>
        <v>Isreal</v>
      </c>
      <c r="D26" t="str" cm="1">
        <f t="array" ref="D26">_xlfn.IFS(Data1!G28=1,"Yes",Data1!G28=0,"No",Data1!G28="null","null")</f>
        <v>No</v>
      </c>
      <c r="E26" t="str" cm="1">
        <f t="array" ref="E26">_xlfn.IFS(Data1!BY28=1,"Muslim Arab",Data1!BY28=2,"Christian Arab",Data1!BY28=3,"Russian Christian", Data1!BY28=4,"Circassian",Data1!BY28=5,"Druze", Data1!BY28=6,"Ethiopian", Data1!BY28=7,"Ashkenazi", Data1!BY28=8,"Mizrachi",Data1!BY28=9,"Other", Data1!BY28="null","null" )</f>
        <v>Muslim Arab</v>
      </c>
      <c r="F26" t="str" cm="1">
        <f t="array" ref="F26">_xlfn.IFS(Data1!CA28=1,"Religious", Data1!CA28=2,"Traditional",Data1!CA28=3,"Secular", Data1!CA28="null", "null")</f>
        <v>Secular</v>
      </c>
      <c r="G26" s="51" t="str" cm="1">
        <f t="array" ref="G26">_xlfn.IFS(Data1!CC28=1,"Elementary",Data1!CC28=2,"High-school",Data1!CC28=3,"Academic", Data1!CC28="null","null")</f>
        <v>High-school</v>
      </c>
      <c r="H26" s="51" t="str" cm="1">
        <f t="array" ref="H26">_xlfn.IFS(Data1!CF28=1,"Below average",Data1!CF28=2,"Average",Data1!CF28=3,"Above average",Data1!CF28="null","null")</f>
        <v>Below average</v>
      </c>
      <c r="I26" s="51" t="str" cm="1">
        <f t="array" ref="I26">_xlfn.IFS(Data3!FN27=1,"Never smoked",Data3!FN27=2,"Stopped smoking completely",Data3!FN27="3b","Smokes less than before pregnancy",Data3!FN27="3a","Smokes today as before pregnancy",Data3!FN27="null","null")</f>
        <v>Never smoked</v>
      </c>
      <c r="J26" t="str" cm="1">
        <f t="array" ref="J26">_xlfn.IFS(Data3!FQ27=0,"Doesnt smoke",Data3!FQ27=1,"Smoke",Data3!FQ27="null","null")</f>
        <v>Smoke</v>
      </c>
      <c r="K26" t="str" cm="1">
        <f t="array" ref="K26">_xlfn.IFS(Data1!CP28=1,"First trimester",Data1!CP28=2,"Second trimester",Data1!CP28=3,"Third trimester",Data1!CP28="null","null")</f>
        <v>First trimester</v>
      </c>
      <c r="L26" s="51" t="str" cm="1">
        <f t="array" ref="L26">_xlfn.IFS(Data2!EX28=1, "Adequate pregnancy monitoring", Data2!EX28=2, "Medium pregnancy monitoring", Data2!EX28=3, "Inadequate pregnancy monitoring",Data2!EX28="null","null")</f>
        <v>Inadequate pregnancy monitoring</v>
      </c>
      <c r="M26" t="str" cm="1">
        <f t="array" ref="M26">_xlfn.IFS(Data1!CG28=0,"No",Data1!CG28=1,"Yes",Data1!CG28="null","null")</f>
        <v>No</v>
      </c>
      <c r="N26" t="str" cm="1">
        <f t="array" ref="N26">_xlfn.IFS(Data1!CZ28=0,"No",Data1!CZ28=1,"Yes",Data1!CZ28="null","null")</f>
        <v>No</v>
      </c>
    </row>
    <row r="27" spans="1:14" ht="39.6" x14ac:dyDescent="0.25">
      <c r="A27" t="str">
        <f>Categorize!T27</f>
        <v>week premature</v>
      </c>
      <c r="B27" t="str">
        <f>Categorize!I27</f>
        <v>20-39</v>
      </c>
      <c r="C27" s="51" t="str" cm="1">
        <f t="array" ref="C27">_xlfn.IFS(Data1!E29=1,"Isreal",Data1!E29=2,"the former Soviet Union",Data1!E29=3,"Else", Data1!E29="null","null")</f>
        <v>Isreal</v>
      </c>
      <c r="D27" t="str" cm="1">
        <f t="array" ref="D27">_xlfn.IFS(Data1!G29=1,"Yes",Data1!G29=0,"No",Data1!G29="null","null")</f>
        <v>No</v>
      </c>
      <c r="E27" t="str" cm="1">
        <f t="array" ref="E27">_xlfn.IFS(Data1!BY29=1,"Muslim Arab",Data1!BY29=2,"Christian Arab",Data1!BY29=3,"Russian Christian", Data1!BY29=4,"Circassian",Data1!BY29=5,"Druze", Data1!BY29=6,"Ethiopian", Data1!BY29=7,"Ashkenazi", Data1!BY29=8,"Mizrachi",Data1!BY29=9,"Other", Data1!BY29="null","null" )</f>
        <v>Muslim Arab</v>
      </c>
      <c r="F27" t="str" cm="1">
        <f t="array" ref="F27">_xlfn.IFS(Data1!CA29=1,"Religious", Data1!CA29=2,"Traditional",Data1!CA29=3,"Secular", Data1!CA29="null", "null")</f>
        <v>Secular</v>
      </c>
      <c r="G27" s="51" t="str" cm="1">
        <f t="array" ref="G27">_xlfn.IFS(Data1!CC29=1,"Elementary",Data1!CC29=2,"High-school",Data1!CC29=3,"Academic", Data1!CC29="null","null")</f>
        <v>Academic</v>
      </c>
      <c r="H27" s="51" t="str" cm="1">
        <f t="array" ref="H27">_xlfn.IFS(Data1!CF29=1,"Below average",Data1!CF29=2,"Average",Data1!CF29=3,"Above average",Data1!CF29="null","null")</f>
        <v>Below average</v>
      </c>
      <c r="I27" s="51" t="str" cm="1">
        <f t="array" ref="I27">_xlfn.IFS(Data3!FN28=1,"Never smoked",Data3!FN28=2,"Stopped smoking completely",Data3!FN28="3b","Smokes less than before pregnancy",Data3!FN28="3a","Smokes today as before pregnancy",Data3!FN28="null","null")</f>
        <v>Never smoked</v>
      </c>
      <c r="J27" t="str" cm="1">
        <f t="array" ref="J27">_xlfn.IFS(Data3!FQ28=0,"Doesnt smoke",Data3!FQ28=1,"Smoke",Data3!FQ28="null","null")</f>
        <v>Doesnt smoke</v>
      </c>
      <c r="K27" t="str" cm="1">
        <f t="array" ref="K27">_xlfn.IFS(Data1!CP29=1,"First trimester",Data1!CP29=2,"Second trimester",Data1!CP29=3,"Third trimester",Data1!CP29="null","null")</f>
        <v>First trimester</v>
      </c>
      <c r="L27" s="51" t="str" cm="1">
        <f t="array" ref="L27">_xlfn.IFS(Data2!EX29=1, "Adequate pregnancy monitoring", Data2!EX29=2, "Medium pregnancy monitoring", Data2!EX29=3, "Inadequate pregnancy monitoring",Data2!EX29="null","null")</f>
        <v>Medium pregnancy monitoring</v>
      </c>
      <c r="M27" t="str" cm="1">
        <f t="array" ref="M27">_xlfn.IFS(Data1!CG29=0,"No",Data1!CG29=1,"Yes",Data1!CG29="null","null")</f>
        <v>Yes</v>
      </c>
      <c r="N27" t="str" cm="1">
        <f t="array" ref="N27">_xlfn.IFS(Data1!CZ29=0,"No",Data1!CZ29=1,"Yes",Data1!CZ29="null","null")</f>
        <v>No</v>
      </c>
    </row>
    <row r="28" spans="1:14" ht="39.6" x14ac:dyDescent="0.25">
      <c r="A28" t="str">
        <f>Categorize!T28</f>
        <v>week premature</v>
      </c>
      <c r="B28" t="str">
        <f>Categorize!I28</f>
        <v>20-39</v>
      </c>
      <c r="C28" s="51" t="str" cm="1">
        <f t="array" ref="C28">_xlfn.IFS(Data1!E30=1,"Isreal",Data1!E30=2,"the former Soviet Union",Data1!E30=3,"Else", Data1!E30="null","null")</f>
        <v>Isreal</v>
      </c>
      <c r="D28" t="str" cm="1">
        <f t="array" ref="D28">_xlfn.IFS(Data1!G30=1,"Yes",Data1!G30=0,"No",Data1!G30="null","null")</f>
        <v>No</v>
      </c>
      <c r="E28" t="str" cm="1">
        <f t="array" ref="E28">_xlfn.IFS(Data1!BY30=1,"Muslim Arab",Data1!BY30=2,"Christian Arab",Data1!BY30=3,"Russian Christian", Data1!BY30=4,"Circassian",Data1!BY30=5,"Druze", Data1!BY30=6,"Ethiopian", Data1!BY30=7,"Ashkenazi", Data1!BY30=8,"Mizrachi",Data1!BY30=9,"Other", Data1!BY30="null","null" )</f>
        <v>Christian Arab</v>
      </c>
      <c r="F28" t="str" cm="1">
        <f t="array" ref="F28">_xlfn.IFS(Data1!CA30=1,"Religious", Data1!CA30=2,"Traditional",Data1!CA30=3,"Secular", Data1!CA30="null", "null")</f>
        <v>Secular</v>
      </c>
      <c r="G28" s="51" t="str" cm="1">
        <f t="array" ref="G28">_xlfn.IFS(Data1!CC30=1,"Elementary",Data1!CC30=2,"High-school",Data1!CC30=3,"Academic", Data1!CC30="null","null")</f>
        <v>Elementary</v>
      </c>
      <c r="H28" s="51" t="str" cm="1">
        <f t="array" ref="H28">_xlfn.IFS(Data1!CF30=1,"Below average",Data1!CF30=2,"Average",Data1!CF30=3,"Above average",Data1!CF30="null","null")</f>
        <v>null</v>
      </c>
      <c r="I28" s="51" t="str" cm="1">
        <f t="array" ref="I28">_xlfn.IFS(Data3!FN29=1,"Never smoked",Data3!FN29=2,"Stopped smoking completely",Data3!FN29="3b","Smokes less than before pregnancy",Data3!FN29="3a","Smokes today as before pregnancy",Data3!FN29="null","null")</f>
        <v>Smokes today as before pregnancy</v>
      </c>
      <c r="J28" t="str" cm="1">
        <f t="array" ref="J28">_xlfn.IFS(Data3!FQ29=0,"Doesnt smoke",Data3!FQ29=1,"Smoke",Data3!FQ29="null","null")</f>
        <v>Smoke</v>
      </c>
      <c r="K28" t="str" cm="1">
        <f t="array" ref="K28">_xlfn.IFS(Data1!CP30=1,"First trimester",Data1!CP30=2,"Second trimester",Data1!CP30=3,"Third trimester",Data1!CP30="null","null")</f>
        <v>Second trimester</v>
      </c>
      <c r="L28" s="51" t="str" cm="1">
        <f t="array" ref="L28">_xlfn.IFS(Data2!EX30=1, "Adequate pregnancy monitoring", Data2!EX30=2, "Medium pregnancy monitoring", Data2!EX30=3, "Inadequate pregnancy monitoring",Data2!EX30="null","null")</f>
        <v>Inadequate pregnancy monitoring</v>
      </c>
      <c r="M28" t="str" cm="1">
        <f t="array" ref="M28">_xlfn.IFS(Data1!CG30=0,"No",Data1!CG30=1,"Yes",Data1!CG30="null","null")</f>
        <v>No</v>
      </c>
      <c r="N28" t="str" cm="1">
        <f t="array" ref="N28">_xlfn.IFS(Data1!CZ30=0,"No",Data1!CZ30=1,"Yes",Data1!CZ30="null","null")</f>
        <v>No</v>
      </c>
    </row>
    <row r="29" spans="1:14" ht="39.6" x14ac:dyDescent="0.25">
      <c r="A29" t="str">
        <f>Categorize!T29</f>
        <v>week premature</v>
      </c>
      <c r="B29" t="str">
        <f>Categorize!I29</f>
        <v>20-39</v>
      </c>
      <c r="C29" s="51" t="str" cm="1">
        <f t="array" ref="C29">_xlfn.IFS(Data1!E31=1,"Isreal",Data1!E31=2,"the former Soviet Union",Data1!E31=3,"Else", Data1!E31="null","null")</f>
        <v>Isreal</v>
      </c>
      <c r="D29" t="str" cm="1">
        <f t="array" ref="D29">_xlfn.IFS(Data1!G31=1,"Yes",Data1!G31=0,"No",Data1!G31="null","null")</f>
        <v>No</v>
      </c>
      <c r="E29" t="str" cm="1">
        <f t="array" ref="E29">_xlfn.IFS(Data1!BY31=1,"Muslim Arab",Data1!BY31=2,"Christian Arab",Data1!BY31=3,"Russian Christian", Data1!BY31=4,"Circassian",Data1!BY31=5,"Druze", Data1!BY31=6,"Ethiopian", Data1!BY31=7,"Ashkenazi", Data1!BY31=8,"Mizrachi",Data1!BY31=9,"Other", Data1!BY31="null","null" )</f>
        <v>Christian Arab</v>
      </c>
      <c r="F29" t="str" cm="1">
        <f t="array" ref="F29">_xlfn.IFS(Data1!CA31=1,"Religious", Data1!CA31=2,"Traditional",Data1!CA31=3,"Secular", Data1!CA31="null", "null")</f>
        <v>Traditional</v>
      </c>
      <c r="G29" s="51" t="str" cm="1">
        <f t="array" ref="G29">_xlfn.IFS(Data1!CC31=1,"Elementary",Data1!CC31=2,"High-school",Data1!CC31=3,"Academic", Data1!CC31="null","null")</f>
        <v>High-school</v>
      </c>
      <c r="H29" s="51" t="str" cm="1">
        <f t="array" ref="H29">_xlfn.IFS(Data1!CF31=1,"Below average",Data1!CF31=2,"Average",Data1!CF31=3,"Above average",Data1!CF31="null","null")</f>
        <v>Below average</v>
      </c>
      <c r="I29" s="51" t="str" cm="1">
        <f t="array" ref="I29">_xlfn.IFS(Data3!FN30=1,"Never smoked",Data3!FN30=2,"Stopped smoking completely",Data3!FN30="3b","Smokes less than before pregnancy",Data3!FN30="3a","Smokes today as before pregnancy",Data3!FN30="null","null")</f>
        <v>Never smoked</v>
      </c>
      <c r="J29" t="str" cm="1">
        <f t="array" ref="J29">_xlfn.IFS(Data3!FQ30=0,"Doesnt smoke",Data3!FQ30=1,"Smoke",Data3!FQ30="null","null")</f>
        <v>Smoke</v>
      </c>
      <c r="K29" t="str" cm="1">
        <f t="array" ref="K29">_xlfn.IFS(Data1!CP31=1,"First trimester",Data1!CP31=2,"Second trimester",Data1!CP31=3,"Third trimester",Data1!CP31="null","null")</f>
        <v>First trimester</v>
      </c>
      <c r="L29" s="51" t="str" cm="1">
        <f t="array" ref="L29">_xlfn.IFS(Data2!EX31=1, "Adequate pregnancy monitoring", Data2!EX31=2, "Medium pregnancy monitoring", Data2!EX31=3, "Inadequate pregnancy monitoring",Data2!EX31="null","null")</f>
        <v>Inadequate pregnancy monitoring</v>
      </c>
      <c r="M29" t="str" cm="1">
        <f t="array" ref="M29">_xlfn.IFS(Data1!CG31=0,"No",Data1!CG31=1,"Yes",Data1!CG31="null","null")</f>
        <v>No</v>
      </c>
      <c r="N29" t="str" cm="1">
        <f t="array" ref="N29">_xlfn.IFS(Data1!CZ31=0,"No",Data1!CZ31=1,"Yes",Data1!CZ31="null","null")</f>
        <v>Yes</v>
      </c>
    </row>
    <row r="30" spans="1:14" ht="39.6" x14ac:dyDescent="0.25">
      <c r="A30" t="str">
        <f>Categorize!T30</f>
        <v>week premature</v>
      </c>
      <c r="B30" t="str">
        <f>Categorize!I30</f>
        <v>20-39</v>
      </c>
      <c r="C30" s="51" t="str" cm="1">
        <f t="array" ref="C30">_xlfn.IFS(Data1!E32=1,"Isreal",Data1!E32=2,"the former Soviet Union",Data1!E32=3,"Else", Data1!E32="null","null")</f>
        <v>Isreal</v>
      </c>
      <c r="D30" t="str" cm="1">
        <f t="array" ref="D30">_xlfn.IFS(Data1!G32=1,"Yes",Data1!G32=0,"No",Data1!G32="null","null")</f>
        <v>No</v>
      </c>
      <c r="E30" t="str" cm="1">
        <f t="array" ref="E30">_xlfn.IFS(Data1!BY32=1,"Muslim Arab",Data1!BY32=2,"Christian Arab",Data1!BY32=3,"Russian Christian", Data1!BY32=4,"Circassian",Data1!BY32=5,"Druze", Data1!BY32=6,"Ethiopian", Data1!BY32=7,"Ashkenazi", Data1!BY32=8,"Mizrachi",Data1!BY32=9,"Other", Data1!BY32="null","null" )</f>
        <v>Muslim Arab</v>
      </c>
      <c r="F30" t="str" cm="1">
        <f t="array" ref="F30">_xlfn.IFS(Data1!CA32=1,"Religious", Data1!CA32=2,"Traditional",Data1!CA32=3,"Secular", Data1!CA32="null", "null")</f>
        <v>Religious</v>
      </c>
      <c r="G30" s="51" t="str" cm="1">
        <f t="array" ref="G30">_xlfn.IFS(Data1!CC32=1,"Elementary",Data1!CC32=2,"High-school",Data1!CC32=3,"Academic", Data1!CC32="null","null")</f>
        <v>High-school</v>
      </c>
      <c r="H30" s="51" t="str" cm="1">
        <f t="array" ref="H30">_xlfn.IFS(Data1!CF32=1,"Below average",Data1!CF32=2,"Average",Data1!CF32=3,"Above average",Data1!CF32="null","null")</f>
        <v>null</v>
      </c>
      <c r="I30" s="51" t="str" cm="1">
        <f t="array" ref="I30">_xlfn.IFS(Data3!FN31=1,"Never smoked",Data3!FN31=2,"Stopped smoking completely",Data3!FN31="3b","Smokes less than before pregnancy",Data3!FN31="3a","Smokes today as before pregnancy",Data3!FN31="null","null")</f>
        <v>Never smoked</v>
      </c>
      <c r="J30" t="str" cm="1">
        <f t="array" ref="J30">_xlfn.IFS(Data3!FQ31=0,"Doesnt smoke",Data3!FQ31=1,"Smoke",Data3!FQ31="null","null")</f>
        <v>Doesnt smoke</v>
      </c>
      <c r="K30" t="str" cm="1">
        <f t="array" ref="K30">_xlfn.IFS(Data1!CP32=1,"First trimester",Data1!CP32=2,"Second trimester",Data1!CP32=3,"Third trimester",Data1!CP32="null","null")</f>
        <v>First trimester</v>
      </c>
      <c r="L30" s="51" t="str" cm="1">
        <f t="array" ref="L30">_xlfn.IFS(Data2!EX32=1, "Adequate pregnancy monitoring", Data2!EX32=2, "Medium pregnancy monitoring", Data2!EX32=3, "Inadequate pregnancy monitoring",Data2!EX32="null","null")</f>
        <v>Medium pregnancy monitoring</v>
      </c>
      <c r="M30" t="str" cm="1">
        <f t="array" ref="M30">_xlfn.IFS(Data1!CG32=0,"No",Data1!CG32=1,"Yes",Data1!CG32="null","null")</f>
        <v>No</v>
      </c>
      <c r="N30" t="str" cm="1">
        <f t="array" ref="N30">_xlfn.IFS(Data1!CZ32=0,"No",Data1!CZ32=1,"Yes",Data1!CZ32="null","null")</f>
        <v>No</v>
      </c>
    </row>
    <row r="31" spans="1:14" ht="39.6" x14ac:dyDescent="0.25">
      <c r="A31" t="str">
        <f>Categorize!T31</f>
        <v>week premature</v>
      </c>
      <c r="B31" t="str">
        <f>Categorize!I31</f>
        <v>&gt;=40</v>
      </c>
      <c r="C31" s="51" t="str" cm="1">
        <f t="array" ref="C31">_xlfn.IFS(Data1!E33=1,"Isreal",Data1!E33=2,"the former Soviet Union",Data1!E33=3,"Else", Data1!E33="null","null")</f>
        <v>Isreal</v>
      </c>
      <c r="D31" t="str" cm="1">
        <f t="array" ref="D31">_xlfn.IFS(Data1!G33=1,"Yes",Data1!G33=0,"No",Data1!G33="null","null")</f>
        <v>Yes</v>
      </c>
      <c r="E31" t="str" cm="1">
        <f t="array" ref="E31">_xlfn.IFS(Data1!BY33=1,"Muslim Arab",Data1!BY33=2,"Christian Arab",Data1!BY33=3,"Russian Christian", Data1!BY33=4,"Circassian",Data1!BY33=5,"Druze", Data1!BY33=6,"Ethiopian", Data1!BY33=7,"Ashkenazi", Data1!BY33=8,"Mizrachi",Data1!BY33=9,"Other", Data1!BY33="null","null" )</f>
        <v>Muslim Arab</v>
      </c>
      <c r="F31" t="str" cm="1">
        <f t="array" ref="F31">_xlfn.IFS(Data1!CA33=1,"Religious", Data1!CA33=2,"Traditional",Data1!CA33=3,"Secular", Data1!CA33="null", "null")</f>
        <v>Traditional</v>
      </c>
      <c r="G31" s="51" t="str" cm="1">
        <f t="array" ref="G31">_xlfn.IFS(Data1!CC33=1,"Elementary",Data1!CC33=2,"High-school",Data1!CC33=3,"Academic", Data1!CC33="null","null")</f>
        <v>High-school</v>
      </c>
      <c r="H31" s="51" t="str" cm="1">
        <f t="array" ref="H31">_xlfn.IFS(Data1!CF33=1,"Below average",Data1!CF33=2,"Average",Data1!CF33=3,"Above average",Data1!CF33="null","null")</f>
        <v>Below average</v>
      </c>
      <c r="I31" s="51" t="str" cm="1">
        <f t="array" ref="I31">_xlfn.IFS(Data3!FN32=1,"Never smoked",Data3!FN32=2,"Stopped smoking completely",Data3!FN32="3b","Smokes less than before pregnancy",Data3!FN32="3a","Smokes today as before pregnancy",Data3!FN32="null","null")</f>
        <v>Never smoked</v>
      </c>
      <c r="J31" t="str" cm="1">
        <f t="array" ref="J31">_xlfn.IFS(Data3!FQ32=0,"Doesnt smoke",Data3!FQ32=1,"Smoke",Data3!FQ32="null","null")</f>
        <v>Smoke</v>
      </c>
      <c r="K31" t="str" cm="1">
        <f t="array" ref="K31">_xlfn.IFS(Data1!CP33=1,"First trimester",Data1!CP33=2,"Second trimester",Data1!CP33=3,"Third trimester",Data1!CP33="null","null")</f>
        <v>First trimester</v>
      </c>
      <c r="L31" s="51" t="str" cm="1">
        <f t="array" ref="L31">_xlfn.IFS(Data2!EX33=1, "Adequate pregnancy monitoring", Data2!EX33=2, "Medium pregnancy monitoring", Data2!EX33=3, "Inadequate pregnancy monitoring",Data2!EX33="null","null")</f>
        <v>Medium pregnancy monitoring</v>
      </c>
      <c r="M31" t="str" cm="1">
        <f t="array" ref="M31">_xlfn.IFS(Data1!CG33=0,"No",Data1!CG33=1,"Yes",Data1!CG33="null","null")</f>
        <v>null</v>
      </c>
      <c r="N31" t="str" cm="1">
        <f t="array" ref="N31">_xlfn.IFS(Data1!CZ33=0,"No",Data1!CZ33=1,"Yes",Data1!CZ33="null","null")</f>
        <v>No</v>
      </c>
    </row>
    <row r="32" spans="1:14" ht="39.6" x14ac:dyDescent="0.25">
      <c r="A32" t="str">
        <f>Categorize!T32</f>
        <v>week premature</v>
      </c>
      <c r="B32" t="str">
        <f>Categorize!I32</f>
        <v>20-39</v>
      </c>
      <c r="C32" s="51" t="str" cm="1">
        <f t="array" ref="C32">_xlfn.IFS(Data1!E34=1,"Isreal",Data1!E34=2,"the former Soviet Union",Data1!E34=3,"Else", Data1!E34="null","null")</f>
        <v>the former Soviet Union</v>
      </c>
      <c r="D32" t="str" cm="1">
        <f t="array" ref="D32">_xlfn.IFS(Data1!G34=1,"Yes",Data1!G34=0,"No",Data1!G34="null","null")</f>
        <v>No</v>
      </c>
      <c r="E32" t="str" cm="1">
        <f t="array" ref="E32">_xlfn.IFS(Data1!BY34=1,"Muslim Arab",Data1!BY34=2,"Christian Arab",Data1!BY34=3,"Russian Christian", Data1!BY34=4,"Circassian",Data1!BY34=5,"Druze", Data1!BY34=6,"Ethiopian", Data1!BY34=7,"Ashkenazi", Data1!BY34=8,"Mizrachi",Data1!BY34=9,"Other", Data1!BY34="null","null" )</f>
        <v>Muslim Arab</v>
      </c>
      <c r="F32" t="str" cm="1">
        <f t="array" ref="F32">_xlfn.IFS(Data1!CA34=1,"Religious", Data1!CA34=2,"Traditional",Data1!CA34=3,"Secular", Data1!CA34="null", "null")</f>
        <v>Secular</v>
      </c>
      <c r="G32" s="51" t="str" cm="1">
        <f t="array" ref="G32">_xlfn.IFS(Data1!CC34=1,"Elementary",Data1!CC34=2,"High-school",Data1!CC34=3,"Academic", Data1!CC34="null","null")</f>
        <v>High-school</v>
      </c>
      <c r="H32" s="51" t="str" cm="1">
        <f t="array" ref="H32">_xlfn.IFS(Data1!CF34=1,"Below average",Data1!CF34=2,"Average",Data1!CF34=3,"Above average",Data1!CF34="null","null")</f>
        <v>Below average</v>
      </c>
      <c r="I32" s="51" t="str" cm="1">
        <f t="array" ref="I32">_xlfn.IFS(Data3!FN33=1,"Never smoked",Data3!FN33=2,"Stopped smoking completely",Data3!FN33="3b","Smokes less than before pregnancy",Data3!FN33="3a","Smokes today as before pregnancy",Data3!FN33="null","null")</f>
        <v>Never smoked</v>
      </c>
      <c r="J32" t="str" cm="1">
        <f t="array" ref="J32">_xlfn.IFS(Data3!FQ33=0,"Doesnt smoke",Data3!FQ33=1,"Smoke",Data3!FQ33="null","null")</f>
        <v>Doesnt smoke</v>
      </c>
      <c r="K32" t="str" cm="1">
        <f t="array" ref="K32">_xlfn.IFS(Data1!CP34=1,"First trimester",Data1!CP34=2,"Second trimester",Data1!CP34=3,"Third trimester",Data1!CP34="null","null")</f>
        <v>First trimester</v>
      </c>
      <c r="L32" s="51" t="str" cm="1">
        <f t="array" ref="L32">_xlfn.IFS(Data2!EX34=1, "Adequate pregnancy monitoring", Data2!EX34=2, "Medium pregnancy monitoring", Data2!EX34=3, "Inadequate pregnancy monitoring",Data2!EX34="null","null")</f>
        <v>Inadequate pregnancy monitoring</v>
      </c>
      <c r="M32" t="str" cm="1">
        <f t="array" ref="M32">_xlfn.IFS(Data1!CG34=0,"No",Data1!CG34=1,"Yes",Data1!CG34="null","null")</f>
        <v>No</v>
      </c>
      <c r="N32" t="str" cm="1">
        <f t="array" ref="N32">_xlfn.IFS(Data1!CZ34=0,"No",Data1!CZ34=1,"Yes",Data1!CZ34="null","null")</f>
        <v>Yes</v>
      </c>
    </row>
    <row r="33" spans="1:14" ht="39.6" x14ac:dyDescent="0.25">
      <c r="A33" t="str">
        <f>Categorize!T33</f>
        <v>week premature</v>
      </c>
      <c r="B33" t="str">
        <f>Categorize!I33</f>
        <v>20-39</v>
      </c>
      <c r="C33" s="51" t="str" cm="1">
        <f t="array" ref="C33">_xlfn.IFS(Data1!E35=1,"Isreal",Data1!E35=2,"the former Soviet Union",Data1!E35=3,"Else", Data1!E35="null","null")</f>
        <v>the former Soviet Union</v>
      </c>
      <c r="D33" t="str" cm="1">
        <f t="array" ref="D33">_xlfn.IFS(Data1!G35=1,"Yes",Data1!G35=0,"No",Data1!G35="null","null")</f>
        <v>Yes</v>
      </c>
      <c r="E33" t="str" cm="1">
        <f t="array" ref="E33">_xlfn.IFS(Data1!BY35=1,"Muslim Arab",Data1!BY35=2,"Christian Arab",Data1!BY35=3,"Russian Christian", Data1!BY35=4,"Circassian",Data1!BY35=5,"Druze", Data1!BY35=6,"Ethiopian", Data1!BY35=7,"Ashkenazi", Data1!BY35=8,"Mizrachi",Data1!BY35=9,"Other", Data1!BY35="null","null" )</f>
        <v>Muslim Arab</v>
      </c>
      <c r="F33" t="str" cm="1">
        <f t="array" ref="F33">_xlfn.IFS(Data1!CA35=1,"Religious", Data1!CA35=2,"Traditional",Data1!CA35=3,"Secular", Data1!CA35="null", "null")</f>
        <v>Religious</v>
      </c>
      <c r="G33" s="51" t="str" cm="1">
        <f t="array" ref="G33">_xlfn.IFS(Data1!CC35=1,"Elementary",Data1!CC35=2,"High-school",Data1!CC35=3,"Academic", Data1!CC35="null","null")</f>
        <v>Academic</v>
      </c>
      <c r="H33" s="51" t="str" cm="1">
        <f t="array" ref="H33">_xlfn.IFS(Data1!CF35=1,"Below average",Data1!CF35=2,"Average",Data1!CF35=3,"Above average",Data1!CF35="null","null")</f>
        <v>Average</v>
      </c>
      <c r="I33" s="51" t="str" cm="1">
        <f t="array" ref="I33">_xlfn.IFS(Data3!FN34=1,"Never smoked",Data3!FN34=2,"Stopped smoking completely",Data3!FN34="3b","Smokes less than before pregnancy",Data3!FN34="3a","Smokes today as before pregnancy",Data3!FN34="null","null")</f>
        <v>Never smoked</v>
      </c>
      <c r="J33" t="str" cm="1">
        <f t="array" ref="J33">_xlfn.IFS(Data3!FQ34=0,"Doesnt smoke",Data3!FQ34=1,"Smoke",Data3!FQ34="null","null")</f>
        <v>Doesnt smoke</v>
      </c>
      <c r="K33" t="str" cm="1">
        <f t="array" ref="K33">_xlfn.IFS(Data1!CP35=1,"First trimester",Data1!CP35=2,"Second trimester",Data1!CP35=3,"Third trimester",Data1!CP35="null","null")</f>
        <v>Second trimester</v>
      </c>
      <c r="L33" s="51" t="str" cm="1">
        <f t="array" ref="L33">_xlfn.IFS(Data2!EX35=1, "Adequate pregnancy monitoring", Data2!EX35=2, "Medium pregnancy monitoring", Data2!EX35=3, "Inadequate pregnancy monitoring",Data2!EX35="null","null")</f>
        <v>Medium pregnancy monitoring</v>
      </c>
      <c r="M33" t="str" cm="1">
        <f t="array" ref="M33">_xlfn.IFS(Data1!CG35=0,"No",Data1!CG35=1,"Yes",Data1!CG35="null","null")</f>
        <v>No</v>
      </c>
      <c r="N33" t="str" cm="1">
        <f t="array" ref="N33">_xlfn.IFS(Data1!CZ35=0,"No",Data1!CZ35=1,"Yes",Data1!CZ35="null","null")</f>
        <v>No</v>
      </c>
    </row>
    <row r="34" spans="1:14" ht="39.6" x14ac:dyDescent="0.25">
      <c r="A34" t="str">
        <f>Categorize!T34</f>
        <v>week premature</v>
      </c>
      <c r="B34" t="str">
        <f>Categorize!I34</f>
        <v>20-39</v>
      </c>
      <c r="C34" s="51" t="str" cm="1">
        <f t="array" ref="C34">_xlfn.IFS(Data1!E36=1,"Isreal",Data1!E36=2,"the former Soviet Union",Data1!E36=3,"Else", Data1!E36="null","null")</f>
        <v>Isreal</v>
      </c>
      <c r="D34" t="str" cm="1">
        <f t="array" ref="D34">_xlfn.IFS(Data1!G36=1,"Yes",Data1!G36=0,"No",Data1!G36="null","null")</f>
        <v>No</v>
      </c>
      <c r="E34" t="str" cm="1">
        <f t="array" ref="E34">_xlfn.IFS(Data1!BY36=1,"Muslim Arab",Data1!BY36=2,"Christian Arab",Data1!BY36=3,"Russian Christian", Data1!BY36=4,"Circassian",Data1!BY36=5,"Druze", Data1!BY36=6,"Ethiopian", Data1!BY36=7,"Ashkenazi", Data1!BY36=8,"Mizrachi",Data1!BY36=9,"Other", Data1!BY36="null","null" )</f>
        <v>Circassian</v>
      </c>
      <c r="F34" t="str" cm="1">
        <f t="array" ref="F34">_xlfn.IFS(Data1!CA36=1,"Religious", Data1!CA36=2,"Traditional",Data1!CA36=3,"Secular", Data1!CA36="null", "null")</f>
        <v>Religious</v>
      </c>
      <c r="G34" s="51" t="str" cm="1">
        <f t="array" ref="G34">_xlfn.IFS(Data1!CC36=1,"Elementary",Data1!CC36=2,"High-school",Data1!CC36=3,"Academic", Data1!CC36="null","null")</f>
        <v>High-school</v>
      </c>
      <c r="H34" s="51" t="str" cm="1">
        <f t="array" ref="H34">_xlfn.IFS(Data1!CF36=1,"Below average",Data1!CF36=2,"Average",Data1!CF36=3,"Above average",Data1!CF36="null","null")</f>
        <v>null</v>
      </c>
      <c r="I34" s="51" t="str" cm="1">
        <f t="array" ref="I34">_xlfn.IFS(Data3!FN35=1,"Never smoked",Data3!FN35=2,"Stopped smoking completely",Data3!FN35="3b","Smokes less than before pregnancy",Data3!FN35="3a","Smokes today as before pregnancy",Data3!FN35="null","null")</f>
        <v>Never smoked</v>
      </c>
      <c r="J34" t="str" cm="1">
        <f t="array" ref="J34">_xlfn.IFS(Data3!FQ35=0,"Doesnt smoke",Data3!FQ35=1,"Smoke",Data3!FQ35="null","null")</f>
        <v>Doesnt smoke</v>
      </c>
      <c r="K34" t="str" cm="1">
        <f t="array" ref="K34">_xlfn.IFS(Data1!CP36=1,"First trimester",Data1!CP36=2,"Second trimester",Data1!CP36=3,"Third trimester",Data1!CP36="null","null")</f>
        <v>Second trimester</v>
      </c>
      <c r="L34" s="51" t="str" cm="1">
        <f t="array" ref="L34">_xlfn.IFS(Data2!EX36=1, "Adequate pregnancy monitoring", Data2!EX36=2, "Medium pregnancy monitoring", Data2!EX36=3, "Inadequate pregnancy monitoring",Data2!EX36="null","null")</f>
        <v>Inadequate pregnancy monitoring</v>
      </c>
      <c r="M34" t="str" cm="1">
        <f t="array" ref="M34">_xlfn.IFS(Data1!CG36=0,"No",Data1!CG36=1,"Yes",Data1!CG36="null","null")</f>
        <v>No</v>
      </c>
      <c r="N34" t="str" cm="1">
        <f t="array" ref="N34">_xlfn.IFS(Data1!CZ36=0,"No",Data1!CZ36=1,"Yes",Data1!CZ36="null","null")</f>
        <v>No</v>
      </c>
    </row>
    <row r="35" spans="1:14" ht="39.6" x14ac:dyDescent="0.25">
      <c r="A35" t="str">
        <f>Categorize!T35</f>
        <v>week premature</v>
      </c>
      <c r="B35" t="str">
        <f>Categorize!I35</f>
        <v>20-39</v>
      </c>
      <c r="C35" s="51" t="str" cm="1">
        <f t="array" ref="C35">_xlfn.IFS(Data1!E37=1,"Isreal",Data1!E37=2,"the former Soviet Union",Data1!E37=3,"Else", Data1!E37="null","null")</f>
        <v>Isreal</v>
      </c>
      <c r="D35" t="str" cm="1">
        <f t="array" ref="D35">_xlfn.IFS(Data1!G37=1,"Yes",Data1!G37=0,"No",Data1!G37="null","null")</f>
        <v>No</v>
      </c>
      <c r="E35" t="str" cm="1">
        <f t="array" ref="E35">_xlfn.IFS(Data1!BY37=1,"Muslim Arab",Data1!BY37=2,"Christian Arab",Data1!BY37=3,"Russian Christian", Data1!BY37=4,"Circassian",Data1!BY37=5,"Druze", Data1!BY37=6,"Ethiopian", Data1!BY37=7,"Ashkenazi", Data1!BY37=8,"Mizrachi",Data1!BY37=9,"Other", Data1!BY37="null","null" )</f>
        <v>Russian Christian</v>
      </c>
      <c r="F35" t="str" cm="1">
        <f t="array" ref="F35">_xlfn.IFS(Data1!CA37=1,"Religious", Data1!CA37=2,"Traditional",Data1!CA37=3,"Secular", Data1!CA37="null", "null")</f>
        <v>Traditional</v>
      </c>
      <c r="G35" s="51" t="str" cm="1">
        <f t="array" ref="G35">_xlfn.IFS(Data1!CC37=1,"Elementary",Data1!CC37=2,"High-school",Data1!CC37=3,"Academic", Data1!CC37="null","null")</f>
        <v>High-school</v>
      </c>
      <c r="H35" s="51" t="str" cm="1">
        <f t="array" ref="H35">_xlfn.IFS(Data1!CF37=1,"Below average",Data1!CF37=2,"Average",Data1!CF37=3,"Above average",Data1!CF37="null","null")</f>
        <v>null</v>
      </c>
      <c r="I35" s="51" t="str" cm="1">
        <f t="array" ref="I35">_xlfn.IFS(Data3!FN36=1,"Never smoked",Data3!FN36=2,"Stopped smoking completely",Data3!FN36="3b","Smokes less than before pregnancy",Data3!FN36="3a","Smokes today as before pregnancy",Data3!FN36="null","null")</f>
        <v>Never smoked</v>
      </c>
      <c r="J35" t="str" cm="1">
        <f t="array" ref="J35">_xlfn.IFS(Data3!FQ36=0,"Doesnt smoke",Data3!FQ36=1,"Smoke",Data3!FQ36="null","null")</f>
        <v>Smoke</v>
      </c>
      <c r="K35" t="str" cm="1">
        <f t="array" ref="K35">_xlfn.IFS(Data1!CP37=1,"First trimester",Data1!CP37=2,"Second trimester",Data1!CP37=3,"Third trimester",Data1!CP37="null","null")</f>
        <v>Second trimester</v>
      </c>
      <c r="L35" s="51" t="str" cm="1">
        <f t="array" ref="L35">_xlfn.IFS(Data2!EX37=1, "Adequate pregnancy monitoring", Data2!EX37=2, "Medium pregnancy monitoring", Data2!EX37=3, "Inadequate pregnancy monitoring",Data2!EX37="null","null")</f>
        <v>Inadequate pregnancy monitoring</v>
      </c>
      <c r="M35" t="str" cm="1">
        <f t="array" ref="M35">_xlfn.IFS(Data1!CG37=0,"No",Data1!CG37=1,"Yes",Data1!CG37="null","null")</f>
        <v>No</v>
      </c>
      <c r="N35" t="str" cm="1">
        <f t="array" ref="N35">_xlfn.IFS(Data1!CZ37=0,"No",Data1!CZ37=1,"Yes",Data1!CZ37="null","null")</f>
        <v>No</v>
      </c>
    </row>
    <row r="36" spans="1:14" ht="39.6" x14ac:dyDescent="0.25">
      <c r="A36" t="str">
        <f>Categorize!T36</f>
        <v>week premature</v>
      </c>
      <c r="B36" t="str">
        <f>Categorize!I36</f>
        <v>20-39</v>
      </c>
      <c r="C36" s="51" t="str" cm="1">
        <f t="array" ref="C36">_xlfn.IFS(Data1!E38=1,"Isreal",Data1!E38=2,"the former Soviet Union",Data1!E38=3,"Else", Data1!E38="null","null")</f>
        <v>Isreal</v>
      </c>
      <c r="D36" t="str" cm="1">
        <f t="array" ref="D36">_xlfn.IFS(Data1!G38=1,"Yes",Data1!G38=0,"No",Data1!G38="null","null")</f>
        <v>No</v>
      </c>
      <c r="E36" t="str" cm="1">
        <f t="array" ref="E36">_xlfn.IFS(Data1!BY38=1,"Muslim Arab",Data1!BY38=2,"Christian Arab",Data1!BY38=3,"Russian Christian", Data1!BY38=4,"Circassian",Data1!BY38=5,"Druze", Data1!BY38=6,"Ethiopian", Data1!BY38=7,"Ashkenazi", Data1!BY38=8,"Mizrachi",Data1!BY38=9,"Other", Data1!BY38="null","null" )</f>
        <v>Christian Arab</v>
      </c>
      <c r="F36" t="str" cm="1">
        <f t="array" ref="F36">_xlfn.IFS(Data1!CA38=1,"Religious", Data1!CA38=2,"Traditional",Data1!CA38=3,"Secular", Data1!CA38="null", "null")</f>
        <v>Traditional</v>
      </c>
      <c r="G36" s="51" t="str" cm="1">
        <f t="array" ref="G36">_xlfn.IFS(Data1!CC38=1,"Elementary",Data1!CC38=2,"High-school",Data1!CC38=3,"Academic", Data1!CC38="null","null")</f>
        <v>High-school</v>
      </c>
      <c r="H36" s="51" t="str" cm="1">
        <f t="array" ref="H36">_xlfn.IFS(Data1!CF38=1,"Below average",Data1!CF38=2,"Average",Data1!CF38=3,"Above average",Data1!CF38="null","null")</f>
        <v>Below average</v>
      </c>
      <c r="I36" s="51" t="str" cm="1">
        <f t="array" ref="I36">_xlfn.IFS(Data3!FN37=1,"Never smoked",Data3!FN37=2,"Stopped smoking completely",Data3!FN37="3b","Smokes less than before pregnancy",Data3!FN37="3a","Smokes today as before pregnancy",Data3!FN37="null","null")</f>
        <v>Never smoked</v>
      </c>
      <c r="J36" t="str" cm="1">
        <f t="array" ref="J36">_xlfn.IFS(Data3!FQ37=0,"Doesnt smoke",Data3!FQ37=1,"Smoke",Data3!FQ37="null","null")</f>
        <v>Smoke</v>
      </c>
      <c r="K36" t="str" cm="1">
        <f t="array" ref="K36">_xlfn.IFS(Data1!CP38=1,"First trimester",Data1!CP38=2,"Second trimester",Data1!CP38=3,"Third trimester",Data1!CP38="null","null")</f>
        <v>Second trimester</v>
      </c>
      <c r="L36" s="51" t="str" cm="1">
        <f t="array" ref="L36">_xlfn.IFS(Data2!EX38=1, "Adequate pregnancy monitoring", Data2!EX38=2, "Medium pregnancy monitoring", Data2!EX38=3, "Inadequate pregnancy monitoring",Data2!EX38="null","null")</f>
        <v>Inadequate pregnancy monitoring</v>
      </c>
      <c r="M36" t="str" cm="1">
        <f t="array" ref="M36">_xlfn.IFS(Data1!CG38=0,"No",Data1!CG38=1,"Yes",Data1!CG38="null","null")</f>
        <v>No</v>
      </c>
      <c r="N36" t="str" cm="1">
        <f t="array" ref="N36">_xlfn.IFS(Data1!CZ38=0,"No",Data1!CZ38=1,"Yes",Data1!CZ38="null","null")</f>
        <v>No</v>
      </c>
    </row>
    <row r="37" spans="1:14" ht="39.6" x14ac:dyDescent="0.25">
      <c r="A37" t="str">
        <f>Categorize!T37</f>
        <v>week premature</v>
      </c>
      <c r="B37" t="str">
        <f>Categorize!I37</f>
        <v>20-39</v>
      </c>
      <c r="C37" s="51" t="str" cm="1">
        <f t="array" ref="C37">_xlfn.IFS(Data1!E39=1,"Isreal",Data1!E39=2,"the former Soviet Union",Data1!E39=3,"Else", Data1!E39="null","null")</f>
        <v>the former Soviet Union</v>
      </c>
      <c r="D37" t="str" cm="1">
        <f t="array" ref="D37">_xlfn.IFS(Data1!G39=1,"Yes",Data1!G39=0,"No",Data1!G39="null","null")</f>
        <v>No</v>
      </c>
      <c r="E37" t="str" cm="1">
        <f t="array" ref="E37">_xlfn.IFS(Data1!BY39=1,"Muslim Arab",Data1!BY39=2,"Christian Arab",Data1!BY39=3,"Russian Christian", Data1!BY39=4,"Circassian",Data1!BY39=5,"Druze", Data1!BY39=6,"Ethiopian", Data1!BY39=7,"Ashkenazi", Data1!BY39=8,"Mizrachi",Data1!BY39=9,"Other", Data1!BY39="null","null" )</f>
        <v>Muslim Arab</v>
      </c>
      <c r="F37" t="str" cm="1">
        <f t="array" ref="F37">_xlfn.IFS(Data1!CA39=1,"Religious", Data1!CA39=2,"Traditional",Data1!CA39=3,"Secular", Data1!CA39="null", "null")</f>
        <v>Secular</v>
      </c>
      <c r="G37" s="51" t="str" cm="1">
        <f t="array" ref="G37">_xlfn.IFS(Data1!CC39=1,"Elementary",Data1!CC39=2,"High-school",Data1!CC39=3,"Academic", Data1!CC39="null","null")</f>
        <v>High-school</v>
      </c>
      <c r="H37" s="51" t="str" cm="1">
        <f t="array" ref="H37">_xlfn.IFS(Data1!CF39=1,"Below average",Data1!CF39=2,"Average",Data1!CF39=3,"Above average",Data1!CF39="null","null")</f>
        <v>null</v>
      </c>
      <c r="I37" s="51" t="str" cm="1">
        <f t="array" ref="I37">_xlfn.IFS(Data3!FN38=1,"Never smoked",Data3!FN38=2,"Stopped smoking completely",Data3!FN38="3b","Smokes less than before pregnancy",Data3!FN38="3a","Smokes today as before pregnancy",Data3!FN38="null","null")</f>
        <v>Never smoked</v>
      </c>
      <c r="J37" t="str" cm="1">
        <f t="array" ref="J37">_xlfn.IFS(Data3!FQ38=0,"Doesnt smoke",Data3!FQ38=1,"Smoke",Data3!FQ38="null","null")</f>
        <v>Doesnt smoke</v>
      </c>
      <c r="K37" t="str" cm="1">
        <f t="array" ref="K37">_xlfn.IFS(Data1!CP39=1,"First trimester",Data1!CP39=2,"Second trimester",Data1!CP39=3,"Third trimester",Data1!CP39="null","null")</f>
        <v>Second trimester</v>
      </c>
      <c r="L37" s="51" t="str" cm="1">
        <f t="array" ref="L37">_xlfn.IFS(Data2!EX39=1, "Adequate pregnancy monitoring", Data2!EX39=2, "Medium pregnancy monitoring", Data2!EX39=3, "Inadequate pregnancy monitoring",Data2!EX39="null","null")</f>
        <v>Inadequate pregnancy monitoring</v>
      </c>
      <c r="M37" t="str" cm="1">
        <f t="array" ref="M37">_xlfn.IFS(Data1!CG39=0,"No",Data1!CG39=1,"Yes",Data1!CG39="null","null")</f>
        <v>No</v>
      </c>
      <c r="N37" t="str" cm="1">
        <f t="array" ref="N37">_xlfn.IFS(Data1!CZ39=0,"No",Data1!CZ39=1,"Yes",Data1!CZ39="null","null")</f>
        <v>No</v>
      </c>
    </row>
    <row r="38" spans="1:14" ht="39.6" x14ac:dyDescent="0.25">
      <c r="A38" t="str">
        <f>Categorize!T38</f>
        <v>week premature</v>
      </c>
      <c r="B38" t="str">
        <f>Categorize!I38</f>
        <v>20-39</v>
      </c>
      <c r="C38" s="51" t="str" cm="1">
        <f t="array" ref="C38">_xlfn.IFS(Data1!E40=1,"Isreal",Data1!E40=2,"the former Soviet Union",Data1!E40=3,"Else", Data1!E40="null","null")</f>
        <v>Isreal</v>
      </c>
      <c r="D38" t="str" cm="1">
        <f t="array" ref="D38">_xlfn.IFS(Data1!G40=1,"Yes",Data1!G40=0,"No",Data1!G40="null","null")</f>
        <v>No</v>
      </c>
      <c r="E38" t="str" cm="1">
        <f t="array" ref="E38">_xlfn.IFS(Data1!BY40=1,"Muslim Arab",Data1!BY40=2,"Christian Arab",Data1!BY40=3,"Russian Christian", Data1!BY40=4,"Circassian",Data1!BY40=5,"Druze", Data1!BY40=6,"Ethiopian", Data1!BY40=7,"Ashkenazi", Data1!BY40=8,"Mizrachi",Data1!BY40=9,"Other", Data1!BY40="null","null" )</f>
        <v>Muslim Arab</v>
      </c>
      <c r="F38" t="str" cm="1">
        <f t="array" ref="F38">_xlfn.IFS(Data1!CA40=1,"Religious", Data1!CA40=2,"Traditional",Data1!CA40=3,"Secular", Data1!CA40="null", "null")</f>
        <v>Secular</v>
      </c>
      <c r="G38" s="51" t="str" cm="1">
        <f t="array" ref="G38">_xlfn.IFS(Data1!CC40=1,"Elementary",Data1!CC40=2,"High-school",Data1!CC40=3,"Academic", Data1!CC40="null","null")</f>
        <v>High-school</v>
      </c>
      <c r="H38" s="51" t="str" cm="1">
        <f t="array" ref="H38">_xlfn.IFS(Data1!CF40=1,"Below average",Data1!CF40=2,"Average",Data1!CF40=3,"Above average",Data1!CF40="null","null")</f>
        <v>null</v>
      </c>
      <c r="I38" s="51" t="str" cm="1">
        <f t="array" ref="I38">_xlfn.IFS(Data3!FN39=1,"Never smoked",Data3!FN39=2,"Stopped smoking completely",Data3!FN39="3b","Smokes less than before pregnancy",Data3!FN39="3a","Smokes today as before pregnancy",Data3!FN39="null","null")</f>
        <v>Never smoked</v>
      </c>
      <c r="J38" t="str" cm="1">
        <f t="array" ref="J38">_xlfn.IFS(Data3!FQ39=0,"Doesnt smoke",Data3!FQ39=1,"Smoke",Data3!FQ39="null","null")</f>
        <v>null</v>
      </c>
      <c r="K38" t="str" cm="1">
        <f t="array" ref="K38">_xlfn.IFS(Data1!CP40=1,"First trimester",Data1!CP40=2,"Second trimester",Data1!CP40=3,"Third trimester",Data1!CP40="null","null")</f>
        <v>Second trimester</v>
      </c>
      <c r="L38" s="51" t="str" cm="1">
        <f t="array" ref="L38">_xlfn.IFS(Data2!EX40=1, "Adequate pregnancy monitoring", Data2!EX40=2, "Medium pregnancy monitoring", Data2!EX40=3, "Inadequate pregnancy monitoring",Data2!EX40="null","null")</f>
        <v>Inadequate pregnancy monitoring</v>
      </c>
      <c r="M38" t="str" cm="1">
        <f t="array" ref="M38">_xlfn.IFS(Data1!CG40=0,"No",Data1!CG40=1,"Yes",Data1!CG40="null","null")</f>
        <v>No</v>
      </c>
      <c r="N38" t="str" cm="1">
        <f t="array" ref="N38">_xlfn.IFS(Data1!CZ40=0,"No",Data1!CZ40=1,"Yes",Data1!CZ40="null","null")</f>
        <v>No</v>
      </c>
    </row>
    <row r="39" spans="1:14" ht="39.6" x14ac:dyDescent="0.25">
      <c r="A39" t="str">
        <f>Categorize!T39</f>
        <v>week premature</v>
      </c>
      <c r="B39" t="str">
        <f>Categorize!I39</f>
        <v>20-39</v>
      </c>
      <c r="C39" s="51" t="str" cm="1">
        <f t="array" ref="C39">_xlfn.IFS(Data1!E41=1,"Isreal",Data1!E41=2,"the former Soviet Union",Data1!E41=3,"Else", Data1!E41="null","null")</f>
        <v>Isreal</v>
      </c>
      <c r="D39" t="str" cm="1">
        <f t="array" ref="D39">_xlfn.IFS(Data1!G41=1,"Yes",Data1!G41=0,"No",Data1!G41="null","null")</f>
        <v>No</v>
      </c>
      <c r="E39" t="str" cm="1">
        <f t="array" ref="E39">_xlfn.IFS(Data1!BY41=1,"Muslim Arab",Data1!BY41=2,"Christian Arab",Data1!BY41=3,"Russian Christian", Data1!BY41=4,"Circassian",Data1!BY41=5,"Druze", Data1!BY41=6,"Ethiopian", Data1!BY41=7,"Ashkenazi", Data1!BY41=8,"Mizrachi",Data1!BY41=9,"Other", Data1!BY41="null","null" )</f>
        <v>Muslim Arab</v>
      </c>
      <c r="F39" t="str" cm="1">
        <f t="array" ref="F39">_xlfn.IFS(Data1!CA41=1,"Religious", Data1!CA41=2,"Traditional",Data1!CA41=3,"Secular", Data1!CA41="null", "null")</f>
        <v>Secular</v>
      </c>
      <c r="G39" s="51" t="str" cm="1">
        <f t="array" ref="G39">_xlfn.IFS(Data1!CC41=1,"Elementary",Data1!CC41=2,"High-school",Data1!CC41=3,"Academic", Data1!CC41="null","null")</f>
        <v>High-school</v>
      </c>
      <c r="H39" s="51" t="str" cm="1">
        <f t="array" ref="H39">_xlfn.IFS(Data1!CF41=1,"Below average",Data1!CF41=2,"Average",Data1!CF41=3,"Above average",Data1!CF41="null","null")</f>
        <v>Below average</v>
      </c>
      <c r="I39" s="51" t="str" cm="1">
        <f t="array" ref="I39">_xlfn.IFS(Data3!FN40=1,"Never smoked",Data3!FN40=2,"Stopped smoking completely",Data3!FN40="3b","Smokes less than before pregnancy",Data3!FN40="3a","Smokes today as before pregnancy",Data3!FN40="null","null")</f>
        <v>Never smoked</v>
      </c>
      <c r="J39" t="str" cm="1">
        <f t="array" ref="J39">_xlfn.IFS(Data3!FQ40=0,"Doesnt smoke",Data3!FQ40=1,"Smoke",Data3!FQ40="null","null")</f>
        <v>Smoke</v>
      </c>
      <c r="K39" t="str" cm="1">
        <f t="array" ref="K39">_xlfn.IFS(Data1!CP41=1,"First trimester",Data1!CP41=2,"Second trimester",Data1!CP41=3,"Third trimester",Data1!CP41="null","null")</f>
        <v>First trimester</v>
      </c>
      <c r="L39" s="51" t="str" cm="1">
        <f t="array" ref="L39">_xlfn.IFS(Data2!EX41=1, "Adequate pregnancy monitoring", Data2!EX41=2, "Medium pregnancy monitoring", Data2!EX41=3, "Inadequate pregnancy monitoring",Data2!EX41="null","null")</f>
        <v>Inadequate pregnancy monitoring</v>
      </c>
      <c r="M39" t="str" cm="1">
        <f t="array" ref="M39">_xlfn.IFS(Data1!CG41=0,"No",Data1!CG41=1,"Yes",Data1!CG41="null","null")</f>
        <v>No</v>
      </c>
      <c r="N39" t="str" cm="1">
        <f t="array" ref="N39">_xlfn.IFS(Data1!CZ41=0,"No",Data1!CZ41=1,"Yes",Data1!CZ41="null","null")</f>
        <v>No</v>
      </c>
    </row>
    <row r="40" spans="1:14" ht="39.6" x14ac:dyDescent="0.25">
      <c r="A40" t="str">
        <f>Categorize!T40</f>
        <v>week premature</v>
      </c>
      <c r="B40" t="str">
        <f>Categorize!I40</f>
        <v>20-39</v>
      </c>
      <c r="C40" s="51" t="str" cm="1">
        <f t="array" ref="C40">_xlfn.IFS(Data1!E42=1,"Isreal",Data1!E42=2,"the former Soviet Union",Data1!E42=3,"Else", Data1!E42="null","null")</f>
        <v>Isreal</v>
      </c>
      <c r="D40" t="str" cm="1">
        <f t="array" ref="D40">_xlfn.IFS(Data1!G42=1,"Yes",Data1!G42=0,"No",Data1!G42="null","null")</f>
        <v>Yes</v>
      </c>
      <c r="E40" t="str" cm="1">
        <f t="array" ref="E40">_xlfn.IFS(Data1!BY42=1,"Muslim Arab",Data1!BY42=2,"Christian Arab",Data1!BY42=3,"Russian Christian", Data1!BY42=4,"Circassian",Data1!BY42=5,"Druze", Data1!BY42=6,"Ethiopian", Data1!BY42=7,"Ashkenazi", Data1!BY42=8,"Mizrachi",Data1!BY42=9,"Other", Data1!BY42="null","null" )</f>
        <v>Muslim Arab</v>
      </c>
      <c r="F40" t="str" cm="1">
        <f t="array" ref="F40">_xlfn.IFS(Data1!CA42=1,"Religious", Data1!CA42=2,"Traditional",Data1!CA42=3,"Secular", Data1!CA42="null", "null")</f>
        <v>Secular</v>
      </c>
      <c r="G40" s="51" t="str" cm="1">
        <f t="array" ref="G40">_xlfn.IFS(Data1!CC42=1,"Elementary",Data1!CC42=2,"High-school",Data1!CC42=3,"Academic", Data1!CC42="null","null")</f>
        <v>High-school</v>
      </c>
      <c r="H40" s="51" t="str" cm="1">
        <f t="array" ref="H40">_xlfn.IFS(Data1!CF42=1,"Below average",Data1!CF42=2,"Average",Data1!CF42=3,"Above average",Data1!CF42="null","null")</f>
        <v>Below average</v>
      </c>
      <c r="I40" s="51" t="str" cm="1">
        <f t="array" ref="I40">_xlfn.IFS(Data3!FN41=1,"Never smoked",Data3!FN41=2,"Stopped smoking completely",Data3!FN41="3b","Smokes less than before pregnancy",Data3!FN41="3a","Smokes today as before pregnancy",Data3!FN41="null","null")</f>
        <v>Never smoked</v>
      </c>
      <c r="J40" t="str" cm="1">
        <f t="array" ref="J40">_xlfn.IFS(Data3!FQ41=0,"Doesnt smoke",Data3!FQ41=1,"Smoke",Data3!FQ41="null","null")</f>
        <v>Doesnt smoke</v>
      </c>
      <c r="K40" t="str" cm="1">
        <f t="array" ref="K40">_xlfn.IFS(Data1!CP42=1,"First trimester",Data1!CP42=2,"Second trimester",Data1!CP42=3,"Third trimester",Data1!CP42="null","null")</f>
        <v>Second trimester</v>
      </c>
      <c r="L40" s="51" t="str" cm="1">
        <f t="array" ref="L40">_xlfn.IFS(Data2!EX42=1, "Adequate pregnancy monitoring", Data2!EX42=2, "Medium pregnancy monitoring", Data2!EX42=3, "Inadequate pregnancy monitoring",Data2!EX42="null","null")</f>
        <v>Inadequate pregnancy monitoring</v>
      </c>
      <c r="M40" t="str" cm="1">
        <f t="array" ref="M40">_xlfn.IFS(Data1!CG42=0,"No",Data1!CG42=1,"Yes",Data1!CG42="null","null")</f>
        <v>No</v>
      </c>
      <c r="N40" t="str" cm="1">
        <f t="array" ref="N40">_xlfn.IFS(Data1!CZ42=0,"No",Data1!CZ42=1,"Yes",Data1!CZ42="null","null")</f>
        <v>No</v>
      </c>
    </row>
    <row r="41" spans="1:14" ht="39.6" x14ac:dyDescent="0.25">
      <c r="A41" t="str">
        <f>Categorize!T41</f>
        <v>week premature</v>
      </c>
      <c r="B41" t="str">
        <f>Categorize!I41</f>
        <v>20-39</v>
      </c>
      <c r="C41" s="51" t="str" cm="1">
        <f t="array" ref="C41">_xlfn.IFS(Data1!E43=1,"Isreal",Data1!E43=2,"the former Soviet Union",Data1!E43=3,"Else", Data1!E43="null","null")</f>
        <v>Isreal</v>
      </c>
      <c r="D41" t="str" cm="1">
        <f t="array" ref="D41">_xlfn.IFS(Data1!G43=1,"Yes",Data1!G43=0,"No",Data1!G43="null","null")</f>
        <v>No</v>
      </c>
      <c r="E41" t="str" cm="1">
        <f t="array" ref="E41">_xlfn.IFS(Data1!BY43=1,"Muslim Arab",Data1!BY43=2,"Christian Arab",Data1!BY43=3,"Russian Christian", Data1!BY43=4,"Circassian",Data1!BY43=5,"Druze", Data1!BY43=6,"Ethiopian", Data1!BY43=7,"Ashkenazi", Data1!BY43=8,"Mizrachi",Data1!BY43=9,"Other", Data1!BY43="null","null" )</f>
        <v>Muslim Arab</v>
      </c>
      <c r="F41" t="str" cm="1">
        <f t="array" ref="F41">_xlfn.IFS(Data1!CA43=1,"Religious", Data1!CA43=2,"Traditional",Data1!CA43=3,"Secular", Data1!CA43="null", "null")</f>
        <v>Religious</v>
      </c>
      <c r="G41" s="51" t="str" cm="1">
        <f t="array" ref="G41">_xlfn.IFS(Data1!CC43=1,"Elementary",Data1!CC43=2,"High-school",Data1!CC43=3,"Academic", Data1!CC43="null","null")</f>
        <v>Academic</v>
      </c>
      <c r="H41" s="51" t="str" cm="1">
        <f t="array" ref="H41">_xlfn.IFS(Data1!CF43=1,"Below average",Data1!CF43=2,"Average",Data1!CF43=3,"Above average",Data1!CF43="null","null")</f>
        <v>Below average</v>
      </c>
      <c r="I41" s="51" t="str" cm="1">
        <f t="array" ref="I41">_xlfn.IFS(Data3!FN42=1,"Never smoked",Data3!FN42=2,"Stopped smoking completely",Data3!FN42="3b","Smokes less than before pregnancy",Data3!FN42="3a","Smokes today as before pregnancy",Data3!FN42="null","null")</f>
        <v>Never smoked</v>
      </c>
      <c r="J41" t="str" cm="1">
        <f t="array" ref="J41">_xlfn.IFS(Data3!FQ42=0,"Doesnt smoke",Data3!FQ42=1,"Smoke",Data3!FQ42="null","null")</f>
        <v>Doesnt smoke</v>
      </c>
      <c r="K41" t="str" cm="1">
        <f t="array" ref="K41">_xlfn.IFS(Data1!CP43=1,"First trimester",Data1!CP43=2,"Second trimester",Data1!CP43=3,"Third trimester",Data1!CP43="null","null")</f>
        <v>First trimester</v>
      </c>
      <c r="L41" s="51" t="str" cm="1">
        <f t="array" ref="L41">_xlfn.IFS(Data2!EX43=1, "Adequate pregnancy monitoring", Data2!EX43=2, "Medium pregnancy monitoring", Data2!EX43=3, "Inadequate pregnancy monitoring",Data2!EX43="null","null")</f>
        <v>Inadequate pregnancy monitoring</v>
      </c>
      <c r="M41" t="str" cm="1">
        <f t="array" ref="M41">_xlfn.IFS(Data1!CG43=0,"No",Data1!CG43=1,"Yes",Data1!CG43="null","null")</f>
        <v>No</v>
      </c>
      <c r="N41" t="str" cm="1">
        <f t="array" ref="N41">_xlfn.IFS(Data1!CZ43=0,"No",Data1!CZ43=1,"Yes",Data1!CZ43="null","null")</f>
        <v>No</v>
      </c>
    </row>
    <row r="42" spans="1:14" ht="39.6" x14ac:dyDescent="0.25">
      <c r="A42" t="str">
        <f>Categorize!T42</f>
        <v>week premature</v>
      </c>
      <c r="B42" t="str">
        <f>Categorize!I42</f>
        <v>20-39</v>
      </c>
      <c r="C42" s="51" t="str" cm="1">
        <f t="array" ref="C42">_xlfn.IFS(Data1!E44=1,"Isreal",Data1!E44=2,"the former Soviet Union",Data1!E44=3,"Else", Data1!E44="null","null")</f>
        <v>Isreal</v>
      </c>
      <c r="D42" t="str" cm="1">
        <f t="array" ref="D42">_xlfn.IFS(Data1!G44=1,"Yes",Data1!G44=0,"No",Data1!G44="null","null")</f>
        <v>No</v>
      </c>
      <c r="E42" t="str" cm="1">
        <f t="array" ref="E42">_xlfn.IFS(Data1!BY44=1,"Muslim Arab",Data1!BY44=2,"Christian Arab",Data1!BY44=3,"Russian Christian", Data1!BY44=4,"Circassian",Data1!BY44=5,"Druze", Data1!BY44=6,"Ethiopian", Data1!BY44=7,"Ashkenazi", Data1!BY44=8,"Mizrachi",Data1!BY44=9,"Other", Data1!BY44="null","null" )</f>
        <v>Muslim Arab</v>
      </c>
      <c r="F42" t="str" cm="1">
        <f t="array" ref="F42">_xlfn.IFS(Data1!CA44=1,"Religious", Data1!CA44=2,"Traditional",Data1!CA44=3,"Secular", Data1!CA44="null", "null")</f>
        <v>Religious</v>
      </c>
      <c r="G42" s="51" t="str" cm="1">
        <f t="array" ref="G42">_xlfn.IFS(Data1!CC44=1,"Elementary",Data1!CC44=2,"High-school",Data1!CC44=3,"Academic", Data1!CC44="null","null")</f>
        <v>High-school</v>
      </c>
      <c r="H42" s="51" t="str" cm="1">
        <f t="array" ref="H42">_xlfn.IFS(Data1!CF44=1,"Below average",Data1!CF44=2,"Average",Data1!CF44=3,"Above average",Data1!CF44="null","null")</f>
        <v>null</v>
      </c>
      <c r="I42" s="51" t="str" cm="1">
        <f t="array" ref="I42">_xlfn.IFS(Data3!FN43=1,"Never smoked",Data3!FN43=2,"Stopped smoking completely",Data3!FN43="3b","Smokes less than before pregnancy",Data3!FN43="3a","Smokes today as before pregnancy",Data3!FN43="null","null")</f>
        <v>Never smoked</v>
      </c>
      <c r="J42" t="str" cm="1">
        <f t="array" ref="J42">_xlfn.IFS(Data3!FQ43=0,"Doesnt smoke",Data3!FQ43=1,"Smoke",Data3!FQ43="null","null")</f>
        <v>Doesnt smoke</v>
      </c>
      <c r="K42" t="str" cm="1">
        <f t="array" ref="K42">_xlfn.IFS(Data1!CP44=1,"First trimester",Data1!CP44=2,"Second trimester",Data1!CP44=3,"Third trimester",Data1!CP44="null","null")</f>
        <v>Second trimester</v>
      </c>
      <c r="L42" s="51" t="str" cm="1">
        <f t="array" ref="L42">_xlfn.IFS(Data2!EX44=1, "Adequate pregnancy monitoring", Data2!EX44=2, "Medium pregnancy monitoring", Data2!EX44=3, "Inadequate pregnancy monitoring",Data2!EX44="null","null")</f>
        <v>Inadequate pregnancy monitoring</v>
      </c>
      <c r="M42" t="str" cm="1">
        <f t="array" ref="M42">_xlfn.IFS(Data1!CG44=0,"No",Data1!CG44=1,"Yes",Data1!CG44="null","null")</f>
        <v>No</v>
      </c>
      <c r="N42" t="str" cm="1">
        <f t="array" ref="N42">_xlfn.IFS(Data1!CZ44=0,"No",Data1!CZ44=1,"Yes",Data1!CZ44="null","null")</f>
        <v>No</v>
      </c>
    </row>
    <row r="43" spans="1:14" ht="39.6" x14ac:dyDescent="0.25">
      <c r="A43" t="str">
        <f>Categorize!T43</f>
        <v>week premature</v>
      </c>
      <c r="B43" t="str">
        <f>Categorize!I43</f>
        <v>20-39</v>
      </c>
      <c r="C43" s="51" t="str" cm="1">
        <f t="array" ref="C43">_xlfn.IFS(Data1!E45=1,"Isreal",Data1!E45=2,"the former Soviet Union",Data1!E45=3,"Else", Data1!E45="null","null")</f>
        <v>the former Soviet Union</v>
      </c>
      <c r="D43" t="str" cm="1">
        <f t="array" ref="D43">_xlfn.IFS(Data1!G45=1,"Yes",Data1!G45=0,"No",Data1!G45="null","null")</f>
        <v>No</v>
      </c>
      <c r="E43" t="str" cm="1">
        <f t="array" ref="E43">_xlfn.IFS(Data1!BY45=1,"Muslim Arab",Data1!BY45=2,"Christian Arab",Data1!BY45=3,"Russian Christian", Data1!BY45=4,"Circassian",Data1!BY45=5,"Druze", Data1!BY45=6,"Ethiopian", Data1!BY45=7,"Ashkenazi", Data1!BY45=8,"Mizrachi",Data1!BY45=9,"Other", Data1!BY45="null","null" )</f>
        <v>Muslim Arab</v>
      </c>
      <c r="F43" t="str" cm="1">
        <f t="array" ref="F43">_xlfn.IFS(Data1!CA45=1,"Religious", Data1!CA45=2,"Traditional",Data1!CA45=3,"Secular", Data1!CA45="null", "null")</f>
        <v>Secular</v>
      </c>
      <c r="G43" s="51" t="str" cm="1">
        <f t="array" ref="G43">_xlfn.IFS(Data1!CC45=1,"Elementary",Data1!CC45=2,"High-school",Data1!CC45=3,"Academic", Data1!CC45="null","null")</f>
        <v>Academic</v>
      </c>
      <c r="H43" s="51" t="str" cm="1">
        <f t="array" ref="H43">_xlfn.IFS(Data1!CF45=1,"Below average",Data1!CF45=2,"Average",Data1!CF45=3,"Above average",Data1!CF45="null","null")</f>
        <v>Below average</v>
      </c>
      <c r="I43" s="51" t="str" cm="1">
        <f t="array" ref="I43">_xlfn.IFS(Data3!FN44=1,"Never smoked",Data3!FN44=2,"Stopped smoking completely",Data3!FN44="3b","Smokes less than before pregnancy",Data3!FN44="3a","Smokes today as before pregnancy",Data3!FN44="null","null")</f>
        <v>Never smoked</v>
      </c>
      <c r="J43" t="str" cm="1">
        <f t="array" ref="J43">_xlfn.IFS(Data3!FQ44=0,"Doesnt smoke",Data3!FQ44=1,"Smoke",Data3!FQ44="null","null")</f>
        <v>Doesnt smoke</v>
      </c>
      <c r="K43" t="str" cm="1">
        <f t="array" ref="K43">_xlfn.IFS(Data1!CP45=1,"First trimester",Data1!CP45=2,"Second trimester",Data1!CP45=3,"Third trimester",Data1!CP45="null","null")</f>
        <v>Second trimester</v>
      </c>
      <c r="L43" s="51" t="str" cm="1">
        <f t="array" ref="L43">_xlfn.IFS(Data2!EX45=1, "Adequate pregnancy monitoring", Data2!EX45=2, "Medium pregnancy monitoring", Data2!EX45=3, "Inadequate pregnancy monitoring",Data2!EX45="null","null")</f>
        <v>Medium pregnancy monitoring</v>
      </c>
      <c r="M43" t="str" cm="1">
        <f t="array" ref="M43">_xlfn.IFS(Data1!CG45=0,"No",Data1!CG45=1,"Yes",Data1!CG45="null","null")</f>
        <v>No</v>
      </c>
      <c r="N43" t="str" cm="1">
        <f t="array" ref="N43">_xlfn.IFS(Data1!CZ45=0,"No",Data1!CZ45=1,"Yes",Data1!CZ45="null","null")</f>
        <v>No</v>
      </c>
    </row>
    <row r="44" spans="1:14" ht="39.6" x14ac:dyDescent="0.25">
      <c r="A44" t="str">
        <f>Categorize!T44</f>
        <v>week premature</v>
      </c>
      <c r="B44" t="str">
        <f>Categorize!I44</f>
        <v>20-39</v>
      </c>
      <c r="C44" s="51" t="str" cm="1">
        <f t="array" ref="C44">_xlfn.IFS(Data1!E46=1,"Isreal",Data1!E46=2,"the former Soviet Union",Data1!E46=3,"Else", Data1!E46="null","null")</f>
        <v>Isreal</v>
      </c>
      <c r="D44" t="str" cm="1">
        <f t="array" ref="D44">_xlfn.IFS(Data1!G46=1,"Yes",Data1!G46=0,"No",Data1!G46="null","null")</f>
        <v>No</v>
      </c>
      <c r="E44" t="str" cm="1">
        <f t="array" ref="E44">_xlfn.IFS(Data1!BY46=1,"Muslim Arab",Data1!BY46=2,"Christian Arab",Data1!BY46=3,"Russian Christian", Data1!BY46=4,"Circassian",Data1!BY46=5,"Druze", Data1!BY46=6,"Ethiopian", Data1!BY46=7,"Ashkenazi", Data1!BY46=8,"Mizrachi",Data1!BY46=9,"Other", Data1!BY46="null","null" )</f>
        <v>Christian Arab</v>
      </c>
      <c r="F44" t="str" cm="1">
        <f t="array" ref="F44">_xlfn.IFS(Data1!CA46=1,"Religious", Data1!CA46=2,"Traditional",Data1!CA46=3,"Secular", Data1!CA46="null", "null")</f>
        <v>Religious</v>
      </c>
      <c r="G44" s="51" t="str" cm="1">
        <f t="array" ref="G44">_xlfn.IFS(Data1!CC46=1,"Elementary",Data1!CC46=2,"High-school",Data1!CC46=3,"Academic", Data1!CC46="null","null")</f>
        <v>Academic</v>
      </c>
      <c r="H44" s="51" t="str" cm="1">
        <f t="array" ref="H44">_xlfn.IFS(Data1!CF46=1,"Below average",Data1!CF46=2,"Average",Data1!CF46=3,"Above average",Data1!CF46="null","null")</f>
        <v>Average</v>
      </c>
      <c r="I44" s="51" t="str" cm="1">
        <f t="array" ref="I44">_xlfn.IFS(Data3!FN45=1,"Never smoked",Data3!FN45=2,"Stopped smoking completely",Data3!FN45="3b","Smokes less than before pregnancy",Data3!FN45="3a","Smokes today as before pregnancy",Data3!FN45="null","null")</f>
        <v>Never smoked</v>
      </c>
      <c r="J44" t="str" cm="1">
        <f t="array" ref="J44">_xlfn.IFS(Data3!FQ45=0,"Doesnt smoke",Data3!FQ45=1,"Smoke",Data3!FQ45="null","null")</f>
        <v>Doesnt smoke</v>
      </c>
      <c r="K44" t="str" cm="1">
        <f t="array" ref="K44">_xlfn.IFS(Data1!CP46=1,"First trimester",Data1!CP46=2,"Second trimester",Data1!CP46=3,"Third trimester",Data1!CP46="null","null")</f>
        <v>Second trimester</v>
      </c>
      <c r="L44" s="51" t="str" cm="1">
        <f t="array" ref="L44">_xlfn.IFS(Data2!EX46=1, "Adequate pregnancy monitoring", Data2!EX46=2, "Medium pregnancy monitoring", Data2!EX46=3, "Inadequate pregnancy monitoring",Data2!EX46="null","null")</f>
        <v>Inadequate pregnancy monitoring</v>
      </c>
      <c r="M44" t="str" cm="1">
        <f t="array" ref="M44">_xlfn.IFS(Data1!CG46=0,"No",Data1!CG46=1,"Yes",Data1!CG46="null","null")</f>
        <v>No</v>
      </c>
      <c r="N44" t="str" cm="1">
        <f t="array" ref="N44">_xlfn.IFS(Data1!CZ46=0,"No",Data1!CZ46=1,"Yes",Data1!CZ46="null","null")</f>
        <v>No</v>
      </c>
    </row>
    <row r="45" spans="1:14" ht="39.6" x14ac:dyDescent="0.25">
      <c r="A45" t="str">
        <f>Categorize!T45</f>
        <v>week premature</v>
      </c>
      <c r="B45" t="str">
        <f>Categorize!I45</f>
        <v>20-39</v>
      </c>
      <c r="C45" s="51" t="str" cm="1">
        <f t="array" ref="C45">_xlfn.IFS(Data1!E47=1,"Isreal",Data1!E47=2,"the former Soviet Union",Data1!E47=3,"Else", Data1!E47="null","null")</f>
        <v>Isreal</v>
      </c>
      <c r="D45" t="str" cm="1">
        <f t="array" ref="D45">_xlfn.IFS(Data1!G47=1,"Yes",Data1!G47=0,"No",Data1!G47="null","null")</f>
        <v>No</v>
      </c>
      <c r="E45" t="str" cm="1">
        <f t="array" ref="E45">_xlfn.IFS(Data1!BY47=1,"Muslim Arab",Data1!BY47=2,"Christian Arab",Data1!BY47=3,"Russian Christian", Data1!BY47=4,"Circassian",Data1!BY47=5,"Druze", Data1!BY47=6,"Ethiopian", Data1!BY47=7,"Ashkenazi", Data1!BY47=8,"Mizrachi",Data1!BY47=9,"Other", Data1!BY47="null","null" )</f>
        <v>Christian Arab</v>
      </c>
      <c r="F45" t="str" cm="1">
        <f t="array" ref="F45">_xlfn.IFS(Data1!CA47=1,"Religious", Data1!CA47=2,"Traditional",Data1!CA47=3,"Secular", Data1!CA47="null", "null")</f>
        <v>Traditional</v>
      </c>
      <c r="G45" s="51" t="str" cm="1">
        <f t="array" ref="G45">_xlfn.IFS(Data1!CC47=1,"Elementary",Data1!CC47=2,"High-school",Data1!CC47=3,"Academic", Data1!CC47="null","null")</f>
        <v>High-school</v>
      </c>
      <c r="H45" s="51" t="str" cm="1">
        <f t="array" ref="H45">_xlfn.IFS(Data1!CF47=1,"Below average",Data1!CF47=2,"Average",Data1!CF47=3,"Above average",Data1!CF47="null","null")</f>
        <v>null</v>
      </c>
      <c r="I45" s="51" t="str" cm="1">
        <f t="array" ref="I45">_xlfn.IFS(Data3!FN46=1,"Never smoked",Data3!FN46=2,"Stopped smoking completely",Data3!FN46="3b","Smokes less than before pregnancy",Data3!FN46="3a","Smokes today as before pregnancy",Data3!FN46="null","null")</f>
        <v>Never smoked</v>
      </c>
      <c r="J45" t="str" cm="1">
        <f t="array" ref="J45">_xlfn.IFS(Data3!FQ46=0,"Doesnt smoke",Data3!FQ46=1,"Smoke",Data3!FQ46="null","null")</f>
        <v>Smoke</v>
      </c>
      <c r="K45" t="str" cm="1">
        <f t="array" ref="K45">_xlfn.IFS(Data1!CP47=1,"First trimester",Data1!CP47=2,"Second trimester",Data1!CP47=3,"Third trimester",Data1!CP47="null","null")</f>
        <v>Second trimester</v>
      </c>
      <c r="L45" s="51" t="str" cm="1">
        <f t="array" ref="L45">_xlfn.IFS(Data2!EX47=1, "Adequate pregnancy monitoring", Data2!EX47=2, "Medium pregnancy monitoring", Data2!EX47=3, "Inadequate pregnancy monitoring",Data2!EX47="null","null")</f>
        <v>Inadequate pregnancy monitoring</v>
      </c>
      <c r="M45" t="str" cm="1">
        <f t="array" ref="M45">_xlfn.IFS(Data1!CG47=0,"No",Data1!CG47=1,"Yes",Data1!CG47="null","null")</f>
        <v>No</v>
      </c>
      <c r="N45" t="str" cm="1">
        <f t="array" ref="N45">_xlfn.IFS(Data1!CZ47=0,"No",Data1!CZ47=1,"Yes",Data1!CZ47="null","null")</f>
        <v>No</v>
      </c>
    </row>
    <row r="46" spans="1:14" ht="39.6" x14ac:dyDescent="0.25">
      <c r="A46" t="str">
        <f>Categorize!T46</f>
        <v>week premature</v>
      </c>
      <c r="B46" t="str">
        <f>Categorize!I46</f>
        <v>20-39</v>
      </c>
      <c r="C46" s="51" t="str" cm="1">
        <f t="array" ref="C46">_xlfn.IFS(Data1!E48=1,"Isreal",Data1!E48=2,"the former Soviet Union",Data1!E48=3,"Else", Data1!E48="null","null")</f>
        <v>Isreal</v>
      </c>
      <c r="D46" t="str" cm="1">
        <f t="array" ref="D46">_xlfn.IFS(Data1!G48=1,"Yes",Data1!G48=0,"No",Data1!G48="null","null")</f>
        <v>No</v>
      </c>
      <c r="E46" t="str" cm="1">
        <f t="array" ref="E46">_xlfn.IFS(Data1!BY48=1,"Muslim Arab",Data1!BY48=2,"Christian Arab",Data1!BY48=3,"Russian Christian", Data1!BY48=4,"Circassian",Data1!BY48=5,"Druze", Data1!BY48=6,"Ethiopian", Data1!BY48=7,"Ashkenazi", Data1!BY48=8,"Mizrachi",Data1!BY48=9,"Other", Data1!BY48="null","null" )</f>
        <v>Muslim Arab</v>
      </c>
      <c r="F46" t="str" cm="1">
        <f t="array" ref="F46">_xlfn.IFS(Data1!CA48=1,"Religious", Data1!CA48=2,"Traditional",Data1!CA48=3,"Secular", Data1!CA48="null", "null")</f>
        <v>Traditional</v>
      </c>
      <c r="G46" s="51" t="str" cm="1">
        <f t="array" ref="G46">_xlfn.IFS(Data1!CC48=1,"Elementary",Data1!CC48=2,"High-school",Data1!CC48=3,"Academic", Data1!CC48="null","null")</f>
        <v>Academic</v>
      </c>
      <c r="H46" s="51" t="str" cm="1">
        <f t="array" ref="H46">_xlfn.IFS(Data1!CF48=1,"Below average",Data1!CF48=2,"Average",Data1!CF48=3,"Above average",Data1!CF48="null","null")</f>
        <v>Below average</v>
      </c>
      <c r="I46" s="51" t="str" cm="1">
        <f t="array" ref="I46">_xlfn.IFS(Data3!FN47=1,"Never smoked",Data3!FN47=2,"Stopped smoking completely",Data3!FN47="3b","Smokes less than before pregnancy",Data3!FN47="3a","Smokes today as before pregnancy",Data3!FN47="null","null")</f>
        <v>Never smoked</v>
      </c>
      <c r="J46" t="str" cm="1">
        <f t="array" ref="J46">_xlfn.IFS(Data3!FQ47=0,"Doesnt smoke",Data3!FQ47=1,"Smoke",Data3!FQ47="null","null")</f>
        <v>Smoke</v>
      </c>
      <c r="K46" t="str" cm="1">
        <f t="array" ref="K46">_xlfn.IFS(Data1!CP48=1,"First trimester",Data1!CP48=2,"Second trimester",Data1!CP48=3,"Third trimester",Data1!CP48="null","null")</f>
        <v>Second trimester</v>
      </c>
      <c r="L46" s="51" t="str" cm="1">
        <f t="array" ref="L46">_xlfn.IFS(Data2!EX48=1, "Adequate pregnancy monitoring", Data2!EX48=2, "Medium pregnancy monitoring", Data2!EX48=3, "Inadequate pregnancy monitoring",Data2!EX48="null","null")</f>
        <v>Medium pregnancy monitoring</v>
      </c>
      <c r="M46" t="str" cm="1">
        <f t="array" ref="M46">_xlfn.IFS(Data1!CG48=0,"No",Data1!CG48=1,"Yes",Data1!CG48="null","null")</f>
        <v>No</v>
      </c>
      <c r="N46" t="str" cm="1">
        <f t="array" ref="N46">_xlfn.IFS(Data1!CZ48=0,"No",Data1!CZ48=1,"Yes",Data1!CZ48="null","null")</f>
        <v>No</v>
      </c>
    </row>
    <row r="47" spans="1:14" ht="39.6" x14ac:dyDescent="0.25">
      <c r="A47" t="str">
        <f>Categorize!T47</f>
        <v>week premature</v>
      </c>
      <c r="B47" t="str">
        <f>Categorize!I47</f>
        <v>20-39</v>
      </c>
      <c r="C47" s="51" t="str" cm="1">
        <f t="array" ref="C47">_xlfn.IFS(Data1!E49=1,"Isreal",Data1!E49=2,"the former Soviet Union",Data1!E49=3,"Else", Data1!E49="null","null")</f>
        <v>the former Soviet Union</v>
      </c>
      <c r="D47" t="str" cm="1">
        <f t="array" ref="D47">_xlfn.IFS(Data1!G49=1,"Yes",Data1!G49=0,"No",Data1!G49="null","null")</f>
        <v>No</v>
      </c>
      <c r="E47" t="str" cm="1">
        <f t="array" ref="E47">_xlfn.IFS(Data1!BY49=1,"Muslim Arab",Data1!BY49=2,"Christian Arab",Data1!BY49=3,"Russian Christian", Data1!BY49=4,"Circassian",Data1!BY49=5,"Druze", Data1!BY49=6,"Ethiopian", Data1!BY49=7,"Ashkenazi", Data1!BY49=8,"Mizrachi",Data1!BY49=9,"Other", Data1!BY49="null","null" )</f>
        <v>Muslim Arab</v>
      </c>
      <c r="F47" t="str" cm="1">
        <f t="array" ref="F47">_xlfn.IFS(Data1!CA49=1,"Religious", Data1!CA49=2,"Traditional",Data1!CA49=3,"Secular", Data1!CA49="null", "null")</f>
        <v>Secular</v>
      </c>
      <c r="G47" s="51" t="str" cm="1">
        <f t="array" ref="G47">_xlfn.IFS(Data1!CC49=1,"Elementary",Data1!CC49=2,"High-school",Data1!CC49=3,"Academic", Data1!CC49="null","null")</f>
        <v>High-school</v>
      </c>
      <c r="H47" s="51" t="str" cm="1">
        <f t="array" ref="H47">_xlfn.IFS(Data1!CF49=1,"Below average",Data1!CF49=2,"Average",Data1!CF49=3,"Above average",Data1!CF49="null","null")</f>
        <v>Below average</v>
      </c>
      <c r="I47" s="51" t="str" cm="1">
        <f t="array" ref="I47">_xlfn.IFS(Data3!FN48=1,"Never smoked",Data3!FN48=2,"Stopped smoking completely",Data3!FN48="3b","Smokes less than before pregnancy",Data3!FN48="3a","Smokes today as before pregnancy",Data3!FN48="null","null")</f>
        <v>Never smoked</v>
      </c>
      <c r="J47" t="str" cm="1">
        <f t="array" ref="J47">_xlfn.IFS(Data3!FQ48=0,"Doesnt smoke",Data3!FQ48=1,"Smoke",Data3!FQ48="null","null")</f>
        <v>Doesnt smoke</v>
      </c>
      <c r="K47" t="str" cm="1">
        <f t="array" ref="K47">_xlfn.IFS(Data1!CP49=1,"First trimester",Data1!CP49=2,"Second trimester",Data1!CP49=3,"Third trimester",Data1!CP49="null","null")</f>
        <v>Second trimester</v>
      </c>
      <c r="L47" s="51" t="str" cm="1">
        <f t="array" ref="L47">_xlfn.IFS(Data2!EX49=1, "Adequate pregnancy monitoring", Data2!EX49=2, "Medium pregnancy monitoring", Data2!EX49=3, "Inadequate pregnancy monitoring",Data2!EX49="null","null")</f>
        <v>Inadequate pregnancy monitoring</v>
      </c>
      <c r="M47" t="str" cm="1">
        <f t="array" ref="M47">_xlfn.IFS(Data1!CG49=0,"No",Data1!CG49=1,"Yes",Data1!CG49="null","null")</f>
        <v>No</v>
      </c>
      <c r="N47" t="str" cm="1">
        <f t="array" ref="N47">_xlfn.IFS(Data1!CZ49=0,"No",Data1!CZ49=1,"Yes",Data1!CZ49="null","null")</f>
        <v>No</v>
      </c>
    </row>
    <row r="48" spans="1:14" ht="39.6" x14ac:dyDescent="0.25">
      <c r="A48" t="str">
        <f>Categorize!T48</f>
        <v>week premature</v>
      </c>
      <c r="B48" t="str">
        <f>Categorize!I48</f>
        <v>20-39</v>
      </c>
      <c r="C48" s="51" t="str" cm="1">
        <f t="array" ref="C48">_xlfn.IFS(Data1!E50=1,"Isreal",Data1!E50=2,"the former Soviet Union",Data1!E50=3,"Else", Data1!E50="null","null")</f>
        <v>Isreal</v>
      </c>
      <c r="D48" t="str" cm="1">
        <f t="array" ref="D48">_xlfn.IFS(Data1!G50=1,"Yes",Data1!G50=0,"No",Data1!G50="null","null")</f>
        <v>No</v>
      </c>
      <c r="E48" t="str" cm="1">
        <f t="array" ref="E48">_xlfn.IFS(Data1!BY50=1,"Muslim Arab",Data1!BY50=2,"Christian Arab",Data1!BY50=3,"Russian Christian", Data1!BY50=4,"Circassian",Data1!BY50=5,"Druze", Data1!BY50=6,"Ethiopian", Data1!BY50=7,"Ashkenazi", Data1!BY50=8,"Mizrachi",Data1!BY50=9,"Other", Data1!BY50="null","null" )</f>
        <v>Muslim Arab</v>
      </c>
      <c r="F48" t="str" cm="1">
        <f t="array" ref="F48">_xlfn.IFS(Data1!CA50=1,"Religious", Data1!CA50=2,"Traditional",Data1!CA50=3,"Secular", Data1!CA50="null", "null")</f>
        <v>Secular</v>
      </c>
      <c r="G48" s="51" t="str" cm="1">
        <f t="array" ref="G48">_xlfn.IFS(Data1!CC50=1,"Elementary",Data1!CC50=2,"High-school",Data1!CC50=3,"Academic", Data1!CC50="null","null")</f>
        <v>High-school</v>
      </c>
      <c r="H48" s="51" t="str" cm="1">
        <f t="array" ref="H48">_xlfn.IFS(Data1!CF50=1,"Below average",Data1!CF50=2,"Average",Data1!CF50=3,"Above average",Data1!CF50="null","null")</f>
        <v>Below average</v>
      </c>
      <c r="I48" s="51" t="str" cm="1">
        <f t="array" ref="I48">_xlfn.IFS(Data3!FN49=1,"Never smoked",Data3!FN49=2,"Stopped smoking completely",Data3!FN49="3b","Smokes less than before pregnancy",Data3!FN49="3a","Smokes today as before pregnancy",Data3!FN49="null","null")</f>
        <v>Never smoked</v>
      </c>
      <c r="J48" t="str" cm="1">
        <f t="array" ref="J48">_xlfn.IFS(Data3!FQ49=0,"Doesnt smoke",Data3!FQ49=1,"Smoke",Data3!FQ49="null","null")</f>
        <v>Smoke</v>
      </c>
      <c r="K48" t="str" cm="1">
        <f t="array" ref="K48">_xlfn.IFS(Data1!CP50=1,"First trimester",Data1!CP50=2,"Second trimester",Data1!CP50=3,"Third trimester",Data1!CP50="null","null")</f>
        <v>Second trimester</v>
      </c>
      <c r="L48" s="51" t="str" cm="1">
        <f t="array" ref="L48">_xlfn.IFS(Data2!EX50=1, "Adequate pregnancy monitoring", Data2!EX50=2, "Medium pregnancy monitoring", Data2!EX50=3, "Inadequate pregnancy monitoring",Data2!EX50="null","null")</f>
        <v>Inadequate pregnancy monitoring</v>
      </c>
      <c r="M48" t="str" cm="1">
        <f t="array" ref="M48">_xlfn.IFS(Data1!CG50=0,"No",Data1!CG50=1,"Yes",Data1!CG50="null","null")</f>
        <v>No</v>
      </c>
      <c r="N48" t="str" cm="1">
        <f t="array" ref="N48">_xlfn.IFS(Data1!CZ50=0,"No",Data1!CZ50=1,"Yes",Data1!CZ50="null","null")</f>
        <v>null</v>
      </c>
    </row>
    <row r="49" spans="1:14" ht="39.6" x14ac:dyDescent="0.25">
      <c r="A49" t="str">
        <f>Categorize!T49</f>
        <v>week premature</v>
      </c>
      <c r="B49" t="str">
        <f>Categorize!I49</f>
        <v>20-39</v>
      </c>
      <c r="C49" s="51" t="str" cm="1">
        <f t="array" ref="C49">_xlfn.IFS(Data1!E51=1,"Isreal",Data1!E51=2,"the former Soviet Union",Data1!E51=3,"Else", Data1!E51="null","null")</f>
        <v>Isreal</v>
      </c>
      <c r="D49" t="str" cm="1">
        <f t="array" ref="D49">_xlfn.IFS(Data1!G51=1,"Yes",Data1!G51=0,"No",Data1!G51="null","null")</f>
        <v>No</v>
      </c>
      <c r="E49" t="str" cm="1">
        <f t="array" ref="E49">_xlfn.IFS(Data1!BY51=1,"Muslim Arab",Data1!BY51=2,"Christian Arab",Data1!BY51=3,"Russian Christian", Data1!BY51=4,"Circassian",Data1!BY51=5,"Druze", Data1!BY51=6,"Ethiopian", Data1!BY51=7,"Ashkenazi", Data1!BY51=8,"Mizrachi",Data1!BY51=9,"Other", Data1!BY51="null","null" )</f>
        <v>Muslim Arab</v>
      </c>
      <c r="F49" t="str" cm="1">
        <f t="array" ref="F49">_xlfn.IFS(Data1!CA51=1,"Religious", Data1!CA51=2,"Traditional",Data1!CA51=3,"Secular", Data1!CA51="null", "null")</f>
        <v>Traditional</v>
      </c>
      <c r="G49" s="51" t="str" cm="1">
        <f t="array" ref="G49">_xlfn.IFS(Data1!CC51=1,"Elementary",Data1!CC51=2,"High-school",Data1!CC51=3,"Academic", Data1!CC51="null","null")</f>
        <v>High-school</v>
      </c>
      <c r="H49" s="51" t="str" cm="1">
        <f t="array" ref="H49">_xlfn.IFS(Data1!CF51=1,"Below average",Data1!CF51=2,"Average",Data1!CF51=3,"Above average",Data1!CF51="null","null")</f>
        <v>Below average</v>
      </c>
      <c r="I49" s="51" t="str" cm="1">
        <f t="array" ref="I49">_xlfn.IFS(Data3!FN50=1,"Never smoked",Data3!FN50=2,"Stopped smoking completely",Data3!FN50="3b","Smokes less than before pregnancy",Data3!FN50="3a","Smokes today as before pregnancy",Data3!FN50="null","null")</f>
        <v>Never smoked</v>
      </c>
      <c r="J49" t="str" cm="1">
        <f t="array" ref="J49">_xlfn.IFS(Data3!FQ50=0,"Doesnt smoke",Data3!FQ50=1,"Smoke",Data3!FQ50="null","null")</f>
        <v>Doesnt smoke</v>
      </c>
      <c r="K49" t="str" cm="1">
        <f t="array" ref="K49">_xlfn.IFS(Data1!CP51=1,"First trimester",Data1!CP51=2,"Second trimester",Data1!CP51=3,"Third trimester",Data1!CP51="null","null")</f>
        <v>First trimester</v>
      </c>
      <c r="L49" s="51" t="str" cm="1">
        <f t="array" ref="L49">_xlfn.IFS(Data2!EX51=1, "Adequate pregnancy monitoring", Data2!EX51=2, "Medium pregnancy monitoring", Data2!EX51=3, "Inadequate pregnancy monitoring",Data2!EX51="null","null")</f>
        <v>Medium pregnancy monitoring</v>
      </c>
      <c r="M49" t="str" cm="1">
        <f t="array" ref="M49">_xlfn.IFS(Data1!CG51=0,"No",Data1!CG51=1,"Yes",Data1!CG51="null","null")</f>
        <v>No</v>
      </c>
      <c r="N49" t="str" cm="1">
        <f t="array" ref="N49">_xlfn.IFS(Data1!CZ51=0,"No",Data1!CZ51=1,"Yes",Data1!CZ51="null","null")</f>
        <v>No</v>
      </c>
    </row>
    <row r="50" spans="1:14" ht="39.6" x14ac:dyDescent="0.25">
      <c r="A50" t="str">
        <f>Categorize!T50</f>
        <v>week premature</v>
      </c>
      <c r="B50" t="str">
        <f>Categorize!I50</f>
        <v>20-39</v>
      </c>
      <c r="C50" s="51" t="str" cm="1">
        <f t="array" ref="C50">_xlfn.IFS(Data1!E52=1,"Isreal",Data1!E52=2,"the former Soviet Union",Data1!E52=3,"Else", Data1!E52="null","null")</f>
        <v>the former Soviet Union</v>
      </c>
      <c r="D50" t="str" cm="1">
        <f t="array" ref="D50">_xlfn.IFS(Data1!G52=1,"Yes",Data1!G52=0,"No",Data1!G52="null","null")</f>
        <v>No</v>
      </c>
      <c r="E50" t="str" cm="1">
        <f t="array" ref="E50">_xlfn.IFS(Data1!BY52=1,"Muslim Arab",Data1!BY52=2,"Christian Arab",Data1!BY52=3,"Russian Christian", Data1!BY52=4,"Circassian",Data1!BY52=5,"Druze", Data1!BY52=6,"Ethiopian", Data1!BY52=7,"Ashkenazi", Data1!BY52=8,"Mizrachi",Data1!BY52=9,"Other", Data1!BY52="null","null" )</f>
        <v>Muslim Arab</v>
      </c>
      <c r="F50" t="str" cm="1">
        <f t="array" ref="F50">_xlfn.IFS(Data1!CA52=1,"Religious", Data1!CA52=2,"Traditional",Data1!CA52=3,"Secular", Data1!CA52="null", "null")</f>
        <v>Secular</v>
      </c>
      <c r="G50" s="51" t="str" cm="1">
        <f t="array" ref="G50">_xlfn.IFS(Data1!CC52=1,"Elementary",Data1!CC52=2,"High-school",Data1!CC52=3,"Academic", Data1!CC52="null","null")</f>
        <v>Academic</v>
      </c>
      <c r="H50" s="51" t="str" cm="1">
        <f t="array" ref="H50">_xlfn.IFS(Data1!CF52=1,"Below average",Data1!CF52=2,"Average",Data1!CF52=3,"Above average",Data1!CF52="null","null")</f>
        <v>null</v>
      </c>
      <c r="I50" s="51" t="str" cm="1">
        <f t="array" ref="I50">_xlfn.IFS(Data3!FN51=1,"Never smoked",Data3!FN51=2,"Stopped smoking completely",Data3!FN51="3b","Smokes less than before pregnancy",Data3!FN51="3a","Smokes today as before pregnancy",Data3!FN51="null","null")</f>
        <v>Never smoked</v>
      </c>
      <c r="J50" t="str" cm="1">
        <f t="array" ref="J50">_xlfn.IFS(Data3!FQ51=0,"Doesnt smoke",Data3!FQ51=1,"Smoke",Data3!FQ51="null","null")</f>
        <v>Doesnt smoke</v>
      </c>
      <c r="K50" t="str" cm="1">
        <f t="array" ref="K50">_xlfn.IFS(Data1!CP52=1,"First trimester",Data1!CP52=2,"Second trimester",Data1!CP52=3,"Third trimester",Data1!CP52="null","null")</f>
        <v>First trimester</v>
      </c>
      <c r="L50" s="51" t="str" cm="1">
        <f t="array" ref="L50">_xlfn.IFS(Data2!EX52=1, "Adequate pregnancy monitoring", Data2!EX52=2, "Medium pregnancy monitoring", Data2!EX52=3, "Inadequate pregnancy monitoring",Data2!EX52="null","null")</f>
        <v>Inadequate pregnancy monitoring</v>
      </c>
      <c r="M50" t="str" cm="1">
        <f t="array" ref="M50">_xlfn.IFS(Data1!CG52=0,"No",Data1!CG52=1,"Yes",Data1!CG52="null","null")</f>
        <v>No</v>
      </c>
      <c r="N50" t="str" cm="1">
        <f t="array" ref="N50">_xlfn.IFS(Data1!CZ52=0,"No",Data1!CZ52=1,"Yes",Data1!CZ52="null","null")</f>
        <v>No</v>
      </c>
    </row>
    <row r="51" spans="1:14" ht="39.6" x14ac:dyDescent="0.25">
      <c r="A51" t="str">
        <f>Categorize!T51</f>
        <v>week premature</v>
      </c>
      <c r="B51" t="str">
        <f>Categorize!I51</f>
        <v>20-39</v>
      </c>
      <c r="C51" s="51" t="str" cm="1">
        <f t="array" ref="C51">_xlfn.IFS(Data1!E53=1,"Isreal",Data1!E53=2,"the former Soviet Union",Data1!E53=3,"Else", Data1!E53="null","null")</f>
        <v>the former Soviet Union</v>
      </c>
      <c r="D51" t="str" cm="1">
        <f t="array" ref="D51">_xlfn.IFS(Data1!G53=1,"Yes",Data1!G53=0,"No",Data1!G53="null","null")</f>
        <v>No</v>
      </c>
      <c r="E51" t="str" cm="1">
        <f t="array" ref="E51">_xlfn.IFS(Data1!BY53=1,"Muslim Arab",Data1!BY53=2,"Christian Arab",Data1!BY53=3,"Russian Christian", Data1!BY53=4,"Circassian",Data1!BY53=5,"Druze", Data1!BY53=6,"Ethiopian", Data1!BY53=7,"Ashkenazi", Data1!BY53=8,"Mizrachi",Data1!BY53=9,"Other", Data1!BY53="null","null" )</f>
        <v>Muslim Arab</v>
      </c>
      <c r="F51" t="str" cm="1">
        <f t="array" ref="F51">_xlfn.IFS(Data1!CA53=1,"Religious", Data1!CA53=2,"Traditional",Data1!CA53=3,"Secular", Data1!CA53="null", "null")</f>
        <v>Secular</v>
      </c>
      <c r="G51" s="51" t="str" cm="1">
        <f t="array" ref="G51">_xlfn.IFS(Data1!CC53=1,"Elementary",Data1!CC53=2,"High-school",Data1!CC53=3,"Academic", Data1!CC53="null","null")</f>
        <v>Academic</v>
      </c>
      <c r="H51" s="51" t="str" cm="1">
        <f t="array" ref="H51">_xlfn.IFS(Data1!CF53=1,"Below average",Data1!CF53=2,"Average",Data1!CF53=3,"Above average",Data1!CF53="null","null")</f>
        <v>Average</v>
      </c>
      <c r="I51" s="51" t="str" cm="1">
        <f t="array" ref="I51">_xlfn.IFS(Data3!FN52=1,"Never smoked",Data3!FN52=2,"Stopped smoking completely",Data3!FN52="3b","Smokes less than before pregnancy",Data3!FN52="3a","Smokes today as before pregnancy",Data3!FN52="null","null")</f>
        <v>Never smoked</v>
      </c>
      <c r="J51" t="str" cm="1">
        <f t="array" ref="J51">_xlfn.IFS(Data3!FQ52=0,"Doesnt smoke",Data3!FQ52=1,"Smoke",Data3!FQ52="null","null")</f>
        <v>Doesnt smoke</v>
      </c>
      <c r="K51" t="str" cm="1">
        <f t="array" ref="K51">_xlfn.IFS(Data1!CP53=1,"First trimester",Data1!CP53=2,"Second trimester",Data1!CP53=3,"Third trimester",Data1!CP53="null","null")</f>
        <v>Second trimester</v>
      </c>
      <c r="L51" s="51" t="str" cm="1">
        <f t="array" ref="L51">_xlfn.IFS(Data2!EX53=1, "Adequate pregnancy monitoring", Data2!EX53=2, "Medium pregnancy monitoring", Data2!EX53=3, "Inadequate pregnancy monitoring",Data2!EX53="null","null")</f>
        <v>Medium pregnancy monitoring</v>
      </c>
      <c r="M51" t="str" cm="1">
        <f t="array" ref="M51">_xlfn.IFS(Data1!CG53=0,"No",Data1!CG53=1,"Yes",Data1!CG53="null","null")</f>
        <v>No</v>
      </c>
      <c r="N51" t="str" cm="1">
        <f t="array" ref="N51">_xlfn.IFS(Data1!CZ53=0,"No",Data1!CZ53=1,"Yes",Data1!CZ53="null","null")</f>
        <v>No</v>
      </c>
    </row>
    <row r="52" spans="1:14" ht="39.6" x14ac:dyDescent="0.25">
      <c r="A52" t="str">
        <f>Categorize!T52</f>
        <v>week premature</v>
      </c>
      <c r="B52" t="str">
        <f>Categorize!I52</f>
        <v>20-39</v>
      </c>
      <c r="C52" s="51" t="str" cm="1">
        <f t="array" ref="C52">_xlfn.IFS(Data1!E54=1,"Isreal",Data1!E54=2,"the former Soviet Union",Data1!E54=3,"Else", Data1!E54="null","null")</f>
        <v>the former Soviet Union</v>
      </c>
      <c r="D52" t="str" cm="1">
        <f t="array" ref="D52">_xlfn.IFS(Data1!G54=1,"Yes",Data1!G54=0,"No",Data1!G54="null","null")</f>
        <v>No</v>
      </c>
      <c r="E52" t="str" cm="1">
        <f t="array" ref="E52">_xlfn.IFS(Data1!BY54=1,"Muslim Arab",Data1!BY54=2,"Christian Arab",Data1!BY54=3,"Russian Christian", Data1!BY54=4,"Circassian",Data1!BY54=5,"Druze", Data1!BY54=6,"Ethiopian", Data1!BY54=7,"Ashkenazi", Data1!BY54=8,"Mizrachi",Data1!BY54=9,"Other", Data1!BY54="null","null" )</f>
        <v>Muslim Arab</v>
      </c>
      <c r="F52" t="str" cm="1">
        <f t="array" ref="F52">_xlfn.IFS(Data1!CA54=1,"Religious", Data1!CA54=2,"Traditional",Data1!CA54=3,"Secular", Data1!CA54="null", "null")</f>
        <v>Secular</v>
      </c>
      <c r="G52" s="51" t="str" cm="1">
        <f t="array" ref="G52">_xlfn.IFS(Data1!CC54=1,"Elementary",Data1!CC54=2,"High-school",Data1!CC54=3,"Academic", Data1!CC54="null","null")</f>
        <v>High-school</v>
      </c>
      <c r="H52" s="51" t="str" cm="1">
        <f t="array" ref="H52">_xlfn.IFS(Data1!CF54=1,"Below average",Data1!CF54=2,"Average",Data1!CF54=3,"Above average",Data1!CF54="null","null")</f>
        <v>Below average</v>
      </c>
      <c r="I52" s="51" t="str" cm="1">
        <f t="array" ref="I52">_xlfn.IFS(Data3!FN53=1,"Never smoked",Data3!FN53=2,"Stopped smoking completely",Data3!FN53="3b","Smokes less than before pregnancy",Data3!FN53="3a","Smokes today as before pregnancy",Data3!FN53="null","null")</f>
        <v>Never smoked</v>
      </c>
      <c r="J52" t="str" cm="1">
        <f t="array" ref="J52">_xlfn.IFS(Data3!FQ53=0,"Doesnt smoke",Data3!FQ53=1,"Smoke",Data3!FQ53="null","null")</f>
        <v>Smoke</v>
      </c>
      <c r="K52" t="str" cm="1">
        <f t="array" ref="K52">_xlfn.IFS(Data1!CP54=1,"First trimester",Data1!CP54=2,"Second trimester",Data1!CP54=3,"Third trimester",Data1!CP54="null","null")</f>
        <v>Second trimester</v>
      </c>
      <c r="L52" s="51" t="str" cm="1">
        <f t="array" ref="L52">_xlfn.IFS(Data2!EX54=1, "Adequate pregnancy monitoring", Data2!EX54=2, "Medium pregnancy monitoring", Data2!EX54=3, "Inadequate pregnancy monitoring",Data2!EX54="null","null")</f>
        <v>Inadequate pregnancy monitoring</v>
      </c>
      <c r="M52" t="str" cm="1">
        <f t="array" ref="M52">_xlfn.IFS(Data1!CG54=0,"No",Data1!CG54=1,"Yes",Data1!CG54="null","null")</f>
        <v>No</v>
      </c>
      <c r="N52" t="str" cm="1">
        <f t="array" ref="N52">_xlfn.IFS(Data1!CZ54=0,"No",Data1!CZ54=1,"Yes",Data1!CZ54="null","null")</f>
        <v>No</v>
      </c>
    </row>
    <row r="53" spans="1:14" ht="39.6" x14ac:dyDescent="0.25">
      <c r="A53" t="str">
        <f>Categorize!T53</f>
        <v>week premature</v>
      </c>
      <c r="B53" t="str">
        <f>Categorize!I53</f>
        <v>20-39</v>
      </c>
      <c r="C53" s="51" t="str" cm="1">
        <f t="array" ref="C53">_xlfn.IFS(Data1!E55=1,"Isreal",Data1!E55=2,"the former Soviet Union",Data1!E55=3,"Else", Data1!E55="null","null")</f>
        <v>Isreal</v>
      </c>
      <c r="D53" t="str" cm="1">
        <f t="array" ref="D53">_xlfn.IFS(Data1!G55=1,"Yes",Data1!G55=0,"No",Data1!G55="null","null")</f>
        <v>No</v>
      </c>
      <c r="E53" t="str" cm="1">
        <f t="array" ref="E53">_xlfn.IFS(Data1!BY55=1,"Muslim Arab",Data1!BY55=2,"Christian Arab",Data1!BY55=3,"Russian Christian", Data1!BY55=4,"Circassian",Data1!BY55=5,"Druze", Data1!BY55=6,"Ethiopian", Data1!BY55=7,"Ashkenazi", Data1!BY55=8,"Mizrachi",Data1!BY55=9,"Other", Data1!BY55="null","null" )</f>
        <v>Muslim Arab</v>
      </c>
      <c r="F53" t="str" cm="1">
        <f t="array" ref="F53">_xlfn.IFS(Data1!CA55=1,"Religious", Data1!CA55=2,"Traditional",Data1!CA55=3,"Secular", Data1!CA55="null", "null")</f>
        <v>Secular</v>
      </c>
      <c r="G53" s="51" t="str" cm="1">
        <f t="array" ref="G53">_xlfn.IFS(Data1!CC55=1,"Elementary",Data1!CC55=2,"High-school",Data1!CC55=3,"Academic", Data1!CC55="null","null")</f>
        <v>Academic</v>
      </c>
      <c r="H53" s="51" t="str" cm="1">
        <f t="array" ref="H53">_xlfn.IFS(Data1!CF55=1,"Below average",Data1!CF55=2,"Average",Data1!CF55=3,"Above average",Data1!CF55="null","null")</f>
        <v>null</v>
      </c>
      <c r="I53" s="51" t="str" cm="1">
        <f t="array" ref="I53">_xlfn.IFS(Data3!FN54=1,"Never smoked",Data3!FN54=2,"Stopped smoking completely",Data3!FN54="3b","Smokes less than before pregnancy",Data3!FN54="3a","Smokes today as before pregnancy",Data3!FN54="null","null")</f>
        <v>Never smoked</v>
      </c>
      <c r="J53" t="str" cm="1">
        <f t="array" ref="J53">_xlfn.IFS(Data3!FQ54=0,"Doesnt smoke",Data3!FQ54=1,"Smoke",Data3!FQ54="null","null")</f>
        <v>Doesnt smoke</v>
      </c>
      <c r="K53" t="str" cm="1">
        <f t="array" ref="K53">_xlfn.IFS(Data1!CP55=1,"First trimester",Data1!CP55=2,"Second trimester",Data1!CP55=3,"Third trimester",Data1!CP55="null","null")</f>
        <v>First trimester</v>
      </c>
      <c r="L53" s="51" t="str" cm="1">
        <f t="array" ref="L53">_xlfn.IFS(Data2!EX55=1, "Adequate pregnancy monitoring", Data2!EX55=2, "Medium pregnancy monitoring", Data2!EX55=3, "Inadequate pregnancy monitoring",Data2!EX55="null","null")</f>
        <v>Medium pregnancy monitoring</v>
      </c>
      <c r="M53" t="str" cm="1">
        <f t="array" ref="M53">_xlfn.IFS(Data1!CG55=0,"No",Data1!CG55=1,"Yes",Data1!CG55="null","null")</f>
        <v>No</v>
      </c>
      <c r="N53" t="str" cm="1">
        <f t="array" ref="N53">_xlfn.IFS(Data1!CZ55=0,"No",Data1!CZ55=1,"Yes",Data1!CZ55="null","null")</f>
        <v>No</v>
      </c>
    </row>
    <row r="54" spans="1:14" ht="39.6" x14ac:dyDescent="0.25">
      <c r="A54" t="str">
        <f>Categorize!T54</f>
        <v>week premature</v>
      </c>
      <c r="B54" t="str">
        <f>Categorize!I54</f>
        <v>20-39</v>
      </c>
      <c r="C54" s="51" t="str" cm="1">
        <f t="array" ref="C54">_xlfn.IFS(Data1!E56=1,"Isreal",Data1!E56=2,"the former Soviet Union",Data1!E56=3,"Else", Data1!E56="null","null")</f>
        <v>Isreal</v>
      </c>
      <c r="D54" t="str" cm="1">
        <f t="array" ref="D54">_xlfn.IFS(Data1!G56=1,"Yes",Data1!G56=0,"No",Data1!G56="null","null")</f>
        <v>No</v>
      </c>
      <c r="E54" t="str" cm="1">
        <f t="array" ref="E54">_xlfn.IFS(Data1!BY56=1,"Muslim Arab",Data1!BY56=2,"Christian Arab",Data1!BY56=3,"Russian Christian", Data1!BY56=4,"Circassian",Data1!BY56=5,"Druze", Data1!BY56=6,"Ethiopian", Data1!BY56=7,"Ashkenazi", Data1!BY56=8,"Mizrachi",Data1!BY56=9,"Other", Data1!BY56="null","null" )</f>
        <v>Muslim Arab</v>
      </c>
      <c r="F54" t="str" cm="1">
        <f t="array" ref="F54">_xlfn.IFS(Data1!CA56=1,"Religious", Data1!CA56=2,"Traditional",Data1!CA56=3,"Secular", Data1!CA56="null", "null")</f>
        <v>Secular</v>
      </c>
      <c r="G54" s="51" t="str" cm="1">
        <f t="array" ref="G54">_xlfn.IFS(Data1!CC56=1,"Elementary",Data1!CC56=2,"High-school",Data1!CC56=3,"Academic", Data1!CC56="null","null")</f>
        <v>Academic</v>
      </c>
      <c r="H54" s="51" t="str" cm="1">
        <f t="array" ref="H54">_xlfn.IFS(Data1!CF56=1,"Below average",Data1!CF56=2,"Average",Data1!CF56=3,"Above average",Data1!CF56="null","null")</f>
        <v>Average</v>
      </c>
      <c r="I54" s="51" t="str" cm="1">
        <f t="array" ref="I54">_xlfn.IFS(Data3!FN55=1,"Never smoked",Data3!FN55=2,"Stopped smoking completely",Data3!FN55="3b","Smokes less than before pregnancy",Data3!FN55="3a","Smokes today as before pregnancy",Data3!FN55="null","null")</f>
        <v>Never smoked</v>
      </c>
      <c r="J54" t="str" cm="1">
        <f t="array" ref="J54">_xlfn.IFS(Data3!FQ55=0,"Doesnt smoke",Data3!FQ55=1,"Smoke",Data3!FQ55="null","null")</f>
        <v>Doesnt smoke</v>
      </c>
      <c r="K54" t="str" cm="1">
        <f t="array" ref="K54">_xlfn.IFS(Data1!CP56=1,"First trimester",Data1!CP56=2,"Second trimester",Data1!CP56=3,"Third trimester",Data1!CP56="null","null")</f>
        <v>First trimester</v>
      </c>
      <c r="L54" s="51" t="str" cm="1">
        <f t="array" ref="L54">_xlfn.IFS(Data2!EX56=1, "Adequate pregnancy monitoring", Data2!EX56=2, "Medium pregnancy monitoring", Data2!EX56=3, "Inadequate pregnancy monitoring",Data2!EX56="null","null")</f>
        <v>Inadequate pregnancy monitoring</v>
      </c>
      <c r="M54" t="str" cm="1">
        <f t="array" ref="M54">_xlfn.IFS(Data1!CG56=0,"No",Data1!CG56=1,"Yes",Data1!CG56="null","null")</f>
        <v>No</v>
      </c>
      <c r="N54" t="str" cm="1">
        <f t="array" ref="N54">_xlfn.IFS(Data1!CZ56=0,"No",Data1!CZ56=1,"Yes",Data1!CZ56="null","null")</f>
        <v>No</v>
      </c>
    </row>
    <row r="55" spans="1:14" ht="39.6" x14ac:dyDescent="0.25">
      <c r="A55" t="str">
        <f>Categorize!T55</f>
        <v>week premature</v>
      </c>
      <c r="B55" t="str">
        <f>Categorize!I55</f>
        <v>20-39</v>
      </c>
      <c r="C55" s="51" t="str" cm="1">
        <f t="array" ref="C55">_xlfn.IFS(Data1!E57=1,"Isreal",Data1!E57=2,"the former Soviet Union",Data1!E57=3,"Else", Data1!E57="null","null")</f>
        <v>Isreal</v>
      </c>
      <c r="D55" t="str" cm="1">
        <f t="array" ref="D55">_xlfn.IFS(Data1!G57=1,"Yes",Data1!G57=0,"No",Data1!G57="null","null")</f>
        <v>No</v>
      </c>
      <c r="E55" t="str" cm="1">
        <f t="array" ref="E55">_xlfn.IFS(Data1!BY57=1,"Muslim Arab",Data1!BY57=2,"Christian Arab",Data1!BY57=3,"Russian Christian", Data1!BY57=4,"Circassian",Data1!BY57=5,"Druze", Data1!BY57=6,"Ethiopian", Data1!BY57=7,"Ashkenazi", Data1!BY57=8,"Mizrachi",Data1!BY57=9,"Other", Data1!BY57="null","null" )</f>
        <v>Muslim Arab</v>
      </c>
      <c r="F55" t="str" cm="1">
        <f t="array" ref="F55">_xlfn.IFS(Data1!CA57=1,"Religious", Data1!CA57=2,"Traditional",Data1!CA57=3,"Secular", Data1!CA57="null", "null")</f>
        <v>Religious</v>
      </c>
      <c r="G55" s="51" t="str" cm="1">
        <f t="array" ref="G55">_xlfn.IFS(Data1!CC57=1,"Elementary",Data1!CC57=2,"High-school",Data1!CC57=3,"Academic", Data1!CC57="null","null")</f>
        <v>High-school</v>
      </c>
      <c r="H55" s="51" t="str" cm="1">
        <f t="array" ref="H55">_xlfn.IFS(Data1!CF57=1,"Below average",Data1!CF57=2,"Average",Data1!CF57=3,"Above average",Data1!CF57="null","null")</f>
        <v>null</v>
      </c>
      <c r="I55" s="51" t="str" cm="1">
        <f t="array" ref="I55">_xlfn.IFS(Data3!FN56=1,"Never smoked",Data3!FN56=2,"Stopped smoking completely",Data3!FN56="3b","Smokes less than before pregnancy",Data3!FN56="3a","Smokes today as before pregnancy",Data3!FN56="null","null")</f>
        <v>Never smoked</v>
      </c>
      <c r="J55" t="str" cm="1">
        <f t="array" ref="J55">_xlfn.IFS(Data3!FQ56=0,"Doesnt smoke",Data3!FQ56=1,"Smoke",Data3!FQ56="null","null")</f>
        <v>Doesnt smoke</v>
      </c>
      <c r="K55" t="str" cm="1">
        <f t="array" ref="K55">_xlfn.IFS(Data1!CP57=1,"First trimester",Data1!CP57=2,"Second trimester",Data1!CP57=3,"Third trimester",Data1!CP57="null","null")</f>
        <v>Second trimester</v>
      </c>
      <c r="L55" s="51" t="str" cm="1">
        <f t="array" ref="L55">_xlfn.IFS(Data2!EX57=1, "Adequate pregnancy monitoring", Data2!EX57=2, "Medium pregnancy monitoring", Data2!EX57=3, "Inadequate pregnancy monitoring",Data2!EX57="null","null")</f>
        <v>Inadequate pregnancy monitoring</v>
      </c>
      <c r="M55" t="str" cm="1">
        <f t="array" ref="M55">_xlfn.IFS(Data1!CG57=0,"No",Data1!CG57=1,"Yes",Data1!CG57="null","null")</f>
        <v>No</v>
      </c>
      <c r="N55" t="str" cm="1">
        <f t="array" ref="N55">_xlfn.IFS(Data1!CZ57=0,"No",Data1!CZ57=1,"Yes",Data1!CZ57="null","null")</f>
        <v>No</v>
      </c>
    </row>
    <row r="56" spans="1:14" ht="39.6" x14ac:dyDescent="0.25">
      <c r="A56" t="str">
        <f>Categorize!T56</f>
        <v>week premature</v>
      </c>
      <c r="B56" t="str">
        <f>Categorize!I56</f>
        <v>20-39</v>
      </c>
      <c r="C56" s="51" t="str" cm="1">
        <f t="array" ref="C56">_xlfn.IFS(Data1!E58=1,"Isreal",Data1!E58=2,"the former Soviet Union",Data1!E58=3,"Else", Data1!E58="null","null")</f>
        <v>Isreal</v>
      </c>
      <c r="D56" t="str" cm="1">
        <f t="array" ref="D56">_xlfn.IFS(Data1!G58=1,"Yes",Data1!G58=0,"No",Data1!G58="null","null")</f>
        <v>No</v>
      </c>
      <c r="E56" t="str" cm="1">
        <f t="array" ref="E56">_xlfn.IFS(Data1!BY58=1,"Muslim Arab",Data1!BY58=2,"Christian Arab",Data1!BY58=3,"Russian Christian", Data1!BY58=4,"Circassian",Data1!BY58=5,"Druze", Data1!BY58=6,"Ethiopian", Data1!BY58=7,"Ashkenazi", Data1!BY58=8,"Mizrachi",Data1!BY58=9,"Other", Data1!BY58="null","null" )</f>
        <v>Muslim Arab</v>
      </c>
      <c r="F56" t="str" cm="1">
        <f t="array" ref="F56">_xlfn.IFS(Data1!CA58=1,"Religious", Data1!CA58=2,"Traditional",Data1!CA58=3,"Secular", Data1!CA58="null", "null")</f>
        <v>Religious</v>
      </c>
      <c r="G56" s="51" t="str" cm="1">
        <f t="array" ref="G56">_xlfn.IFS(Data1!CC58=1,"Elementary",Data1!CC58=2,"High-school",Data1!CC58=3,"Academic", Data1!CC58="null","null")</f>
        <v>Academic</v>
      </c>
      <c r="H56" s="51" t="str" cm="1">
        <f t="array" ref="H56">_xlfn.IFS(Data1!CF58=1,"Below average",Data1!CF58=2,"Average",Data1!CF58=3,"Above average",Data1!CF58="null","null")</f>
        <v>Average</v>
      </c>
      <c r="I56" s="51" t="str" cm="1">
        <f t="array" ref="I56">_xlfn.IFS(Data3!FN57=1,"Never smoked",Data3!FN57=2,"Stopped smoking completely",Data3!FN57="3b","Smokes less than before pregnancy",Data3!FN57="3a","Smokes today as before pregnancy",Data3!FN57="null","null")</f>
        <v>Never smoked</v>
      </c>
      <c r="J56" t="str" cm="1">
        <f t="array" ref="J56">_xlfn.IFS(Data3!FQ57=0,"Doesnt smoke",Data3!FQ57=1,"Smoke",Data3!FQ57="null","null")</f>
        <v>Doesnt smoke</v>
      </c>
      <c r="K56" t="str" cm="1">
        <f t="array" ref="K56">_xlfn.IFS(Data1!CP58=1,"First trimester",Data1!CP58=2,"Second trimester",Data1!CP58=3,"Third trimester",Data1!CP58="null","null")</f>
        <v>Second trimester</v>
      </c>
      <c r="L56" s="51" t="str" cm="1">
        <f t="array" ref="L56">_xlfn.IFS(Data2!EX58=1, "Adequate pregnancy monitoring", Data2!EX58=2, "Medium pregnancy monitoring", Data2!EX58=3, "Inadequate pregnancy monitoring",Data2!EX58="null","null")</f>
        <v>Inadequate pregnancy monitoring</v>
      </c>
      <c r="M56" t="str" cm="1">
        <f t="array" ref="M56">_xlfn.IFS(Data1!CG58=0,"No",Data1!CG58=1,"Yes",Data1!CG58="null","null")</f>
        <v>No</v>
      </c>
      <c r="N56" t="str" cm="1">
        <f t="array" ref="N56">_xlfn.IFS(Data1!CZ58=0,"No",Data1!CZ58=1,"Yes",Data1!CZ58="null","null")</f>
        <v>No</v>
      </c>
    </row>
    <row r="57" spans="1:14" ht="39.6" x14ac:dyDescent="0.25">
      <c r="A57" t="str">
        <f>Categorize!T57</f>
        <v>week premature</v>
      </c>
      <c r="B57" t="str">
        <f>Categorize!I57</f>
        <v>20-39</v>
      </c>
      <c r="C57" s="51" t="str" cm="1">
        <f t="array" ref="C57">_xlfn.IFS(Data1!E59=1,"Isreal",Data1!E59=2,"the former Soviet Union",Data1!E59=3,"Else", Data1!E59="null","null")</f>
        <v>Isreal</v>
      </c>
      <c r="D57" t="str" cm="1">
        <f t="array" ref="D57">_xlfn.IFS(Data1!G59=1,"Yes",Data1!G59=0,"No",Data1!G59="null","null")</f>
        <v>No</v>
      </c>
      <c r="E57" t="str" cm="1">
        <f t="array" ref="E57">_xlfn.IFS(Data1!BY59=1,"Muslim Arab",Data1!BY59=2,"Christian Arab",Data1!BY59=3,"Russian Christian", Data1!BY59=4,"Circassian",Data1!BY59=5,"Druze", Data1!BY59=6,"Ethiopian", Data1!BY59=7,"Ashkenazi", Data1!BY59=8,"Mizrachi",Data1!BY59=9,"Other", Data1!BY59="null","null" )</f>
        <v>Muslim Arab</v>
      </c>
      <c r="F57" t="str" cm="1">
        <f t="array" ref="F57">_xlfn.IFS(Data1!CA59=1,"Religious", Data1!CA59=2,"Traditional",Data1!CA59=3,"Secular", Data1!CA59="null", "null")</f>
        <v>Traditional</v>
      </c>
      <c r="G57" s="51" t="str" cm="1">
        <f t="array" ref="G57">_xlfn.IFS(Data1!CC59=1,"Elementary",Data1!CC59=2,"High-school",Data1!CC59=3,"Academic", Data1!CC59="null","null")</f>
        <v>High-school</v>
      </c>
      <c r="H57" s="51" t="str" cm="1">
        <f t="array" ref="H57">_xlfn.IFS(Data1!CF59=1,"Below average",Data1!CF59=2,"Average",Data1!CF59=3,"Above average",Data1!CF59="null","null")</f>
        <v>null</v>
      </c>
      <c r="I57" s="51" t="str" cm="1">
        <f t="array" ref="I57">_xlfn.IFS(Data3!FN58=1,"Never smoked",Data3!FN58=2,"Stopped smoking completely",Data3!FN58="3b","Smokes less than before pregnancy",Data3!FN58="3a","Smokes today as before pregnancy",Data3!FN58="null","null")</f>
        <v>Never smoked</v>
      </c>
      <c r="J57" t="str" cm="1">
        <f t="array" ref="J57">_xlfn.IFS(Data3!FQ58=0,"Doesnt smoke",Data3!FQ58=1,"Smoke",Data3!FQ58="null","null")</f>
        <v>Doesnt smoke</v>
      </c>
      <c r="K57" t="str" cm="1">
        <f t="array" ref="K57">_xlfn.IFS(Data1!CP59=1,"First trimester",Data1!CP59=2,"Second trimester",Data1!CP59=3,"Third trimester",Data1!CP59="null","null")</f>
        <v>First trimester</v>
      </c>
      <c r="L57" s="51" t="str" cm="1">
        <f t="array" ref="L57">_xlfn.IFS(Data2!EX59=1, "Adequate pregnancy monitoring", Data2!EX59=2, "Medium pregnancy monitoring", Data2!EX59=3, "Inadequate pregnancy monitoring",Data2!EX59="null","null")</f>
        <v>Medium pregnancy monitoring</v>
      </c>
      <c r="M57" t="str" cm="1">
        <f t="array" ref="M57">_xlfn.IFS(Data1!CG59=0,"No",Data1!CG59=1,"Yes",Data1!CG59="null","null")</f>
        <v>No</v>
      </c>
      <c r="N57" t="str" cm="1">
        <f t="array" ref="N57">_xlfn.IFS(Data1!CZ59=0,"No",Data1!CZ59=1,"Yes",Data1!CZ59="null","null")</f>
        <v>Yes</v>
      </c>
    </row>
    <row r="58" spans="1:14" ht="39.6" x14ac:dyDescent="0.25">
      <c r="A58" t="str">
        <f>Categorize!T58</f>
        <v>week premature</v>
      </c>
      <c r="B58" t="str">
        <f>Categorize!I58</f>
        <v>20-39</v>
      </c>
      <c r="C58" s="51" t="str" cm="1">
        <f t="array" ref="C58">_xlfn.IFS(Data1!E60=1,"Isreal",Data1!E60=2,"the former Soviet Union",Data1!E60=3,"Else", Data1!E60="null","null")</f>
        <v>Isreal</v>
      </c>
      <c r="D58" t="str" cm="1">
        <f t="array" ref="D58">_xlfn.IFS(Data1!G60=1,"Yes",Data1!G60=0,"No",Data1!G60="null","null")</f>
        <v>No</v>
      </c>
      <c r="E58" t="str" cm="1">
        <f t="array" ref="E58">_xlfn.IFS(Data1!BY60=1,"Muslim Arab",Data1!BY60=2,"Christian Arab",Data1!BY60=3,"Russian Christian", Data1!BY60=4,"Circassian",Data1!BY60=5,"Druze", Data1!BY60=6,"Ethiopian", Data1!BY60=7,"Ashkenazi", Data1!BY60=8,"Mizrachi",Data1!BY60=9,"Other", Data1!BY60="null","null" )</f>
        <v>Christian Arab</v>
      </c>
      <c r="F58" t="str" cm="1">
        <f t="array" ref="F58">_xlfn.IFS(Data1!CA60=1,"Religious", Data1!CA60=2,"Traditional",Data1!CA60=3,"Secular", Data1!CA60="null", "null")</f>
        <v>Religious</v>
      </c>
      <c r="G58" s="51" t="str" cm="1">
        <f t="array" ref="G58">_xlfn.IFS(Data1!CC60=1,"Elementary",Data1!CC60=2,"High-school",Data1!CC60=3,"Academic", Data1!CC60="null","null")</f>
        <v>Elementary</v>
      </c>
      <c r="H58" s="51" t="str" cm="1">
        <f t="array" ref="H58">_xlfn.IFS(Data1!CF60=1,"Below average",Data1!CF60=2,"Average",Data1!CF60=3,"Above average",Data1!CF60="null","null")</f>
        <v>null</v>
      </c>
      <c r="I58" s="51" t="str" cm="1">
        <f t="array" ref="I58">_xlfn.IFS(Data3!FN59=1,"Never smoked",Data3!FN59=2,"Stopped smoking completely",Data3!FN59="3b","Smokes less than before pregnancy",Data3!FN59="3a","Smokes today as before pregnancy",Data3!FN59="null","null")</f>
        <v>Never smoked</v>
      </c>
      <c r="J58" t="str" cm="1">
        <f t="array" ref="J58">_xlfn.IFS(Data3!FQ59=0,"Doesnt smoke",Data3!FQ59=1,"Smoke",Data3!FQ59="null","null")</f>
        <v>Smoke</v>
      </c>
      <c r="K58" t="str" cm="1">
        <f t="array" ref="K58">_xlfn.IFS(Data1!CP60=1,"First trimester",Data1!CP60=2,"Second trimester",Data1!CP60=3,"Third trimester",Data1!CP60="null","null")</f>
        <v>Third trimester</v>
      </c>
      <c r="L58" s="51" t="str" cm="1">
        <f t="array" ref="L58">_xlfn.IFS(Data2!EX60=1, "Adequate pregnancy monitoring", Data2!EX60=2, "Medium pregnancy monitoring", Data2!EX60=3, "Inadequate pregnancy monitoring",Data2!EX60="null","null")</f>
        <v>Inadequate pregnancy monitoring</v>
      </c>
      <c r="M58" t="str" cm="1">
        <f t="array" ref="M58">_xlfn.IFS(Data1!CG60=0,"No",Data1!CG60=1,"Yes",Data1!CG60="null","null")</f>
        <v>No</v>
      </c>
      <c r="N58" t="str" cm="1">
        <f t="array" ref="N58">_xlfn.IFS(Data1!CZ60=0,"No",Data1!CZ60=1,"Yes",Data1!CZ60="null","null")</f>
        <v>No</v>
      </c>
    </row>
    <row r="59" spans="1:14" ht="39.6" x14ac:dyDescent="0.25">
      <c r="A59" t="str">
        <f>Categorize!T59</f>
        <v>week premature</v>
      </c>
      <c r="B59" t="str">
        <f>Categorize!I59</f>
        <v>20-39</v>
      </c>
      <c r="C59" s="51" t="str" cm="1">
        <f t="array" ref="C59">_xlfn.IFS(Data1!E61=1,"Isreal",Data1!E61=2,"the former Soviet Union",Data1!E61=3,"Else", Data1!E61="null","null")</f>
        <v>Isreal</v>
      </c>
      <c r="D59" t="str" cm="1">
        <f t="array" ref="D59">_xlfn.IFS(Data1!G61=1,"Yes",Data1!G61=0,"No",Data1!G61="null","null")</f>
        <v>No</v>
      </c>
      <c r="E59" t="str" cm="1">
        <f t="array" ref="E59">_xlfn.IFS(Data1!BY61=1,"Muslim Arab",Data1!BY61=2,"Christian Arab",Data1!BY61=3,"Russian Christian", Data1!BY61=4,"Circassian",Data1!BY61=5,"Druze", Data1!BY61=6,"Ethiopian", Data1!BY61=7,"Ashkenazi", Data1!BY61=8,"Mizrachi",Data1!BY61=9,"Other", Data1!BY61="null","null" )</f>
        <v>Muslim Arab</v>
      </c>
      <c r="F59" t="str" cm="1">
        <f t="array" ref="F59">_xlfn.IFS(Data1!CA61=1,"Religious", Data1!CA61=2,"Traditional",Data1!CA61=3,"Secular", Data1!CA61="null", "null")</f>
        <v>Secular</v>
      </c>
      <c r="G59" s="51" t="str" cm="1">
        <f t="array" ref="G59">_xlfn.IFS(Data1!CC61=1,"Elementary",Data1!CC61=2,"High-school",Data1!CC61=3,"Academic", Data1!CC61="null","null")</f>
        <v>Academic</v>
      </c>
      <c r="H59" s="51" t="str" cm="1">
        <f t="array" ref="H59">_xlfn.IFS(Data1!CF61=1,"Below average",Data1!CF61=2,"Average",Data1!CF61=3,"Above average",Data1!CF61="null","null")</f>
        <v>Average</v>
      </c>
      <c r="I59" s="51" t="str" cm="1">
        <f t="array" ref="I59">_xlfn.IFS(Data3!FN60=1,"Never smoked",Data3!FN60=2,"Stopped smoking completely",Data3!FN60="3b","Smokes less than before pregnancy",Data3!FN60="3a","Smokes today as before pregnancy",Data3!FN60="null","null")</f>
        <v>Never smoked</v>
      </c>
      <c r="J59" t="str" cm="1">
        <f t="array" ref="J59">_xlfn.IFS(Data3!FQ60=0,"Doesnt smoke",Data3!FQ60=1,"Smoke",Data3!FQ60="null","null")</f>
        <v>Doesnt smoke</v>
      </c>
      <c r="K59" t="str" cm="1">
        <f t="array" ref="K59">_xlfn.IFS(Data1!CP61=1,"First trimester",Data1!CP61=2,"Second trimester",Data1!CP61=3,"Third trimester",Data1!CP61="null","null")</f>
        <v>First trimester</v>
      </c>
      <c r="L59" s="51" t="str" cm="1">
        <f t="array" ref="L59">_xlfn.IFS(Data2!EX61=1, "Adequate pregnancy monitoring", Data2!EX61=2, "Medium pregnancy monitoring", Data2!EX61=3, "Inadequate pregnancy monitoring",Data2!EX61="null","null")</f>
        <v>Medium pregnancy monitoring</v>
      </c>
      <c r="M59" t="str" cm="1">
        <f t="array" ref="M59">_xlfn.IFS(Data1!CG61=0,"No",Data1!CG61=1,"Yes",Data1!CG61="null","null")</f>
        <v>No</v>
      </c>
      <c r="N59" t="str" cm="1">
        <f t="array" ref="N59">_xlfn.IFS(Data1!CZ61=0,"No",Data1!CZ61=1,"Yes",Data1!CZ61="null","null")</f>
        <v>No</v>
      </c>
    </row>
    <row r="60" spans="1:14" ht="39.6" x14ac:dyDescent="0.25">
      <c r="A60" t="str">
        <f>Categorize!T60</f>
        <v>week premature</v>
      </c>
      <c r="B60" t="str">
        <f>Categorize!I60</f>
        <v>20-39</v>
      </c>
      <c r="C60" s="51" t="str" cm="1">
        <f t="array" ref="C60">_xlfn.IFS(Data1!E62=1,"Isreal",Data1!E62=2,"the former Soviet Union",Data1!E62=3,"Else", Data1!E62="null","null")</f>
        <v>Isreal</v>
      </c>
      <c r="D60" t="str" cm="1">
        <f t="array" ref="D60">_xlfn.IFS(Data1!G62=1,"Yes",Data1!G62=0,"No",Data1!G62="null","null")</f>
        <v>No</v>
      </c>
      <c r="E60" t="str" cm="1">
        <f t="array" ref="E60">_xlfn.IFS(Data1!BY62=1,"Muslim Arab",Data1!BY62=2,"Christian Arab",Data1!BY62=3,"Russian Christian", Data1!BY62=4,"Circassian",Data1!BY62=5,"Druze", Data1!BY62=6,"Ethiopian", Data1!BY62=7,"Ashkenazi", Data1!BY62=8,"Mizrachi",Data1!BY62=9,"Other", Data1!BY62="null","null" )</f>
        <v>Christian Arab</v>
      </c>
      <c r="F60" t="str" cm="1">
        <f t="array" ref="F60">_xlfn.IFS(Data1!CA62=1,"Religious", Data1!CA62=2,"Traditional",Data1!CA62=3,"Secular", Data1!CA62="null", "null")</f>
        <v>Traditional</v>
      </c>
      <c r="G60" s="51" t="str" cm="1">
        <f t="array" ref="G60">_xlfn.IFS(Data1!CC62=1,"Elementary",Data1!CC62=2,"High-school",Data1!CC62=3,"Academic", Data1!CC62="null","null")</f>
        <v>High-school</v>
      </c>
      <c r="H60" s="51" t="str" cm="1">
        <f t="array" ref="H60">_xlfn.IFS(Data1!CF62=1,"Below average",Data1!CF62=2,"Average",Data1!CF62=3,"Above average",Data1!CF62="null","null")</f>
        <v>null</v>
      </c>
      <c r="I60" s="51" t="str" cm="1">
        <f t="array" ref="I60">_xlfn.IFS(Data3!FN61=1,"Never smoked",Data3!FN61=2,"Stopped smoking completely",Data3!FN61="3b","Smokes less than before pregnancy",Data3!FN61="3a","Smokes today as before pregnancy",Data3!FN61="null","null")</f>
        <v>Never smoked</v>
      </c>
      <c r="J60" t="str" cm="1">
        <f t="array" ref="J60">_xlfn.IFS(Data3!FQ61=0,"Doesnt smoke",Data3!FQ61=1,"Smoke",Data3!FQ61="null","null")</f>
        <v>Smoke</v>
      </c>
      <c r="K60" t="str" cm="1">
        <f t="array" ref="K60">_xlfn.IFS(Data1!CP62=1,"First trimester",Data1!CP62=2,"Second trimester",Data1!CP62=3,"Third trimester",Data1!CP62="null","null")</f>
        <v>Second trimester</v>
      </c>
      <c r="L60" s="51" t="str" cm="1">
        <f t="array" ref="L60">_xlfn.IFS(Data2!EX62=1, "Adequate pregnancy monitoring", Data2!EX62=2, "Medium pregnancy monitoring", Data2!EX62=3, "Inadequate pregnancy monitoring",Data2!EX62="null","null")</f>
        <v>Inadequate pregnancy monitoring</v>
      </c>
      <c r="M60" t="str" cm="1">
        <f t="array" ref="M60">_xlfn.IFS(Data1!CG62=0,"No",Data1!CG62=1,"Yes",Data1!CG62="null","null")</f>
        <v>Yes</v>
      </c>
      <c r="N60" t="str" cm="1">
        <f t="array" ref="N60">_xlfn.IFS(Data1!CZ62=0,"No",Data1!CZ62=1,"Yes",Data1!CZ62="null","null")</f>
        <v>No</v>
      </c>
    </row>
    <row r="61" spans="1:14" ht="39.6" x14ac:dyDescent="0.25">
      <c r="A61" t="str">
        <f>Categorize!T61</f>
        <v>week premature</v>
      </c>
      <c r="B61" t="str">
        <f>Categorize!I61</f>
        <v>&gt;=40</v>
      </c>
      <c r="C61" s="51" t="str" cm="1">
        <f t="array" ref="C61">_xlfn.IFS(Data1!E63=1,"Isreal",Data1!E63=2,"the former Soviet Union",Data1!E63=3,"Else", Data1!E63="null","null")</f>
        <v>Isreal</v>
      </c>
      <c r="D61" t="str" cm="1">
        <f t="array" ref="D61">_xlfn.IFS(Data1!G63=1,"Yes",Data1!G63=0,"No",Data1!G63="null","null")</f>
        <v>Yes</v>
      </c>
      <c r="E61" t="str" cm="1">
        <f t="array" ref="E61">_xlfn.IFS(Data1!BY63=1,"Muslim Arab",Data1!BY63=2,"Christian Arab",Data1!BY63=3,"Russian Christian", Data1!BY63=4,"Circassian",Data1!BY63=5,"Druze", Data1!BY63=6,"Ethiopian", Data1!BY63=7,"Ashkenazi", Data1!BY63=8,"Mizrachi",Data1!BY63=9,"Other", Data1!BY63="null","null" )</f>
        <v>Circassian</v>
      </c>
      <c r="F61" t="str" cm="1">
        <f t="array" ref="F61">_xlfn.IFS(Data1!CA63=1,"Religious", Data1!CA63=2,"Traditional",Data1!CA63=3,"Secular", Data1!CA63="null", "null")</f>
        <v>Religious</v>
      </c>
      <c r="G61" s="51" t="str" cm="1">
        <f t="array" ref="G61">_xlfn.IFS(Data1!CC63=1,"Elementary",Data1!CC63=2,"High-school",Data1!CC63=3,"Academic", Data1!CC63="null","null")</f>
        <v>High-school</v>
      </c>
      <c r="H61" s="51" t="str" cm="1">
        <f t="array" ref="H61">_xlfn.IFS(Data1!CF63=1,"Below average",Data1!CF63=2,"Average",Data1!CF63=3,"Above average",Data1!CF63="null","null")</f>
        <v>null</v>
      </c>
      <c r="I61" s="51" t="str" cm="1">
        <f t="array" ref="I61">_xlfn.IFS(Data3!FN62=1,"Never smoked",Data3!FN62=2,"Stopped smoking completely",Data3!FN62="3b","Smokes less than before pregnancy",Data3!FN62="3a","Smokes today as before pregnancy",Data3!FN62="null","null")</f>
        <v>Never smoked</v>
      </c>
      <c r="J61" t="str" cm="1">
        <f t="array" ref="J61">_xlfn.IFS(Data3!FQ62=0,"Doesnt smoke",Data3!FQ62=1,"Smoke",Data3!FQ62="null","null")</f>
        <v>Doesnt smoke</v>
      </c>
      <c r="K61" t="str" cm="1">
        <f t="array" ref="K61">_xlfn.IFS(Data1!CP63=1,"First trimester",Data1!CP63=2,"Second trimester",Data1!CP63=3,"Third trimester",Data1!CP63="null","null")</f>
        <v>Second trimester</v>
      </c>
      <c r="L61" s="51" t="str" cm="1">
        <f t="array" ref="L61">_xlfn.IFS(Data2!EX63=1, "Adequate pregnancy monitoring", Data2!EX63=2, "Medium pregnancy monitoring", Data2!EX63=3, "Inadequate pregnancy monitoring",Data2!EX63="null","null")</f>
        <v>Inadequate pregnancy monitoring</v>
      </c>
      <c r="M61" t="str" cm="1">
        <f t="array" ref="M61">_xlfn.IFS(Data1!CG63=0,"No",Data1!CG63=1,"Yes",Data1!CG63="null","null")</f>
        <v>No</v>
      </c>
      <c r="N61" t="str" cm="1">
        <f t="array" ref="N61">_xlfn.IFS(Data1!CZ63=0,"No",Data1!CZ63=1,"Yes",Data1!CZ63="null","null")</f>
        <v>No</v>
      </c>
    </row>
    <row r="62" spans="1:14" ht="39.6" x14ac:dyDescent="0.25">
      <c r="A62" t="str">
        <f>Categorize!T62</f>
        <v>week premature</v>
      </c>
      <c r="B62" t="str">
        <f>Categorize!I62</f>
        <v>20-39</v>
      </c>
      <c r="C62" s="51" t="str" cm="1">
        <f t="array" ref="C62">_xlfn.IFS(Data1!E64=1,"Isreal",Data1!E64=2,"the former Soviet Union",Data1!E64=3,"Else", Data1!E64="null","null")</f>
        <v>Isreal</v>
      </c>
      <c r="D62" t="str" cm="1">
        <f t="array" ref="D62">_xlfn.IFS(Data1!G64=1,"Yes",Data1!G64=0,"No",Data1!G64="null","null")</f>
        <v>No</v>
      </c>
      <c r="E62" t="str" cm="1">
        <f t="array" ref="E62">_xlfn.IFS(Data1!BY64=1,"Muslim Arab",Data1!BY64=2,"Christian Arab",Data1!BY64=3,"Russian Christian", Data1!BY64=4,"Circassian",Data1!BY64=5,"Druze", Data1!BY64=6,"Ethiopian", Data1!BY64=7,"Ashkenazi", Data1!BY64=8,"Mizrachi",Data1!BY64=9,"Other", Data1!BY64="null","null" )</f>
        <v>Muslim Arab</v>
      </c>
      <c r="F62" t="str" cm="1">
        <f t="array" ref="F62">_xlfn.IFS(Data1!CA64=1,"Religious", Data1!CA64=2,"Traditional",Data1!CA64=3,"Secular", Data1!CA64="null", "null")</f>
        <v>Secular</v>
      </c>
      <c r="G62" s="51" t="str" cm="1">
        <f t="array" ref="G62">_xlfn.IFS(Data1!CC64=1,"Elementary",Data1!CC64=2,"High-school",Data1!CC64=3,"Academic", Data1!CC64="null","null")</f>
        <v>High-school</v>
      </c>
      <c r="H62" s="51" t="str" cm="1">
        <f t="array" ref="H62">_xlfn.IFS(Data1!CF64=1,"Below average",Data1!CF64=2,"Average",Data1!CF64=3,"Above average",Data1!CF64="null","null")</f>
        <v>Below average</v>
      </c>
      <c r="I62" s="51" t="str" cm="1">
        <f t="array" ref="I62">_xlfn.IFS(Data3!FN63=1,"Never smoked",Data3!FN63=2,"Stopped smoking completely",Data3!FN63="3b","Smokes less than before pregnancy",Data3!FN63="3a","Smokes today as before pregnancy",Data3!FN63="null","null")</f>
        <v>Never smoked</v>
      </c>
      <c r="J62" t="str" cm="1">
        <f t="array" ref="J62">_xlfn.IFS(Data3!FQ63=0,"Doesnt smoke",Data3!FQ63=1,"Smoke",Data3!FQ63="null","null")</f>
        <v>Doesnt smoke</v>
      </c>
      <c r="K62" t="str" cm="1">
        <f t="array" ref="K62">_xlfn.IFS(Data1!CP64=1,"First trimester",Data1!CP64=2,"Second trimester",Data1!CP64=3,"Third trimester",Data1!CP64="null","null")</f>
        <v>Second trimester</v>
      </c>
      <c r="L62" s="51" t="str" cm="1">
        <f t="array" ref="L62">_xlfn.IFS(Data2!EX64=1, "Adequate pregnancy monitoring", Data2!EX64=2, "Medium pregnancy monitoring", Data2!EX64=3, "Inadequate pregnancy monitoring",Data2!EX64="null","null")</f>
        <v>Inadequate pregnancy monitoring</v>
      </c>
      <c r="M62" t="str" cm="1">
        <f t="array" ref="M62">_xlfn.IFS(Data1!CG64=0,"No",Data1!CG64=1,"Yes",Data1!CG64="null","null")</f>
        <v>No</v>
      </c>
      <c r="N62" t="str" cm="1">
        <f t="array" ref="N62">_xlfn.IFS(Data1!CZ64=0,"No",Data1!CZ64=1,"Yes",Data1!CZ64="null","null")</f>
        <v>No</v>
      </c>
    </row>
    <row r="63" spans="1:14" ht="39.6" x14ac:dyDescent="0.25">
      <c r="A63" t="str">
        <f>Categorize!T63</f>
        <v>week premature</v>
      </c>
      <c r="B63" t="str">
        <f>Categorize!I63</f>
        <v>20-39</v>
      </c>
      <c r="C63" s="51" t="str" cm="1">
        <f t="array" ref="C63">_xlfn.IFS(Data1!E65=1,"Isreal",Data1!E65=2,"the former Soviet Union",Data1!E65=3,"Else", Data1!E65="null","null")</f>
        <v>Isreal</v>
      </c>
      <c r="D63" t="str" cm="1">
        <f t="array" ref="D63">_xlfn.IFS(Data1!G65=1,"Yes",Data1!G65=0,"No",Data1!G65="null","null")</f>
        <v>No</v>
      </c>
      <c r="E63" t="str" cm="1">
        <f t="array" ref="E63">_xlfn.IFS(Data1!BY65=1,"Muslim Arab",Data1!BY65=2,"Christian Arab",Data1!BY65=3,"Russian Christian", Data1!BY65=4,"Circassian",Data1!BY65=5,"Druze", Data1!BY65=6,"Ethiopian", Data1!BY65=7,"Ashkenazi", Data1!BY65=8,"Mizrachi",Data1!BY65=9,"Other", Data1!BY65="null","null" )</f>
        <v>Muslim Arab</v>
      </c>
      <c r="F63" t="str" cm="1">
        <f t="array" ref="F63">_xlfn.IFS(Data1!CA65=1,"Religious", Data1!CA65=2,"Traditional",Data1!CA65=3,"Secular", Data1!CA65="null", "null")</f>
        <v>Secular</v>
      </c>
      <c r="G63" s="51" t="str" cm="1">
        <f t="array" ref="G63">_xlfn.IFS(Data1!CC65=1,"Elementary",Data1!CC65=2,"High-school",Data1!CC65=3,"Academic", Data1!CC65="null","null")</f>
        <v>Academic</v>
      </c>
      <c r="H63" s="51" t="str" cm="1">
        <f t="array" ref="H63">_xlfn.IFS(Data1!CF65=1,"Below average",Data1!CF65=2,"Average",Data1!CF65=3,"Above average",Data1!CF65="null","null")</f>
        <v>Average</v>
      </c>
      <c r="I63" s="51" t="str" cm="1">
        <f t="array" ref="I63">_xlfn.IFS(Data3!FN64=1,"Never smoked",Data3!FN64=2,"Stopped smoking completely",Data3!FN64="3b","Smokes less than before pregnancy",Data3!FN64="3a","Smokes today as before pregnancy",Data3!FN64="null","null")</f>
        <v>Never smoked</v>
      </c>
      <c r="J63" t="str" cm="1">
        <f t="array" ref="J63">_xlfn.IFS(Data3!FQ64=0,"Doesnt smoke",Data3!FQ64=1,"Smoke",Data3!FQ64="null","null")</f>
        <v>Doesnt smoke</v>
      </c>
      <c r="K63" t="str" cm="1">
        <f t="array" ref="K63">_xlfn.IFS(Data1!CP65=1,"First trimester",Data1!CP65=2,"Second trimester",Data1!CP65=3,"Third trimester",Data1!CP65="null","null")</f>
        <v>Second trimester</v>
      </c>
      <c r="L63" s="51" t="str" cm="1">
        <f t="array" ref="L63">_xlfn.IFS(Data2!EX65=1, "Adequate pregnancy monitoring", Data2!EX65=2, "Medium pregnancy monitoring", Data2!EX65=3, "Inadequate pregnancy monitoring",Data2!EX65="null","null")</f>
        <v>Inadequate pregnancy monitoring</v>
      </c>
      <c r="M63" t="str" cm="1">
        <f t="array" ref="M63">_xlfn.IFS(Data1!CG65=0,"No",Data1!CG65=1,"Yes",Data1!CG65="null","null")</f>
        <v>No</v>
      </c>
      <c r="N63" t="str" cm="1">
        <f t="array" ref="N63">_xlfn.IFS(Data1!CZ65=0,"No",Data1!CZ65=1,"Yes",Data1!CZ65="null","null")</f>
        <v>No</v>
      </c>
    </row>
    <row r="64" spans="1:14" ht="39.6" x14ac:dyDescent="0.25">
      <c r="A64" t="str">
        <f>Categorize!T64</f>
        <v>week premature</v>
      </c>
      <c r="B64" t="str">
        <f>Categorize!I64</f>
        <v>20-39</v>
      </c>
      <c r="C64" s="51" t="str" cm="1">
        <f t="array" ref="C64">_xlfn.IFS(Data1!E66=1,"Isreal",Data1!E66=2,"the former Soviet Union",Data1!E66=3,"Else", Data1!E66="null","null")</f>
        <v>Isreal</v>
      </c>
      <c r="D64" t="str" cm="1">
        <f t="array" ref="D64">_xlfn.IFS(Data1!G66=1,"Yes",Data1!G66=0,"No",Data1!G66="null","null")</f>
        <v>No</v>
      </c>
      <c r="E64" t="str" cm="1">
        <f t="array" ref="E64">_xlfn.IFS(Data1!BY66=1,"Muslim Arab",Data1!BY66=2,"Christian Arab",Data1!BY66=3,"Russian Christian", Data1!BY66=4,"Circassian",Data1!BY66=5,"Druze", Data1!BY66=6,"Ethiopian", Data1!BY66=7,"Ashkenazi", Data1!BY66=8,"Mizrachi",Data1!BY66=9,"Other", Data1!BY66="null","null" )</f>
        <v>Druze</v>
      </c>
      <c r="F64" t="str" cm="1">
        <f t="array" ref="F64">_xlfn.IFS(Data1!CA66=1,"Religious", Data1!CA66=2,"Traditional",Data1!CA66=3,"Secular", Data1!CA66="null", "null")</f>
        <v>Religious</v>
      </c>
      <c r="G64" s="51" t="str" cm="1">
        <f t="array" ref="G64">_xlfn.IFS(Data1!CC66=1,"Elementary",Data1!CC66=2,"High-school",Data1!CC66=3,"Academic", Data1!CC66="null","null")</f>
        <v>Elementary</v>
      </c>
      <c r="H64" s="51" t="str" cm="1">
        <f t="array" ref="H64">_xlfn.IFS(Data1!CF66=1,"Below average",Data1!CF66=2,"Average",Data1!CF66=3,"Above average",Data1!CF66="null","null")</f>
        <v>null</v>
      </c>
      <c r="I64" s="51" t="str" cm="1">
        <f t="array" ref="I64">_xlfn.IFS(Data3!FN65=1,"Never smoked",Data3!FN65=2,"Stopped smoking completely",Data3!FN65="3b","Smokes less than before pregnancy",Data3!FN65="3a","Smokes today as before pregnancy",Data3!FN65="null","null")</f>
        <v>Never smoked</v>
      </c>
      <c r="J64" t="str" cm="1">
        <f t="array" ref="J64">_xlfn.IFS(Data3!FQ65=0,"Doesnt smoke",Data3!FQ65=1,"Smoke",Data3!FQ65="null","null")</f>
        <v>Smoke</v>
      </c>
      <c r="K64" t="str" cm="1">
        <f t="array" ref="K64">_xlfn.IFS(Data1!CP66=1,"First trimester",Data1!CP66=2,"Second trimester",Data1!CP66=3,"Third trimester",Data1!CP66="null","null")</f>
        <v>Third trimester</v>
      </c>
      <c r="L64" s="51" t="str" cm="1">
        <f t="array" ref="L64">_xlfn.IFS(Data2!EX66=1, "Adequate pregnancy monitoring", Data2!EX66=2, "Medium pregnancy monitoring", Data2!EX66=3, "Inadequate pregnancy monitoring",Data2!EX66="null","null")</f>
        <v>Inadequate pregnancy monitoring</v>
      </c>
      <c r="M64" t="str" cm="1">
        <f t="array" ref="M64">_xlfn.IFS(Data1!CG66=0,"No",Data1!CG66=1,"Yes",Data1!CG66="null","null")</f>
        <v>No</v>
      </c>
      <c r="N64" t="str" cm="1">
        <f t="array" ref="N64">_xlfn.IFS(Data1!CZ66=0,"No",Data1!CZ66=1,"Yes",Data1!CZ66="null","null")</f>
        <v>No</v>
      </c>
    </row>
    <row r="65" spans="1:14" ht="39.6" x14ac:dyDescent="0.25">
      <c r="A65" t="str">
        <f>Categorize!T65</f>
        <v>week premature</v>
      </c>
      <c r="B65" t="str">
        <f>Categorize!I65</f>
        <v>20-39</v>
      </c>
      <c r="C65" s="51" t="str" cm="1">
        <f t="array" ref="C65">_xlfn.IFS(Data1!E67=1,"Isreal",Data1!E67=2,"the former Soviet Union",Data1!E67=3,"Else", Data1!E67="null","null")</f>
        <v>Isreal</v>
      </c>
      <c r="D65" t="str" cm="1">
        <f t="array" ref="D65">_xlfn.IFS(Data1!G67=1,"Yes",Data1!G67=0,"No",Data1!G67="null","null")</f>
        <v>No</v>
      </c>
      <c r="E65" t="str" cm="1">
        <f t="array" ref="E65">_xlfn.IFS(Data1!BY67=1,"Muslim Arab",Data1!BY67=2,"Christian Arab",Data1!BY67=3,"Russian Christian", Data1!BY67=4,"Circassian",Data1!BY67=5,"Druze", Data1!BY67=6,"Ethiopian", Data1!BY67=7,"Ashkenazi", Data1!BY67=8,"Mizrachi",Data1!BY67=9,"Other", Data1!BY67="null","null" )</f>
        <v>Muslim Arab</v>
      </c>
      <c r="F65" t="str" cm="1">
        <f t="array" ref="F65">_xlfn.IFS(Data1!CA67=1,"Religious", Data1!CA67=2,"Traditional",Data1!CA67=3,"Secular", Data1!CA67="null", "null")</f>
        <v>Secular</v>
      </c>
      <c r="G65" s="51" t="str" cm="1">
        <f t="array" ref="G65">_xlfn.IFS(Data1!CC67=1,"Elementary",Data1!CC67=2,"High-school",Data1!CC67=3,"Academic", Data1!CC67="null","null")</f>
        <v>Academic</v>
      </c>
      <c r="H65" s="51" t="str" cm="1">
        <f t="array" ref="H65">_xlfn.IFS(Data1!CF67=1,"Below average",Data1!CF67=2,"Average",Data1!CF67=3,"Above average",Data1!CF67="null","null")</f>
        <v>Average</v>
      </c>
      <c r="I65" s="51" t="str" cm="1">
        <f t="array" ref="I65">_xlfn.IFS(Data3!FN66=1,"Never smoked",Data3!FN66=2,"Stopped smoking completely",Data3!FN66="3b","Smokes less than before pregnancy",Data3!FN66="3a","Smokes today as before pregnancy",Data3!FN66="null","null")</f>
        <v>Never smoked</v>
      </c>
      <c r="J65" t="str" cm="1">
        <f t="array" ref="J65">_xlfn.IFS(Data3!FQ66=0,"Doesnt smoke",Data3!FQ66=1,"Smoke",Data3!FQ66="null","null")</f>
        <v>Doesnt smoke</v>
      </c>
      <c r="K65" t="str" cm="1">
        <f t="array" ref="K65">_xlfn.IFS(Data1!CP67=1,"First trimester",Data1!CP67=2,"Second trimester",Data1!CP67=3,"Third trimester",Data1!CP67="null","null")</f>
        <v>Second trimester</v>
      </c>
      <c r="L65" s="51" t="str" cm="1">
        <f t="array" ref="L65">_xlfn.IFS(Data2!EX67=1, "Adequate pregnancy monitoring", Data2!EX67=2, "Medium pregnancy monitoring", Data2!EX67=3, "Inadequate pregnancy monitoring",Data2!EX67="null","null")</f>
        <v>Inadequate pregnancy monitoring</v>
      </c>
      <c r="M65" t="str" cm="1">
        <f t="array" ref="M65">_xlfn.IFS(Data1!CG67=0,"No",Data1!CG67=1,"Yes",Data1!CG67="null","null")</f>
        <v>No</v>
      </c>
      <c r="N65" t="str" cm="1">
        <f t="array" ref="N65">_xlfn.IFS(Data1!CZ67=0,"No",Data1!CZ67=1,"Yes",Data1!CZ67="null","null")</f>
        <v>No</v>
      </c>
    </row>
    <row r="66" spans="1:14" ht="39.6" x14ac:dyDescent="0.25">
      <c r="A66" t="str">
        <f>Categorize!T66</f>
        <v>week premature</v>
      </c>
      <c r="B66" t="str">
        <f>Categorize!I66</f>
        <v>20-39</v>
      </c>
      <c r="C66" s="51" t="str" cm="1">
        <f t="array" ref="C66">_xlfn.IFS(Data1!E68=1,"Isreal",Data1!E68=2,"the former Soviet Union",Data1!E68=3,"Else", Data1!E68="null","null")</f>
        <v>the former Soviet Union</v>
      </c>
      <c r="D66" t="str" cm="1">
        <f t="array" ref="D66">_xlfn.IFS(Data1!G68=1,"Yes",Data1!G68=0,"No",Data1!G68="null","null")</f>
        <v>No</v>
      </c>
      <c r="E66" t="str" cm="1">
        <f t="array" ref="E66">_xlfn.IFS(Data1!BY68=1,"Muslim Arab",Data1!BY68=2,"Christian Arab",Data1!BY68=3,"Russian Christian", Data1!BY68=4,"Circassian",Data1!BY68=5,"Druze", Data1!BY68=6,"Ethiopian", Data1!BY68=7,"Ashkenazi", Data1!BY68=8,"Mizrachi",Data1!BY68=9,"Other", Data1!BY68="null","null" )</f>
        <v>Muslim Arab</v>
      </c>
      <c r="F66" t="str" cm="1">
        <f t="array" ref="F66">_xlfn.IFS(Data1!CA68=1,"Religious", Data1!CA68=2,"Traditional",Data1!CA68=3,"Secular", Data1!CA68="null", "null")</f>
        <v>Traditional</v>
      </c>
      <c r="G66" s="51" t="str" cm="1">
        <f t="array" ref="G66">_xlfn.IFS(Data1!CC68=1,"Elementary",Data1!CC68=2,"High-school",Data1!CC68=3,"Academic", Data1!CC68="null","null")</f>
        <v>Academic</v>
      </c>
      <c r="H66" s="51" t="str" cm="1">
        <f t="array" ref="H66">_xlfn.IFS(Data1!CF68=1,"Below average",Data1!CF68=2,"Average",Data1!CF68=3,"Above average",Data1!CF68="null","null")</f>
        <v>Average</v>
      </c>
      <c r="I66" s="51" t="str" cm="1">
        <f t="array" ref="I66">_xlfn.IFS(Data3!FN67=1,"Never smoked",Data3!FN67=2,"Stopped smoking completely",Data3!FN67="3b","Smokes less than before pregnancy",Data3!FN67="3a","Smokes today as before pregnancy",Data3!FN67="null","null")</f>
        <v>Never smoked</v>
      </c>
      <c r="J66" t="str" cm="1">
        <f t="array" ref="J66">_xlfn.IFS(Data3!FQ67=0,"Doesnt smoke",Data3!FQ67=1,"Smoke",Data3!FQ67="null","null")</f>
        <v>Doesnt smoke</v>
      </c>
      <c r="K66" t="str" cm="1">
        <f t="array" ref="K66">_xlfn.IFS(Data1!CP68=1,"First trimester",Data1!CP68=2,"Second trimester",Data1!CP68=3,"Third trimester",Data1!CP68="null","null")</f>
        <v>Second trimester</v>
      </c>
      <c r="L66" s="51" t="str" cm="1">
        <f t="array" ref="L66">_xlfn.IFS(Data2!EX68=1, "Adequate pregnancy monitoring", Data2!EX68=2, "Medium pregnancy monitoring", Data2!EX68=3, "Inadequate pregnancy monitoring",Data2!EX68="null","null")</f>
        <v>Inadequate pregnancy monitoring</v>
      </c>
      <c r="M66" t="str" cm="1">
        <f t="array" ref="M66">_xlfn.IFS(Data1!CG68=0,"No",Data1!CG68=1,"Yes",Data1!CG68="null","null")</f>
        <v>No</v>
      </c>
      <c r="N66" t="str" cm="1">
        <f t="array" ref="N66">_xlfn.IFS(Data1!CZ68=0,"No",Data1!CZ68=1,"Yes",Data1!CZ68="null","null")</f>
        <v>No</v>
      </c>
    </row>
    <row r="67" spans="1:14" ht="39.6" x14ac:dyDescent="0.25">
      <c r="A67" t="str">
        <f>Categorize!T67</f>
        <v>week premature</v>
      </c>
      <c r="B67" t="str">
        <f>Categorize!I67</f>
        <v>20-39</v>
      </c>
      <c r="C67" s="51" t="str" cm="1">
        <f t="array" ref="C67">_xlfn.IFS(Data1!E69=1,"Isreal",Data1!E69=2,"the former Soviet Union",Data1!E69=3,"Else", Data1!E69="null","null")</f>
        <v>Isreal</v>
      </c>
      <c r="D67" t="str" cm="1">
        <f t="array" ref="D67">_xlfn.IFS(Data1!G69=1,"Yes",Data1!G69=0,"No",Data1!G69="null","null")</f>
        <v>No</v>
      </c>
      <c r="E67" t="str" cm="1">
        <f t="array" ref="E67">_xlfn.IFS(Data1!BY69=1,"Muslim Arab",Data1!BY69=2,"Christian Arab",Data1!BY69=3,"Russian Christian", Data1!BY69=4,"Circassian",Data1!BY69=5,"Druze", Data1!BY69=6,"Ethiopian", Data1!BY69=7,"Ashkenazi", Data1!BY69=8,"Mizrachi",Data1!BY69=9,"Other", Data1!BY69="null","null" )</f>
        <v>Muslim Arab</v>
      </c>
      <c r="F67" t="str" cm="1">
        <f t="array" ref="F67">_xlfn.IFS(Data1!CA69=1,"Religious", Data1!CA69=2,"Traditional",Data1!CA69=3,"Secular", Data1!CA69="null", "null")</f>
        <v>Religious</v>
      </c>
      <c r="G67" s="51" t="str" cm="1">
        <f t="array" ref="G67">_xlfn.IFS(Data1!CC69=1,"Elementary",Data1!CC69=2,"High-school",Data1!CC69=3,"Academic", Data1!CC69="null","null")</f>
        <v>High-school</v>
      </c>
      <c r="H67" s="51" t="str" cm="1">
        <f t="array" ref="H67">_xlfn.IFS(Data1!CF69=1,"Below average",Data1!CF69=2,"Average",Data1!CF69=3,"Above average",Data1!CF69="null","null")</f>
        <v>null</v>
      </c>
      <c r="I67" s="51" t="str" cm="1">
        <f t="array" ref="I67">_xlfn.IFS(Data3!FN68=1,"Never smoked",Data3!FN68=2,"Stopped smoking completely",Data3!FN68="3b","Smokes less than before pregnancy",Data3!FN68="3a","Smokes today as before pregnancy",Data3!FN68="null","null")</f>
        <v>Never smoked</v>
      </c>
      <c r="J67" t="str" cm="1">
        <f t="array" ref="J67">_xlfn.IFS(Data3!FQ68=0,"Doesnt smoke",Data3!FQ68=1,"Smoke",Data3!FQ68="null","null")</f>
        <v>Doesnt smoke</v>
      </c>
      <c r="K67" t="str" cm="1">
        <f t="array" ref="K67">_xlfn.IFS(Data1!CP69=1,"First trimester",Data1!CP69=2,"Second trimester",Data1!CP69=3,"Third trimester",Data1!CP69="null","null")</f>
        <v>Second trimester</v>
      </c>
      <c r="L67" s="51" t="str" cm="1">
        <f t="array" ref="L67">_xlfn.IFS(Data2!EX69=1, "Adequate pregnancy monitoring", Data2!EX69=2, "Medium pregnancy monitoring", Data2!EX69=3, "Inadequate pregnancy monitoring",Data2!EX69="null","null")</f>
        <v>Inadequate pregnancy monitoring</v>
      </c>
      <c r="M67" t="str" cm="1">
        <f t="array" ref="M67">_xlfn.IFS(Data1!CG69=0,"No",Data1!CG69=1,"Yes",Data1!CG69="null","null")</f>
        <v>No</v>
      </c>
      <c r="N67" t="str" cm="1">
        <f t="array" ref="N67">_xlfn.IFS(Data1!CZ69=0,"No",Data1!CZ69=1,"Yes",Data1!CZ69="null","null")</f>
        <v>No</v>
      </c>
    </row>
    <row r="68" spans="1:14" ht="39.6" x14ac:dyDescent="0.25">
      <c r="A68" t="str">
        <f>Categorize!T68</f>
        <v>week premature</v>
      </c>
      <c r="B68" t="str">
        <f>Categorize!I68</f>
        <v>20-39</v>
      </c>
      <c r="C68" s="51" t="str" cm="1">
        <f t="array" ref="C68">_xlfn.IFS(Data1!E70=1,"Isreal",Data1!E70=2,"the former Soviet Union",Data1!E70=3,"Else", Data1!E70="null","null")</f>
        <v>Isreal</v>
      </c>
      <c r="D68" t="str" cm="1">
        <f t="array" ref="D68">_xlfn.IFS(Data1!G70=1,"Yes",Data1!G70=0,"No",Data1!G70="null","null")</f>
        <v>No</v>
      </c>
      <c r="E68" t="str" cm="1">
        <f t="array" ref="E68">_xlfn.IFS(Data1!BY70=1,"Muslim Arab",Data1!BY70=2,"Christian Arab",Data1!BY70=3,"Russian Christian", Data1!BY70=4,"Circassian",Data1!BY70=5,"Druze", Data1!BY70=6,"Ethiopian", Data1!BY70=7,"Ashkenazi", Data1!BY70=8,"Mizrachi",Data1!BY70=9,"Other", Data1!BY70="null","null" )</f>
        <v>Muslim Arab</v>
      </c>
      <c r="F68" t="str" cm="1">
        <f t="array" ref="F68">_xlfn.IFS(Data1!CA70=1,"Religious", Data1!CA70=2,"Traditional",Data1!CA70=3,"Secular", Data1!CA70="null", "null")</f>
        <v>Secular</v>
      </c>
      <c r="G68" s="51" t="str" cm="1">
        <f t="array" ref="G68">_xlfn.IFS(Data1!CC70=1,"Elementary",Data1!CC70=2,"High-school",Data1!CC70=3,"Academic", Data1!CC70="null","null")</f>
        <v>High-school</v>
      </c>
      <c r="H68" s="51" t="str" cm="1">
        <f t="array" ref="H68">_xlfn.IFS(Data1!CF70=1,"Below average",Data1!CF70=2,"Average",Data1!CF70=3,"Above average",Data1!CF70="null","null")</f>
        <v>null</v>
      </c>
      <c r="I68" s="51" t="str" cm="1">
        <f t="array" ref="I68">_xlfn.IFS(Data3!FN69=1,"Never smoked",Data3!FN69=2,"Stopped smoking completely",Data3!FN69="3b","Smokes less than before pregnancy",Data3!FN69="3a","Smokes today as before pregnancy",Data3!FN69="null","null")</f>
        <v>Never smoked</v>
      </c>
      <c r="J68" t="str" cm="1">
        <f t="array" ref="J68">_xlfn.IFS(Data3!FQ69=0,"Doesnt smoke",Data3!FQ69=1,"Smoke",Data3!FQ69="null","null")</f>
        <v>Doesnt smoke</v>
      </c>
      <c r="K68" t="str" cm="1">
        <f t="array" ref="K68">_xlfn.IFS(Data1!CP70=1,"First trimester",Data1!CP70=2,"Second trimester",Data1!CP70=3,"Third trimester",Data1!CP70="null","null")</f>
        <v>First trimester</v>
      </c>
      <c r="L68" s="51" t="str" cm="1">
        <f t="array" ref="L68">_xlfn.IFS(Data2!EX70=1, "Adequate pregnancy monitoring", Data2!EX70=2, "Medium pregnancy monitoring", Data2!EX70=3, "Inadequate pregnancy monitoring",Data2!EX70="null","null")</f>
        <v>Inadequate pregnancy monitoring</v>
      </c>
      <c r="M68" t="str" cm="1">
        <f t="array" ref="M68">_xlfn.IFS(Data1!CG70=0,"No",Data1!CG70=1,"Yes",Data1!CG70="null","null")</f>
        <v>No</v>
      </c>
      <c r="N68" t="str" cm="1">
        <f t="array" ref="N68">_xlfn.IFS(Data1!CZ70=0,"No",Data1!CZ70=1,"Yes",Data1!CZ70="null","null")</f>
        <v>null</v>
      </c>
    </row>
    <row r="69" spans="1:14" ht="39.6" x14ac:dyDescent="0.25">
      <c r="A69" t="str">
        <f>Categorize!T69</f>
        <v>week premature</v>
      </c>
      <c r="B69" t="str">
        <f>Categorize!I69</f>
        <v>20-39</v>
      </c>
      <c r="C69" s="51" t="str" cm="1">
        <f t="array" ref="C69">_xlfn.IFS(Data1!E71=1,"Isreal",Data1!E71=2,"the former Soviet Union",Data1!E71=3,"Else", Data1!E71="null","null")</f>
        <v>Isreal</v>
      </c>
      <c r="D69" t="str" cm="1">
        <f t="array" ref="D69">_xlfn.IFS(Data1!G71=1,"Yes",Data1!G71=0,"No",Data1!G71="null","null")</f>
        <v>No</v>
      </c>
      <c r="E69" t="str" cm="1">
        <f t="array" ref="E69">_xlfn.IFS(Data1!BY71=1,"Muslim Arab",Data1!BY71=2,"Christian Arab",Data1!BY71=3,"Russian Christian", Data1!BY71=4,"Circassian",Data1!BY71=5,"Druze", Data1!BY71=6,"Ethiopian", Data1!BY71=7,"Ashkenazi", Data1!BY71=8,"Mizrachi",Data1!BY71=9,"Other", Data1!BY71="null","null" )</f>
        <v>Muslim Arab</v>
      </c>
      <c r="F69" t="str" cm="1">
        <f t="array" ref="F69">_xlfn.IFS(Data1!CA71=1,"Religious", Data1!CA71=2,"Traditional",Data1!CA71=3,"Secular", Data1!CA71="null", "null")</f>
        <v>Secular</v>
      </c>
      <c r="G69" s="51" t="str" cm="1">
        <f t="array" ref="G69">_xlfn.IFS(Data1!CC71=1,"Elementary",Data1!CC71=2,"High-school",Data1!CC71=3,"Academic", Data1!CC71="null","null")</f>
        <v>Academic</v>
      </c>
      <c r="H69" s="51" t="str" cm="1">
        <f t="array" ref="H69">_xlfn.IFS(Data1!CF71=1,"Below average",Data1!CF71=2,"Average",Data1!CF71=3,"Above average",Data1!CF71="null","null")</f>
        <v>Average</v>
      </c>
      <c r="I69" s="51" t="str" cm="1">
        <f t="array" ref="I69">_xlfn.IFS(Data3!FN70=1,"Never smoked",Data3!FN70=2,"Stopped smoking completely",Data3!FN70="3b","Smokes less than before pregnancy",Data3!FN70="3a","Smokes today as before pregnancy",Data3!FN70="null","null")</f>
        <v>Never smoked</v>
      </c>
      <c r="J69" t="str" cm="1">
        <f t="array" ref="J69">_xlfn.IFS(Data3!FQ70=0,"Doesnt smoke",Data3!FQ70=1,"Smoke",Data3!FQ70="null","null")</f>
        <v>Doesnt smoke</v>
      </c>
      <c r="K69" t="str" cm="1">
        <f t="array" ref="K69">_xlfn.IFS(Data1!CP71=1,"First trimester",Data1!CP71=2,"Second trimester",Data1!CP71=3,"Third trimester",Data1!CP71="null","null")</f>
        <v>First trimester</v>
      </c>
      <c r="L69" s="51" t="str" cm="1">
        <f t="array" ref="L69">_xlfn.IFS(Data2!EX71=1, "Adequate pregnancy monitoring", Data2!EX71=2, "Medium pregnancy monitoring", Data2!EX71=3, "Inadequate pregnancy monitoring",Data2!EX71="null","null")</f>
        <v>Inadequate pregnancy monitoring</v>
      </c>
      <c r="M69" t="str" cm="1">
        <f t="array" ref="M69">_xlfn.IFS(Data1!CG71=0,"No",Data1!CG71=1,"Yes",Data1!CG71="null","null")</f>
        <v>No</v>
      </c>
      <c r="N69" t="str" cm="1">
        <f t="array" ref="N69">_xlfn.IFS(Data1!CZ71=0,"No",Data1!CZ71=1,"Yes",Data1!CZ71="null","null")</f>
        <v>No</v>
      </c>
    </row>
    <row r="70" spans="1:14" ht="39.6" x14ac:dyDescent="0.25">
      <c r="A70" t="str">
        <f>Categorize!T70</f>
        <v>week premature</v>
      </c>
      <c r="B70" t="str">
        <f>Categorize!I70</f>
        <v>20-39</v>
      </c>
      <c r="C70" s="51" t="str" cm="1">
        <f t="array" ref="C70">_xlfn.IFS(Data1!E72=1,"Isreal",Data1!E72=2,"the former Soviet Union",Data1!E72=3,"Else", Data1!E72="null","null")</f>
        <v>Isreal</v>
      </c>
      <c r="D70" t="str" cm="1">
        <f t="array" ref="D70">_xlfn.IFS(Data1!G72=1,"Yes",Data1!G72=0,"No",Data1!G72="null","null")</f>
        <v>No</v>
      </c>
      <c r="E70" t="str" cm="1">
        <f t="array" ref="E70">_xlfn.IFS(Data1!BY72=1,"Muslim Arab",Data1!BY72=2,"Christian Arab",Data1!BY72=3,"Russian Christian", Data1!BY72=4,"Circassian",Data1!BY72=5,"Druze", Data1!BY72=6,"Ethiopian", Data1!BY72=7,"Ashkenazi", Data1!BY72=8,"Mizrachi",Data1!BY72=9,"Other", Data1!BY72="null","null" )</f>
        <v>Christian Arab</v>
      </c>
      <c r="F70" t="str" cm="1">
        <f t="array" ref="F70">_xlfn.IFS(Data1!CA72=1,"Religious", Data1!CA72=2,"Traditional",Data1!CA72=3,"Secular", Data1!CA72="null", "null")</f>
        <v>Religious</v>
      </c>
      <c r="G70" s="51" t="str" cm="1">
        <f t="array" ref="G70">_xlfn.IFS(Data1!CC72=1,"Elementary",Data1!CC72=2,"High-school",Data1!CC72=3,"Academic", Data1!CC72="null","null")</f>
        <v>High-school</v>
      </c>
      <c r="H70" s="51" t="str" cm="1">
        <f t="array" ref="H70">_xlfn.IFS(Data1!CF72=1,"Below average",Data1!CF72=2,"Average",Data1!CF72=3,"Above average",Data1!CF72="null","null")</f>
        <v>null</v>
      </c>
      <c r="I70" s="51" t="str" cm="1">
        <f t="array" ref="I70">_xlfn.IFS(Data3!FN71=1,"Never smoked",Data3!FN71=2,"Stopped smoking completely",Data3!FN71="3b","Smokes less than before pregnancy",Data3!FN71="3a","Smokes today as before pregnancy",Data3!FN71="null","null")</f>
        <v>Never smoked</v>
      </c>
      <c r="J70" t="str" cm="1">
        <f t="array" ref="J70">_xlfn.IFS(Data3!FQ71=0,"Doesnt smoke",Data3!FQ71=1,"Smoke",Data3!FQ71="null","null")</f>
        <v>Smoke</v>
      </c>
      <c r="K70" t="str" cm="1">
        <f t="array" ref="K70">_xlfn.IFS(Data1!CP72=1,"First trimester",Data1!CP72=2,"Second trimester",Data1!CP72=3,"Third trimester",Data1!CP72="null","null")</f>
        <v>Second trimester</v>
      </c>
      <c r="L70" s="51" t="str" cm="1">
        <f t="array" ref="L70">_xlfn.IFS(Data2!EX72=1, "Adequate pregnancy monitoring", Data2!EX72=2, "Medium pregnancy monitoring", Data2!EX72=3, "Inadequate pregnancy monitoring",Data2!EX72="null","null")</f>
        <v>Inadequate pregnancy monitoring</v>
      </c>
      <c r="M70" t="str" cm="1">
        <f t="array" ref="M70">_xlfn.IFS(Data1!CG72=0,"No",Data1!CG72=1,"Yes",Data1!CG72="null","null")</f>
        <v>No</v>
      </c>
      <c r="N70" t="str" cm="1">
        <f t="array" ref="N70">_xlfn.IFS(Data1!CZ72=0,"No",Data1!CZ72=1,"Yes",Data1!CZ72="null","null")</f>
        <v>No</v>
      </c>
    </row>
    <row r="71" spans="1:14" ht="39.6" x14ac:dyDescent="0.25">
      <c r="A71" t="str">
        <f>Categorize!T71</f>
        <v>week premature</v>
      </c>
      <c r="B71" t="str">
        <f>Categorize!I71</f>
        <v>20-39</v>
      </c>
      <c r="C71" s="51" t="str" cm="1">
        <f t="array" ref="C71">_xlfn.IFS(Data1!E73=1,"Isreal",Data1!E73=2,"the former Soviet Union",Data1!E73=3,"Else", Data1!E73="null","null")</f>
        <v>the former Soviet Union</v>
      </c>
      <c r="D71" t="str" cm="1">
        <f t="array" ref="D71">_xlfn.IFS(Data1!G73=1,"Yes",Data1!G73=0,"No",Data1!G73="null","null")</f>
        <v>No</v>
      </c>
      <c r="E71" t="str" cm="1">
        <f t="array" ref="E71">_xlfn.IFS(Data1!BY73=1,"Muslim Arab",Data1!BY73=2,"Christian Arab",Data1!BY73=3,"Russian Christian", Data1!BY73=4,"Circassian",Data1!BY73=5,"Druze", Data1!BY73=6,"Ethiopian", Data1!BY73=7,"Ashkenazi", Data1!BY73=8,"Mizrachi",Data1!BY73=9,"Other", Data1!BY73="null","null" )</f>
        <v>Muslim Arab</v>
      </c>
      <c r="F71" t="str" cm="1">
        <f t="array" ref="F71">_xlfn.IFS(Data1!CA73=1,"Religious", Data1!CA73=2,"Traditional",Data1!CA73=3,"Secular", Data1!CA73="null", "null")</f>
        <v>Secular</v>
      </c>
      <c r="G71" s="51" t="str" cm="1">
        <f t="array" ref="G71">_xlfn.IFS(Data1!CC73=1,"Elementary",Data1!CC73=2,"High-school",Data1!CC73=3,"Academic", Data1!CC73="null","null")</f>
        <v>High-school</v>
      </c>
      <c r="H71" s="51" t="str" cm="1">
        <f t="array" ref="H71">_xlfn.IFS(Data1!CF73=1,"Below average",Data1!CF73=2,"Average",Data1!CF73=3,"Above average",Data1!CF73="null","null")</f>
        <v>Below average</v>
      </c>
      <c r="I71" s="51" t="str" cm="1">
        <f t="array" ref="I71">_xlfn.IFS(Data3!FN72=1,"Never smoked",Data3!FN72=2,"Stopped smoking completely",Data3!FN72="3b","Smokes less than before pregnancy",Data3!FN72="3a","Smokes today as before pregnancy",Data3!FN72="null","null")</f>
        <v>Never smoked</v>
      </c>
      <c r="J71" t="str" cm="1">
        <f t="array" ref="J71">_xlfn.IFS(Data3!FQ72=0,"Doesnt smoke",Data3!FQ72=1,"Smoke",Data3!FQ72="null","null")</f>
        <v>Doesnt smoke</v>
      </c>
      <c r="K71" t="str" cm="1">
        <f t="array" ref="K71">_xlfn.IFS(Data1!CP73=1,"First trimester",Data1!CP73=2,"Second trimester",Data1!CP73=3,"Third trimester",Data1!CP73="null","null")</f>
        <v>Second trimester</v>
      </c>
      <c r="L71" s="51" t="str" cm="1">
        <f t="array" ref="L71">_xlfn.IFS(Data2!EX73=1, "Adequate pregnancy monitoring", Data2!EX73=2, "Medium pregnancy monitoring", Data2!EX73=3, "Inadequate pregnancy monitoring",Data2!EX73="null","null")</f>
        <v>Inadequate pregnancy monitoring</v>
      </c>
      <c r="M71" t="str" cm="1">
        <f t="array" ref="M71">_xlfn.IFS(Data1!CG73=0,"No",Data1!CG73=1,"Yes",Data1!CG73="null","null")</f>
        <v>No</v>
      </c>
      <c r="N71" t="str" cm="1">
        <f t="array" ref="N71">_xlfn.IFS(Data1!CZ73=0,"No",Data1!CZ73=1,"Yes",Data1!CZ73="null","null")</f>
        <v>No</v>
      </c>
    </row>
    <row r="72" spans="1:14" ht="39.6" x14ac:dyDescent="0.25">
      <c r="A72" t="str">
        <f>Categorize!T72</f>
        <v>week premature</v>
      </c>
      <c r="B72" t="str">
        <f>Categorize!I72</f>
        <v>20-39</v>
      </c>
      <c r="C72" s="51" t="str" cm="1">
        <f t="array" ref="C72">_xlfn.IFS(Data1!E74=1,"Isreal",Data1!E74=2,"the former Soviet Union",Data1!E74=3,"Else", Data1!E74="null","null")</f>
        <v>Isreal</v>
      </c>
      <c r="D72" t="str" cm="1">
        <f t="array" ref="D72">_xlfn.IFS(Data1!G74=1,"Yes",Data1!G74=0,"No",Data1!G74="null","null")</f>
        <v>No</v>
      </c>
      <c r="E72" t="str" cm="1">
        <f t="array" ref="E72">_xlfn.IFS(Data1!BY74=1,"Muslim Arab",Data1!BY74=2,"Christian Arab",Data1!BY74=3,"Russian Christian", Data1!BY74=4,"Circassian",Data1!BY74=5,"Druze", Data1!BY74=6,"Ethiopian", Data1!BY74=7,"Ashkenazi", Data1!BY74=8,"Mizrachi",Data1!BY74=9,"Other", Data1!BY74="null","null" )</f>
        <v>Muslim Arab</v>
      </c>
      <c r="F72" t="str" cm="1">
        <f t="array" ref="F72">_xlfn.IFS(Data1!CA74=1,"Religious", Data1!CA74=2,"Traditional",Data1!CA74=3,"Secular", Data1!CA74="null", "null")</f>
        <v>Secular</v>
      </c>
      <c r="G72" s="51" t="str" cm="1">
        <f t="array" ref="G72">_xlfn.IFS(Data1!CC74=1,"Elementary",Data1!CC74=2,"High-school",Data1!CC74=3,"Academic", Data1!CC74="null","null")</f>
        <v>Academic</v>
      </c>
      <c r="H72" s="51" t="str" cm="1">
        <f t="array" ref="H72">_xlfn.IFS(Data1!CF74=1,"Below average",Data1!CF74=2,"Average",Data1!CF74=3,"Above average",Data1!CF74="null","null")</f>
        <v>Average</v>
      </c>
      <c r="I72" s="51" t="str" cm="1">
        <f t="array" ref="I72">_xlfn.IFS(Data3!FN73=1,"Never smoked",Data3!FN73=2,"Stopped smoking completely",Data3!FN73="3b","Smokes less than before pregnancy",Data3!FN73="3a","Smokes today as before pregnancy",Data3!FN73="null","null")</f>
        <v>Never smoked</v>
      </c>
      <c r="J72" t="str" cm="1">
        <f t="array" ref="J72">_xlfn.IFS(Data3!FQ73=0,"Doesnt smoke",Data3!FQ73=1,"Smoke",Data3!FQ73="null","null")</f>
        <v>Doesnt smoke</v>
      </c>
      <c r="K72" t="str" cm="1">
        <f t="array" ref="K72">_xlfn.IFS(Data1!CP74=1,"First trimester",Data1!CP74=2,"Second trimester",Data1!CP74=3,"Third trimester",Data1!CP74="null","null")</f>
        <v>First trimester</v>
      </c>
      <c r="L72" s="51" t="str" cm="1">
        <f t="array" ref="L72">_xlfn.IFS(Data2!EX74=1, "Adequate pregnancy monitoring", Data2!EX74=2, "Medium pregnancy monitoring", Data2!EX74=3, "Inadequate pregnancy monitoring",Data2!EX74="null","null")</f>
        <v>Medium pregnancy monitoring</v>
      </c>
      <c r="M72" t="str" cm="1">
        <f t="array" ref="M72">_xlfn.IFS(Data1!CG74=0,"No",Data1!CG74=1,"Yes",Data1!CG74="null","null")</f>
        <v>No</v>
      </c>
      <c r="N72" t="str" cm="1">
        <f t="array" ref="N72">_xlfn.IFS(Data1!CZ74=0,"No",Data1!CZ74=1,"Yes",Data1!CZ74="null","null")</f>
        <v>No</v>
      </c>
    </row>
    <row r="73" spans="1:14" ht="39.6" x14ac:dyDescent="0.25">
      <c r="A73" t="str">
        <f>Categorize!T73</f>
        <v>week premature</v>
      </c>
      <c r="B73" t="str">
        <f>Categorize!I73</f>
        <v>20-39</v>
      </c>
      <c r="C73" s="51" t="str" cm="1">
        <f t="array" ref="C73">_xlfn.IFS(Data1!E75=1,"Isreal",Data1!E75=2,"the former Soviet Union",Data1!E75=3,"Else", Data1!E75="null","null")</f>
        <v>Isreal</v>
      </c>
      <c r="D73" t="str" cm="1">
        <f t="array" ref="D73">_xlfn.IFS(Data1!G75=1,"Yes",Data1!G75=0,"No",Data1!G75="null","null")</f>
        <v>No</v>
      </c>
      <c r="E73" t="str" cm="1">
        <f t="array" ref="E73">_xlfn.IFS(Data1!BY75=1,"Muslim Arab",Data1!BY75=2,"Christian Arab",Data1!BY75=3,"Russian Christian", Data1!BY75=4,"Circassian",Data1!BY75=5,"Druze", Data1!BY75=6,"Ethiopian", Data1!BY75=7,"Ashkenazi", Data1!BY75=8,"Mizrachi",Data1!BY75=9,"Other", Data1!BY75="null","null" )</f>
        <v>Christian Arab</v>
      </c>
      <c r="F73" t="str" cm="1">
        <f t="array" ref="F73">_xlfn.IFS(Data1!CA75=1,"Religious", Data1!CA75=2,"Traditional",Data1!CA75=3,"Secular", Data1!CA75="null", "null")</f>
        <v>Religious</v>
      </c>
      <c r="G73" s="51" t="str" cm="1">
        <f t="array" ref="G73">_xlfn.IFS(Data1!CC75=1,"Elementary",Data1!CC75=2,"High-school",Data1!CC75=3,"Academic", Data1!CC75="null","null")</f>
        <v>High-school</v>
      </c>
      <c r="H73" s="51" t="str" cm="1">
        <f t="array" ref="H73">_xlfn.IFS(Data1!CF75=1,"Below average",Data1!CF75=2,"Average",Data1!CF75=3,"Above average",Data1!CF75="null","null")</f>
        <v>null</v>
      </c>
      <c r="I73" s="51" t="str" cm="1">
        <f t="array" ref="I73">_xlfn.IFS(Data3!FN74=1,"Never smoked",Data3!FN74=2,"Stopped smoking completely",Data3!FN74="3b","Smokes less than before pregnancy",Data3!FN74="3a","Smokes today as before pregnancy",Data3!FN74="null","null")</f>
        <v>Never smoked</v>
      </c>
      <c r="J73" t="str" cm="1">
        <f t="array" ref="J73">_xlfn.IFS(Data3!FQ74=0,"Doesnt smoke",Data3!FQ74=1,"Smoke",Data3!FQ74="null","null")</f>
        <v>Smoke</v>
      </c>
      <c r="K73" t="str" cm="1">
        <f t="array" ref="K73">_xlfn.IFS(Data1!CP75=1,"First trimester",Data1!CP75=2,"Second trimester",Data1!CP75=3,"Third trimester",Data1!CP75="null","null")</f>
        <v>Second trimester</v>
      </c>
      <c r="L73" s="51" t="str" cm="1">
        <f t="array" ref="L73">_xlfn.IFS(Data2!EX75=1, "Adequate pregnancy monitoring", Data2!EX75=2, "Medium pregnancy monitoring", Data2!EX75=3, "Inadequate pregnancy monitoring",Data2!EX75="null","null")</f>
        <v>Inadequate pregnancy monitoring</v>
      </c>
      <c r="M73" t="str" cm="1">
        <f t="array" ref="M73">_xlfn.IFS(Data1!CG75=0,"No",Data1!CG75=1,"Yes",Data1!CG75="null","null")</f>
        <v>No</v>
      </c>
      <c r="N73" t="str" cm="1">
        <f t="array" ref="N73">_xlfn.IFS(Data1!CZ75=0,"No",Data1!CZ75=1,"Yes",Data1!CZ75="null","null")</f>
        <v>No</v>
      </c>
    </row>
    <row r="74" spans="1:14" ht="39.6" x14ac:dyDescent="0.25">
      <c r="A74" t="str">
        <f>Categorize!T74</f>
        <v>week premature</v>
      </c>
      <c r="B74" t="str">
        <f>Categorize!I74</f>
        <v>20-39</v>
      </c>
      <c r="C74" s="51" t="str" cm="1">
        <f t="array" ref="C74">_xlfn.IFS(Data1!E76=1,"Isreal",Data1!E76=2,"the former Soviet Union",Data1!E76=3,"Else", Data1!E76="null","null")</f>
        <v>Isreal</v>
      </c>
      <c r="D74" t="str" cm="1">
        <f t="array" ref="D74">_xlfn.IFS(Data1!G76=1,"Yes",Data1!G76=0,"No",Data1!G76="null","null")</f>
        <v>No</v>
      </c>
      <c r="E74" t="str" cm="1">
        <f t="array" ref="E74">_xlfn.IFS(Data1!BY76=1,"Muslim Arab",Data1!BY76=2,"Christian Arab",Data1!BY76=3,"Russian Christian", Data1!BY76=4,"Circassian",Data1!BY76=5,"Druze", Data1!BY76=6,"Ethiopian", Data1!BY76=7,"Ashkenazi", Data1!BY76=8,"Mizrachi",Data1!BY76=9,"Other", Data1!BY76="null","null" )</f>
        <v>Muslim Arab</v>
      </c>
      <c r="F74" t="str" cm="1">
        <f t="array" ref="F74">_xlfn.IFS(Data1!CA76=1,"Religious", Data1!CA76=2,"Traditional",Data1!CA76=3,"Secular", Data1!CA76="null", "null")</f>
        <v>Religious</v>
      </c>
      <c r="G74" s="51" t="str" cm="1">
        <f t="array" ref="G74">_xlfn.IFS(Data1!CC76=1,"Elementary",Data1!CC76=2,"High-school",Data1!CC76=3,"Academic", Data1!CC76="null","null")</f>
        <v>High-school</v>
      </c>
      <c r="H74" s="51" t="str" cm="1">
        <f t="array" ref="H74">_xlfn.IFS(Data1!CF76=1,"Below average",Data1!CF76=2,"Average",Data1!CF76=3,"Above average",Data1!CF76="null","null")</f>
        <v>null</v>
      </c>
      <c r="I74" s="51" t="str" cm="1">
        <f t="array" ref="I74">_xlfn.IFS(Data3!FN75=1,"Never smoked",Data3!FN75=2,"Stopped smoking completely",Data3!FN75="3b","Smokes less than before pregnancy",Data3!FN75="3a","Smokes today as before pregnancy",Data3!FN75="null","null")</f>
        <v>Never smoked</v>
      </c>
      <c r="J74" t="str" cm="1">
        <f t="array" ref="J74">_xlfn.IFS(Data3!FQ75=0,"Doesnt smoke",Data3!FQ75=1,"Smoke",Data3!FQ75="null","null")</f>
        <v>Doesnt smoke</v>
      </c>
      <c r="K74" t="str" cm="1">
        <f t="array" ref="K74">_xlfn.IFS(Data1!CP76=1,"First trimester",Data1!CP76=2,"Second trimester",Data1!CP76=3,"Third trimester",Data1!CP76="null","null")</f>
        <v>Third trimester</v>
      </c>
      <c r="L74" s="51" t="str" cm="1">
        <f t="array" ref="L74">_xlfn.IFS(Data2!EX76=1, "Adequate pregnancy monitoring", Data2!EX76=2, "Medium pregnancy monitoring", Data2!EX76=3, "Inadequate pregnancy monitoring",Data2!EX76="null","null")</f>
        <v>Inadequate pregnancy monitoring</v>
      </c>
      <c r="M74" t="str" cm="1">
        <f t="array" ref="M74">_xlfn.IFS(Data1!CG76=0,"No",Data1!CG76=1,"Yes",Data1!CG76="null","null")</f>
        <v>No</v>
      </c>
      <c r="N74" t="str" cm="1">
        <f t="array" ref="N74">_xlfn.IFS(Data1!CZ76=0,"No",Data1!CZ76=1,"Yes",Data1!CZ76="null","null")</f>
        <v>No</v>
      </c>
    </row>
    <row r="75" spans="1:14" ht="39.6" x14ac:dyDescent="0.25">
      <c r="A75" t="str">
        <f>Categorize!T75</f>
        <v>week premature</v>
      </c>
      <c r="B75" t="str">
        <f>Categorize!I75</f>
        <v>&gt;=40</v>
      </c>
      <c r="C75" s="51" t="str" cm="1">
        <f t="array" ref="C75">_xlfn.IFS(Data1!E77=1,"Isreal",Data1!E77=2,"the former Soviet Union",Data1!E77=3,"Else", Data1!E77="null","null")</f>
        <v>Isreal</v>
      </c>
      <c r="D75" t="str" cm="1">
        <f t="array" ref="D75">_xlfn.IFS(Data1!G77=1,"Yes",Data1!G77=0,"No",Data1!G77="null","null")</f>
        <v>No</v>
      </c>
      <c r="E75" t="str" cm="1">
        <f t="array" ref="E75">_xlfn.IFS(Data1!BY77=1,"Muslim Arab",Data1!BY77=2,"Christian Arab",Data1!BY77=3,"Russian Christian", Data1!BY77=4,"Circassian",Data1!BY77=5,"Druze", Data1!BY77=6,"Ethiopian", Data1!BY77=7,"Ashkenazi", Data1!BY77=8,"Mizrachi",Data1!BY77=9,"Other", Data1!BY77="null","null" )</f>
        <v>Muslim Arab</v>
      </c>
      <c r="F75" t="str" cm="1">
        <f t="array" ref="F75">_xlfn.IFS(Data1!CA77=1,"Religious", Data1!CA77=2,"Traditional",Data1!CA77=3,"Secular", Data1!CA77="null", "null")</f>
        <v>Secular</v>
      </c>
      <c r="G75" s="51" t="str" cm="1">
        <f t="array" ref="G75">_xlfn.IFS(Data1!CC77=1,"Elementary",Data1!CC77=2,"High-school",Data1!CC77=3,"Academic", Data1!CC77="null","null")</f>
        <v>Academic</v>
      </c>
      <c r="H75" s="51" t="str" cm="1">
        <f t="array" ref="H75">_xlfn.IFS(Data1!CF77=1,"Below average",Data1!CF77=2,"Average",Data1!CF77=3,"Above average",Data1!CF77="null","null")</f>
        <v>Average</v>
      </c>
      <c r="I75" s="51" t="str" cm="1">
        <f t="array" ref="I75">_xlfn.IFS(Data3!FN76=1,"Never smoked",Data3!FN76=2,"Stopped smoking completely",Data3!FN76="3b","Smokes less than before pregnancy",Data3!FN76="3a","Smokes today as before pregnancy",Data3!FN76="null","null")</f>
        <v>Never smoked</v>
      </c>
      <c r="J75" t="str" cm="1">
        <f t="array" ref="J75">_xlfn.IFS(Data3!FQ76=0,"Doesnt smoke",Data3!FQ76=1,"Smoke",Data3!FQ76="null","null")</f>
        <v>null</v>
      </c>
      <c r="K75" t="str" cm="1">
        <f t="array" ref="K75">_xlfn.IFS(Data1!CP77=1,"First trimester",Data1!CP77=2,"Second trimester",Data1!CP77=3,"Third trimester",Data1!CP77="null","null")</f>
        <v>Second trimester</v>
      </c>
      <c r="L75" s="51" t="str" cm="1">
        <f t="array" ref="L75">_xlfn.IFS(Data2!EX77=1, "Adequate pregnancy monitoring", Data2!EX77=2, "Medium pregnancy monitoring", Data2!EX77=3, "Inadequate pregnancy monitoring",Data2!EX77="null","null")</f>
        <v>Inadequate pregnancy monitoring</v>
      </c>
      <c r="M75" t="str" cm="1">
        <f t="array" ref="M75">_xlfn.IFS(Data1!CG77=0,"No",Data1!CG77=1,"Yes",Data1!CG77="null","null")</f>
        <v>No</v>
      </c>
      <c r="N75" t="str" cm="1">
        <f t="array" ref="N75">_xlfn.IFS(Data1!CZ77=0,"No",Data1!CZ77=1,"Yes",Data1!CZ77="null","null")</f>
        <v>Yes</v>
      </c>
    </row>
    <row r="76" spans="1:14" ht="39.6" x14ac:dyDescent="0.25">
      <c r="A76" t="str">
        <f>Categorize!T76</f>
        <v>week premature</v>
      </c>
      <c r="B76" t="str">
        <f>Categorize!I76</f>
        <v>20-39</v>
      </c>
      <c r="C76" s="51" t="str" cm="1">
        <f t="array" ref="C76">_xlfn.IFS(Data1!E78=1,"Isreal",Data1!E78=2,"the former Soviet Union",Data1!E78=3,"Else", Data1!E78="null","null")</f>
        <v>Isreal</v>
      </c>
      <c r="D76" t="str" cm="1">
        <f t="array" ref="D76">_xlfn.IFS(Data1!G78=1,"Yes",Data1!G78=0,"No",Data1!G78="null","null")</f>
        <v>No</v>
      </c>
      <c r="E76" t="str" cm="1">
        <f t="array" ref="E76">_xlfn.IFS(Data1!BY78=1,"Muslim Arab",Data1!BY78=2,"Christian Arab",Data1!BY78=3,"Russian Christian", Data1!BY78=4,"Circassian",Data1!BY78=5,"Druze", Data1!BY78=6,"Ethiopian", Data1!BY78=7,"Ashkenazi", Data1!BY78=8,"Mizrachi",Data1!BY78=9,"Other", Data1!BY78="null","null" )</f>
        <v>Muslim Arab</v>
      </c>
      <c r="F76" t="str" cm="1">
        <f t="array" ref="F76">_xlfn.IFS(Data1!CA78=1,"Religious", Data1!CA78=2,"Traditional",Data1!CA78=3,"Secular", Data1!CA78="null", "null")</f>
        <v>Secular</v>
      </c>
      <c r="G76" s="51" t="str" cm="1">
        <f t="array" ref="G76">_xlfn.IFS(Data1!CC78=1,"Elementary",Data1!CC78=2,"High-school",Data1!CC78=3,"Academic", Data1!CC78="null","null")</f>
        <v>Academic</v>
      </c>
      <c r="H76" s="51" t="str" cm="1">
        <f t="array" ref="H76">_xlfn.IFS(Data1!CF78=1,"Below average",Data1!CF78=2,"Average",Data1!CF78=3,"Above average",Data1!CF78="null","null")</f>
        <v>null</v>
      </c>
      <c r="I76" s="51" t="str" cm="1">
        <f t="array" ref="I76">_xlfn.IFS(Data3!FN77=1,"Never smoked",Data3!FN77=2,"Stopped smoking completely",Data3!FN77="3b","Smokes less than before pregnancy",Data3!FN77="3a","Smokes today as before pregnancy",Data3!FN77="null","null")</f>
        <v>Never smoked</v>
      </c>
      <c r="J76" t="str" cm="1">
        <f t="array" ref="J76">_xlfn.IFS(Data3!FQ77=0,"Doesnt smoke",Data3!FQ77=1,"Smoke",Data3!FQ77="null","null")</f>
        <v>Doesnt smoke</v>
      </c>
      <c r="K76" t="str" cm="1">
        <f t="array" ref="K76">_xlfn.IFS(Data1!CP78=1,"First trimester",Data1!CP78=2,"Second trimester",Data1!CP78=3,"Third trimester",Data1!CP78="null","null")</f>
        <v>First trimester</v>
      </c>
      <c r="L76" s="51" t="str" cm="1">
        <f t="array" ref="L76">_xlfn.IFS(Data2!EX78=1, "Adequate pregnancy monitoring", Data2!EX78=2, "Medium pregnancy monitoring", Data2!EX78=3, "Inadequate pregnancy monitoring",Data2!EX78="null","null")</f>
        <v>Inadequate pregnancy monitoring</v>
      </c>
      <c r="M76" t="str" cm="1">
        <f t="array" ref="M76">_xlfn.IFS(Data1!CG78=0,"No",Data1!CG78=1,"Yes",Data1!CG78="null","null")</f>
        <v>No</v>
      </c>
      <c r="N76" t="str" cm="1">
        <f t="array" ref="N76">_xlfn.IFS(Data1!CZ78=0,"No",Data1!CZ78=1,"Yes",Data1!CZ78="null","null")</f>
        <v>No</v>
      </c>
    </row>
    <row r="77" spans="1:14" ht="39.6" x14ac:dyDescent="0.25">
      <c r="A77" t="str">
        <f>Categorize!T77</f>
        <v>week premature</v>
      </c>
      <c r="B77" t="str">
        <f>Categorize!I77</f>
        <v>20-39</v>
      </c>
      <c r="C77" s="51" t="str" cm="1">
        <f t="array" ref="C77">_xlfn.IFS(Data1!E79=1,"Isreal",Data1!E79=2,"the former Soviet Union",Data1!E79=3,"Else", Data1!E79="null","null")</f>
        <v>Isreal</v>
      </c>
      <c r="D77" t="str" cm="1">
        <f t="array" ref="D77">_xlfn.IFS(Data1!G79=1,"Yes",Data1!G79=0,"No",Data1!G79="null","null")</f>
        <v>No</v>
      </c>
      <c r="E77" t="str" cm="1">
        <f t="array" ref="E77">_xlfn.IFS(Data1!BY79=1,"Muslim Arab",Data1!BY79=2,"Christian Arab",Data1!BY79=3,"Russian Christian", Data1!BY79=4,"Circassian",Data1!BY79=5,"Druze", Data1!BY79=6,"Ethiopian", Data1!BY79=7,"Ashkenazi", Data1!BY79=8,"Mizrachi",Data1!BY79=9,"Other", Data1!BY79="null","null" )</f>
        <v>Muslim Arab</v>
      </c>
      <c r="F77" t="str" cm="1">
        <f t="array" ref="F77">_xlfn.IFS(Data1!CA79=1,"Religious", Data1!CA79=2,"Traditional",Data1!CA79=3,"Secular", Data1!CA79="null", "null")</f>
        <v>Secular</v>
      </c>
      <c r="G77" s="51" t="str" cm="1">
        <f t="array" ref="G77">_xlfn.IFS(Data1!CC79=1,"Elementary",Data1!CC79=2,"High-school",Data1!CC79=3,"Academic", Data1!CC79="null","null")</f>
        <v>Academic</v>
      </c>
      <c r="H77" s="51" t="str" cm="1">
        <f t="array" ref="H77">_xlfn.IFS(Data1!CF79=1,"Below average",Data1!CF79=2,"Average",Data1!CF79=3,"Above average",Data1!CF79="null","null")</f>
        <v>null</v>
      </c>
      <c r="I77" s="51" t="str" cm="1">
        <f t="array" ref="I77">_xlfn.IFS(Data3!FN78=1,"Never smoked",Data3!FN78=2,"Stopped smoking completely",Data3!FN78="3b","Smokes less than before pregnancy",Data3!FN78="3a","Smokes today as before pregnancy",Data3!FN78="null","null")</f>
        <v>Never smoked</v>
      </c>
      <c r="J77" t="str" cm="1">
        <f t="array" ref="J77">_xlfn.IFS(Data3!FQ78=0,"Doesnt smoke",Data3!FQ78=1,"Smoke",Data3!FQ78="null","null")</f>
        <v>Doesnt smoke</v>
      </c>
      <c r="K77" t="str" cm="1">
        <f t="array" ref="K77">_xlfn.IFS(Data1!CP79=1,"First trimester",Data1!CP79=2,"Second trimester",Data1!CP79=3,"Third trimester",Data1!CP79="null","null")</f>
        <v>Second trimester</v>
      </c>
      <c r="L77" s="51" t="str" cm="1">
        <f t="array" ref="L77">_xlfn.IFS(Data2!EX79=1, "Adequate pregnancy monitoring", Data2!EX79=2, "Medium pregnancy monitoring", Data2!EX79=3, "Inadequate pregnancy monitoring",Data2!EX79="null","null")</f>
        <v>Inadequate pregnancy monitoring</v>
      </c>
      <c r="M77" t="str" cm="1">
        <f t="array" ref="M77">_xlfn.IFS(Data1!CG79=0,"No",Data1!CG79=1,"Yes",Data1!CG79="null","null")</f>
        <v>No</v>
      </c>
      <c r="N77" t="str" cm="1">
        <f t="array" ref="N77">_xlfn.IFS(Data1!CZ79=0,"No",Data1!CZ79=1,"Yes",Data1!CZ79="null","null")</f>
        <v>No</v>
      </c>
    </row>
    <row r="78" spans="1:14" ht="39.6" x14ac:dyDescent="0.25">
      <c r="A78" t="str">
        <f>Categorize!T78</f>
        <v>week premature</v>
      </c>
      <c r="B78" t="str">
        <f>Categorize!I78</f>
        <v>20-39</v>
      </c>
      <c r="C78" s="51" t="str" cm="1">
        <f t="array" ref="C78">_xlfn.IFS(Data1!E80=1,"Isreal",Data1!E80=2,"the former Soviet Union",Data1!E80=3,"Else", Data1!E80="null","null")</f>
        <v>Isreal</v>
      </c>
      <c r="D78" t="str" cm="1">
        <f t="array" ref="D78">_xlfn.IFS(Data1!G80=1,"Yes",Data1!G80=0,"No",Data1!G80="null","null")</f>
        <v>No</v>
      </c>
      <c r="E78" t="str" cm="1">
        <f t="array" ref="E78">_xlfn.IFS(Data1!BY80=1,"Muslim Arab",Data1!BY80=2,"Christian Arab",Data1!BY80=3,"Russian Christian", Data1!BY80=4,"Circassian",Data1!BY80=5,"Druze", Data1!BY80=6,"Ethiopian", Data1!BY80=7,"Ashkenazi", Data1!BY80=8,"Mizrachi",Data1!BY80=9,"Other", Data1!BY80="null","null" )</f>
        <v>Muslim Arab</v>
      </c>
      <c r="F78" t="str" cm="1">
        <f t="array" ref="F78">_xlfn.IFS(Data1!CA80=1,"Religious", Data1!CA80=2,"Traditional",Data1!CA80=3,"Secular", Data1!CA80="null", "null")</f>
        <v>Secular</v>
      </c>
      <c r="G78" s="51" t="str" cm="1">
        <f t="array" ref="G78">_xlfn.IFS(Data1!CC80=1,"Elementary",Data1!CC80=2,"High-school",Data1!CC80=3,"Academic", Data1!CC80="null","null")</f>
        <v>Academic</v>
      </c>
      <c r="H78" s="51" t="str" cm="1">
        <f t="array" ref="H78">_xlfn.IFS(Data1!CF80=1,"Below average",Data1!CF80=2,"Average",Data1!CF80=3,"Above average",Data1!CF80="null","null")</f>
        <v>Average</v>
      </c>
      <c r="I78" s="51" t="str" cm="1">
        <f t="array" ref="I78">_xlfn.IFS(Data3!FN79=1,"Never smoked",Data3!FN79=2,"Stopped smoking completely",Data3!FN79="3b","Smokes less than before pregnancy",Data3!FN79="3a","Smokes today as before pregnancy",Data3!FN79="null","null")</f>
        <v>Never smoked</v>
      </c>
      <c r="J78" t="str" cm="1">
        <f t="array" ref="J78">_xlfn.IFS(Data3!FQ79=0,"Doesnt smoke",Data3!FQ79=1,"Smoke",Data3!FQ79="null","null")</f>
        <v>Doesnt smoke</v>
      </c>
      <c r="K78" t="str" cm="1">
        <f t="array" ref="K78">_xlfn.IFS(Data1!CP80=1,"First trimester",Data1!CP80=2,"Second trimester",Data1!CP80=3,"Third trimester",Data1!CP80="null","null")</f>
        <v>First trimester</v>
      </c>
      <c r="L78" s="51" t="str" cm="1">
        <f t="array" ref="L78">_xlfn.IFS(Data2!EX80=1, "Adequate pregnancy monitoring", Data2!EX80=2, "Medium pregnancy monitoring", Data2!EX80=3, "Inadequate pregnancy monitoring",Data2!EX80="null","null")</f>
        <v>Medium pregnancy monitoring</v>
      </c>
      <c r="M78" t="str" cm="1">
        <f t="array" ref="M78">_xlfn.IFS(Data1!CG80=0,"No",Data1!CG80=1,"Yes",Data1!CG80="null","null")</f>
        <v>No</v>
      </c>
      <c r="N78" t="str" cm="1">
        <f t="array" ref="N78">_xlfn.IFS(Data1!CZ80=0,"No",Data1!CZ80=1,"Yes",Data1!CZ80="null","null")</f>
        <v>No</v>
      </c>
    </row>
    <row r="79" spans="1:14" ht="39.6" x14ac:dyDescent="0.25">
      <c r="A79" t="str">
        <f>Categorize!T79</f>
        <v>week premature</v>
      </c>
      <c r="B79" t="str">
        <f>Categorize!I79</f>
        <v>20-39</v>
      </c>
      <c r="C79" s="51" t="str" cm="1">
        <f t="array" ref="C79">_xlfn.IFS(Data1!E81=1,"Isreal",Data1!E81=2,"the former Soviet Union",Data1!E81=3,"Else", Data1!E81="null","null")</f>
        <v>Isreal</v>
      </c>
      <c r="D79" t="str" cm="1">
        <f t="array" ref="D79">_xlfn.IFS(Data1!G81=1,"Yes",Data1!G81=0,"No",Data1!G81="null","null")</f>
        <v>No</v>
      </c>
      <c r="E79" t="str" cm="1">
        <f t="array" ref="E79">_xlfn.IFS(Data1!BY81=1,"Muslim Arab",Data1!BY81=2,"Christian Arab",Data1!BY81=3,"Russian Christian", Data1!BY81=4,"Circassian",Data1!BY81=5,"Druze", Data1!BY81=6,"Ethiopian", Data1!BY81=7,"Ashkenazi", Data1!BY81=8,"Mizrachi",Data1!BY81=9,"Other", Data1!BY81="null","null" )</f>
        <v>Russian Christian</v>
      </c>
      <c r="F79" t="str" cm="1">
        <f t="array" ref="F79">_xlfn.IFS(Data1!CA81=1,"Religious", Data1!CA81=2,"Traditional",Data1!CA81=3,"Secular", Data1!CA81="null", "null")</f>
        <v>Traditional</v>
      </c>
      <c r="G79" s="51" t="str" cm="1">
        <f t="array" ref="G79">_xlfn.IFS(Data1!CC81=1,"Elementary",Data1!CC81=2,"High-school",Data1!CC81=3,"Academic", Data1!CC81="null","null")</f>
        <v>High-school</v>
      </c>
      <c r="H79" s="51" t="str" cm="1">
        <f t="array" ref="H79">_xlfn.IFS(Data1!CF81=1,"Below average",Data1!CF81=2,"Average",Data1!CF81=3,"Above average",Data1!CF81="null","null")</f>
        <v>null</v>
      </c>
      <c r="I79" s="51" t="str" cm="1">
        <f t="array" ref="I79">_xlfn.IFS(Data3!FN80=1,"Never smoked",Data3!FN80=2,"Stopped smoking completely",Data3!FN80="3b","Smokes less than before pregnancy",Data3!FN80="3a","Smokes today as before pregnancy",Data3!FN80="null","null")</f>
        <v>Never smoked</v>
      </c>
      <c r="J79" t="str" cm="1">
        <f t="array" ref="J79">_xlfn.IFS(Data3!FQ80=0,"Doesnt smoke",Data3!FQ80=1,"Smoke",Data3!FQ80="null","null")</f>
        <v>Smoke</v>
      </c>
      <c r="K79" t="str" cm="1">
        <f t="array" ref="K79">_xlfn.IFS(Data1!CP81=1,"First trimester",Data1!CP81=2,"Second trimester",Data1!CP81=3,"Third trimester",Data1!CP81="null","null")</f>
        <v>Second trimester</v>
      </c>
      <c r="L79" s="51" t="str" cm="1">
        <f t="array" ref="L79">_xlfn.IFS(Data2!EX81=1, "Adequate pregnancy monitoring", Data2!EX81=2, "Medium pregnancy monitoring", Data2!EX81=3, "Inadequate pregnancy monitoring",Data2!EX81="null","null")</f>
        <v>Medium pregnancy monitoring</v>
      </c>
      <c r="M79" t="str" cm="1">
        <f t="array" ref="M79">_xlfn.IFS(Data1!CG81=0,"No",Data1!CG81=1,"Yes",Data1!CG81="null","null")</f>
        <v>No</v>
      </c>
      <c r="N79" t="str" cm="1">
        <f t="array" ref="N79">_xlfn.IFS(Data1!CZ81=0,"No",Data1!CZ81=1,"Yes",Data1!CZ81="null","null")</f>
        <v>No</v>
      </c>
    </row>
    <row r="80" spans="1:14" ht="39.6" x14ac:dyDescent="0.25">
      <c r="A80" t="str">
        <f>Categorize!T80</f>
        <v>week premature</v>
      </c>
      <c r="B80" t="str">
        <f>Categorize!I80</f>
        <v>20-39</v>
      </c>
      <c r="C80" s="51" t="str" cm="1">
        <f t="array" ref="C80">_xlfn.IFS(Data1!E82=1,"Isreal",Data1!E82=2,"the former Soviet Union",Data1!E82=3,"Else", Data1!E82="null","null")</f>
        <v>Isreal</v>
      </c>
      <c r="D80" t="str" cm="1">
        <f t="array" ref="D80">_xlfn.IFS(Data1!G82=1,"Yes",Data1!G82=0,"No",Data1!G82="null","null")</f>
        <v>No</v>
      </c>
      <c r="E80" t="str" cm="1">
        <f t="array" ref="E80">_xlfn.IFS(Data1!BY82=1,"Muslim Arab",Data1!BY82=2,"Christian Arab",Data1!BY82=3,"Russian Christian", Data1!BY82=4,"Circassian",Data1!BY82=5,"Druze", Data1!BY82=6,"Ethiopian", Data1!BY82=7,"Ashkenazi", Data1!BY82=8,"Mizrachi",Data1!BY82=9,"Other", Data1!BY82="null","null" )</f>
        <v>Christian Arab</v>
      </c>
      <c r="F80" t="str" cm="1">
        <f t="array" ref="F80">_xlfn.IFS(Data1!CA82=1,"Religious", Data1!CA82=2,"Traditional",Data1!CA82=3,"Secular", Data1!CA82="null", "null")</f>
        <v>Traditional</v>
      </c>
      <c r="G80" s="51" t="str" cm="1">
        <f t="array" ref="G80">_xlfn.IFS(Data1!CC82=1,"Elementary",Data1!CC82=2,"High-school",Data1!CC82=3,"Academic", Data1!CC82="null","null")</f>
        <v>High-school</v>
      </c>
      <c r="H80" s="51" t="str" cm="1">
        <f t="array" ref="H80">_xlfn.IFS(Data1!CF82=1,"Below average",Data1!CF82=2,"Average",Data1!CF82=3,"Above average",Data1!CF82="null","null")</f>
        <v>null</v>
      </c>
      <c r="I80" s="51" t="str" cm="1">
        <f t="array" ref="I80">_xlfn.IFS(Data3!FN81=1,"Never smoked",Data3!FN81=2,"Stopped smoking completely",Data3!FN81="3b","Smokes less than before pregnancy",Data3!FN81="3a","Smokes today as before pregnancy",Data3!FN81="null","null")</f>
        <v>Never smoked</v>
      </c>
      <c r="J80" t="str" cm="1">
        <f t="array" ref="J80">_xlfn.IFS(Data3!FQ81=0,"Doesnt smoke",Data3!FQ81=1,"Smoke",Data3!FQ81="null","null")</f>
        <v>Smoke</v>
      </c>
      <c r="K80" t="str" cm="1">
        <f t="array" ref="K80">_xlfn.IFS(Data1!CP82=1,"First trimester",Data1!CP82=2,"Second trimester",Data1!CP82=3,"Third trimester",Data1!CP82="null","null")</f>
        <v>Second trimester</v>
      </c>
      <c r="L80" s="51" t="str" cm="1">
        <f t="array" ref="L80">_xlfn.IFS(Data2!EX82=1, "Adequate pregnancy monitoring", Data2!EX82=2, "Medium pregnancy monitoring", Data2!EX82=3, "Inadequate pregnancy monitoring",Data2!EX82="null","null")</f>
        <v>Inadequate pregnancy monitoring</v>
      </c>
      <c r="M80" t="str" cm="1">
        <f t="array" ref="M80">_xlfn.IFS(Data1!CG82=0,"No",Data1!CG82=1,"Yes",Data1!CG82="null","null")</f>
        <v>No</v>
      </c>
      <c r="N80" t="str" cm="1">
        <f t="array" ref="N80">_xlfn.IFS(Data1!CZ82=0,"No",Data1!CZ82=1,"Yes",Data1!CZ82="null","null")</f>
        <v>No</v>
      </c>
    </row>
    <row r="81" spans="1:14" ht="39.6" x14ac:dyDescent="0.25">
      <c r="A81" t="str">
        <f>Categorize!T81</f>
        <v>week premature</v>
      </c>
      <c r="B81" t="str">
        <f>Categorize!I81</f>
        <v>20-39</v>
      </c>
      <c r="C81" s="51" t="str" cm="1">
        <f t="array" ref="C81">_xlfn.IFS(Data1!E83=1,"Isreal",Data1!E83=2,"the former Soviet Union",Data1!E83=3,"Else", Data1!E83="null","null")</f>
        <v>Isreal</v>
      </c>
      <c r="D81" t="str" cm="1">
        <f t="array" ref="D81">_xlfn.IFS(Data1!G83=1,"Yes",Data1!G83=0,"No",Data1!G83="null","null")</f>
        <v>No</v>
      </c>
      <c r="E81" t="str" cm="1">
        <f t="array" ref="E81">_xlfn.IFS(Data1!BY83=1,"Muslim Arab",Data1!BY83=2,"Christian Arab",Data1!BY83=3,"Russian Christian", Data1!BY83=4,"Circassian",Data1!BY83=5,"Druze", Data1!BY83=6,"Ethiopian", Data1!BY83=7,"Ashkenazi", Data1!BY83=8,"Mizrachi",Data1!BY83=9,"Other", Data1!BY83="null","null" )</f>
        <v>Russian Christian</v>
      </c>
      <c r="F81" t="str" cm="1">
        <f t="array" ref="F81">_xlfn.IFS(Data1!CA83=1,"Religious", Data1!CA83=2,"Traditional",Data1!CA83=3,"Secular", Data1!CA83="null", "null")</f>
        <v>Secular</v>
      </c>
      <c r="G81" s="51" t="str" cm="1">
        <f t="array" ref="G81">_xlfn.IFS(Data1!CC83=1,"Elementary",Data1!CC83=2,"High-school",Data1!CC83=3,"Academic", Data1!CC83="null","null")</f>
        <v>High-school</v>
      </c>
      <c r="H81" s="51" t="str" cm="1">
        <f t="array" ref="H81">_xlfn.IFS(Data1!CF83=1,"Below average",Data1!CF83=2,"Average",Data1!CF83=3,"Above average",Data1!CF83="null","null")</f>
        <v>Average</v>
      </c>
      <c r="I81" s="51" t="str" cm="1">
        <f t="array" ref="I81">_xlfn.IFS(Data3!FN82=1,"Never smoked",Data3!FN82=2,"Stopped smoking completely",Data3!FN82="3b","Smokes less than before pregnancy",Data3!FN82="3a","Smokes today as before pregnancy",Data3!FN82="null","null")</f>
        <v>Never smoked</v>
      </c>
      <c r="J81" t="str" cm="1">
        <f t="array" ref="J81">_xlfn.IFS(Data3!FQ82=0,"Doesnt smoke",Data3!FQ82=1,"Smoke",Data3!FQ82="null","null")</f>
        <v>Smoke</v>
      </c>
      <c r="K81" t="str" cm="1">
        <f t="array" ref="K81">_xlfn.IFS(Data1!CP83=1,"First trimester",Data1!CP83=2,"Second trimester",Data1!CP83=3,"Third trimester",Data1!CP83="null","null")</f>
        <v>First trimester</v>
      </c>
      <c r="L81" s="51" t="str" cm="1">
        <f t="array" ref="L81">_xlfn.IFS(Data2!EX83=1, "Adequate pregnancy monitoring", Data2!EX83=2, "Medium pregnancy monitoring", Data2!EX83=3, "Inadequate pregnancy monitoring",Data2!EX83="null","null")</f>
        <v>Medium pregnancy monitoring</v>
      </c>
      <c r="M81" t="str" cm="1">
        <f t="array" ref="M81">_xlfn.IFS(Data1!CG83=0,"No",Data1!CG83=1,"Yes",Data1!CG83="null","null")</f>
        <v>No</v>
      </c>
      <c r="N81" t="str" cm="1">
        <f t="array" ref="N81">_xlfn.IFS(Data1!CZ83=0,"No",Data1!CZ83=1,"Yes",Data1!CZ83="null","null")</f>
        <v>No</v>
      </c>
    </row>
    <row r="82" spans="1:14" ht="39.6" x14ac:dyDescent="0.25">
      <c r="A82" t="str">
        <f>Categorize!T82</f>
        <v>week premature</v>
      </c>
      <c r="B82" t="str">
        <f>Categorize!I82</f>
        <v>20-39</v>
      </c>
      <c r="C82" s="51" t="str" cm="1">
        <f t="array" ref="C82">_xlfn.IFS(Data1!E84=1,"Isreal",Data1!E84=2,"the former Soviet Union",Data1!E84=3,"Else", Data1!E84="null","null")</f>
        <v>Isreal</v>
      </c>
      <c r="D82" t="str" cm="1">
        <f t="array" ref="D82">_xlfn.IFS(Data1!G84=1,"Yes",Data1!G84=0,"No",Data1!G84="null","null")</f>
        <v>No</v>
      </c>
      <c r="E82" t="str" cm="1">
        <f t="array" ref="E82">_xlfn.IFS(Data1!BY84=1,"Muslim Arab",Data1!BY84=2,"Christian Arab",Data1!BY84=3,"Russian Christian", Data1!BY84=4,"Circassian",Data1!BY84=5,"Druze", Data1!BY84=6,"Ethiopian", Data1!BY84=7,"Ashkenazi", Data1!BY84=8,"Mizrachi",Data1!BY84=9,"Other", Data1!BY84="null","null" )</f>
        <v>Muslim Arab</v>
      </c>
      <c r="F82" t="str" cm="1">
        <f t="array" ref="F82">_xlfn.IFS(Data1!CA84=1,"Religious", Data1!CA84=2,"Traditional",Data1!CA84=3,"Secular", Data1!CA84="null", "null")</f>
        <v>Religious</v>
      </c>
      <c r="G82" s="51" t="str" cm="1">
        <f t="array" ref="G82">_xlfn.IFS(Data1!CC84=1,"Elementary",Data1!CC84=2,"High-school",Data1!CC84=3,"Academic", Data1!CC84="null","null")</f>
        <v>High-school</v>
      </c>
      <c r="H82" s="51" t="str" cm="1">
        <f t="array" ref="H82">_xlfn.IFS(Data1!CF84=1,"Below average",Data1!CF84=2,"Average",Data1!CF84=3,"Above average",Data1!CF84="null","null")</f>
        <v>Below average</v>
      </c>
      <c r="I82" s="51" t="str" cm="1">
        <f t="array" ref="I82">_xlfn.IFS(Data3!FN83=1,"Never smoked",Data3!FN83=2,"Stopped smoking completely",Data3!FN83="3b","Smokes less than before pregnancy",Data3!FN83="3a","Smokes today as before pregnancy",Data3!FN83="null","null")</f>
        <v>Never smoked</v>
      </c>
      <c r="J82" t="str" cm="1">
        <f t="array" ref="J82">_xlfn.IFS(Data3!FQ83=0,"Doesnt smoke",Data3!FQ83=1,"Smoke",Data3!FQ83="null","null")</f>
        <v>Doesnt smoke</v>
      </c>
      <c r="K82" t="str" cm="1">
        <f t="array" ref="K82">_xlfn.IFS(Data1!CP84=1,"First trimester",Data1!CP84=2,"Second trimester",Data1!CP84=3,"Third trimester",Data1!CP84="null","null")</f>
        <v>Third trimester</v>
      </c>
      <c r="L82" s="51" t="str" cm="1">
        <f t="array" ref="L82">_xlfn.IFS(Data2!EX84=1, "Adequate pregnancy monitoring", Data2!EX84=2, "Medium pregnancy monitoring", Data2!EX84=3, "Inadequate pregnancy monitoring",Data2!EX84="null","null")</f>
        <v>Inadequate pregnancy monitoring</v>
      </c>
      <c r="M82" t="str" cm="1">
        <f t="array" ref="M82">_xlfn.IFS(Data1!CG84=0,"No",Data1!CG84=1,"Yes",Data1!CG84="null","null")</f>
        <v>No</v>
      </c>
      <c r="N82" t="str" cm="1">
        <f t="array" ref="N82">_xlfn.IFS(Data1!CZ84=0,"No",Data1!CZ84=1,"Yes",Data1!CZ84="null","null")</f>
        <v>No</v>
      </c>
    </row>
    <row r="83" spans="1:14" ht="39.6" x14ac:dyDescent="0.25">
      <c r="A83" t="str">
        <f>Categorize!T83</f>
        <v>week premature</v>
      </c>
      <c r="B83" t="str">
        <f>Categorize!I83</f>
        <v>20-39</v>
      </c>
      <c r="C83" s="51" t="str" cm="1">
        <f t="array" ref="C83">_xlfn.IFS(Data1!E85=1,"Isreal",Data1!E85=2,"the former Soviet Union",Data1!E85=3,"Else", Data1!E85="null","null")</f>
        <v>Isreal</v>
      </c>
      <c r="D83" t="str" cm="1">
        <f t="array" ref="D83">_xlfn.IFS(Data1!G85=1,"Yes",Data1!G85=0,"No",Data1!G85="null","null")</f>
        <v>No</v>
      </c>
      <c r="E83" t="str" cm="1">
        <f t="array" ref="E83">_xlfn.IFS(Data1!BY85=1,"Muslim Arab",Data1!BY85=2,"Christian Arab",Data1!BY85=3,"Russian Christian", Data1!BY85=4,"Circassian",Data1!BY85=5,"Druze", Data1!BY85=6,"Ethiopian", Data1!BY85=7,"Ashkenazi", Data1!BY85=8,"Mizrachi",Data1!BY85=9,"Other", Data1!BY85="null","null" )</f>
        <v>Christian Arab</v>
      </c>
      <c r="F83" t="str" cm="1">
        <f t="array" ref="F83">_xlfn.IFS(Data1!CA85=1,"Religious", Data1!CA85=2,"Traditional",Data1!CA85=3,"Secular", Data1!CA85="null", "null")</f>
        <v>Religious</v>
      </c>
      <c r="G83" s="51" t="str" cm="1">
        <f t="array" ref="G83">_xlfn.IFS(Data1!CC85=1,"Elementary",Data1!CC85=2,"High-school",Data1!CC85=3,"Academic", Data1!CC85="null","null")</f>
        <v>Elementary</v>
      </c>
      <c r="H83" s="51" t="str" cm="1">
        <f t="array" ref="H83">_xlfn.IFS(Data1!CF85=1,"Below average",Data1!CF85=2,"Average",Data1!CF85=3,"Above average",Data1!CF85="null","null")</f>
        <v>null</v>
      </c>
      <c r="I83" s="51" t="str" cm="1">
        <f t="array" ref="I83">_xlfn.IFS(Data3!FN84=1,"Never smoked",Data3!FN84=2,"Stopped smoking completely",Data3!FN84="3b","Smokes less than before pregnancy",Data3!FN84="3a","Smokes today as before pregnancy",Data3!FN84="null","null")</f>
        <v>Never smoked</v>
      </c>
      <c r="J83" t="str" cm="1">
        <f t="array" ref="J83">_xlfn.IFS(Data3!FQ84=0,"Doesnt smoke",Data3!FQ84=1,"Smoke",Data3!FQ84="null","null")</f>
        <v>Smoke</v>
      </c>
      <c r="K83" t="str" cm="1">
        <f t="array" ref="K83">_xlfn.IFS(Data1!CP85=1,"First trimester",Data1!CP85=2,"Second trimester",Data1!CP85=3,"Third trimester",Data1!CP85="null","null")</f>
        <v>Third trimester</v>
      </c>
      <c r="L83" s="51" t="str" cm="1">
        <f t="array" ref="L83">_xlfn.IFS(Data2!EX85=1, "Adequate pregnancy monitoring", Data2!EX85=2, "Medium pregnancy monitoring", Data2!EX85=3, "Inadequate pregnancy monitoring",Data2!EX85="null","null")</f>
        <v>Inadequate pregnancy monitoring</v>
      </c>
      <c r="M83" t="str" cm="1">
        <f t="array" ref="M83">_xlfn.IFS(Data1!CG85=0,"No",Data1!CG85=1,"Yes",Data1!CG85="null","null")</f>
        <v>No</v>
      </c>
      <c r="N83" t="str" cm="1">
        <f t="array" ref="N83">_xlfn.IFS(Data1!CZ85=0,"No",Data1!CZ85=1,"Yes",Data1!CZ85="null","null")</f>
        <v>No</v>
      </c>
    </row>
    <row r="84" spans="1:14" ht="39.6" x14ac:dyDescent="0.25">
      <c r="A84" t="str">
        <f>Categorize!T84</f>
        <v>week premature</v>
      </c>
      <c r="B84" t="str">
        <f>Categorize!I84</f>
        <v>20-39</v>
      </c>
      <c r="C84" s="51" t="str" cm="1">
        <f t="array" ref="C84">_xlfn.IFS(Data1!E86=1,"Isreal",Data1!E86=2,"the former Soviet Union",Data1!E86=3,"Else", Data1!E86="null","null")</f>
        <v>Isreal</v>
      </c>
      <c r="D84" t="str" cm="1">
        <f t="array" ref="D84">_xlfn.IFS(Data1!G86=1,"Yes",Data1!G86=0,"No",Data1!G86="null","null")</f>
        <v>No</v>
      </c>
      <c r="E84" t="str" cm="1">
        <f t="array" ref="E84">_xlfn.IFS(Data1!BY86=1,"Muslim Arab",Data1!BY86=2,"Christian Arab",Data1!BY86=3,"Russian Christian", Data1!BY86=4,"Circassian",Data1!BY86=5,"Druze", Data1!BY86=6,"Ethiopian", Data1!BY86=7,"Ashkenazi", Data1!BY86=8,"Mizrachi",Data1!BY86=9,"Other", Data1!BY86="null","null" )</f>
        <v>Christian Arab</v>
      </c>
      <c r="F84" t="str" cm="1">
        <f t="array" ref="F84">_xlfn.IFS(Data1!CA86=1,"Religious", Data1!CA86=2,"Traditional",Data1!CA86=3,"Secular", Data1!CA86="null", "null")</f>
        <v>Religious</v>
      </c>
      <c r="G84" s="51" t="str" cm="1">
        <f t="array" ref="G84">_xlfn.IFS(Data1!CC86=1,"Elementary",Data1!CC86=2,"High-school",Data1!CC86=3,"Academic", Data1!CC86="null","null")</f>
        <v>High-school</v>
      </c>
      <c r="H84" s="51" t="str" cm="1">
        <f t="array" ref="H84">_xlfn.IFS(Data1!CF86=1,"Below average",Data1!CF86=2,"Average",Data1!CF86=3,"Above average",Data1!CF86="null","null")</f>
        <v>null</v>
      </c>
      <c r="I84" s="51" t="str" cm="1">
        <f t="array" ref="I84">_xlfn.IFS(Data3!FN85=1,"Never smoked",Data3!FN85=2,"Stopped smoking completely",Data3!FN85="3b","Smokes less than before pregnancy",Data3!FN85="3a","Smokes today as before pregnancy",Data3!FN85="null","null")</f>
        <v>Never smoked</v>
      </c>
      <c r="J84" t="str" cm="1">
        <f t="array" ref="J84">_xlfn.IFS(Data3!FQ85=0,"Doesnt smoke",Data3!FQ85=1,"Smoke",Data3!FQ85="null","null")</f>
        <v>Smoke</v>
      </c>
      <c r="K84" t="str" cm="1">
        <f t="array" ref="K84">_xlfn.IFS(Data1!CP86=1,"First trimester",Data1!CP86=2,"Second trimester",Data1!CP86=3,"Third trimester",Data1!CP86="null","null")</f>
        <v>Second trimester</v>
      </c>
      <c r="L84" s="51" t="str" cm="1">
        <f t="array" ref="L84">_xlfn.IFS(Data2!EX86=1, "Adequate pregnancy monitoring", Data2!EX86=2, "Medium pregnancy monitoring", Data2!EX86=3, "Inadequate pregnancy monitoring",Data2!EX86="null","null")</f>
        <v>Inadequate pregnancy monitoring</v>
      </c>
      <c r="M84" t="str" cm="1">
        <f t="array" ref="M84">_xlfn.IFS(Data1!CG86=0,"No",Data1!CG86=1,"Yes",Data1!CG86="null","null")</f>
        <v>No</v>
      </c>
      <c r="N84" t="str" cm="1">
        <f t="array" ref="N84">_xlfn.IFS(Data1!CZ86=0,"No",Data1!CZ86=1,"Yes",Data1!CZ86="null","null")</f>
        <v>No</v>
      </c>
    </row>
    <row r="85" spans="1:14" ht="39.6" x14ac:dyDescent="0.25">
      <c r="A85" t="str">
        <f>Categorize!T85</f>
        <v>week premature</v>
      </c>
      <c r="B85" t="str">
        <f>Categorize!I85</f>
        <v>20-39</v>
      </c>
      <c r="C85" s="51" t="str" cm="1">
        <f t="array" ref="C85">_xlfn.IFS(Data1!E87=1,"Isreal",Data1!E87=2,"the former Soviet Union",Data1!E87=3,"Else", Data1!E87="null","null")</f>
        <v>Isreal</v>
      </c>
      <c r="D85" t="str" cm="1">
        <f t="array" ref="D85">_xlfn.IFS(Data1!G87=1,"Yes",Data1!G87=0,"No",Data1!G87="null","null")</f>
        <v>No</v>
      </c>
      <c r="E85" t="str" cm="1">
        <f t="array" ref="E85">_xlfn.IFS(Data1!BY87=1,"Muslim Arab",Data1!BY87=2,"Christian Arab",Data1!BY87=3,"Russian Christian", Data1!BY87=4,"Circassian",Data1!BY87=5,"Druze", Data1!BY87=6,"Ethiopian", Data1!BY87=7,"Ashkenazi", Data1!BY87=8,"Mizrachi",Data1!BY87=9,"Other", Data1!BY87="null","null" )</f>
        <v>Circassian</v>
      </c>
      <c r="F85" t="str" cm="1">
        <f t="array" ref="F85">_xlfn.IFS(Data1!CA87=1,"Religious", Data1!CA87=2,"Traditional",Data1!CA87=3,"Secular", Data1!CA87="null", "null")</f>
        <v>Traditional</v>
      </c>
      <c r="G85" s="51" t="str" cm="1">
        <f t="array" ref="G85">_xlfn.IFS(Data1!CC87=1,"Elementary",Data1!CC87=2,"High-school",Data1!CC87=3,"Academic", Data1!CC87="null","null")</f>
        <v>High-school</v>
      </c>
      <c r="H85" s="51" t="str" cm="1">
        <f t="array" ref="H85">_xlfn.IFS(Data1!CF87=1,"Below average",Data1!CF87=2,"Average",Data1!CF87=3,"Above average",Data1!CF87="null","null")</f>
        <v>null</v>
      </c>
      <c r="I85" s="51" t="str" cm="1">
        <f t="array" ref="I85">_xlfn.IFS(Data3!FN86=1,"Never smoked",Data3!FN86=2,"Stopped smoking completely",Data3!FN86="3b","Smokes less than before pregnancy",Data3!FN86="3a","Smokes today as before pregnancy",Data3!FN86="null","null")</f>
        <v>Never smoked</v>
      </c>
      <c r="J85" t="str" cm="1">
        <f t="array" ref="J85">_xlfn.IFS(Data3!FQ86=0,"Doesnt smoke",Data3!FQ86=1,"Smoke",Data3!FQ86="null","null")</f>
        <v>Smoke</v>
      </c>
      <c r="K85" t="str" cm="1">
        <f t="array" ref="K85">_xlfn.IFS(Data1!CP87=1,"First trimester",Data1!CP87=2,"Second trimester",Data1!CP87=3,"Third trimester",Data1!CP87="null","null")</f>
        <v>Second trimester</v>
      </c>
      <c r="L85" s="51" t="str" cm="1">
        <f t="array" ref="L85">_xlfn.IFS(Data2!EX87=1, "Adequate pregnancy monitoring", Data2!EX87=2, "Medium pregnancy monitoring", Data2!EX87=3, "Inadequate pregnancy monitoring",Data2!EX87="null","null")</f>
        <v>Inadequate pregnancy monitoring</v>
      </c>
      <c r="M85" t="str" cm="1">
        <f t="array" ref="M85">_xlfn.IFS(Data1!CG87=0,"No",Data1!CG87=1,"Yes",Data1!CG87="null","null")</f>
        <v>No</v>
      </c>
      <c r="N85" t="str" cm="1">
        <f t="array" ref="N85">_xlfn.IFS(Data1!CZ87=0,"No",Data1!CZ87=1,"Yes",Data1!CZ87="null","null")</f>
        <v>No</v>
      </c>
    </row>
    <row r="86" spans="1:14" ht="39.6" x14ac:dyDescent="0.25">
      <c r="A86" t="str">
        <f>Categorize!T86</f>
        <v>week premature</v>
      </c>
      <c r="B86" t="str">
        <f>Categorize!I86</f>
        <v>20-39</v>
      </c>
      <c r="C86" s="51" t="str" cm="1">
        <f t="array" ref="C86">_xlfn.IFS(Data1!E88=1,"Isreal",Data1!E88=2,"the former Soviet Union",Data1!E88=3,"Else", Data1!E88="null","null")</f>
        <v>Isreal</v>
      </c>
      <c r="D86" t="str" cm="1">
        <f t="array" ref="D86">_xlfn.IFS(Data1!G88=1,"Yes",Data1!G88=0,"No",Data1!G88="null","null")</f>
        <v>No</v>
      </c>
      <c r="E86" t="str" cm="1">
        <f t="array" ref="E86">_xlfn.IFS(Data1!BY88=1,"Muslim Arab",Data1!BY88=2,"Christian Arab",Data1!BY88=3,"Russian Christian", Data1!BY88=4,"Circassian",Data1!BY88=5,"Druze", Data1!BY88=6,"Ethiopian", Data1!BY88=7,"Ashkenazi", Data1!BY88=8,"Mizrachi",Data1!BY88=9,"Other", Data1!BY88="null","null" )</f>
        <v>Muslim Arab</v>
      </c>
      <c r="F86" t="str" cm="1">
        <f t="array" ref="F86">_xlfn.IFS(Data1!CA88=1,"Religious", Data1!CA88=2,"Traditional",Data1!CA88=3,"Secular", Data1!CA88="null", "null")</f>
        <v>Secular</v>
      </c>
      <c r="G86" s="51" t="str" cm="1">
        <f t="array" ref="G86">_xlfn.IFS(Data1!CC88=1,"Elementary",Data1!CC88=2,"High-school",Data1!CC88=3,"Academic", Data1!CC88="null","null")</f>
        <v>High-school</v>
      </c>
      <c r="H86" s="51" t="str" cm="1">
        <f t="array" ref="H86">_xlfn.IFS(Data1!CF88=1,"Below average",Data1!CF88=2,"Average",Data1!CF88=3,"Above average",Data1!CF88="null","null")</f>
        <v>null</v>
      </c>
      <c r="I86" s="51" t="str" cm="1">
        <f t="array" ref="I86">_xlfn.IFS(Data3!FN87=1,"Never smoked",Data3!FN87=2,"Stopped smoking completely",Data3!FN87="3b","Smokes less than before pregnancy",Data3!FN87="3a","Smokes today as before pregnancy",Data3!FN87="null","null")</f>
        <v>Never smoked</v>
      </c>
      <c r="J86" t="str" cm="1">
        <f t="array" ref="J86">_xlfn.IFS(Data3!FQ87=0,"Doesnt smoke",Data3!FQ87=1,"Smoke",Data3!FQ87="null","null")</f>
        <v>Smoke</v>
      </c>
      <c r="K86" t="str" cm="1">
        <f t="array" ref="K86">_xlfn.IFS(Data1!CP88=1,"First trimester",Data1!CP88=2,"Second trimester",Data1!CP88=3,"Third trimester",Data1!CP88="null","null")</f>
        <v>Second trimester</v>
      </c>
      <c r="L86" s="51" t="str" cm="1">
        <f t="array" ref="L86">_xlfn.IFS(Data2!EX88=1, "Adequate pregnancy monitoring", Data2!EX88=2, "Medium pregnancy monitoring", Data2!EX88=3, "Inadequate pregnancy monitoring",Data2!EX88="null","null")</f>
        <v>Inadequate pregnancy monitoring</v>
      </c>
      <c r="M86" t="str" cm="1">
        <f t="array" ref="M86">_xlfn.IFS(Data1!CG88=0,"No",Data1!CG88=1,"Yes",Data1!CG88="null","null")</f>
        <v>No</v>
      </c>
      <c r="N86" t="str" cm="1">
        <f t="array" ref="N86">_xlfn.IFS(Data1!CZ88=0,"No",Data1!CZ88=1,"Yes",Data1!CZ88="null","null")</f>
        <v>No</v>
      </c>
    </row>
    <row r="87" spans="1:14" ht="39.6" x14ac:dyDescent="0.25">
      <c r="A87" t="str">
        <f>Categorize!T87</f>
        <v>week premature</v>
      </c>
      <c r="B87" t="str">
        <f>Categorize!I87</f>
        <v>20-39</v>
      </c>
      <c r="C87" s="51" t="str" cm="1">
        <f t="array" ref="C87">_xlfn.IFS(Data1!E89=1,"Isreal",Data1!E89=2,"the former Soviet Union",Data1!E89=3,"Else", Data1!E89="null","null")</f>
        <v>Isreal</v>
      </c>
      <c r="D87" t="str" cm="1">
        <f t="array" ref="D87">_xlfn.IFS(Data1!G89=1,"Yes",Data1!G89=0,"No",Data1!G89="null","null")</f>
        <v>No</v>
      </c>
      <c r="E87" t="str" cm="1">
        <f t="array" ref="E87">_xlfn.IFS(Data1!BY89=1,"Muslim Arab",Data1!BY89=2,"Christian Arab",Data1!BY89=3,"Russian Christian", Data1!BY89=4,"Circassian",Data1!BY89=5,"Druze", Data1!BY89=6,"Ethiopian", Data1!BY89=7,"Ashkenazi", Data1!BY89=8,"Mizrachi",Data1!BY89=9,"Other", Data1!BY89="null","null" )</f>
        <v>Muslim Arab</v>
      </c>
      <c r="F87" t="str" cm="1">
        <f t="array" ref="F87">_xlfn.IFS(Data1!CA89=1,"Religious", Data1!CA89=2,"Traditional",Data1!CA89=3,"Secular", Data1!CA89="null", "null")</f>
        <v>Religious</v>
      </c>
      <c r="G87" s="51" t="str" cm="1">
        <f t="array" ref="G87">_xlfn.IFS(Data1!CC89=1,"Elementary",Data1!CC89=2,"High-school",Data1!CC89=3,"Academic", Data1!CC89="null","null")</f>
        <v>High-school</v>
      </c>
      <c r="H87" s="51" t="str" cm="1">
        <f t="array" ref="H87">_xlfn.IFS(Data1!CF89=1,"Below average",Data1!CF89=2,"Average",Data1!CF89=3,"Above average",Data1!CF89="null","null")</f>
        <v>Below average</v>
      </c>
      <c r="I87" s="51" t="str" cm="1">
        <f t="array" ref="I87">_xlfn.IFS(Data3!FN88=1,"Never smoked",Data3!FN88=2,"Stopped smoking completely",Data3!FN88="3b","Smokes less than before pregnancy",Data3!FN88="3a","Smokes today as before pregnancy",Data3!FN88="null","null")</f>
        <v>Never smoked</v>
      </c>
      <c r="J87" t="str" cm="1">
        <f t="array" ref="J87">_xlfn.IFS(Data3!FQ88=0,"Doesnt smoke",Data3!FQ88=1,"Smoke",Data3!FQ88="null","null")</f>
        <v>Doesnt smoke</v>
      </c>
      <c r="K87" t="str" cm="1">
        <f t="array" ref="K87">_xlfn.IFS(Data1!CP89=1,"First trimester",Data1!CP89=2,"Second trimester",Data1!CP89=3,"Third trimester",Data1!CP89="null","null")</f>
        <v>Second trimester</v>
      </c>
      <c r="L87" s="51" t="str" cm="1">
        <f t="array" ref="L87">_xlfn.IFS(Data2!EX89=1, "Adequate pregnancy monitoring", Data2!EX89=2, "Medium pregnancy monitoring", Data2!EX89=3, "Inadequate pregnancy monitoring",Data2!EX89="null","null")</f>
        <v>Inadequate pregnancy monitoring</v>
      </c>
      <c r="M87" t="str" cm="1">
        <f t="array" ref="M87">_xlfn.IFS(Data1!CG89=0,"No",Data1!CG89=1,"Yes",Data1!CG89="null","null")</f>
        <v>No</v>
      </c>
      <c r="N87" t="str" cm="1">
        <f t="array" ref="N87">_xlfn.IFS(Data1!CZ89=0,"No",Data1!CZ89=1,"Yes",Data1!CZ89="null","null")</f>
        <v>No</v>
      </c>
    </row>
    <row r="88" spans="1:14" ht="39.6" x14ac:dyDescent="0.25">
      <c r="A88" t="str">
        <f>Categorize!T88</f>
        <v>week premature</v>
      </c>
      <c r="B88" t="str">
        <f>Categorize!I88</f>
        <v>20-39</v>
      </c>
      <c r="C88" s="51" t="str" cm="1">
        <f t="array" ref="C88">_xlfn.IFS(Data1!E90=1,"Isreal",Data1!E90=2,"the former Soviet Union",Data1!E90=3,"Else", Data1!E90="null","null")</f>
        <v>Isreal</v>
      </c>
      <c r="D88" t="str" cm="1">
        <f t="array" ref="D88">_xlfn.IFS(Data1!G90=1,"Yes",Data1!G90=0,"No",Data1!G90="null","null")</f>
        <v>No</v>
      </c>
      <c r="E88" t="str" cm="1">
        <f t="array" ref="E88">_xlfn.IFS(Data1!BY90=1,"Muslim Arab",Data1!BY90=2,"Christian Arab",Data1!BY90=3,"Russian Christian", Data1!BY90=4,"Circassian",Data1!BY90=5,"Druze", Data1!BY90=6,"Ethiopian", Data1!BY90=7,"Ashkenazi", Data1!BY90=8,"Mizrachi",Data1!BY90=9,"Other", Data1!BY90="null","null" )</f>
        <v>Muslim Arab</v>
      </c>
      <c r="F88" t="str" cm="1">
        <f t="array" ref="F88">_xlfn.IFS(Data1!CA90=1,"Religious", Data1!CA90=2,"Traditional",Data1!CA90=3,"Secular", Data1!CA90="null", "null")</f>
        <v>Secular</v>
      </c>
      <c r="G88" s="51" t="str" cm="1">
        <f t="array" ref="G88">_xlfn.IFS(Data1!CC90=1,"Elementary",Data1!CC90=2,"High-school",Data1!CC90=3,"Academic", Data1!CC90="null","null")</f>
        <v>High-school</v>
      </c>
      <c r="H88" s="51" t="str" cm="1">
        <f t="array" ref="H88">_xlfn.IFS(Data1!CF90=1,"Below average",Data1!CF90=2,"Average",Data1!CF90=3,"Above average",Data1!CF90="null","null")</f>
        <v>Below average</v>
      </c>
      <c r="I88" s="51" t="str" cm="1">
        <f t="array" ref="I88">_xlfn.IFS(Data3!FN89=1,"Never smoked",Data3!FN89=2,"Stopped smoking completely",Data3!FN89="3b","Smokes less than before pregnancy",Data3!FN89="3a","Smokes today as before pregnancy",Data3!FN89="null","null")</f>
        <v>Never smoked</v>
      </c>
      <c r="J88" t="str" cm="1">
        <f t="array" ref="J88">_xlfn.IFS(Data3!FQ89=0,"Doesnt smoke",Data3!FQ89=1,"Smoke",Data3!FQ89="null","null")</f>
        <v>Doesnt smoke</v>
      </c>
      <c r="K88" t="str" cm="1">
        <f t="array" ref="K88">_xlfn.IFS(Data1!CP90=1,"First trimester",Data1!CP90=2,"Second trimester",Data1!CP90=3,"Third trimester",Data1!CP90="null","null")</f>
        <v>Second trimester</v>
      </c>
      <c r="L88" s="51" t="str" cm="1">
        <f t="array" ref="L88">_xlfn.IFS(Data2!EX90=1, "Adequate pregnancy monitoring", Data2!EX90=2, "Medium pregnancy monitoring", Data2!EX90=3, "Inadequate pregnancy monitoring",Data2!EX90="null","null")</f>
        <v>Inadequate pregnancy monitoring</v>
      </c>
      <c r="M88" t="str" cm="1">
        <f t="array" ref="M88">_xlfn.IFS(Data1!CG90=0,"No",Data1!CG90=1,"Yes",Data1!CG90="null","null")</f>
        <v>No</v>
      </c>
      <c r="N88" t="str" cm="1">
        <f t="array" ref="N88">_xlfn.IFS(Data1!CZ90=0,"No",Data1!CZ90=1,"Yes",Data1!CZ90="null","null")</f>
        <v>No</v>
      </c>
    </row>
    <row r="89" spans="1:14" ht="39.6" x14ac:dyDescent="0.25">
      <c r="A89" t="str">
        <f>Categorize!T89</f>
        <v>week premature</v>
      </c>
      <c r="B89" t="str">
        <f>Categorize!I89</f>
        <v>20-39</v>
      </c>
      <c r="C89" s="51" t="str" cm="1">
        <f t="array" ref="C89">_xlfn.IFS(Data1!E91=1,"Isreal",Data1!E91=2,"the former Soviet Union",Data1!E91=3,"Else", Data1!E91="null","null")</f>
        <v>Isreal</v>
      </c>
      <c r="D89" t="str" cm="1">
        <f t="array" ref="D89">_xlfn.IFS(Data1!G91=1,"Yes",Data1!G91=0,"No",Data1!G91="null","null")</f>
        <v>No</v>
      </c>
      <c r="E89" t="str" cm="1">
        <f t="array" ref="E89">_xlfn.IFS(Data1!BY91=1,"Muslim Arab",Data1!BY91=2,"Christian Arab",Data1!BY91=3,"Russian Christian", Data1!BY91=4,"Circassian",Data1!BY91=5,"Druze", Data1!BY91=6,"Ethiopian", Data1!BY91=7,"Ashkenazi", Data1!BY91=8,"Mizrachi",Data1!BY91=9,"Other", Data1!BY91="null","null" )</f>
        <v>Muslim Arab</v>
      </c>
      <c r="F89" t="str" cm="1">
        <f t="array" ref="F89">_xlfn.IFS(Data1!CA91=1,"Religious", Data1!CA91=2,"Traditional",Data1!CA91=3,"Secular", Data1!CA91="null", "null")</f>
        <v>Secular</v>
      </c>
      <c r="G89" s="51" t="str" cm="1">
        <f t="array" ref="G89">_xlfn.IFS(Data1!CC91=1,"Elementary",Data1!CC91=2,"High-school",Data1!CC91=3,"Academic", Data1!CC91="null","null")</f>
        <v>Academic</v>
      </c>
      <c r="H89" s="51" t="str" cm="1">
        <f t="array" ref="H89">_xlfn.IFS(Data1!CF91=1,"Below average",Data1!CF91=2,"Average",Data1!CF91=3,"Above average",Data1!CF91="null","null")</f>
        <v>Average</v>
      </c>
      <c r="I89" s="51" t="str" cm="1">
        <f t="array" ref="I89">_xlfn.IFS(Data3!FN90=1,"Never smoked",Data3!FN90=2,"Stopped smoking completely",Data3!FN90="3b","Smokes less than before pregnancy",Data3!FN90="3a","Smokes today as before pregnancy",Data3!FN90="null","null")</f>
        <v>Never smoked</v>
      </c>
      <c r="J89" t="str" cm="1">
        <f t="array" ref="J89">_xlfn.IFS(Data3!FQ90=0,"Doesnt smoke",Data3!FQ90=1,"Smoke",Data3!FQ90="null","null")</f>
        <v>Doesnt smoke</v>
      </c>
      <c r="K89" t="str" cm="1">
        <f t="array" ref="K89">_xlfn.IFS(Data1!CP91=1,"First trimester",Data1!CP91=2,"Second trimester",Data1!CP91=3,"Third trimester",Data1!CP91="null","null")</f>
        <v>Second trimester</v>
      </c>
      <c r="L89" s="51" t="str" cm="1">
        <f t="array" ref="L89">_xlfn.IFS(Data2!EX91=1, "Adequate pregnancy monitoring", Data2!EX91=2, "Medium pregnancy monitoring", Data2!EX91=3, "Inadequate pregnancy monitoring",Data2!EX91="null","null")</f>
        <v>Medium pregnancy monitoring</v>
      </c>
      <c r="M89" t="str" cm="1">
        <f t="array" ref="M89">_xlfn.IFS(Data1!CG91=0,"No",Data1!CG91=1,"Yes",Data1!CG91="null","null")</f>
        <v>No</v>
      </c>
      <c r="N89" t="str" cm="1">
        <f t="array" ref="N89">_xlfn.IFS(Data1!CZ91=0,"No",Data1!CZ91=1,"Yes",Data1!CZ91="null","null")</f>
        <v>No</v>
      </c>
    </row>
    <row r="90" spans="1:14" ht="39.6" x14ac:dyDescent="0.25">
      <c r="A90" t="str">
        <f>Categorize!T90</f>
        <v>week premature</v>
      </c>
      <c r="B90" t="str">
        <f>Categorize!I90</f>
        <v>20-39</v>
      </c>
      <c r="C90" s="51" t="str" cm="1">
        <f t="array" ref="C90">_xlfn.IFS(Data1!E92=1,"Isreal",Data1!E92=2,"the former Soviet Union",Data1!E92=3,"Else", Data1!E92="null","null")</f>
        <v>Isreal</v>
      </c>
      <c r="D90" t="str" cm="1">
        <f t="array" ref="D90">_xlfn.IFS(Data1!G92=1,"Yes",Data1!G92=0,"No",Data1!G92="null","null")</f>
        <v>No</v>
      </c>
      <c r="E90" t="str" cm="1">
        <f t="array" ref="E90">_xlfn.IFS(Data1!BY92=1,"Muslim Arab",Data1!BY92=2,"Christian Arab",Data1!BY92=3,"Russian Christian", Data1!BY92=4,"Circassian",Data1!BY92=5,"Druze", Data1!BY92=6,"Ethiopian", Data1!BY92=7,"Ashkenazi", Data1!BY92=8,"Mizrachi",Data1!BY92=9,"Other", Data1!BY92="null","null" )</f>
        <v>Christian Arab</v>
      </c>
      <c r="F90" t="str" cm="1">
        <f t="array" ref="F90">_xlfn.IFS(Data1!CA92=1,"Religious", Data1!CA92=2,"Traditional",Data1!CA92=3,"Secular", Data1!CA92="null", "null")</f>
        <v>Traditional</v>
      </c>
      <c r="G90" s="51" t="str" cm="1">
        <f t="array" ref="G90">_xlfn.IFS(Data1!CC92=1,"Elementary",Data1!CC92=2,"High-school",Data1!CC92=3,"Academic", Data1!CC92="null","null")</f>
        <v>Academic</v>
      </c>
      <c r="H90" s="51" t="str" cm="1">
        <f t="array" ref="H90">_xlfn.IFS(Data1!CF92=1,"Below average",Data1!CF92=2,"Average",Data1!CF92=3,"Above average",Data1!CF92="null","null")</f>
        <v>Above average</v>
      </c>
      <c r="I90" s="51" t="str" cm="1">
        <f t="array" ref="I90">_xlfn.IFS(Data3!FN91=1,"Never smoked",Data3!FN91=2,"Stopped smoking completely",Data3!FN91="3b","Smokes less than before pregnancy",Data3!FN91="3a","Smokes today as before pregnancy",Data3!FN91="null","null")</f>
        <v>Never smoked</v>
      </c>
      <c r="J90" t="str" cm="1">
        <f t="array" ref="J90">_xlfn.IFS(Data3!FQ91=0,"Doesnt smoke",Data3!FQ91=1,"Smoke",Data3!FQ91="null","null")</f>
        <v>Doesnt smoke</v>
      </c>
      <c r="K90" t="str" cm="1">
        <f t="array" ref="K90">_xlfn.IFS(Data1!CP92=1,"First trimester",Data1!CP92=2,"Second trimester",Data1!CP92=3,"Third trimester",Data1!CP92="null","null")</f>
        <v>Second trimester</v>
      </c>
      <c r="L90" s="51" t="str" cm="1">
        <f t="array" ref="L90">_xlfn.IFS(Data2!EX92=1, "Adequate pregnancy monitoring", Data2!EX92=2, "Medium pregnancy monitoring", Data2!EX92=3, "Inadequate pregnancy monitoring",Data2!EX92="null","null")</f>
        <v>Medium pregnancy monitoring</v>
      </c>
      <c r="M90" t="str" cm="1">
        <f t="array" ref="M90">_xlfn.IFS(Data1!CG92=0,"No",Data1!CG92=1,"Yes",Data1!CG92="null","null")</f>
        <v>No</v>
      </c>
      <c r="N90" t="str" cm="1">
        <f t="array" ref="N90">_xlfn.IFS(Data1!CZ92=0,"No",Data1!CZ92=1,"Yes",Data1!CZ92="null","null")</f>
        <v>Yes</v>
      </c>
    </row>
    <row r="91" spans="1:14" ht="39.6" x14ac:dyDescent="0.25">
      <c r="A91" t="str">
        <f>Categorize!T91</f>
        <v>week premature</v>
      </c>
      <c r="B91" t="str">
        <f>Categorize!I91</f>
        <v>20-39</v>
      </c>
      <c r="C91" s="51" t="str" cm="1">
        <f t="array" ref="C91">_xlfn.IFS(Data1!E93=1,"Isreal",Data1!E93=2,"the former Soviet Union",Data1!E93=3,"Else", Data1!E93="null","null")</f>
        <v>Isreal</v>
      </c>
      <c r="D91" t="str" cm="1">
        <f t="array" ref="D91">_xlfn.IFS(Data1!G93=1,"Yes",Data1!G93=0,"No",Data1!G93="null","null")</f>
        <v>No</v>
      </c>
      <c r="E91" t="str" cm="1">
        <f t="array" ref="E91">_xlfn.IFS(Data1!BY93=1,"Muslim Arab",Data1!BY93=2,"Christian Arab",Data1!BY93=3,"Russian Christian", Data1!BY93=4,"Circassian",Data1!BY93=5,"Druze", Data1!BY93=6,"Ethiopian", Data1!BY93=7,"Ashkenazi", Data1!BY93=8,"Mizrachi",Data1!BY93=9,"Other", Data1!BY93="null","null" )</f>
        <v>Muslim Arab</v>
      </c>
      <c r="F91" t="str" cm="1">
        <f t="array" ref="F91">_xlfn.IFS(Data1!CA93=1,"Religious", Data1!CA93=2,"Traditional",Data1!CA93=3,"Secular", Data1!CA93="null", "null")</f>
        <v>Traditional</v>
      </c>
      <c r="G91" s="51" t="str" cm="1">
        <f t="array" ref="G91">_xlfn.IFS(Data1!CC93=1,"Elementary",Data1!CC93=2,"High-school",Data1!CC93=3,"Academic", Data1!CC93="null","null")</f>
        <v>Academic</v>
      </c>
      <c r="H91" s="51" t="str" cm="1">
        <f t="array" ref="H91">_xlfn.IFS(Data1!CF93=1,"Below average",Data1!CF93=2,"Average",Data1!CF93=3,"Above average",Data1!CF93="null","null")</f>
        <v>Average</v>
      </c>
      <c r="I91" s="51" t="str" cm="1">
        <f t="array" ref="I91">_xlfn.IFS(Data3!FN92=1,"Never smoked",Data3!FN92=2,"Stopped smoking completely",Data3!FN92="3b","Smokes less than before pregnancy",Data3!FN92="3a","Smokes today as before pregnancy",Data3!FN92="null","null")</f>
        <v>Never smoked</v>
      </c>
      <c r="J91" t="str" cm="1">
        <f t="array" ref="J91">_xlfn.IFS(Data3!FQ92=0,"Doesnt smoke",Data3!FQ92=1,"Smoke",Data3!FQ92="null","null")</f>
        <v>Doesnt smoke</v>
      </c>
      <c r="K91" t="str" cm="1">
        <f t="array" ref="K91">_xlfn.IFS(Data1!CP93=1,"First trimester",Data1!CP93=2,"Second trimester",Data1!CP93=3,"Third trimester",Data1!CP93="null","null")</f>
        <v>First trimester</v>
      </c>
      <c r="L91" s="51" t="str" cm="1">
        <f t="array" ref="L91">_xlfn.IFS(Data2!EX93=1, "Adequate pregnancy monitoring", Data2!EX93=2, "Medium pregnancy monitoring", Data2!EX93=3, "Inadequate pregnancy monitoring",Data2!EX93="null","null")</f>
        <v>Medium pregnancy monitoring</v>
      </c>
      <c r="M91" t="str" cm="1">
        <f t="array" ref="M91">_xlfn.IFS(Data1!CG93=0,"No",Data1!CG93=1,"Yes",Data1!CG93="null","null")</f>
        <v>No</v>
      </c>
      <c r="N91" t="str" cm="1">
        <f t="array" ref="N91">_xlfn.IFS(Data1!CZ93=0,"No",Data1!CZ93=1,"Yes",Data1!CZ93="null","null")</f>
        <v>No</v>
      </c>
    </row>
    <row r="92" spans="1:14" ht="39.6" x14ac:dyDescent="0.25">
      <c r="A92" t="str">
        <f>Categorize!T92</f>
        <v>week premature</v>
      </c>
      <c r="B92" t="str">
        <f>Categorize!I92</f>
        <v>20-39</v>
      </c>
      <c r="C92" s="51" t="str" cm="1">
        <f t="array" ref="C92">_xlfn.IFS(Data1!E94=1,"Isreal",Data1!E94=2,"the former Soviet Union",Data1!E94=3,"Else", Data1!E94="null","null")</f>
        <v>Isreal</v>
      </c>
      <c r="D92" t="str" cm="1">
        <f t="array" ref="D92">_xlfn.IFS(Data1!G94=1,"Yes",Data1!G94=0,"No",Data1!G94="null","null")</f>
        <v>No</v>
      </c>
      <c r="E92" t="str" cm="1">
        <f t="array" ref="E92">_xlfn.IFS(Data1!BY94=1,"Muslim Arab",Data1!BY94=2,"Christian Arab",Data1!BY94=3,"Russian Christian", Data1!BY94=4,"Circassian",Data1!BY94=5,"Druze", Data1!BY94=6,"Ethiopian", Data1!BY94=7,"Ashkenazi", Data1!BY94=8,"Mizrachi",Data1!BY94=9,"Other", Data1!BY94="null","null" )</f>
        <v>Muslim Arab</v>
      </c>
      <c r="F92" t="str" cm="1">
        <f t="array" ref="F92">_xlfn.IFS(Data1!CA94=1,"Religious", Data1!CA94=2,"Traditional",Data1!CA94=3,"Secular", Data1!CA94="null", "null")</f>
        <v>Secular</v>
      </c>
      <c r="G92" s="51" t="str" cm="1">
        <f t="array" ref="G92">_xlfn.IFS(Data1!CC94=1,"Elementary",Data1!CC94=2,"High-school",Data1!CC94=3,"Academic", Data1!CC94="null","null")</f>
        <v>Academic</v>
      </c>
      <c r="H92" s="51" t="str" cm="1">
        <f t="array" ref="H92">_xlfn.IFS(Data1!CF94=1,"Below average",Data1!CF94=2,"Average",Data1!CF94=3,"Above average",Data1!CF94="null","null")</f>
        <v>Average</v>
      </c>
      <c r="I92" s="51" t="str" cm="1">
        <f t="array" ref="I92">_xlfn.IFS(Data3!FN93=1,"Never smoked",Data3!FN93=2,"Stopped smoking completely",Data3!FN93="3b","Smokes less than before pregnancy",Data3!FN93="3a","Smokes today as before pregnancy",Data3!FN93="null","null")</f>
        <v>Never smoked</v>
      </c>
      <c r="J92" t="str" cm="1">
        <f t="array" ref="J92">_xlfn.IFS(Data3!FQ93=0,"Doesnt smoke",Data3!FQ93=1,"Smoke",Data3!FQ93="null","null")</f>
        <v>Doesnt smoke</v>
      </c>
      <c r="K92" t="str" cm="1">
        <f t="array" ref="K92">_xlfn.IFS(Data1!CP94=1,"First trimester",Data1!CP94=2,"Second trimester",Data1!CP94=3,"Third trimester",Data1!CP94="null","null")</f>
        <v>Second trimester</v>
      </c>
      <c r="L92" s="51" t="str" cm="1">
        <f t="array" ref="L92">_xlfn.IFS(Data2!EX94=1, "Adequate pregnancy monitoring", Data2!EX94=2, "Medium pregnancy monitoring", Data2!EX94=3, "Inadequate pregnancy monitoring",Data2!EX94="null","null")</f>
        <v>Inadequate pregnancy monitoring</v>
      </c>
      <c r="M92" t="str" cm="1">
        <f t="array" ref="M92">_xlfn.IFS(Data1!CG94=0,"No",Data1!CG94=1,"Yes",Data1!CG94="null","null")</f>
        <v>No</v>
      </c>
      <c r="N92" t="str" cm="1">
        <f t="array" ref="N92">_xlfn.IFS(Data1!CZ94=0,"No",Data1!CZ94=1,"Yes",Data1!CZ94="null","null")</f>
        <v>No</v>
      </c>
    </row>
    <row r="93" spans="1:14" ht="39.6" x14ac:dyDescent="0.25">
      <c r="A93" t="str">
        <f>Categorize!T93</f>
        <v>week premature</v>
      </c>
      <c r="B93" t="str">
        <f>Categorize!I93</f>
        <v>20-39</v>
      </c>
      <c r="C93" s="51" t="str" cm="1">
        <f t="array" ref="C93">_xlfn.IFS(Data1!E95=1,"Isreal",Data1!E95=2,"the former Soviet Union",Data1!E95=3,"Else", Data1!E95="null","null")</f>
        <v>Isreal</v>
      </c>
      <c r="D93" t="str" cm="1">
        <f t="array" ref="D93">_xlfn.IFS(Data1!G95=1,"Yes",Data1!G95=0,"No",Data1!G95="null","null")</f>
        <v>No</v>
      </c>
      <c r="E93" t="str" cm="1">
        <f t="array" ref="E93">_xlfn.IFS(Data1!BY95=1,"Muslim Arab",Data1!BY95=2,"Christian Arab",Data1!BY95=3,"Russian Christian", Data1!BY95=4,"Circassian",Data1!BY95=5,"Druze", Data1!BY95=6,"Ethiopian", Data1!BY95=7,"Ashkenazi", Data1!BY95=8,"Mizrachi",Data1!BY95=9,"Other", Data1!BY95="null","null" )</f>
        <v>Christian Arab</v>
      </c>
      <c r="F93" t="str" cm="1">
        <f t="array" ref="F93">_xlfn.IFS(Data1!CA95=1,"Religious", Data1!CA95=2,"Traditional",Data1!CA95=3,"Secular", Data1!CA95="null", "null")</f>
        <v>Traditional</v>
      </c>
      <c r="G93" s="51" t="str" cm="1">
        <f t="array" ref="G93">_xlfn.IFS(Data1!CC95=1,"Elementary",Data1!CC95=2,"High-school",Data1!CC95=3,"Academic", Data1!CC95="null","null")</f>
        <v>Elementary</v>
      </c>
      <c r="H93" s="51" t="str" cm="1">
        <f t="array" ref="H93">_xlfn.IFS(Data1!CF95=1,"Below average",Data1!CF95=2,"Average",Data1!CF95=3,"Above average",Data1!CF95="null","null")</f>
        <v>null</v>
      </c>
      <c r="I93" s="51" t="str" cm="1">
        <f t="array" ref="I93">_xlfn.IFS(Data3!FN94=1,"Never smoked",Data3!FN94=2,"Stopped smoking completely",Data3!FN94="3b","Smokes less than before pregnancy",Data3!FN94="3a","Smokes today as before pregnancy",Data3!FN94="null","null")</f>
        <v>Never smoked</v>
      </c>
      <c r="J93" t="str" cm="1">
        <f t="array" ref="J93">_xlfn.IFS(Data3!FQ94=0,"Doesnt smoke",Data3!FQ94=1,"Smoke",Data3!FQ94="null","null")</f>
        <v>Smoke</v>
      </c>
      <c r="K93" t="str" cm="1">
        <f t="array" ref="K93">_xlfn.IFS(Data1!CP95=1,"First trimester",Data1!CP95=2,"Second trimester",Data1!CP95=3,"Third trimester",Data1!CP95="null","null")</f>
        <v>Third trimester</v>
      </c>
      <c r="L93" s="51" t="str" cm="1">
        <f t="array" ref="L93">_xlfn.IFS(Data2!EX95=1, "Adequate pregnancy monitoring", Data2!EX95=2, "Medium pregnancy monitoring", Data2!EX95=3, "Inadequate pregnancy monitoring",Data2!EX95="null","null")</f>
        <v>Inadequate pregnancy monitoring</v>
      </c>
      <c r="M93" t="str" cm="1">
        <f t="array" ref="M93">_xlfn.IFS(Data1!CG95=0,"No",Data1!CG95=1,"Yes",Data1!CG95="null","null")</f>
        <v>No</v>
      </c>
      <c r="N93" t="str" cm="1">
        <f t="array" ref="N93">_xlfn.IFS(Data1!CZ95=0,"No",Data1!CZ95=1,"Yes",Data1!CZ95="null","null")</f>
        <v>No</v>
      </c>
    </row>
    <row r="94" spans="1:14" ht="39.6" x14ac:dyDescent="0.25">
      <c r="A94" t="str">
        <f>Categorize!T94</f>
        <v>week premature</v>
      </c>
      <c r="B94" t="str">
        <f>Categorize!I94</f>
        <v>20-39</v>
      </c>
      <c r="C94" s="51" t="str" cm="1">
        <f t="array" ref="C94">_xlfn.IFS(Data1!E96=1,"Isreal",Data1!E96=2,"the former Soviet Union",Data1!E96=3,"Else", Data1!E96="null","null")</f>
        <v>the former Soviet Union</v>
      </c>
      <c r="D94" t="str" cm="1">
        <f t="array" ref="D94">_xlfn.IFS(Data1!G96=1,"Yes",Data1!G96=0,"No",Data1!G96="null","null")</f>
        <v>No</v>
      </c>
      <c r="E94" t="str" cm="1">
        <f t="array" ref="E94">_xlfn.IFS(Data1!BY96=1,"Muslim Arab",Data1!BY96=2,"Christian Arab",Data1!BY96=3,"Russian Christian", Data1!BY96=4,"Circassian",Data1!BY96=5,"Druze", Data1!BY96=6,"Ethiopian", Data1!BY96=7,"Ashkenazi", Data1!BY96=8,"Mizrachi",Data1!BY96=9,"Other", Data1!BY96="null","null" )</f>
        <v>Ethiopian</v>
      </c>
      <c r="F94" t="str" cm="1">
        <f t="array" ref="F94">_xlfn.IFS(Data1!CA96=1,"Religious", Data1!CA96=2,"Traditional",Data1!CA96=3,"Secular", Data1!CA96="null", "null")</f>
        <v>Secular</v>
      </c>
      <c r="G94" s="51" t="str" cm="1">
        <f t="array" ref="G94">_xlfn.IFS(Data1!CC96=1,"Elementary",Data1!CC96=2,"High-school",Data1!CC96=3,"Academic", Data1!CC96="null","null")</f>
        <v>High-school</v>
      </c>
      <c r="H94" s="51" t="str" cm="1">
        <f t="array" ref="H94">_xlfn.IFS(Data1!CF96=1,"Below average",Data1!CF96=2,"Average",Data1!CF96=3,"Above average",Data1!CF96="null","null")</f>
        <v>null</v>
      </c>
      <c r="I94" s="51" t="str" cm="1">
        <f t="array" ref="I94">_xlfn.IFS(Data3!FN95=1,"Never smoked",Data3!FN95=2,"Stopped smoking completely",Data3!FN95="3b","Smokes less than before pregnancy",Data3!FN95="3a","Smokes today as before pregnancy",Data3!FN95="null","null")</f>
        <v>Never smoked</v>
      </c>
      <c r="J94" t="str" cm="1">
        <f t="array" ref="J94">_xlfn.IFS(Data3!FQ95=0,"Doesnt smoke",Data3!FQ95=1,"Smoke",Data3!FQ95="null","null")</f>
        <v>Smoke</v>
      </c>
      <c r="K94" t="str" cm="1">
        <f t="array" ref="K94">_xlfn.IFS(Data1!CP96=1,"First trimester",Data1!CP96=2,"Second trimester",Data1!CP96=3,"Third trimester",Data1!CP96="null","null")</f>
        <v>Third trimester</v>
      </c>
      <c r="L94" s="51" t="str" cm="1">
        <f t="array" ref="L94">_xlfn.IFS(Data2!EX96=1, "Adequate pregnancy monitoring", Data2!EX96=2, "Medium pregnancy monitoring", Data2!EX96=3, "Inadequate pregnancy monitoring",Data2!EX96="null","null")</f>
        <v>Inadequate pregnancy monitoring</v>
      </c>
      <c r="M94" t="str" cm="1">
        <f t="array" ref="M94">_xlfn.IFS(Data1!CG96=0,"No",Data1!CG96=1,"Yes",Data1!CG96="null","null")</f>
        <v>No</v>
      </c>
      <c r="N94" t="str" cm="1">
        <f t="array" ref="N94">_xlfn.IFS(Data1!CZ96=0,"No",Data1!CZ96=1,"Yes",Data1!CZ96="null","null")</f>
        <v>No</v>
      </c>
    </row>
    <row r="95" spans="1:14" ht="39.6" x14ac:dyDescent="0.25">
      <c r="A95" t="str">
        <f>Categorize!T95</f>
        <v>week premature</v>
      </c>
      <c r="B95" t="str">
        <f>Categorize!I95</f>
        <v>20-39</v>
      </c>
      <c r="C95" s="51" t="str" cm="1">
        <f t="array" ref="C95">_xlfn.IFS(Data1!E97=1,"Isreal",Data1!E97=2,"the former Soviet Union",Data1!E97=3,"Else", Data1!E97="null","null")</f>
        <v>Isreal</v>
      </c>
      <c r="D95" t="str" cm="1">
        <f t="array" ref="D95">_xlfn.IFS(Data1!G97=1,"Yes",Data1!G97=0,"No",Data1!G97="null","null")</f>
        <v>No</v>
      </c>
      <c r="E95" t="str" cm="1">
        <f t="array" ref="E95">_xlfn.IFS(Data1!BY97=1,"Muslim Arab",Data1!BY97=2,"Christian Arab",Data1!BY97=3,"Russian Christian", Data1!BY97=4,"Circassian",Data1!BY97=5,"Druze", Data1!BY97=6,"Ethiopian", Data1!BY97=7,"Ashkenazi", Data1!BY97=8,"Mizrachi",Data1!BY97=9,"Other", Data1!BY97="null","null" )</f>
        <v>Muslim Arab</v>
      </c>
      <c r="F95" t="str" cm="1">
        <f t="array" ref="F95">_xlfn.IFS(Data1!CA97=1,"Religious", Data1!CA97=2,"Traditional",Data1!CA97=3,"Secular", Data1!CA97="null", "null")</f>
        <v>Secular</v>
      </c>
      <c r="G95" s="51" t="str" cm="1">
        <f t="array" ref="G95">_xlfn.IFS(Data1!CC97=1,"Elementary",Data1!CC97=2,"High-school",Data1!CC97=3,"Academic", Data1!CC97="null","null")</f>
        <v>Academic</v>
      </c>
      <c r="H95" s="51" t="str" cm="1">
        <f t="array" ref="H95">_xlfn.IFS(Data1!CF97=1,"Below average",Data1!CF97=2,"Average",Data1!CF97=3,"Above average",Data1!CF97="null","null")</f>
        <v>Average</v>
      </c>
      <c r="I95" s="51" t="str" cm="1">
        <f t="array" ref="I95">_xlfn.IFS(Data3!FN96=1,"Never smoked",Data3!FN96=2,"Stopped smoking completely",Data3!FN96="3b","Smokes less than before pregnancy",Data3!FN96="3a","Smokes today as before pregnancy",Data3!FN96="null","null")</f>
        <v>Never smoked</v>
      </c>
      <c r="J95" t="str" cm="1">
        <f t="array" ref="J95">_xlfn.IFS(Data3!FQ96=0,"Doesnt smoke",Data3!FQ96=1,"Smoke",Data3!FQ96="null","null")</f>
        <v>Doesnt smoke</v>
      </c>
      <c r="K95" t="str" cm="1">
        <f t="array" ref="K95">_xlfn.IFS(Data1!CP97=1,"First trimester",Data1!CP97=2,"Second trimester",Data1!CP97=3,"Third trimester",Data1!CP97="null","null")</f>
        <v>Second trimester</v>
      </c>
      <c r="L95" s="51" t="str" cm="1">
        <f t="array" ref="L95">_xlfn.IFS(Data2!EX97=1, "Adequate pregnancy monitoring", Data2!EX97=2, "Medium pregnancy monitoring", Data2!EX97=3, "Inadequate pregnancy monitoring",Data2!EX97="null","null")</f>
        <v>Inadequate pregnancy monitoring</v>
      </c>
      <c r="M95" t="str" cm="1">
        <f t="array" ref="M95">_xlfn.IFS(Data1!CG97=0,"No",Data1!CG97=1,"Yes",Data1!CG97="null","null")</f>
        <v>No</v>
      </c>
      <c r="N95" t="str" cm="1">
        <f t="array" ref="N95">_xlfn.IFS(Data1!CZ97=0,"No",Data1!CZ97=1,"Yes",Data1!CZ97="null","null")</f>
        <v>No</v>
      </c>
    </row>
    <row r="96" spans="1:14" ht="39.6" x14ac:dyDescent="0.25">
      <c r="A96" t="str">
        <f>Categorize!T96</f>
        <v>week not premature</v>
      </c>
      <c r="B96" t="str">
        <f>Categorize!I96</f>
        <v>20-39</v>
      </c>
      <c r="C96" s="51" t="str" cm="1">
        <f t="array" ref="C96">_xlfn.IFS(Data1!E98=1,"Isreal",Data1!E98=2,"the former Soviet Union",Data1!E98=3,"Else", Data1!E98="null","null")</f>
        <v>Isreal</v>
      </c>
      <c r="D96" t="str" cm="1">
        <f t="array" ref="D96">_xlfn.IFS(Data1!G98=1,"Yes",Data1!G98=0,"No",Data1!G98="null","null")</f>
        <v>No</v>
      </c>
      <c r="E96" t="str" cm="1">
        <f t="array" ref="E96">_xlfn.IFS(Data1!BY98=1,"Muslim Arab",Data1!BY98=2,"Christian Arab",Data1!BY98=3,"Russian Christian", Data1!BY98=4,"Circassian",Data1!BY98=5,"Druze", Data1!BY98=6,"Ethiopian", Data1!BY98=7,"Ashkenazi", Data1!BY98=8,"Mizrachi",Data1!BY98=9,"Other", Data1!BY98="null","null" )</f>
        <v>Muslim Arab</v>
      </c>
      <c r="F96" t="str" cm="1">
        <f t="array" ref="F96">_xlfn.IFS(Data1!CA98=1,"Religious", Data1!CA98=2,"Traditional",Data1!CA98=3,"Secular", Data1!CA98="null", "null")</f>
        <v>Secular</v>
      </c>
      <c r="G96" s="51" t="str" cm="1">
        <f t="array" ref="G96">_xlfn.IFS(Data1!CC98=1,"Elementary",Data1!CC98=2,"High-school",Data1!CC98=3,"Academic", Data1!CC98="null","null")</f>
        <v>Academic</v>
      </c>
      <c r="H96" s="51" t="str" cm="1">
        <f t="array" ref="H96">_xlfn.IFS(Data1!CF98=1,"Below average",Data1!CF98=2,"Average",Data1!CF98=3,"Above average",Data1!CF98="null","null")</f>
        <v>Average</v>
      </c>
      <c r="I96" s="51" t="str" cm="1">
        <f t="array" ref="I96">_xlfn.IFS(Data3!FN97=1,"Never smoked",Data3!FN97=2,"Stopped smoking completely",Data3!FN97="3b","Smokes less than before pregnancy",Data3!FN97="3a","Smokes today as before pregnancy",Data3!FN97="null","null")</f>
        <v>Never smoked</v>
      </c>
      <c r="J96" t="str" cm="1">
        <f t="array" ref="J96">_xlfn.IFS(Data3!FQ97=0,"Doesnt smoke",Data3!FQ97=1,"Smoke",Data3!FQ97="null","null")</f>
        <v>Doesnt smoke</v>
      </c>
      <c r="K96" t="str" cm="1">
        <f t="array" ref="K96">_xlfn.IFS(Data1!CP98=1,"First trimester",Data1!CP98=2,"Second trimester",Data1!CP98=3,"Third trimester",Data1!CP98="null","null")</f>
        <v>First trimester</v>
      </c>
      <c r="L96" s="51" t="str" cm="1">
        <f t="array" ref="L96">_xlfn.IFS(Data2!EX98=1, "Adequate pregnancy monitoring", Data2!EX98=2, "Medium pregnancy monitoring", Data2!EX98=3, "Inadequate pregnancy monitoring",Data2!EX98="null","null")</f>
        <v>Medium pregnancy monitoring</v>
      </c>
      <c r="M96" t="str" cm="1">
        <f t="array" ref="M96">_xlfn.IFS(Data1!CG98=0,"No",Data1!CG98=1,"Yes",Data1!CG98="null","null")</f>
        <v>null</v>
      </c>
      <c r="N96" t="str" cm="1">
        <f t="array" ref="N96">_xlfn.IFS(Data1!CZ98=0,"No",Data1!CZ98=1,"Yes",Data1!CZ98="null","null")</f>
        <v>No</v>
      </c>
    </row>
    <row r="97" spans="1:14" ht="39.6" x14ac:dyDescent="0.25">
      <c r="A97" t="str">
        <f>Categorize!T97</f>
        <v>week not premature</v>
      </c>
      <c r="B97" t="str">
        <f>Categorize!I97</f>
        <v>20-39</v>
      </c>
      <c r="C97" s="51" t="str" cm="1">
        <f t="array" ref="C97">_xlfn.IFS(Data1!E99=1,"Isreal",Data1!E99=2,"the former Soviet Union",Data1!E99=3,"Else", Data1!E99="null","null")</f>
        <v>Isreal</v>
      </c>
      <c r="D97" t="str" cm="1">
        <f t="array" ref="D97">_xlfn.IFS(Data1!G99=1,"Yes",Data1!G99=0,"No",Data1!G99="null","null")</f>
        <v>No</v>
      </c>
      <c r="E97" t="str" cm="1">
        <f t="array" ref="E97">_xlfn.IFS(Data1!BY99=1,"Muslim Arab",Data1!BY99=2,"Christian Arab",Data1!BY99=3,"Russian Christian", Data1!BY99=4,"Circassian",Data1!BY99=5,"Druze", Data1!BY99=6,"Ethiopian", Data1!BY99=7,"Ashkenazi", Data1!BY99=8,"Mizrachi",Data1!BY99=9,"Other", Data1!BY99="null","null" )</f>
        <v>Christian Arab</v>
      </c>
      <c r="F97" t="str" cm="1">
        <f t="array" ref="F97">_xlfn.IFS(Data1!CA99=1,"Religious", Data1!CA99=2,"Traditional",Data1!CA99=3,"Secular", Data1!CA99="null", "null")</f>
        <v>Religious</v>
      </c>
      <c r="G97" s="51" t="str" cm="1">
        <f t="array" ref="G97">_xlfn.IFS(Data1!CC99=1,"Elementary",Data1!CC99=2,"High-school",Data1!CC99=3,"Academic", Data1!CC99="null","null")</f>
        <v>Elementary</v>
      </c>
      <c r="H97" s="51" t="str" cm="1">
        <f t="array" ref="H97">_xlfn.IFS(Data1!CF99=1,"Below average",Data1!CF99=2,"Average",Data1!CF99=3,"Above average",Data1!CF99="null","null")</f>
        <v>null</v>
      </c>
      <c r="I97" s="51" t="str" cm="1">
        <f t="array" ref="I97">_xlfn.IFS(Data3!FN98=1,"Never smoked",Data3!FN98=2,"Stopped smoking completely",Data3!FN98="3b","Smokes less than before pregnancy",Data3!FN98="3a","Smokes today as before pregnancy",Data3!FN98="null","null")</f>
        <v>Never smoked</v>
      </c>
      <c r="J97" t="str" cm="1">
        <f t="array" ref="J97">_xlfn.IFS(Data3!FQ98=0,"Doesnt smoke",Data3!FQ98=1,"Smoke",Data3!FQ98="null","null")</f>
        <v>Smoke</v>
      </c>
      <c r="K97" t="str" cm="1">
        <f t="array" ref="K97">_xlfn.IFS(Data1!CP99=1,"First trimester",Data1!CP99=2,"Second trimester",Data1!CP99=3,"Third trimester",Data1!CP99="null","null")</f>
        <v>First trimester</v>
      </c>
      <c r="L97" s="51" t="str" cm="1">
        <f t="array" ref="L97">_xlfn.IFS(Data2!EX99=1, "Adequate pregnancy monitoring", Data2!EX99=2, "Medium pregnancy monitoring", Data2!EX99=3, "Inadequate pregnancy monitoring",Data2!EX99="null","null")</f>
        <v>Inadequate pregnancy monitoring</v>
      </c>
      <c r="M97" t="str" cm="1">
        <f t="array" ref="M97">_xlfn.IFS(Data1!CG99=0,"No",Data1!CG99=1,"Yes",Data1!CG99="null","null")</f>
        <v>null</v>
      </c>
      <c r="N97" t="str" cm="1">
        <f t="array" ref="N97">_xlfn.IFS(Data1!CZ99=0,"No",Data1!CZ99=1,"Yes",Data1!CZ99="null","null")</f>
        <v>No</v>
      </c>
    </row>
    <row r="98" spans="1:14" ht="39.6" x14ac:dyDescent="0.25">
      <c r="A98" t="str">
        <f>Categorize!T98</f>
        <v>week not premature</v>
      </c>
      <c r="B98" t="str">
        <f>Categorize!I98</f>
        <v>20-39</v>
      </c>
      <c r="C98" s="51" t="str" cm="1">
        <f t="array" ref="C98">_xlfn.IFS(Data1!E100=1,"Isreal",Data1!E100=2,"the former Soviet Union",Data1!E100=3,"Else", Data1!E100="null","null")</f>
        <v>Isreal</v>
      </c>
      <c r="D98" t="str" cm="1">
        <f t="array" ref="D98">_xlfn.IFS(Data1!G100=1,"Yes",Data1!G100=0,"No",Data1!G100="null","null")</f>
        <v>No</v>
      </c>
      <c r="E98" t="str" cm="1">
        <f t="array" ref="E98">_xlfn.IFS(Data1!BY100=1,"Muslim Arab",Data1!BY100=2,"Christian Arab",Data1!BY100=3,"Russian Christian", Data1!BY100=4,"Circassian",Data1!BY100=5,"Druze", Data1!BY100=6,"Ethiopian", Data1!BY100=7,"Ashkenazi", Data1!BY100=8,"Mizrachi",Data1!BY100=9,"Other", Data1!BY100="null","null" )</f>
        <v>Muslim Arab</v>
      </c>
      <c r="F98" t="str" cm="1">
        <f t="array" ref="F98">_xlfn.IFS(Data1!CA100=1,"Religious", Data1!CA100=2,"Traditional",Data1!CA100=3,"Secular", Data1!CA100="null", "null")</f>
        <v>Traditional</v>
      </c>
      <c r="G98" s="51" t="str" cm="1">
        <f t="array" ref="G98">_xlfn.IFS(Data1!CC100=1,"Elementary",Data1!CC100=2,"High-school",Data1!CC100=3,"Academic", Data1!CC100="null","null")</f>
        <v>High-school</v>
      </c>
      <c r="H98" s="51" t="str" cm="1">
        <f t="array" ref="H98">_xlfn.IFS(Data1!CF100=1,"Below average",Data1!CF100=2,"Average",Data1!CF100=3,"Above average",Data1!CF100="null","null")</f>
        <v>Below average</v>
      </c>
      <c r="I98" s="51" t="str" cm="1">
        <f t="array" ref="I98">_xlfn.IFS(Data3!FN99=1,"Never smoked",Data3!FN99=2,"Stopped smoking completely",Data3!FN99="3b","Smokes less than before pregnancy",Data3!FN99="3a","Smokes today as before pregnancy",Data3!FN99="null","null")</f>
        <v>Never smoked</v>
      </c>
      <c r="J98" t="str" cm="1">
        <f t="array" ref="J98">_xlfn.IFS(Data3!FQ99=0,"Doesnt smoke",Data3!FQ99=1,"Smoke",Data3!FQ99="null","null")</f>
        <v>Doesnt smoke</v>
      </c>
      <c r="K98" t="str" cm="1">
        <f t="array" ref="K98">_xlfn.IFS(Data1!CP100=1,"First trimester",Data1!CP100=2,"Second trimester",Data1!CP100=3,"Third trimester",Data1!CP100="null","null")</f>
        <v>First trimester</v>
      </c>
      <c r="L98" s="51" t="str" cm="1">
        <f t="array" ref="L98">_xlfn.IFS(Data2!EX100=1, "Adequate pregnancy monitoring", Data2!EX100=2, "Medium pregnancy monitoring", Data2!EX100=3, "Inadequate pregnancy monitoring",Data2!EX100="null","null")</f>
        <v>Medium pregnancy monitoring</v>
      </c>
      <c r="M98" t="str" cm="1">
        <f t="array" ref="M98">_xlfn.IFS(Data1!CG100=0,"No",Data1!CG100=1,"Yes",Data1!CG100="null","null")</f>
        <v>null</v>
      </c>
      <c r="N98" t="str" cm="1">
        <f t="array" ref="N98">_xlfn.IFS(Data1!CZ100=0,"No",Data1!CZ100=1,"Yes",Data1!CZ100="null","null")</f>
        <v>No</v>
      </c>
    </row>
    <row r="99" spans="1:14" ht="39.6" x14ac:dyDescent="0.25">
      <c r="A99" t="str">
        <f>Categorize!T99</f>
        <v>week not premature</v>
      </c>
      <c r="B99" t="str">
        <f>Categorize!I99</f>
        <v>20-39</v>
      </c>
      <c r="C99" s="51" t="str" cm="1">
        <f t="array" ref="C99">_xlfn.IFS(Data1!E101=1,"Isreal",Data1!E101=2,"the former Soviet Union",Data1!E101=3,"Else", Data1!E101="null","null")</f>
        <v>Isreal</v>
      </c>
      <c r="D99" t="str" cm="1">
        <f t="array" ref="D99">_xlfn.IFS(Data1!G101=1,"Yes",Data1!G101=0,"No",Data1!G101="null","null")</f>
        <v>No</v>
      </c>
      <c r="E99" t="str" cm="1">
        <f t="array" ref="E99">_xlfn.IFS(Data1!BY101=1,"Muslim Arab",Data1!BY101=2,"Christian Arab",Data1!BY101=3,"Russian Christian", Data1!BY101=4,"Circassian",Data1!BY101=5,"Druze", Data1!BY101=6,"Ethiopian", Data1!BY101=7,"Ashkenazi", Data1!BY101=8,"Mizrachi",Data1!BY101=9,"Other", Data1!BY101="null","null" )</f>
        <v>Muslim Arab</v>
      </c>
      <c r="F99" t="str" cm="1">
        <f t="array" ref="F99">_xlfn.IFS(Data1!CA101=1,"Religious", Data1!CA101=2,"Traditional",Data1!CA101=3,"Secular", Data1!CA101="null", "null")</f>
        <v>Traditional</v>
      </c>
      <c r="G99" s="51" t="str" cm="1">
        <f t="array" ref="G99">_xlfn.IFS(Data1!CC101=1,"Elementary",Data1!CC101=2,"High-school",Data1!CC101=3,"Academic", Data1!CC101="null","null")</f>
        <v>High-school</v>
      </c>
      <c r="H99" s="51" t="str" cm="1">
        <f t="array" ref="H99">_xlfn.IFS(Data1!CF101=1,"Below average",Data1!CF101=2,"Average",Data1!CF101=3,"Above average",Data1!CF101="null","null")</f>
        <v>Below average</v>
      </c>
      <c r="I99" s="51" t="str" cm="1">
        <f t="array" ref="I99">_xlfn.IFS(Data3!FN100=1,"Never smoked",Data3!FN100=2,"Stopped smoking completely",Data3!FN100="3b","Smokes less than before pregnancy",Data3!FN100="3a","Smokes today as before pregnancy",Data3!FN100="null","null")</f>
        <v>Never smoked</v>
      </c>
      <c r="J99" t="str" cm="1">
        <f t="array" ref="J99">_xlfn.IFS(Data3!FQ100=0,"Doesnt smoke",Data3!FQ100=1,"Smoke",Data3!FQ100="null","null")</f>
        <v>Doesnt smoke</v>
      </c>
      <c r="K99" t="str" cm="1">
        <f t="array" ref="K99">_xlfn.IFS(Data1!CP101=1,"First trimester",Data1!CP101=2,"Second trimester",Data1!CP101=3,"Third trimester",Data1!CP101="null","null")</f>
        <v>First trimester</v>
      </c>
      <c r="L99" s="51" t="str" cm="1">
        <f t="array" ref="L99">_xlfn.IFS(Data2!EX101=1, "Adequate pregnancy monitoring", Data2!EX101=2, "Medium pregnancy monitoring", Data2!EX101=3, "Inadequate pregnancy monitoring",Data2!EX101="null","null")</f>
        <v>Medium pregnancy monitoring</v>
      </c>
      <c r="M99" t="str" cm="1">
        <f t="array" ref="M99">_xlfn.IFS(Data1!CG101=0,"No",Data1!CG101=1,"Yes",Data1!CG101="null","null")</f>
        <v>null</v>
      </c>
      <c r="N99" t="str" cm="1">
        <f t="array" ref="N99">_xlfn.IFS(Data1!CZ101=0,"No",Data1!CZ101=1,"Yes",Data1!CZ101="null","null")</f>
        <v>No</v>
      </c>
    </row>
    <row r="100" spans="1:14" ht="39.6" x14ac:dyDescent="0.25">
      <c r="A100" t="str">
        <f>Categorize!T100</f>
        <v>week not premature</v>
      </c>
      <c r="B100" t="str">
        <f>Categorize!I100</f>
        <v>&gt;=40</v>
      </c>
      <c r="C100" s="51" t="str" cm="1">
        <f t="array" ref="C100">_xlfn.IFS(Data1!E102=1,"Isreal",Data1!E102=2,"the former Soviet Union",Data1!E102=3,"Else", Data1!E102="null","null")</f>
        <v>Isreal</v>
      </c>
      <c r="D100" t="str" cm="1">
        <f t="array" ref="D100">_xlfn.IFS(Data1!G102=1,"Yes",Data1!G102=0,"No",Data1!G102="null","null")</f>
        <v>No</v>
      </c>
      <c r="E100" t="str" cm="1">
        <f t="array" ref="E100">_xlfn.IFS(Data1!BY102=1,"Muslim Arab",Data1!BY102=2,"Christian Arab",Data1!BY102=3,"Russian Christian", Data1!BY102=4,"Circassian",Data1!BY102=5,"Druze", Data1!BY102=6,"Ethiopian", Data1!BY102=7,"Ashkenazi", Data1!BY102=8,"Mizrachi",Data1!BY102=9,"Other", Data1!BY102="null","null" )</f>
        <v>Russian Christian</v>
      </c>
      <c r="F100" t="str" cm="1">
        <f t="array" ref="F100">_xlfn.IFS(Data1!CA102=1,"Religious", Data1!CA102=2,"Traditional",Data1!CA102=3,"Secular", Data1!CA102="null", "null")</f>
        <v>Secular</v>
      </c>
      <c r="G100" s="51" t="str" cm="1">
        <f t="array" ref="G100">_xlfn.IFS(Data1!CC102=1,"Elementary",Data1!CC102=2,"High-school",Data1!CC102=3,"Academic", Data1!CC102="null","null")</f>
        <v>Academic</v>
      </c>
      <c r="H100" s="51" t="str" cm="1">
        <f t="array" ref="H100">_xlfn.IFS(Data1!CF102=1,"Below average",Data1!CF102=2,"Average",Data1!CF102=3,"Above average",Data1!CF102="null","null")</f>
        <v>Below average</v>
      </c>
      <c r="I100" s="51" t="str" cm="1">
        <f t="array" ref="I100">_xlfn.IFS(Data3!FN101=1,"Never smoked",Data3!FN101=2,"Stopped smoking completely",Data3!FN101="3b","Smokes less than before pregnancy",Data3!FN101="3a","Smokes today as before pregnancy",Data3!FN101="null","null")</f>
        <v>Never smoked</v>
      </c>
      <c r="J100" t="str" cm="1">
        <f t="array" ref="J100">_xlfn.IFS(Data3!FQ101=0,"Doesnt smoke",Data3!FQ101=1,"Smoke",Data3!FQ101="null","null")</f>
        <v>Smoke</v>
      </c>
      <c r="K100" t="str" cm="1">
        <f t="array" ref="K100">_xlfn.IFS(Data1!CP102=1,"First trimester",Data1!CP102=2,"Second trimester",Data1!CP102=3,"Third trimester",Data1!CP102="null","null")</f>
        <v>First trimester</v>
      </c>
      <c r="L100" s="51" t="str" cm="1">
        <f t="array" ref="L100">_xlfn.IFS(Data2!EX102=1, "Adequate pregnancy monitoring", Data2!EX102=2, "Medium pregnancy monitoring", Data2!EX102=3, "Inadequate pregnancy monitoring",Data2!EX102="null","null")</f>
        <v>Medium pregnancy monitoring</v>
      </c>
      <c r="M100" t="str" cm="1">
        <f t="array" ref="M100">_xlfn.IFS(Data1!CG102=0,"No",Data1!CG102=1,"Yes",Data1!CG102="null","null")</f>
        <v>null</v>
      </c>
      <c r="N100" t="str" cm="1">
        <f t="array" ref="N100">_xlfn.IFS(Data1!CZ102=0,"No",Data1!CZ102=1,"Yes",Data1!CZ102="null","null")</f>
        <v>No</v>
      </c>
    </row>
    <row r="101" spans="1:14" ht="39.6" x14ac:dyDescent="0.25">
      <c r="A101" t="str">
        <f>Categorize!T101</f>
        <v>week not premature</v>
      </c>
      <c r="B101" t="str">
        <f>Categorize!I101</f>
        <v>20-39</v>
      </c>
      <c r="C101" s="51" t="str" cm="1">
        <f t="array" ref="C101">_xlfn.IFS(Data1!E103=1,"Isreal",Data1!E103=2,"the former Soviet Union",Data1!E103=3,"Else", Data1!E103="null","null")</f>
        <v>Isreal</v>
      </c>
      <c r="D101" t="str" cm="1">
        <f t="array" ref="D101">_xlfn.IFS(Data1!G103=1,"Yes",Data1!G103=0,"No",Data1!G103="null","null")</f>
        <v>No</v>
      </c>
      <c r="E101" t="str" cm="1">
        <f t="array" ref="E101">_xlfn.IFS(Data1!BY103=1,"Muslim Arab",Data1!BY103=2,"Christian Arab",Data1!BY103=3,"Russian Christian", Data1!BY103=4,"Circassian",Data1!BY103=5,"Druze", Data1!BY103=6,"Ethiopian", Data1!BY103=7,"Ashkenazi", Data1!BY103=8,"Mizrachi",Data1!BY103=9,"Other", Data1!BY103="null","null" )</f>
        <v>Muslim Arab</v>
      </c>
      <c r="F101" t="str" cm="1">
        <f t="array" ref="F101">_xlfn.IFS(Data1!CA103=1,"Religious", Data1!CA103=2,"Traditional",Data1!CA103=3,"Secular", Data1!CA103="null", "null")</f>
        <v>Secular</v>
      </c>
      <c r="G101" s="51" t="str" cm="1">
        <f t="array" ref="G101">_xlfn.IFS(Data1!CC103=1,"Elementary",Data1!CC103=2,"High-school",Data1!CC103=3,"Academic", Data1!CC103="null","null")</f>
        <v>High-school</v>
      </c>
      <c r="H101" s="51" t="str" cm="1">
        <f t="array" ref="H101">_xlfn.IFS(Data1!CF103=1,"Below average",Data1!CF103=2,"Average",Data1!CF103=3,"Above average",Data1!CF103="null","null")</f>
        <v>Below average</v>
      </c>
      <c r="I101" s="51" t="str" cm="1">
        <f t="array" ref="I101">_xlfn.IFS(Data3!FN102=1,"Never smoked",Data3!FN102=2,"Stopped smoking completely",Data3!FN102="3b","Smokes less than before pregnancy",Data3!FN102="3a","Smokes today as before pregnancy",Data3!FN102="null","null")</f>
        <v>Never smoked</v>
      </c>
      <c r="J101" t="str" cm="1">
        <f t="array" ref="J101">_xlfn.IFS(Data3!FQ102=0,"Doesnt smoke",Data3!FQ102=1,"Smoke",Data3!FQ102="null","null")</f>
        <v>Doesnt smoke</v>
      </c>
      <c r="K101" t="str" cm="1">
        <f t="array" ref="K101">_xlfn.IFS(Data1!CP103=1,"First trimester",Data1!CP103=2,"Second trimester",Data1!CP103=3,"Third trimester",Data1!CP103="null","null")</f>
        <v>Second trimester</v>
      </c>
      <c r="L101" s="51" t="str" cm="1">
        <f t="array" ref="L101">_xlfn.IFS(Data2!EX103=1, "Adequate pregnancy monitoring", Data2!EX103=2, "Medium pregnancy monitoring", Data2!EX103=3, "Inadequate pregnancy monitoring",Data2!EX103="null","null")</f>
        <v>Inadequate pregnancy monitoring</v>
      </c>
      <c r="M101" t="str" cm="1">
        <f t="array" ref="M101">_xlfn.IFS(Data1!CG103=0,"No",Data1!CG103=1,"Yes",Data1!CG103="null","null")</f>
        <v>No</v>
      </c>
      <c r="N101" t="str" cm="1">
        <f t="array" ref="N101">_xlfn.IFS(Data1!CZ103=0,"No",Data1!CZ103=1,"Yes",Data1!CZ103="null","null")</f>
        <v>No</v>
      </c>
    </row>
    <row r="102" spans="1:14" ht="39.6" x14ac:dyDescent="0.25">
      <c r="A102" t="str">
        <f>Categorize!T102</f>
        <v>week not premature</v>
      </c>
      <c r="B102" t="str">
        <f>Categorize!I102</f>
        <v>20-39</v>
      </c>
      <c r="C102" s="51" t="str" cm="1">
        <f t="array" ref="C102">_xlfn.IFS(Data1!E104=1,"Isreal",Data1!E104=2,"the former Soviet Union",Data1!E104=3,"Else", Data1!E104="null","null")</f>
        <v>Isreal</v>
      </c>
      <c r="D102" t="str" cm="1">
        <f t="array" ref="D102">_xlfn.IFS(Data1!G104=1,"Yes",Data1!G104=0,"No",Data1!G104="null","null")</f>
        <v>null</v>
      </c>
      <c r="E102" t="str" cm="1">
        <f t="array" ref="E102">_xlfn.IFS(Data1!BY104=1,"Muslim Arab",Data1!BY104=2,"Christian Arab",Data1!BY104=3,"Russian Christian", Data1!BY104=4,"Circassian",Data1!BY104=5,"Druze", Data1!BY104=6,"Ethiopian", Data1!BY104=7,"Ashkenazi", Data1!BY104=8,"Mizrachi",Data1!BY104=9,"Other", Data1!BY104="null","null" )</f>
        <v>Muslim Arab</v>
      </c>
      <c r="F102" t="str" cm="1">
        <f t="array" ref="F102">_xlfn.IFS(Data1!CA104=1,"Religious", Data1!CA104=2,"Traditional",Data1!CA104=3,"Secular", Data1!CA104="null", "null")</f>
        <v>Secular</v>
      </c>
      <c r="G102" s="51" t="str" cm="1">
        <f t="array" ref="G102">_xlfn.IFS(Data1!CC104=1,"Elementary",Data1!CC104=2,"High-school",Data1!CC104=3,"Academic", Data1!CC104="null","null")</f>
        <v>High-school</v>
      </c>
      <c r="H102" s="51" t="str" cm="1">
        <f t="array" ref="H102">_xlfn.IFS(Data1!CF104=1,"Below average",Data1!CF104=2,"Average",Data1!CF104=3,"Above average",Data1!CF104="null","null")</f>
        <v>Below average</v>
      </c>
      <c r="I102" s="51" t="str" cm="1">
        <f t="array" ref="I102">_xlfn.IFS(Data3!FN103=1,"Never smoked",Data3!FN103=2,"Stopped smoking completely",Data3!FN103="3b","Smokes less than before pregnancy",Data3!FN103="3a","Smokes today as before pregnancy",Data3!FN103="null","null")</f>
        <v>Never smoked</v>
      </c>
      <c r="J102" t="str" cm="1">
        <f t="array" ref="J102">_xlfn.IFS(Data3!FQ103=0,"Doesnt smoke",Data3!FQ103=1,"Smoke",Data3!FQ103="null","null")</f>
        <v>Smoke</v>
      </c>
      <c r="K102" t="str" cm="1">
        <f t="array" ref="K102">_xlfn.IFS(Data1!CP104=1,"First trimester",Data1!CP104=2,"Second trimester",Data1!CP104=3,"Third trimester",Data1!CP104="null","null")</f>
        <v>Second trimester</v>
      </c>
      <c r="L102" s="51" t="str" cm="1">
        <f t="array" ref="L102">_xlfn.IFS(Data2!EX104=1, "Adequate pregnancy monitoring", Data2!EX104=2, "Medium pregnancy monitoring", Data2!EX104=3, "Inadequate pregnancy monitoring",Data2!EX104="null","null")</f>
        <v>Inadequate pregnancy monitoring</v>
      </c>
      <c r="M102" t="str" cm="1">
        <f t="array" ref="M102">_xlfn.IFS(Data1!CG104=0,"No",Data1!CG104=1,"Yes",Data1!CG104="null","null")</f>
        <v>null</v>
      </c>
      <c r="N102" t="str" cm="1">
        <f t="array" ref="N102">_xlfn.IFS(Data1!CZ104=0,"No",Data1!CZ104=1,"Yes",Data1!CZ104="null","null")</f>
        <v>No</v>
      </c>
    </row>
    <row r="103" spans="1:14" ht="39.6" x14ac:dyDescent="0.25">
      <c r="A103" t="str">
        <f>Categorize!T103</f>
        <v>week not premature</v>
      </c>
      <c r="B103" t="str">
        <f>Categorize!I103</f>
        <v>20-39</v>
      </c>
      <c r="C103" s="51" t="str" cm="1">
        <f t="array" ref="C103">_xlfn.IFS(Data1!E105=1,"Isreal",Data1!E105=2,"the former Soviet Union",Data1!E105=3,"Else", Data1!E105="null","null")</f>
        <v>the former Soviet Union</v>
      </c>
      <c r="D103" t="str" cm="1">
        <f t="array" ref="D103">_xlfn.IFS(Data1!G105=1,"Yes",Data1!G105=0,"No",Data1!G105="null","null")</f>
        <v>No</v>
      </c>
      <c r="E103" t="str" cm="1">
        <f t="array" ref="E103">_xlfn.IFS(Data1!BY105=1,"Muslim Arab",Data1!BY105=2,"Christian Arab",Data1!BY105=3,"Russian Christian", Data1!BY105=4,"Circassian",Data1!BY105=5,"Druze", Data1!BY105=6,"Ethiopian", Data1!BY105=7,"Ashkenazi", Data1!BY105=8,"Mizrachi",Data1!BY105=9,"Other", Data1!BY105="null","null" )</f>
        <v>Muslim Arab</v>
      </c>
      <c r="F103" t="str" cm="1">
        <f t="array" ref="F103">_xlfn.IFS(Data1!CA105=1,"Religious", Data1!CA105=2,"Traditional",Data1!CA105=3,"Secular", Data1!CA105="null", "null")</f>
        <v>Secular</v>
      </c>
      <c r="G103" s="51" t="str" cm="1">
        <f t="array" ref="G103">_xlfn.IFS(Data1!CC105=1,"Elementary",Data1!CC105=2,"High-school",Data1!CC105=3,"Academic", Data1!CC105="null","null")</f>
        <v>Academic</v>
      </c>
      <c r="H103" s="51" t="str" cm="1">
        <f t="array" ref="H103">_xlfn.IFS(Data1!CF105=1,"Below average",Data1!CF105=2,"Average",Data1!CF105=3,"Above average",Data1!CF105="null","null")</f>
        <v>Below average</v>
      </c>
      <c r="I103" s="51" t="str" cm="1">
        <f t="array" ref="I103">_xlfn.IFS(Data3!FN104=1,"Never smoked",Data3!FN104=2,"Stopped smoking completely",Data3!FN104="3b","Smokes less than before pregnancy",Data3!FN104="3a","Smokes today as before pregnancy",Data3!FN104="null","null")</f>
        <v>Never smoked</v>
      </c>
      <c r="J103" t="str" cm="1">
        <f t="array" ref="J103">_xlfn.IFS(Data3!FQ104=0,"Doesnt smoke",Data3!FQ104=1,"Smoke",Data3!FQ104="null","null")</f>
        <v>Doesnt smoke</v>
      </c>
      <c r="K103" t="str" cm="1">
        <f t="array" ref="K103">_xlfn.IFS(Data1!CP105=1,"First trimester",Data1!CP105=2,"Second trimester",Data1!CP105=3,"Third trimester",Data1!CP105="null","null")</f>
        <v>First trimester</v>
      </c>
      <c r="L103" s="51" t="str" cm="1">
        <f t="array" ref="L103">_xlfn.IFS(Data2!EX105=1, "Adequate pregnancy monitoring", Data2!EX105=2, "Medium pregnancy monitoring", Data2!EX105=3, "Inadequate pregnancy monitoring",Data2!EX105="null","null")</f>
        <v>Medium pregnancy monitoring</v>
      </c>
      <c r="M103" t="str" cm="1">
        <f t="array" ref="M103">_xlfn.IFS(Data1!CG105=0,"No",Data1!CG105=1,"Yes",Data1!CG105="null","null")</f>
        <v>null</v>
      </c>
      <c r="N103" t="str" cm="1">
        <f t="array" ref="N103">_xlfn.IFS(Data1!CZ105=0,"No",Data1!CZ105=1,"Yes",Data1!CZ105="null","null")</f>
        <v>No</v>
      </c>
    </row>
    <row r="104" spans="1:14" ht="39.6" x14ac:dyDescent="0.25">
      <c r="A104" t="str">
        <f>Categorize!T104</f>
        <v>week not premature</v>
      </c>
      <c r="B104" t="str">
        <f>Categorize!I104</f>
        <v>&lt;20</v>
      </c>
      <c r="C104" s="51" t="str" cm="1">
        <f t="array" ref="C104">_xlfn.IFS(Data1!E106=1,"Isreal",Data1!E106=2,"the former Soviet Union",Data1!E106=3,"Else", Data1!E106="null","null")</f>
        <v>Isreal</v>
      </c>
      <c r="D104" t="str" cm="1">
        <f t="array" ref="D104">_xlfn.IFS(Data1!G106=1,"Yes",Data1!G106=0,"No",Data1!G106="null","null")</f>
        <v>No</v>
      </c>
      <c r="E104" t="str" cm="1">
        <f t="array" ref="E104">_xlfn.IFS(Data1!BY106=1,"Muslim Arab",Data1!BY106=2,"Christian Arab",Data1!BY106=3,"Russian Christian", Data1!BY106=4,"Circassian",Data1!BY106=5,"Druze", Data1!BY106=6,"Ethiopian", Data1!BY106=7,"Ashkenazi", Data1!BY106=8,"Mizrachi",Data1!BY106=9,"Other", Data1!BY106="null","null" )</f>
        <v>Muslim Arab</v>
      </c>
      <c r="F104" t="str" cm="1">
        <f t="array" ref="F104">_xlfn.IFS(Data1!CA106=1,"Religious", Data1!CA106=2,"Traditional",Data1!CA106=3,"Secular", Data1!CA106="null", "null")</f>
        <v>Secular</v>
      </c>
      <c r="G104" s="51" t="str" cm="1">
        <f t="array" ref="G104">_xlfn.IFS(Data1!CC106=1,"Elementary",Data1!CC106=2,"High-school",Data1!CC106=3,"Academic", Data1!CC106="null","null")</f>
        <v>Elementary</v>
      </c>
      <c r="H104" s="51" t="str" cm="1">
        <f t="array" ref="H104">_xlfn.IFS(Data1!CF106=1,"Below average",Data1!CF106=2,"Average",Data1!CF106=3,"Above average",Data1!CF106="null","null")</f>
        <v>null</v>
      </c>
      <c r="I104" s="51" t="str" cm="1">
        <f t="array" ref="I104">_xlfn.IFS(Data3!FN105=1,"Never smoked",Data3!FN105=2,"Stopped smoking completely",Data3!FN105="3b","Smokes less than before pregnancy",Data3!FN105="3a","Smokes today as before pregnancy",Data3!FN105="null","null")</f>
        <v>Stopped smoking completely</v>
      </c>
      <c r="J104" t="str" cm="1">
        <f t="array" ref="J104">_xlfn.IFS(Data3!FQ105=0,"Doesnt smoke",Data3!FQ105=1,"Smoke",Data3!FQ105="null","null")</f>
        <v>Smoke</v>
      </c>
      <c r="K104" t="str" cm="1">
        <f t="array" ref="K104">_xlfn.IFS(Data1!CP106=1,"First trimester",Data1!CP106=2,"Second trimester",Data1!CP106=3,"Third trimester",Data1!CP106="null","null")</f>
        <v>First trimester</v>
      </c>
      <c r="L104" s="51" t="str" cm="1">
        <f t="array" ref="L104">_xlfn.IFS(Data2!EX106=1, "Adequate pregnancy monitoring", Data2!EX106=2, "Medium pregnancy monitoring", Data2!EX106=3, "Inadequate pregnancy monitoring",Data2!EX106="null","null")</f>
        <v>Medium pregnancy monitoring</v>
      </c>
      <c r="M104" t="str" cm="1">
        <f t="array" ref="M104">_xlfn.IFS(Data1!CG106=0,"No",Data1!CG106=1,"Yes",Data1!CG106="null","null")</f>
        <v>null</v>
      </c>
      <c r="N104" t="str" cm="1">
        <f t="array" ref="N104">_xlfn.IFS(Data1!CZ106=0,"No",Data1!CZ106=1,"Yes",Data1!CZ106="null","null")</f>
        <v>No</v>
      </c>
    </row>
    <row r="105" spans="1:14" ht="39.6" x14ac:dyDescent="0.25">
      <c r="A105" t="str">
        <f>Categorize!T105</f>
        <v>week not premature</v>
      </c>
      <c r="B105" t="str">
        <f>Categorize!I105</f>
        <v>20-39</v>
      </c>
      <c r="C105" s="51" t="str" cm="1">
        <f t="array" ref="C105">_xlfn.IFS(Data1!E107=1,"Isreal",Data1!E107=2,"the former Soviet Union",Data1!E107=3,"Else", Data1!E107="null","null")</f>
        <v>Isreal</v>
      </c>
      <c r="D105" t="str" cm="1">
        <f t="array" ref="D105">_xlfn.IFS(Data1!G107=1,"Yes",Data1!G107=0,"No",Data1!G107="null","null")</f>
        <v>Yes</v>
      </c>
      <c r="E105" t="str" cm="1">
        <f t="array" ref="E105">_xlfn.IFS(Data1!BY107=1,"Muslim Arab",Data1!BY107=2,"Christian Arab",Data1!BY107=3,"Russian Christian", Data1!BY107=4,"Circassian",Data1!BY107=5,"Druze", Data1!BY107=6,"Ethiopian", Data1!BY107=7,"Ashkenazi", Data1!BY107=8,"Mizrachi",Data1!BY107=9,"Other", Data1!BY107="null","null" )</f>
        <v>Muslim Arab</v>
      </c>
      <c r="F105" t="str" cm="1">
        <f t="array" ref="F105">_xlfn.IFS(Data1!CA107=1,"Religious", Data1!CA107=2,"Traditional",Data1!CA107=3,"Secular", Data1!CA107="null", "null")</f>
        <v>Secular</v>
      </c>
      <c r="G105" s="51" t="str" cm="1">
        <f t="array" ref="G105">_xlfn.IFS(Data1!CC107=1,"Elementary",Data1!CC107=2,"High-school",Data1!CC107=3,"Academic", Data1!CC107="null","null")</f>
        <v>Elementary</v>
      </c>
      <c r="H105" s="51" t="str" cm="1">
        <f t="array" ref="H105">_xlfn.IFS(Data1!CF107=1,"Below average",Data1!CF107=2,"Average",Data1!CF107=3,"Above average",Data1!CF107="null","null")</f>
        <v>null</v>
      </c>
      <c r="I105" s="51" t="str" cm="1">
        <f t="array" ref="I105">_xlfn.IFS(Data3!FN106=1,"Never smoked",Data3!FN106=2,"Stopped smoking completely",Data3!FN106="3b","Smokes less than before pregnancy",Data3!FN106="3a","Smokes today as before pregnancy",Data3!FN106="null","null")</f>
        <v>Smokes today as before pregnancy</v>
      </c>
      <c r="J105" t="str" cm="1">
        <f t="array" ref="J105">_xlfn.IFS(Data3!FQ106=0,"Doesnt smoke",Data3!FQ106=1,"Smoke",Data3!FQ106="null","null")</f>
        <v>Smoke</v>
      </c>
      <c r="K105" t="str" cm="1">
        <f t="array" ref="K105">_xlfn.IFS(Data1!CP107=1,"First trimester",Data1!CP107=2,"Second trimester",Data1!CP107=3,"Third trimester",Data1!CP107="null","null")</f>
        <v>First trimester</v>
      </c>
      <c r="L105" s="51" t="str" cm="1">
        <f t="array" ref="L105">_xlfn.IFS(Data2!EX107=1, "Adequate pregnancy monitoring", Data2!EX107=2, "Medium pregnancy monitoring", Data2!EX107=3, "Inadequate pregnancy monitoring",Data2!EX107="null","null")</f>
        <v>Medium pregnancy monitoring</v>
      </c>
      <c r="M105" t="str" cm="1">
        <f t="array" ref="M105">_xlfn.IFS(Data1!CG107=0,"No",Data1!CG107=1,"Yes",Data1!CG107="null","null")</f>
        <v>No</v>
      </c>
      <c r="N105" t="str" cm="1">
        <f t="array" ref="N105">_xlfn.IFS(Data1!CZ107=0,"No",Data1!CZ107=1,"Yes",Data1!CZ107="null","null")</f>
        <v>No</v>
      </c>
    </row>
    <row r="106" spans="1:14" ht="39.6" x14ac:dyDescent="0.25">
      <c r="A106" t="str">
        <f>Categorize!T106</f>
        <v>week not premature</v>
      </c>
      <c r="B106" t="str">
        <f>Categorize!I106</f>
        <v>20-39</v>
      </c>
      <c r="C106" s="51" t="str" cm="1">
        <f t="array" ref="C106">_xlfn.IFS(Data1!E108=1,"Isreal",Data1!E108=2,"the former Soviet Union",Data1!E108=3,"Else", Data1!E108="null","null")</f>
        <v>the former Soviet Union</v>
      </c>
      <c r="D106" t="str" cm="1">
        <f t="array" ref="D106">_xlfn.IFS(Data1!G108=1,"Yes",Data1!G108=0,"No",Data1!G108="null","null")</f>
        <v>No</v>
      </c>
      <c r="E106" t="str" cm="1">
        <f t="array" ref="E106">_xlfn.IFS(Data1!BY108=1,"Muslim Arab",Data1!BY108=2,"Christian Arab",Data1!BY108=3,"Russian Christian", Data1!BY108=4,"Circassian",Data1!BY108=5,"Druze", Data1!BY108=6,"Ethiopian", Data1!BY108=7,"Ashkenazi", Data1!BY108=8,"Mizrachi",Data1!BY108=9,"Other", Data1!BY108="null","null" )</f>
        <v>Muslim Arab</v>
      </c>
      <c r="F106" t="str" cm="1">
        <f t="array" ref="F106">_xlfn.IFS(Data1!CA108=1,"Religious", Data1!CA108=2,"Traditional",Data1!CA108=3,"Secular", Data1!CA108="null", "null")</f>
        <v>Secular</v>
      </c>
      <c r="G106" s="51" t="str" cm="1">
        <f t="array" ref="G106">_xlfn.IFS(Data1!CC108=1,"Elementary",Data1!CC108=2,"High-school",Data1!CC108=3,"Academic", Data1!CC108="null","null")</f>
        <v>Academic</v>
      </c>
      <c r="H106" s="51" t="str" cm="1">
        <f t="array" ref="H106">_xlfn.IFS(Data1!CF108=1,"Below average",Data1!CF108=2,"Average",Data1!CF108=3,"Above average",Data1!CF108="null","null")</f>
        <v>Below average</v>
      </c>
      <c r="I106" s="51" t="str" cm="1">
        <f t="array" ref="I106">_xlfn.IFS(Data3!FN107=1,"Never smoked",Data3!FN107=2,"Stopped smoking completely",Data3!FN107="3b","Smokes less than before pregnancy",Data3!FN107="3a","Smokes today as before pregnancy",Data3!FN107="null","null")</f>
        <v>Never smoked</v>
      </c>
      <c r="J106" t="str" cm="1">
        <f t="array" ref="J106">_xlfn.IFS(Data3!FQ107=0,"Doesnt smoke",Data3!FQ107=1,"Smoke",Data3!FQ107="null","null")</f>
        <v>Smoke</v>
      </c>
      <c r="K106" t="str" cm="1">
        <f t="array" ref="K106">_xlfn.IFS(Data1!CP108=1,"First trimester",Data1!CP108=2,"Second trimester",Data1!CP108=3,"Third trimester",Data1!CP108="null","null")</f>
        <v>First trimester</v>
      </c>
      <c r="L106" s="51" t="str" cm="1">
        <f t="array" ref="L106">_xlfn.IFS(Data2!EX108=1, "Adequate pregnancy monitoring", Data2!EX108=2, "Medium pregnancy monitoring", Data2!EX108=3, "Inadequate pregnancy monitoring",Data2!EX108="null","null")</f>
        <v>Medium pregnancy monitoring</v>
      </c>
      <c r="M106" t="str" cm="1">
        <f t="array" ref="M106">_xlfn.IFS(Data1!CG108=0,"No",Data1!CG108=1,"Yes",Data1!CG108="null","null")</f>
        <v>null</v>
      </c>
      <c r="N106" t="str" cm="1">
        <f t="array" ref="N106">_xlfn.IFS(Data1!CZ108=0,"No",Data1!CZ108=1,"Yes",Data1!CZ108="null","null")</f>
        <v>Yes</v>
      </c>
    </row>
    <row r="107" spans="1:14" ht="39.6" x14ac:dyDescent="0.25">
      <c r="A107" t="str">
        <f>Categorize!T107</f>
        <v>week not premature</v>
      </c>
      <c r="B107" t="str">
        <f>Categorize!I107</f>
        <v>20-39</v>
      </c>
      <c r="C107" s="51" t="str" cm="1">
        <f t="array" ref="C107">_xlfn.IFS(Data1!E109=1,"Isreal",Data1!E109=2,"the former Soviet Union",Data1!E109=3,"Else", Data1!E109="null","null")</f>
        <v>Isreal</v>
      </c>
      <c r="D107" t="str" cm="1">
        <f t="array" ref="D107">_xlfn.IFS(Data1!G109=1,"Yes",Data1!G109=0,"No",Data1!G109="null","null")</f>
        <v>No</v>
      </c>
      <c r="E107" t="str" cm="1">
        <f t="array" ref="E107">_xlfn.IFS(Data1!BY109=1,"Muslim Arab",Data1!BY109=2,"Christian Arab",Data1!BY109=3,"Russian Christian", Data1!BY109=4,"Circassian",Data1!BY109=5,"Druze", Data1!BY109=6,"Ethiopian", Data1!BY109=7,"Ashkenazi", Data1!BY109=8,"Mizrachi",Data1!BY109=9,"Other", Data1!BY109="null","null" )</f>
        <v>Muslim Arab</v>
      </c>
      <c r="F107" t="str" cm="1">
        <f t="array" ref="F107">_xlfn.IFS(Data1!CA109=1,"Religious", Data1!CA109=2,"Traditional",Data1!CA109=3,"Secular", Data1!CA109="null", "null")</f>
        <v>Secular</v>
      </c>
      <c r="G107" s="51" t="str" cm="1">
        <f t="array" ref="G107">_xlfn.IFS(Data1!CC109=1,"Elementary",Data1!CC109=2,"High-school",Data1!CC109=3,"Academic", Data1!CC109="null","null")</f>
        <v>High-school</v>
      </c>
      <c r="H107" s="51" t="str" cm="1">
        <f t="array" ref="H107">_xlfn.IFS(Data1!CF109=1,"Below average",Data1!CF109=2,"Average",Data1!CF109=3,"Above average",Data1!CF109="null","null")</f>
        <v>Below average</v>
      </c>
      <c r="I107" s="51" t="str" cm="1">
        <f t="array" ref="I107">_xlfn.IFS(Data3!FN108=1,"Never smoked",Data3!FN108=2,"Stopped smoking completely",Data3!FN108="3b","Smokes less than before pregnancy",Data3!FN108="3a","Smokes today as before pregnancy",Data3!FN108="null","null")</f>
        <v>Never smoked</v>
      </c>
      <c r="J107" t="str" cm="1">
        <f t="array" ref="J107">_xlfn.IFS(Data3!FQ108=0,"Doesnt smoke",Data3!FQ108=1,"Smoke",Data3!FQ108="null","null")</f>
        <v>Smoke</v>
      </c>
      <c r="K107" t="str" cm="1">
        <f t="array" ref="K107">_xlfn.IFS(Data1!CP109=1,"First trimester",Data1!CP109=2,"Second trimester",Data1!CP109=3,"Third trimester",Data1!CP109="null","null")</f>
        <v>First trimester</v>
      </c>
      <c r="L107" s="51" t="str" cm="1">
        <f t="array" ref="L107">_xlfn.IFS(Data2!EX109=1, "Adequate pregnancy monitoring", Data2!EX109=2, "Medium pregnancy monitoring", Data2!EX109=3, "Inadequate pregnancy monitoring",Data2!EX109="null","null")</f>
        <v>Inadequate pregnancy monitoring</v>
      </c>
      <c r="M107" t="str" cm="1">
        <f t="array" ref="M107">_xlfn.IFS(Data1!CG109=0,"No",Data1!CG109=1,"Yes",Data1!CG109="null","null")</f>
        <v>null</v>
      </c>
      <c r="N107" t="str" cm="1">
        <f t="array" ref="N107">_xlfn.IFS(Data1!CZ109=0,"No",Data1!CZ109=1,"Yes",Data1!CZ109="null","null")</f>
        <v>No</v>
      </c>
    </row>
    <row r="108" spans="1:14" ht="39.6" x14ac:dyDescent="0.25">
      <c r="A108" t="str">
        <f>Categorize!T108</f>
        <v>week not premature</v>
      </c>
      <c r="B108" t="str">
        <f>Categorize!I108</f>
        <v>20-39</v>
      </c>
      <c r="C108" s="51" t="str" cm="1">
        <f t="array" ref="C108">_xlfn.IFS(Data1!E110=1,"Isreal",Data1!E110=2,"the former Soviet Union",Data1!E110=3,"Else", Data1!E110="null","null")</f>
        <v>Isreal</v>
      </c>
      <c r="D108" t="str" cm="1">
        <f t="array" ref="D108">_xlfn.IFS(Data1!G110=1,"Yes",Data1!G110=0,"No",Data1!G110="null","null")</f>
        <v>No</v>
      </c>
      <c r="E108" t="str" cm="1">
        <f t="array" ref="E108">_xlfn.IFS(Data1!BY110=1,"Muslim Arab",Data1!BY110=2,"Christian Arab",Data1!BY110=3,"Russian Christian", Data1!BY110=4,"Circassian",Data1!BY110=5,"Druze", Data1!BY110=6,"Ethiopian", Data1!BY110=7,"Ashkenazi", Data1!BY110=8,"Mizrachi",Data1!BY110=9,"Other", Data1!BY110="null","null" )</f>
        <v>Muslim Arab</v>
      </c>
      <c r="F108" t="str" cm="1">
        <f t="array" ref="F108">_xlfn.IFS(Data1!CA110=1,"Religious", Data1!CA110=2,"Traditional",Data1!CA110=3,"Secular", Data1!CA110="null", "null")</f>
        <v>Secular</v>
      </c>
      <c r="G108" s="51" t="str" cm="1">
        <f t="array" ref="G108">_xlfn.IFS(Data1!CC110=1,"Elementary",Data1!CC110=2,"High-school",Data1!CC110=3,"Academic", Data1!CC110="null","null")</f>
        <v>Academic</v>
      </c>
      <c r="H108" s="51" t="str" cm="1">
        <f t="array" ref="H108">_xlfn.IFS(Data1!CF110=1,"Below average",Data1!CF110=2,"Average",Data1!CF110=3,"Above average",Data1!CF110="null","null")</f>
        <v>null</v>
      </c>
      <c r="I108" s="51" t="str" cm="1">
        <f t="array" ref="I108">_xlfn.IFS(Data3!FN109=1,"Never smoked",Data3!FN109=2,"Stopped smoking completely",Data3!FN109="3b","Smokes less than before pregnancy",Data3!FN109="3a","Smokes today as before pregnancy",Data3!FN109="null","null")</f>
        <v>Never smoked</v>
      </c>
      <c r="J108" t="str" cm="1">
        <f t="array" ref="J108">_xlfn.IFS(Data3!FQ109=0,"Doesnt smoke",Data3!FQ109=1,"Smoke",Data3!FQ109="null","null")</f>
        <v>Smoke</v>
      </c>
      <c r="K108" t="str" cm="1">
        <f t="array" ref="K108">_xlfn.IFS(Data1!CP110=1,"First trimester",Data1!CP110=2,"Second trimester",Data1!CP110=3,"Third trimester",Data1!CP110="null","null")</f>
        <v>First trimester</v>
      </c>
      <c r="L108" s="51" t="str" cm="1">
        <f t="array" ref="L108">_xlfn.IFS(Data2!EX110=1, "Adequate pregnancy monitoring", Data2!EX110=2, "Medium pregnancy monitoring", Data2!EX110=3, "Inadequate pregnancy monitoring",Data2!EX110="null","null")</f>
        <v>Medium pregnancy monitoring</v>
      </c>
      <c r="M108" t="str" cm="1">
        <f t="array" ref="M108">_xlfn.IFS(Data1!CG110=0,"No",Data1!CG110=1,"Yes",Data1!CG110="null","null")</f>
        <v>null</v>
      </c>
      <c r="N108" t="str" cm="1">
        <f t="array" ref="N108">_xlfn.IFS(Data1!CZ110=0,"No",Data1!CZ110=1,"Yes",Data1!CZ110="null","null")</f>
        <v>No</v>
      </c>
    </row>
    <row r="109" spans="1:14" ht="39.6" x14ac:dyDescent="0.25">
      <c r="A109" t="str">
        <f>Categorize!T109</f>
        <v>week not premature</v>
      </c>
      <c r="B109" t="str">
        <f>Categorize!I109</f>
        <v>20-39</v>
      </c>
      <c r="C109" s="51" t="str" cm="1">
        <f t="array" ref="C109">_xlfn.IFS(Data1!E111=1,"Isreal",Data1!E111=2,"the former Soviet Union",Data1!E111=3,"Else", Data1!E111="null","null")</f>
        <v>Isreal</v>
      </c>
      <c r="D109" t="str" cm="1">
        <f t="array" ref="D109">_xlfn.IFS(Data1!G111=1,"Yes",Data1!G111=0,"No",Data1!G111="null","null")</f>
        <v>No</v>
      </c>
      <c r="E109" t="str" cm="1">
        <f t="array" ref="E109">_xlfn.IFS(Data1!BY111=1,"Muslim Arab",Data1!BY111=2,"Christian Arab",Data1!BY111=3,"Russian Christian", Data1!BY111=4,"Circassian",Data1!BY111=5,"Druze", Data1!BY111=6,"Ethiopian", Data1!BY111=7,"Ashkenazi", Data1!BY111=8,"Mizrachi",Data1!BY111=9,"Other", Data1!BY111="null","null" )</f>
        <v>Muslim Arab</v>
      </c>
      <c r="F109" t="str" cm="1">
        <f t="array" ref="F109">_xlfn.IFS(Data1!CA111=1,"Religious", Data1!CA111=2,"Traditional",Data1!CA111=3,"Secular", Data1!CA111="null", "null")</f>
        <v>Secular</v>
      </c>
      <c r="G109" s="51" t="str" cm="1">
        <f t="array" ref="G109">_xlfn.IFS(Data1!CC111=1,"Elementary",Data1!CC111=2,"High-school",Data1!CC111=3,"Academic", Data1!CC111="null","null")</f>
        <v>High-school</v>
      </c>
      <c r="H109" s="51" t="str" cm="1">
        <f t="array" ref="H109">_xlfn.IFS(Data1!CF111=1,"Below average",Data1!CF111=2,"Average",Data1!CF111=3,"Above average",Data1!CF111="null","null")</f>
        <v>Below average</v>
      </c>
      <c r="I109" s="51" t="str" cm="1">
        <f t="array" ref="I109">_xlfn.IFS(Data3!FN110=1,"Never smoked",Data3!FN110=2,"Stopped smoking completely",Data3!FN110="3b","Smokes less than before pregnancy",Data3!FN110="3a","Smokes today as before pregnancy",Data3!FN110="null","null")</f>
        <v>Stopped smoking completely</v>
      </c>
      <c r="J109" t="str" cm="1">
        <f t="array" ref="J109">_xlfn.IFS(Data3!FQ110=0,"Doesnt smoke",Data3!FQ110=1,"Smoke",Data3!FQ110="null","null")</f>
        <v>Smoke</v>
      </c>
      <c r="K109" t="str" cm="1">
        <f t="array" ref="K109">_xlfn.IFS(Data1!CP111=1,"First trimester",Data1!CP111=2,"Second trimester",Data1!CP111=3,"Third trimester",Data1!CP111="null","null")</f>
        <v>First trimester</v>
      </c>
      <c r="L109" s="51" t="str" cm="1">
        <f t="array" ref="L109">_xlfn.IFS(Data2!EX111=1, "Adequate pregnancy monitoring", Data2!EX111=2, "Medium pregnancy monitoring", Data2!EX111=3, "Inadequate pregnancy monitoring",Data2!EX111="null","null")</f>
        <v>Medium pregnancy monitoring</v>
      </c>
      <c r="M109" t="str" cm="1">
        <f t="array" ref="M109">_xlfn.IFS(Data1!CG111=0,"No",Data1!CG111=1,"Yes",Data1!CG111="null","null")</f>
        <v>null</v>
      </c>
      <c r="N109" t="str" cm="1">
        <f t="array" ref="N109">_xlfn.IFS(Data1!CZ111=0,"No",Data1!CZ111=1,"Yes",Data1!CZ111="null","null")</f>
        <v>No</v>
      </c>
    </row>
    <row r="110" spans="1:14" ht="39.6" x14ac:dyDescent="0.25">
      <c r="A110" t="str">
        <f>Categorize!T110</f>
        <v>week not premature</v>
      </c>
      <c r="B110" t="str">
        <f>Categorize!I110</f>
        <v>20-39</v>
      </c>
      <c r="C110" s="51" t="str" cm="1">
        <f t="array" ref="C110">_xlfn.IFS(Data1!E112=1,"Isreal",Data1!E112=2,"the former Soviet Union",Data1!E112=3,"Else", Data1!E112="null","null")</f>
        <v>Isreal</v>
      </c>
      <c r="D110" t="str" cm="1">
        <f t="array" ref="D110">_xlfn.IFS(Data1!G112=1,"Yes",Data1!G112=0,"No",Data1!G112="null","null")</f>
        <v>No</v>
      </c>
      <c r="E110" t="str" cm="1">
        <f t="array" ref="E110">_xlfn.IFS(Data1!BY112=1,"Muslim Arab",Data1!BY112=2,"Christian Arab",Data1!BY112=3,"Russian Christian", Data1!BY112=4,"Circassian",Data1!BY112=5,"Druze", Data1!BY112=6,"Ethiopian", Data1!BY112=7,"Ashkenazi", Data1!BY112=8,"Mizrachi",Data1!BY112=9,"Other", Data1!BY112="null","null" )</f>
        <v>Christian Arab</v>
      </c>
      <c r="F110" t="str" cm="1">
        <f t="array" ref="F110">_xlfn.IFS(Data1!CA112=1,"Religious", Data1!CA112=2,"Traditional",Data1!CA112=3,"Secular", Data1!CA112="null", "null")</f>
        <v>Traditional</v>
      </c>
      <c r="G110" s="51" t="str" cm="1">
        <f t="array" ref="G110">_xlfn.IFS(Data1!CC112=1,"Elementary",Data1!CC112=2,"High-school",Data1!CC112=3,"Academic", Data1!CC112="null","null")</f>
        <v>Elementary</v>
      </c>
      <c r="H110" s="51" t="str" cm="1">
        <f t="array" ref="H110">_xlfn.IFS(Data1!CF112=1,"Below average",Data1!CF112=2,"Average",Data1!CF112=3,"Above average",Data1!CF112="null","null")</f>
        <v>null</v>
      </c>
      <c r="I110" s="51" t="str" cm="1">
        <f t="array" ref="I110">_xlfn.IFS(Data3!FN111=1,"Never smoked",Data3!FN111=2,"Stopped smoking completely",Data3!FN111="3b","Smokes less than before pregnancy",Data3!FN111="3a","Smokes today as before pregnancy",Data3!FN111="null","null")</f>
        <v>Never smoked</v>
      </c>
      <c r="J110" t="str" cm="1">
        <f t="array" ref="J110">_xlfn.IFS(Data3!FQ111=0,"Doesnt smoke",Data3!FQ111=1,"Smoke",Data3!FQ111="null","null")</f>
        <v>Smoke</v>
      </c>
      <c r="K110" t="str" cm="1">
        <f t="array" ref="K110">_xlfn.IFS(Data1!CP112=1,"First trimester",Data1!CP112=2,"Second trimester",Data1!CP112=3,"Third trimester",Data1!CP112="null","null")</f>
        <v>Second trimester</v>
      </c>
      <c r="L110" s="51" t="str" cm="1">
        <f t="array" ref="L110">_xlfn.IFS(Data2!EX112=1, "Adequate pregnancy monitoring", Data2!EX112=2, "Medium pregnancy monitoring", Data2!EX112=3, "Inadequate pregnancy monitoring",Data2!EX112="null","null")</f>
        <v>Inadequate pregnancy monitoring</v>
      </c>
      <c r="M110" t="str" cm="1">
        <f t="array" ref="M110">_xlfn.IFS(Data1!CG112=0,"No",Data1!CG112=1,"Yes",Data1!CG112="null","null")</f>
        <v>null</v>
      </c>
      <c r="N110" t="str" cm="1">
        <f t="array" ref="N110">_xlfn.IFS(Data1!CZ112=0,"No",Data1!CZ112=1,"Yes",Data1!CZ112="null","null")</f>
        <v>No</v>
      </c>
    </row>
    <row r="111" spans="1:14" ht="39.6" x14ac:dyDescent="0.25">
      <c r="A111" t="str">
        <f>Categorize!T111</f>
        <v>week not premature</v>
      </c>
      <c r="B111" t="str">
        <f>Categorize!I111</f>
        <v>20-39</v>
      </c>
      <c r="C111" s="51" t="str" cm="1">
        <f t="array" ref="C111">_xlfn.IFS(Data1!E113=1,"Isreal",Data1!E113=2,"the former Soviet Union",Data1!E113=3,"Else", Data1!E113="null","null")</f>
        <v>Isreal</v>
      </c>
      <c r="D111" t="str" cm="1">
        <f t="array" ref="D111">_xlfn.IFS(Data1!G113=1,"Yes",Data1!G113=0,"No",Data1!G113="null","null")</f>
        <v>No</v>
      </c>
      <c r="E111" t="str" cm="1">
        <f t="array" ref="E111">_xlfn.IFS(Data1!BY113=1,"Muslim Arab",Data1!BY113=2,"Christian Arab",Data1!BY113=3,"Russian Christian", Data1!BY113=4,"Circassian",Data1!BY113=5,"Druze", Data1!BY113=6,"Ethiopian", Data1!BY113=7,"Ashkenazi", Data1!BY113=8,"Mizrachi",Data1!BY113=9,"Other", Data1!BY113="null","null" )</f>
        <v>Christian Arab</v>
      </c>
      <c r="F111" t="str" cm="1">
        <f t="array" ref="F111">_xlfn.IFS(Data1!CA113=1,"Religious", Data1!CA113=2,"Traditional",Data1!CA113=3,"Secular", Data1!CA113="null", "null")</f>
        <v>Traditional</v>
      </c>
      <c r="G111" s="51" t="str" cm="1">
        <f t="array" ref="G111">_xlfn.IFS(Data1!CC113=1,"Elementary",Data1!CC113=2,"High-school",Data1!CC113=3,"Academic", Data1!CC113="null","null")</f>
        <v>Elementary</v>
      </c>
      <c r="H111" s="51" t="str" cm="1">
        <f t="array" ref="H111">_xlfn.IFS(Data1!CF113=1,"Below average",Data1!CF113=2,"Average",Data1!CF113=3,"Above average",Data1!CF113="null","null")</f>
        <v>null</v>
      </c>
      <c r="I111" s="51" t="str" cm="1">
        <f t="array" ref="I111">_xlfn.IFS(Data3!FN112=1,"Never smoked",Data3!FN112=2,"Stopped smoking completely",Data3!FN112="3b","Smokes less than before pregnancy",Data3!FN112="3a","Smokes today as before pregnancy",Data3!FN112="null","null")</f>
        <v>Never smoked</v>
      </c>
      <c r="J111" t="str" cm="1">
        <f t="array" ref="J111">_xlfn.IFS(Data3!FQ112=0,"Doesnt smoke",Data3!FQ112=1,"Smoke",Data3!FQ112="null","null")</f>
        <v>Smoke</v>
      </c>
      <c r="K111" t="str" cm="1">
        <f t="array" ref="K111">_xlfn.IFS(Data1!CP113=1,"First trimester",Data1!CP113=2,"Second trimester",Data1!CP113=3,"Third trimester",Data1!CP113="null","null")</f>
        <v>First trimester</v>
      </c>
      <c r="L111" s="51" t="str" cm="1">
        <f t="array" ref="L111">_xlfn.IFS(Data2!EX113=1, "Adequate pregnancy monitoring", Data2!EX113=2, "Medium pregnancy monitoring", Data2!EX113=3, "Inadequate pregnancy monitoring",Data2!EX113="null","null")</f>
        <v>Inadequate pregnancy monitoring</v>
      </c>
      <c r="M111" t="str" cm="1">
        <f t="array" ref="M111">_xlfn.IFS(Data1!CG113=0,"No",Data1!CG113=1,"Yes",Data1!CG113="null","null")</f>
        <v>null</v>
      </c>
      <c r="N111" t="str" cm="1">
        <f t="array" ref="N111">_xlfn.IFS(Data1!CZ113=0,"No",Data1!CZ113=1,"Yes",Data1!CZ113="null","null")</f>
        <v>No</v>
      </c>
    </row>
    <row r="112" spans="1:14" ht="39.6" x14ac:dyDescent="0.25">
      <c r="A112" t="str">
        <f>Categorize!T112</f>
        <v>week not premature</v>
      </c>
      <c r="B112" t="str">
        <f>Categorize!I112</f>
        <v>&gt;=40</v>
      </c>
      <c r="C112" s="51" t="str" cm="1">
        <f t="array" ref="C112">_xlfn.IFS(Data1!E114=1,"Isreal",Data1!E114=2,"the former Soviet Union",Data1!E114=3,"Else", Data1!E114="null","null")</f>
        <v>Else</v>
      </c>
      <c r="D112" t="str" cm="1">
        <f t="array" ref="D112">_xlfn.IFS(Data1!G114=1,"Yes",Data1!G114=0,"No",Data1!G114="null","null")</f>
        <v>No</v>
      </c>
      <c r="E112" t="str" cm="1">
        <f t="array" ref="E112">_xlfn.IFS(Data1!BY114=1,"Muslim Arab",Data1!BY114=2,"Christian Arab",Data1!BY114=3,"Russian Christian", Data1!BY114=4,"Circassian",Data1!BY114=5,"Druze", Data1!BY114=6,"Ethiopian", Data1!BY114=7,"Ashkenazi", Data1!BY114=8,"Mizrachi",Data1!BY114=9,"Other", Data1!BY114="null","null" )</f>
        <v>Muslim Arab</v>
      </c>
      <c r="F112" t="str" cm="1">
        <f t="array" ref="F112">_xlfn.IFS(Data1!CA114=1,"Religious", Data1!CA114=2,"Traditional",Data1!CA114=3,"Secular", Data1!CA114="null", "null")</f>
        <v>Secular</v>
      </c>
      <c r="G112" s="51" t="str" cm="1">
        <f t="array" ref="G112">_xlfn.IFS(Data1!CC114=1,"Elementary",Data1!CC114=2,"High-school",Data1!CC114=3,"Academic", Data1!CC114="null","null")</f>
        <v>Academic</v>
      </c>
      <c r="H112" s="51" t="str" cm="1">
        <f t="array" ref="H112">_xlfn.IFS(Data1!CF114=1,"Below average",Data1!CF114=2,"Average",Data1!CF114=3,"Above average",Data1!CF114="null","null")</f>
        <v>Average</v>
      </c>
      <c r="I112" s="51" t="str" cm="1">
        <f t="array" ref="I112">_xlfn.IFS(Data3!FN113=1,"Never smoked",Data3!FN113=2,"Stopped smoking completely",Data3!FN113="3b","Smokes less than before pregnancy",Data3!FN113="3a","Smokes today as before pregnancy",Data3!FN113="null","null")</f>
        <v>Never smoked</v>
      </c>
      <c r="J112" t="str" cm="1">
        <f t="array" ref="J112">_xlfn.IFS(Data3!FQ113=0,"Doesnt smoke",Data3!FQ113=1,"Smoke",Data3!FQ113="null","null")</f>
        <v>Doesnt smoke</v>
      </c>
      <c r="K112" t="str" cm="1">
        <f t="array" ref="K112">_xlfn.IFS(Data1!CP114=1,"First trimester",Data1!CP114=2,"Second trimester",Data1!CP114=3,"Third trimester",Data1!CP114="null","null")</f>
        <v>First trimester</v>
      </c>
      <c r="L112" s="51" t="str" cm="1">
        <f t="array" ref="L112">_xlfn.IFS(Data2!EX114=1, "Adequate pregnancy monitoring", Data2!EX114=2, "Medium pregnancy monitoring", Data2!EX114=3, "Inadequate pregnancy monitoring",Data2!EX114="null","null")</f>
        <v>Adequate pregnancy monitoring</v>
      </c>
      <c r="M112" t="str" cm="1">
        <f t="array" ref="M112">_xlfn.IFS(Data1!CG114=0,"No",Data1!CG114=1,"Yes",Data1!CG114="null","null")</f>
        <v>null</v>
      </c>
      <c r="N112" t="str" cm="1">
        <f t="array" ref="N112">_xlfn.IFS(Data1!CZ114=0,"No",Data1!CZ114=1,"Yes",Data1!CZ114="null","null")</f>
        <v>No</v>
      </c>
    </row>
    <row r="113" spans="1:14" ht="39.6" x14ac:dyDescent="0.25">
      <c r="A113" t="str">
        <f>Categorize!T113</f>
        <v>week not premature</v>
      </c>
      <c r="B113" t="str">
        <f>Categorize!I113</f>
        <v>20-39</v>
      </c>
      <c r="C113" s="51" t="str" cm="1">
        <f t="array" ref="C113">_xlfn.IFS(Data1!E115=1,"Isreal",Data1!E115=2,"the former Soviet Union",Data1!E115=3,"Else", Data1!E115="null","null")</f>
        <v>Isreal</v>
      </c>
      <c r="D113" t="str" cm="1">
        <f t="array" ref="D113">_xlfn.IFS(Data1!G115=1,"Yes",Data1!G115=0,"No",Data1!G115="null","null")</f>
        <v>No</v>
      </c>
      <c r="E113" t="str" cm="1">
        <f t="array" ref="E113">_xlfn.IFS(Data1!BY115=1,"Muslim Arab",Data1!BY115=2,"Christian Arab",Data1!BY115=3,"Russian Christian", Data1!BY115=4,"Circassian",Data1!BY115=5,"Druze", Data1!BY115=6,"Ethiopian", Data1!BY115=7,"Ashkenazi", Data1!BY115=8,"Mizrachi",Data1!BY115=9,"Other", Data1!BY115="null","null" )</f>
        <v>Muslim Arab</v>
      </c>
      <c r="F113" t="str" cm="1">
        <f t="array" ref="F113">_xlfn.IFS(Data1!CA115=1,"Religious", Data1!CA115=2,"Traditional",Data1!CA115=3,"Secular", Data1!CA115="null", "null")</f>
        <v>Secular</v>
      </c>
      <c r="G113" s="51" t="str" cm="1">
        <f t="array" ref="G113">_xlfn.IFS(Data1!CC115=1,"Elementary",Data1!CC115=2,"High-school",Data1!CC115=3,"Academic", Data1!CC115="null","null")</f>
        <v>Academic</v>
      </c>
      <c r="H113" s="51" t="str" cm="1">
        <f t="array" ref="H113">_xlfn.IFS(Data1!CF115=1,"Below average",Data1!CF115=2,"Average",Data1!CF115=3,"Above average",Data1!CF115="null","null")</f>
        <v>Below average</v>
      </c>
      <c r="I113" s="51" t="str" cm="1">
        <f t="array" ref="I113">_xlfn.IFS(Data3!FN114=1,"Never smoked",Data3!FN114=2,"Stopped smoking completely",Data3!FN114="3b","Smokes less than before pregnancy",Data3!FN114="3a","Smokes today as before pregnancy",Data3!FN114="null","null")</f>
        <v>Never smoked</v>
      </c>
      <c r="J113" t="str" cm="1">
        <f t="array" ref="J113">_xlfn.IFS(Data3!FQ114=0,"Doesnt smoke",Data3!FQ114=1,"Smoke",Data3!FQ114="null","null")</f>
        <v>Doesnt smoke</v>
      </c>
      <c r="K113" t="str" cm="1">
        <f t="array" ref="K113">_xlfn.IFS(Data1!CP115=1,"First trimester",Data1!CP115=2,"Second trimester",Data1!CP115=3,"Third trimester",Data1!CP115="null","null")</f>
        <v>First trimester</v>
      </c>
      <c r="L113" s="51" t="str" cm="1">
        <f t="array" ref="L113">_xlfn.IFS(Data2!EX115=1, "Adequate pregnancy monitoring", Data2!EX115=2, "Medium pregnancy monitoring", Data2!EX115=3, "Inadequate pregnancy monitoring",Data2!EX115="null","null")</f>
        <v>Medium pregnancy monitoring</v>
      </c>
      <c r="M113" t="str" cm="1">
        <f t="array" ref="M113">_xlfn.IFS(Data1!CG115=0,"No",Data1!CG115=1,"Yes",Data1!CG115="null","null")</f>
        <v>No</v>
      </c>
      <c r="N113" t="str" cm="1">
        <f t="array" ref="N113">_xlfn.IFS(Data1!CZ115=0,"No",Data1!CZ115=1,"Yes",Data1!CZ115="null","null")</f>
        <v>No</v>
      </c>
    </row>
    <row r="114" spans="1:14" ht="39.6" x14ac:dyDescent="0.25">
      <c r="A114" t="str">
        <f>Categorize!T114</f>
        <v>week not premature</v>
      </c>
      <c r="B114" t="str">
        <f>Categorize!I114</f>
        <v>20-39</v>
      </c>
      <c r="C114" s="51" t="str" cm="1">
        <f t="array" ref="C114">_xlfn.IFS(Data1!E116=1,"Isreal",Data1!E116=2,"the former Soviet Union",Data1!E116=3,"Else", Data1!E116="null","null")</f>
        <v>Isreal</v>
      </c>
      <c r="D114" t="str" cm="1">
        <f t="array" ref="D114">_xlfn.IFS(Data1!G116=1,"Yes",Data1!G116=0,"No",Data1!G116="null","null")</f>
        <v>No</v>
      </c>
      <c r="E114" t="str" cm="1">
        <f t="array" ref="E114">_xlfn.IFS(Data1!BY116=1,"Muslim Arab",Data1!BY116=2,"Christian Arab",Data1!BY116=3,"Russian Christian", Data1!BY116=4,"Circassian",Data1!BY116=5,"Druze", Data1!BY116=6,"Ethiopian", Data1!BY116=7,"Ashkenazi", Data1!BY116=8,"Mizrachi",Data1!BY116=9,"Other", Data1!BY116="null","null" )</f>
        <v>Christian Arab</v>
      </c>
      <c r="F114" t="str" cm="1">
        <f t="array" ref="F114">_xlfn.IFS(Data1!CA116=1,"Religious", Data1!CA116=2,"Traditional",Data1!CA116=3,"Secular", Data1!CA116="null", "null")</f>
        <v>Traditional</v>
      </c>
      <c r="G114" s="51" t="str" cm="1">
        <f t="array" ref="G114">_xlfn.IFS(Data1!CC116=1,"Elementary",Data1!CC116=2,"High-school",Data1!CC116=3,"Academic", Data1!CC116="null","null")</f>
        <v>High-school</v>
      </c>
      <c r="H114" s="51" t="str" cm="1">
        <f t="array" ref="H114">_xlfn.IFS(Data1!CF116=1,"Below average",Data1!CF116=2,"Average",Data1!CF116=3,"Above average",Data1!CF116="null","null")</f>
        <v>Below average</v>
      </c>
      <c r="I114" s="51" t="str" cm="1">
        <f t="array" ref="I114">_xlfn.IFS(Data3!FN115=1,"Never smoked",Data3!FN115=2,"Stopped smoking completely",Data3!FN115="3b","Smokes less than before pregnancy",Data3!FN115="3a","Smokes today as before pregnancy",Data3!FN115="null","null")</f>
        <v>Never smoked</v>
      </c>
      <c r="J114" t="str" cm="1">
        <f t="array" ref="J114">_xlfn.IFS(Data3!FQ115=0,"Doesnt smoke",Data3!FQ115=1,"Smoke",Data3!FQ115="null","null")</f>
        <v>Smoke</v>
      </c>
      <c r="K114" t="str" cm="1">
        <f t="array" ref="K114">_xlfn.IFS(Data1!CP116=1,"First trimester",Data1!CP116=2,"Second trimester",Data1!CP116=3,"Third trimester",Data1!CP116="null","null")</f>
        <v>Second trimester</v>
      </c>
      <c r="L114" s="51" t="str" cm="1">
        <f t="array" ref="L114">_xlfn.IFS(Data2!EX116=1, "Adequate pregnancy monitoring", Data2!EX116=2, "Medium pregnancy monitoring", Data2!EX116=3, "Inadequate pregnancy monitoring",Data2!EX116="null","null")</f>
        <v>Inadequate pregnancy monitoring</v>
      </c>
      <c r="M114" t="str" cm="1">
        <f t="array" ref="M114">_xlfn.IFS(Data1!CG116=0,"No",Data1!CG116=1,"Yes",Data1!CG116="null","null")</f>
        <v>No</v>
      </c>
      <c r="N114" t="str" cm="1">
        <f t="array" ref="N114">_xlfn.IFS(Data1!CZ116=0,"No",Data1!CZ116=1,"Yes",Data1!CZ116="null","null")</f>
        <v>No</v>
      </c>
    </row>
    <row r="115" spans="1:14" ht="39.6" x14ac:dyDescent="0.25">
      <c r="A115" t="str">
        <f>Categorize!T115</f>
        <v>week not premature</v>
      </c>
      <c r="B115" t="str">
        <f>Categorize!I115</f>
        <v>20-39</v>
      </c>
      <c r="C115" s="51" t="str" cm="1">
        <f t="array" ref="C115">_xlfn.IFS(Data1!E117=1,"Isreal",Data1!E117=2,"the former Soviet Union",Data1!E117=3,"Else", Data1!E117="null","null")</f>
        <v>the former Soviet Union</v>
      </c>
      <c r="D115" t="str" cm="1">
        <f t="array" ref="D115">_xlfn.IFS(Data1!G117=1,"Yes",Data1!G117=0,"No",Data1!G117="null","null")</f>
        <v>No</v>
      </c>
      <c r="E115" t="str" cm="1">
        <f t="array" ref="E115">_xlfn.IFS(Data1!BY117=1,"Muslim Arab",Data1!BY117=2,"Christian Arab",Data1!BY117=3,"Russian Christian", Data1!BY117=4,"Circassian",Data1!BY117=5,"Druze", Data1!BY117=6,"Ethiopian", Data1!BY117=7,"Ashkenazi", Data1!BY117=8,"Mizrachi",Data1!BY117=9,"Other", Data1!BY117="null","null" )</f>
        <v>Muslim Arab</v>
      </c>
      <c r="F115" t="str" cm="1">
        <f t="array" ref="F115">_xlfn.IFS(Data1!CA117=1,"Religious", Data1!CA117=2,"Traditional",Data1!CA117=3,"Secular", Data1!CA117="null", "null")</f>
        <v>Secular</v>
      </c>
      <c r="G115" s="51" t="str" cm="1">
        <f t="array" ref="G115">_xlfn.IFS(Data1!CC117=1,"Elementary",Data1!CC117=2,"High-school",Data1!CC117=3,"Academic", Data1!CC117="null","null")</f>
        <v>Academic</v>
      </c>
      <c r="H115" s="51" t="str" cm="1">
        <f t="array" ref="H115">_xlfn.IFS(Data1!CF117=1,"Below average",Data1!CF117=2,"Average",Data1!CF117=3,"Above average",Data1!CF117="null","null")</f>
        <v>Below average</v>
      </c>
      <c r="I115" s="51" t="str" cm="1">
        <f t="array" ref="I115">_xlfn.IFS(Data3!FN116=1,"Never smoked",Data3!FN116=2,"Stopped smoking completely",Data3!FN116="3b","Smokes less than before pregnancy",Data3!FN116="3a","Smokes today as before pregnancy",Data3!FN116="null","null")</f>
        <v>Never smoked</v>
      </c>
      <c r="J115" t="str" cm="1">
        <f t="array" ref="J115">_xlfn.IFS(Data3!FQ116=0,"Doesnt smoke",Data3!FQ116=1,"Smoke",Data3!FQ116="null","null")</f>
        <v>Smoke</v>
      </c>
      <c r="K115" t="str" cm="1">
        <f t="array" ref="K115">_xlfn.IFS(Data1!CP117=1,"First trimester",Data1!CP117=2,"Second trimester",Data1!CP117=3,"Third trimester",Data1!CP117="null","null")</f>
        <v>First trimester</v>
      </c>
      <c r="L115" s="51" t="str" cm="1">
        <f t="array" ref="L115">_xlfn.IFS(Data2!EX117=1, "Adequate pregnancy monitoring", Data2!EX117=2, "Medium pregnancy monitoring", Data2!EX117=3, "Inadequate pregnancy monitoring",Data2!EX117="null","null")</f>
        <v>Medium pregnancy monitoring</v>
      </c>
      <c r="M115" t="str" cm="1">
        <f t="array" ref="M115">_xlfn.IFS(Data1!CG117=0,"No",Data1!CG117=1,"Yes",Data1!CG117="null","null")</f>
        <v>null</v>
      </c>
      <c r="N115" t="str" cm="1">
        <f t="array" ref="N115">_xlfn.IFS(Data1!CZ117=0,"No",Data1!CZ117=1,"Yes",Data1!CZ117="null","null")</f>
        <v>No</v>
      </c>
    </row>
    <row r="116" spans="1:14" ht="39.6" x14ac:dyDescent="0.25">
      <c r="A116" t="str">
        <f>Categorize!T116</f>
        <v>week not premature</v>
      </c>
      <c r="B116" t="str">
        <f>Categorize!I116</f>
        <v>20-39</v>
      </c>
      <c r="C116" s="51" t="str" cm="1">
        <f t="array" ref="C116">_xlfn.IFS(Data1!E118=1,"Isreal",Data1!E118=2,"the former Soviet Union",Data1!E118=3,"Else", Data1!E118="null","null")</f>
        <v>Isreal</v>
      </c>
      <c r="D116" t="str" cm="1">
        <f t="array" ref="D116">_xlfn.IFS(Data1!G118=1,"Yes",Data1!G118=0,"No",Data1!G118="null","null")</f>
        <v>No</v>
      </c>
      <c r="E116" t="str" cm="1">
        <f t="array" ref="E116">_xlfn.IFS(Data1!BY118=1,"Muslim Arab",Data1!BY118=2,"Christian Arab",Data1!BY118=3,"Russian Christian", Data1!BY118=4,"Circassian",Data1!BY118=5,"Druze", Data1!BY118=6,"Ethiopian", Data1!BY118=7,"Ashkenazi", Data1!BY118=8,"Mizrachi",Data1!BY118=9,"Other", Data1!BY118="null","null" )</f>
        <v>Muslim Arab</v>
      </c>
      <c r="F116" t="str" cm="1">
        <f t="array" ref="F116">_xlfn.IFS(Data1!CA118=1,"Religious", Data1!CA118=2,"Traditional",Data1!CA118=3,"Secular", Data1!CA118="null", "null")</f>
        <v>Traditional</v>
      </c>
      <c r="G116" s="51" t="str" cm="1">
        <f t="array" ref="G116">_xlfn.IFS(Data1!CC118=1,"Elementary",Data1!CC118=2,"High-school",Data1!CC118=3,"Academic", Data1!CC118="null","null")</f>
        <v>Academic</v>
      </c>
      <c r="H116" s="51" t="str" cm="1">
        <f t="array" ref="H116">_xlfn.IFS(Data1!CF118=1,"Below average",Data1!CF118=2,"Average",Data1!CF118=3,"Above average",Data1!CF118="null","null")</f>
        <v>null</v>
      </c>
      <c r="I116" s="51" t="str" cm="1">
        <f t="array" ref="I116">_xlfn.IFS(Data3!FN117=1,"Never smoked",Data3!FN117=2,"Stopped smoking completely",Data3!FN117="3b","Smokes less than before pregnancy",Data3!FN117="3a","Smokes today as before pregnancy",Data3!FN117="null","null")</f>
        <v>Never smoked</v>
      </c>
      <c r="J116" t="str" cm="1">
        <f t="array" ref="J116">_xlfn.IFS(Data3!FQ117=0,"Doesnt smoke",Data3!FQ117=1,"Smoke",Data3!FQ117="null","null")</f>
        <v>Doesnt smoke</v>
      </c>
      <c r="K116" t="str" cm="1">
        <f t="array" ref="K116">_xlfn.IFS(Data1!CP118=1,"First trimester",Data1!CP118=2,"Second trimester",Data1!CP118=3,"Third trimester",Data1!CP118="null","null")</f>
        <v>First trimester</v>
      </c>
      <c r="L116" s="51" t="str" cm="1">
        <f t="array" ref="L116">_xlfn.IFS(Data2!EX118=1, "Adequate pregnancy monitoring", Data2!EX118=2, "Medium pregnancy monitoring", Data2!EX118=3, "Inadequate pregnancy monitoring",Data2!EX118="null","null")</f>
        <v>Medium pregnancy monitoring</v>
      </c>
      <c r="M116" t="str" cm="1">
        <f t="array" ref="M116">_xlfn.IFS(Data1!CG118=0,"No",Data1!CG118=1,"Yes",Data1!CG118="null","null")</f>
        <v>No</v>
      </c>
      <c r="N116" t="str" cm="1">
        <f t="array" ref="N116">_xlfn.IFS(Data1!CZ118=0,"No",Data1!CZ118=1,"Yes",Data1!CZ118="null","null")</f>
        <v>No</v>
      </c>
    </row>
    <row r="117" spans="1:14" ht="39.6" x14ac:dyDescent="0.25">
      <c r="A117" t="str">
        <f>Categorize!T117</f>
        <v>week not premature</v>
      </c>
      <c r="B117" t="str">
        <f>Categorize!I117</f>
        <v>20-39</v>
      </c>
      <c r="C117" s="51" t="str" cm="1">
        <f t="array" ref="C117">_xlfn.IFS(Data1!E119=1,"Isreal",Data1!E119=2,"the former Soviet Union",Data1!E119=3,"Else", Data1!E119="null","null")</f>
        <v>the former Soviet Union</v>
      </c>
      <c r="D117" t="str" cm="1">
        <f t="array" ref="D117">_xlfn.IFS(Data1!G119=1,"Yes",Data1!G119=0,"No",Data1!G119="null","null")</f>
        <v>No</v>
      </c>
      <c r="E117" t="str" cm="1">
        <f t="array" ref="E117">_xlfn.IFS(Data1!BY119=1,"Muslim Arab",Data1!BY119=2,"Christian Arab",Data1!BY119=3,"Russian Christian", Data1!BY119=4,"Circassian",Data1!BY119=5,"Druze", Data1!BY119=6,"Ethiopian", Data1!BY119=7,"Ashkenazi", Data1!BY119=8,"Mizrachi",Data1!BY119=9,"Other", Data1!BY119="null","null" )</f>
        <v>Muslim Arab</v>
      </c>
      <c r="F117" t="str" cm="1">
        <f t="array" ref="F117">_xlfn.IFS(Data1!CA119=1,"Religious", Data1!CA119=2,"Traditional",Data1!CA119=3,"Secular", Data1!CA119="null", "null")</f>
        <v>Secular</v>
      </c>
      <c r="G117" s="51" t="str" cm="1">
        <f t="array" ref="G117">_xlfn.IFS(Data1!CC119=1,"Elementary",Data1!CC119=2,"High-school",Data1!CC119=3,"Academic", Data1!CC119="null","null")</f>
        <v>High-school</v>
      </c>
      <c r="H117" s="51" t="str" cm="1">
        <f t="array" ref="H117">_xlfn.IFS(Data1!CF119=1,"Below average",Data1!CF119=2,"Average",Data1!CF119=3,"Above average",Data1!CF119="null","null")</f>
        <v>Below average</v>
      </c>
      <c r="I117" s="51" t="str" cm="1">
        <f t="array" ref="I117">_xlfn.IFS(Data3!FN118=1,"Never smoked",Data3!FN118=2,"Stopped smoking completely",Data3!FN118="3b","Smokes less than before pregnancy",Data3!FN118="3a","Smokes today as before pregnancy",Data3!FN118="null","null")</f>
        <v>Smokes today as before pregnancy</v>
      </c>
      <c r="J117" t="str" cm="1">
        <f t="array" ref="J117">_xlfn.IFS(Data3!FQ118=0,"Doesnt smoke",Data3!FQ118=1,"Smoke",Data3!FQ118="null","null")</f>
        <v>Smoke</v>
      </c>
      <c r="K117" t="str" cm="1">
        <f t="array" ref="K117">_xlfn.IFS(Data1!CP119=1,"First trimester",Data1!CP119=2,"Second trimester",Data1!CP119=3,"Third trimester",Data1!CP119="null","null")</f>
        <v>Second trimester</v>
      </c>
      <c r="L117" s="51" t="str" cm="1">
        <f t="array" ref="L117">_xlfn.IFS(Data2!EX119=1, "Adequate pregnancy monitoring", Data2!EX119=2, "Medium pregnancy monitoring", Data2!EX119=3, "Inadequate pregnancy monitoring",Data2!EX119="null","null")</f>
        <v>Inadequate pregnancy monitoring</v>
      </c>
      <c r="M117" t="str" cm="1">
        <f t="array" ref="M117">_xlfn.IFS(Data1!CG119=0,"No",Data1!CG119=1,"Yes",Data1!CG119="null","null")</f>
        <v>No</v>
      </c>
      <c r="N117" t="str" cm="1">
        <f t="array" ref="N117">_xlfn.IFS(Data1!CZ119=0,"No",Data1!CZ119=1,"Yes",Data1!CZ119="null","null")</f>
        <v>No</v>
      </c>
    </row>
    <row r="118" spans="1:14" ht="39.6" x14ac:dyDescent="0.25">
      <c r="A118" t="str">
        <f>Categorize!T118</f>
        <v>week not premature</v>
      </c>
      <c r="B118" t="str">
        <f>Categorize!I118</f>
        <v>20-39</v>
      </c>
      <c r="C118" s="51" t="str" cm="1">
        <f t="array" ref="C118">_xlfn.IFS(Data1!E120=1,"Isreal",Data1!E120=2,"the former Soviet Union",Data1!E120=3,"Else", Data1!E120="null","null")</f>
        <v>Isreal</v>
      </c>
      <c r="D118" t="str" cm="1">
        <f t="array" ref="D118">_xlfn.IFS(Data1!G120=1,"Yes",Data1!G120=0,"No",Data1!G120="null","null")</f>
        <v>No</v>
      </c>
      <c r="E118" t="str" cm="1">
        <f t="array" ref="E118">_xlfn.IFS(Data1!BY120=1,"Muslim Arab",Data1!BY120=2,"Christian Arab",Data1!BY120=3,"Russian Christian", Data1!BY120=4,"Circassian",Data1!BY120=5,"Druze", Data1!BY120=6,"Ethiopian", Data1!BY120=7,"Ashkenazi", Data1!BY120=8,"Mizrachi",Data1!BY120=9,"Other", Data1!BY120="null","null" )</f>
        <v>Muslim Arab</v>
      </c>
      <c r="F118" t="str" cm="1">
        <f t="array" ref="F118">_xlfn.IFS(Data1!CA120=1,"Religious", Data1!CA120=2,"Traditional",Data1!CA120=3,"Secular", Data1!CA120="null", "null")</f>
        <v>Secular</v>
      </c>
      <c r="G118" s="51" t="str" cm="1">
        <f t="array" ref="G118">_xlfn.IFS(Data1!CC120=1,"Elementary",Data1!CC120=2,"High-school",Data1!CC120=3,"Academic", Data1!CC120="null","null")</f>
        <v>Academic</v>
      </c>
      <c r="H118" s="51" t="str" cm="1">
        <f t="array" ref="H118">_xlfn.IFS(Data1!CF120=1,"Below average",Data1!CF120=2,"Average",Data1!CF120=3,"Above average",Data1!CF120="null","null")</f>
        <v>null</v>
      </c>
      <c r="I118" s="51" t="str" cm="1">
        <f t="array" ref="I118">_xlfn.IFS(Data3!FN119=1,"Never smoked",Data3!FN119=2,"Stopped smoking completely",Data3!FN119="3b","Smokes less than before pregnancy",Data3!FN119="3a","Smokes today as before pregnancy",Data3!FN119="null","null")</f>
        <v>Never smoked</v>
      </c>
      <c r="J118" t="str" cm="1">
        <f t="array" ref="J118">_xlfn.IFS(Data3!FQ119=0,"Doesnt smoke",Data3!FQ119=1,"Smoke",Data3!FQ119="null","null")</f>
        <v>Smoke</v>
      </c>
      <c r="K118" t="str" cm="1">
        <f t="array" ref="K118">_xlfn.IFS(Data1!CP120=1,"First trimester",Data1!CP120=2,"Second trimester",Data1!CP120=3,"Third trimester",Data1!CP120="null","null")</f>
        <v>First trimester</v>
      </c>
      <c r="L118" s="51" t="str" cm="1">
        <f t="array" ref="L118">_xlfn.IFS(Data2!EX120=1, "Adequate pregnancy monitoring", Data2!EX120=2, "Medium pregnancy monitoring", Data2!EX120=3, "Inadequate pregnancy monitoring",Data2!EX120="null","null")</f>
        <v>Inadequate pregnancy monitoring</v>
      </c>
      <c r="M118" t="str" cm="1">
        <f t="array" ref="M118">_xlfn.IFS(Data1!CG120=0,"No",Data1!CG120=1,"Yes",Data1!CG120="null","null")</f>
        <v>No</v>
      </c>
      <c r="N118" t="str" cm="1">
        <f t="array" ref="N118">_xlfn.IFS(Data1!CZ120=0,"No",Data1!CZ120=1,"Yes",Data1!CZ120="null","null")</f>
        <v>No</v>
      </c>
    </row>
    <row r="119" spans="1:14" ht="39.6" x14ac:dyDescent="0.25">
      <c r="A119" t="str">
        <f>Categorize!T119</f>
        <v>week not premature</v>
      </c>
      <c r="B119" t="str">
        <f>Categorize!I119</f>
        <v>20-39</v>
      </c>
      <c r="C119" s="51" t="str" cm="1">
        <f t="array" ref="C119">_xlfn.IFS(Data1!E121=1,"Isreal",Data1!E121=2,"the former Soviet Union",Data1!E121=3,"Else", Data1!E121="null","null")</f>
        <v>Isreal</v>
      </c>
      <c r="D119" t="str" cm="1">
        <f t="array" ref="D119">_xlfn.IFS(Data1!G121=1,"Yes",Data1!G121=0,"No",Data1!G121="null","null")</f>
        <v>No</v>
      </c>
      <c r="E119" t="str" cm="1">
        <f t="array" ref="E119">_xlfn.IFS(Data1!BY121=1,"Muslim Arab",Data1!BY121=2,"Christian Arab",Data1!BY121=3,"Russian Christian", Data1!BY121=4,"Circassian",Data1!BY121=5,"Druze", Data1!BY121=6,"Ethiopian", Data1!BY121=7,"Ashkenazi", Data1!BY121=8,"Mizrachi",Data1!BY121=9,"Other", Data1!BY121="null","null" )</f>
        <v>Muslim Arab</v>
      </c>
      <c r="F119" t="str" cm="1">
        <f t="array" ref="F119">_xlfn.IFS(Data1!CA121=1,"Religious", Data1!CA121=2,"Traditional",Data1!CA121=3,"Secular", Data1!CA121="null", "null")</f>
        <v>Secular</v>
      </c>
      <c r="G119" s="51" t="str" cm="1">
        <f t="array" ref="G119">_xlfn.IFS(Data1!CC121=1,"Elementary",Data1!CC121=2,"High-school",Data1!CC121=3,"Academic", Data1!CC121="null","null")</f>
        <v>Academic</v>
      </c>
      <c r="H119" s="51" t="str" cm="1">
        <f t="array" ref="H119">_xlfn.IFS(Data1!CF121=1,"Below average",Data1!CF121=2,"Average",Data1!CF121=3,"Above average",Data1!CF121="null","null")</f>
        <v>Below average</v>
      </c>
      <c r="I119" s="51" t="str" cm="1">
        <f t="array" ref="I119">_xlfn.IFS(Data3!FN120=1,"Never smoked",Data3!FN120=2,"Stopped smoking completely",Data3!FN120="3b","Smokes less than before pregnancy",Data3!FN120="3a","Smokes today as before pregnancy",Data3!FN120="null","null")</f>
        <v>Never smoked</v>
      </c>
      <c r="J119" t="str" cm="1">
        <f t="array" ref="J119">_xlfn.IFS(Data3!FQ120=0,"Doesnt smoke",Data3!FQ120=1,"Smoke",Data3!FQ120="null","null")</f>
        <v>Doesnt smoke</v>
      </c>
      <c r="K119" t="str" cm="1">
        <f t="array" ref="K119">_xlfn.IFS(Data1!CP121=1,"First trimester",Data1!CP121=2,"Second trimester",Data1!CP121=3,"Third trimester",Data1!CP121="null","null")</f>
        <v>First trimester</v>
      </c>
      <c r="L119" s="51" t="str" cm="1">
        <f t="array" ref="L119">_xlfn.IFS(Data2!EX121=1, "Adequate pregnancy monitoring", Data2!EX121=2, "Medium pregnancy monitoring", Data2!EX121=3, "Inadequate pregnancy monitoring",Data2!EX121="null","null")</f>
        <v>Medium pregnancy monitoring</v>
      </c>
      <c r="M119" t="str" cm="1">
        <f t="array" ref="M119">_xlfn.IFS(Data1!CG121=0,"No",Data1!CG121=1,"Yes",Data1!CG121="null","null")</f>
        <v>No</v>
      </c>
      <c r="N119" t="str" cm="1">
        <f t="array" ref="N119">_xlfn.IFS(Data1!CZ121=0,"No",Data1!CZ121=1,"Yes",Data1!CZ121="null","null")</f>
        <v>No</v>
      </c>
    </row>
    <row r="120" spans="1:14" ht="39.6" x14ac:dyDescent="0.25">
      <c r="A120" t="str">
        <f>Categorize!T120</f>
        <v>week not premature</v>
      </c>
      <c r="B120" t="str">
        <f>Categorize!I120</f>
        <v>20-39</v>
      </c>
      <c r="C120" s="51" t="str" cm="1">
        <f t="array" ref="C120">_xlfn.IFS(Data1!E122=1,"Isreal",Data1!E122=2,"the former Soviet Union",Data1!E122=3,"Else", Data1!E122="null","null")</f>
        <v>Isreal</v>
      </c>
      <c r="D120" t="str" cm="1">
        <f t="array" ref="D120">_xlfn.IFS(Data1!G122=1,"Yes",Data1!G122=0,"No",Data1!G122="null","null")</f>
        <v>No</v>
      </c>
      <c r="E120" t="str" cm="1">
        <f t="array" ref="E120">_xlfn.IFS(Data1!BY122=1,"Muslim Arab",Data1!BY122=2,"Christian Arab",Data1!BY122=3,"Russian Christian", Data1!BY122=4,"Circassian",Data1!BY122=5,"Druze", Data1!BY122=6,"Ethiopian", Data1!BY122=7,"Ashkenazi", Data1!BY122=8,"Mizrachi",Data1!BY122=9,"Other", Data1!BY122="null","null" )</f>
        <v>Christian Arab</v>
      </c>
      <c r="F120" t="str" cm="1">
        <f t="array" ref="F120">_xlfn.IFS(Data1!CA122=1,"Religious", Data1!CA122=2,"Traditional",Data1!CA122=3,"Secular", Data1!CA122="null", "null")</f>
        <v>Traditional</v>
      </c>
      <c r="G120" s="51" t="str" cm="1">
        <f t="array" ref="G120">_xlfn.IFS(Data1!CC122=1,"Elementary",Data1!CC122=2,"High-school",Data1!CC122=3,"Academic", Data1!CC122="null","null")</f>
        <v>Elementary</v>
      </c>
      <c r="H120" s="51" t="str" cm="1">
        <f t="array" ref="H120">_xlfn.IFS(Data1!CF122=1,"Below average",Data1!CF122=2,"Average",Data1!CF122=3,"Above average",Data1!CF122="null","null")</f>
        <v>null</v>
      </c>
      <c r="I120" s="51" t="str" cm="1">
        <f t="array" ref="I120">_xlfn.IFS(Data3!FN121=1,"Never smoked",Data3!FN121=2,"Stopped smoking completely",Data3!FN121="3b","Smokes less than before pregnancy",Data3!FN121="3a","Smokes today as before pregnancy",Data3!FN121="null","null")</f>
        <v>Never smoked</v>
      </c>
      <c r="J120" t="str" cm="1">
        <f t="array" ref="J120">_xlfn.IFS(Data3!FQ121=0,"Doesnt smoke",Data3!FQ121=1,"Smoke",Data3!FQ121="null","null")</f>
        <v>Smoke</v>
      </c>
      <c r="K120" t="str" cm="1">
        <f t="array" ref="K120">_xlfn.IFS(Data1!CP122=1,"First trimester",Data1!CP122=2,"Second trimester",Data1!CP122=3,"Third trimester",Data1!CP122="null","null")</f>
        <v>First trimester</v>
      </c>
      <c r="L120" s="51" t="str" cm="1">
        <f t="array" ref="L120">_xlfn.IFS(Data2!EX122=1, "Adequate pregnancy monitoring", Data2!EX122=2, "Medium pregnancy monitoring", Data2!EX122=3, "Inadequate pregnancy monitoring",Data2!EX122="null","null")</f>
        <v>Medium pregnancy monitoring</v>
      </c>
      <c r="M120" t="str" cm="1">
        <f t="array" ref="M120">_xlfn.IFS(Data1!CG122=0,"No",Data1!CG122=1,"Yes",Data1!CG122="null","null")</f>
        <v>No</v>
      </c>
      <c r="N120" t="str" cm="1">
        <f t="array" ref="N120">_xlfn.IFS(Data1!CZ122=0,"No",Data1!CZ122=1,"Yes",Data1!CZ122="null","null")</f>
        <v>No</v>
      </c>
    </row>
    <row r="121" spans="1:14" ht="39.6" x14ac:dyDescent="0.25">
      <c r="A121" t="str">
        <f>Categorize!T121</f>
        <v>week not premature</v>
      </c>
      <c r="B121" t="str">
        <f>Categorize!I121</f>
        <v>20-39</v>
      </c>
      <c r="C121" s="51" t="str" cm="1">
        <f t="array" ref="C121">_xlfn.IFS(Data1!E123=1,"Isreal",Data1!E123=2,"the former Soviet Union",Data1!E123=3,"Else", Data1!E123="null","null")</f>
        <v>Isreal</v>
      </c>
      <c r="D121" t="str" cm="1">
        <f t="array" ref="D121">_xlfn.IFS(Data1!G123=1,"Yes",Data1!G123=0,"No",Data1!G123="null","null")</f>
        <v>No</v>
      </c>
      <c r="E121" t="str" cm="1">
        <f t="array" ref="E121">_xlfn.IFS(Data1!BY123=1,"Muslim Arab",Data1!BY123=2,"Christian Arab",Data1!BY123=3,"Russian Christian", Data1!BY123=4,"Circassian",Data1!BY123=5,"Druze", Data1!BY123=6,"Ethiopian", Data1!BY123=7,"Ashkenazi", Data1!BY123=8,"Mizrachi",Data1!BY123=9,"Other", Data1!BY123="null","null" )</f>
        <v>Russian Christian</v>
      </c>
      <c r="F121" t="str" cm="1">
        <f t="array" ref="F121">_xlfn.IFS(Data1!CA123=1,"Religious", Data1!CA123=2,"Traditional",Data1!CA123=3,"Secular", Data1!CA123="null", "null")</f>
        <v>Secular</v>
      </c>
      <c r="G121" s="51" t="str" cm="1">
        <f t="array" ref="G121">_xlfn.IFS(Data1!CC123=1,"Elementary",Data1!CC123=2,"High-school",Data1!CC123=3,"Academic", Data1!CC123="null","null")</f>
        <v>Elementary</v>
      </c>
      <c r="H121" s="51" t="str" cm="1">
        <f t="array" ref="H121">_xlfn.IFS(Data1!CF123=1,"Below average",Data1!CF123=2,"Average",Data1!CF123=3,"Above average",Data1!CF123="null","null")</f>
        <v>null</v>
      </c>
      <c r="I121" s="51" t="str" cm="1">
        <f t="array" ref="I121">_xlfn.IFS(Data3!FN122=1,"Never smoked",Data3!FN122=2,"Stopped smoking completely",Data3!FN122="3b","Smokes less than before pregnancy",Data3!FN122="3a","Smokes today as before pregnancy",Data3!FN122="null","null")</f>
        <v>Never smoked</v>
      </c>
      <c r="J121" t="str" cm="1">
        <f t="array" ref="J121">_xlfn.IFS(Data3!FQ122=0,"Doesnt smoke",Data3!FQ122=1,"Smoke",Data3!FQ122="null","null")</f>
        <v>Smoke</v>
      </c>
      <c r="K121" t="str" cm="1">
        <f t="array" ref="K121">_xlfn.IFS(Data1!CP123=1,"First trimester",Data1!CP123=2,"Second trimester",Data1!CP123=3,"Third trimester",Data1!CP123="null","null")</f>
        <v>Second trimester</v>
      </c>
      <c r="L121" s="51" t="str" cm="1">
        <f t="array" ref="L121">_xlfn.IFS(Data2!EX123=1, "Adequate pregnancy monitoring", Data2!EX123=2, "Medium pregnancy monitoring", Data2!EX123=3, "Inadequate pregnancy monitoring",Data2!EX123="null","null")</f>
        <v>Inadequate pregnancy monitoring</v>
      </c>
      <c r="M121" t="str" cm="1">
        <f t="array" ref="M121">_xlfn.IFS(Data1!CG123=0,"No",Data1!CG123=1,"Yes",Data1!CG123="null","null")</f>
        <v>null</v>
      </c>
      <c r="N121" t="str" cm="1">
        <f t="array" ref="N121">_xlfn.IFS(Data1!CZ123=0,"No",Data1!CZ123=1,"Yes",Data1!CZ123="null","null")</f>
        <v>No</v>
      </c>
    </row>
    <row r="122" spans="1:14" ht="39.6" x14ac:dyDescent="0.25">
      <c r="A122" t="str">
        <f>Categorize!T122</f>
        <v>week not premature</v>
      </c>
      <c r="B122" t="str">
        <f>Categorize!I122</f>
        <v>20-39</v>
      </c>
      <c r="C122" s="51" t="str" cm="1">
        <f t="array" ref="C122">_xlfn.IFS(Data1!E124=1,"Isreal",Data1!E124=2,"the former Soviet Union",Data1!E124=3,"Else", Data1!E124="null","null")</f>
        <v>Isreal</v>
      </c>
      <c r="D122" t="str" cm="1">
        <f t="array" ref="D122">_xlfn.IFS(Data1!G124=1,"Yes",Data1!G124=0,"No",Data1!G124="null","null")</f>
        <v>No</v>
      </c>
      <c r="E122" t="str" cm="1">
        <f t="array" ref="E122">_xlfn.IFS(Data1!BY124=1,"Muslim Arab",Data1!BY124=2,"Christian Arab",Data1!BY124=3,"Russian Christian", Data1!BY124=4,"Circassian",Data1!BY124=5,"Druze", Data1!BY124=6,"Ethiopian", Data1!BY124=7,"Ashkenazi", Data1!BY124=8,"Mizrachi",Data1!BY124=9,"Other", Data1!BY124="null","null" )</f>
        <v>Muslim Arab</v>
      </c>
      <c r="F122" t="str" cm="1">
        <f t="array" ref="F122">_xlfn.IFS(Data1!CA124=1,"Religious", Data1!CA124=2,"Traditional",Data1!CA124=3,"Secular", Data1!CA124="null", "null")</f>
        <v>Secular</v>
      </c>
      <c r="G122" s="51" t="str" cm="1">
        <f t="array" ref="G122">_xlfn.IFS(Data1!CC124=1,"Elementary",Data1!CC124=2,"High-school",Data1!CC124=3,"Academic", Data1!CC124="null","null")</f>
        <v>High-school</v>
      </c>
      <c r="H122" s="51" t="str" cm="1">
        <f t="array" ref="H122">_xlfn.IFS(Data1!CF124=1,"Below average",Data1!CF124=2,"Average",Data1!CF124=3,"Above average",Data1!CF124="null","null")</f>
        <v>Below average</v>
      </c>
      <c r="I122" s="51" t="str" cm="1">
        <f t="array" ref="I122">_xlfn.IFS(Data3!FN123=1,"Never smoked",Data3!FN123=2,"Stopped smoking completely",Data3!FN123="3b","Smokes less than before pregnancy",Data3!FN123="3a","Smokes today as before pregnancy",Data3!FN123="null","null")</f>
        <v>Smokes today as before pregnancy</v>
      </c>
      <c r="J122" t="str" cm="1">
        <f t="array" ref="J122">_xlfn.IFS(Data3!FQ123=0,"Doesnt smoke",Data3!FQ123=1,"Smoke",Data3!FQ123="null","null")</f>
        <v>Smoke</v>
      </c>
      <c r="K122" t="str" cm="1">
        <f t="array" ref="K122">_xlfn.IFS(Data1!CP124=1,"First trimester",Data1!CP124=2,"Second trimester",Data1!CP124=3,"Third trimester",Data1!CP124="null","null")</f>
        <v>First trimester</v>
      </c>
      <c r="L122" s="51" t="str" cm="1">
        <f t="array" ref="L122">_xlfn.IFS(Data2!EX124=1, "Adequate pregnancy monitoring", Data2!EX124=2, "Medium pregnancy monitoring", Data2!EX124=3, "Inadequate pregnancy monitoring",Data2!EX124="null","null")</f>
        <v>Medium pregnancy monitoring</v>
      </c>
      <c r="M122" t="str" cm="1">
        <f t="array" ref="M122">_xlfn.IFS(Data1!CG124=0,"No",Data1!CG124=1,"Yes",Data1!CG124="null","null")</f>
        <v>null</v>
      </c>
      <c r="N122" t="str" cm="1">
        <f t="array" ref="N122">_xlfn.IFS(Data1!CZ124=0,"No",Data1!CZ124=1,"Yes",Data1!CZ124="null","null")</f>
        <v>No</v>
      </c>
    </row>
    <row r="123" spans="1:14" ht="39.6" x14ac:dyDescent="0.25">
      <c r="A123" t="str">
        <f>Categorize!T123</f>
        <v>week not premature</v>
      </c>
      <c r="B123" t="str">
        <f>Categorize!I123</f>
        <v>20-39</v>
      </c>
      <c r="C123" s="51" t="str" cm="1">
        <f t="array" ref="C123">_xlfn.IFS(Data1!E125=1,"Isreal",Data1!E125=2,"the former Soviet Union",Data1!E125=3,"Else", Data1!E125="null","null")</f>
        <v>Isreal</v>
      </c>
      <c r="D123" t="str" cm="1">
        <f t="array" ref="D123">_xlfn.IFS(Data1!G125=1,"Yes",Data1!G125=0,"No",Data1!G125="null","null")</f>
        <v>No</v>
      </c>
      <c r="E123" t="str" cm="1">
        <f t="array" ref="E123">_xlfn.IFS(Data1!BY125=1,"Muslim Arab",Data1!BY125=2,"Christian Arab",Data1!BY125=3,"Russian Christian", Data1!BY125=4,"Circassian",Data1!BY125=5,"Druze", Data1!BY125=6,"Ethiopian", Data1!BY125=7,"Ashkenazi", Data1!BY125=8,"Mizrachi",Data1!BY125=9,"Other", Data1!BY125="null","null" )</f>
        <v>Christian Arab</v>
      </c>
      <c r="F123" t="str" cm="1">
        <f t="array" ref="F123">_xlfn.IFS(Data1!CA125=1,"Religious", Data1!CA125=2,"Traditional",Data1!CA125=3,"Secular", Data1!CA125="null", "null")</f>
        <v>Traditional</v>
      </c>
      <c r="G123" s="51" t="str" cm="1">
        <f t="array" ref="G123">_xlfn.IFS(Data1!CC125=1,"Elementary",Data1!CC125=2,"High-school",Data1!CC125=3,"Academic", Data1!CC125="null","null")</f>
        <v>High-school</v>
      </c>
      <c r="H123" s="51" t="str" cm="1">
        <f t="array" ref="H123">_xlfn.IFS(Data1!CF125=1,"Below average",Data1!CF125=2,"Average",Data1!CF125=3,"Above average",Data1!CF125="null","null")</f>
        <v>Below average</v>
      </c>
      <c r="I123" s="51" t="str" cm="1">
        <f t="array" ref="I123">_xlfn.IFS(Data3!FN124=1,"Never smoked",Data3!FN124=2,"Stopped smoking completely",Data3!FN124="3b","Smokes less than before pregnancy",Data3!FN124="3a","Smokes today as before pregnancy",Data3!FN124="null","null")</f>
        <v>Never smoked</v>
      </c>
      <c r="J123" t="str" cm="1">
        <f t="array" ref="J123">_xlfn.IFS(Data3!FQ124=0,"Doesnt smoke",Data3!FQ124=1,"Smoke",Data3!FQ124="null","null")</f>
        <v>Smoke</v>
      </c>
      <c r="K123" t="str" cm="1">
        <f t="array" ref="K123">_xlfn.IFS(Data1!CP125=1,"First trimester",Data1!CP125=2,"Second trimester",Data1!CP125=3,"Third trimester",Data1!CP125="null","null")</f>
        <v>First trimester</v>
      </c>
      <c r="L123" s="51" t="str" cm="1">
        <f t="array" ref="L123">_xlfn.IFS(Data2!EX125=1, "Adequate pregnancy monitoring", Data2!EX125=2, "Medium pregnancy monitoring", Data2!EX125=3, "Inadequate pregnancy monitoring",Data2!EX125="null","null")</f>
        <v>Medium pregnancy monitoring</v>
      </c>
      <c r="M123" t="str" cm="1">
        <f t="array" ref="M123">_xlfn.IFS(Data1!CG125=0,"No",Data1!CG125=1,"Yes",Data1!CG125="null","null")</f>
        <v>null</v>
      </c>
      <c r="N123" t="str" cm="1">
        <f t="array" ref="N123">_xlfn.IFS(Data1!CZ125=0,"No",Data1!CZ125=1,"Yes",Data1!CZ125="null","null")</f>
        <v>No</v>
      </c>
    </row>
    <row r="124" spans="1:14" ht="39.6" x14ac:dyDescent="0.25">
      <c r="A124" t="str">
        <f>Categorize!T124</f>
        <v>week not premature</v>
      </c>
      <c r="B124" t="str">
        <f>Categorize!I124</f>
        <v>20-39</v>
      </c>
      <c r="C124" s="51" t="str" cm="1">
        <f t="array" ref="C124">_xlfn.IFS(Data1!E126=1,"Isreal",Data1!E126=2,"the former Soviet Union",Data1!E126=3,"Else", Data1!E126="null","null")</f>
        <v>Isreal</v>
      </c>
      <c r="D124" t="str" cm="1">
        <f t="array" ref="D124">_xlfn.IFS(Data1!G126=1,"Yes",Data1!G126=0,"No",Data1!G126="null","null")</f>
        <v>No</v>
      </c>
      <c r="E124" t="str" cm="1">
        <f t="array" ref="E124">_xlfn.IFS(Data1!BY126=1,"Muslim Arab",Data1!BY126=2,"Christian Arab",Data1!BY126=3,"Russian Christian", Data1!BY126=4,"Circassian",Data1!BY126=5,"Druze", Data1!BY126=6,"Ethiopian", Data1!BY126=7,"Ashkenazi", Data1!BY126=8,"Mizrachi",Data1!BY126=9,"Other", Data1!BY126="null","null" )</f>
        <v>Muslim Arab</v>
      </c>
      <c r="F124" t="str" cm="1">
        <f t="array" ref="F124">_xlfn.IFS(Data1!CA126=1,"Religious", Data1!CA126=2,"Traditional",Data1!CA126=3,"Secular", Data1!CA126="null", "null")</f>
        <v>Secular</v>
      </c>
      <c r="G124" s="51" t="str" cm="1">
        <f t="array" ref="G124">_xlfn.IFS(Data1!CC126=1,"Elementary",Data1!CC126=2,"High-school",Data1!CC126=3,"Academic", Data1!CC126="null","null")</f>
        <v>High-school</v>
      </c>
      <c r="H124" s="51" t="str" cm="1">
        <f t="array" ref="H124">_xlfn.IFS(Data1!CF126=1,"Below average",Data1!CF126=2,"Average",Data1!CF126=3,"Above average",Data1!CF126="null","null")</f>
        <v>Below average</v>
      </c>
      <c r="I124" s="51" t="str" cm="1">
        <f t="array" ref="I124">_xlfn.IFS(Data3!FN125=1,"Never smoked",Data3!FN125=2,"Stopped smoking completely",Data3!FN125="3b","Smokes less than before pregnancy",Data3!FN125="3a","Smokes today as before pregnancy",Data3!FN125="null","null")</f>
        <v>Never smoked</v>
      </c>
      <c r="J124" t="str" cm="1">
        <f t="array" ref="J124">_xlfn.IFS(Data3!FQ125=0,"Doesnt smoke",Data3!FQ125=1,"Smoke",Data3!FQ125="null","null")</f>
        <v>Smoke</v>
      </c>
      <c r="K124" t="str" cm="1">
        <f t="array" ref="K124">_xlfn.IFS(Data1!CP126=1,"First trimester",Data1!CP126=2,"Second trimester",Data1!CP126=3,"Third trimester",Data1!CP126="null","null")</f>
        <v>First trimester</v>
      </c>
      <c r="L124" s="51" t="str" cm="1">
        <f t="array" ref="L124">_xlfn.IFS(Data2!EX126=1, "Adequate pregnancy monitoring", Data2!EX126=2, "Medium pregnancy monitoring", Data2!EX126=3, "Inadequate pregnancy monitoring",Data2!EX126="null","null")</f>
        <v>Inadequate pregnancy monitoring</v>
      </c>
      <c r="M124" t="str" cm="1">
        <f t="array" ref="M124">_xlfn.IFS(Data1!CG126=0,"No",Data1!CG126=1,"Yes",Data1!CG126="null","null")</f>
        <v>null</v>
      </c>
      <c r="N124" t="str" cm="1">
        <f t="array" ref="N124">_xlfn.IFS(Data1!CZ126=0,"No",Data1!CZ126=1,"Yes",Data1!CZ126="null","null")</f>
        <v>No</v>
      </c>
    </row>
    <row r="125" spans="1:14" ht="39.6" x14ac:dyDescent="0.25">
      <c r="A125" t="str">
        <f>Categorize!T125</f>
        <v>week not premature</v>
      </c>
      <c r="B125" t="str">
        <f>Categorize!I125</f>
        <v>20-39</v>
      </c>
      <c r="C125" s="51" t="str" cm="1">
        <f t="array" ref="C125">_xlfn.IFS(Data1!E127=1,"Isreal",Data1!E127=2,"the former Soviet Union",Data1!E127=3,"Else", Data1!E127="null","null")</f>
        <v>Isreal</v>
      </c>
      <c r="D125" t="str" cm="1">
        <f t="array" ref="D125">_xlfn.IFS(Data1!G127=1,"Yes",Data1!G127=0,"No",Data1!G127="null","null")</f>
        <v>No</v>
      </c>
      <c r="E125" t="str" cm="1">
        <f t="array" ref="E125">_xlfn.IFS(Data1!BY127=1,"Muslim Arab",Data1!BY127=2,"Christian Arab",Data1!BY127=3,"Russian Christian", Data1!BY127=4,"Circassian",Data1!BY127=5,"Druze", Data1!BY127=6,"Ethiopian", Data1!BY127=7,"Ashkenazi", Data1!BY127=8,"Mizrachi",Data1!BY127=9,"Other", Data1!BY127="null","null" )</f>
        <v>Christian Arab</v>
      </c>
      <c r="F125" t="str" cm="1">
        <f t="array" ref="F125">_xlfn.IFS(Data1!CA127=1,"Religious", Data1!CA127=2,"Traditional",Data1!CA127=3,"Secular", Data1!CA127="null", "null")</f>
        <v>Religious</v>
      </c>
      <c r="G125" s="51" t="str" cm="1">
        <f t="array" ref="G125">_xlfn.IFS(Data1!CC127=1,"Elementary",Data1!CC127=2,"High-school",Data1!CC127=3,"Academic", Data1!CC127="null","null")</f>
        <v>Academic</v>
      </c>
      <c r="H125" s="51" t="str" cm="1">
        <f t="array" ref="H125">_xlfn.IFS(Data1!CF127=1,"Below average",Data1!CF127=2,"Average",Data1!CF127=3,"Above average",Data1!CF127="null","null")</f>
        <v>null</v>
      </c>
      <c r="I125" s="51" t="str" cm="1">
        <f t="array" ref="I125">_xlfn.IFS(Data3!FN126=1,"Never smoked",Data3!FN126=2,"Stopped smoking completely",Data3!FN126="3b","Smokes less than before pregnancy",Data3!FN126="3a","Smokes today as before pregnancy",Data3!FN126="null","null")</f>
        <v>Never smoked</v>
      </c>
      <c r="J125" t="str" cm="1">
        <f t="array" ref="J125">_xlfn.IFS(Data3!FQ126=0,"Doesnt smoke",Data3!FQ126=1,"Smoke",Data3!FQ126="null","null")</f>
        <v>Doesnt smoke</v>
      </c>
      <c r="K125" t="str" cm="1">
        <f t="array" ref="K125">_xlfn.IFS(Data1!CP127=1,"First trimester",Data1!CP127=2,"Second trimester",Data1!CP127=3,"Third trimester",Data1!CP127="null","null")</f>
        <v>First trimester</v>
      </c>
      <c r="L125" s="51" t="str" cm="1">
        <f t="array" ref="L125">_xlfn.IFS(Data2!EX127=1, "Adequate pregnancy monitoring", Data2!EX127=2, "Medium pregnancy monitoring", Data2!EX127=3, "Inadequate pregnancy monitoring",Data2!EX127="null","null")</f>
        <v>Medium pregnancy monitoring</v>
      </c>
      <c r="M125" t="str" cm="1">
        <f t="array" ref="M125">_xlfn.IFS(Data1!CG127=0,"No",Data1!CG127=1,"Yes",Data1!CG127="null","null")</f>
        <v>null</v>
      </c>
      <c r="N125" t="str" cm="1">
        <f t="array" ref="N125">_xlfn.IFS(Data1!CZ127=0,"No",Data1!CZ127=1,"Yes",Data1!CZ127="null","null")</f>
        <v>No</v>
      </c>
    </row>
    <row r="126" spans="1:14" ht="39.6" x14ac:dyDescent="0.25">
      <c r="A126" t="str">
        <f>Categorize!T126</f>
        <v>week not premature</v>
      </c>
      <c r="B126" t="str">
        <f>Categorize!I126</f>
        <v>&gt;=40</v>
      </c>
      <c r="C126" s="51" t="str" cm="1">
        <f t="array" ref="C126">_xlfn.IFS(Data1!E128=1,"Isreal",Data1!E128=2,"the former Soviet Union",Data1!E128=3,"Else", Data1!E128="null","null")</f>
        <v>Isreal</v>
      </c>
      <c r="D126" t="str" cm="1">
        <f t="array" ref="D126">_xlfn.IFS(Data1!G128=1,"Yes",Data1!G128=0,"No",Data1!G128="null","null")</f>
        <v>No</v>
      </c>
      <c r="E126" t="str" cm="1">
        <f t="array" ref="E126">_xlfn.IFS(Data1!BY128=1,"Muslim Arab",Data1!BY128=2,"Christian Arab",Data1!BY128=3,"Russian Christian", Data1!BY128=4,"Circassian",Data1!BY128=5,"Druze", Data1!BY128=6,"Ethiopian", Data1!BY128=7,"Ashkenazi", Data1!BY128=8,"Mizrachi",Data1!BY128=9,"Other", Data1!BY128="null","null" )</f>
        <v>Muslim Arab</v>
      </c>
      <c r="F126" t="str" cm="1">
        <f t="array" ref="F126">_xlfn.IFS(Data1!CA128=1,"Religious", Data1!CA128=2,"Traditional",Data1!CA128=3,"Secular", Data1!CA128="null", "null")</f>
        <v>Secular</v>
      </c>
      <c r="G126" s="51" t="str" cm="1">
        <f t="array" ref="G126">_xlfn.IFS(Data1!CC128=1,"Elementary",Data1!CC128=2,"High-school",Data1!CC128=3,"Academic", Data1!CC128="null","null")</f>
        <v>High-school</v>
      </c>
      <c r="H126" s="51" t="str" cm="1">
        <f t="array" ref="H126">_xlfn.IFS(Data1!CF128=1,"Below average",Data1!CF128=2,"Average",Data1!CF128=3,"Above average",Data1!CF128="null","null")</f>
        <v>Below average</v>
      </c>
      <c r="I126" s="51" t="str" cm="1">
        <f t="array" ref="I126">_xlfn.IFS(Data3!FN127=1,"Never smoked",Data3!FN127=2,"Stopped smoking completely",Data3!FN127="3b","Smokes less than before pregnancy",Data3!FN127="3a","Smokes today as before pregnancy",Data3!FN127="null","null")</f>
        <v>Never smoked</v>
      </c>
      <c r="J126" t="str" cm="1">
        <f t="array" ref="J126">_xlfn.IFS(Data3!FQ127=0,"Doesnt smoke",Data3!FQ127=1,"Smoke",Data3!FQ127="null","null")</f>
        <v>Smoke</v>
      </c>
      <c r="K126" t="str" cm="1">
        <f t="array" ref="K126">_xlfn.IFS(Data1!CP128=1,"First trimester",Data1!CP128=2,"Second trimester",Data1!CP128=3,"Third trimester",Data1!CP128="null","null")</f>
        <v>Second trimester</v>
      </c>
      <c r="L126" s="51" t="str" cm="1">
        <f t="array" ref="L126">_xlfn.IFS(Data2!EX128=1, "Adequate pregnancy monitoring", Data2!EX128=2, "Medium pregnancy monitoring", Data2!EX128=3, "Inadequate pregnancy monitoring",Data2!EX128="null","null")</f>
        <v>Inadequate pregnancy monitoring</v>
      </c>
      <c r="M126" t="str" cm="1">
        <f t="array" ref="M126">_xlfn.IFS(Data1!CG128=0,"No",Data1!CG128=1,"Yes",Data1!CG128="null","null")</f>
        <v>null</v>
      </c>
      <c r="N126" t="str" cm="1">
        <f t="array" ref="N126">_xlfn.IFS(Data1!CZ128=0,"No",Data1!CZ128=1,"Yes",Data1!CZ128="null","null")</f>
        <v>No</v>
      </c>
    </row>
    <row r="127" spans="1:14" ht="39.6" x14ac:dyDescent="0.25">
      <c r="A127" t="str">
        <f>Categorize!T127</f>
        <v>week not premature</v>
      </c>
      <c r="B127" t="str">
        <f>Categorize!I127</f>
        <v>20-39</v>
      </c>
      <c r="C127" s="51" t="str" cm="1">
        <f t="array" ref="C127">_xlfn.IFS(Data1!E129=1,"Isreal",Data1!E129=2,"the former Soviet Union",Data1!E129=3,"Else", Data1!E129="null","null")</f>
        <v>the former Soviet Union</v>
      </c>
      <c r="D127" t="str" cm="1">
        <f t="array" ref="D127">_xlfn.IFS(Data1!G129=1,"Yes",Data1!G129=0,"No",Data1!G129="null","null")</f>
        <v>No</v>
      </c>
      <c r="E127" t="str" cm="1">
        <f t="array" ref="E127">_xlfn.IFS(Data1!BY129=1,"Muslim Arab",Data1!BY129=2,"Christian Arab",Data1!BY129=3,"Russian Christian", Data1!BY129=4,"Circassian",Data1!BY129=5,"Druze", Data1!BY129=6,"Ethiopian", Data1!BY129=7,"Ashkenazi", Data1!BY129=8,"Mizrachi",Data1!BY129=9,"Other", Data1!BY129="null","null" )</f>
        <v>Muslim Arab</v>
      </c>
      <c r="F127" t="str" cm="1">
        <f t="array" ref="F127">_xlfn.IFS(Data1!CA129=1,"Religious", Data1!CA129=2,"Traditional",Data1!CA129=3,"Secular", Data1!CA129="null", "null")</f>
        <v>Secular</v>
      </c>
      <c r="G127" s="51" t="str" cm="1">
        <f t="array" ref="G127">_xlfn.IFS(Data1!CC129=1,"Elementary",Data1!CC129=2,"High-school",Data1!CC129=3,"Academic", Data1!CC129="null","null")</f>
        <v>Academic</v>
      </c>
      <c r="H127" s="51" t="str" cm="1">
        <f t="array" ref="H127">_xlfn.IFS(Data1!CF129=1,"Below average",Data1!CF129=2,"Average",Data1!CF129=3,"Above average",Data1!CF129="null","null")</f>
        <v>Below average</v>
      </c>
      <c r="I127" s="51" t="str" cm="1">
        <f t="array" ref="I127">_xlfn.IFS(Data3!FN128=1,"Never smoked",Data3!FN128=2,"Stopped smoking completely",Data3!FN128="3b","Smokes less than before pregnancy",Data3!FN128="3a","Smokes today as before pregnancy",Data3!FN128="null","null")</f>
        <v>Never smoked</v>
      </c>
      <c r="J127" t="str" cm="1">
        <f t="array" ref="J127">_xlfn.IFS(Data3!FQ128=0,"Doesnt smoke",Data3!FQ128=1,"Smoke",Data3!FQ128="null","null")</f>
        <v>Smoke</v>
      </c>
      <c r="K127" t="str" cm="1">
        <f t="array" ref="K127">_xlfn.IFS(Data1!CP129=1,"First trimester",Data1!CP129=2,"Second trimester",Data1!CP129=3,"Third trimester",Data1!CP129="null","null")</f>
        <v>First trimester</v>
      </c>
      <c r="L127" s="51" t="str" cm="1">
        <f t="array" ref="L127">_xlfn.IFS(Data2!EX129=1, "Adequate pregnancy monitoring", Data2!EX129=2, "Medium pregnancy monitoring", Data2!EX129=3, "Inadequate pregnancy monitoring",Data2!EX129="null","null")</f>
        <v>Medium pregnancy monitoring</v>
      </c>
      <c r="M127" t="str" cm="1">
        <f t="array" ref="M127">_xlfn.IFS(Data1!CG129=0,"No",Data1!CG129=1,"Yes",Data1!CG129="null","null")</f>
        <v>null</v>
      </c>
      <c r="N127" t="str" cm="1">
        <f t="array" ref="N127">_xlfn.IFS(Data1!CZ129=0,"No",Data1!CZ129=1,"Yes",Data1!CZ129="null","null")</f>
        <v>No</v>
      </c>
    </row>
    <row r="128" spans="1:14" ht="39.6" x14ac:dyDescent="0.25">
      <c r="A128" t="str">
        <f>Categorize!T128</f>
        <v>week not premature</v>
      </c>
      <c r="B128" t="str">
        <f>Categorize!I128</f>
        <v>20-39</v>
      </c>
      <c r="C128" s="51" t="str" cm="1">
        <f t="array" ref="C128">_xlfn.IFS(Data1!E130=1,"Isreal",Data1!E130=2,"the former Soviet Union",Data1!E130=3,"Else", Data1!E130="null","null")</f>
        <v>the former Soviet Union</v>
      </c>
      <c r="D128" t="str" cm="1">
        <f t="array" ref="D128">_xlfn.IFS(Data1!G130=1,"Yes",Data1!G130=0,"No",Data1!G130="null","null")</f>
        <v>No</v>
      </c>
      <c r="E128" t="str" cm="1">
        <f t="array" ref="E128">_xlfn.IFS(Data1!BY130=1,"Muslim Arab",Data1!BY130=2,"Christian Arab",Data1!BY130=3,"Russian Christian", Data1!BY130=4,"Circassian",Data1!BY130=5,"Druze", Data1!BY130=6,"Ethiopian", Data1!BY130=7,"Ashkenazi", Data1!BY130=8,"Mizrachi",Data1!BY130=9,"Other", Data1!BY130="null","null" )</f>
        <v>Muslim Arab</v>
      </c>
      <c r="F128" t="str" cm="1">
        <f t="array" ref="F128">_xlfn.IFS(Data1!CA130=1,"Religious", Data1!CA130=2,"Traditional",Data1!CA130=3,"Secular", Data1!CA130="null", "null")</f>
        <v>Secular</v>
      </c>
      <c r="G128" s="51" t="str" cm="1">
        <f t="array" ref="G128">_xlfn.IFS(Data1!CC130=1,"Elementary",Data1!CC130=2,"High-school",Data1!CC130=3,"Academic", Data1!CC130="null","null")</f>
        <v>High-school</v>
      </c>
      <c r="H128" s="51" t="str" cm="1">
        <f t="array" ref="H128">_xlfn.IFS(Data1!CF130=1,"Below average",Data1!CF130=2,"Average",Data1!CF130=3,"Above average",Data1!CF130="null","null")</f>
        <v>Below average</v>
      </c>
      <c r="I128" s="51" t="str" cm="1">
        <f t="array" ref="I128">_xlfn.IFS(Data3!FN129=1,"Never smoked",Data3!FN129=2,"Stopped smoking completely",Data3!FN129="3b","Smokes less than before pregnancy",Data3!FN129="3a","Smokes today as before pregnancy",Data3!FN129="null","null")</f>
        <v>Never smoked</v>
      </c>
      <c r="J128" t="str" cm="1">
        <f t="array" ref="J128">_xlfn.IFS(Data3!FQ129=0,"Doesnt smoke",Data3!FQ129=1,"Smoke",Data3!FQ129="null","null")</f>
        <v>Smoke</v>
      </c>
      <c r="K128" t="str" cm="1">
        <f t="array" ref="K128">_xlfn.IFS(Data1!CP130=1,"First trimester",Data1!CP130=2,"Second trimester",Data1!CP130=3,"Third trimester",Data1!CP130="null","null")</f>
        <v>First trimester</v>
      </c>
      <c r="L128" s="51" t="str" cm="1">
        <f t="array" ref="L128">_xlfn.IFS(Data2!EX130=1, "Adequate pregnancy monitoring", Data2!EX130=2, "Medium pregnancy monitoring", Data2!EX130=3, "Inadequate pregnancy monitoring",Data2!EX130="null","null")</f>
        <v>Medium pregnancy monitoring</v>
      </c>
      <c r="M128" t="str" cm="1">
        <f t="array" ref="M128">_xlfn.IFS(Data1!CG130=0,"No",Data1!CG130=1,"Yes",Data1!CG130="null","null")</f>
        <v>null</v>
      </c>
      <c r="N128" t="str" cm="1">
        <f t="array" ref="N128">_xlfn.IFS(Data1!CZ130=0,"No",Data1!CZ130=1,"Yes",Data1!CZ130="null","null")</f>
        <v>No</v>
      </c>
    </row>
    <row r="129" spans="1:14" ht="39.6" x14ac:dyDescent="0.25">
      <c r="A129" t="str">
        <f>Categorize!T129</f>
        <v>week not premature</v>
      </c>
      <c r="B129" t="str">
        <f>Categorize!I129</f>
        <v>20-39</v>
      </c>
      <c r="C129" s="51" t="str" cm="1">
        <f t="array" ref="C129">_xlfn.IFS(Data1!E131=1,"Isreal",Data1!E131=2,"the former Soviet Union",Data1!E131=3,"Else", Data1!E131="null","null")</f>
        <v>Isreal</v>
      </c>
      <c r="D129" t="str" cm="1">
        <f t="array" ref="D129">_xlfn.IFS(Data1!G131=1,"Yes",Data1!G131=0,"No",Data1!G131="null","null")</f>
        <v>No</v>
      </c>
      <c r="E129" t="str" cm="1">
        <f t="array" ref="E129">_xlfn.IFS(Data1!BY131=1,"Muslim Arab",Data1!BY131=2,"Christian Arab",Data1!BY131=3,"Russian Christian", Data1!BY131=4,"Circassian",Data1!BY131=5,"Druze", Data1!BY131=6,"Ethiopian", Data1!BY131=7,"Ashkenazi", Data1!BY131=8,"Mizrachi",Data1!BY131=9,"Other", Data1!BY131="null","null" )</f>
        <v>Muslim Arab</v>
      </c>
      <c r="F129" t="str" cm="1">
        <f t="array" ref="F129">_xlfn.IFS(Data1!CA131=1,"Religious", Data1!CA131=2,"Traditional",Data1!CA131=3,"Secular", Data1!CA131="null", "null")</f>
        <v>Secular</v>
      </c>
      <c r="G129" s="51" t="str" cm="1">
        <f t="array" ref="G129">_xlfn.IFS(Data1!CC131=1,"Elementary",Data1!CC131=2,"High-school",Data1!CC131=3,"Academic", Data1!CC131="null","null")</f>
        <v>High-school</v>
      </c>
      <c r="H129" s="51" t="str" cm="1">
        <f t="array" ref="H129">_xlfn.IFS(Data1!CF131=1,"Below average",Data1!CF131=2,"Average",Data1!CF131=3,"Above average",Data1!CF131="null","null")</f>
        <v>Below average</v>
      </c>
      <c r="I129" s="51" t="str" cm="1">
        <f t="array" ref="I129">_xlfn.IFS(Data3!FN130=1,"Never smoked",Data3!FN130=2,"Stopped smoking completely",Data3!FN130="3b","Smokes less than before pregnancy",Data3!FN130="3a","Smokes today as before pregnancy",Data3!FN130="null","null")</f>
        <v>Never smoked</v>
      </c>
      <c r="J129" t="str" cm="1">
        <f t="array" ref="J129">_xlfn.IFS(Data3!FQ130=0,"Doesnt smoke",Data3!FQ130=1,"Smoke",Data3!FQ130="null","null")</f>
        <v>Doesnt smoke</v>
      </c>
      <c r="K129" t="str" cm="1">
        <f t="array" ref="K129">_xlfn.IFS(Data1!CP131=1,"First trimester",Data1!CP131=2,"Second trimester",Data1!CP131=3,"Third trimester",Data1!CP131="null","null")</f>
        <v>First trimester</v>
      </c>
      <c r="L129" s="51" t="str" cm="1">
        <f t="array" ref="L129">_xlfn.IFS(Data2!EX131=1, "Adequate pregnancy monitoring", Data2!EX131=2, "Medium pregnancy monitoring", Data2!EX131=3, "Inadequate pregnancy monitoring",Data2!EX131="null","null")</f>
        <v>Inadequate pregnancy monitoring</v>
      </c>
      <c r="M129" t="str" cm="1">
        <f t="array" ref="M129">_xlfn.IFS(Data1!CG131=0,"No",Data1!CG131=1,"Yes",Data1!CG131="null","null")</f>
        <v>null</v>
      </c>
      <c r="N129" t="str" cm="1">
        <f t="array" ref="N129">_xlfn.IFS(Data1!CZ131=0,"No",Data1!CZ131=1,"Yes",Data1!CZ131="null","null")</f>
        <v>No</v>
      </c>
    </row>
    <row r="130" spans="1:14" ht="39.6" x14ac:dyDescent="0.25">
      <c r="A130" t="str">
        <f>Categorize!T130</f>
        <v>week not premature</v>
      </c>
      <c r="B130" t="str">
        <f>Categorize!I130</f>
        <v>20-39</v>
      </c>
      <c r="C130" s="51" t="str" cm="1">
        <f t="array" ref="C130">_xlfn.IFS(Data1!E132=1,"Isreal",Data1!E132=2,"the former Soviet Union",Data1!E132=3,"Else", Data1!E132="null","null")</f>
        <v>Isreal</v>
      </c>
      <c r="D130" t="str" cm="1">
        <f t="array" ref="D130">_xlfn.IFS(Data1!G132=1,"Yes",Data1!G132=0,"No",Data1!G132="null","null")</f>
        <v>No</v>
      </c>
      <c r="E130" t="str" cm="1">
        <f t="array" ref="E130">_xlfn.IFS(Data1!BY132=1,"Muslim Arab",Data1!BY132=2,"Christian Arab",Data1!BY132=3,"Russian Christian", Data1!BY132=4,"Circassian",Data1!BY132=5,"Druze", Data1!BY132=6,"Ethiopian", Data1!BY132=7,"Ashkenazi", Data1!BY132=8,"Mizrachi",Data1!BY132=9,"Other", Data1!BY132="null","null" )</f>
        <v>Muslim Arab</v>
      </c>
      <c r="F130" t="str" cm="1">
        <f t="array" ref="F130">_xlfn.IFS(Data1!CA132=1,"Religious", Data1!CA132=2,"Traditional",Data1!CA132=3,"Secular", Data1!CA132="null", "null")</f>
        <v>Secular</v>
      </c>
      <c r="G130" s="51" t="str" cm="1">
        <f t="array" ref="G130">_xlfn.IFS(Data1!CC132=1,"Elementary",Data1!CC132=2,"High-school",Data1!CC132=3,"Academic", Data1!CC132="null","null")</f>
        <v>Academic</v>
      </c>
      <c r="H130" s="51" t="str" cm="1">
        <f t="array" ref="H130">_xlfn.IFS(Data1!CF132=1,"Below average",Data1!CF132=2,"Average",Data1!CF132=3,"Above average",Data1!CF132="null","null")</f>
        <v>null</v>
      </c>
      <c r="I130" s="51" t="str" cm="1">
        <f t="array" ref="I130">_xlfn.IFS(Data3!FN131=1,"Never smoked",Data3!FN131=2,"Stopped smoking completely",Data3!FN131="3b","Smokes less than before pregnancy",Data3!FN131="3a","Smokes today as before pregnancy",Data3!FN131="null","null")</f>
        <v>Never smoked</v>
      </c>
      <c r="J130" t="str" cm="1">
        <f t="array" ref="J130">_xlfn.IFS(Data3!FQ131=0,"Doesnt smoke",Data3!FQ131=1,"Smoke",Data3!FQ131="null","null")</f>
        <v>Doesnt smoke</v>
      </c>
      <c r="K130" t="str" cm="1">
        <f t="array" ref="K130">_xlfn.IFS(Data1!CP132=1,"First trimester",Data1!CP132=2,"Second trimester",Data1!CP132=3,"Third trimester",Data1!CP132="null","null")</f>
        <v>First trimester</v>
      </c>
      <c r="L130" s="51" t="str" cm="1">
        <f t="array" ref="L130">_xlfn.IFS(Data2!EX132=1, "Adequate pregnancy monitoring", Data2!EX132=2, "Medium pregnancy monitoring", Data2!EX132=3, "Inadequate pregnancy monitoring",Data2!EX132="null","null")</f>
        <v>Inadequate pregnancy monitoring</v>
      </c>
      <c r="M130" t="str" cm="1">
        <f t="array" ref="M130">_xlfn.IFS(Data1!CG132=0,"No",Data1!CG132=1,"Yes",Data1!CG132="null","null")</f>
        <v>null</v>
      </c>
      <c r="N130" t="str" cm="1">
        <f t="array" ref="N130">_xlfn.IFS(Data1!CZ132=0,"No",Data1!CZ132=1,"Yes",Data1!CZ132="null","null")</f>
        <v>No</v>
      </c>
    </row>
    <row r="131" spans="1:14" ht="39.6" x14ac:dyDescent="0.25">
      <c r="A131" t="str">
        <f>Categorize!T131</f>
        <v>week not premature</v>
      </c>
      <c r="B131" t="str">
        <f>Categorize!I131</f>
        <v>20-39</v>
      </c>
      <c r="C131" s="51" t="str" cm="1">
        <f t="array" ref="C131">_xlfn.IFS(Data1!E133=1,"Isreal",Data1!E133=2,"the former Soviet Union",Data1!E133=3,"Else", Data1!E133="null","null")</f>
        <v>Isreal</v>
      </c>
      <c r="D131" t="str" cm="1">
        <f t="array" ref="D131">_xlfn.IFS(Data1!G133=1,"Yes",Data1!G133=0,"No",Data1!G133="null","null")</f>
        <v>No</v>
      </c>
      <c r="E131" t="str" cm="1">
        <f t="array" ref="E131">_xlfn.IFS(Data1!BY133=1,"Muslim Arab",Data1!BY133=2,"Christian Arab",Data1!BY133=3,"Russian Christian", Data1!BY133=4,"Circassian",Data1!BY133=5,"Druze", Data1!BY133=6,"Ethiopian", Data1!BY133=7,"Ashkenazi", Data1!BY133=8,"Mizrachi",Data1!BY133=9,"Other", Data1!BY133="null","null" )</f>
        <v>Christian Arab</v>
      </c>
      <c r="F131" t="str" cm="1">
        <f t="array" ref="F131">_xlfn.IFS(Data1!CA133=1,"Religious", Data1!CA133=2,"Traditional",Data1!CA133=3,"Secular", Data1!CA133="null", "null")</f>
        <v>Traditional</v>
      </c>
      <c r="G131" s="51" t="str" cm="1">
        <f t="array" ref="G131">_xlfn.IFS(Data1!CC133=1,"Elementary",Data1!CC133=2,"High-school",Data1!CC133=3,"Academic", Data1!CC133="null","null")</f>
        <v>High-school</v>
      </c>
      <c r="H131" s="51" t="str" cm="1">
        <f t="array" ref="H131">_xlfn.IFS(Data1!CF133=1,"Below average",Data1!CF133=2,"Average",Data1!CF133=3,"Above average",Data1!CF133="null","null")</f>
        <v>null</v>
      </c>
      <c r="I131" s="51" t="str" cm="1">
        <f t="array" ref="I131">_xlfn.IFS(Data3!FN132=1,"Never smoked",Data3!FN132=2,"Stopped smoking completely",Data3!FN132="3b","Smokes less than before pregnancy",Data3!FN132="3a","Smokes today as before pregnancy",Data3!FN132="null","null")</f>
        <v>Never smoked</v>
      </c>
      <c r="J131" t="str" cm="1">
        <f t="array" ref="J131">_xlfn.IFS(Data3!FQ132=0,"Doesnt smoke",Data3!FQ132=1,"Smoke",Data3!FQ132="null","null")</f>
        <v>Smoke</v>
      </c>
      <c r="K131" t="str" cm="1">
        <f t="array" ref="K131">_xlfn.IFS(Data1!CP133=1,"First trimester",Data1!CP133=2,"Second trimester",Data1!CP133=3,"Third trimester",Data1!CP133="null","null")</f>
        <v>Second trimester</v>
      </c>
      <c r="L131" s="51" t="str" cm="1">
        <f t="array" ref="L131">_xlfn.IFS(Data2!EX133=1, "Adequate pregnancy monitoring", Data2!EX133=2, "Medium pregnancy monitoring", Data2!EX133=3, "Inadequate pregnancy monitoring",Data2!EX133="null","null")</f>
        <v>Medium pregnancy monitoring</v>
      </c>
      <c r="M131" t="str" cm="1">
        <f t="array" ref="M131">_xlfn.IFS(Data1!CG133=0,"No",Data1!CG133=1,"Yes",Data1!CG133="null","null")</f>
        <v>null</v>
      </c>
      <c r="N131" t="str" cm="1">
        <f t="array" ref="N131">_xlfn.IFS(Data1!CZ133=0,"No",Data1!CZ133=1,"Yes",Data1!CZ133="null","null")</f>
        <v>No</v>
      </c>
    </row>
    <row r="132" spans="1:14" ht="39.6" x14ac:dyDescent="0.25">
      <c r="A132" t="str">
        <f>Categorize!T132</f>
        <v>week not premature</v>
      </c>
      <c r="B132" t="str">
        <f>Categorize!I132</f>
        <v>20-39</v>
      </c>
      <c r="C132" s="51" t="str" cm="1">
        <f t="array" ref="C132">_xlfn.IFS(Data1!E134=1,"Isreal",Data1!E134=2,"the former Soviet Union",Data1!E134=3,"Else", Data1!E134="null","null")</f>
        <v>Isreal</v>
      </c>
      <c r="D132" t="str" cm="1">
        <f t="array" ref="D132">_xlfn.IFS(Data1!G134=1,"Yes",Data1!G134=0,"No",Data1!G134="null","null")</f>
        <v>No</v>
      </c>
      <c r="E132" t="str" cm="1">
        <f t="array" ref="E132">_xlfn.IFS(Data1!BY134=1,"Muslim Arab",Data1!BY134=2,"Christian Arab",Data1!BY134=3,"Russian Christian", Data1!BY134=4,"Circassian",Data1!BY134=5,"Druze", Data1!BY134=6,"Ethiopian", Data1!BY134=7,"Ashkenazi", Data1!BY134=8,"Mizrachi",Data1!BY134=9,"Other", Data1!BY134="null","null" )</f>
        <v>Christian Arab</v>
      </c>
      <c r="F132" t="str" cm="1">
        <f t="array" ref="F132">_xlfn.IFS(Data1!CA134=1,"Religious", Data1!CA134=2,"Traditional",Data1!CA134=3,"Secular", Data1!CA134="null", "null")</f>
        <v>Traditional</v>
      </c>
      <c r="G132" s="51" t="str" cm="1">
        <f t="array" ref="G132">_xlfn.IFS(Data1!CC134=1,"Elementary",Data1!CC134=2,"High-school",Data1!CC134=3,"Academic", Data1!CC134="null","null")</f>
        <v>High-school</v>
      </c>
      <c r="H132" s="51" t="str" cm="1">
        <f t="array" ref="H132">_xlfn.IFS(Data1!CF134=1,"Below average",Data1!CF134=2,"Average",Data1!CF134=3,"Above average",Data1!CF134="null","null")</f>
        <v>null</v>
      </c>
      <c r="I132" s="51" t="str" cm="1">
        <f t="array" ref="I132">_xlfn.IFS(Data3!FN133=1,"Never smoked",Data3!FN133=2,"Stopped smoking completely",Data3!FN133="3b","Smokes less than before pregnancy",Data3!FN133="3a","Smokes today as before pregnancy",Data3!FN133="null","null")</f>
        <v>Never smoked</v>
      </c>
      <c r="J132" t="str" cm="1">
        <f t="array" ref="J132">_xlfn.IFS(Data3!FQ133=0,"Doesnt smoke",Data3!FQ133=1,"Smoke",Data3!FQ133="null","null")</f>
        <v>Smoke</v>
      </c>
      <c r="K132" t="str" cm="1">
        <f t="array" ref="K132">_xlfn.IFS(Data1!CP134=1,"First trimester",Data1!CP134=2,"Second trimester",Data1!CP134=3,"Third trimester",Data1!CP134="null","null")</f>
        <v>First trimester</v>
      </c>
      <c r="L132" s="51" t="str" cm="1">
        <f t="array" ref="L132">_xlfn.IFS(Data2!EX134=1, "Adequate pregnancy monitoring", Data2!EX134=2, "Medium pregnancy monitoring", Data2!EX134=3, "Inadequate pregnancy monitoring",Data2!EX134="null","null")</f>
        <v>Medium pregnancy monitoring</v>
      </c>
      <c r="M132" t="str" cm="1">
        <f t="array" ref="M132">_xlfn.IFS(Data1!CG134=0,"No",Data1!CG134=1,"Yes",Data1!CG134="null","null")</f>
        <v>No</v>
      </c>
      <c r="N132" t="str" cm="1">
        <f t="array" ref="N132">_xlfn.IFS(Data1!CZ134=0,"No",Data1!CZ134=1,"Yes",Data1!CZ134="null","null")</f>
        <v>No</v>
      </c>
    </row>
    <row r="133" spans="1:14" ht="39.6" x14ac:dyDescent="0.25">
      <c r="A133" t="str">
        <f>Categorize!T133</f>
        <v>week not premature</v>
      </c>
      <c r="B133" t="str">
        <f>Categorize!I133</f>
        <v>20-39</v>
      </c>
      <c r="C133" s="51" t="str" cm="1">
        <f t="array" ref="C133">_xlfn.IFS(Data1!E135=1,"Isreal",Data1!E135=2,"the former Soviet Union",Data1!E135=3,"Else", Data1!E135="null","null")</f>
        <v>the former Soviet Union</v>
      </c>
      <c r="D133" t="str" cm="1">
        <f t="array" ref="D133">_xlfn.IFS(Data1!G135=1,"Yes",Data1!G135=0,"No",Data1!G135="null","null")</f>
        <v>No</v>
      </c>
      <c r="E133" t="str" cm="1">
        <f t="array" ref="E133">_xlfn.IFS(Data1!BY135=1,"Muslim Arab",Data1!BY135=2,"Christian Arab",Data1!BY135=3,"Russian Christian", Data1!BY135=4,"Circassian",Data1!BY135=5,"Druze", Data1!BY135=6,"Ethiopian", Data1!BY135=7,"Ashkenazi", Data1!BY135=8,"Mizrachi",Data1!BY135=9,"Other", Data1!BY135="null","null" )</f>
        <v>Muslim Arab</v>
      </c>
      <c r="F133" t="str" cm="1">
        <f t="array" ref="F133">_xlfn.IFS(Data1!CA135=1,"Religious", Data1!CA135=2,"Traditional",Data1!CA135=3,"Secular", Data1!CA135="null", "null")</f>
        <v>Secular</v>
      </c>
      <c r="G133" s="51" t="str" cm="1">
        <f t="array" ref="G133">_xlfn.IFS(Data1!CC135=1,"Elementary",Data1!CC135=2,"High-school",Data1!CC135=3,"Academic", Data1!CC135="null","null")</f>
        <v>Academic</v>
      </c>
      <c r="H133" s="51" t="str" cm="1">
        <f t="array" ref="H133">_xlfn.IFS(Data1!CF135=1,"Below average",Data1!CF135=2,"Average",Data1!CF135=3,"Above average",Data1!CF135="null","null")</f>
        <v>null</v>
      </c>
      <c r="I133" s="51" t="str" cm="1">
        <f t="array" ref="I133">_xlfn.IFS(Data3!FN134=1,"Never smoked",Data3!FN134=2,"Stopped smoking completely",Data3!FN134="3b","Smokes less than before pregnancy",Data3!FN134="3a","Smokes today as before pregnancy",Data3!FN134="null","null")</f>
        <v>Never smoked</v>
      </c>
      <c r="J133" t="str" cm="1">
        <f t="array" ref="J133">_xlfn.IFS(Data3!FQ134=0,"Doesnt smoke",Data3!FQ134=1,"Smoke",Data3!FQ134="null","null")</f>
        <v>Doesnt smoke</v>
      </c>
      <c r="K133" t="str" cm="1">
        <f t="array" ref="K133">_xlfn.IFS(Data1!CP135=1,"First trimester",Data1!CP135=2,"Second trimester",Data1!CP135=3,"Third trimester",Data1!CP135="null","null")</f>
        <v>Second trimester</v>
      </c>
      <c r="L133" s="51" t="str" cm="1">
        <f t="array" ref="L133">_xlfn.IFS(Data2!EX135=1, "Adequate pregnancy monitoring", Data2!EX135=2, "Medium pregnancy monitoring", Data2!EX135=3, "Inadequate pregnancy monitoring",Data2!EX135="null","null")</f>
        <v>Medium pregnancy monitoring</v>
      </c>
      <c r="M133" t="str" cm="1">
        <f t="array" ref="M133">_xlfn.IFS(Data1!CG135=0,"No",Data1!CG135=1,"Yes",Data1!CG135="null","null")</f>
        <v>No</v>
      </c>
      <c r="N133" t="str" cm="1">
        <f t="array" ref="N133">_xlfn.IFS(Data1!CZ135=0,"No",Data1!CZ135=1,"Yes",Data1!CZ135="null","null")</f>
        <v>No</v>
      </c>
    </row>
    <row r="134" spans="1:14" ht="39.6" x14ac:dyDescent="0.25">
      <c r="A134" t="str">
        <f>Categorize!T134</f>
        <v>week not premature</v>
      </c>
      <c r="B134" t="str">
        <f>Categorize!I134</f>
        <v>20-39</v>
      </c>
      <c r="C134" s="51" t="str" cm="1">
        <f t="array" ref="C134">_xlfn.IFS(Data1!E136=1,"Isreal",Data1!E136=2,"the former Soviet Union",Data1!E136=3,"Else", Data1!E136="null","null")</f>
        <v>Isreal</v>
      </c>
      <c r="D134" t="str" cm="1">
        <f t="array" ref="D134">_xlfn.IFS(Data1!G136=1,"Yes",Data1!G136=0,"No",Data1!G136="null","null")</f>
        <v>No</v>
      </c>
      <c r="E134" t="str" cm="1">
        <f t="array" ref="E134">_xlfn.IFS(Data1!BY136=1,"Muslim Arab",Data1!BY136=2,"Christian Arab",Data1!BY136=3,"Russian Christian", Data1!BY136=4,"Circassian",Data1!BY136=5,"Druze", Data1!BY136=6,"Ethiopian", Data1!BY136=7,"Ashkenazi", Data1!BY136=8,"Mizrachi",Data1!BY136=9,"Other", Data1!BY136="null","null" )</f>
        <v>Muslim Arab</v>
      </c>
      <c r="F134" t="str" cm="1">
        <f t="array" ref="F134">_xlfn.IFS(Data1!CA136=1,"Religious", Data1!CA136=2,"Traditional",Data1!CA136=3,"Secular", Data1!CA136="null", "null")</f>
        <v>Traditional</v>
      </c>
      <c r="G134" s="51" t="str" cm="1">
        <f t="array" ref="G134">_xlfn.IFS(Data1!CC136=1,"Elementary",Data1!CC136=2,"High-school",Data1!CC136=3,"Academic", Data1!CC136="null","null")</f>
        <v>High-school</v>
      </c>
      <c r="H134" s="51" t="str" cm="1">
        <f t="array" ref="H134">_xlfn.IFS(Data1!CF136=1,"Below average",Data1!CF136=2,"Average",Data1!CF136=3,"Above average",Data1!CF136="null","null")</f>
        <v>Below average</v>
      </c>
      <c r="I134" s="51" t="str" cm="1">
        <f t="array" ref="I134">_xlfn.IFS(Data3!FN135=1,"Never smoked",Data3!FN135=2,"Stopped smoking completely",Data3!FN135="3b","Smokes less than before pregnancy",Data3!FN135="3a","Smokes today as before pregnancy",Data3!FN135="null","null")</f>
        <v>Smokes today as before pregnancy</v>
      </c>
      <c r="J134" t="str" cm="1">
        <f t="array" ref="J134">_xlfn.IFS(Data3!FQ135=0,"Doesnt smoke",Data3!FQ135=1,"Smoke",Data3!FQ135="null","null")</f>
        <v>Smoke</v>
      </c>
      <c r="K134" t="str" cm="1">
        <f t="array" ref="K134">_xlfn.IFS(Data1!CP136=1,"First trimester",Data1!CP136=2,"Second trimester",Data1!CP136=3,"Third trimester",Data1!CP136="null","null")</f>
        <v>First trimester</v>
      </c>
      <c r="L134" s="51" t="str" cm="1">
        <f t="array" ref="L134">_xlfn.IFS(Data2!EX136=1, "Adequate pregnancy monitoring", Data2!EX136=2, "Medium pregnancy monitoring", Data2!EX136=3, "Inadequate pregnancy monitoring",Data2!EX136="null","null")</f>
        <v>Medium pregnancy monitoring</v>
      </c>
      <c r="M134" t="str" cm="1">
        <f t="array" ref="M134">_xlfn.IFS(Data1!CG136=0,"No",Data1!CG136=1,"Yes",Data1!CG136="null","null")</f>
        <v>No</v>
      </c>
      <c r="N134" t="str" cm="1">
        <f t="array" ref="N134">_xlfn.IFS(Data1!CZ136=0,"No",Data1!CZ136=1,"Yes",Data1!CZ136="null","null")</f>
        <v>No</v>
      </c>
    </row>
    <row r="135" spans="1:14" ht="39.6" x14ac:dyDescent="0.25">
      <c r="A135" t="str">
        <f>Categorize!T135</f>
        <v>week not premature</v>
      </c>
      <c r="B135" t="str">
        <f>Categorize!I135</f>
        <v>20-39</v>
      </c>
      <c r="C135" s="51" t="str" cm="1">
        <f t="array" ref="C135">_xlfn.IFS(Data1!E137=1,"Isreal",Data1!E137=2,"the former Soviet Union",Data1!E137=3,"Else", Data1!E137="null","null")</f>
        <v>the former Soviet Union</v>
      </c>
      <c r="D135" t="str" cm="1">
        <f t="array" ref="D135">_xlfn.IFS(Data1!G137=1,"Yes",Data1!G137=0,"No",Data1!G137="null","null")</f>
        <v>No</v>
      </c>
      <c r="E135" t="str" cm="1">
        <f t="array" ref="E135">_xlfn.IFS(Data1!BY137=1,"Muslim Arab",Data1!BY137=2,"Christian Arab",Data1!BY137=3,"Russian Christian", Data1!BY137=4,"Circassian",Data1!BY137=5,"Druze", Data1!BY137=6,"Ethiopian", Data1!BY137=7,"Ashkenazi", Data1!BY137=8,"Mizrachi",Data1!BY137=9,"Other", Data1!BY137="null","null" )</f>
        <v>Muslim Arab</v>
      </c>
      <c r="F135" t="str" cm="1">
        <f t="array" ref="F135">_xlfn.IFS(Data1!CA137=1,"Religious", Data1!CA137=2,"Traditional",Data1!CA137=3,"Secular", Data1!CA137="null", "null")</f>
        <v>Secular</v>
      </c>
      <c r="G135" s="51" t="str" cm="1">
        <f t="array" ref="G135">_xlfn.IFS(Data1!CC137=1,"Elementary",Data1!CC137=2,"High-school",Data1!CC137=3,"Academic", Data1!CC137="null","null")</f>
        <v>High-school</v>
      </c>
      <c r="H135" s="51" t="str" cm="1">
        <f t="array" ref="H135">_xlfn.IFS(Data1!CF137=1,"Below average",Data1!CF137=2,"Average",Data1!CF137=3,"Above average",Data1!CF137="null","null")</f>
        <v>Below average</v>
      </c>
      <c r="I135" s="51" t="str" cm="1">
        <f t="array" ref="I135">_xlfn.IFS(Data3!FN136=1,"Never smoked",Data3!FN136=2,"Stopped smoking completely",Data3!FN136="3b","Smokes less than before pregnancy",Data3!FN136="3a","Smokes today as before pregnancy",Data3!FN136="null","null")</f>
        <v>Never smoked</v>
      </c>
      <c r="J135" t="str" cm="1">
        <f t="array" ref="J135">_xlfn.IFS(Data3!FQ136=0,"Doesnt smoke",Data3!FQ136=1,"Smoke",Data3!FQ136="null","null")</f>
        <v>Smoke</v>
      </c>
      <c r="K135" t="str" cm="1">
        <f t="array" ref="K135">_xlfn.IFS(Data1!CP137=1,"First trimester",Data1!CP137=2,"Second trimester",Data1!CP137=3,"Third trimester",Data1!CP137="null","null")</f>
        <v>First trimester</v>
      </c>
      <c r="L135" s="51" t="str" cm="1">
        <f t="array" ref="L135">_xlfn.IFS(Data2!EX137=1, "Adequate pregnancy monitoring", Data2!EX137=2, "Medium pregnancy monitoring", Data2!EX137=3, "Inadequate pregnancy monitoring",Data2!EX137="null","null")</f>
        <v>Medium pregnancy monitoring</v>
      </c>
      <c r="M135" t="str" cm="1">
        <f t="array" ref="M135">_xlfn.IFS(Data1!CG137=0,"No",Data1!CG137=1,"Yes",Data1!CG137="null","null")</f>
        <v>No</v>
      </c>
      <c r="N135" t="str" cm="1">
        <f t="array" ref="N135">_xlfn.IFS(Data1!CZ137=0,"No",Data1!CZ137=1,"Yes",Data1!CZ137="null","null")</f>
        <v>No</v>
      </c>
    </row>
    <row r="136" spans="1:14" ht="39.6" x14ac:dyDescent="0.25">
      <c r="A136" t="str">
        <f>Categorize!T136</f>
        <v>week not premature</v>
      </c>
      <c r="B136" t="str">
        <f>Categorize!I136</f>
        <v>20-39</v>
      </c>
      <c r="C136" s="51" t="str" cm="1">
        <f t="array" ref="C136">_xlfn.IFS(Data1!E138=1,"Isreal",Data1!E138=2,"the former Soviet Union",Data1!E138=3,"Else", Data1!E138="null","null")</f>
        <v>Isreal</v>
      </c>
      <c r="D136" t="str" cm="1">
        <f t="array" ref="D136">_xlfn.IFS(Data1!G138=1,"Yes",Data1!G138=0,"No",Data1!G138="null","null")</f>
        <v>No</v>
      </c>
      <c r="E136" t="str" cm="1">
        <f t="array" ref="E136">_xlfn.IFS(Data1!BY138=1,"Muslim Arab",Data1!BY138=2,"Christian Arab",Data1!BY138=3,"Russian Christian", Data1!BY138=4,"Circassian",Data1!BY138=5,"Druze", Data1!BY138=6,"Ethiopian", Data1!BY138=7,"Ashkenazi", Data1!BY138=8,"Mizrachi",Data1!BY138=9,"Other", Data1!BY138="null","null" )</f>
        <v>Muslim Arab</v>
      </c>
      <c r="F136" t="str" cm="1">
        <f t="array" ref="F136">_xlfn.IFS(Data1!CA138=1,"Religious", Data1!CA138=2,"Traditional",Data1!CA138=3,"Secular", Data1!CA138="null", "null")</f>
        <v>Religious</v>
      </c>
      <c r="G136" s="51" t="str" cm="1">
        <f t="array" ref="G136">_xlfn.IFS(Data1!CC138=1,"Elementary",Data1!CC138=2,"High-school",Data1!CC138=3,"Academic", Data1!CC138="null","null")</f>
        <v>High-school</v>
      </c>
      <c r="H136" s="51" t="str" cm="1">
        <f t="array" ref="H136">_xlfn.IFS(Data1!CF138=1,"Below average",Data1!CF138=2,"Average",Data1!CF138=3,"Above average",Data1!CF138="null","null")</f>
        <v>Below average</v>
      </c>
      <c r="I136" s="51" t="str" cm="1">
        <f t="array" ref="I136">_xlfn.IFS(Data3!FN137=1,"Never smoked",Data3!FN137=2,"Stopped smoking completely",Data3!FN137="3b","Smokes less than before pregnancy",Data3!FN137="3a","Smokes today as before pregnancy",Data3!FN137="null","null")</f>
        <v>Never smoked</v>
      </c>
      <c r="J136" t="str" cm="1">
        <f t="array" ref="J136">_xlfn.IFS(Data3!FQ137=0,"Doesnt smoke",Data3!FQ137=1,"Smoke",Data3!FQ137="null","null")</f>
        <v>Doesnt smoke</v>
      </c>
      <c r="K136" t="str" cm="1">
        <f t="array" ref="K136">_xlfn.IFS(Data1!CP138=1,"First trimester",Data1!CP138=2,"Second trimester",Data1!CP138=3,"Third trimester",Data1!CP138="null","null")</f>
        <v>First trimester</v>
      </c>
      <c r="L136" s="51" t="str" cm="1">
        <f t="array" ref="L136">_xlfn.IFS(Data2!EX138=1, "Adequate pregnancy monitoring", Data2!EX138=2, "Medium pregnancy monitoring", Data2!EX138=3, "Inadequate pregnancy monitoring",Data2!EX138="null","null")</f>
        <v>Inadequate pregnancy monitoring</v>
      </c>
      <c r="M136" t="str" cm="1">
        <f t="array" ref="M136">_xlfn.IFS(Data1!CG138=0,"No",Data1!CG138=1,"Yes",Data1!CG138="null","null")</f>
        <v>No</v>
      </c>
      <c r="N136" t="str" cm="1">
        <f t="array" ref="N136">_xlfn.IFS(Data1!CZ138=0,"No",Data1!CZ138=1,"Yes",Data1!CZ138="null","null")</f>
        <v>No</v>
      </c>
    </row>
    <row r="137" spans="1:14" ht="39.6" x14ac:dyDescent="0.25">
      <c r="A137" t="str">
        <f>Categorize!T137</f>
        <v>week not premature</v>
      </c>
      <c r="B137" t="str">
        <f>Categorize!I137</f>
        <v>20-39</v>
      </c>
      <c r="C137" s="51" t="str" cm="1">
        <f t="array" ref="C137">_xlfn.IFS(Data1!E139=1,"Isreal",Data1!E139=2,"the former Soviet Union",Data1!E139=3,"Else", Data1!E139="null","null")</f>
        <v>Isreal</v>
      </c>
      <c r="D137" t="str" cm="1">
        <f t="array" ref="D137">_xlfn.IFS(Data1!G139=1,"Yes",Data1!G139=0,"No",Data1!G139="null","null")</f>
        <v>No</v>
      </c>
      <c r="E137" t="str" cm="1">
        <f t="array" ref="E137">_xlfn.IFS(Data1!BY139=1,"Muslim Arab",Data1!BY139=2,"Christian Arab",Data1!BY139=3,"Russian Christian", Data1!BY139=4,"Circassian",Data1!BY139=5,"Druze", Data1!BY139=6,"Ethiopian", Data1!BY139=7,"Ashkenazi", Data1!BY139=8,"Mizrachi",Data1!BY139=9,"Other", Data1!BY139="null","null" )</f>
        <v>Muslim Arab</v>
      </c>
      <c r="F137" t="str" cm="1">
        <f t="array" ref="F137">_xlfn.IFS(Data1!CA139=1,"Religious", Data1!CA139=2,"Traditional",Data1!CA139=3,"Secular", Data1!CA139="null", "null")</f>
        <v>Secular</v>
      </c>
      <c r="G137" s="51" t="str" cm="1">
        <f t="array" ref="G137">_xlfn.IFS(Data1!CC139=1,"Elementary",Data1!CC139=2,"High-school",Data1!CC139=3,"Academic", Data1!CC139="null","null")</f>
        <v>Academic</v>
      </c>
      <c r="H137" s="51" t="str" cm="1">
        <f t="array" ref="H137">_xlfn.IFS(Data1!CF139=1,"Below average",Data1!CF139=2,"Average",Data1!CF139=3,"Above average",Data1!CF139="null","null")</f>
        <v>null</v>
      </c>
      <c r="I137" s="51" t="str" cm="1">
        <f t="array" ref="I137">_xlfn.IFS(Data3!FN138=1,"Never smoked",Data3!FN138=2,"Stopped smoking completely",Data3!FN138="3b","Smokes less than before pregnancy",Data3!FN138="3a","Smokes today as before pregnancy",Data3!FN138="null","null")</f>
        <v>Never smoked</v>
      </c>
      <c r="J137" t="str" cm="1">
        <f t="array" ref="J137">_xlfn.IFS(Data3!FQ138=0,"Doesnt smoke",Data3!FQ138=1,"Smoke",Data3!FQ138="null","null")</f>
        <v>Smoke</v>
      </c>
      <c r="K137" t="str" cm="1">
        <f t="array" ref="K137">_xlfn.IFS(Data1!CP139=1,"First trimester",Data1!CP139=2,"Second trimester",Data1!CP139=3,"Third trimester",Data1!CP139="null","null")</f>
        <v>Second trimester</v>
      </c>
      <c r="L137" s="51" t="str" cm="1">
        <f t="array" ref="L137">_xlfn.IFS(Data2!EX139=1, "Adequate pregnancy monitoring", Data2!EX139=2, "Medium pregnancy monitoring", Data2!EX139=3, "Inadequate pregnancy monitoring",Data2!EX139="null","null")</f>
        <v>Medium pregnancy monitoring</v>
      </c>
      <c r="M137" t="str" cm="1">
        <f t="array" ref="M137">_xlfn.IFS(Data1!CG139=0,"No",Data1!CG139=1,"Yes",Data1!CG139="null","null")</f>
        <v>No</v>
      </c>
      <c r="N137" t="str" cm="1">
        <f t="array" ref="N137">_xlfn.IFS(Data1!CZ139=0,"No",Data1!CZ139=1,"Yes",Data1!CZ139="null","null")</f>
        <v>No</v>
      </c>
    </row>
    <row r="138" spans="1:14" ht="39.6" x14ac:dyDescent="0.25">
      <c r="A138" t="str">
        <f>Categorize!T138</f>
        <v>week not premature</v>
      </c>
      <c r="B138" t="str">
        <f>Categorize!I138</f>
        <v>20-39</v>
      </c>
      <c r="C138" s="51" t="str" cm="1">
        <f t="array" ref="C138">_xlfn.IFS(Data1!E140=1,"Isreal",Data1!E140=2,"the former Soviet Union",Data1!E140=3,"Else", Data1!E140="null","null")</f>
        <v>Isreal</v>
      </c>
      <c r="D138" t="str" cm="1">
        <f t="array" ref="D138">_xlfn.IFS(Data1!G140=1,"Yes",Data1!G140=0,"No",Data1!G140="null","null")</f>
        <v>No</v>
      </c>
      <c r="E138" t="str" cm="1">
        <f t="array" ref="E138">_xlfn.IFS(Data1!BY140=1,"Muslim Arab",Data1!BY140=2,"Christian Arab",Data1!BY140=3,"Russian Christian", Data1!BY140=4,"Circassian",Data1!BY140=5,"Druze", Data1!BY140=6,"Ethiopian", Data1!BY140=7,"Ashkenazi", Data1!BY140=8,"Mizrachi",Data1!BY140=9,"Other", Data1!BY140="null","null" )</f>
        <v>Muslim Arab</v>
      </c>
      <c r="F138" t="str" cm="1">
        <f t="array" ref="F138">_xlfn.IFS(Data1!CA140=1,"Religious", Data1!CA140=2,"Traditional",Data1!CA140=3,"Secular", Data1!CA140="null", "null")</f>
        <v>Secular</v>
      </c>
      <c r="G138" s="51" t="str" cm="1">
        <f t="array" ref="G138">_xlfn.IFS(Data1!CC140=1,"Elementary",Data1!CC140=2,"High-school",Data1!CC140=3,"Academic", Data1!CC140="null","null")</f>
        <v>High-school</v>
      </c>
      <c r="H138" s="51" t="str" cm="1">
        <f t="array" ref="H138">_xlfn.IFS(Data1!CF140=1,"Below average",Data1!CF140=2,"Average",Data1!CF140=3,"Above average",Data1!CF140="null","null")</f>
        <v>Below average</v>
      </c>
      <c r="I138" s="51" t="str" cm="1">
        <f t="array" ref="I138">_xlfn.IFS(Data3!FN139=1,"Never smoked",Data3!FN139=2,"Stopped smoking completely",Data3!FN139="3b","Smokes less than before pregnancy",Data3!FN139="3a","Smokes today as before pregnancy",Data3!FN139="null","null")</f>
        <v>Stopped smoking completely</v>
      </c>
      <c r="J138" t="str" cm="1">
        <f t="array" ref="J138">_xlfn.IFS(Data3!FQ139=0,"Doesnt smoke",Data3!FQ139=1,"Smoke",Data3!FQ139="null","null")</f>
        <v>Smoke</v>
      </c>
      <c r="K138" t="str" cm="1">
        <f t="array" ref="K138">_xlfn.IFS(Data1!CP140=1,"First trimester",Data1!CP140=2,"Second trimester",Data1!CP140=3,"Third trimester",Data1!CP140="null","null")</f>
        <v>First trimester</v>
      </c>
      <c r="L138" s="51" t="str" cm="1">
        <f t="array" ref="L138">_xlfn.IFS(Data2!EX140=1, "Adequate pregnancy monitoring", Data2!EX140=2, "Medium pregnancy monitoring", Data2!EX140=3, "Inadequate pregnancy monitoring",Data2!EX140="null","null")</f>
        <v>Medium pregnancy monitoring</v>
      </c>
      <c r="M138" t="str" cm="1">
        <f t="array" ref="M138">_xlfn.IFS(Data1!CG140=0,"No",Data1!CG140=1,"Yes",Data1!CG140="null","null")</f>
        <v>null</v>
      </c>
      <c r="N138" t="str" cm="1">
        <f t="array" ref="N138">_xlfn.IFS(Data1!CZ140=0,"No",Data1!CZ140=1,"Yes",Data1!CZ140="null","null")</f>
        <v>No</v>
      </c>
    </row>
    <row r="139" spans="1:14" ht="39.6" x14ac:dyDescent="0.25">
      <c r="A139" t="str">
        <f>Categorize!T139</f>
        <v>week not premature</v>
      </c>
      <c r="B139" t="str">
        <f>Categorize!I139</f>
        <v>20-39</v>
      </c>
      <c r="C139" s="51" t="str" cm="1">
        <f t="array" ref="C139">_xlfn.IFS(Data1!E141=1,"Isreal",Data1!E141=2,"the former Soviet Union",Data1!E141=3,"Else", Data1!E141="null","null")</f>
        <v>Isreal</v>
      </c>
      <c r="D139" t="str" cm="1">
        <f t="array" ref="D139">_xlfn.IFS(Data1!G141=1,"Yes",Data1!G141=0,"No",Data1!G141="null","null")</f>
        <v>No</v>
      </c>
      <c r="E139" t="str" cm="1">
        <f t="array" ref="E139">_xlfn.IFS(Data1!BY141=1,"Muslim Arab",Data1!BY141=2,"Christian Arab",Data1!BY141=3,"Russian Christian", Data1!BY141=4,"Circassian",Data1!BY141=5,"Druze", Data1!BY141=6,"Ethiopian", Data1!BY141=7,"Ashkenazi", Data1!BY141=8,"Mizrachi",Data1!BY141=9,"Other", Data1!BY141="null","null" )</f>
        <v>Christian Arab</v>
      </c>
      <c r="F139" t="str" cm="1">
        <f t="array" ref="F139">_xlfn.IFS(Data1!CA141=1,"Religious", Data1!CA141=2,"Traditional",Data1!CA141=3,"Secular", Data1!CA141="null", "null")</f>
        <v>Traditional</v>
      </c>
      <c r="G139" s="51" t="str" cm="1">
        <f t="array" ref="G139">_xlfn.IFS(Data1!CC141=1,"Elementary",Data1!CC141=2,"High-school",Data1!CC141=3,"Academic", Data1!CC141="null","null")</f>
        <v>High-school</v>
      </c>
      <c r="H139" s="51" t="str" cm="1">
        <f t="array" ref="H139">_xlfn.IFS(Data1!CF141=1,"Below average",Data1!CF141=2,"Average",Data1!CF141=3,"Above average",Data1!CF141="null","null")</f>
        <v>null</v>
      </c>
      <c r="I139" s="51" t="str" cm="1">
        <f t="array" ref="I139">_xlfn.IFS(Data3!FN140=1,"Never smoked",Data3!FN140=2,"Stopped smoking completely",Data3!FN140="3b","Smokes less than before pregnancy",Data3!FN140="3a","Smokes today as before pregnancy",Data3!FN140="null","null")</f>
        <v>Never smoked</v>
      </c>
      <c r="J139" t="str" cm="1">
        <f t="array" ref="J139">_xlfn.IFS(Data3!FQ140=0,"Doesnt smoke",Data3!FQ140=1,"Smoke",Data3!FQ140="null","null")</f>
        <v>Smoke</v>
      </c>
      <c r="K139" t="str" cm="1">
        <f t="array" ref="K139">_xlfn.IFS(Data1!CP141=1,"First trimester",Data1!CP141=2,"Second trimester",Data1!CP141=3,"Third trimester",Data1!CP141="null","null")</f>
        <v>First trimester</v>
      </c>
      <c r="L139" s="51" t="str" cm="1">
        <f t="array" ref="L139">_xlfn.IFS(Data2!EX141=1, "Adequate pregnancy monitoring", Data2!EX141=2, "Medium pregnancy monitoring", Data2!EX141=3, "Inadequate pregnancy monitoring",Data2!EX141="null","null")</f>
        <v>Medium pregnancy monitoring</v>
      </c>
      <c r="M139" t="str" cm="1">
        <f t="array" ref="M139">_xlfn.IFS(Data1!CG141=0,"No",Data1!CG141=1,"Yes",Data1!CG141="null","null")</f>
        <v>null</v>
      </c>
      <c r="N139" t="str" cm="1">
        <f t="array" ref="N139">_xlfn.IFS(Data1!CZ141=0,"No",Data1!CZ141=1,"Yes",Data1!CZ141="null","null")</f>
        <v>No</v>
      </c>
    </row>
    <row r="140" spans="1:14" ht="39.6" x14ac:dyDescent="0.25">
      <c r="A140" t="str">
        <f>Categorize!T140</f>
        <v>week not premature</v>
      </c>
      <c r="B140" t="str">
        <f>Categorize!I140</f>
        <v>20-39</v>
      </c>
      <c r="C140" s="51" t="str" cm="1">
        <f t="array" ref="C140">_xlfn.IFS(Data1!E142=1,"Isreal",Data1!E142=2,"the former Soviet Union",Data1!E142=3,"Else", Data1!E142="null","null")</f>
        <v>Isreal</v>
      </c>
      <c r="D140" t="str" cm="1">
        <f t="array" ref="D140">_xlfn.IFS(Data1!G142=1,"Yes",Data1!G142=0,"No",Data1!G142="null","null")</f>
        <v>No</v>
      </c>
      <c r="E140" t="str" cm="1">
        <f t="array" ref="E140">_xlfn.IFS(Data1!BY142=1,"Muslim Arab",Data1!BY142=2,"Christian Arab",Data1!BY142=3,"Russian Christian", Data1!BY142=4,"Circassian",Data1!BY142=5,"Druze", Data1!BY142=6,"Ethiopian", Data1!BY142=7,"Ashkenazi", Data1!BY142=8,"Mizrachi",Data1!BY142=9,"Other", Data1!BY142="null","null" )</f>
        <v>Christian Arab</v>
      </c>
      <c r="F140" t="str" cm="1">
        <f t="array" ref="F140">_xlfn.IFS(Data1!CA142=1,"Religious", Data1!CA142=2,"Traditional",Data1!CA142=3,"Secular", Data1!CA142="null", "null")</f>
        <v>Traditional</v>
      </c>
      <c r="G140" s="51" t="str" cm="1">
        <f t="array" ref="G140">_xlfn.IFS(Data1!CC142=1,"Elementary",Data1!CC142=2,"High-school",Data1!CC142=3,"Academic", Data1!CC142="null","null")</f>
        <v>Elementary</v>
      </c>
      <c r="H140" s="51" t="str" cm="1">
        <f t="array" ref="H140">_xlfn.IFS(Data1!CF142=1,"Below average",Data1!CF142=2,"Average",Data1!CF142=3,"Above average",Data1!CF142="null","null")</f>
        <v>null</v>
      </c>
      <c r="I140" s="51" t="str" cm="1">
        <f t="array" ref="I140">_xlfn.IFS(Data3!FN141=1,"Never smoked",Data3!FN141=2,"Stopped smoking completely",Data3!FN141="3b","Smokes less than before pregnancy",Data3!FN141="3a","Smokes today as before pregnancy",Data3!FN141="null","null")</f>
        <v>Never smoked</v>
      </c>
      <c r="J140" t="str" cm="1">
        <f t="array" ref="J140">_xlfn.IFS(Data3!FQ141=0,"Doesnt smoke",Data3!FQ141=1,"Smoke",Data3!FQ141="null","null")</f>
        <v>Smoke</v>
      </c>
      <c r="K140" t="str" cm="1">
        <f t="array" ref="K140">_xlfn.IFS(Data1!CP142=1,"First trimester",Data1!CP142=2,"Second trimester",Data1!CP142=3,"Third trimester",Data1!CP142="null","null")</f>
        <v>First trimester</v>
      </c>
      <c r="L140" s="51" t="str" cm="1">
        <f t="array" ref="L140">_xlfn.IFS(Data2!EX142=1, "Adequate pregnancy monitoring", Data2!EX142=2, "Medium pregnancy monitoring", Data2!EX142=3, "Inadequate pregnancy monitoring",Data2!EX142="null","null")</f>
        <v>Inadequate pregnancy monitoring</v>
      </c>
      <c r="M140" t="str" cm="1">
        <f t="array" ref="M140">_xlfn.IFS(Data1!CG142=0,"No",Data1!CG142=1,"Yes",Data1!CG142="null","null")</f>
        <v>null</v>
      </c>
      <c r="N140" t="str" cm="1">
        <f t="array" ref="N140">_xlfn.IFS(Data1!CZ142=0,"No",Data1!CZ142=1,"Yes",Data1!CZ142="null","null")</f>
        <v>No</v>
      </c>
    </row>
    <row r="141" spans="1:14" ht="39.6" x14ac:dyDescent="0.25">
      <c r="A141" t="str">
        <f>Categorize!T141</f>
        <v>week not premature</v>
      </c>
      <c r="B141" t="str">
        <f>Categorize!I141</f>
        <v>20-39</v>
      </c>
      <c r="C141" s="51" t="str" cm="1">
        <f t="array" ref="C141">_xlfn.IFS(Data1!E143=1,"Isreal",Data1!E143=2,"the former Soviet Union",Data1!E143=3,"Else", Data1!E143="null","null")</f>
        <v>Isreal</v>
      </c>
      <c r="D141" t="str" cm="1">
        <f t="array" ref="D141">_xlfn.IFS(Data1!G143=1,"Yes",Data1!G143=0,"No",Data1!G143="null","null")</f>
        <v>No</v>
      </c>
      <c r="E141" t="str" cm="1">
        <f t="array" ref="E141">_xlfn.IFS(Data1!BY143=1,"Muslim Arab",Data1!BY143=2,"Christian Arab",Data1!BY143=3,"Russian Christian", Data1!BY143=4,"Circassian",Data1!BY143=5,"Druze", Data1!BY143=6,"Ethiopian", Data1!BY143=7,"Ashkenazi", Data1!BY143=8,"Mizrachi",Data1!BY143=9,"Other", Data1!BY143="null","null" )</f>
        <v>Christian Arab</v>
      </c>
      <c r="F141" t="str" cm="1">
        <f t="array" ref="F141">_xlfn.IFS(Data1!CA143=1,"Religious", Data1!CA143=2,"Traditional",Data1!CA143=3,"Secular", Data1!CA143="null", "null")</f>
        <v>Religious</v>
      </c>
      <c r="G141" s="51" t="str" cm="1">
        <f t="array" ref="G141">_xlfn.IFS(Data1!CC143=1,"Elementary",Data1!CC143=2,"High-school",Data1!CC143=3,"Academic", Data1!CC143="null","null")</f>
        <v>High-school</v>
      </c>
      <c r="H141" s="51" t="str" cm="1">
        <f t="array" ref="H141">_xlfn.IFS(Data1!CF143=1,"Below average",Data1!CF143=2,"Average",Data1!CF143=3,"Above average",Data1!CF143="null","null")</f>
        <v>null</v>
      </c>
      <c r="I141" s="51" t="str" cm="1">
        <f t="array" ref="I141">_xlfn.IFS(Data3!FN142=1,"Never smoked",Data3!FN142=2,"Stopped smoking completely",Data3!FN142="3b","Smokes less than before pregnancy",Data3!FN142="3a","Smokes today as before pregnancy",Data3!FN142="null","null")</f>
        <v>Never smoked</v>
      </c>
      <c r="J141" t="str" cm="1">
        <f t="array" ref="J141">_xlfn.IFS(Data3!FQ142=0,"Doesnt smoke",Data3!FQ142=1,"Smoke",Data3!FQ142="null","null")</f>
        <v>Smoke</v>
      </c>
      <c r="K141" t="str" cm="1">
        <f t="array" ref="K141">_xlfn.IFS(Data1!CP143=1,"First trimester",Data1!CP143=2,"Second trimester",Data1!CP143=3,"Third trimester",Data1!CP143="null","null")</f>
        <v>First trimester</v>
      </c>
      <c r="L141" s="51" t="str" cm="1">
        <f t="array" ref="L141">_xlfn.IFS(Data2!EX143=1, "Adequate pregnancy monitoring", Data2!EX143=2, "Medium pregnancy monitoring", Data2!EX143=3, "Inadequate pregnancy monitoring",Data2!EX143="null","null")</f>
        <v>Adequate pregnancy monitoring</v>
      </c>
      <c r="M141" t="str" cm="1">
        <f t="array" ref="M141">_xlfn.IFS(Data1!CG143=0,"No",Data1!CG143=1,"Yes",Data1!CG143="null","null")</f>
        <v>No</v>
      </c>
      <c r="N141" t="str" cm="1">
        <f t="array" ref="N141">_xlfn.IFS(Data1!CZ143=0,"No",Data1!CZ143=1,"Yes",Data1!CZ143="null","null")</f>
        <v>No</v>
      </c>
    </row>
    <row r="142" spans="1:14" ht="39.6" x14ac:dyDescent="0.25">
      <c r="A142" t="str">
        <f>Categorize!T142</f>
        <v>week not premature</v>
      </c>
      <c r="B142" t="str">
        <f>Categorize!I142</f>
        <v>20-39</v>
      </c>
      <c r="C142" s="51" t="str" cm="1">
        <f t="array" ref="C142">_xlfn.IFS(Data1!E144=1,"Isreal",Data1!E144=2,"the former Soviet Union",Data1!E144=3,"Else", Data1!E144="null","null")</f>
        <v>Isreal</v>
      </c>
      <c r="D142" t="str" cm="1">
        <f t="array" ref="D142">_xlfn.IFS(Data1!G144=1,"Yes",Data1!G144=0,"No",Data1!G144="null","null")</f>
        <v>No</v>
      </c>
      <c r="E142" t="str" cm="1">
        <f t="array" ref="E142">_xlfn.IFS(Data1!BY144=1,"Muslim Arab",Data1!BY144=2,"Christian Arab",Data1!BY144=3,"Russian Christian", Data1!BY144=4,"Circassian",Data1!BY144=5,"Druze", Data1!BY144=6,"Ethiopian", Data1!BY144=7,"Ashkenazi", Data1!BY144=8,"Mizrachi",Data1!BY144=9,"Other", Data1!BY144="null","null" )</f>
        <v>Muslim Arab</v>
      </c>
      <c r="F142" t="str" cm="1">
        <f t="array" ref="F142">_xlfn.IFS(Data1!CA144=1,"Religious", Data1!CA144=2,"Traditional",Data1!CA144=3,"Secular", Data1!CA144="null", "null")</f>
        <v>Traditional</v>
      </c>
      <c r="G142" s="51" t="str" cm="1">
        <f t="array" ref="G142">_xlfn.IFS(Data1!CC144=1,"Elementary",Data1!CC144=2,"High-school",Data1!CC144=3,"Academic", Data1!CC144="null","null")</f>
        <v>High-school</v>
      </c>
      <c r="H142" s="51" t="str" cm="1">
        <f t="array" ref="H142">_xlfn.IFS(Data1!CF144=1,"Below average",Data1!CF144=2,"Average",Data1!CF144=3,"Above average",Data1!CF144="null","null")</f>
        <v>null</v>
      </c>
      <c r="I142" s="51" t="str" cm="1">
        <f t="array" ref="I142">_xlfn.IFS(Data3!FN143=1,"Never smoked",Data3!FN143=2,"Stopped smoking completely",Data3!FN143="3b","Smokes less than before pregnancy",Data3!FN143="3a","Smokes today as before pregnancy",Data3!FN143="null","null")</f>
        <v>Never smoked</v>
      </c>
      <c r="J142" t="str" cm="1">
        <f t="array" ref="J142">_xlfn.IFS(Data3!FQ143=0,"Doesnt smoke",Data3!FQ143=1,"Smoke",Data3!FQ143="null","null")</f>
        <v>Doesnt smoke</v>
      </c>
      <c r="K142" t="str" cm="1">
        <f t="array" ref="K142">_xlfn.IFS(Data1!CP144=1,"First trimester",Data1!CP144=2,"Second trimester",Data1!CP144=3,"Third trimester",Data1!CP144="null","null")</f>
        <v>First trimester</v>
      </c>
      <c r="L142" s="51" t="str" cm="1">
        <f t="array" ref="L142">_xlfn.IFS(Data2!EX144=1, "Adequate pregnancy monitoring", Data2!EX144=2, "Medium pregnancy monitoring", Data2!EX144=3, "Inadequate pregnancy monitoring",Data2!EX144="null","null")</f>
        <v>Inadequate pregnancy monitoring</v>
      </c>
      <c r="M142" t="str" cm="1">
        <f t="array" ref="M142">_xlfn.IFS(Data1!CG144=0,"No",Data1!CG144=1,"Yes",Data1!CG144="null","null")</f>
        <v>No</v>
      </c>
      <c r="N142" t="str" cm="1">
        <f t="array" ref="N142">_xlfn.IFS(Data1!CZ144=0,"No",Data1!CZ144=1,"Yes",Data1!CZ144="null","null")</f>
        <v>No</v>
      </c>
    </row>
    <row r="143" spans="1:14" ht="39.6" x14ac:dyDescent="0.25">
      <c r="A143" t="str">
        <f>Categorize!T143</f>
        <v>week not premature</v>
      </c>
      <c r="B143" t="str">
        <f>Categorize!I143</f>
        <v>20-39</v>
      </c>
      <c r="C143" s="51" t="str" cm="1">
        <f t="array" ref="C143">_xlfn.IFS(Data1!E145=1,"Isreal",Data1!E145=2,"the former Soviet Union",Data1!E145=3,"Else", Data1!E145="null","null")</f>
        <v>Isreal</v>
      </c>
      <c r="D143" t="str" cm="1">
        <f t="array" ref="D143">_xlfn.IFS(Data1!G145=1,"Yes",Data1!G145=0,"No",Data1!G145="null","null")</f>
        <v>No</v>
      </c>
      <c r="E143" t="str" cm="1">
        <f t="array" ref="E143">_xlfn.IFS(Data1!BY145=1,"Muslim Arab",Data1!BY145=2,"Christian Arab",Data1!BY145=3,"Russian Christian", Data1!BY145=4,"Circassian",Data1!BY145=5,"Druze", Data1!BY145=6,"Ethiopian", Data1!BY145=7,"Ashkenazi", Data1!BY145=8,"Mizrachi",Data1!BY145=9,"Other", Data1!BY145="null","null" )</f>
        <v>Christian Arab</v>
      </c>
      <c r="F143" t="str" cm="1">
        <f t="array" ref="F143">_xlfn.IFS(Data1!CA145=1,"Religious", Data1!CA145=2,"Traditional",Data1!CA145=3,"Secular", Data1!CA145="null", "null")</f>
        <v>Traditional</v>
      </c>
      <c r="G143" s="51" t="str" cm="1">
        <f t="array" ref="G143">_xlfn.IFS(Data1!CC145=1,"Elementary",Data1!CC145=2,"High-school",Data1!CC145=3,"Academic", Data1!CC145="null","null")</f>
        <v>High-school</v>
      </c>
      <c r="H143" s="51" t="str" cm="1">
        <f t="array" ref="H143">_xlfn.IFS(Data1!CF145=1,"Below average",Data1!CF145=2,"Average",Data1!CF145=3,"Above average",Data1!CF145="null","null")</f>
        <v>null</v>
      </c>
      <c r="I143" s="51" t="str" cm="1">
        <f t="array" ref="I143">_xlfn.IFS(Data3!FN144=1,"Never smoked",Data3!FN144=2,"Stopped smoking completely",Data3!FN144="3b","Smokes less than before pregnancy",Data3!FN144="3a","Smokes today as before pregnancy",Data3!FN144="null","null")</f>
        <v>Never smoked</v>
      </c>
      <c r="J143" t="str" cm="1">
        <f t="array" ref="J143">_xlfn.IFS(Data3!FQ144=0,"Doesnt smoke",Data3!FQ144=1,"Smoke",Data3!FQ144="null","null")</f>
        <v>Smoke</v>
      </c>
      <c r="K143" t="str" cm="1">
        <f t="array" ref="K143">_xlfn.IFS(Data1!CP145=1,"First trimester",Data1!CP145=2,"Second trimester",Data1!CP145=3,"Third trimester",Data1!CP145="null","null")</f>
        <v>Second trimester</v>
      </c>
      <c r="L143" s="51" t="str" cm="1">
        <f t="array" ref="L143">_xlfn.IFS(Data2!EX145=1, "Adequate pregnancy monitoring", Data2!EX145=2, "Medium pregnancy monitoring", Data2!EX145=3, "Inadequate pregnancy monitoring",Data2!EX145="null","null")</f>
        <v>Inadequate pregnancy monitoring</v>
      </c>
      <c r="M143" t="str" cm="1">
        <f t="array" ref="M143">_xlfn.IFS(Data1!CG145=0,"No",Data1!CG145=1,"Yes",Data1!CG145="null","null")</f>
        <v>No</v>
      </c>
      <c r="N143" t="str" cm="1">
        <f t="array" ref="N143">_xlfn.IFS(Data1!CZ145=0,"No",Data1!CZ145=1,"Yes",Data1!CZ145="null","null")</f>
        <v>No</v>
      </c>
    </row>
    <row r="144" spans="1:14" ht="39.6" x14ac:dyDescent="0.25">
      <c r="A144" t="str">
        <f>Categorize!T144</f>
        <v>week not premature</v>
      </c>
      <c r="B144" t="str">
        <f>Categorize!I144</f>
        <v>20-39</v>
      </c>
      <c r="C144" s="51" t="str" cm="1">
        <f t="array" ref="C144">_xlfn.IFS(Data1!E146=1,"Isreal",Data1!E146=2,"the former Soviet Union",Data1!E146=3,"Else", Data1!E146="null","null")</f>
        <v>Isreal</v>
      </c>
      <c r="D144" t="str" cm="1">
        <f t="array" ref="D144">_xlfn.IFS(Data1!G146=1,"Yes",Data1!G146=0,"No",Data1!G146="null","null")</f>
        <v>No</v>
      </c>
      <c r="E144" t="str" cm="1">
        <f t="array" ref="E144">_xlfn.IFS(Data1!BY146=1,"Muslim Arab",Data1!BY146=2,"Christian Arab",Data1!BY146=3,"Russian Christian", Data1!BY146=4,"Circassian",Data1!BY146=5,"Druze", Data1!BY146=6,"Ethiopian", Data1!BY146=7,"Ashkenazi", Data1!BY146=8,"Mizrachi",Data1!BY146=9,"Other", Data1!BY146="null","null" )</f>
        <v>Christian Arab</v>
      </c>
      <c r="F144" t="str" cm="1">
        <f t="array" ref="F144">_xlfn.IFS(Data1!CA146=1,"Religious", Data1!CA146=2,"Traditional",Data1!CA146=3,"Secular", Data1!CA146="null", "null")</f>
        <v>Secular</v>
      </c>
      <c r="G144" s="51" t="str" cm="1">
        <f t="array" ref="G144">_xlfn.IFS(Data1!CC146=1,"Elementary",Data1!CC146=2,"High-school",Data1!CC146=3,"Academic", Data1!CC146="null","null")</f>
        <v>High-school</v>
      </c>
      <c r="H144" s="51" t="str" cm="1">
        <f t="array" ref="H144">_xlfn.IFS(Data1!CF146=1,"Below average",Data1!CF146=2,"Average",Data1!CF146=3,"Above average",Data1!CF146="null","null")</f>
        <v>Below average</v>
      </c>
      <c r="I144" s="51" t="str" cm="1">
        <f t="array" ref="I144">_xlfn.IFS(Data3!FN145=1,"Never smoked",Data3!FN145=2,"Stopped smoking completely",Data3!FN145="3b","Smokes less than before pregnancy",Data3!FN145="3a","Smokes today as before pregnancy",Data3!FN145="null","null")</f>
        <v>Never smoked</v>
      </c>
      <c r="J144" t="str" cm="1">
        <f t="array" ref="J144">_xlfn.IFS(Data3!FQ145=0,"Doesnt smoke",Data3!FQ145=1,"Smoke",Data3!FQ145="null","null")</f>
        <v>Doesnt smoke</v>
      </c>
      <c r="K144" t="str" cm="1">
        <f t="array" ref="K144">_xlfn.IFS(Data1!CP146=1,"First trimester",Data1!CP146=2,"Second trimester",Data1!CP146=3,"Third trimester",Data1!CP146="null","null")</f>
        <v>Second trimester</v>
      </c>
      <c r="L144" s="51" t="str" cm="1">
        <f t="array" ref="L144">_xlfn.IFS(Data2!EX146=1, "Adequate pregnancy monitoring", Data2!EX146=2, "Medium pregnancy monitoring", Data2!EX146=3, "Inadequate pregnancy monitoring",Data2!EX146="null","null")</f>
        <v>Medium pregnancy monitoring</v>
      </c>
      <c r="M144" t="str" cm="1">
        <f t="array" ref="M144">_xlfn.IFS(Data1!CG146=0,"No",Data1!CG146=1,"Yes",Data1!CG146="null","null")</f>
        <v>No</v>
      </c>
      <c r="N144" t="str" cm="1">
        <f t="array" ref="N144">_xlfn.IFS(Data1!CZ146=0,"No",Data1!CZ146=1,"Yes",Data1!CZ146="null","null")</f>
        <v>No</v>
      </c>
    </row>
    <row r="145" spans="1:14" ht="39.6" x14ac:dyDescent="0.25">
      <c r="A145" t="str">
        <f>Categorize!T145</f>
        <v>week not premature</v>
      </c>
      <c r="B145" t="str">
        <f>Categorize!I145</f>
        <v>20-39</v>
      </c>
      <c r="C145" s="51" t="str" cm="1">
        <f t="array" ref="C145">_xlfn.IFS(Data1!E147=1,"Isreal",Data1!E147=2,"the former Soviet Union",Data1!E147=3,"Else", Data1!E147="null","null")</f>
        <v>Isreal</v>
      </c>
      <c r="D145" t="str" cm="1">
        <f t="array" ref="D145">_xlfn.IFS(Data1!G147=1,"Yes",Data1!G147=0,"No",Data1!G147="null","null")</f>
        <v>No</v>
      </c>
      <c r="E145" t="str" cm="1">
        <f t="array" ref="E145">_xlfn.IFS(Data1!BY147=1,"Muslim Arab",Data1!BY147=2,"Christian Arab",Data1!BY147=3,"Russian Christian", Data1!BY147=4,"Circassian",Data1!BY147=5,"Druze", Data1!BY147=6,"Ethiopian", Data1!BY147=7,"Ashkenazi", Data1!BY147=8,"Mizrachi",Data1!BY147=9,"Other", Data1!BY147="null","null" )</f>
        <v>Muslim Arab</v>
      </c>
      <c r="F145" t="str" cm="1">
        <f t="array" ref="F145">_xlfn.IFS(Data1!CA147=1,"Religious", Data1!CA147=2,"Traditional",Data1!CA147=3,"Secular", Data1!CA147="null", "null")</f>
        <v>Secular</v>
      </c>
      <c r="G145" s="51" t="str" cm="1">
        <f t="array" ref="G145">_xlfn.IFS(Data1!CC147=1,"Elementary",Data1!CC147=2,"High-school",Data1!CC147=3,"Academic", Data1!CC147="null","null")</f>
        <v>High-school</v>
      </c>
      <c r="H145" s="51" t="str" cm="1">
        <f t="array" ref="H145">_xlfn.IFS(Data1!CF147=1,"Below average",Data1!CF147=2,"Average",Data1!CF147=3,"Above average",Data1!CF147="null","null")</f>
        <v>null</v>
      </c>
      <c r="I145" s="51" t="str" cm="1">
        <f t="array" ref="I145">_xlfn.IFS(Data3!FN146=1,"Never smoked",Data3!FN146=2,"Stopped smoking completely",Data3!FN146="3b","Smokes less than before pregnancy",Data3!FN146="3a","Smokes today as before pregnancy",Data3!FN146="null","null")</f>
        <v>Never smoked</v>
      </c>
      <c r="J145" t="str" cm="1">
        <f t="array" ref="J145">_xlfn.IFS(Data3!FQ146=0,"Doesnt smoke",Data3!FQ146=1,"Smoke",Data3!FQ146="null","null")</f>
        <v>Doesnt smoke</v>
      </c>
      <c r="K145" t="str" cm="1">
        <f t="array" ref="K145">_xlfn.IFS(Data1!CP147=1,"First trimester",Data1!CP147=2,"Second trimester",Data1!CP147=3,"Third trimester",Data1!CP147="null","null")</f>
        <v>First trimester</v>
      </c>
      <c r="L145" s="51" t="str" cm="1">
        <f t="array" ref="L145">_xlfn.IFS(Data2!EX147=1, "Adequate pregnancy monitoring", Data2!EX147=2, "Medium pregnancy monitoring", Data2!EX147=3, "Inadequate pregnancy monitoring",Data2!EX147="null","null")</f>
        <v>Adequate pregnancy monitoring</v>
      </c>
      <c r="M145" t="str" cm="1">
        <f t="array" ref="M145">_xlfn.IFS(Data1!CG147=0,"No",Data1!CG147=1,"Yes",Data1!CG147="null","null")</f>
        <v>No</v>
      </c>
      <c r="N145" t="str" cm="1">
        <f t="array" ref="N145">_xlfn.IFS(Data1!CZ147=0,"No",Data1!CZ147=1,"Yes",Data1!CZ147="null","null")</f>
        <v>No</v>
      </c>
    </row>
    <row r="146" spans="1:14" ht="39.6" x14ac:dyDescent="0.25">
      <c r="A146" t="str">
        <f>Categorize!T146</f>
        <v>week not premature</v>
      </c>
      <c r="B146" t="str">
        <f>Categorize!I146</f>
        <v>20-39</v>
      </c>
      <c r="C146" s="51" t="str" cm="1">
        <f t="array" ref="C146">_xlfn.IFS(Data1!E148=1,"Isreal",Data1!E148=2,"the former Soviet Union",Data1!E148=3,"Else", Data1!E148="null","null")</f>
        <v>Isreal</v>
      </c>
      <c r="D146" t="str" cm="1">
        <f t="array" ref="D146">_xlfn.IFS(Data1!G148=1,"Yes",Data1!G148=0,"No",Data1!G148="null","null")</f>
        <v>No</v>
      </c>
      <c r="E146" t="str" cm="1">
        <f t="array" ref="E146">_xlfn.IFS(Data1!BY148=1,"Muslim Arab",Data1!BY148=2,"Christian Arab",Data1!BY148=3,"Russian Christian", Data1!BY148=4,"Circassian",Data1!BY148=5,"Druze", Data1!BY148=6,"Ethiopian", Data1!BY148=7,"Ashkenazi", Data1!BY148=8,"Mizrachi",Data1!BY148=9,"Other", Data1!BY148="null","null" )</f>
        <v>Muslim Arab</v>
      </c>
      <c r="F146" t="str" cm="1">
        <f t="array" ref="F146">_xlfn.IFS(Data1!CA148=1,"Religious", Data1!CA148=2,"Traditional",Data1!CA148=3,"Secular", Data1!CA148="null", "null")</f>
        <v>Secular</v>
      </c>
      <c r="G146" s="51" t="str" cm="1">
        <f t="array" ref="G146">_xlfn.IFS(Data1!CC148=1,"Elementary",Data1!CC148=2,"High-school",Data1!CC148=3,"Academic", Data1!CC148="null","null")</f>
        <v>High-school</v>
      </c>
      <c r="H146" s="51" t="str" cm="1">
        <f t="array" ref="H146">_xlfn.IFS(Data1!CF148=1,"Below average",Data1!CF148=2,"Average",Data1!CF148=3,"Above average",Data1!CF148="null","null")</f>
        <v>Below average</v>
      </c>
      <c r="I146" s="51" t="str" cm="1">
        <f t="array" ref="I146">_xlfn.IFS(Data3!FN147=1,"Never smoked",Data3!FN147=2,"Stopped smoking completely",Data3!FN147="3b","Smokes less than before pregnancy",Data3!FN147="3a","Smokes today as before pregnancy",Data3!FN147="null","null")</f>
        <v>Never smoked</v>
      </c>
      <c r="J146" t="str" cm="1">
        <f t="array" ref="J146">_xlfn.IFS(Data3!FQ147=0,"Doesnt smoke",Data3!FQ147=1,"Smoke",Data3!FQ147="null","null")</f>
        <v>Doesnt smoke</v>
      </c>
      <c r="K146" t="str" cm="1">
        <f t="array" ref="K146">_xlfn.IFS(Data1!CP148=1,"First trimester",Data1!CP148=2,"Second trimester",Data1!CP148=3,"Third trimester",Data1!CP148="null","null")</f>
        <v>First trimester</v>
      </c>
      <c r="L146" s="51" t="str" cm="1">
        <f t="array" ref="L146">_xlfn.IFS(Data2!EX148=1, "Adequate pregnancy monitoring", Data2!EX148=2, "Medium pregnancy monitoring", Data2!EX148=3, "Inadequate pregnancy monitoring",Data2!EX148="null","null")</f>
        <v>Medium pregnancy monitoring</v>
      </c>
      <c r="M146" t="str" cm="1">
        <f t="array" ref="M146">_xlfn.IFS(Data1!CG148=0,"No",Data1!CG148=1,"Yes",Data1!CG148="null","null")</f>
        <v>No</v>
      </c>
      <c r="N146" t="str" cm="1">
        <f t="array" ref="N146">_xlfn.IFS(Data1!CZ148=0,"No",Data1!CZ148=1,"Yes",Data1!CZ148="null","null")</f>
        <v>No</v>
      </c>
    </row>
    <row r="147" spans="1:14" ht="39.6" x14ac:dyDescent="0.25">
      <c r="A147" t="str">
        <f>Categorize!T147</f>
        <v>week not premature</v>
      </c>
      <c r="B147" t="str">
        <f>Categorize!I147</f>
        <v>20-39</v>
      </c>
      <c r="C147" s="51" t="str" cm="1">
        <f t="array" ref="C147">_xlfn.IFS(Data1!E149=1,"Isreal",Data1!E149=2,"the former Soviet Union",Data1!E149=3,"Else", Data1!E149="null","null")</f>
        <v>Isreal</v>
      </c>
      <c r="D147" t="str" cm="1">
        <f t="array" ref="D147">_xlfn.IFS(Data1!G149=1,"Yes",Data1!G149=0,"No",Data1!G149="null","null")</f>
        <v>No</v>
      </c>
      <c r="E147" t="str" cm="1">
        <f t="array" ref="E147">_xlfn.IFS(Data1!BY149=1,"Muslim Arab",Data1!BY149=2,"Christian Arab",Data1!BY149=3,"Russian Christian", Data1!BY149=4,"Circassian",Data1!BY149=5,"Druze", Data1!BY149=6,"Ethiopian", Data1!BY149=7,"Ashkenazi", Data1!BY149=8,"Mizrachi",Data1!BY149=9,"Other", Data1!BY149="null","null" )</f>
        <v>Muslim Arab</v>
      </c>
      <c r="F147" t="str" cm="1">
        <f t="array" ref="F147">_xlfn.IFS(Data1!CA149=1,"Religious", Data1!CA149=2,"Traditional",Data1!CA149=3,"Secular", Data1!CA149="null", "null")</f>
        <v>Secular</v>
      </c>
      <c r="G147" s="51" t="str" cm="1">
        <f t="array" ref="G147">_xlfn.IFS(Data1!CC149=1,"Elementary",Data1!CC149=2,"High-school",Data1!CC149=3,"Academic", Data1!CC149="null","null")</f>
        <v>Academic</v>
      </c>
      <c r="H147" s="51" t="str" cm="1">
        <f t="array" ref="H147">_xlfn.IFS(Data1!CF149=1,"Below average",Data1!CF149=2,"Average",Data1!CF149=3,"Above average",Data1!CF149="null","null")</f>
        <v>Below average</v>
      </c>
      <c r="I147" s="51" t="str" cm="1">
        <f t="array" ref="I147">_xlfn.IFS(Data3!FN148=1,"Never smoked",Data3!FN148=2,"Stopped smoking completely",Data3!FN148="3b","Smokes less than before pregnancy",Data3!FN148="3a","Smokes today as before pregnancy",Data3!FN148="null","null")</f>
        <v>Never smoked</v>
      </c>
      <c r="J147" t="str" cm="1">
        <f t="array" ref="J147">_xlfn.IFS(Data3!FQ148=0,"Doesnt smoke",Data3!FQ148=1,"Smoke",Data3!FQ148="null","null")</f>
        <v>Doesnt smoke</v>
      </c>
      <c r="K147" t="str" cm="1">
        <f t="array" ref="K147">_xlfn.IFS(Data1!CP149=1,"First trimester",Data1!CP149=2,"Second trimester",Data1!CP149=3,"Third trimester",Data1!CP149="null","null")</f>
        <v>First trimester</v>
      </c>
      <c r="L147" s="51" t="str" cm="1">
        <f t="array" ref="L147">_xlfn.IFS(Data2!EX149=1, "Adequate pregnancy monitoring", Data2!EX149=2, "Medium pregnancy monitoring", Data2!EX149=3, "Inadequate pregnancy monitoring",Data2!EX149="null","null")</f>
        <v>Medium pregnancy monitoring</v>
      </c>
      <c r="M147" t="str" cm="1">
        <f t="array" ref="M147">_xlfn.IFS(Data1!CG149=0,"No",Data1!CG149=1,"Yes",Data1!CG149="null","null")</f>
        <v>null</v>
      </c>
      <c r="N147" t="str" cm="1">
        <f t="array" ref="N147">_xlfn.IFS(Data1!CZ149=0,"No",Data1!CZ149=1,"Yes",Data1!CZ149="null","null")</f>
        <v>No</v>
      </c>
    </row>
    <row r="148" spans="1:14" ht="39.6" x14ac:dyDescent="0.25">
      <c r="A148" t="str">
        <f>Categorize!T148</f>
        <v>week not premature</v>
      </c>
      <c r="B148" t="str">
        <f>Categorize!I148</f>
        <v>20-39</v>
      </c>
      <c r="C148" s="51" t="str" cm="1">
        <f t="array" ref="C148">_xlfn.IFS(Data1!E150=1,"Isreal",Data1!E150=2,"the former Soviet Union",Data1!E150=3,"Else", Data1!E150="null","null")</f>
        <v>the former Soviet Union</v>
      </c>
      <c r="D148" t="str" cm="1">
        <f t="array" ref="D148">_xlfn.IFS(Data1!G150=1,"Yes",Data1!G150=0,"No",Data1!G150="null","null")</f>
        <v>No</v>
      </c>
      <c r="E148" t="str" cm="1">
        <f t="array" ref="E148">_xlfn.IFS(Data1!BY150=1,"Muslim Arab",Data1!BY150=2,"Christian Arab",Data1!BY150=3,"Russian Christian", Data1!BY150=4,"Circassian",Data1!BY150=5,"Druze", Data1!BY150=6,"Ethiopian", Data1!BY150=7,"Ashkenazi", Data1!BY150=8,"Mizrachi",Data1!BY150=9,"Other", Data1!BY150="null","null" )</f>
        <v>Muslim Arab</v>
      </c>
      <c r="F148" t="str" cm="1">
        <f t="array" ref="F148">_xlfn.IFS(Data1!CA150=1,"Religious", Data1!CA150=2,"Traditional",Data1!CA150=3,"Secular", Data1!CA150="null", "null")</f>
        <v>Secular</v>
      </c>
      <c r="G148" s="51" t="str" cm="1">
        <f t="array" ref="G148">_xlfn.IFS(Data1!CC150=1,"Elementary",Data1!CC150=2,"High-school",Data1!CC150=3,"Academic", Data1!CC150="null","null")</f>
        <v>Academic</v>
      </c>
      <c r="H148" s="51" t="str" cm="1">
        <f t="array" ref="H148">_xlfn.IFS(Data1!CF150=1,"Below average",Data1!CF150=2,"Average",Data1!CF150=3,"Above average",Data1!CF150="null","null")</f>
        <v>Average</v>
      </c>
      <c r="I148" s="51" t="str" cm="1">
        <f t="array" ref="I148">_xlfn.IFS(Data3!FN149=1,"Never smoked",Data3!FN149=2,"Stopped smoking completely",Data3!FN149="3b","Smokes less than before pregnancy",Data3!FN149="3a","Smokes today as before pregnancy",Data3!FN149="null","null")</f>
        <v>Never smoked</v>
      </c>
      <c r="J148" t="str" cm="1">
        <f t="array" ref="J148">_xlfn.IFS(Data3!FQ149=0,"Doesnt smoke",Data3!FQ149=1,"Smoke",Data3!FQ149="null","null")</f>
        <v>Doesnt smoke</v>
      </c>
      <c r="K148" t="str" cm="1">
        <f t="array" ref="K148">_xlfn.IFS(Data1!CP150=1,"First trimester",Data1!CP150=2,"Second trimester",Data1!CP150=3,"Third trimester",Data1!CP150="null","null")</f>
        <v>First trimester</v>
      </c>
      <c r="L148" s="51" t="str" cm="1">
        <f t="array" ref="L148">_xlfn.IFS(Data2!EX150=1, "Adequate pregnancy monitoring", Data2!EX150=2, "Medium pregnancy monitoring", Data2!EX150=3, "Inadequate pregnancy monitoring",Data2!EX150="null","null")</f>
        <v>Medium pregnancy monitoring</v>
      </c>
      <c r="M148" t="str" cm="1">
        <f t="array" ref="M148">_xlfn.IFS(Data1!CG150=0,"No",Data1!CG150=1,"Yes",Data1!CG150="null","null")</f>
        <v>No</v>
      </c>
      <c r="N148" t="str" cm="1">
        <f t="array" ref="N148">_xlfn.IFS(Data1!CZ150=0,"No",Data1!CZ150=1,"Yes",Data1!CZ150="null","null")</f>
        <v>No</v>
      </c>
    </row>
    <row r="149" spans="1:14" ht="39.6" x14ac:dyDescent="0.25">
      <c r="A149" t="str">
        <f>Categorize!T149</f>
        <v>week not premature</v>
      </c>
      <c r="B149" t="str">
        <f>Categorize!I149</f>
        <v>20-39</v>
      </c>
      <c r="C149" s="51" t="str" cm="1">
        <f t="array" ref="C149">_xlfn.IFS(Data1!E151=1,"Isreal",Data1!E151=2,"the former Soviet Union",Data1!E151=3,"Else", Data1!E151="null","null")</f>
        <v>Isreal</v>
      </c>
      <c r="D149" t="str" cm="1">
        <f t="array" ref="D149">_xlfn.IFS(Data1!G151=1,"Yes",Data1!G151=0,"No",Data1!G151="null","null")</f>
        <v>No</v>
      </c>
      <c r="E149" t="str" cm="1">
        <f t="array" ref="E149">_xlfn.IFS(Data1!BY151=1,"Muslim Arab",Data1!BY151=2,"Christian Arab",Data1!BY151=3,"Russian Christian", Data1!BY151=4,"Circassian",Data1!BY151=5,"Druze", Data1!BY151=6,"Ethiopian", Data1!BY151=7,"Ashkenazi", Data1!BY151=8,"Mizrachi",Data1!BY151=9,"Other", Data1!BY151="null","null" )</f>
        <v>Muslim Arab</v>
      </c>
      <c r="F149" t="str" cm="1">
        <f t="array" ref="F149">_xlfn.IFS(Data1!CA151=1,"Religious", Data1!CA151=2,"Traditional",Data1!CA151=3,"Secular", Data1!CA151="null", "null")</f>
        <v>Secular</v>
      </c>
      <c r="G149" s="51" t="str" cm="1">
        <f t="array" ref="G149">_xlfn.IFS(Data1!CC151=1,"Elementary",Data1!CC151=2,"High-school",Data1!CC151=3,"Academic", Data1!CC151="null","null")</f>
        <v>High-school</v>
      </c>
      <c r="H149" s="51" t="str" cm="1">
        <f t="array" ref="H149">_xlfn.IFS(Data1!CF151=1,"Below average",Data1!CF151=2,"Average",Data1!CF151=3,"Above average",Data1!CF151="null","null")</f>
        <v>Below average</v>
      </c>
      <c r="I149" s="51" t="str" cm="1">
        <f t="array" ref="I149">_xlfn.IFS(Data3!FN150=1,"Never smoked",Data3!FN150=2,"Stopped smoking completely",Data3!FN150="3b","Smokes less than before pregnancy",Data3!FN150="3a","Smokes today as before pregnancy",Data3!FN150="null","null")</f>
        <v>Smokes today as before pregnancy</v>
      </c>
      <c r="J149" t="str" cm="1">
        <f t="array" ref="J149">_xlfn.IFS(Data3!FQ150=0,"Doesnt smoke",Data3!FQ150=1,"Smoke",Data3!FQ150="null","null")</f>
        <v>Smoke</v>
      </c>
      <c r="K149" t="str" cm="1">
        <f t="array" ref="K149">_xlfn.IFS(Data1!CP151=1,"First trimester",Data1!CP151=2,"Second trimester",Data1!CP151=3,"Third trimester",Data1!CP151="null","null")</f>
        <v>First trimester</v>
      </c>
      <c r="L149" s="51" t="str" cm="1">
        <f t="array" ref="L149">_xlfn.IFS(Data2!EX151=1, "Adequate pregnancy monitoring", Data2!EX151=2, "Medium pregnancy monitoring", Data2!EX151=3, "Inadequate pregnancy monitoring",Data2!EX151="null","null")</f>
        <v>Medium pregnancy monitoring</v>
      </c>
      <c r="M149" t="str" cm="1">
        <f t="array" ref="M149">_xlfn.IFS(Data1!CG151=0,"No",Data1!CG151=1,"Yes",Data1!CG151="null","null")</f>
        <v>No</v>
      </c>
      <c r="N149" t="str" cm="1">
        <f t="array" ref="N149">_xlfn.IFS(Data1!CZ151=0,"No",Data1!CZ151=1,"Yes",Data1!CZ151="null","null")</f>
        <v>No</v>
      </c>
    </row>
    <row r="150" spans="1:14" ht="39.6" x14ac:dyDescent="0.25">
      <c r="A150" t="str">
        <f>Categorize!T150</f>
        <v>week not premature</v>
      </c>
      <c r="B150" t="str">
        <f>Categorize!I150</f>
        <v>20-39</v>
      </c>
      <c r="C150" s="51" t="str" cm="1">
        <f t="array" ref="C150">_xlfn.IFS(Data1!E152=1,"Isreal",Data1!E152=2,"the former Soviet Union",Data1!E152=3,"Else", Data1!E152="null","null")</f>
        <v>Isreal</v>
      </c>
      <c r="D150" t="str" cm="1">
        <f t="array" ref="D150">_xlfn.IFS(Data1!G152=1,"Yes",Data1!G152=0,"No",Data1!G152="null","null")</f>
        <v>No</v>
      </c>
      <c r="E150" t="str" cm="1">
        <f t="array" ref="E150">_xlfn.IFS(Data1!BY152=1,"Muslim Arab",Data1!BY152=2,"Christian Arab",Data1!BY152=3,"Russian Christian", Data1!BY152=4,"Circassian",Data1!BY152=5,"Druze", Data1!BY152=6,"Ethiopian", Data1!BY152=7,"Ashkenazi", Data1!BY152=8,"Mizrachi",Data1!BY152=9,"Other", Data1!BY152="null","null" )</f>
        <v>Muslim Arab</v>
      </c>
      <c r="F150" t="str" cm="1">
        <f t="array" ref="F150">_xlfn.IFS(Data1!CA152=1,"Religious", Data1!CA152=2,"Traditional",Data1!CA152=3,"Secular", Data1!CA152="null", "null")</f>
        <v>Secular</v>
      </c>
      <c r="G150" s="51" t="str" cm="1">
        <f t="array" ref="G150">_xlfn.IFS(Data1!CC152=1,"Elementary",Data1!CC152=2,"High-school",Data1!CC152=3,"Academic", Data1!CC152="null","null")</f>
        <v>High-school</v>
      </c>
      <c r="H150" s="51" t="str" cm="1">
        <f t="array" ref="H150">_xlfn.IFS(Data1!CF152=1,"Below average",Data1!CF152=2,"Average",Data1!CF152=3,"Above average",Data1!CF152="null","null")</f>
        <v>Below average</v>
      </c>
      <c r="I150" s="51" t="str" cm="1">
        <f t="array" ref="I150">_xlfn.IFS(Data3!FN151=1,"Never smoked",Data3!FN151=2,"Stopped smoking completely",Data3!FN151="3b","Smokes less than before pregnancy",Data3!FN151="3a","Smokes today as before pregnancy",Data3!FN151="null","null")</f>
        <v>Never smoked</v>
      </c>
      <c r="J150" t="str" cm="1">
        <f t="array" ref="J150">_xlfn.IFS(Data3!FQ151=0,"Doesnt smoke",Data3!FQ151=1,"Smoke",Data3!FQ151="null","null")</f>
        <v>Doesnt smoke</v>
      </c>
      <c r="K150" t="str" cm="1">
        <f t="array" ref="K150">_xlfn.IFS(Data1!CP152=1,"First trimester",Data1!CP152=2,"Second trimester",Data1!CP152=3,"Third trimester",Data1!CP152="null","null")</f>
        <v>First trimester</v>
      </c>
      <c r="L150" s="51" t="str" cm="1">
        <f t="array" ref="L150">_xlfn.IFS(Data2!EX152=1, "Adequate pregnancy monitoring", Data2!EX152=2, "Medium pregnancy monitoring", Data2!EX152=3, "Inadequate pregnancy monitoring",Data2!EX152="null","null")</f>
        <v>Medium pregnancy monitoring</v>
      </c>
      <c r="M150" t="str" cm="1">
        <f t="array" ref="M150">_xlfn.IFS(Data1!CG152=0,"No",Data1!CG152=1,"Yes",Data1!CG152="null","null")</f>
        <v>No</v>
      </c>
      <c r="N150" t="str" cm="1">
        <f t="array" ref="N150">_xlfn.IFS(Data1!CZ152=0,"No",Data1!CZ152=1,"Yes",Data1!CZ152="null","null")</f>
        <v>No</v>
      </c>
    </row>
    <row r="151" spans="1:14" ht="39.6" x14ac:dyDescent="0.25">
      <c r="A151" t="str">
        <f>Categorize!T151</f>
        <v>week not premature</v>
      </c>
      <c r="B151" t="str">
        <f>Categorize!I151</f>
        <v>20-39</v>
      </c>
      <c r="C151" s="51" t="str" cm="1">
        <f t="array" ref="C151">_xlfn.IFS(Data1!E153=1,"Isreal",Data1!E153=2,"the former Soviet Union",Data1!E153=3,"Else", Data1!E153="null","null")</f>
        <v>Isreal</v>
      </c>
      <c r="D151" t="str" cm="1">
        <f t="array" ref="D151">_xlfn.IFS(Data1!G153=1,"Yes",Data1!G153=0,"No",Data1!G153="null","null")</f>
        <v>No</v>
      </c>
      <c r="E151" t="str" cm="1">
        <f t="array" ref="E151">_xlfn.IFS(Data1!BY153=1,"Muslim Arab",Data1!BY153=2,"Christian Arab",Data1!BY153=3,"Russian Christian", Data1!BY153=4,"Circassian",Data1!BY153=5,"Druze", Data1!BY153=6,"Ethiopian", Data1!BY153=7,"Ashkenazi", Data1!BY153=8,"Mizrachi",Data1!BY153=9,"Other", Data1!BY153="null","null" )</f>
        <v>Muslim Arab</v>
      </c>
      <c r="F151" t="str" cm="1">
        <f t="array" ref="F151">_xlfn.IFS(Data1!CA153=1,"Religious", Data1!CA153=2,"Traditional",Data1!CA153=3,"Secular", Data1!CA153="null", "null")</f>
        <v>Secular</v>
      </c>
      <c r="G151" s="51" t="str" cm="1">
        <f t="array" ref="G151">_xlfn.IFS(Data1!CC153=1,"Elementary",Data1!CC153=2,"High-school",Data1!CC153=3,"Academic", Data1!CC153="null","null")</f>
        <v>High-school</v>
      </c>
      <c r="H151" s="51" t="str" cm="1">
        <f t="array" ref="H151">_xlfn.IFS(Data1!CF153=1,"Below average",Data1!CF153=2,"Average",Data1!CF153=3,"Above average",Data1!CF153="null","null")</f>
        <v>null</v>
      </c>
      <c r="I151" s="51" t="str" cm="1">
        <f t="array" ref="I151">_xlfn.IFS(Data3!FN152=1,"Never smoked",Data3!FN152=2,"Stopped smoking completely",Data3!FN152="3b","Smokes less than before pregnancy",Data3!FN152="3a","Smokes today as before pregnancy",Data3!FN152="null","null")</f>
        <v>Smokes today as before pregnancy</v>
      </c>
      <c r="J151" t="str" cm="1">
        <f t="array" ref="J151">_xlfn.IFS(Data3!FQ152=0,"Doesnt smoke",Data3!FQ152=1,"Smoke",Data3!FQ152="null","null")</f>
        <v>Doesnt smoke</v>
      </c>
      <c r="K151" t="str" cm="1">
        <f t="array" ref="K151">_xlfn.IFS(Data1!CP153=1,"First trimester",Data1!CP153=2,"Second trimester",Data1!CP153=3,"Third trimester",Data1!CP153="null","null")</f>
        <v>First trimester</v>
      </c>
      <c r="L151" s="51" t="str" cm="1">
        <f t="array" ref="L151">_xlfn.IFS(Data2!EX153=1, "Adequate pregnancy monitoring", Data2!EX153=2, "Medium pregnancy monitoring", Data2!EX153=3, "Inadequate pregnancy monitoring",Data2!EX153="null","null")</f>
        <v>Inadequate pregnancy monitoring</v>
      </c>
      <c r="M151" t="str" cm="1">
        <f t="array" ref="M151">_xlfn.IFS(Data1!CG153=0,"No",Data1!CG153=1,"Yes",Data1!CG153="null","null")</f>
        <v>No</v>
      </c>
      <c r="N151" t="str" cm="1">
        <f t="array" ref="N151">_xlfn.IFS(Data1!CZ153=0,"No",Data1!CZ153=1,"Yes",Data1!CZ153="null","null")</f>
        <v>No</v>
      </c>
    </row>
    <row r="152" spans="1:14" ht="39.6" x14ac:dyDescent="0.25">
      <c r="A152" t="str">
        <f>Categorize!T152</f>
        <v>week not premature</v>
      </c>
      <c r="B152" t="str">
        <f>Categorize!I152</f>
        <v>20-39</v>
      </c>
      <c r="C152" s="51" t="str" cm="1">
        <f t="array" ref="C152">_xlfn.IFS(Data1!E154=1,"Isreal",Data1!E154=2,"the former Soviet Union",Data1!E154=3,"Else", Data1!E154="null","null")</f>
        <v>Isreal</v>
      </c>
      <c r="D152" t="str" cm="1">
        <f t="array" ref="D152">_xlfn.IFS(Data1!G154=1,"Yes",Data1!G154=0,"No",Data1!G154="null","null")</f>
        <v>No</v>
      </c>
      <c r="E152" t="str" cm="1">
        <f t="array" ref="E152">_xlfn.IFS(Data1!BY154=1,"Muslim Arab",Data1!BY154=2,"Christian Arab",Data1!BY154=3,"Russian Christian", Data1!BY154=4,"Circassian",Data1!BY154=5,"Druze", Data1!BY154=6,"Ethiopian", Data1!BY154=7,"Ashkenazi", Data1!BY154=8,"Mizrachi",Data1!BY154=9,"Other", Data1!BY154="null","null" )</f>
        <v>Muslim Arab</v>
      </c>
      <c r="F152" t="str" cm="1">
        <f t="array" ref="F152">_xlfn.IFS(Data1!CA154=1,"Religious", Data1!CA154=2,"Traditional",Data1!CA154=3,"Secular", Data1!CA154="null", "null")</f>
        <v>Secular</v>
      </c>
      <c r="G152" s="51" t="str" cm="1">
        <f t="array" ref="G152">_xlfn.IFS(Data1!CC154=1,"Elementary",Data1!CC154=2,"High-school",Data1!CC154=3,"Academic", Data1!CC154="null","null")</f>
        <v>High-school</v>
      </c>
      <c r="H152" s="51" t="str" cm="1">
        <f t="array" ref="H152">_xlfn.IFS(Data1!CF154=1,"Below average",Data1!CF154=2,"Average",Data1!CF154=3,"Above average",Data1!CF154="null","null")</f>
        <v>Below average</v>
      </c>
      <c r="I152" s="51" t="str" cm="1">
        <f t="array" ref="I152">_xlfn.IFS(Data3!FN153=1,"Never smoked",Data3!FN153=2,"Stopped smoking completely",Data3!FN153="3b","Smokes less than before pregnancy",Data3!FN153="3a","Smokes today as before pregnancy",Data3!FN153="null","null")</f>
        <v>Never smoked</v>
      </c>
      <c r="J152" t="str" cm="1">
        <f t="array" ref="J152">_xlfn.IFS(Data3!FQ153=0,"Doesnt smoke",Data3!FQ153=1,"Smoke",Data3!FQ153="null","null")</f>
        <v>Doesnt smoke</v>
      </c>
      <c r="K152" t="str" cm="1">
        <f t="array" ref="K152">_xlfn.IFS(Data1!CP154=1,"First trimester",Data1!CP154=2,"Second trimester",Data1!CP154=3,"Third trimester",Data1!CP154="null","null")</f>
        <v>First trimester</v>
      </c>
      <c r="L152" s="51" t="str" cm="1">
        <f t="array" ref="L152">_xlfn.IFS(Data2!EX154=1, "Adequate pregnancy monitoring", Data2!EX154=2, "Medium pregnancy monitoring", Data2!EX154=3, "Inadequate pregnancy monitoring",Data2!EX154="null","null")</f>
        <v>Medium pregnancy monitoring</v>
      </c>
      <c r="M152" t="str" cm="1">
        <f t="array" ref="M152">_xlfn.IFS(Data1!CG154=0,"No",Data1!CG154=1,"Yes",Data1!CG154="null","null")</f>
        <v>No</v>
      </c>
      <c r="N152" t="str" cm="1">
        <f t="array" ref="N152">_xlfn.IFS(Data1!CZ154=0,"No",Data1!CZ154=1,"Yes",Data1!CZ154="null","null")</f>
        <v>No</v>
      </c>
    </row>
    <row r="153" spans="1:14" ht="39.6" x14ac:dyDescent="0.25">
      <c r="A153" t="str">
        <f>Categorize!T153</f>
        <v>week not premature</v>
      </c>
      <c r="B153" t="str">
        <f>Categorize!I153</f>
        <v>20-39</v>
      </c>
      <c r="C153" s="51" t="str" cm="1">
        <f t="array" ref="C153">_xlfn.IFS(Data1!E155=1,"Isreal",Data1!E155=2,"the former Soviet Union",Data1!E155=3,"Else", Data1!E155="null","null")</f>
        <v>Isreal</v>
      </c>
      <c r="D153" t="str" cm="1">
        <f t="array" ref="D153">_xlfn.IFS(Data1!G155=1,"Yes",Data1!G155=0,"No",Data1!G155="null","null")</f>
        <v>No</v>
      </c>
      <c r="E153" t="str" cm="1">
        <f t="array" ref="E153">_xlfn.IFS(Data1!BY155=1,"Muslim Arab",Data1!BY155=2,"Christian Arab",Data1!BY155=3,"Russian Christian", Data1!BY155=4,"Circassian",Data1!BY155=5,"Druze", Data1!BY155=6,"Ethiopian", Data1!BY155=7,"Ashkenazi", Data1!BY155=8,"Mizrachi",Data1!BY155=9,"Other", Data1!BY155="null","null" )</f>
        <v>Muslim Arab</v>
      </c>
      <c r="F153" t="str" cm="1">
        <f t="array" ref="F153">_xlfn.IFS(Data1!CA155=1,"Religious", Data1!CA155=2,"Traditional",Data1!CA155=3,"Secular", Data1!CA155="null", "null")</f>
        <v>Secular</v>
      </c>
      <c r="G153" s="51" t="str" cm="1">
        <f t="array" ref="G153">_xlfn.IFS(Data1!CC155=1,"Elementary",Data1!CC155=2,"High-school",Data1!CC155=3,"Academic", Data1!CC155="null","null")</f>
        <v>High-school</v>
      </c>
      <c r="H153" s="51" t="str" cm="1">
        <f t="array" ref="H153">_xlfn.IFS(Data1!CF155=1,"Below average",Data1!CF155=2,"Average",Data1!CF155=3,"Above average",Data1!CF155="null","null")</f>
        <v>null</v>
      </c>
      <c r="I153" s="51" t="str" cm="1">
        <f t="array" ref="I153">_xlfn.IFS(Data3!FN154=1,"Never smoked",Data3!FN154=2,"Stopped smoking completely",Data3!FN154="3b","Smokes less than before pregnancy",Data3!FN154="3a","Smokes today as before pregnancy",Data3!FN154="null","null")</f>
        <v>Smokes today as before pregnancy</v>
      </c>
      <c r="J153" t="str" cm="1">
        <f t="array" ref="J153">_xlfn.IFS(Data3!FQ154=0,"Doesnt smoke",Data3!FQ154=1,"Smoke",Data3!FQ154="null","null")</f>
        <v>Smoke</v>
      </c>
      <c r="K153" t="str" cm="1">
        <f t="array" ref="K153">_xlfn.IFS(Data1!CP155=1,"First trimester",Data1!CP155=2,"Second trimester",Data1!CP155=3,"Third trimester",Data1!CP155="null","null")</f>
        <v>Second trimester</v>
      </c>
      <c r="L153" s="51" t="str" cm="1">
        <f t="array" ref="L153">_xlfn.IFS(Data2!EX155=1, "Adequate pregnancy monitoring", Data2!EX155=2, "Medium pregnancy monitoring", Data2!EX155=3, "Inadequate pregnancy monitoring",Data2!EX155="null","null")</f>
        <v>Inadequate pregnancy monitoring</v>
      </c>
      <c r="M153" t="str" cm="1">
        <f t="array" ref="M153">_xlfn.IFS(Data1!CG155=0,"No",Data1!CG155=1,"Yes",Data1!CG155="null","null")</f>
        <v>No</v>
      </c>
      <c r="N153" t="str" cm="1">
        <f t="array" ref="N153">_xlfn.IFS(Data1!CZ155=0,"No",Data1!CZ155=1,"Yes",Data1!CZ155="null","null")</f>
        <v>No</v>
      </c>
    </row>
    <row r="154" spans="1:14" ht="39.6" x14ac:dyDescent="0.25">
      <c r="A154" t="str">
        <f>Categorize!T154</f>
        <v>week not premature</v>
      </c>
      <c r="B154" t="str">
        <f>Categorize!I154</f>
        <v>20-39</v>
      </c>
      <c r="C154" s="51" t="str" cm="1">
        <f t="array" ref="C154">_xlfn.IFS(Data1!E156=1,"Isreal",Data1!E156=2,"the former Soviet Union",Data1!E156=3,"Else", Data1!E156="null","null")</f>
        <v>Isreal</v>
      </c>
      <c r="D154" t="str" cm="1">
        <f t="array" ref="D154">_xlfn.IFS(Data1!G156=1,"Yes",Data1!G156=0,"No",Data1!G156="null","null")</f>
        <v>No</v>
      </c>
      <c r="E154" t="str" cm="1">
        <f t="array" ref="E154">_xlfn.IFS(Data1!BY156=1,"Muslim Arab",Data1!BY156=2,"Christian Arab",Data1!BY156=3,"Russian Christian", Data1!BY156=4,"Circassian",Data1!BY156=5,"Druze", Data1!BY156=6,"Ethiopian", Data1!BY156=7,"Ashkenazi", Data1!BY156=8,"Mizrachi",Data1!BY156=9,"Other", Data1!BY156="null","null" )</f>
        <v>Christian Arab</v>
      </c>
      <c r="F154" t="str" cm="1">
        <f t="array" ref="F154">_xlfn.IFS(Data1!CA156=1,"Religious", Data1!CA156=2,"Traditional",Data1!CA156=3,"Secular", Data1!CA156="null", "null")</f>
        <v>Secular</v>
      </c>
      <c r="G154" s="51" t="str" cm="1">
        <f t="array" ref="G154">_xlfn.IFS(Data1!CC156=1,"Elementary",Data1!CC156=2,"High-school",Data1!CC156=3,"Academic", Data1!CC156="null","null")</f>
        <v>High-school</v>
      </c>
      <c r="H154" s="51" t="str" cm="1">
        <f t="array" ref="H154">_xlfn.IFS(Data1!CF156=1,"Below average",Data1!CF156=2,"Average",Data1!CF156=3,"Above average",Data1!CF156="null","null")</f>
        <v>null</v>
      </c>
      <c r="I154" s="51" t="str" cm="1">
        <f t="array" ref="I154">_xlfn.IFS(Data3!FN155=1,"Never smoked",Data3!FN155=2,"Stopped smoking completely",Data3!FN155="3b","Smokes less than before pregnancy",Data3!FN155="3a","Smokes today as before pregnancy",Data3!FN155="null","null")</f>
        <v>Never smoked</v>
      </c>
      <c r="J154" t="str" cm="1">
        <f t="array" ref="J154">_xlfn.IFS(Data3!FQ155=0,"Doesnt smoke",Data3!FQ155=1,"Smoke",Data3!FQ155="null","null")</f>
        <v>Smoke</v>
      </c>
      <c r="K154" t="str" cm="1">
        <f t="array" ref="K154">_xlfn.IFS(Data1!CP156=1,"First trimester",Data1!CP156=2,"Second trimester",Data1!CP156=3,"Third trimester",Data1!CP156="null","null")</f>
        <v>First trimester</v>
      </c>
      <c r="L154" s="51" t="str" cm="1">
        <f t="array" ref="L154">_xlfn.IFS(Data2!EX156=1, "Adequate pregnancy monitoring", Data2!EX156=2, "Medium pregnancy monitoring", Data2!EX156=3, "Inadequate pregnancy monitoring",Data2!EX156="null","null")</f>
        <v>Inadequate pregnancy monitoring</v>
      </c>
      <c r="M154" t="str" cm="1">
        <f t="array" ref="M154">_xlfn.IFS(Data1!CG156=0,"No",Data1!CG156=1,"Yes",Data1!CG156="null","null")</f>
        <v>No</v>
      </c>
      <c r="N154" t="str" cm="1">
        <f t="array" ref="N154">_xlfn.IFS(Data1!CZ156=0,"No",Data1!CZ156=1,"Yes",Data1!CZ156="null","null")</f>
        <v>No</v>
      </c>
    </row>
    <row r="155" spans="1:14" ht="39.6" x14ac:dyDescent="0.25">
      <c r="A155" t="str">
        <f>Categorize!T155</f>
        <v>week not premature</v>
      </c>
      <c r="B155" t="str">
        <f>Categorize!I155</f>
        <v>20-39</v>
      </c>
      <c r="C155" s="51" t="str" cm="1">
        <f t="array" ref="C155">_xlfn.IFS(Data1!E157=1,"Isreal",Data1!E157=2,"the former Soviet Union",Data1!E157=3,"Else", Data1!E157="null","null")</f>
        <v>the former Soviet Union</v>
      </c>
      <c r="D155" t="str" cm="1">
        <f t="array" ref="D155">_xlfn.IFS(Data1!G157=1,"Yes",Data1!G157=0,"No",Data1!G157="null","null")</f>
        <v>No</v>
      </c>
      <c r="E155" t="str" cm="1">
        <f t="array" ref="E155">_xlfn.IFS(Data1!BY157=1,"Muslim Arab",Data1!BY157=2,"Christian Arab",Data1!BY157=3,"Russian Christian", Data1!BY157=4,"Circassian",Data1!BY157=5,"Druze", Data1!BY157=6,"Ethiopian", Data1!BY157=7,"Ashkenazi", Data1!BY157=8,"Mizrachi",Data1!BY157=9,"Other", Data1!BY157="null","null" )</f>
        <v>Muslim Arab</v>
      </c>
      <c r="F155" t="str" cm="1">
        <f t="array" ref="F155">_xlfn.IFS(Data1!CA157=1,"Religious", Data1!CA157=2,"Traditional",Data1!CA157=3,"Secular", Data1!CA157="null", "null")</f>
        <v>Secular</v>
      </c>
      <c r="G155" s="51" t="str" cm="1">
        <f t="array" ref="G155">_xlfn.IFS(Data1!CC157=1,"Elementary",Data1!CC157=2,"High-school",Data1!CC157=3,"Academic", Data1!CC157="null","null")</f>
        <v>High-school</v>
      </c>
      <c r="H155" s="51" t="str" cm="1">
        <f t="array" ref="H155">_xlfn.IFS(Data1!CF157=1,"Below average",Data1!CF157=2,"Average",Data1!CF157=3,"Above average",Data1!CF157="null","null")</f>
        <v>null</v>
      </c>
      <c r="I155" s="51" t="str" cm="1">
        <f t="array" ref="I155">_xlfn.IFS(Data3!FN156=1,"Never smoked",Data3!FN156=2,"Stopped smoking completely",Data3!FN156="3b","Smokes less than before pregnancy",Data3!FN156="3a","Smokes today as before pregnancy",Data3!FN156="null","null")</f>
        <v>Smokes today as before pregnancy</v>
      </c>
      <c r="J155" t="str" cm="1">
        <f t="array" ref="J155">_xlfn.IFS(Data3!FQ156=0,"Doesnt smoke",Data3!FQ156=1,"Smoke",Data3!FQ156="null","null")</f>
        <v>null</v>
      </c>
      <c r="K155" t="str" cm="1">
        <f t="array" ref="K155">_xlfn.IFS(Data1!CP157=1,"First trimester",Data1!CP157=2,"Second trimester",Data1!CP157=3,"Third trimester",Data1!CP157="null","null")</f>
        <v>Second trimester</v>
      </c>
      <c r="L155" s="51" t="str" cm="1">
        <f t="array" ref="L155">_xlfn.IFS(Data2!EX157=1, "Adequate pregnancy monitoring", Data2!EX157=2, "Medium pregnancy monitoring", Data2!EX157=3, "Inadequate pregnancy monitoring",Data2!EX157="null","null")</f>
        <v>Inadequate pregnancy monitoring</v>
      </c>
      <c r="M155" t="str" cm="1">
        <f t="array" ref="M155">_xlfn.IFS(Data1!CG157=0,"No",Data1!CG157=1,"Yes",Data1!CG157="null","null")</f>
        <v>No</v>
      </c>
      <c r="N155" t="str" cm="1">
        <f t="array" ref="N155">_xlfn.IFS(Data1!CZ157=0,"No",Data1!CZ157=1,"Yes",Data1!CZ157="null","null")</f>
        <v>No</v>
      </c>
    </row>
    <row r="156" spans="1:14" ht="39.6" x14ac:dyDescent="0.25">
      <c r="A156" t="str">
        <f>Categorize!T156</f>
        <v>week not premature</v>
      </c>
      <c r="B156" t="str">
        <f>Categorize!I156</f>
        <v>20-39</v>
      </c>
      <c r="C156" s="51" t="str" cm="1">
        <f t="array" ref="C156">_xlfn.IFS(Data1!E158=1,"Isreal",Data1!E158=2,"the former Soviet Union",Data1!E158=3,"Else", Data1!E158="null","null")</f>
        <v>Isreal</v>
      </c>
      <c r="D156" t="str" cm="1">
        <f t="array" ref="D156">_xlfn.IFS(Data1!G158=1,"Yes",Data1!G158=0,"No",Data1!G158="null","null")</f>
        <v>No</v>
      </c>
      <c r="E156" t="str" cm="1">
        <f t="array" ref="E156">_xlfn.IFS(Data1!BY158=1,"Muslim Arab",Data1!BY158=2,"Christian Arab",Data1!BY158=3,"Russian Christian", Data1!BY158=4,"Circassian",Data1!BY158=5,"Druze", Data1!BY158=6,"Ethiopian", Data1!BY158=7,"Ashkenazi", Data1!BY158=8,"Mizrachi",Data1!BY158=9,"Other", Data1!BY158="null","null" )</f>
        <v>Muslim Arab</v>
      </c>
      <c r="F156" t="str" cm="1">
        <f t="array" ref="F156">_xlfn.IFS(Data1!CA158=1,"Religious", Data1!CA158=2,"Traditional",Data1!CA158=3,"Secular", Data1!CA158="null", "null")</f>
        <v>Secular</v>
      </c>
      <c r="G156" s="51" t="str" cm="1">
        <f t="array" ref="G156">_xlfn.IFS(Data1!CC158=1,"Elementary",Data1!CC158=2,"High-school",Data1!CC158=3,"Academic", Data1!CC158="null","null")</f>
        <v>Academic</v>
      </c>
      <c r="H156" s="51" t="str" cm="1">
        <f t="array" ref="H156">_xlfn.IFS(Data1!CF158=1,"Below average",Data1!CF158=2,"Average",Data1!CF158=3,"Above average",Data1!CF158="null","null")</f>
        <v>Average</v>
      </c>
      <c r="I156" s="51" t="str" cm="1">
        <f t="array" ref="I156">_xlfn.IFS(Data3!FN157=1,"Never smoked",Data3!FN157=2,"Stopped smoking completely",Data3!FN157="3b","Smokes less than before pregnancy",Data3!FN157="3a","Smokes today as before pregnancy",Data3!FN157="null","null")</f>
        <v>Never smoked</v>
      </c>
      <c r="J156" t="str" cm="1">
        <f t="array" ref="J156">_xlfn.IFS(Data3!FQ157=0,"Doesnt smoke",Data3!FQ157=1,"Smoke",Data3!FQ157="null","null")</f>
        <v>Doesnt smoke</v>
      </c>
      <c r="K156" t="str" cm="1">
        <f t="array" ref="K156">_xlfn.IFS(Data1!CP158=1,"First trimester",Data1!CP158=2,"Second trimester",Data1!CP158=3,"Third trimester",Data1!CP158="null","null")</f>
        <v>First trimester</v>
      </c>
      <c r="L156" s="51" t="str" cm="1">
        <f t="array" ref="L156">_xlfn.IFS(Data2!EX158=1, "Adequate pregnancy monitoring", Data2!EX158=2, "Medium pregnancy monitoring", Data2!EX158=3, "Inadequate pregnancy monitoring",Data2!EX158="null","null")</f>
        <v>Medium pregnancy monitoring</v>
      </c>
      <c r="M156" t="str" cm="1">
        <f t="array" ref="M156">_xlfn.IFS(Data1!CG158=0,"No",Data1!CG158=1,"Yes",Data1!CG158="null","null")</f>
        <v>null</v>
      </c>
      <c r="N156" t="str" cm="1">
        <f t="array" ref="N156">_xlfn.IFS(Data1!CZ158=0,"No",Data1!CZ158=1,"Yes",Data1!CZ158="null","null")</f>
        <v>No</v>
      </c>
    </row>
    <row r="157" spans="1:14" ht="39.6" x14ac:dyDescent="0.25">
      <c r="A157" t="str">
        <f>Categorize!T157</f>
        <v>week not premature</v>
      </c>
      <c r="B157" t="str">
        <f>Categorize!I157</f>
        <v>20-39</v>
      </c>
      <c r="C157" s="51" t="str" cm="1">
        <f t="array" ref="C157">_xlfn.IFS(Data1!E159=1,"Isreal",Data1!E159=2,"the former Soviet Union",Data1!E159=3,"Else", Data1!E159="null","null")</f>
        <v>the former Soviet Union</v>
      </c>
      <c r="D157" t="str" cm="1">
        <f t="array" ref="D157">_xlfn.IFS(Data1!G159=1,"Yes",Data1!G159=0,"No",Data1!G159="null","null")</f>
        <v>No</v>
      </c>
      <c r="E157" t="str" cm="1">
        <f t="array" ref="E157">_xlfn.IFS(Data1!BY159=1,"Muslim Arab",Data1!BY159=2,"Christian Arab",Data1!BY159=3,"Russian Christian", Data1!BY159=4,"Circassian",Data1!BY159=5,"Druze", Data1!BY159=6,"Ethiopian", Data1!BY159=7,"Ashkenazi", Data1!BY159=8,"Mizrachi",Data1!BY159=9,"Other", Data1!BY159="null","null" )</f>
        <v>Ashkenazi</v>
      </c>
      <c r="F157" t="str" cm="1">
        <f t="array" ref="F157">_xlfn.IFS(Data1!CA159=1,"Religious", Data1!CA159=2,"Traditional",Data1!CA159=3,"Secular", Data1!CA159="null", "null")</f>
        <v>null</v>
      </c>
      <c r="G157" s="51" t="str" cm="1">
        <f t="array" ref="G157">_xlfn.IFS(Data1!CC159=1,"Elementary",Data1!CC159=2,"High-school",Data1!CC159=3,"Academic", Data1!CC159="null","null")</f>
        <v>Academic</v>
      </c>
      <c r="H157" s="51" t="str" cm="1">
        <f t="array" ref="H157">_xlfn.IFS(Data1!CF159=1,"Below average",Data1!CF159=2,"Average",Data1!CF159=3,"Above average",Data1!CF159="null","null")</f>
        <v>null</v>
      </c>
      <c r="I157" s="51" t="str" cm="1">
        <f t="array" ref="I157">_xlfn.IFS(Data3!FN158=1,"Never smoked",Data3!FN158=2,"Stopped smoking completely",Data3!FN158="3b","Smokes less than before pregnancy",Data3!FN158="3a","Smokes today as before pregnancy",Data3!FN158="null","null")</f>
        <v>Stopped smoking completely</v>
      </c>
      <c r="J157" t="str" cm="1">
        <f t="array" ref="J157">_xlfn.IFS(Data3!FQ158=0,"Doesnt smoke",Data3!FQ158=1,"Smoke",Data3!FQ158="null","null")</f>
        <v>Doesnt smoke</v>
      </c>
      <c r="K157" t="str" cm="1">
        <f t="array" ref="K157">_xlfn.IFS(Data1!CP159=1,"First trimester",Data1!CP159=2,"Second trimester",Data1!CP159=3,"Third trimester",Data1!CP159="null","null")</f>
        <v>Second trimester</v>
      </c>
      <c r="L157" s="51" t="str" cm="1">
        <f t="array" ref="L157">_xlfn.IFS(Data2!EX159=1, "Adequate pregnancy monitoring", Data2!EX159=2, "Medium pregnancy monitoring", Data2!EX159=3, "Inadequate pregnancy monitoring",Data2!EX159="null","null")</f>
        <v>Inadequate pregnancy monitoring</v>
      </c>
      <c r="M157" t="str" cm="1">
        <f t="array" ref="M157">_xlfn.IFS(Data1!CG159=0,"No",Data1!CG159=1,"Yes",Data1!CG159="null","null")</f>
        <v>null</v>
      </c>
      <c r="N157" t="str" cm="1">
        <f t="array" ref="N157">_xlfn.IFS(Data1!CZ159=0,"No",Data1!CZ159=1,"Yes",Data1!CZ159="null","null")</f>
        <v>No</v>
      </c>
    </row>
    <row r="158" spans="1:14" ht="39.6" x14ac:dyDescent="0.25">
      <c r="A158" t="str">
        <f>Categorize!T158</f>
        <v>week not premature</v>
      </c>
      <c r="B158" t="str">
        <f>Categorize!I158</f>
        <v>20-39</v>
      </c>
      <c r="C158" s="51" t="str" cm="1">
        <f t="array" ref="C158">_xlfn.IFS(Data1!E160=1,"Isreal",Data1!E160=2,"the former Soviet Union",Data1!E160=3,"Else", Data1!E160="null","null")</f>
        <v>the former Soviet Union</v>
      </c>
      <c r="D158" t="str" cm="1">
        <f t="array" ref="D158">_xlfn.IFS(Data1!G160=1,"Yes",Data1!G160=0,"No",Data1!G160="null","null")</f>
        <v>No</v>
      </c>
      <c r="E158" t="str" cm="1">
        <f t="array" ref="E158">_xlfn.IFS(Data1!BY160=1,"Muslim Arab",Data1!BY160=2,"Christian Arab",Data1!BY160=3,"Russian Christian", Data1!BY160=4,"Circassian",Data1!BY160=5,"Druze", Data1!BY160=6,"Ethiopian", Data1!BY160=7,"Ashkenazi", Data1!BY160=8,"Mizrachi",Data1!BY160=9,"Other", Data1!BY160="null","null" )</f>
        <v>Muslim Arab</v>
      </c>
      <c r="F158" t="str" cm="1">
        <f t="array" ref="F158">_xlfn.IFS(Data1!CA160=1,"Religious", Data1!CA160=2,"Traditional",Data1!CA160=3,"Secular", Data1!CA160="null", "null")</f>
        <v>Secular</v>
      </c>
      <c r="G158" s="51" t="str" cm="1">
        <f t="array" ref="G158">_xlfn.IFS(Data1!CC160=1,"Elementary",Data1!CC160=2,"High-school",Data1!CC160=3,"Academic", Data1!CC160="null","null")</f>
        <v>High-school</v>
      </c>
      <c r="H158" s="51" t="str" cm="1">
        <f t="array" ref="H158">_xlfn.IFS(Data1!CF160=1,"Below average",Data1!CF160=2,"Average",Data1!CF160=3,"Above average",Data1!CF160="null","null")</f>
        <v>Below average</v>
      </c>
      <c r="I158" s="51" t="str" cm="1">
        <f t="array" ref="I158">_xlfn.IFS(Data3!FN159=1,"Never smoked",Data3!FN159=2,"Stopped smoking completely",Data3!FN159="3b","Smokes less than before pregnancy",Data3!FN159="3a","Smokes today as before pregnancy",Data3!FN159="null","null")</f>
        <v>Never smoked</v>
      </c>
      <c r="J158" t="str" cm="1">
        <f t="array" ref="J158">_xlfn.IFS(Data3!FQ159=0,"Doesnt smoke",Data3!FQ159=1,"Smoke",Data3!FQ159="null","null")</f>
        <v>Smoke</v>
      </c>
      <c r="K158" t="str" cm="1">
        <f t="array" ref="K158">_xlfn.IFS(Data1!CP160=1,"First trimester",Data1!CP160=2,"Second trimester",Data1!CP160=3,"Third trimester",Data1!CP160="null","null")</f>
        <v>First trimester</v>
      </c>
      <c r="L158" s="51" t="str" cm="1">
        <f t="array" ref="L158">_xlfn.IFS(Data2!EX160=1, "Adequate pregnancy monitoring", Data2!EX160=2, "Medium pregnancy monitoring", Data2!EX160=3, "Inadequate pregnancy monitoring",Data2!EX160="null","null")</f>
        <v>Medium pregnancy monitoring</v>
      </c>
      <c r="M158" t="str" cm="1">
        <f t="array" ref="M158">_xlfn.IFS(Data1!CG160=0,"No",Data1!CG160=1,"Yes",Data1!CG160="null","null")</f>
        <v>No</v>
      </c>
      <c r="N158" t="str" cm="1">
        <f t="array" ref="N158">_xlfn.IFS(Data1!CZ160=0,"No",Data1!CZ160=1,"Yes",Data1!CZ160="null","null")</f>
        <v>No</v>
      </c>
    </row>
    <row r="159" spans="1:14" ht="39.6" x14ac:dyDescent="0.25">
      <c r="A159" t="str">
        <f>Categorize!T159</f>
        <v>week not premature</v>
      </c>
      <c r="B159" t="str">
        <f>Categorize!I159</f>
        <v>&gt;=40</v>
      </c>
      <c r="C159" s="51" t="str" cm="1">
        <f t="array" ref="C159">_xlfn.IFS(Data1!E161=1,"Isreal",Data1!E161=2,"the former Soviet Union",Data1!E161=3,"Else", Data1!E161="null","null")</f>
        <v>Isreal</v>
      </c>
      <c r="D159" t="str" cm="1">
        <f t="array" ref="D159">_xlfn.IFS(Data1!G161=1,"Yes",Data1!G161=0,"No",Data1!G161="null","null")</f>
        <v>No</v>
      </c>
      <c r="E159" t="str" cm="1">
        <f t="array" ref="E159">_xlfn.IFS(Data1!BY161=1,"Muslim Arab",Data1!BY161=2,"Christian Arab",Data1!BY161=3,"Russian Christian", Data1!BY161=4,"Circassian",Data1!BY161=5,"Druze", Data1!BY161=6,"Ethiopian", Data1!BY161=7,"Ashkenazi", Data1!BY161=8,"Mizrachi",Data1!BY161=9,"Other", Data1!BY161="null","null" )</f>
        <v>Muslim Arab</v>
      </c>
      <c r="F159" t="str" cm="1">
        <f t="array" ref="F159">_xlfn.IFS(Data1!CA161=1,"Religious", Data1!CA161=2,"Traditional",Data1!CA161=3,"Secular", Data1!CA161="null", "null")</f>
        <v>Secular</v>
      </c>
      <c r="G159" s="51" t="str" cm="1">
        <f t="array" ref="G159">_xlfn.IFS(Data1!CC161=1,"Elementary",Data1!CC161=2,"High-school",Data1!CC161=3,"Academic", Data1!CC161="null","null")</f>
        <v>High-school</v>
      </c>
      <c r="H159" s="51" t="str" cm="1">
        <f t="array" ref="H159">_xlfn.IFS(Data1!CF161=1,"Below average",Data1!CF161=2,"Average",Data1!CF161=3,"Above average",Data1!CF161="null","null")</f>
        <v>Below average</v>
      </c>
      <c r="I159" s="51" t="str" cm="1">
        <f t="array" ref="I159">_xlfn.IFS(Data3!FN160=1,"Never smoked",Data3!FN160=2,"Stopped smoking completely",Data3!FN160="3b","Smokes less than before pregnancy",Data3!FN160="3a","Smokes today as before pregnancy",Data3!FN160="null","null")</f>
        <v>Never smoked</v>
      </c>
      <c r="J159" t="str" cm="1">
        <f t="array" ref="J159">_xlfn.IFS(Data3!FQ160=0,"Doesnt smoke",Data3!FQ160=1,"Smoke",Data3!FQ160="null","null")</f>
        <v>Smoke</v>
      </c>
      <c r="K159" t="str" cm="1">
        <f t="array" ref="K159">_xlfn.IFS(Data1!CP161=1,"First trimester",Data1!CP161=2,"Second trimester",Data1!CP161=3,"Third trimester",Data1!CP161="null","null")</f>
        <v>First trimester</v>
      </c>
      <c r="L159" s="51" t="str" cm="1">
        <f t="array" ref="L159">_xlfn.IFS(Data2!EX161=1, "Adequate pregnancy monitoring", Data2!EX161=2, "Medium pregnancy monitoring", Data2!EX161=3, "Inadequate pregnancy monitoring",Data2!EX161="null","null")</f>
        <v>Inadequate pregnancy monitoring</v>
      </c>
      <c r="M159" t="str" cm="1">
        <f t="array" ref="M159">_xlfn.IFS(Data1!CG161=0,"No",Data1!CG161=1,"Yes",Data1!CG161="null","null")</f>
        <v>No</v>
      </c>
      <c r="N159" t="str" cm="1">
        <f t="array" ref="N159">_xlfn.IFS(Data1!CZ161=0,"No",Data1!CZ161=1,"Yes",Data1!CZ161="null","null")</f>
        <v>No</v>
      </c>
    </row>
    <row r="160" spans="1:14" ht="39.6" x14ac:dyDescent="0.25">
      <c r="A160" t="str">
        <f>Categorize!T160</f>
        <v>week not premature</v>
      </c>
      <c r="B160" t="str">
        <f>Categorize!I160</f>
        <v>20-39</v>
      </c>
      <c r="C160" s="51" t="str" cm="1">
        <f t="array" ref="C160">_xlfn.IFS(Data1!E162=1,"Isreal",Data1!E162=2,"the former Soviet Union",Data1!E162=3,"Else", Data1!E162="null","null")</f>
        <v>Isreal</v>
      </c>
      <c r="D160" t="str" cm="1">
        <f t="array" ref="D160">_xlfn.IFS(Data1!G162=1,"Yes",Data1!G162=0,"No",Data1!G162="null","null")</f>
        <v>No</v>
      </c>
      <c r="E160" t="str" cm="1">
        <f t="array" ref="E160">_xlfn.IFS(Data1!BY162=1,"Muslim Arab",Data1!BY162=2,"Christian Arab",Data1!BY162=3,"Russian Christian", Data1!BY162=4,"Circassian",Data1!BY162=5,"Druze", Data1!BY162=6,"Ethiopian", Data1!BY162=7,"Ashkenazi", Data1!BY162=8,"Mizrachi",Data1!BY162=9,"Other", Data1!BY162="null","null" )</f>
        <v>Muslim Arab</v>
      </c>
      <c r="F160" t="str" cm="1">
        <f t="array" ref="F160">_xlfn.IFS(Data1!CA162=1,"Religious", Data1!CA162=2,"Traditional",Data1!CA162=3,"Secular", Data1!CA162="null", "null")</f>
        <v>Secular</v>
      </c>
      <c r="G160" s="51" t="str" cm="1">
        <f t="array" ref="G160">_xlfn.IFS(Data1!CC162=1,"Elementary",Data1!CC162=2,"High-school",Data1!CC162=3,"Academic", Data1!CC162="null","null")</f>
        <v>High-school</v>
      </c>
      <c r="H160" s="51" t="str" cm="1">
        <f t="array" ref="H160">_xlfn.IFS(Data1!CF162=1,"Below average",Data1!CF162=2,"Average",Data1!CF162=3,"Above average",Data1!CF162="null","null")</f>
        <v>Below average</v>
      </c>
      <c r="I160" s="51" t="str" cm="1">
        <f t="array" ref="I160">_xlfn.IFS(Data3!FN161=1,"Never smoked",Data3!FN161=2,"Stopped smoking completely",Data3!FN161="3b","Smokes less than before pregnancy",Data3!FN161="3a","Smokes today as before pregnancy",Data3!FN161="null","null")</f>
        <v>Never smoked</v>
      </c>
      <c r="J160" t="str" cm="1">
        <f t="array" ref="J160">_xlfn.IFS(Data3!FQ161=0,"Doesnt smoke",Data3!FQ161=1,"Smoke",Data3!FQ161="null","null")</f>
        <v>Smoke</v>
      </c>
      <c r="K160" t="str" cm="1">
        <f t="array" ref="K160">_xlfn.IFS(Data1!CP162=1,"First trimester",Data1!CP162=2,"Second trimester",Data1!CP162=3,"Third trimester",Data1!CP162="null","null")</f>
        <v>Second trimester</v>
      </c>
      <c r="L160" s="51" t="str" cm="1">
        <f t="array" ref="L160">_xlfn.IFS(Data2!EX162=1, "Adequate pregnancy monitoring", Data2!EX162=2, "Medium pregnancy monitoring", Data2!EX162=3, "Inadequate pregnancy monitoring",Data2!EX162="null","null")</f>
        <v>Medium pregnancy monitoring</v>
      </c>
      <c r="M160" t="str" cm="1">
        <f t="array" ref="M160">_xlfn.IFS(Data1!CG162=0,"No",Data1!CG162=1,"Yes",Data1!CG162="null","null")</f>
        <v>No</v>
      </c>
      <c r="N160" t="str" cm="1">
        <f t="array" ref="N160">_xlfn.IFS(Data1!CZ162=0,"No",Data1!CZ162=1,"Yes",Data1!CZ162="null","null")</f>
        <v>No</v>
      </c>
    </row>
    <row r="161" spans="1:14" ht="39.6" x14ac:dyDescent="0.25">
      <c r="A161" t="str">
        <f>Categorize!T161</f>
        <v>week not premature</v>
      </c>
      <c r="B161" t="str">
        <f>Categorize!I161</f>
        <v>20-39</v>
      </c>
      <c r="C161" s="51" t="str" cm="1">
        <f t="array" ref="C161">_xlfn.IFS(Data1!E163=1,"Isreal",Data1!E163=2,"the former Soviet Union",Data1!E163=3,"Else", Data1!E163="null","null")</f>
        <v>Isreal</v>
      </c>
      <c r="D161" t="str" cm="1">
        <f t="array" ref="D161">_xlfn.IFS(Data1!G163=1,"Yes",Data1!G163=0,"No",Data1!G163="null","null")</f>
        <v>No</v>
      </c>
      <c r="E161" t="str" cm="1">
        <f t="array" ref="E161">_xlfn.IFS(Data1!BY163=1,"Muslim Arab",Data1!BY163=2,"Christian Arab",Data1!BY163=3,"Russian Christian", Data1!BY163=4,"Circassian",Data1!BY163=5,"Druze", Data1!BY163=6,"Ethiopian", Data1!BY163=7,"Ashkenazi", Data1!BY163=8,"Mizrachi",Data1!BY163=9,"Other", Data1!BY163="null","null" )</f>
        <v>Muslim Arab</v>
      </c>
      <c r="F161" t="str" cm="1">
        <f t="array" ref="F161">_xlfn.IFS(Data1!CA163=1,"Religious", Data1!CA163=2,"Traditional",Data1!CA163=3,"Secular", Data1!CA163="null", "null")</f>
        <v>Secular</v>
      </c>
      <c r="G161" s="51" t="str" cm="1">
        <f t="array" ref="G161">_xlfn.IFS(Data1!CC163=1,"Elementary",Data1!CC163=2,"High-school",Data1!CC163=3,"Academic", Data1!CC163="null","null")</f>
        <v>High-school</v>
      </c>
      <c r="H161" s="51" t="str" cm="1">
        <f t="array" ref="H161">_xlfn.IFS(Data1!CF163=1,"Below average",Data1!CF163=2,"Average",Data1!CF163=3,"Above average",Data1!CF163="null","null")</f>
        <v>Below average</v>
      </c>
      <c r="I161" s="51" t="str" cm="1">
        <f t="array" ref="I161">_xlfn.IFS(Data3!FN162=1,"Never smoked",Data3!FN162=2,"Stopped smoking completely",Data3!FN162="3b","Smokes less than before pregnancy",Data3!FN162="3a","Smokes today as before pregnancy",Data3!FN162="null","null")</f>
        <v>Smokes today as before pregnancy</v>
      </c>
      <c r="J161" t="str" cm="1">
        <f t="array" ref="J161">_xlfn.IFS(Data3!FQ162=0,"Doesnt smoke",Data3!FQ162=1,"Smoke",Data3!FQ162="null","null")</f>
        <v>Smoke</v>
      </c>
      <c r="K161" t="str" cm="1">
        <f t="array" ref="K161">_xlfn.IFS(Data1!CP163=1,"First trimester",Data1!CP163=2,"Second trimester",Data1!CP163=3,"Third trimester",Data1!CP163="null","null")</f>
        <v>Second trimester</v>
      </c>
      <c r="L161" s="51" t="str" cm="1">
        <f t="array" ref="L161">_xlfn.IFS(Data2!EX163=1, "Adequate pregnancy monitoring", Data2!EX163=2, "Medium pregnancy monitoring", Data2!EX163=3, "Inadequate pregnancy monitoring",Data2!EX163="null","null")</f>
        <v>Inadequate pregnancy monitoring</v>
      </c>
      <c r="M161" t="str" cm="1">
        <f t="array" ref="M161">_xlfn.IFS(Data1!CG163=0,"No",Data1!CG163=1,"Yes",Data1!CG163="null","null")</f>
        <v>No</v>
      </c>
      <c r="N161" t="str" cm="1">
        <f t="array" ref="N161">_xlfn.IFS(Data1!CZ163=0,"No",Data1!CZ163=1,"Yes",Data1!CZ163="null","null")</f>
        <v>No</v>
      </c>
    </row>
    <row r="162" spans="1:14" ht="39.6" x14ac:dyDescent="0.25">
      <c r="A162" t="str">
        <f>Categorize!T162</f>
        <v>week not premature</v>
      </c>
      <c r="B162" t="str">
        <f>Categorize!I162</f>
        <v>20-39</v>
      </c>
      <c r="C162" s="51" t="str" cm="1">
        <f t="array" ref="C162">_xlfn.IFS(Data1!E164=1,"Isreal",Data1!E164=2,"the former Soviet Union",Data1!E164=3,"Else", Data1!E164="null","null")</f>
        <v>Isreal</v>
      </c>
      <c r="D162" t="str" cm="1">
        <f t="array" ref="D162">_xlfn.IFS(Data1!G164=1,"Yes",Data1!G164=0,"No",Data1!G164="null","null")</f>
        <v>No</v>
      </c>
      <c r="E162" t="str" cm="1">
        <f t="array" ref="E162">_xlfn.IFS(Data1!BY164=1,"Muslim Arab",Data1!BY164=2,"Christian Arab",Data1!BY164=3,"Russian Christian", Data1!BY164=4,"Circassian",Data1!BY164=5,"Druze", Data1!BY164=6,"Ethiopian", Data1!BY164=7,"Ashkenazi", Data1!BY164=8,"Mizrachi",Data1!BY164=9,"Other", Data1!BY164="null","null" )</f>
        <v>Muslim Arab</v>
      </c>
      <c r="F162" t="str" cm="1">
        <f t="array" ref="F162">_xlfn.IFS(Data1!CA164=1,"Religious", Data1!CA164=2,"Traditional",Data1!CA164=3,"Secular", Data1!CA164="null", "null")</f>
        <v>Secular</v>
      </c>
      <c r="G162" s="51" t="str" cm="1">
        <f t="array" ref="G162">_xlfn.IFS(Data1!CC164=1,"Elementary",Data1!CC164=2,"High-school",Data1!CC164=3,"Academic", Data1!CC164="null","null")</f>
        <v>High-school</v>
      </c>
      <c r="H162" s="51" t="str" cm="1">
        <f t="array" ref="H162">_xlfn.IFS(Data1!CF164=1,"Below average",Data1!CF164=2,"Average",Data1!CF164=3,"Above average",Data1!CF164="null","null")</f>
        <v>Below average</v>
      </c>
      <c r="I162" s="51" t="str" cm="1">
        <f t="array" ref="I162">_xlfn.IFS(Data3!FN163=1,"Never smoked",Data3!FN163=2,"Stopped smoking completely",Data3!FN163="3b","Smokes less than before pregnancy",Data3!FN163="3a","Smokes today as before pregnancy",Data3!FN163="null","null")</f>
        <v>Never smoked</v>
      </c>
      <c r="J162" t="str" cm="1">
        <f t="array" ref="J162">_xlfn.IFS(Data3!FQ163=0,"Doesnt smoke",Data3!FQ163=1,"Smoke",Data3!FQ163="null","null")</f>
        <v>Smoke</v>
      </c>
      <c r="K162" t="str" cm="1">
        <f t="array" ref="K162">_xlfn.IFS(Data1!CP164=1,"First trimester",Data1!CP164=2,"Second trimester",Data1!CP164=3,"Third trimester",Data1!CP164="null","null")</f>
        <v>Second trimester</v>
      </c>
      <c r="L162" s="51" t="str" cm="1">
        <f t="array" ref="L162">_xlfn.IFS(Data2!EX164=1, "Adequate pregnancy monitoring", Data2!EX164=2, "Medium pregnancy monitoring", Data2!EX164=3, "Inadequate pregnancy monitoring",Data2!EX164="null","null")</f>
        <v>Medium pregnancy monitoring</v>
      </c>
      <c r="M162" t="str" cm="1">
        <f t="array" ref="M162">_xlfn.IFS(Data1!CG164=0,"No",Data1!CG164=1,"Yes",Data1!CG164="null","null")</f>
        <v>No</v>
      </c>
      <c r="N162" t="str" cm="1">
        <f t="array" ref="N162">_xlfn.IFS(Data1!CZ164=0,"No",Data1!CZ164=1,"Yes",Data1!CZ164="null","null")</f>
        <v>No</v>
      </c>
    </row>
    <row r="163" spans="1:14" ht="39.6" x14ac:dyDescent="0.25">
      <c r="A163" t="str">
        <f>Categorize!T163</f>
        <v>week not premature</v>
      </c>
      <c r="B163" t="str">
        <f>Categorize!I163</f>
        <v>20-39</v>
      </c>
      <c r="C163" s="51" t="str" cm="1">
        <f t="array" ref="C163">_xlfn.IFS(Data1!E165=1,"Isreal",Data1!E165=2,"the former Soviet Union",Data1!E165=3,"Else", Data1!E165="null","null")</f>
        <v>the former Soviet Union</v>
      </c>
      <c r="D163" t="str" cm="1">
        <f t="array" ref="D163">_xlfn.IFS(Data1!G165=1,"Yes",Data1!G165=0,"No",Data1!G165="null","null")</f>
        <v>No</v>
      </c>
      <c r="E163" t="str" cm="1">
        <f t="array" ref="E163">_xlfn.IFS(Data1!BY165=1,"Muslim Arab",Data1!BY165=2,"Christian Arab",Data1!BY165=3,"Russian Christian", Data1!BY165=4,"Circassian",Data1!BY165=5,"Druze", Data1!BY165=6,"Ethiopian", Data1!BY165=7,"Ashkenazi", Data1!BY165=8,"Mizrachi",Data1!BY165=9,"Other", Data1!BY165="null","null" )</f>
        <v>Muslim Arab</v>
      </c>
      <c r="F163" t="str" cm="1">
        <f t="array" ref="F163">_xlfn.IFS(Data1!CA165=1,"Religious", Data1!CA165=2,"Traditional",Data1!CA165=3,"Secular", Data1!CA165="null", "null")</f>
        <v>Secular</v>
      </c>
      <c r="G163" s="51" t="str" cm="1">
        <f t="array" ref="G163">_xlfn.IFS(Data1!CC165=1,"Elementary",Data1!CC165=2,"High-school",Data1!CC165=3,"Academic", Data1!CC165="null","null")</f>
        <v>Academic</v>
      </c>
      <c r="H163" s="51" t="str" cm="1">
        <f t="array" ref="H163">_xlfn.IFS(Data1!CF165=1,"Below average",Data1!CF165=2,"Average",Data1!CF165=3,"Above average",Data1!CF165="null","null")</f>
        <v>Below average</v>
      </c>
      <c r="I163" s="51" t="str" cm="1">
        <f t="array" ref="I163">_xlfn.IFS(Data3!FN164=1,"Never smoked",Data3!FN164=2,"Stopped smoking completely",Data3!FN164="3b","Smokes less than before pregnancy",Data3!FN164="3a","Smokes today as before pregnancy",Data3!FN164="null","null")</f>
        <v>Never smoked</v>
      </c>
      <c r="J163" t="str" cm="1">
        <f t="array" ref="J163">_xlfn.IFS(Data3!FQ164=0,"Doesnt smoke",Data3!FQ164=1,"Smoke",Data3!FQ164="null","null")</f>
        <v>Smoke</v>
      </c>
      <c r="K163" t="str" cm="1">
        <f t="array" ref="K163">_xlfn.IFS(Data1!CP165=1,"First trimester",Data1!CP165=2,"Second trimester",Data1!CP165=3,"Third trimester",Data1!CP165="null","null")</f>
        <v>First trimester</v>
      </c>
      <c r="L163" s="51" t="str" cm="1">
        <f t="array" ref="L163">_xlfn.IFS(Data2!EX165=1, "Adequate pregnancy monitoring", Data2!EX165=2, "Medium pregnancy monitoring", Data2!EX165=3, "Inadequate pregnancy monitoring",Data2!EX165="null","null")</f>
        <v>Inadequate pregnancy monitoring</v>
      </c>
      <c r="M163" t="str" cm="1">
        <f t="array" ref="M163">_xlfn.IFS(Data1!CG165=0,"No",Data1!CG165=1,"Yes",Data1!CG165="null","null")</f>
        <v>No</v>
      </c>
      <c r="N163" t="str" cm="1">
        <f t="array" ref="N163">_xlfn.IFS(Data1!CZ165=0,"No",Data1!CZ165=1,"Yes",Data1!CZ165="null","null")</f>
        <v>No</v>
      </c>
    </row>
    <row r="164" spans="1:14" ht="39.6" x14ac:dyDescent="0.25">
      <c r="A164" t="str">
        <f>Categorize!T164</f>
        <v>week not premature</v>
      </c>
      <c r="B164" t="str">
        <f>Categorize!I164</f>
        <v>20-39</v>
      </c>
      <c r="C164" s="51" t="str" cm="1">
        <f t="array" ref="C164">_xlfn.IFS(Data1!E166=1,"Isreal",Data1!E166=2,"the former Soviet Union",Data1!E166=3,"Else", Data1!E166="null","null")</f>
        <v>Isreal</v>
      </c>
      <c r="D164" t="str" cm="1">
        <f t="array" ref="D164">_xlfn.IFS(Data1!G166=1,"Yes",Data1!G166=0,"No",Data1!G166="null","null")</f>
        <v>No</v>
      </c>
      <c r="E164" t="str" cm="1">
        <f t="array" ref="E164">_xlfn.IFS(Data1!BY166=1,"Muslim Arab",Data1!BY166=2,"Christian Arab",Data1!BY166=3,"Russian Christian", Data1!BY166=4,"Circassian",Data1!BY166=5,"Druze", Data1!BY166=6,"Ethiopian", Data1!BY166=7,"Ashkenazi", Data1!BY166=8,"Mizrachi",Data1!BY166=9,"Other", Data1!BY166="null","null" )</f>
        <v>null</v>
      </c>
      <c r="F164" t="str" cm="1">
        <f t="array" ref="F164">_xlfn.IFS(Data1!CA166=1,"Religious", Data1!CA166=2,"Traditional",Data1!CA166=3,"Secular", Data1!CA166="null", "null")</f>
        <v>Secular</v>
      </c>
      <c r="G164" s="51" t="str" cm="1">
        <f t="array" ref="G164">_xlfn.IFS(Data1!CC166=1,"Elementary",Data1!CC166=2,"High-school",Data1!CC166=3,"Academic", Data1!CC166="null","null")</f>
        <v>High-school</v>
      </c>
      <c r="H164" s="51" t="str" cm="1">
        <f t="array" ref="H164">_xlfn.IFS(Data1!CF166=1,"Below average",Data1!CF166=2,"Average",Data1!CF166=3,"Above average",Data1!CF166="null","null")</f>
        <v>null</v>
      </c>
      <c r="I164" s="51" t="str" cm="1">
        <f t="array" ref="I164">_xlfn.IFS(Data3!FN165=1,"Never smoked",Data3!FN165=2,"Stopped smoking completely",Data3!FN165="3b","Smokes less than before pregnancy",Data3!FN165="3a","Smokes today as before pregnancy",Data3!FN165="null","null")</f>
        <v>Never smoked</v>
      </c>
      <c r="J164" t="str" cm="1">
        <f t="array" ref="J164">_xlfn.IFS(Data3!FQ165=0,"Doesnt smoke",Data3!FQ165=1,"Smoke",Data3!FQ165="null","null")</f>
        <v>Smoke</v>
      </c>
      <c r="K164" t="str" cm="1">
        <f t="array" ref="K164">_xlfn.IFS(Data1!CP166=1,"First trimester",Data1!CP166=2,"Second trimester",Data1!CP166=3,"Third trimester",Data1!CP166="null","null")</f>
        <v>First trimester</v>
      </c>
      <c r="L164" s="51" t="str" cm="1">
        <f t="array" ref="L164">_xlfn.IFS(Data2!EX166=1, "Adequate pregnancy monitoring", Data2!EX166=2, "Medium pregnancy monitoring", Data2!EX166=3, "Inadequate pregnancy monitoring",Data2!EX166="null","null")</f>
        <v>Medium pregnancy monitoring</v>
      </c>
      <c r="M164" t="str" cm="1">
        <f t="array" ref="M164">_xlfn.IFS(Data1!CG166=0,"No",Data1!CG166=1,"Yes",Data1!CG166="null","null")</f>
        <v>No</v>
      </c>
      <c r="N164" t="str" cm="1">
        <f t="array" ref="N164">_xlfn.IFS(Data1!CZ166=0,"No",Data1!CZ166=1,"Yes",Data1!CZ166="null","null")</f>
        <v>No</v>
      </c>
    </row>
    <row r="165" spans="1:14" ht="39.6" x14ac:dyDescent="0.25">
      <c r="A165" t="str">
        <f>Categorize!T165</f>
        <v>week not premature</v>
      </c>
      <c r="B165" t="str">
        <f>Categorize!I165</f>
        <v>&gt;=40</v>
      </c>
      <c r="C165" s="51" t="str" cm="1">
        <f t="array" ref="C165">_xlfn.IFS(Data1!E167=1,"Isreal",Data1!E167=2,"the former Soviet Union",Data1!E167=3,"Else", Data1!E167="null","null")</f>
        <v>Isreal</v>
      </c>
      <c r="D165" t="str" cm="1">
        <f t="array" ref="D165">_xlfn.IFS(Data1!G167=1,"Yes",Data1!G167=0,"No",Data1!G167="null","null")</f>
        <v>No</v>
      </c>
      <c r="E165" t="str" cm="1">
        <f t="array" ref="E165">_xlfn.IFS(Data1!BY167=1,"Muslim Arab",Data1!BY167=2,"Christian Arab",Data1!BY167=3,"Russian Christian", Data1!BY167=4,"Circassian",Data1!BY167=5,"Druze", Data1!BY167=6,"Ethiopian", Data1!BY167=7,"Ashkenazi", Data1!BY167=8,"Mizrachi",Data1!BY167=9,"Other", Data1!BY167="null","null" )</f>
        <v>Muslim Arab</v>
      </c>
      <c r="F165" t="str" cm="1">
        <f t="array" ref="F165">_xlfn.IFS(Data1!CA167=1,"Religious", Data1!CA167=2,"Traditional",Data1!CA167=3,"Secular", Data1!CA167="null", "null")</f>
        <v>Secular</v>
      </c>
      <c r="G165" s="51" t="str" cm="1">
        <f t="array" ref="G165">_xlfn.IFS(Data1!CC167=1,"Elementary",Data1!CC167=2,"High-school",Data1!CC167=3,"Academic", Data1!CC167="null","null")</f>
        <v>High-school</v>
      </c>
      <c r="H165" s="51" t="str" cm="1">
        <f t="array" ref="H165">_xlfn.IFS(Data1!CF167=1,"Below average",Data1!CF167=2,"Average",Data1!CF167=3,"Above average",Data1!CF167="null","null")</f>
        <v>Below average</v>
      </c>
      <c r="I165" s="51" t="str" cm="1">
        <f t="array" ref="I165">_xlfn.IFS(Data3!FN166=1,"Never smoked",Data3!FN166=2,"Stopped smoking completely",Data3!FN166="3b","Smokes less than before pregnancy",Data3!FN166="3a","Smokes today as before pregnancy",Data3!FN166="null","null")</f>
        <v>Never smoked</v>
      </c>
      <c r="J165" t="str" cm="1">
        <f t="array" ref="J165">_xlfn.IFS(Data3!FQ166=0,"Doesnt smoke",Data3!FQ166=1,"Smoke",Data3!FQ166="null","null")</f>
        <v>Smoke</v>
      </c>
      <c r="K165" t="str" cm="1">
        <f t="array" ref="K165">_xlfn.IFS(Data1!CP167=1,"First trimester",Data1!CP167=2,"Second trimester",Data1!CP167=3,"Third trimester",Data1!CP167="null","null")</f>
        <v>First trimester</v>
      </c>
      <c r="L165" s="51" t="str" cm="1">
        <f t="array" ref="L165">_xlfn.IFS(Data2!EX167=1, "Adequate pregnancy monitoring", Data2!EX167=2, "Medium pregnancy monitoring", Data2!EX167=3, "Inadequate pregnancy monitoring",Data2!EX167="null","null")</f>
        <v>Medium pregnancy monitoring</v>
      </c>
      <c r="M165" t="str" cm="1">
        <f t="array" ref="M165">_xlfn.IFS(Data1!CG167=0,"No",Data1!CG167=1,"Yes",Data1!CG167="null","null")</f>
        <v>No</v>
      </c>
      <c r="N165" t="str" cm="1">
        <f t="array" ref="N165">_xlfn.IFS(Data1!CZ167=0,"No",Data1!CZ167=1,"Yes",Data1!CZ167="null","null")</f>
        <v>No</v>
      </c>
    </row>
    <row r="166" spans="1:14" ht="39.6" x14ac:dyDescent="0.25">
      <c r="A166" t="str">
        <f>Categorize!T166</f>
        <v>week not premature</v>
      </c>
      <c r="B166" t="str">
        <f>Categorize!I166</f>
        <v>20-39</v>
      </c>
      <c r="C166" s="51" t="str" cm="1">
        <f t="array" ref="C166">_xlfn.IFS(Data1!E168=1,"Isreal",Data1!E168=2,"the former Soviet Union",Data1!E168=3,"Else", Data1!E168="null","null")</f>
        <v>Isreal</v>
      </c>
      <c r="D166" t="str" cm="1">
        <f t="array" ref="D166">_xlfn.IFS(Data1!G168=1,"Yes",Data1!G168=0,"No",Data1!G168="null","null")</f>
        <v>No</v>
      </c>
      <c r="E166" t="str" cm="1">
        <f t="array" ref="E166">_xlfn.IFS(Data1!BY168=1,"Muslim Arab",Data1!BY168=2,"Christian Arab",Data1!BY168=3,"Russian Christian", Data1!BY168=4,"Circassian",Data1!BY168=5,"Druze", Data1!BY168=6,"Ethiopian", Data1!BY168=7,"Ashkenazi", Data1!BY168=8,"Mizrachi",Data1!BY168=9,"Other", Data1!BY168="null","null" )</f>
        <v>Muslim Arab</v>
      </c>
      <c r="F166" t="str" cm="1">
        <f t="array" ref="F166">_xlfn.IFS(Data1!CA168=1,"Religious", Data1!CA168=2,"Traditional",Data1!CA168=3,"Secular", Data1!CA168="null", "null")</f>
        <v>Secular</v>
      </c>
      <c r="G166" s="51" t="str" cm="1">
        <f t="array" ref="G166">_xlfn.IFS(Data1!CC168=1,"Elementary",Data1!CC168=2,"High-school",Data1!CC168=3,"Academic", Data1!CC168="null","null")</f>
        <v>High-school</v>
      </c>
      <c r="H166" s="51" t="str" cm="1">
        <f t="array" ref="H166">_xlfn.IFS(Data1!CF168=1,"Below average",Data1!CF168=2,"Average",Data1!CF168=3,"Above average",Data1!CF168="null","null")</f>
        <v>Below average</v>
      </c>
      <c r="I166" s="51" t="str" cm="1">
        <f t="array" ref="I166">_xlfn.IFS(Data3!FN167=1,"Never smoked",Data3!FN167=2,"Stopped smoking completely",Data3!FN167="3b","Smokes less than before pregnancy",Data3!FN167="3a","Smokes today as before pregnancy",Data3!FN167="null","null")</f>
        <v>Smokes today as before pregnancy</v>
      </c>
      <c r="J166" t="str" cm="1">
        <f t="array" ref="J166">_xlfn.IFS(Data3!FQ167=0,"Doesnt smoke",Data3!FQ167=1,"Smoke",Data3!FQ167="null","null")</f>
        <v>Smoke</v>
      </c>
      <c r="K166" t="str" cm="1">
        <f t="array" ref="K166">_xlfn.IFS(Data1!CP168=1,"First trimester",Data1!CP168=2,"Second trimester",Data1!CP168=3,"Third trimester",Data1!CP168="null","null")</f>
        <v>First trimester</v>
      </c>
      <c r="L166" s="51" t="str" cm="1">
        <f t="array" ref="L166">_xlfn.IFS(Data2!EX168=1, "Adequate pregnancy monitoring", Data2!EX168=2, "Medium pregnancy monitoring", Data2!EX168=3, "Inadequate pregnancy monitoring",Data2!EX168="null","null")</f>
        <v>Inadequate pregnancy monitoring</v>
      </c>
      <c r="M166" t="str" cm="1">
        <f t="array" ref="M166">_xlfn.IFS(Data1!CG168=0,"No",Data1!CG168=1,"Yes",Data1!CG168="null","null")</f>
        <v>No</v>
      </c>
      <c r="N166" t="str" cm="1">
        <f t="array" ref="N166">_xlfn.IFS(Data1!CZ168=0,"No",Data1!CZ168=1,"Yes",Data1!CZ168="null","null")</f>
        <v>No</v>
      </c>
    </row>
    <row r="167" spans="1:14" ht="39.6" x14ac:dyDescent="0.25">
      <c r="A167" t="str">
        <f>Categorize!T167</f>
        <v>week not premature</v>
      </c>
      <c r="B167" t="str">
        <f>Categorize!I167</f>
        <v>20-39</v>
      </c>
      <c r="C167" s="51" t="str" cm="1">
        <f t="array" ref="C167">_xlfn.IFS(Data1!E169=1,"Isreal",Data1!E169=2,"the former Soviet Union",Data1!E169=3,"Else", Data1!E169="null","null")</f>
        <v>Isreal</v>
      </c>
      <c r="D167" t="str" cm="1">
        <f t="array" ref="D167">_xlfn.IFS(Data1!G169=1,"Yes",Data1!G169=0,"No",Data1!G169="null","null")</f>
        <v>No</v>
      </c>
      <c r="E167" t="str" cm="1">
        <f t="array" ref="E167">_xlfn.IFS(Data1!BY169=1,"Muslim Arab",Data1!BY169=2,"Christian Arab",Data1!BY169=3,"Russian Christian", Data1!BY169=4,"Circassian",Data1!BY169=5,"Druze", Data1!BY169=6,"Ethiopian", Data1!BY169=7,"Ashkenazi", Data1!BY169=8,"Mizrachi",Data1!BY169=9,"Other", Data1!BY169="null","null" )</f>
        <v>Muslim Arab</v>
      </c>
      <c r="F167" t="str" cm="1">
        <f t="array" ref="F167">_xlfn.IFS(Data1!CA169=1,"Religious", Data1!CA169=2,"Traditional",Data1!CA169=3,"Secular", Data1!CA169="null", "null")</f>
        <v>Secular</v>
      </c>
      <c r="G167" s="51" t="str" cm="1">
        <f t="array" ref="G167">_xlfn.IFS(Data1!CC169=1,"Elementary",Data1!CC169=2,"High-school",Data1!CC169=3,"Academic", Data1!CC169="null","null")</f>
        <v>High-school</v>
      </c>
      <c r="H167" s="51" t="str" cm="1">
        <f t="array" ref="H167">_xlfn.IFS(Data1!CF169=1,"Below average",Data1!CF169=2,"Average",Data1!CF169=3,"Above average",Data1!CF169="null","null")</f>
        <v>Below average</v>
      </c>
      <c r="I167" s="51" t="str" cm="1">
        <f t="array" ref="I167">_xlfn.IFS(Data3!FN168=1,"Never smoked",Data3!FN168=2,"Stopped smoking completely",Data3!FN168="3b","Smokes less than before pregnancy",Data3!FN168="3a","Smokes today as before pregnancy",Data3!FN168="null","null")</f>
        <v>Smokes today as before pregnancy</v>
      </c>
      <c r="J167" t="str" cm="1">
        <f t="array" ref="J167">_xlfn.IFS(Data3!FQ168=0,"Doesnt smoke",Data3!FQ168=1,"Smoke",Data3!FQ168="null","null")</f>
        <v>Smoke</v>
      </c>
      <c r="K167" t="str" cm="1">
        <f t="array" ref="K167">_xlfn.IFS(Data1!CP169=1,"First trimester",Data1!CP169=2,"Second trimester",Data1!CP169=3,"Third trimester",Data1!CP169="null","null")</f>
        <v>First trimester</v>
      </c>
      <c r="L167" s="51" t="str" cm="1">
        <f t="array" ref="L167">_xlfn.IFS(Data2!EX169=1, "Adequate pregnancy monitoring", Data2!EX169=2, "Medium pregnancy monitoring", Data2!EX169=3, "Inadequate pregnancy monitoring",Data2!EX169="null","null")</f>
        <v>Inadequate pregnancy monitoring</v>
      </c>
      <c r="M167" t="str" cm="1">
        <f t="array" ref="M167">_xlfn.IFS(Data1!CG169=0,"No",Data1!CG169=1,"Yes",Data1!CG169="null","null")</f>
        <v>No</v>
      </c>
      <c r="N167" t="str" cm="1">
        <f t="array" ref="N167">_xlfn.IFS(Data1!CZ169=0,"No",Data1!CZ169=1,"Yes",Data1!CZ169="null","null")</f>
        <v>No</v>
      </c>
    </row>
    <row r="168" spans="1:14" ht="39.6" x14ac:dyDescent="0.25">
      <c r="A168" t="str">
        <f>Categorize!T168</f>
        <v>week not premature</v>
      </c>
      <c r="B168" t="str">
        <f>Categorize!I168</f>
        <v>20-39</v>
      </c>
      <c r="C168" s="51" t="str" cm="1">
        <f t="array" ref="C168">_xlfn.IFS(Data1!E170=1,"Isreal",Data1!E170=2,"the former Soviet Union",Data1!E170=3,"Else", Data1!E170="null","null")</f>
        <v>Isreal</v>
      </c>
      <c r="D168" t="str" cm="1">
        <f t="array" ref="D168">_xlfn.IFS(Data1!G170=1,"Yes",Data1!G170=0,"No",Data1!G170="null","null")</f>
        <v>No</v>
      </c>
      <c r="E168" t="str" cm="1">
        <f t="array" ref="E168">_xlfn.IFS(Data1!BY170=1,"Muslim Arab",Data1!BY170=2,"Christian Arab",Data1!BY170=3,"Russian Christian", Data1!BY170=4,"Circassian",Data1!BY170=5,"Druze", Data1!BY170=6,"Ethiopian", Data1!BY170=7,"Ashkenazi", Data1!BY170=8,"Mizrachi",Data1!BY170=9,"Other", Data1!BY170="null","null" )</f>
        <v>Christian Arab</v>
      </c>
      <c r="F168" t="str" cm="1">
        <f t="array" ref="F168">_xlfn.IFS(Data1!CA170=1,"Religious", Data1!CA170=2,"Traditional",Data1!CA170=3,"Secular", Data1!CA170="null", "null")</f>
        <v>Traditional</v>
      </c>
      <c r="G168" s="51" t="str" cm="1">
        <f t="array" ref="G168">_xlfn.IFS(Data1!CC170=1,"Elementary",Data1!CC170=2,"High-school",Data1!CC170=3,"Academic", Data1!CC170="null","null")</f>
        <v>Elementary</v>
      </c>
      <c r="H168" s="51" t="str" cm="1">
        <f t="array" ref="H168">_xlfn.IFS(Data1!CF170=1,"Below average",Data1!CF170=2,"Average",Data1!CF170=3,"Above average",Data1!CF170="null","null")</f>
        <v>null</v>
      </c>
      <c r="I168" s="51" t="str" cm="1">
        <f t="array" ref="I168">_xlfn.IFS(Data3!FN169=1,"Never smoked",Data3!FN169=2,"Stopped smoking completely",Data3!FN169="3b","Smokes less than before pregnancy",Data3!FN169="3a","Smokes today as before pregnancy",Data3!FN169="null","null")</f>
        <v>Never smoked</v>
      </c>
      <c r="J168" t="str" cm="1">
        <f t="array" ref="J168">_xlfn.IFS(Data3!FQ169=0,"Doesnt smoke",Data3!FQ169=1,"Smoke",Data3!FQ169="null","null")</f>
        <v>Smoke</v>
      </c>
      <c r="K168" t="str" cm="1">
        <f t="array" ref="K168">_xlfn.IFS(Data1!CP170=1,"First trimester",Data1!CP170=2,"Second trimester",Data1!CP170=3,"Third trimester",Data1!CP170="null","null")</f>
        <v>Third trimester</v>
      </c>
      <c r="L168" s="51" t="str" cm="1">
        <f t="array" ref="L168">_xlfn.IFS(Data2!EX170=1, "Adequate pregnancy monitoring", Data2!EX170=2, "Medium pregnancy monitoring", Data2!EX170=3, "Inadequate pregnancy monitoring",Data2!EX170="null","null")</f>
        <v>Inadequate pregnancy monitoring</v>
      </c>
      <c r="M168" t="str" cm="1">
        <f t="array" ref="M168">_xlfn.IFS(Data1!CG170=0,"No",Data1!CG170=1,"Yes",Data1!CG170="null","null")</f>
        <v>No</v>
      </c>
      <c r="N168" t="str" cm="1">
        <f t="array" ref="N168">_xlfn.IFS(Data1!CZ170=0,"No",Data1!CZ170=1,"Yes",Data1!CZ170="null","null")</f>
        <v>No</v>
      </c>
    </row>
    <row r="169" spans="1:14" ht="39.6" x14ac:dyDescent="0.25">
      <c r="A169" t="str">
        <f>Categorize!T169</f>
        <v>week not premature</v>
      </c>
      <c r="B169" t="str">
        <f>Categorize!I169</f>
        <v>20-39</v>
      </c>
      <c r="C169" s="51" t="str" cm="1">
        <f t="array" ref="C169">_xlfn.IFS(Data1!E171=1,"Isreal",Data1!E171=2,"the former Soviet Union",Data1!E171=3,"Else", Data1!E171="null","null")</f>
        <v>Isreal</v>
      </c>
      <c r="D169" t="str" cm="1">
        <f t="array" ref="D169">_xlfn.IFS(Data1!G171=1,"Yes",Data1!G171=0,"No",Data1!G171="null","null")</f>
        <v>No</v>
      </c>
      <c r="E169" t="str" cm="1">
        <f t="array" ref="E169">_xlfn.IFS(Data1!BY171=1,"Muslim Arab",Data1!BY171=2,"Christian Arab",Data1!BY171=3,"Russian Christian", Data1!BY171=4,"Circassian",Data1!BY171=5,"Druze", Data1!BY171=6,"Ethiopian", Data1!BY171=7,"Ashkenazi", Data1!BY171=8,"Mizrachi",Data1!BY171=9,"Other", Data1!BY171="null","null" )</f>
        <v>Muslim Arab</v>
      </c>
      <c r="F169" t="str" cm="1">
        <f t="array" ref="F169">_xlfn.IFS(Data1!CA171=1,"Religious", Data1!CA171=2,"Traditional",Data1!CA171=3,"Secular", Data1!CA171="null", "null")</f>
        <v>Secular</v>
      </c>
      <c r="G169" s="51" t="str" cm="1">
        <f t="array" ref="G169">_xlfn.IFS(Data1!CC171=1,"Elementary",Data1!CC171=2,"High-school",Data1!CC171=3,"Academic", Data1!CC171="null","null")</f>
        <v>High-school</v>
      </c>
      <c r="H169" s="51" t="str" cm="1">
        <f t="array" ref="H169">_xlfn.IFS(Data1!CF171=1,"Below average",Data1!CF171=2,"Average",Data1!CF171=3,"Above average",Data1!CF171="null","null")</f>
        <v>Below average</v>
      </c>
      <c r="I169" s="51" t="str" cm="1">
        <f t="array" ref="I169">_xlfn.IFS(Data3!FN170=1,"Never smoked",Data3!FN170=2,"Stopped smoking completely",Data3!FN170="3b","Smokes less than before pregnancy",Data3!FN170="3a","Smokes today as before pregnancy",Data3!FN170="null","null")</f>
        <v>Never smoked</v>
      </c>
      <c r="J169" t="str" cm="1">
        <f t="array" ref="J169">_xlfn.IFS(Data3!FQ170=0,"Doesnt smoke",Data3!FQ170=1,"Smoke",Data3!FQ170="null","null")</f>
        <v>Smoke</v>
      </c>
      <c r="K169" t="str" cm="1">
        <f t="array" ref="K169">_xlfn.IFS(Data1!CP171=1,"First trimester",Data1!CP171=2,"Second trimester",Data1!CP171=3,"Third trimester",Data1!CP171="null","null")</f>
        <v>null</v>
      </c>
      <c r="L169" s="51" t="str" cm="1">
        <f t="array" ref="L169">_xlfn.IFS(Data2!EX171=1, "Adequate pregnancy monitoring", Data2!EX171=2, "Medium pregnancy monitoring", Data2!EX171=3, "Inadequate pregnancy monitoring",Data2!EX171="null","null")</f>
        <v>Inadequate pregnancy monitoring</v>
      </c>
      <c r="M169" t="str" cm="1">
        <f t="array" ref="M169">_xlfn.IFS(Data1!CG171=0,"No",Data1!CG171=1,"Yes",Data1!CG171="null","null")</f>
        <v>No</v>
      </c>
      <c r="N169" t="str" cm="1">
        <f t="array" ref="N169">_xlfn.IFS(Data1!CZ171=0,"No",Data1!CZ171=1,"Yes",Data1!CZ171="null","null")</f>
        <v>No</v>
      </c>
    </row>
    <row r="170" spans="1:14" ht="39.6" x14ac:dyDescent="0.25">
      <c r="A170" t="str">
        <f>Categorize!T170</f>
        <v>week not premature</v>
      </c>
      <c r="B170" t="str">
        <f>Categorize!I170</f>
        <v>20-39</v>
      </c>
      <c r="C170" s="51" t="str" cm="1">
        <f t="array" ref="C170">_xlfn.IFS(Data1!E172=1,"Isreal",Data1!E172=2,"the former Soviet Union",Data1!E172=3,"Else", Data1!E172="null","null")</f>
        <v>Isreal</v>
      </c>
      <c r="D170" t="str" cm="1">
        <f t="array" ref="D170">_xlfn.IFS(Data1!G172=1,"Yes",Data1!G172=0,"No",Data1!G172="null","null")</f>
        <v>No</v>
      </c>
      <c r="E170" t="str" cm="1">
        <f t="array" ref="E170">_xlfn.IFS(Data1!BY172=1,"Muslim Arab",Data1!BY172=2,"Christian Arab",Data1!BY172=3,"Russian Christian", Data1!BY172=4,"Circassian",Data1!BY172=5,"Druze", Data1!BY172=6,"Ethiopian", Data1!BY172=7,"Ashkenazi", Data1!BY172=8,"Mizrachi",Data1!BY172=9,"Other", Data1!BY172="null","null" )</f>
        <v>Muslim Arab</v>
      </c>
      <c r="F170" t="str" cm="1">
        <f t="array" ref="F170">_xlfn.IFS(Data1!CA172=1,"Religious", Data1!CA172=2,"Traditional",Data1!CA172=3,"Secular", Data1!CA172="null", "null")</f>
        <v>Secular</v>
      </c>
      <c r="G170" s="51" t="str" cm="1">
        <f t="array" ref="G170">_xlfn.IFS(Data1!CC172=1,"Elementary",Data1!CC172=2,"High-school",Data1!CC172=3,"Academic", Data1!CC172="null","null")</f>
        <v>High-school</v>
      </c>
      <c r="H170" s="51" t="str" cm="1">
        <f t="array" ref="H170">_xlfn.IFS(Data1!CF172=1,"Below average",Data1!CF172=2,"Average",Data1!CF172=3,"Above average",Data1!CF172="null","null")</f>
        <v>Below average</v>
      </c>
      <c r="I170" s="51" t="str" cm="1">
        <f t="array" ref="I170">_xlfn.IFS(Data3!FN171=1,"Never smoked",Data3!FN171=2,"Stopped smoking completely",Data3!FN171="3b","Smokes less than before pregnancy",Data3!FN171="3a","Smokes today as before pregnancy",Data3!FN171="null","null")</f>
        <v>Never smoked</v>
      </c>
      <c r="J170" t="str" cm="1">
        <f t="array" ref="J170">_xlfn.IFS(Data3!FQ171=0,"Doesnt smoke",Data3!FQ171=1,"Smoke",Data3!FQ171="null","null")</f>
        <v>Doesnt smoke</v>
      </c>
      <c r="K170" t="str" cm="1">
        <f t="array" ref="K170">_xlfn.IFS(Data1!CP172=1,"First trimester",Data1!CP172=2,"Second trimester",Data1!CP172=3,"Third trimester",Data1!CP172="null","null")</f>
        <v>null</v>
      </c>
      <c r="L170" s="51" t="str" cm="1">
        <f t="array" ref="L170">_xlfn.IFS(Data2!EX172=1, "Adequate pregnancy monitoring", Data2!EX172=2, "Medium pregnancy monitoring", Data2!EX172=3, "Inadequate pregnancy monitoring",Data2!EX172="null","null")</f>
        <v>Inadequate pregnancy monitoring</v>
      </c>
      <c r="M170" t="str" cm="1">
        <f t="array" ref="M170">_xlfn.IFS(Data1!CG172=0,"No",Data1!CG172=1,"Yes",Data1!CG172="null","null")</f>
        <v>No</v>
      </c>
      <c r="N170" t="str" cm="1">
        <f t="array" ref="N170">_xlfn.IFS(Data1!CZ172=0,"No",Data1!CZ172=1,"Yes",Data1!CZ172="null","null")</f>
        <v>No</v>
      </c>
    </row>
    <row r="171" spans="1:14" ht="39.6" x14ac:dyDescent="0.25">
      <c r="A171" t="str">
        <f>Categorize!T171</f>
        <v>week not premature</v>
      </c>
      <c r="B171" t="str">
        <f>Categorize!I171</f>
        <v>20-39</v>
      </c>
      <c r="C171" s="51" t="str" cm="1">
        <f t="array" ref="C171">_xlfn.IFS(Data1!E173=1,"Isreal",Data1!E173=2,"the former Soviet Union",Data1!E173=3,"Else", Data1!E173="null","null")</f>
        <v>the former Soviet Union</v>
      </c>
      <c r="D171" t="str" cm="1">
        <f t="array" ref="D171">_xlfn.IFS(Data1!G173=1,"Yes",Data1!G173=0,"No",Data1!G173="null","null")</f>
        <v>No</v>
      </c>
      <c r="E171" t="str" cm="1">
        <f t="array" ref="E171">_xlfn.IFS(Data1!BY173=1,"Muslim Arab",Data1!BY173=2,"Christian Arab",Data1!BY173=3,"Russian Christian", Data1!BY173=4,"Circassian",Data1!BY173=5,"Druze", Data1!BY173=6,"Ethiopian", Data1!BY173=7,"Ashkenazi", Data1!BY173=8,"Mizrachi",Data1!BY173=9,"Other", Data1!BY173="null","null" )</f>
        <v>Muslim Arab</v>
      </c>
      <c r="F171" t="str" cm="1">
        <f t="array" ref="F171">_xlfn.IFS(Data1!CA173=1,"Religious", Data1!CA173=2,"Traditional",Data1!CA173=3,"Secular", Data1!CA173="null", "null")</f>
        <v>Secular</v>
      </c>
      <c r="G171" s="51" t="str" cm="1">
        <f t="array" ref="G171">_xlfn.IFS(Data1!CC173=1,"Elementary",Data1!CC173=2,"High-school",Data1!CC173=3,"Academic", Data1!CC173="null","null")</f>
        <v>Academic</v>
      </c>
      <c r="H171" s="51" t="str" cm="1">
        <f t="array" ref="H171">_xlfn.IFS(Data1!CF173=1,"Below average",Data1!CF173=2,"Average",Data1!CF173=3,"Above average",Data1!CF173="null","null")</f>
        <v>null</v>
      </c>
      <c r="I171" s="51" t="str" cm="1">
        <f t="array" ref="I171">_xlfn.IFS(Data3!FN172=1,"Never smoked",Data3!FN172=2,"Stopped smoking completely",Data3!FN172="3b","Smokes less than before pregnancy",Data3!FN172="3a","Smokes today as before pregnancy",Data3!FN172="null","null")</f>
        <v>Never smoked</v>
      </c>
      <c r="J171" t="str" cm="1">
        <f t="array" ref="J171">_xlfn.IFS(Data3!FQ172=0,"Doesnt smoke",Data3!FQ172=1,"Smoke",Data3!FQ172="null","null")</f>
        <v>Doesnt smoke</v>
      </c>
      <c r="K171" t="str" cm="1">
        <f t="array" ref="K171">_xlfn.IFS(Data1!CP173=1,"First trimester",Data1!CP173=2,"Second trimester",Data1!CP173=3,"Third trimester",Data1!CP173="null","null")</f>
        <v>First trimester</v>
      </c>
      <c r="L171" s="51" t="str" cm="1">
        <f t="array" ref="L171">_xlfn.IFS(Data2!EX173=1, "Adequate pregnancy monitoring", Data2!EX173=2, "Medium pregnancy monitoring", Data2!EX173=3, "Inadequate pregnancy monitoring",Data2!EX173="null","null")</f>
        <v>Inadequate pregnancy monitoring</v>
      </c>
      <c r="M171" t="str" cm="1">
        <f t="array" ref="M171">_xlfn.IFS(Data1!CG173=0,"No",Data1!CG173=1,"Yes",Data1!CG173="null","null")</f>
        <v>No</v>
      </c>
      <c r="N171" t="str" cm="1">
        <f t="array" ref="N171">_xlfn.IFS(Data1!CZ173=0,"No",Data1!CZ173=1,"Yes",Data1!CZ173="null","null")</f>
        <v>No</v>
      </c>
    </row>
    <row r="172" spans="1:14" ht="39.6" x14ac:dyDescent="0.25">
      <c r="A172" t="str">
        <f>Categorize!T172</f>
        <v>week not premature</v>
      </c>
      <c r="B172" t="str">
        <f>Categorize!I172</f>
        <v>20-39</v>
      </c>
      <c r="C172" s="51" t="str" cm="1">
        <f t="array" ref="C172">_xlfn.IFS(Data1!E174=1,"Isreal",Data1!E174=2,"the former Soviet Union",Data1!E174=3,"Else", Data1!E174="null","null")</f>
        <v>the former Soviet Union</v>
      </c>
      <c r="D172" t="str" cm="1">
        <f t="array" ref="D172">_xlfn.IFS(Data1!G174=1,"Yes",Data1!G174=0,"No",Data1!G174="null","null")</f>
        <v>No</v>
      </c>
      <c r="E172" t="str" cm="1">
        <f t="array" ref="E172">_xlfn.IFS(Data1!BY174=1,"Muslim Arab",Data1!BY174=2,"Christian Arab",Data1!BY174=3,"Russian Christian", Data1!BY174=4,"Circassian",Data1!BY174=5,"Druze", Data1!BY174=6,"Ethiopian", Data1!BY174=7,"Ashkenazi", Data1!BY174=8,"Mizrachi",Data1!BY174=9,"Other", Data1!BY174="null","null" )</f>
        <v>Muslim Arab</v>
      </c>
      <c r="F172" t="str" cm="1">
        <f t="array" ref="F172">_xlfn.IFS(Data1!CA174=1,"Religious", Data1!CA174=2,"Traditional",Data1!CA174=3,"Secular", Data1!CA174="null", "null")</f>
        <v>Secular</v>
      </c>
      <c r="G172" s="51" t="str" cm="1">
        <f t="array" ref="G172">_xlfn.IFS(Data1!CC174=1,"Elementary",Data1!CC174=2,"High-school",Data1!CC174=3,"Academic", Data1!CC174="null","null")</f>
        <v>Academic</v>
      </c>
      <c r="H172" s="51" t="str" cm="1">
        <f t="array" ref="H172">_xlfn.IFS(Data1!CF174=1,"Below average",Data1!CF174=2,"Average",Data1!CF174=3,"Above average",Data1!CF174="null","null")</f>
        <v>Below average</v>
      </c>
      <c r="I172" s="51" t="str" cm="1">
        <f t="array" ref="I172">_xlfn.IFS(Data3!FN173=1,"Never smoked",Data3!FN173=2,"Stopped smoking completely",Data3!FN173="3b","Smokes less than before pregnancy",Data3!FN173="3a","Smokes today as before pregnancy",Data3!FN173="null","null")</f>
        <v>Never smoked</v>
      </c>
      <c r="J172" t="str" cm="1">
        <f t="array" ref="J172">_xlfn.IFS(Data3!FQ173=0,"Doesnt smoke",Data3!FQ173=1,"Smoke",Data3!FQ173="null","null")</f>
        <v>Doesnt smoke</v>
      </c>
      <c r="K172" t="str" cm="1">
        <f t="array" ref="K172">_xlfn.IFS(Data1!CP174=1,"First trimester",Data1!CP174=2,"Second trimester",Data1!CP174=3,"Third trimester",Data1!CP174="null","null")</f>
        <v>Third trimester</v>
      </c>
      <c r="L172" s="51" t="str" cm="1">
        <f t="array" ref="L172">_xlfn.IFS(Data2!EX174=1, "Adequate pregnancy monitoring", Data2!EX174=2, "Medium pregnancy monitoring", Data2!EX174=3, "Inadequate pregnancy monitoring",Data2!EX174="null","null")</f>
        <v>Inadequate pregnancy monitoring</v>
      </c>
      <c r="M172" t="str" cm="1">
        <f t="array" ref="M172">_xlfn.IFS(Data1!CG174=0,"No",Data1!CG174=1,"Yes",Data1!CG174="null","null")</f>
        <v>No</v>
      </c>
      <c r="N172" t="str" cm="1">
        <f t="array" ref="N172">_xlfn.IFS(Data1!CZ174=0,"No",Data1!CZ174=1,"Yes",Data1!CZ174="null","null")</f>
        <v>No</v>
      </c>
    </row>
    <row r="173" spans="1:14" ht="39.6" x14ac:dyDescent="0.25">
      <c r="A173" t="str">
        <f>Categorize!T173</f>
        <v>week not premature</v>
      </c>
      <c r="B173" t="str">
        <f>Categorize!I173</f>
        <v>20-39</v>
      </c>
      <c r="C173" s="51" t="str" cm="1">
        <f t="array" ref="C173">_xlfn.IFS(Data1!E175=1,"Isreal",Data1!E175=2,"the former Soviet Union",Data1!E175=3,"Else", Data1!E175="null","null")</f>
        <v>Isreal</v>
      </c>
      <c r="D173" t="str" cm="1">
        <f t="array" ref="D173">_xlfn.IFS(Data1!G175=1,"Yes",Data1!G175=0,"No",Data1!G175="null","null")</f>
        <v>No</v>
      </c>
      <c r="E173" t="str" cm="1">
        <f t="array" ref="E173">_xlfn.IFS(Data1!BY175=1,"Muslim Arab",Data1!BY175=2,"Christian Arab",Data1!BY175=3,"Russian Christian", Data1!BY175=4,"Circassian",Data1!BY175=5,"Druze", Data1!BY175=6,"Ethiopian", Data1!BY175=7,"Ashkenazi", Data1!BY175=8,"Mizrachi",Data1!BY175=9,"Other", Data1!BY175="null","null" )</f>
        <v>Muslim Arab</v>
      </c>
      <c r="F173" t="str" cm="1">
        <f t="array" ref="F173">_xlfn.IFS(Data1!CA175=1,"Religious", Data1!CA175=2,"Traditional",Data1!CA175=3,"Secular", Data1!CA175="null", "null")</f>
        <v>Secular</v>
      </c>
      <c r="G173" s="51" t="str" cm="1">
        <f t="array" ref="G173">_xlfn.IFS(Data1!CC175=1,"Elementary",Data1!CC175=2,"High-school",Data1!CC175=3,"Academic", Data1!CC175="null","null")</f>
        <v>High-school</v>
      </c>
      <c r="H173" s="51" t="str" cm="1">
        <f t="array" ref="H173">_xlfn.IFS(Data1!CF175=1,"Below average",Data1!CF175=2,"Average",Data1!CF175=3,"Above average",Data1!CF175="null","null")</f>
        <v>null</v>
      </c>
      <c r="I173" s="51" t="str" cm="1">
        <f t="array" ref="I173">_xlfn.IFS(Data3!FN174=1,"Never smoked",Data3!FN174=2,"Stopped smoking completely",Data3!FN174="3b","Smokes less than before pregnancy",Data3!FN174="3a","Smokes today as before pregnancy",Data3!FN174="null","null")</f>
        <v>Never smoked</v>
      </c>
      <c r="J173" t="str" cm="1">
        <f t="array" ref="J173">_xlfn.IFS(Data3!FQ174=0,"Doesnt smoke",Data3!FQ174=1,"Smoke",Data3!FQ174="null","null")</f>
        <v>Doesnt smoke</v>
      </c>
      <c r="K173" t="str" cm="1">
        <f t="array" ref="K173">_xlfn.IFS(Data1!CP175=1,"First trimester",Data1!CP175=2,"Second trimester",Data1!CP175=3,"Third trimester",Data1!CP175="null","null")</f>
        <v>First trimester</v>
      </c>
      <c r="L173" s="51" t="str" cm="1">
        <f t="array" ref="L173">_xlfn.IFS(Data2!EX175=1, "Adequate pregnancy monitoring", Data2!EX175=2, "Medium pregnancy monitoring", Data2!EX175=3, "Inadequate pregnancy monitoring",Data2!EX175="null","null")</f>
        <v>Medium pregnancy monitoring</v>
      </c>
      <c r="M173" t="str" cm="1">
        <f t="array" ref="M173">_xlfn.IFS(Data1!CG175=0,"No",Data1!CG175=1,"Yes",Data1!CG175="null","null")</f>
        <v>No</v>
      </c>
      <c r="N173" t="str" cm="1">
        <f t="array" ref="N173">_xlfn.IFS(Data1!CZ175=0,"No",Data1!CZ175=1,"Yes",Data1!CZ175="null","null")</f>
        <v>No</v>
      </c>
    </row>
    <row r="174" spans="1:14" ht="39.6" x14ac:dyDescent="0.25">
      <c r="A174" t="str">
        <f>Categorize!T174</f>
        <v>week not premature</v>
      </c>
      <c r="B174" t="str">
        <f>Categorize!I174</f>
        <v>20-39</v>
      </c>
      <c r="C174" s="51" t="str" cm="1">
        <f t="array" ref="C174">_xlfn.IFS(Data1!E176=1,"Isreal",Data1!E176=2,"the former Soviet Union",Data1!E176=3,"Else", Data1!E176="null","null")</f>
        <v>Isreal</v>
      </c>
      <c r="D174" t="str" cm="1">
        <f t="array" ref="D174">_xlfn.IFS(Data1!G176=1,"Yes",Data1!G176=0,"No",Data1!G176="null","null")</f>
        <v>No</v>
      </c>
      <c r="E174" t="str" cm="1">
        <f t="array" ref="E174">_xlfn.IFS(Data1!BY176=1,"Muslim Arab",Data1!BY176=2,"Christian Arab",Data1!BY176=3,"Russian Christian", Data1!BY176=4,"Circassian",Data1!BY176=5,"Druze", Data1!BY176=6,"Ethiopian", Data1!BY176=7,"Ashkenazi", Data1!BY176=8,"Mizrachi",Data1!BY176=9,"Other", Data1!BY176="null","null" )</f>
        <v>Russian Christian</v>
      </c>
      <c r="F174" t="str" cm="1">
        <f t="array" ref="F174">_xlfn.IFS(Data1!CA176=1,"Religious", Data1!CA176=2,"Traditional",Data1!CA176=3,"Secular", Data1!CA176="null", "null")</f>
        <v>Traditional</v>
      </c>
      <c r="G174" s="51" t="str" cm="1">
        <f t="array" ref="G174">_xlfn.IFS(Data1!CC176=1,"Elementary",Data1!CC176=2,"High-school",Data1!CC176=3,"Academic", Data1!CC176="null","null")</f>
        <v>High-school</v>
      </c>
      <c r="H174" s="51" t="str" cm="1">
        <f t="array" ref="H174">_xlfn.IFS(Data1!CF176=1,"Below average",Data1!CF176=2,"Average",Data1!CF176=3,"Above average",Data1!CF176="null","null")</f>
        <v>Below average</v>
      </c>
      <c r="I174" s="51" t="str" cm="1">
        <f t="array" ref="I174">_xlfn.IFS(Data3!FN175=1,"Never smoked",Data3!FN175=2,"Stopped smoking completely",Data3!FN175="3b","Smokes less than before pregnancy",Data3!FN175="3a","Smokes today as before pregnancy",Data3!FN175="null","null")</f>
        <v>Never smoked</v>
      </c>
      <c r="J174" t="str" cm="1">
        <f t="array" ref="J174">_xlfn.IFS(Data3!FQ175=0,"Doesnt smoke",Data3!FQ175=1,"Smoke",Data3!FQ175="null","null")</f>
        <v>Doesnt smoke</v>
      </c>
      <c r="K174" t="str" cm="1">
        <f t="array" ref="K174">_xlfn.IFS(Data1!CP176=1,"First trimester",Data1!CP176=2,"Second trimester",Data1!CP176=3,"Third trimester",Data1!CP176="null","null")</f>
        <v>First trimester</v>
      </c>
      <c r="L174" s="51" t="str" cm="1">
        <f t="array" ref="L174">_xlfn.IFS(Data2!EX176=1, "Adequate pregnancy monitoring", Data2!EX176=2, "Medium pregnancy monitoring", Data2!EX176=3, "Inadequate pregnancy monitoring",Data2!EX176="null","null")</f>
        <v>Inadequate pregnancy monitoring</v>
      </c>
      <c r="M174" t="str" cm="1">
        <f t="array" ref="M174">_xlfn.IFS(Data1!CG176=0,"No",Data1!CG176=1,"Yes",Data1!CG176="null","null")</f>
        <v>No</v>
      </c>
      <c r="N174" t="str" cm="1">
        <f t="array" ref="N174">_xlfn.IFS(Data1!CZ176=0,"No",Data1!CZ176=1,"Yes",Data1!CZ176="null","null")</f>
        <v>No</v>
      </c>
    </row>
    <row r="175" spans="1:14" ht="39.6" x14ac:dyDescent="0.25">
      <c r="A175" t="str">
        <f>Categorize!T175</f>
        <v>week not premature</v>
      </c>
      <c r="B175" t="str">
        <f>Categorize!I175</f>
        <v>20-39</v>
      </c>
      <c r="C175" s="51" t="str" cm="1">
        <f t="array" ref="C175">_xlfn.IFS(Data1!E177=1,"Isreal",Data1!E177=2,"the former Soviet Union",Data1!E177=3,"Else", Data1!E177="null","null")</f>
        <v>Else</v>
      </c>
      <c r="D175" t="str" cm="1">
        <f t="array" ref="D175">_xlfn.IFS(Data1!G177=1,"Yes",Data1!G177=0,"No",Data1!G177="null","null")</f>
        <v>No</v>
      </c>
      <c r="E175" t="str" cm="1">
        <f t="array" ref="E175">_xlfn.IFS(Data1!BY177=1,"Muslim Arab",Data1!BY177=2,"Christian Arab",Data1!BY177=3,"Russian Christian", Data1!BY177=4,"Circassian",Data1!BY177=5,"Druze", Data1!BY177=6,"Ethiopian", Data1!BY177=7,"Ashkenazi", Data1!BY177=8,"Mizrachi",Data1!BY177=9,"Other", Data1!BY177="null","null" )</f>
        <v>Muslim Arab</v>
      </c>
      <c r="F175" t="str" cm="1">
        <f t="array" ref="F175">_xlfn.IFS(Data1!CA177=1,"Religious", Data1!CA177=2,"Traditional",Data1!CA177=3,"Secular", Data1!CA177="null", "null")</f>
        <v>Traditional</v>
      </c>
      <c r="G175" s="51" t="str" cm="1">
        <f t="array" ref="G175">_xlfn.IFS(Data1!CC177=1,"Elementary",Data1!CC177=2,"High-school",Data1!CC177=3,"Academic", Data1!CC177="null","null")</f>
        <v>Elementary</v>
      </c>
      <c r="H175" s="51" t="str" cm="1">
        <f t="array" ref="H175">_xlfn.IFS(Data1!CF177=1,"Below average",Data1!CF177=2,"Average",Data1!CF177=3,"Above average",Data1!CF177="null","null")</f>
        <v>null</v>
      </c>
      <c r="I175" s="51" t="str" cm="1">
        <f t="array" ref="I175">_xlfn.IFS(Data3!FN176=1,"Never smoked",Data3!FN176=2,"Stopped smoking completely",Data3!FN176="3b","Smokes less than before pregnancy",Data3!FN176="3a","Smokes today as before pregnancy",Data3!FN176="null","null")</f>
        <v>Never smoked</v>
      </c>
      <c r="J175" t="str" cm="1">
        <f t="array" ref="J175">_xlfn.IFS(Data3!FQ176=0,"Doesnt smoke",Data3!FQ176=1,"Smoke",Data3!FQ176="null","null")</f>
        <v>Smoke</v>
      </c>
      <c r="K175" t="str" cm="1">
        <f t="array" ref="K175">_xlfn.IFS(Data1!CP177=1,"First trimester",Data1!CP177=2,"Second trimester",Data1!CP177=3,"Third trimester",Data1!CP177="null","null")</f>
        <v>First trimester</v>
      </c>
      <c r="L175" s="51" t="str" cm="1">
        <f t="array" ref="L175">_xlfn.IFS(Data2!EX177=1, "Adequate pregnancy monitoring", Data2!EX177=2, "Medium pregnancy monitoring", Data2!EX177=3, "Inadequate pregnancy monitoring",Data2!EX177="null","null")</f>
        <v>Medium pregnancy monitoring</v>
      </c>
      <c r="M175" t="str" cm="1">
        <f t="array" ref="M175">_xlfn.IFS(Data1!CG177=0,"No",Data1!CG177=1,"Yes",Data1!CG177="null","null")</f>
        <v>No</v>
      </c>
      <c r="N175" t="str" cm="1">
        <f t="array" ref="N175">_xlfn.IFS(Data1!CZ177=0,"No",Data1!CZ177=1,"Yes",Data1!CZ177="null","null")</f>
        <v>No</v>
      </c>
    </row>
    <row r="176" spans="1:14" ht="39.6" x14ac:dyDescent="0.25">
      <c r="A176" t="str">
        <f>Categorize!T176</f>
        <v>week not premature</v>
      </c>
      <c r="B176" t="str">
        <f>Categorize!I176</f>
        <v>20-39</v>
      </c>
      <c r="C176" s="51" t="str" cm="1">
        <f t="array" ref="C176">_xlfn.IFS(Data1!E178=1,"Isreal",Data1!E178=2,"the former Soviet Union",Data1!E178=3,"Else", Data1!E178="null","null")</f>
        <v>Isreal</v>
      </c>
      <c r="D176" t="str" cm="1">
        <f t="array" ref="D176">_xlfn.IFS(Data1!G178=1,"Yes",Data1!G178=0,"No",Data1!G178="null","null")</f>
        <v>No</v>
      </c>
      <c r="E176" t="str" cm="1">
        <f t="array" ref="E176">_xlfn.IFS(Data1!BY178=1,"Muslim Arab",Data1!BY178=2,"Christian Arab",Data1!BY178=3,"Russian Christian", Data1!BY178=4,"Circassian",Data1!BY178=5,"Druze", Data1!BY178=6,"Ethiopian", Data1!BY178=7,"Ashkenazi", Data1!BY178=8,"Mizrachi",Data1!BY178=9,"Other", Data1!BY178="null","null" )</f>
        <v>Muslim Arab</v>
      </c>
      <c r="F176" t="str" cm="1">
        <f t="array" ref="F176">_xlfn.IFS(Data1!CA178=1,"Religious", Data1!CA178=2,"Traditional",Data1!CA178=3,"Secular", Data1!CA178="null", "null")</f>
        <v>Secular</v>
      </c>
      <c r="G176" s="51" t="str" cm="1">
        <f t="array" ref="G176">_xlfn.IFS(Data1!CC178=1,"Elementary",Data1!CC178=2,"High-school",Data1!CC178=3,"Academic", Data1!CC178="null","null")</f>
        <v>High-school</v>
      </c>
      <c r="H176" s="51" t="str" cm="1">
        <f t="array" ref="H176">_xlfn.IFS(Data1!CF178=1,"Below average",Data1!CF178=2,"Average",Data1!CF178=3,"Above average",Data1!CF178="null","null")</f>
        <v>Below average</v>
      </c>
      <c r="I176" s="51" t="str" cm="1">
        <f t="array" ref="I176">_xlfn.IFS(Data3!FN177=1,"Never smoked",Data3!FN177=2,"Stopped smoking completely",Data3!FN177="3b","Smokes less than before pregnancy",Data3!FN177="3a","Smokes today as before pregnancy",Data3!FN177="null","null")</f>
        <v>Never smoked</v>
      </c>
      <c r="J176" t="str" cm="1">
        <f t="array" ref="J176">_xlfn.IFS(Data3!FQ177=0,"Doesnt smoke",Data3!FQ177=1,"Smoke",Data3!FQ177="null","null")</f>
        <v>Doesnt smoke</v>
      </c>
      <c r="K176" t="str" cm="1">
        <f t="array" ref="K176">_xlfn.IFS(Data1!CP178=1,"First trimester",Data1!CP178=2,"Second trimester",Data1!CP178=3,"Third trimester",Data1!CP178="null","null")</f>
        <v>First trimester</v>
      </c>
      <c r="L176" s="51" t="str" cm="1">
        <f t="array" ref="L176">_xlfn.IFS(Data2!EX178=1, "Adequate pregnancy monitoring", Data2!EX178=2, "Medium pregnancy monitoring", Data2!EX178=3, "Inadequate pregnancy monitoring",Data2!EX178="null","null")</f>
        <v>Inadequate pregnancy monitoring</v>
      </c>
      <c r="M176" t="str" cm="1">
        <f t="array" ref="M176">_xlfn.IFS(Data1!CG178=0,"No",Data1!CG178=1,"Yes",Data1!CG178="null","null")</f>
        <v>No</v>
      </c>
      <c r="N176" t="str" cm="1">
        <f t="array" ref="N176">_xlfn.IFS(Data1!CZ178=0,"No",Data1!CZ178=1,"Yes",Data1!CZ178="null","null")</f>
        <v>No</v>
      </c>
    </row>
    <row r="177" spans="1:14" ht="39.6" x14ac:dyDescent="0.25">
      <c r="A177" t="str">
        <f>Categorize!T177</f>
        <v>week not premature</v>
      </c>
      <c r="B177" t="str">
        <f>Categorize!I177</f>
        <v>20-39</v>
      </c>
      <c r="C177" s="51" t="str" cm="1">
        <f t="array" ref="C177">_xlfn.IFS(Data1!E179=1,"Isreal",Data1!E179=2,"the former Soviet Union",Data1!E179=3,"Else", Data1!E179="null","null")</f>
        <v>Isreal</v>
      </c>
      <c r="D177" t="str" cm="1">
        <f t="array" ref="D177">_xlfn.IFS(Data1!G179=1,"Yes",Data1!G179=0,"No",Data1!G179="null","null")</f>
        <v>No</v>
      </c>
      <c r="E177" t="str" cm="1">
        <f t="array" ref="E177">_xlfn.IFS(Data1!BY179=1,"Muslim Arab",Data1!BY179=2,"Christian Arab",Data1!BY179=3,"Russian Christian", Data1!BY179=4,"Circassian",Data1!BY179=5,"Druze", Data1!BY179=6,"Ethiopian", Data1!BY179=7,"Ashkenazi", Data1!BY179=8,"Mizrachi",Data1!BY179=9,"Other", Data1!BY179="null","null" )</f>
        <v>Russian Christian</v>
      </c>
      <c r="F177" t="str" cm="1">
        <f t="array" ref="F177">_xlfn.IFS(Data1!CA179=1,"Religious", Data1!CA179=2,"Traditional",Data1!CA179=3,"Secular", Data1!CA179="null", "null")</f>
        <v>Traditional</v>
      </c>
      <c r="G177" s="51" t="str" cm="1">
        <f t="array" ref="G177">_xlfn.IFS(Data1!CC179=1,"Elementary",Data1!CC179=2,"High-school",Data1!CC179=3,"Academic", Data1!CC179="null","null")</f>
        <v>High-school</v>
      </c>
      <c r="H177" s="51" t="str" cm="1">
        <f t="array" ref="H177">_xlfn.IFS(Data1!CF179=1,"Below average",Data1!CF179=2,"Average",Data1!CF179=3,"Above average",Data1!CF179="null","null")</f>
        <v>Below average</v>
      </c>
      <c r="I177" s="51" t="str" cm="1">
        <f t="array" ref="I177">_xlfn.IFS(Data3!FN178=1,"Never smoked",Data3!FN178=2,"Stopped smoking completely",Data3!FN178="3b","Smokes less than before pregnancy",Data3!FN178="3a","Smokes today as before pregnancy",Data3!FN178="null","null")</f>
        <v>Never smoked</v>
      </c>
      <c r="J177" t="str" cm="1">
        <f t="array" ref="J177">_xlfn.IFS(Data3!FQ178=0,"Doesnt smoke",Data3!FQ178=1,"Smoke",Data3!FQ178="null","null")</f>
        <v>Smoke</v>
      </c>
      <c r="K177" t="str" cm="1">
        <f t="array" ref="K177">_xlfn.IFS(Data1!CP179=1,"First trimester",Data1!CP179=2,"Second trimester",Data1!CP179=3,"Third trimester",Data1!CP179="null","null")</f>
        <v>First trimester</v>
      </c>
      <c r="L177" s="51" t="str" cm="1">
        <f t="array" ref="L177">_xlfn.IFS(Data2!EX179=1, "Adequate pregnancy monitoring", Data2!EX179=2, "Medium pregnancy monitoring", Data2!EX179=3, "Inadequate pregnancy monitoring",Data2!EX179="null","null")</f>
        <v>Inadequate pregnancy monitoring</v>
      </c>
      <c r="M177" t="str" cm="1">
        <f t="array" ref="M177">_xlfn.IFS(Data1!CG179=0,"No",Data1!CG179=1,"Yes",Data1!CG179="null","null")</f>
        <v>No</v>
      </c>
      <c r="N177" t="str" cm="1">
        <f t="array" ref="N177">_xlfn.IFS(Data1!CZ179=0,"No",Data1!CZ179=1,"Yes",Data1!CZ179="null","null")</f>
        <v>No</v>
      </c>
    </row>
    <row r="178" spans="1:14" ht="39.6" x14ac:dyDescent="0.25">
      <c r="A178" t="str">
        <f>Categorize!T178</f>
        <v>week not premature</v>
      </c>
      <c r="B178" t="str">
        <f>Categorize!I178</f>
        <v>20-39</v>
      </c>
      <c r="C178" s="51" t="str" cm="1">
        <f t="array" ref="C178">_xlfn.IFS(Data1!E180=1,"Isreal",Data1!E180=2,"the former Soviet Union",Data1!E180=3,"Else", Data1!E180="null","null")</f>
        <v>Isreal</v>
      </c>
      <c r="D178" t="str" cm="1">
        <f t="array" ref="D178">_xlfn.IFS(Data1!G180=1,"Yes",Data1!G180=0,"No",Data1!G180="null","null")</f>
        <v>No</v>
      </c>
      <c r="E178" t="str" cm="1">
        <f t="array" ref="E178">_xlfn.IFS(Data1!BY180=1,"Muslim Arab",Data1!BY180=2,"Christian Arab",Data1!BY180=3,"Russian Christian", Data1!BY180=4,"Circassian",Data1!BY180=5,"Druze", Data1!BY180=6,"Ethiopian", Data1!BY180=7,"Ashkenazi", Data1!BY180=8,"Mizrachi",Data1!BY180=9,"Other", Data1!BY180="null","null" )</f>
        <v>Muslim Arab</v>
      </c>
      <c r="F178" t="str" cm="1">
        <f t="array" ref="F178">_xlfn.IFS(Data1!CA180=1,"Religious", Data1!CA180=2,"Traditional",Data1!CA180=3,"Secular", Data1!CA180="null", "null")</f>
        <v>Traditional</v>
      </c>
      <c r="G178" s="51" t="str" cm="1">
        <f t="array" ref="G178">_xlfn.IFS(Data1!CC180=1,"Elementary",Data1!CC180=2,"High-school",Data1!CC180=3,"Academic", Data1!CC180="null","null")</f>
        <v>High-school</v>
      </c>
      <c r="H178" s="51" t="str" cm="1">
        <f t="array" ref="H178">_xlfn.IFS(Data1!CF180=1,"Below average",Data1!CF180=2,"Average",Data1!CF180=3,"Above average",Data1!CF180="null","null")</f>
        <v>null</v>
      </c>
      <c r="I178" s="51" t="str" cm="1">
        <f t="array" ref="I178">_xlfn.IFS(Data3!FN179=1,"Never smoked",Data3!FN179=2,"Stopped smoking completely",Data3!FN179="3b","Smokes less than before pregnancy",Data3!FN179="3a","Smokes today as before pregnancy",Data3!FN179="null","null")</f>
        <v>Stopped smoking completely</v>
      </c>
      <c r="J178" t="str" cm="1">
        <f t="array" ref="J178">_xlfn.IFS(Data3!FQ179=0,"Doesnt smoke",Data3!FQ179=1,"Smoke",Data3!FQ179="null","null")</f>
        <v>Smoke</v>
      </c>
      <c r="K178" t="str" cm="1">
        <f t="array" ref="K178">_xlfn.IFS(Data1!CP180=1,"First trimester",Data1!CP180=2,"Second trimester",Data1!CP180=3,"Third trimester",Data1!CP180="null","null")</f>
        <v>First trimester</v>
      </c>
      <c r="L178" s="51" t="str" cm="1">
        <f t="array" ref="L178">_xlfn.IFS(Data2!EX180=1, "Adequate pregnancy monitoring", Data2!EX180=2, "Medium pregnancy monitoring", Data2!EX180=3, "Inadequate pregnancy monitoring",Data2!EX180="null","null")</f>
        <v>Medium pregnancy monitoring</v>
      </c>
      <c r="M178" t="str" cm="1">
        <f t="array" ref="M178">_xlfn.IFS(Data1!CG180=0,"No",Data1!CG180=1,"Yes",Data1!CG180="null","null")</f>
        <v>No</v>
      </c>
      <c r="N178" t="str" cm="1">
        <f t="array" ref="N178">_xlfn.IFS(Data1!CZ180=0,"No",Data1!CZ180=1,"Yes",Data1!CZ180="null","null")</f>
        <v>No</v>
      </c>
    </row>
    <row r="179" spans="1:14" ht="39.6" x14ac:dyDescent="0.25">
      <c r="A179" t="str">
        <f>Categorize!T179</f>
        <v>week not premature</v>
      </c>
      <c r="B179" t="str">
        <f>Categorize!I179</f>
        <v>20-39</v>
      </c>
      <c r="C179" s="51" t="str" cm="1">
        <f t="array" ref="C179">_xlfn.IFS(Data1!E181=1,"Isreal",Data1!E181=2,"the former Soviet Union",Data1!E181=3,"Else", Data1!E181="null","null")</f>
        <v>the former Soviet Union</v>
      </c>
      <c r="D179" t="str" cm="1">
        <f t="array" ref="D179">_xlfn.IFS(Data1!G181=1,"Yes",Data1!G181=0,"No",Data1!G181="null","null")</f>
        <v>No</v>
      </c>
      <c r="E179" t="str" cm="1">
        <f t="array" ref="E179">_xlfn.IFS(Data1!BY181=1,"Muslim Arab",Data1!BY181=2,"Christian Arab",Data1!BY181=3,"Russian Christian", Data1!BY181=4,"Circassian",Data1!BY181=5,"Druze", Data1!BY181=6,"Ethiopian", Data1!BY181=7,"Ashkenazi", Data1!BY181=8,"Mizrachi",Data1!BY181=9,"Other", Data1!BY181="null","null" )</f>
        <v>Muslim Arab</v>
      </c>
      <c r="F179" t="str" cm="1">
        <f t="array" ref="F179">_xlfn.IFS(Data1!CA181=1,"Religious", Data1!CA181=2,"Traditional",Data1!CA181=3,"Secular", Data1!CA181="null", "null")</f>
        <v>Secular</v>
      </c>
      <c r="G179" s="51" t="str" cm="1">
        <f t="array" ref="G179">_xlfn.IFS(Data1!CC181=1,"Elementary",Data1!CC181=2,"High-school",Data1!CC181=3,"Academic", Data1!CC181="null","null")</f>
        <v>Academic</v>
      </c>
      <c r="H179" s="51" t="str" cm="1">
        <f t="array" ref="H179">_xlfn.IFS(Data1!CF181=1,"Below average",Data1!CF181=2,"Average",Data1!CF181=3,"Above average",Data1!CF181="null","null")</f>
        <v>Below average</v>
      </c>
      <c r="I179" s="51" t="str" cm="1">
        <f t="array" ref="I179">_xlfn.IFS(Data3!FN180=1,"Never smoked",Data3!FN180=2,"Stopped smoking completely",Data3!FN180="3b","Smokes less than before pregnancy",Data3!FN180="3a","Smokes today as before pregnancy",Data3!FN180="null","null")</f>
        <v>Never smoked</v>
      </c>
      <c r="J179" t="str" cm="1">
        <f t="array" ref="J179">_xlfn.IFS(Data3!FQ180=0,"Doesnt smoke",Data3!FQ180=1,"Smoke",Data3!FQ180="null","null")</f>
        <v>Doesnt smoke</v>
      </c>
      <c r="K179" t="str" cm="1">
        <f t="array" ref="K179">_xlfn.IFS(Data1!CP181=1,"First trimester",Data1!CP181=2,"Second trimester",Data1!CP181=3,"Third trimester",Data1!CP181="null","null")</f>
        <v>First trimester</v>
      </c>
      <c r="L179" s="51" t="str" cm="1">
        <f t="array" ref="L179">_xlfn.IFS(Data2!EX181=1, "Adequate pregnancy monitoring", Data2!EX181=2, "Medium pregnancy monitoring", Data2!EX181=3, "Inadequate pregnancy monitoring",Data2!EX181="null","null")</f>
        <v>Inadequate pregnancy monitoring</v>
      </c>
      <c r="M179" t="str" cm="1">
        <f t="array" ref="M179">_xlfn.IFS(Data1!CG181=0,"No",Data1!CG181=1,"Yes",Data1!CG181="null","null")</f>
        <v>No</v>
      </c>
      <c r="N179" t="str" cm="1">
        <f t="array" ref="N179">_xlfn.IFS(Data1!CZ181=0,"No",Data1!CZ181=1,"Yes",Data1!CZ181="null","null")</f>
        <v>No</v>
      </c>
    </row>
    <row r="180" spans="1:14" ht="39.6" x14ac:dyDescent="0.25">
      <c r="A180" t="str">
        <f>Categorize!T180</f>
        <v>week not premature</v>
      </c>
      <c r="B180" t="str">
        <f>Categorize!I180</f>
        <v>20-39</v>
      </c>
      <c r="C180" s="51" t="str" cm="1">
        <f t="array" ref="C180">_xlfn.IFS(Data1!E182=1,"Isreal",Data1!E182=2,"the former Soviet Union",Data1!E182=3,"Else", Data1!E182="null","null")</f>
        <v>Isreal</v>
      </c>
      <c r="D180" t="str" cm="1">
        <f t="array" ref="D180">_xlfn.IFS(Data1!G182=1,"Yes",Data1!G182=0,"No",Data1!G182="null","null")</f>
        <v>No</v>
      </c>
      <c r="E180" t="str" cm="1">
        <f t="array" ref="E180">_xlfn.IFS(Data1!BY182=1,"Muslim Arab",Data1!BY182=2,"Christian Arab",Data1!BY182=3,"Russian Christian", Data1!BY182=4,"Circassian",Data1!BY182=5,"Druze", Data1!BY182=6,"Ethiopian", Data1!BY182=7,"Ashkenazi", Data1!BY182=8,"Mizrachi",Data1!BY182=9,"Other", Data1!BY182="null","null" )</f>
        <v>Christian Arab</v>
      </c>
      <c r="F180" t="str" cm="1">
        <f t="array" ref="F180">_xlfn.IFS(Data1!CA182=1,"Religious", Data1!CA182=2,"Traditional",Data1!CA182=3,"Secular", Data1!CA182="null", "null")</f>
        <v>Traditional</v>
      </c>
      <c r="G180" s="51" t="str" cm="1">
        <f t="array" ref="G180">_xlfn.IFS(Data1!CC182=1,"Elementary",Data1!CC182=2,"High-school",Data1!CC182=3,"Academic", Data1!CC182="null","null")</f>
        <v>High-school</v>
      </c>
      <c r="H180" s="51" t="str" cm="1">
        <f t="array" ref="H180">_xlfn.IFS(Data1!CF182=1,"Below average",Data1!CF182=2,"Average",Data1!CF182=3,"Above average",Data1!CF182="null","null")</f>
        <v>null</v>
      </c>
      <c r="I180" s="51" t="str" cm="1">
        <f t="array" ref="I180">_xlfn.IFS(Data3!FN181=1,"Never smoked",Data3!FN181=2,"Stopped smoking completely",Data3!FN181="3b","Smokes less than before pregnancy",Data3!FN181="3a","Smokes today as before pregnancy",Data3!FN181="null","null")</f>
        <v>Never smoked</v>
      </c>
      <c r="J180" t="str" cm="1">
        <f t="array" ref="J180">_xlfn.IFS(Data3!FQ181=0,"Doesnt smoke",Data3!FQ181=1,"Smoke",Data3!FQ181="null","null")</f>
        <v>Smoke</v>
      </c>
      <c r="K180" t="str" cm="1">
        <f t="array" ref="K180">_xlfn.IFS(Data1!CP182=1,"First trimester",Data1!CP182=2,"Second trimester",Data1!CP182=3,"Third trimester",Data1!CP182="null","null")</f>
        <v>Second trimester</v>
      </c>
      <c r="L180" s="51" t="str" cm="1">
        <f t="array" ref="L180">_xlfn.IFS(Data2!EX182=1, "Adequate pregnancy monitoring", Data2!EX182=2, "Medium pregnancy monitoring", Data2!EX182=3, "Inadequate pregnancy monitoring",Data2!EX182="null","null")</f>
        <v>Inadequate pregnancy monitoring</v>
      </c>
      <c r="M180" t="str" cm="1">
        <f t="array" ref="M180">_xlfn.IFS(Data1!CG182=0,"No",Data1!CG182=1,"Yes",Data1!CG182="null","null")</f>
        <v>No</v>
      </c>
      <c r="N180" t="str" cm="1">
        <f t="array" ref="N180">_xlfn.IFS(Data1!CZ182=0,"No",Data1!CZ182=1,"Yes",Data1!CZ182="null","null")</f>
        <v>No</v>
      </c>
    </row>
    <row r="181" spans="1:14" ht="39.6" x14ac:dyDescent="0.25">
      <c r="A181" t="str">
        <f>Categorize!T181</f>
        <v>week not premature</v>
      </c>
      <c r="B181" t="str">
        <f>Categorize!I181</f>
        <v>20-39</v>
      </c>
      <c r="C181" s="51" t="str" cm="1">
        <f t="array" ref="C181">_xlfn.IFS(Data1!E183=1,"Isreal",Data1!E183=2,"the former Soviet Union",Data1!E183=3,"Else", Data1!E183="null","null")</f>
        <v>Isreal</v>
      </c>
      <c r="D181" t="str" cm="1">
        <f t="array" ref="D181">_xlfn.IFS(Data1!G183=1,"Yes",Data1!G183=0,"No",Data1!G183="null","null")</f>
        <v>No</v>
      </c>
      <c r="E181" t="str" cm="1">
        <f t="array" ref="E181">_xlfn.IFS(Data1!BY183=1,"Muslim Arab",Data1!BY183=2,"Christian Arab",Data1!BY183=3,"Russian Christian", Data1!BY183=4,"Circassian",Data1!BY183=5,"Druze", Data1!BY183=6,"Ethiopian", Data1!BY183=7,"Ashkenazi", Data1!BY183=8,"Mizrachi",Data1!BY183=9,"Other", Data1!BY183="null","null" )</f>
        <v>Muslim Arab</v>
      </c>
      <c r="F181" t="str" cm="1">
        <f t="array" ref="F181">_xlfn.IFS(Data1!CA183=1,"Religious", Data1!CA183=2,"Traditional",Data1!CA183=3,"Secular", Data1!CA183="null", "null")</f>
        <v>Religious</v>
      </c>
      <c r="G181" s="51" t="str" cm="1">
        <f t="array" ref="G181">_xlfn.IFS(Data1!CC183=1,"Elementary",Data1!CC183=2,"High-school",Data1!CC183=3,"Academic", Data1!CC183="null","null")</f>
        <v>High-school</v>
      </c>
      <c r="H181" s="51" t="str" cm="1">
        <f t="array" ref="H181">_xlfn.IFS(Data1!CF183=1,"Below average",Data1!CF183=2,"Average",Data1!CF183=3,"Above average",Data1!CF183="null","null")</f>
        <v>null</v>
      </c>
      <c r="I181" s="51" t="str" cm="1">
        <f t="array" ref="I181">_xlfn.IFS(Data3!FN182=1,"Never smoked",Data3!FN182=2,"Stopped smoking completely",Data3!FN182="3b","Smokes less than before pregnancy",Data3!FN182="3a","Smokes today as before pregnancy",Data3!FN182="null","null")</f>
        <v>Never smoked</v>
      </c>
      <c r="J181" t="str" cm="1">
        <f t="array" ref="J181">_xlfn.IFS(Data3!FQ182=0,"Doesnt smoke",Data3!FQ182=1,"Smoke",Data3!FQ182="null","null")</f>
        <v>Doesnt smoke</v>
      </c>
      <c r="K181" t="str" cm="1">
        <f t="array" ref="K181">_xlfn.IFS(Data1!CP183=1,"First trimester",Data1!CP183=2,"Second trimester",Data1!CP183=3,"Third trimester",Data1!CP183="null","null")</f>
        <v>First trimester</v>
      </c>
      <c r="L181" s="51" t="str" cm="1">
        <f t="array" ref="L181">_xlfn.IFS(Data2!EX183=1, "Adequate pregnancy monitoring", Data2!EX183=2, "Medium pregnancy monitoring", Data2!EX183=3, "Inadequate pregnancy monitoring",Data2!EX183="null","null")</f>
        <v>Inadequate pregnancy monitoring</v>
      </c>
      <c r="M181" t="str" cm="1">
        <f t="array" ref="M181">_xlfn.IFS(Data1!CG183=0,"No",Data1!CG183=1,"Yes",Data1!CG183="null","null")</f>
        <v>No</v>
      </c>
      <c r="N181" t="str" cm="1">
        <f t="array" ref="N181">_xlfn.IFS(Data1!CZ183=0,"No",Data1!CZ183=1,"Yes",Data1!CZ183="null","null")</f>
        <v>No</v>
      </c>
    </row>
    <row r="182" spans="1:14" ht="39.6" x14ac:dyDescent="0.25">
      <c r="A182" t="str">
        <f>Categorize!T182</f>
        <v>week not premature</v>
      </c>
      <c r="B182" t="str">
        <f>Categorize!I182</f>
        <v>20-39</v>
      </c>
      <c r="C182" s="51" t="str" cm="1">
        <f t="array" ref="C182">_xlfn.IFS(Data1!E184=1,"Isreal",Data1!E184=2,"the former Soviet Union",Data1!E184=3,"Else", Data1!E184="null","null")</f>
        <v>the former Soviet Union</v>
      </c>
      <c r="D182" t="str" cm="1">
        <f t="array" ref="D182">_xlfn.IFS(Data1!G184=1,"Yes",Data1!G184=0,"No",Data1!G184="null","null")</f>
        <v>No</v>
      </c>
      <c r="E182" t="str" cm="1">
        <f t="array" ref="E182">_xlfn.IFS(Data1!BY184=1,"Muslim Arab",Data1!BY184=2,"Christian Arab",Data1!BY184=3,"Russian Christian", Data1!BY184=4,"Circassian",Data1!BY184=5,"Druze", Data1!BY184=6,"Ethiopian", Data1!BY184=7,"Ashkenazi", Data1!BY184=8,"Mizrachi",Data1!BY184=9,"Other", Data1!BY184="null","null" )</f>
        <v>Muslim Arab</v>
      </c>
      <c r="F182" t="str" cm="1">
        <f t="array" ref="F182">_xlfn.IFS(Data1!CA184=1,"Religious", Data1!CA184=2,"Traditional",Data1!CA184=3,"Secular", Data1!CA184="null", "null")</f>
        <v>Secular</v>
      </c>
      <c r="G182" s="51" t="str" cm="1">
        <f t="array" ref="G182">_xlfn.IFS(Data1!CC184=1,"Elementary",Data1!CC184=2,"High-school",Data1!CC184=3,"Academic", Data1!CC184="null","null")</f>
        <v>High-school</v>
      </c>
      <c r="H182" s="51" t="str" cm="1">
        <f t="array" ref="H182">_xlfn.IFS(Data1!CF184=1,"Below average",Data1!CF184=2,"Average",Data1!CF184=3,"Above average",Data1!CF184="null","null")</f>
        <v>Below average</v>
      </c>
      <c r="I182" s="51" t="str" cm="1">
        <f t="array" ref="I182">_xlfn.IFS(Data3!FN183=1,"Never smoked",Data3!FN183=2,"Stopped smoking completely",Data3!FN183="3b","Smokes less than before pregnancy",Data3!FN183="3a","Smokes today as before pregnancy",Data3!FN183="null","null")</f>
        <v>Never smoked</v>
      </c>
      <c r="J182" t="str" cm="1">
        <f t="array" ref="J182">_xlfn.IFS(Data3!FQ183=0,"Doesnt smoke",Data3!FQ183=1,"Smoke",Data3!FQ183="null","null")</f>
        <v>Doesnt smoke</v>
      </c>
      <c r="K182" t="str" cm="1">
        <f t="array" ref="K182">_xlfn.IFS(Data1!CP184=1,"First trimester",Data1!CP184=2,"Second trimester",Data1!CP184=3,"Third trimester",Data1!CP184="null","null")</f>
        <v>First trimester</v>
      </c>
      <c r="L182" s="51" t="str" cm="1">
        <f t="array" ref="L182">_xlfn.IFS(Data2!EX184=1, "Adequate pregnancy monitoring", Data2!EX184=2, "Medium pregnancy monitoring", Data2!EX184=3, "Inadequate pregnancy monitoring",Data2!EX184="null","null")</f>
        <v>Medium pregnancy monitoring</v>
      </c>
      <c r="M182" t="str" cm="1">
        <f t="array" ref="M182">_xlfn.IFS(Data1!CG184=0,"No",Data1!CG184=1,"Yes",Data1!CG184="null","null")</f>
        <v>No</v>
      </c>
      <c r="N182" t="str" cm="1">
        <f t="array" ref="N182">_xlfn.IFS(Data1!CZ184=0,"No",Data1!CZ184=1,"Yes",Data1!CZ184="null","null")</f>
        <v>No</v>
      </c>
    </row>
    <row r="183" spans="1:14" ht="39.6" x14ac:dyDescent="0.25">
      <c r="A183" t="str">
        <f>Categorize!T183</f>
        <v>week not premature</v>
      </c>
      <c r="B183" t="str">
        <f>Categorize!I183</f>
        <v>20-39</v>
      </c>
      <c r="C183" s="51" t="str" cm="1">
        <f t="array" ref="C183">_xlfn.IFS(Data1!E185=1,"Isreal",Data1!E185=2,"the former Soviet Union",Data1!E185=3,"Else", Data1!E185="null","null")</f>
        <v>Isreal</v>
      </c>
      <c r="D183" t="str" cm="1">
        <f t="array" ref="D183">_xlfn.IFS(Data1!G185=1,"Yes",Data1!G185=0,"No",Data1!G185="null","null")</f>
        <v>No</v>
      </c>
      <c r="E183" t="str" cm="1">
        <f t="array" ref="E183">_xlfn.IFS(Data1!BY185=1,"Muslim Arab",Data1!BY185=2,"Christian Arab",Data1!BY185=3,"Russian Christian", Data1!BY185=4,"Circassian",Data1!BY185=5,"Druze", Data1!BY185=6,"Ethiopian", Data1!BY185=7,"Ashkenazi", Data1!BY185=8,"Mizrachi",Data1!BY185=9,"Other", Data1!BY185="null","null" )</f>
        <v>Muslim Arab</v>
      </c>
      <c r="F183" t="str" cm="1">
        <f t="array" ref="F183">_xlfn.IFS(Data1!CA185=1,"Religious", Data1!CA185=2,"Traditional",Data1!CA185=3,"Secular", Data1!CA185="null", "null")</f>
        <v>Secular</v>
      </c>
      <c r="G183" s="51" t="str" cm="1">
        <f t="array" ref="G183">_xlfn.IFS(Data1!CC185=1,"Elementary",Data1!CC185=2,"High-school",Data1!CC185=3,"Academic", Data1!CC185="null","null")</f>
        <v>High-school</v>
      </c>
      <c r="H183" s="51" t="str" cm="1">
        <f t="array" ref="H183">_xlfn.IFS(Data1!CF185=1,"Below average",Data1!CF185=2,"Average",Data1!CF185=3,"Above average",Data1!CF185="null","null")</f>
        <v>null</v>
      </c>
      <c r="I183" s="51" t="str" cm="1">
        <f t="array" ref="I183">_xlfn.IFS(Data3!FN184=1,"Never smoked",Data3!FN184=2,"Stopped smoking completely",Data3!FN184="3b","Smokes less than before pregnancy",Data3!FN184="3a","Smokes today as before pregnancy",Data3!FN184="null","null")</f>
        <v>Smokes today as before pregnancy</v>
      </c>
      <c r="J183" t="str" cm="1">
        <f t="array" ref="J183">_xlfn.IFS(Data3!FQ184=0,"Doesnt smoke",Data3!FQ184=1,"Smoke",Data3!FQ184="null","null")</f>
        <v>Smoke</v>
      </c>
      <c r="K183" t="str" cm="1">
        <f t="array" ref="K183">_xlfn.IFS(Data1!CP185=1,"First trimester",Data1!CP185=2,"Second trimester",Data1!CP185=3,"Third trimester",Data1!CP185="null","null")</f>
        <v>First trimester</v>
      </c>
      <c r="L183" s="51" t="str" cm="1">
        <f t="array" ref="L183">_xlfn.IFS(Data2!EX185=1, "Adequate pregnancy monitoring", Data2!EX185=2, "Medium pregnancy monitoring", Data2!EX185=3, "Inadequate pregnancy monitoring",Data2!EX185="null","null")</f>
        <v>Inadequate pregnancy monitoring</v>
      </c>
      <c r="M183" t="str" cm="1">
        <f t="array" ref="M183">_xlfn.IFS(Data1!CG185=0,"No",Data1!CG185=1,"Yes",Data1!CG185="null","null")</f>
        <v>No</v>
      </c>
      <c r="N183" t="str" cm="1">
        <f t="array" ref="N183">_xlfn.IFS(Data1!CZ185=0,"No",Data1!CZ185=1,"Yes",Data1!CZ185="null","null")</f>
        <v>No</v>
      </c>
    </row>
    <row r="184" spans="1:14" ht="39.6" x14ac:dyDescent="0.25">
      <c r="A184" t="str">
        <f>Categorize!T184</f>
        <v>week not premature</v>
      </c>
      <c r="B184" t="str">
        <f>Categorize!I184</f>
        <v>20-39</v>
      </c>
      <c r="C184" s="51" t="str" cm="1">
        <f t="array" ref="C184">_xlfn.IFS(Data1!E186=1,"Isreal",Data1!E186=2,"the former Soviet Union",Data1!E186=3,"Else", Data1!E186="null","null")</f>
        <v>Isreal</v>
      </c>
      <c r="D184" t="str" cm="1">
        <f t="array" ref="D184">_xlfn.IFS(Data1!G186=1,"Yes",Data1!G186=0,"No",Data1!G186="null","null")</f>
        <v>No</v>
      </c>
      <c r="E184" t="str" cm="1">
        <f t="array" ref="E184">_xlfn.IFS(Data1!BY186=1,"Muslim Arab",Data1!BY186=2,"Christian Arab",Data1!BY186=3,"Russian Christian", Data1!BY186=4,"Circassian",Data1!BY186=5,"Druze", Data1!BY186=6,"Ethiopian", Data1!BY186=7,"Ashkenazi", Data1!BY186=8,"Mizrachi",Data1!BY186=9,"Other", Data1!BY186="null","null" )</f>
        <v>Muslim Arab</v>
      </c>
      <c r="F184" t="str" cm="1">
        <f t="array" ref="F184">_xlfn.IFS(Data1!CA186=1,"Religious", Data1!CA186=2,"Traditional",Data1!CA186=3,"Secular", Data1!CA186="null", "null")</f>
        <v>Secular</v>
      </c>
      <c r="G184" s="51" t="str" cm="1">
        <f t="array" ref="G184">_xlfn.IFS(Data1!CC186=1,"Elementary",Data1!CC186=2,"High-school",Data1!CC186=3,"Academic", Data1!CC186="null","null")</f>
        <v>Academic</v>
      </c>
      <c r="H184" s="51" t="str" cm="1">
        <f t="array" ref="H184">_xlfn.IFS(Data1!CF186=1,"Below average",Data1!CF186=2,"Average",Data1!CF186=3,"Above average",Data1!CF186="null","null")</f>
        <v>Below average</v>
      </c>
      <c r="I184" s="51" t="str" cm="1">
        <f t="array" ref="I184">_xlfn.IFS(Data3!FN185=1,"Never smoked",Data3!FN185=2,"Stopped smoking completely",Data3!FN185="3b","Smokes less than before pregnancy",Data3!FN185="3a","Smokes today as before pregnancy",Data3!FN185="null","null")</f>
        <v>Never smoked</v>
      </c>
      <c r="J184" t="str" cm="1">
        <f t="array" ref="J184">_xlfn.IFS(Data3!FQ185=0,"Doesnt smoke",Data3!FQ185=1,"Smoke",Data3!FQ185="null","null")</f>
        <v>Doesnt smoke</v>
      </c>
      <c r="K184" t="str" cm="1">
        <f t="array" ref="K184">_xlfn.IFS(Data1!CP186=1,"First trimester",Data1!CP186=2,"Second trimester",Data1!CP186=3,"Third trimester",Data1!CP186="null","null")</f>
        <v>First trimester</v>
      </c>
      <c r="L184" s="51" t="str" cm="1">
        <f t="array" ref="L184">_xlfn.IFS(Data2!EX186=1, "Adequate pregnancy monitoring", Data2!EX186=2, "Medium pregnancy monitoring", Data2!EX186=3, "Inadequate pregnancy monitoring",Data2!EX186="null","null")</f>
        <v>Medium pregnancy monitoring</v>
      </c>
      <c r="M184" t="str" cm="1">
        <f t="array" ref="M184">_xlfn.IFS(Data1!CG186=0,"No",Data1!CG186=1,"Yes",Data1!CG186="null","null")</f>
        <v>No</v>
      </c>
      <c r="N184" t="str" cm="1">
        <f t="array" ref="N184">_xlfn.IFS(Data1!CZ186=0,"No",Data1!CZ186=1,"Yes",Data1!CZ186="null","null")</f>
        <v>No</v>
      </c>
    </row>
    <row r="185" spans="1:14" ht="39.6" x14ac:dyDescent="0.25">
      <c r="A185" t="str">
        <f>Categorize!T185</f>
        <v>week not premature</v>
      </c>
      <c r="B185" t="str">
        <f>Categorize!I185</f>
        <v>20-39</v>
      </c>
      <c r="C185" s="51" t="str" cm="1">
        <f t="array" ref="C185">_xlfn.IFS(Data1!E187=1,"Isreal",Data1!E187=2,"the former Soviet Union",Data1!E187=3,"Else", Data1!E187="null","null")</f>
        <v>Isreal</v>
      </c>
      <c r="D185" t="str" cm="1">
        <f t="array" ref="D185">_xlfn.IFS(Data1!G187=1,"Yes",Data1!G187=0,"No",Data1!G187="null","null")</f>
        <v>No</v>
      </c>
      <c r="E185" t="str" cm="1">
        <f t="array" ref="E185">_xlfn.IFS(Data1!BY187=1,"Muslim Arab",Data1!BY187=2,"Christian Arab",Data1!BY187=3,"Russian Christian", Data1!BY187=4,"Circassian",Data1!BY187=5,"Druze", Data1!BY187=6,"Ethiopian", Data1!BY187=7,"Ashkenazi", Data1!BY187=8,"Mizrachi",Data1!BY187=9,"Other", Data1!BY187="null","null" )</f>
        <v>Muslim Arab</v>
      </c>
      <c r="F185" t="str" cm="1">
        <f t="array" ref="F185">_xlfn.IFS(Data1!CA187=1,"Religious", Data1!CA187=2,"Traditional",Data1!CA187=3,"Secular", Data1!CA187="null", "null")</f>
        <v>Secular</v>
      </c>
      <c r="G185" s="51" t="str" cm="1">
        <f t="array" ref="G185">_xlfn.IFS(Data1!CC187=1,"Elementary",Data1!CC187=2,"High-school",Data1!CC187=3,"Academic", Data1!CC187="null","null")</f>
        <v>High-school</v>
      </c>
      <c r="H185" s="51" t="str" cm="1">
        <f t="array" ref="H185">_xlfn.IFS(Data1!CF187=1,"Below average",Data1!CF187=2,"Average",Data1!CF187=3,"Above average",Data1!CF187="null","null")</f>
        <v>null</v>
      </c>
      <c r="I185" s="51" t="str" cm="1">
        <f t="array" ref="I185">_xlfn.IFS(Data3!FN186=1,"Never smoked",Data3!FN186=2,"Stopped smoking completely",Data3!FN186="3b","Smokes less than before pregnancy",Data3!FN186="3a","Smokes today as before pregnancy",Data3!FN186="null","null")</f>
        <v>Smokes today as before pregnancy</v>
      </c>
      <c r="J185" t="str" cm="1">
        <f t="array" ref="J185">_xlfn.IFS(Data3!FQ186=0,"Doesnt smoke",Data3!FQ186=1,"Smoke",Data3!FQ186="null","null")</f>
        <v>Smoke</v>
      </c>
      <c r="K185" t="str" cm="1">
        <f t="array" ref="K185">_xlfn.IFS(Data1!CP187=1,"First trimester",Data1!CP187=2,"Second trimester",Data1!CP187=3,"Third trimester",Data1!CP187="null","null")</f>
        <v>First trimester</v>
      </c>
      <c r="L185" s="51" t="str" cm="1">
        <f t="array" ref="L185">_xlfn.IFS(Data2!EX187=1, "Adequate pregnancy monitoring", Data2!EX187=2, "Medium pregnancy monitoring", Data2!EX187=3, "Inadequate pregnancy monitoring",Data2!EX187="null","null")</f>
        <v>Inadequate pregnancy monitoring</v>
      </c>
      <c r="M185" t="str" cm="1">
        <f t="array" ref="M185">_xlfn.IFS(Data1!CG187=0,"No",Data1!CG187=1,"Yes",Data1!CG187="null","null")</f>
        <v>No</v>
      </c>
      <c r="N185" t="str" cm="1">
        <f t="array" ref="N185">_xlfn.IFS(Data1!CZ187=0,"No",Data1!CZ187=1,"Yes",Data1!CZ187="null","null")</f>
        <v>No</v>
      </c>
    </row>
    <row r="186" spans="1:14" ht="39.6" x14ac:dyDescent="0.25">
      <c r="A186" t="str">
        <f>Categorize!T186</f>
        <v>week not premature</v>
      </c>
      <c r="B186" t="str">
        <f>Categorize!I186</f>
        <v>20-39</v>
      </c>
      <c r="C186" s="51" t="str" cm="1">
        <f t="array" ref="C186">_xlfn.IFS(Data1!E188=1,"Isreal",Data1!E188=2,"the former Soviet Union",Data1!E188=3,"Else", Data1!E188="null","null")</f>
        <v>Isreal</v>
      </c>
      <c r="D186" t="str" cm="1">
        <f t="array" ref="D186">_xlfn.IFS(Data1!G188=1,"Yes",Data1!G188=0,"No",Data1!G188="null","null")</f>
        <v>No</v>
      </c>
      <c r="E186" t="str" cm="1">
        <f t="array" ref="E186">_xlfn.IFS(Data1!BY188=1,"Muslim Arab",Data1!BY188=2,"Christian Arab",Data1!BY188=3,"Russian Christian", Data1!BY188=4,"Circassian",Data1!BY188=5,"Druze", Data1!BY188=6,"Ethiopian", Data1!BY188=7,"Ashkenazi", Data1!BY188=8,"Mizrachi",Data1!BY188=9,"Other", Data1!BY188="null","null" )</f>
        <v>Muslim Arab</v>
      </c>
      <c r="F186" t="str" cm="1">
        <f t="array" ref="F186">_xlfn.IFS(Data1!CA188=1,"Religious", Data1!CA188=2,"Traditional",Data1!CA188=3,"Secular", Data1!CA188="null", "null")</f>
        <v>Traditional</v>
      </c>
      <c r="G186" s="51" t="str" cm="1">
        <f t="array" ref="G186">_xlfn.IFS(Data1!CC188=1,"Elementary",Data1!CC188=2,"High-school",Data1!CC188=3,"Academic", Data1!CC188="null","null")</f>
        <v>High-school</v>
      </c>
      <c r="H186" s="51" t="str" cm="1">
        <f t="array" ref="H186">_xlfn.IFS(Data1!CF188=1,"Below average",Data1!CF188=2,"Average",Data1!CF188=3,"Above average",Data1!CF188="null","null")</f>
        <v>Below average</v>
      </c>
      <c r="I186" s="51" t="str" cm="1">
        <f t="array" ref="I186">_xlfn.IFS(Data3!FN187=1,"Never smoked",Data3!FN187=2,"Stopped smoking completely",Data3!FN187="3b","Smokes less than before pregnancy",Data3!FN187="3a","Smokes today as before pregnancy",Data3!FN187="null","null")</f>
        <v>Never smoked</v>
      </c>
      <c r="J186" t="str" cm="1">
        <f t="array" ref="J186">_xlfn.IFS(Data3!FQ187=0,"Doesnt smoke",Data3!FQ187=1,"Smoke",Data3!FQ187="null","null")</f>
        <v>Doesnt smoke</v>
      </c>
      <c r="K186" t="str" cm="1">
        <f t="array" ref="K186">_xlfn.IFS(Data1!CP188=1,"First trimester",Data1!CP188=2,"Second trimester",Data1!CP188=3,"Third trimester",Data1!CP188="null","null")</f>
        <v>Second trimester</v>
      </c>
      <c r="L186" s="51" t="str" cm="1">
        <f t="array" ref="L186">_xlfn.IFS(Data2!EX188=1, "Adequate pregnancy monitoring", Data2!EX188=2, "Medium pregnancy monitoring", Data2!EX188=3, "Inadequate pregnancy monitoring",Data2!EX188="null","null")</f>
        <v>Inadequate pregnancy monitoring</v>
      </c>
      <c r="M186" t="str" cm="1">
        <f t="array" ref="M186">_xlfn.IFS(Data1!CG188=0,"No",Data1!CG188=1,"Yes",Data1!CG188="null","null")</f>
        <v>No</v>
      </c>
      <c r="N186" t="str" cm="1">
        <f t="array" ref="N186">_xlfn.IFS(Data1!CZ188=0,"No",Data1!CZ188=1,"Yes",Data1!CZ188="null","null")</f>
        <v>No</v>
      </c>
    </row>
    <row r="187" spans="1:14" ht="39.6" x14ac:dyDescent="0.25">
      <c r="A187" t="str">
        <f>Categorize!T187</f>
        <v>week not premature</v>
      </c>
      <c r="B187" t="str">
        <f>Categorize!I187</f>
        <v>&gt;=40</v>
      </c>
      <c r="C187" s="51" t="str" cm="1">
        <f t="array" ref="C187">_xlfn.IFS(Data1!E189=1,"Isreal",Data1!E189=2,"the former Soviet Union",Data1!E189=3,"Else", Data1!E189="null","null")</f>
        <v>Isreal</v>
      </c>
      <c r="D187" t="str" cm="1">
        <f t="array" ref="D187">_xlfn.IFS(Data1!G189=1,"Yes",Data1!G189=0,"No",Data1!G189="null","null")</f>
        <v>No</v>
      </c>
      <c r="E187" t="str" cm="1">
        <f t="array" ref="E187">_xlfn.IFS(Data1!BY189=1,"Muslim Arab",Data1!BY189=2,"Christian Arab",Data1!BY189=3,"Russian Christian", Data1!BY189=4,"Circassian",Data1!BY189=5,"Druze", Data1!BY189=6,"Ethiopian", Data1!BY189=7,"Ashkenazi", Data1!BY189=8,"Mizrachi",Data1!BY189=9,"Other", Data1!BY189="null","null" )</f>
        <v>Muslim Arab</v>
      </c>
      <c r="F187" t="str" cm="1">
        <f t="array" ref="F187">_xlfn.IFS(Data1!CA189=1,"Religious", Data1!CA189=2,"Traditional",Data1!CA189=3,"Secular", Data1!CA189="null", "null")</f>
        <v>Secular</v>
      </c>
      <c r="G187" s="51" t="str" cm="1">
        <f t="array" ref="G187">_xlfn.IFS(Data1!CC189=1,"Elementary",Data1!CC189=2,"High-school",Data1!CC189=3,"Academic", Data1!CC189="null","null")</f>
        <v>High-school</v>
      </c>
      <c r="H187" s="51" t="str" cm="1">
        <f t="array" ref="H187">_xlfn.IFS(Data1!CF189=1,"Below average",Data1!CF189=2,"Average",Data1!CF189=3,"Above average",Data1!CF189="null","null")</f>
        <v>Below average</v>
      </c>
      <c r="I187" s="51" t="str" cm="1">
        <f t="array" ref="I187">_xlfn.IFS(Data3!FN188=1,"Never smoked",Data3!FN188=2,"Stopped smoking completely",Data3!FN188="3b","Smokes less than before pregnancy",Data3!FN188="3a","Smokes today as before pregnancy",Data3!FN188="null","null")</f>
        <v>Never smoked</v>
      </c>
      <c r="J187" t="str" cm="1">
        <f t="array" ref="J187">_xlfn.IFS(Data3!FQ188=0,"Doesnt smoke",Data3!FQ188=1,"Smoke",Data3!FQ188="null","null")</f>
        <v>Doesnt smoke</v>
      </c>
      <c r="K187" t="str" cm="1">
        <f t="array" ref="K187">_xlfn.IFS(Data1!CP189=1,"First trimester",Data1!CP189=2,"Second trimester",Data1!CP189=3,"Third trimester",Data1!CP189="null","null")</f>
        <v>First trimester</v>
      </c>
      <c r="L187" s="51" t="str" cm="1">
        <f t="array" ref="L187">_xlfn.IFS(Data2!EX189=1, "Adequate pregnancy monitoring", Data2!EX189=2, "Medium pregnancy monitoring", Data2!EX189=3, "Inadequate pregnancy monitoring",Data2!EX189="null","null")</f>
        <v>Inadequate pregnancy monitoring</v>
      </c>
      <c r="M187" t="str" cm="1">
        <f t="array" ref="M187">_xlfn.IFS(Data1!CG189=0,"No",Data1!CG189=1,"Yes",Data1!CG189="null","null")</f>
        <v>No</v>
      </c>
      <c r="N187" t="str" cm="1">
        <f t="array" ref="N187">_xlfn.IFS(Data1!CZ189=0,"No",Data1!CZ189=1,"Yes",Data1!CZ189="null","null")</f>
        <v>No</v>
      </c>
    </row>
    <row r="188" spans="1:14" ht="39.6" x14ac:dyDescent="0.25">
      <c r="A188" t="str">
        <f>Categorize!T188</f>
        <v>week not premature</v>
      </c>
      <c r="B188" t="str">
        <f>Categorize!I188</f>
        <v>20-39</v>
      </c>
      <c r="C188" s="51" t="str" cm="1">
        <f t="array" ref="C188">_xlfn.IFS(Data1!E190=1,"Isreal",Data1!E190=2,"the former Soviet Union",Data1!E190=3,"Else", Data1!E190="null","null")</f>
        <v>Isreal</v>
      </c>
      <c r="D188" t="str" cm="1">
        <f t="array" ref="D188">_xlfn.IFS(Data1!G190=1,"Yes",Data1!G190=0,"No",Data1!G190="null","null")</f>
        <v>No</v>
      </c>
      <c r="E188" t="str" cm="1">
        <f t="array" ref="E188">_xlfn.IFS(Data1!BY190=1,"Muslim Arab",Data1!BY190=2,"Christian Arab",Data1!BY190=3,"Russian Christian", Data1!BY190=4,"Circassian",Data1!BY190=5,"Druze", Data1!BY190=6,"Ethiopian", Data1!BY190=7,"Ashkenazi", Data1!BY190=8,"Mizrachi",Data1!BY190=9,"Other", Data1!BY190="null","null" )</f>
        <v>Muslim Arab</v>
      </c>
      <c r="F188" t="str" cm="1">
        <f t="array" ref="F188">_xlfn.IFS(Data1!CA190=1,"Religious", Data1!CA190=2,"Traditional",Data1!CA190=3,"Secular", Data1!CA190="null", "null")</f>
        <v>Secular</v>
      </c>
      <c r="G188" s="51" t="str" cm="1">
        <f t="array" ref="G188">_xlfn.IFS(Data1!CC190=1,"Elementary",Data1!CC190=2,"High-school",Data1!CC190=3,"Academic", Data1!CC190="null","null")</f>
        <v>High-school</v>
      </c>
      <c r="H188" s="51" t="str" cm="1">
        <f t="array" ref="H188">_xlfn.IFS(Data1!CF190=1,"Below average",Data1!CF190=2,"Average",Data1!CF190=3,"Above average",Data1!CF190="null","null")</f>
        <v>Below average</v>
      </c>
      <c r="I188" s="51" t="str" cm="1">
        <f t="array" ref="I188">_xlfn.IFS(Data3!FN189=1,"Never smoked",Data3!FN189=2,"Stopped smoking completely",Data3!FN189="3b","Smokes less than before pregnancy",Data3!FN189="3a","Smokes today as before pregnancy",Data3!FN189="null","null")</f>
        <v>Never smoked</v>
      </c>
      <c r="J188" t="str" cm="1">
        <f t="array" ref="J188">_xlfn.IFS(Data3!FQ189=0,"Doesnt smoke",Data3!FQ189=1,"Smoke",Data3!FQ189="null","null")</f>
        <v>Doesnt smoke</v>
      </c>
      <c r="K188" t="str" cm="1">
        <f t="array" ref="K188">_xlfn.IFS(Data1!CP190=1,"First trimester",Data1!CP190=2,"Second trimester",Data1!CP190=3,"Third trimester",Data1!CP190="null","null")</f>
        <v>First trimester</v>
      </c>
      <c r="L188" s="51" t="str" cm="1">
        <f t="array" ref="L188">_xlfn.IFS(Data2!EX190=1, "Adequate pregnancy monitoring", Data2!EX190=2, "Medium pregnancy monitoring", Data2!EX190=3, "Inadequate pregnancy monitoring",Data2!EX190="null","null")</f>
        <v>Medium pregnancy monitoring</v>
      </c>
      <c r="M188" t="str" cm="1">
        <f t="array" ref="M188">_xlfn.IFS(Data1!CG190=0,"No",Data1!CG190=1,"Yes",Data1!CG190="null","null")</f>
        <v>No</v>
      </c>
      <c r="N188" t="str" cm="1">
        <f t="array" ref="N188">_xlfn.IFS(Data1!CZ190=0,"No",Data1!CZ190=1,"Yes",Data1!CZ190="null","null")</f>
        <v>No</v>
      </c>
    </row>
    <row r="189" spans="1:14" ht="39.6" x14ac:dyDescent="0.25">
      <c r="A189" t="str">
        <f>Categorize!T189</f>
        <v>week not premature</v>
      </c>
      <c r="B189" t="str">
        <f>Categorize!I189</f>
        <v>20-39</v>
      </c>
      <c r="C189" s="51" t="str" cm="1">
        <f t="array" ref="C189">_xlfn.IFS(Data1!E191=1,"Isreal",Data1!E191=2,"the former Soviet Union",Data1!E191=3,"Else", Data1!E191="null","null")</f>
        <v>Isreal</v>
      </c>
      <c r="D189" t="str" cm="1">
        <f t="array" ref="D189">_xlfn.IFS(Data1!G191=1,"Yes",Data1!G191=0,"No",Data1!G191="null","null")</f>
        <v>No</v>
      </c>
      <c r="E189" t="str" cm="1">
        <f t="array" ref="E189">_xlfn.IFS(Data1!BY191=1,"Muslim Arab",Data1!BY191=2,"Christian Arab",Data1!BY191=3,"Russian Christian", Data1!BY191=4,"Circassian",Data1!BY191=5,"Druze", Data1!BY191=6,"Ethiopian", Data1!BY191=7,"Ashkenazi", Data1!BY191=8,"Mizrachi",Data1!BY191=9,"Other", Data1!BY191="null","null" )</f>
        <v>Muslim Arab</v>
      </c>
      <c r="F189" t="str" cm="1">
        <f t="array" ref="F189">_xlfn.IFS(Data1!CA191=1,"Religious", Data1!CA191=2,"Traditional",Data1!CA191=3,"Secular", Data1!CA191="null", "null")</f>
        <v>Secular</v>
      </c>
      <c r="G189" s="51" t="str" cm="1">
        <f t="array" ref="G189">_xlfn.IFS(Data1!CC191=1,"Elementary",Data1!CC191=2,"High-school",Data1!CC191=3,"Academic", Data1!CC191="null","null")</f>
        <v>High-school</v>
      </c>
      <c r="H189" s="51" t="str" cm="1">
        <f t="array" ref="H189">_xlfn.IFS(Data1!CF191=1,"Below average",Data1!CF191=2,"Average",Data1!CF191=3,"Above average",Data1!CF191="null","null")</f>
        <v>Below average</v>
      </c>
      <c r="I189" s="51" t="str" cm="1">
        <f t="array" ref="I189">_xlfn.IFS(Data3!FN190=1,"Never smoked",Data3!FN190=2,"Stopped smoking completely",Data3!FN190="3b","Smokes less than before pregnancy",Data3!FN190="3a","Smokes today as before pregnancy",Data3!FN190="null","null")</f>
        <v>Never smoked</v>
      </c>
      <c r="J189" t="str" cm="1">
        <f t="array" ref="J189">_xlfn.IFS(Data3!FQ190=0,"Doesnt smoke",Data3!FQ190=1,"Smoke",Data3!FQ190="null","null")</f>
        <v>Doesnt smoke</v>
      </c>
      <c r="K189" t="str" cm="1">
        <f t="array" ref="K189">_xlfn.IFS(Data1!CP191=1,"First trimester",Data1!CP191=2,"Second trimester",Data1!CP191=3,"Third trimester",Data1!CP191="null","null")</f>
        <v>Second trimester</v>
      </c>
      <c r="L189" s="51" t="str" cm="1">
        <f t="array" ref="L189">_xlfn.IFS(Data2!EX191=1, "Adequate pregnancy monitoring", Data2!EX191=2, "Medium pregnancy monitoring", Data2!EX191=3, "Inadequate pregnancy monitoring",Data2!EX191="null","null")</f>
        <v>Inadequate pregnancy monitoring</v>
      </c>
      <c r="M189" t="str" cm="1">
        <f t="array" ref="M189">_xlfn.IFS(Data1!CG191=0,"No",Data1!CG191=1,"Yes",Data1!CG191="null","null")</f>
        <v>No</v>
      </c>
      <c r="N189" t="str" cm="1">
        <f t="array" ref="N189">_xlfn.IFS(Data1!CZ191=0,"No",Data1!CZ191=1,"Yes",Data1!CZ191="null","null")</f>
        <v>No</v>
      </c>
    </row>
    <row r="190" spans="1:14" ht="39.6" x14ac:dyDescent="0.25">
      <c r="A190" t="str">
        <f>Categorize!T190</f>
        <v>week not premature</v>
      </c>
      <c r="B190" t="str">
        <f>Categorize!I190</f>
        <v>20-39</v>
      </c>
      <c r="C190" s="51" t="str" cm="1">
        <f t="array" ref="C190">_xlfn.IFS(Data1!E192=1,"Isreal",Data1!E192=2,"the former Soviet Union",Data1!E192=3,"Else", Data1!E192="null","null")</f>
        <v>Isreal</v>
      </c>
      <c r="D190" t="str" cm="1">
        <f t="array" ref="D190">_xlfn.IFS(Data1!G192=1,"Yes",Data1!G192=0,"No",Data1!G192="null","null")</f>
        <v>No</v>
      </c>
      <c r="E190" t="str" cm="1">
        <f t="array" ref="E190">_xlfn.IFS(Data1!BY192=1,"Muslim Arab",Data1!BY192=2,"Christian Arab",Data1!BY192=3,"Russian Christian", Data1!BY192=4,"Circassian",Data1!BY192=5,"Druze", Data1!BY192=6,"Ethiopian", Data1!BY192=7,"Ashkenazi", Data1!BY192=8,"Mizrachi",Data1!BY192=9,"Other", Data1!BY192="null","null" )</f>
        <v>Muslim Arab</v>
      </c>
      <c r="F190" t="str" cm="1">
        <f t="array" ref="F190">_xlfn.IFS(Data1!CA192=1,"Religious", Data1!CA192=2,"Traditional",Data1!CA192=3,"Secular", Data1!CA192="null", "null")</f>
        <v>Secular</v>
      </c>
      <c r="G190" s="51" t="str" cm="1">
        <f t="array" ref="G190">_xlfn.IFS(Data1!CC192=1,"Elementary",Data1!CC192=2,"High-school",Data1!CC192=3,"Academic", Data1!CC192="null","null")</f>
        <v>Academic</v>
      </c>
      <c r="H190" s="51" t="str" cm="1">
        <f t="array" ref="H190">_xlfn.IFS(Data1!CF192=1,"Below average",Data1!CF192=2,"Average",Data1!CF192=3,"Above average",Data1!CF192="null","null")</f>
        <v>Average</v>
      </c>
      <c r="I190" s="51" t="str" cm="1">
        <f t="array" ref="I190">_xlfn.IFS(Data3!FN191=1,"Never smoked",Data3!FN191=2,"Stopped smoking completely",Data3!FN191="3b","Smokes less than before pregnancy",Data3!FN191="3a","Smokes today as before pregnancy",Data3!FN191="null","null")</f>
        <v>Never smoked</v>
      </c>
      <c r="J190" t="str" cm="1">
        <f t="array" ref="J190">_xlfn.IFS(Data3!FQ191=0,"Doesnt smoke",Data3!FQ191=1,"Smoke",Data3!FQ191="null","null")</f>
        <v>Doesnt smoke</v>
      </c>
      <c r="K190" t="str" cm="1">
        <f t="array" ref="K190">_xlfn.IFS(Data1!CP192=1,"First trimester",Data1!CP192=2,"Second trimester",Data1!CP192=3,"Third trimester",Data1!CP192="null","null")</f>
        <v>Second trimester</v>
      </c>
      <c r="L190" s="51" t="str" cm="1">
        <f t="array" ref="L190">_xlfn.IFS(Data2!EX192=1, "Adequate pregnancy monitoring", Data2!EX192=2, "Medium pregnancy monitoring", Data2!EX192=3, "Inadequate pregnancy monitoring",Data2!EX192="null","null")</f>
        <v>Medium pregnancy monitoring</v>
      </c>
      <c r="M190" t="str" cm="1">
        <f t="array" ref="M190">_xlfn.IFS(Data1!CG192=0,"No",Data1!CG192=1,"Yes",Data1!CG192="null","null")</f>
        <v>No</v>
      </c>
      <c r="N190" t="str" cm="1">
        <f t="array" ref="N190">_xlfn.IFS(Data1!CZ192=0,"No",Data1!CZ192=1,"Yes",Data1!CZ192="null","null")</f>
        <v>No</v>
      </c>
    </row>
    <row r="191" spans="1:14" ht="39.6" x14ac:dyDescent="0.25">
      <c r="A191" t="str">
        <f>Categorize!T191</f>
        <v>week not premature</v>
      </c>
      <c r="B191" t="str">
        <f>Categorize!I191</f>
        <v>20-39</v>
      </c>
      <c r="C191" s="51" t="str" cm="1">
        <f t="array" ref="C191">_xlfn.IFS(Data1!E193=1,"Isreal",Data1!E193=2,"the former Soviet Union",Data1!E193=3,"Else", Data1!E193="null","null")</f>
        <v>the former Soviet Union</v>
      </c>
      <c r="D191" t="str" cm="1">
        <f t="array" ref="D191">_xlfn.IFS(Data1!G193=1,"Yes",Data1!G193=0,"No",Data1!G193="null","null")</f>
        <v>No</v>
      </c>
      <c r="E191" t="str" cm="1">
        <f t="array" ref="E191">_xlfn.IFS(Data1!BY193=1,"Muslim Arab",Data1!BY193=2,"Christian Arab",Data1!BY193=3,"Russian Christian", Data1!BY193=4,"Circassian",Data1!BY193=5,"Druze", Data1!BY193=6,"Ethiopian", Data1!BY193=7,"Ashkenazi", Data1!BY193=8,"Mizrachi",Data1!BY193=9,"Other", Data1!BY193="null","null" )</f>
        <v>Muslim Arab</v>
      </c>
      <c r="F191" t="str" cm="1">
        <f t="array" ref="F191">_xlfn.IFS(Data1!CA193=1,"Religious", Data1!CA193=2,"Traditional",Data1!CA193=3,"Secular", Data1!CA193="null", "null")</f>
        <v>Secular</v>
      </c>
      <c r="G191" s="51" t="str" cm="1">
        <f t="array" ref="G191">_xlfn.IFS(Data1!CC193=1,"Elementary",Data1!CC193=2,"High-school",Data1!CC193=3,"Academic", Data1!CC193="null","null")</f>
        <v>High-school</v>
      </c>
      <c r="H191" s="51" t="str" cm="1">
        <f t="array" ref="H191">_xlfn.IFS(Data1!CF193=1,"Below average",Data1!CF193=2,"Average",Data1!CF193=3,"Above average",Data1!CF193="null","null")</f>
        <v>null</v>
      </c>
      <c r="I191" s="51" t="str" cm="1">
        <f t="array" ref="I191">_xlfn.IFS(Data3!FN192=1,"Never smoked",Data3!FN192=2,"Stopped smoking completely",Data3!FN192="3b","Smokes less than before pregnancy",Data3!FN192="3a","Smokes today as before pregnancy",Data3!FN192="null","null")</f>
        <v>Never smoked</v>
      </c>
      <c r="J191" t="str" cm="1">
        <f t="array" ref="J191">_xlfn.IFS(Data3!FQ192=0,"Doesnt smoke",Data3!FQ192=1,"Smoke",Data3!FQ192="null","null")</f>
        <v>Smoke</v>
      </c>
      <c r="K191" t="str" cm="1">
        <f t="array" ref="K191">_xlfn.IFS(Data1!CP193=1,"First trimester",Data1!CP193=2,"Second trimester",Data1!CP193=3,"Third trimester",Data1!CP193="null","null")</f>
        <v>First trimester</v>
      </c>
      <c r="L191" s="51" t="str" cm="1">
        <f t="array" ref="L191">_xlfn.IFS(Data2!EX193=1, "Adequate pregnancy monitoring", Data2!EX193=2, "Medium pregnancy monitoring", Data2!EX193=3, "Inadequate pregnancy monitoring",Data2!EX193="null","null")</f>
        <v>Medium pregnancy monitoring</v>
      </c>
      <c r="M191" t="str" cm="1">
        <f t="array" ref="M191">_xlfn.IFS(Data1!CG193=0,"No",Data1!CG193=1,"Yes",Data1!CG193="null","null")</f>
        <v>No</v>
      </c>
      <c r="N191" t="str" cm="1">
        <f t="array" ref="N191">_xlfn.IFS(Data1!CZ193=0,"No",Data1!CZ193=1,"Yes",Data1!CZ193="null","null")</f>
        <v>No</v>
      </c>
    </row>
    <row r="192" spans="1:14" ht="39.6" x14ac:dyDescent="0.25">
      <c r="A192" t="str">
        <f>Categorize!T192</f>
        <v>week not premature</v>
      </c>
      <c r="B192" t="str">
        <f>Categorize!I192</f>
        <v>20-39</v>
      </c>
      <c r="C192" s="51" t="str" cm="1">
        <f t="array" ref="C192">_xlfn.IFS(Data1!E194=1,"Isreal",Data1!E194=2,"the former Soviet Union",Data1!E194=3,"Else", Data1!E194="null","null")</f>
        <v>Isreal</v>
      </c>
      <c r="D192" t="str" cm="1">
        <f t="array" ref="D192">_xlfn.IFS(Data1!G194=1,"Yes",Data1!G194=0,"No",Data1!G194="null","null")</f>
        <v>No</v>
      </c>
      <c r="E192" t="str" cm="1">
        <f t="array" ref="E192">_xlfn.IFS(Data1!BY194=1,"Muslim Arab",Data1!BY194=2,"Christian Arab",Data1!BY194=3,"Russian Christian", Data1!BY194=4,"Circassian",Data1!BY194=5,"Druze", Data1!BY194=6,"Ethiopian", Data1!BY194=7,"Ashkenazi", Data1!BY194=8,"Mizrachi",Data1!BY194=9,"Other", Data1!BY194="null","null" )</f>
        <v>Christian Arab</v>
      </c>
      <c r="F192" t="str" cm="1">
        <f t="array" ref="F192">_xlfn.IFS(Data1!CA194=1,"Religious", Data1!CA194=2,"Traditional",Data1!CA194=3,"Secular", Data1!CA194="null", "null")</f>
        <v>Traditional</v>
      </c>
      <c r="G192" s="51" t="str" cm="1">
        <f t="array" ref="G192">_xlfn.IFS(Data1!CC194=1,"Elementary",Data1!CC194=2,"High-school",Data1!CC194=3,"Academic", Data1!CC194="null","null")</f>
        <v>High-school</v>
      </c>
      <c r="H192" s="51" t="str" cm="1">
        <f t="array" ref="H192">_xlfn.IFS(Data1!CF194=1,"Below average",Data1!CF194=2,"Average",Data1!CF194=3,"Above average",Data1!CF194="null","null")</f>
        <v>null</v>
      </c>
      <c r="I192" s="51" t="str" cm="1">
        <f t="array" ref="I192">_xlfn.IFS(Data3!FN193=1,"Never smoked",Data3!FN193=2,"Stopped smoking completely",Data3!FN193="3b","Smokes less than before pregnancy",Data3!FN193="3a","Smokes today as before pregnancy",Data3!FN193="null","null")</f>
        <v>Never smoked</v>
      </c>
      <c r="J192" t="str" cm="1">
        <f t="array" ref="J192">_xlfn.IFS(Data3!FQ193=0,"Doesnt smoke",Data3!FQ193=1,"Smoke",Data3!FQ193="null","null")</f>
        <v>Smoke</v>
      </c>
      <c r="K192" t="str" cm="1">
        <f t="array" ref="K192">_xlfn.IFS(Data1!CP194=1,"First trimester",Data1!CP194=2,"Second trimester",Data1!CP194=3,"Third trimester",Data1!CP194="null","null")</f>
        <v>Second trimester</v>
      </c>
      <c r="L192" s="51" t="str" cm="1">
        <f t="array" ref="L192">_xlfn.IFS(Data2!EX194=1, "Adequate pregnancy monitoring", Data2!EX194=2, "Medium pregnancy monitoring", Data2!EX194=3, "Inadequate pregnancy monitoring",Data2!EX194="null","null")</f>
        <v>Medium pregnancy monitoring</v>
      </c>
      <c r="M192" t="str" cm="1">
        <f t="array" ref="M192">_xlfn.IFS(Data1!CG194=0,"No",Data1!CG194=1,"Yes",Data1!CG194="null","null")</f>
        <v>No</v>
      </c>
      <c r="N192" t="str" cm="1">
        <f t="array" ref="N192">_xlfn.IFS(Data1!CZ194=0,"No",Data1!CZ194=1,"Yes",Data1!CZ194="null","null")</f>
        <v>No</v>
      </c>
    </row>
    <row r="193" spans="1:14" ht="39.6" x14ac:dyDescent="0.25">
      <c r="A193" t="str">
        <f>Categorize!T193</f>
        <v>week not premature</v>
      </c>
      <c r="B193" t="str">
        <f>Categorize!I193</f>
        <v>20-39</v>
      </c>
      <c r="C193" s="51" t="str" cm="1">
        <f t="array" ref="C193">_xlfn.IFS(Data1!E195=1,"Isreal",Data1!E195=2,"the former Soviet Union",Data1!E195=3,"Else", Data1!E195="null","null")</f>
        <v>Else</v>
      </c>
      <c r="D193" t="str" cm="1">
        <f t="array" ref="D193">_xlfn.IFS(Data1!G195=1,"Yes",Data1!G195=0,"No",Data1!G195="null","null")</f>
        <v>No</v>
      </c>
      <c r="E193" t="str" cm="1">
        <f t="array" ref="E193">_xlfn.IFS(Data1!BY195=1,"Muslim Arab",Data1!BY195=2,"Christian Arab",Data1!BY195=3,"Russian Christian", Data1!BY195=4,"Circassian",Data1!BY195=5,"Druze", Data1!BY195=6,"Ethiopian", Data1!BY195=7,"Ashkenazi", Data1!BY195=8,"Mizrachi",Data1!BY195=9,"Other", Data1!BY195="null","null" )</f>
        <v>Muslim Arab</v>
      </c>
      <c r="F193" t="str" cm="1">
        <f t="array" ref="F193">_xlfn.IFS(Data1!CA195=1,"Religious", Data1!CA195=2,"Traditional",Data1!CA195=3,"Secular", Data1!CA195="null", "null")</f>
        <v>Secular</v>
      </c>
      <c r="G193" s="51" t="str" cm="1">
        <f t="array" ref="G193">_xlfn.IFS(Data1!CC195=1,"Elementary",Data1!CC195=2,"High-school",Data1!CC195=3,"Academic", Data1!CC195="null","null")</f>
        <v>Academic</v>
      </c>
      <c r="H193" s="51" t="str" cm="1">
        <f t="array" ref="H193">_xlfn.IFS(Data1!CF195=1,"Below average",Data1!CF195=2,"Average",Data1!CF195=3,"Above average",Data1!CF195="null","null")</f>
        <v>Average</v>
      </c>
      <c r="I193" s="51" t="str" cm="1">
        <f t="array" ref="I193">_xlfn.IFS(Data3!FN194=1,"Never smoked",Data3!FN194=2,"Stopped smoking completely",Data3!FN194="3b","Smokes less than before pregnancy",Data3!FN194="3a","Smokes today as before pregnancy",Data3!FN194="null","null")</f>
        <v>Never smoked</v>
      </c>
      <c r="J193" t="str" cm="1">
        <f t="array" ref="J193">_xlfn.IFS(Data3!FQ194=0,"Doesnt smoke",Data3!FQ194=1,"Smoke",Data3!FQ194="null","null")</f>
        <v>Doesnt smoke</v>
      </c>
      <c r="K193" t="str" cm="1">
        <f t="array" ref="K193">_xlfn.IFS(Data1!CP195=1,"First trimester",Data1!CP195=2,"Second trimester",Data1!CP195=3,"Third trimester",Data1!CP195="null","null")</f>
        <v>Second trimester</v>
      </c>
      <c r="L193" s="51" t="str" cm="1">
        <f t="array" ref="L193">_xlfn.IFS(Data2!EX195=1, "Adequate pregnancy monitoring", Data2!EX195=2, "Medium pregnancy monitoring", Data2!EX195=3, "Inadequate pregnancy monitoring",Data2!EX195="null","null")</f>
        <v>Inadequate pregnancy monitoring</v>
      </c>
      <c r="M193" t="str" cm="1">
        <f t="array" ref="M193">_xlfn.IFS(Data1!CG195=0,"No",Data1!CG195=1,"Yes",Data1!CG195="null","null")</f>
        <v>No</v>
      </c>
      <c r="N193" t="str" cm="1">
        <f t="array" ref="N193">_xlfn.IFS(Data1!CZ195=0,"No",Data1!CZ195=1,"Yes",Data1!CZ195="null","null")</f>
        <v>No</v>
      </c>
    </row>
    <row r="194" spans="1:14" ht="39.6" x14ac:dyDescent="0.25">
      <c r="A194" t="str">
        <f>Categorize!T194</f>
        <v>week not premature</v>
      </c>
      <c r="B194" t="str">
        <f>Categorize!I194</f>
        <v>20-39</v>
      </c>
      <c r="C194" s="51" t="str" cm="1">
        <f t="array" ref="C194">_xlfn.IFS(Data1!E196=1,"Isreal",Data1!E196=2,"the former Soviet Union",Data1!E196=3,"Else", Data1!E196="null","null")</f>
        <v>Isreal</v>
      </c>
      <c r="D194" t="str" cm="1">
        <f t="array" ref="D194">_xlfn.IFS(Data1!G196=1,"Yes",Data1!G196=0,"No",Data1!G196="null","null")</f>
        <v>No</v>
      </c>
      <c r="E194" t="str" cm="1">
        <f t="array" ref="E194">_xlfn.IFS(Data1!BY196=1,"Muslim Arab",Data1!BY196=2,"Christian Arab",Data1!BY196=3,"Russian Christian", Data1!BY196=4,"Circassian",Data1!BY196=5,"Druze", Data1!BY196=6,"Ethiopian", Data1!BY196=7,"Ashkenazi", Data1!BY196=8,"Mizrachi",Data1!BY196=9,"Other", Data1!BY196="null","null" )</f>
        <v>Muslim Arab</v>
      </c>
      <c r="F194" t="str" cm="1">
        <f t="array" ref="F194">_xlfn.IFS(Data1!CA196=1,"Religious", Data1!CA196=2,"Traditional",Data1!CA196=3,"Secular", Data1!CA196="null", "null")</f>
        <v>Secular</v>
      </c>
      <c r="G194" s="51" t="str" cm="1">
        <f t="array" ref="G194">_xlfn.IFS(Data1!CC196=1,"Elementary",Data1!CC196=2,"High-school",Data1!CC196=3,"Academic", Data1!CC196="null","null")</f>
        <v>Academic</v>
      </c>
      <c r="H194" s="51" t="str" cm="1">
        <f t="array" ref="H194">_xlfn.IFS(Data1!CF196=1,"Below average",Data1!CF196=2,"Average",Data1!CF196=3,"Above average",Data1!CF196="null","null")</f>
        <v>Average</v>
      </c>
      <c r="I194" s="51" t="str" cm="1">
        <f t="array" ref="I194">_xlfn.IFS(Data3!FN195=1,"Never smoked",Data3!FN195=2,"Stopped smoking completely",Data3!FN195="3b","Smokes less than before pregnancy",Data3!FN195="3a","Smokes today as before pregnancy",Data3!FN195="null","null")</f>
        <v>Never smoked</v>
      </c>
      <c r="J194" t="str" cm="1">
        <f t="array" ref="J194">_xlfn.IFS(Data3!FQ195=0,"Doesnt smoke",Data3!FQ195=1,"Smoke",Data3!FQ195="null","null")</f>
        <v>Doesnt smoke</v>
      </c>
      <c r="K194" t="str" cm="1">
        <f t="array" ref="K194">_xlfn.IFS(Data1!CP196=1,"First trimester",Data1!CP196=2,"Second trimester",Data1!CP196=3,"Third trimester",Data1!CP196="null","null")</f>
        <v>First trimester</v>
      </c>
      <c r="L194" s="51" t="str" cm="1">
        <f t="array" ref="L194">_xlfn.IFS(Data2!EX196=1, "Adequate pregnancy monitoring", Data2!EX196=2, "Medium pregnancy monitoring", Data2!EX196=3, "Inadequate pregnancy monitoring",Data2!EX196="null","null")</f>
        <v>Medium pregnancy monitoring</v>
      </c>
      <c r="M194" t="str" cm="1">
        <f t="array" ref="M194">_xlfn.IFS(Data1!CG196=0,"No",Data1!CG196=1,"Yes",Data1!CG196="null","null")</f>
        <v>No</v>
      </c>
      <c r="N194" t="str" cm="1">
        <f t="array" ref="N194">_xlfn.IFS(Data1!CZ196=0,"No",Data1!CZ196=1,"Yes",Data1!CZ196="null","null")</f>
        <v>No</v>
      </c>
    </row>
    <row r="195" spans="1:14" ht="39.6" x14ac:dyDescent="0.25">
      <c r="A195" t="str">
        <f>Categorize!T195</f>
        <v>week not premature</v>
      </c>
      <c r="B195" t="str">
        <f>Categorize!I195</f>
        <v>20-39</v>
      </c>
      <c r="C195" s="51" t="str" cm="1">
        <f t="array" ref="C195">_xlfn.IFS(Data1!E197=1,"Isreal",Data1!E197=2,"the former Soviet Union",Data1!E197=3,"Else", Data1!E197="null","null")</f>
        <v>Isreal</v>
      </c>
      <c r="D195" t="str" cm="1">
        <f t="array" ref="D195">_xlfn.IFS(Data1!G197=1,"Yes",Data1!G197=0,"No",Data1!G197="null","null")</f>
        <v>No</v>
      </c>
      <c r="E195" t="str" cm="1">
        <f t="array" ref="E195">_xlfn.IFS(Data1!BY197=1,"Muslim Arab",Data1!BY197=2,"Christian Arab",Data1!BY197=3,"Russian Christian", Data1!BY197=4,"Circassian",Data1!BY197=5,"Druze", Data1!BY197=6,"Ethiopian", Data1!BY197=7,"Ashkenazi", Data1!BY197=8,"Mizrachi",Data1!BY197=9,"Other", Data1!BY197="null","null" )</f>
        <v>Christian Arab</v>
      </c>
      <c r="F195" t="str" cm="1">
        <f t="array" ref="F195">_xlfn.IFS(Data1!CA197=1,"Religious", Data1!CA197=2,"Traditional",Data1!CA197=3,"Secular", Data1!CA197="null", "null")</f>
        <v>Religious</v>
      </c>
      <c r="G195" s="51" t="str" cm="1">
        <f t="array" ref="G195">_xlfn.IFS(Data1!CC197=1,"Elementary",Data1!CC197=2,"High-school",Data1!CC197=3,"Academic", Data1!CC197="null","null")</f>
        <v>High-school</v>
      </c>
      <c r="H195" s="51" t="str" cm="1">
        <f t="array" ref="H195">_xlfn.IFS(Data1!CF197=1,"Below average",Data1!CF197=2,"Average",Data1!CF197=3,"Above average",Data1!CF197="null","null")</f>
        <v>null</v>
      </c>
      <c r="I195" s="51" t="str" cm="1">
        <f t="array" ref="I195">_xlfn.IFS(Data3!FN196=1,"Never smoked",Data3!FN196=2,"Stopped smoking completely",Data3!FN196="3b","Smokes less than before pregnancy",Data3!FN196="3a","Smokes today as before pregnancy",Data3!FN196="null","null")</f>
        <v>Never smoked</v>
      </c>
      <c r="J195" t="str" cm="1">
        <f t="array" ref="J195">_xlfn.IFS(Data3!FQ196=0,"Doesnt smoke",Data3!FQ196=1,"Smoke",Data3!FQ196="null","null")</f>
        <v>Smoke</v>
      </c>
      <c r="K195" t="str" cm="1">
        <f t="array" ref="K195">_xlfn.IFS(Data1!CP197=1,"First trimester",Data1!CP197=2,"Second trimester",Data1!CP197=3,"Third trimester",Data1!CP197="null","null")</f>
        <v>Second trimester</v>
      </c>
      <c r="L195" s="51" t="str" cm="1">
        <f t="array" ref="L195">_xlfn.IFS(Data2!EX197=1, "Adequate pregnancy monitoring", Data2!EX197=2, "Medium pregnancy monitoring", Data2!EX197=3, "Inadequate pregnancy monitoring",Data2!EX197="null","null")</f>
        <v>Inadequate pregnancy monitoring</v>
      </c>
      <c r="M195" t="str" cm="1">
        <f t="array" ref="M195">_xlfn.IFS(Data1!CG197=0,"No",Data1!CG197=1,"Yes",Data1!CG197="null","null")</f>
        <v>No</v>
      </c>
      <c r="N195" t="str" cm="1">
        <f t="array" ref="N195">_xlfn.IFS(Data1!CZ197=0,"No",Data1!CZ197=1,"Yes",Data1!CZ197="null","null")</f>
        <v>No</v>
      </c>
    </row>
    <row r="196" spans="1:14" ht="39.6" x14ac:dyDescent="0.25">
      <c r="A196" t="str">
        <f>Categorize!T196</f>
        <v>week not premature</v>
      </c>
      <c r="B196" t="str">
        <f>Categorize!I196</f>
        <v>20-39</v>
      </c>
      <c r="C196" s="51" t="str" cm="1">
        <f t="array" ref="C196">_xlfn.IFS(Data1!E198=1,"Isreal",Data1!E198=2,"the former Soviet Union",Data1!E198=3,"Else", Data1!E198="null","null")</f>
        <v>the former Soviet Union</v>
      </c>
      <c r="D196" t="str" cm="1">
        <f t="array" ref="D196">_xlfn.IFS(Data1!G198=1,"Yes",Data1!G198=0,"No",Data1!G198="null","null")</f>
        <v>No</v>
      </c>
      <c r="E196" t="str" cm="1">
        <f t="array" ref="E196">_xlfn.IFS(Data1!BY198=1,"Muslim Arab",Data1!BY198=2,"Christian Arab",Data1!BY198=3,"Russian Christian", Data1!BY198=4,"Circassian",Data1!BY198=5,"Druze", Data1!BY198=6,"Ethiopian", Data1!BY198=7,"Ashkenazi", Data1!BY198=8,"Mizrachi",Data1!BY198=9,"Other", Data1!BY198="null","null" )</f>
        <v>Muslim Arab</v>
      </c>
      <c r="F196" t="str" cm="1">
        <f t="array" ref="F196">_xlfn.IFS(Data1!CA198=1,"Religious", Data1!CA198=2,"Traditional",Data1!CA198=3,"Secular", Data1!CA198="null", "null")</f>
        <v>Secular</v>
      </c>
      <c r="G196" s="51" t="str" cm="1">
        <f t="array" ref="G196">_xlfn.IFS(Data1!CC198=1,"Elementary",Data1!CC198=2,"High-school",Data1!CC198=3,"Academic", Data1!CC198="null","null")</f>
        <v>Academic</v>
      </c>
      <c r="H196" s="51" t="str" cm="1">
        <f t="array" ref="H196">_xlfn.IFS(Data1!CF198=1,"Below average",Data1!CF198=2,"Average",Data1!CF198=3,"Above average",Data1!CF198="null","null")</f>
        <v>Below average</v>
      </c>
      <c r="I196" s="51" t="str" cm="1">
        <f t="array" ref="I196">_xlfn.IFS(Data3!FN197=1,"Never smoked",Data3!FN197=2,"Stopped smoking completely",Data3!FN197="3b","Smokes less than before pregnancy",Data3!FN197="3a","Smokes today as before pregnancy",Data3!FN197="null","null")</f>
        <v>Never smoked</v>
      </c>
      <c r="J196" t="str" cm="1">
        <f t="array" ref="J196">_xlfn.IFS(Data3!FQ197=0,"Doesnt smoke",Data3!FQ197=1,"Smoke",Data3!FQ197="null","null")</f>
        <v>Doesnt smoke</v>
      </c>
      <c r="K196" t="str" cm="1">
        <f t="array" ref="K196">_xlfn.IFS(Data1!CP198=1,"First trimester",Data1!CP198=2,"Second trimester",Data1!CP198=3,"Third trimester",Data1!CP198="null","null")</f>
        <v>Second trimester</v>
      </c>
      <c r="L196" s="51" t="str" cm="1">
        <f t="array" ref="L196">_xlfn.IFS(Data2!EX198=1, "Adequate pregnancy monitoring", Data2!EX198=2, "Medium pregnancy monitoring", Data2!EX198=3, "Inadequate pregnancy monitoring",Data2!EX198="null","null")</f>
        <v>Medium pregnancy monitoring</v>
      </c>
      <c r="M196" t="str" cm="1">
        <f t="array" ref="M196">_xlfn.IFS(Data1!CG198=0,"No",Data1!CG198=1,"Yes",Data1!CG198="null","null")</f>
        <v>No</v>
      </c>
      <c r="N196" t="str" cm="1">
        <f t="array" ref="N196">_xlfn.IFS(Data1!CZ198=0,"No",Data1!CZ198=1,"Yes",Data1!CZ198="null","null")</f>
        <v>No</v>
      </c>
    </row>
    <row r="197" spans="1:14" ht="39.6" x14ac:dyDescent="0.25">
      <c r="A197" t="str">
        <f>Categorize!T197</f>
        <v>week not premature</v>
      </c>
      <c r="B197" t="str">
        <f>Categorize!I197</f>
        <v>20-39</v>
      </c>
      <c r="C197" s="51" t="str" cm="1">
        <f t="array" ref="C197">_xlfn.IFS(Data1!E199=1,"Isreal",Data1!E199=2,"the former Soviet Union",Data1!E199=3,"Else", Data1!E199="null","null")</f>
        <v>Else</v>
      </c>
      <c r="D197" t="str" cm="1">
        <f t="array" ref="D197">_xlfn.IFS(Data1!G199=1,"Yes",Data1!G199=0,"No",Data1!G199="null","null")</f>
        <v>No</v>
      </c>
      <c r="E197" t="str" cm="1">
        <f t="array" ref="E197">_xlfn.IFS(Data1!BY199=1,"Muslim Arab",Data1!BY199=2,"Christian Arab",Data1!BY199=3,"Russian Christian", Data1!BY199=4,"Circassian",Data1!BY199=5,"Druze", Data1!BY199=6,"Ethiopian", Data1!BY199=7,"Ashkenazi", Data1!BY199=8,"Mizrachi",Data1!BY199=9,"Other", Data1!BY199="null","null" )</f>
        <v>Ethiopian</v>
      </c>
      <c r="F197" t="str" cm="1">
        <f t="array" ref="F197">_xlfn.IFS(Data1!CA199=1,"Religious", Data1!CA199=2,"Traditional",Data1!CA199=3,"Secular", Data1!CA199="null", "null")</f>
        <v>Secular</v>
      </c>
      <c r="G197" s="51" t="str" cm="1">
        <f t="array" ref="G197">_xlfn.IFS(Data1!CC199=1,"Elementary",Data1!CC199=2,"High-school",Data1!CC199=3,"Academic", Data1!CC199="null","null")</f>
        <v>Academic</v>
      </c>
      <c r="H197" s="51" t="str" cm="1">
        <f t="array" ref="H197">_xlfn.IFS(Data1!CF199=1,"Below average",Data1!CF199=2,"Average",Data1!CF199=3,"Above average",Data1!CF199="null","null")</f>
        <v>null</v>
      </c>
      <c r="I197" s="51" t="str" cm="1">
        <f t="array" ref="I197">_xlfn.IFS(Data3!FN198=1,"Never smoked",Data3!FN198=2,"Stopped smoking completely",Data3!FN198="3b","Smokes less than before pregnancy",Data3!FN198="3a","Smokes today as before pregnancy",Data3!FN198="null","null")</f>
        <v>Never smoked</v>
      </c>
      <c r="J197" t="str" cm="1">
        <f t="array" ref="J197">_xlfn.IFS(Data3!FQ198=0,"Doesnt smoke",Data3!FQ198=1,"Smoke",Data3!FQ198="null","null")</f>
        <v>Smoke</v>
      </c>
      <c r="K197" t="str" cm="1">
        <f t="array" ref="K197">_xlfn.IFS(Data1!CP199=1,"First trimester",Data1!CP199=2,"Second trimester",Data1!CP199=3,"Third trimester",Data1!CP199="null","null")</f>
        <v>First trimester</v>
      </c>
      <c r="L197" s="51" t="str" cm="1">
        <f t="array" ref="L197">_xlfn.IFS(Data2!EX199=1, "Adequate pregnancy monitoring", Data2!EX199=2, "Medium pregnancy monitoring", Data2!EX199=3, "Inadequate pregnancy monitoring",Data2!EX199="null","null")</f>
        <v>Inadequate pregnancy monitoring</v>
      </c>
      <c r="M197" t="str" cm="1">
        <f t="array" ref="M197">_xlfn.IFS(Data1!CG199=0,"No",Data1!CG199=1,"Yes",Data1!CG199="null","null")</f>
        <v>No</v>
      </c>
      <c r="N197" t="str" cm="1">
        <f t="array" ref="N197">_xlfn.IFS(Data1!CZ199=0,"No",Data1!CZ199=1,"Yes",Data1!CZ199="null","null")</f>
        <v>No</v>
      </c>
    </row>
    <row r="198" spans="1:14" ht="39.6" x14ac:dyDescent="0.25">
      <c r="A198" t="str">
        <f>Categorize!T198</f>
        <v>week not premature</v>
      </c>
      <c r="B198" t="str">
        <f>Categorize!I198</f>
        <v>20-39</v>
      </c>
      <c r="C198" s="51" t="str" cm="1">
        <f t="array" ref="C198">_xlfn.IFS(Data1!E200=1,"Isreal",Data1!E200=2,"the former Soviet Union",Data1!E200=3,"Else", Data1!E200="null","null")</f>
        <v>Isreal</v>
      </c>
      <c r="D198" t="str" cm="1">
        <f t="array" ref="D198">_xlfn.IFS(Data1!G200=1,"Yes",Data1!G200=0,"No",Data1!G200="null","null")</f>
        <v>No</v>
      </c>
      <c r="E198" t="str" cm="1">
        <f t="array" ref="E198">_xlfn.IFS(Data1!BY200=1,"Muslim Arab",Data1!BY200=2,"Christian Arab",Data1!BY200=3,"Russian Christian", Data1!BY200=4,"Circassian",Data1!BY200=5,"Druze", Data1!BY200=6,"Ethiopian", Data1!BY200=7,"Ashkenazi", Data1!BY200=8,"Mizrachi",Data1!BY200=9,"Other", Data1!BY200="null","null" )</f>
        <v>null</v>
      </c>
      <c r="F198" t="str" cm="1">
        <f t="array" ref="F198">_xlfn.IFS(Data1!CA200=1,"Religious", Data1!CA200=2,"Traditional",Data1!CA200=3,"Secular", Data1!CA200="null", "null")</f>
        <v>Secular</v>
      </c>
      <c r="G198" s="51" t="str" cm="1">
        <f t="array" ref="G198">_xlfn.IFS(Data1!CC200=1,"Elementary",Data1!CC200=2,"High-school",Data1!CC200=3,"Academic", Data1!CC200="null","null")</f>
        <v>High-school</v>
      </c>
      <c r="H198" s="51" t="str" cm="1">
        <f t="array" ref="H198">_xlfn.IFS(Data1!CF200=1,"Below average",Data1!CF200=2,"Average",Data1!CF200=3,"Above average",Data1!CF200="null","null")</f>
        <v>null</v>
      </c>
      <c r="I198" s="51" t="str" cm="1">
        <f t="array" ref="I198">_xlfn.IFS(Data3!FN199=1,"Never smoked",Data3!FN199=2,"Stopped smoking completely",Data3!FN199="3b","Smokes less than before pregnancy",Data3!FN199="3a","Smokes today as before pregnancy",Data3!FN199="null","null")</f>
        <v>Never smoked</v>
      </c>
      <c r="J198" t="str" cm="1">
        <f t="array" ref="J198">_xlfn.IFS(Data3!FQ199=0,"Doesnt smoke",Data3!FQ199=1,"Smoke",Data3!FQ199="null","null")</f>
        <v>Smoke</v>
      </c>
      <c r="K198" t="str" cm="1">
        <f t="array" ref="K198">_xlfn.IFS(Data1!CP200=1,"First trimester",Data1!CP200=2,"Second trimester",Data1!CP200=3,"Third trimester",Data1!CP200="null","null")</f>
        <v>Second trimester</v>
      </c>
      <c r="L198" s="51" t="str" cm="1">
        <f t="array" ref="L198">_xlfn.IFS(Data2!EX200=1, "Adequate pregnancy monitoring", Data2!EX200=2, "Medium pregnancy monitoring", Data2!EX200=3, "Inadequate pregnancy monitoring",Data2!EX200="null","null")</f>
        <v>Inadequate pregnancy monitoring</v>
      </c>
      <c r="M198" t="str" cm="1">
        <f t="array" ref="M198">_xlfn.IFS(Data1!CG200=0,"No",Data1!CG200=1,"Yes",Data1!CG200="null","null")</f>
        <v>No</v>
      </c>
      <c r="N198" t="str" cm="1">
        <f t="array" ref="N198">_xlfn.IFS(Data1!CZ200=0,"No",Data1!CZ200=1,"Yes",Data1!CZ200="null","null")</f>
        <v>No</v>
      </c>
    </row>
    <row r="199" spans="1:14" ht="39.6" x14ac:dyDescent="0.25">
      <c r="A199" t="str">
        <f>Categorize!T199</f>
        <v>week not premature</v>
      </c>
      <c r="B199" t="str">
        <f>Categorize!I199</f>
        <v>20-39</v>
      </c>
      <c r="C199" s="51" t="str" cm="1">
        <f t="array" ref="C199">_xlfn.IFS(Data1!E201=1,"Isreal",Data1!E201=2,"the former Soviet Union",Data1!E201=3,"Else", Data1!E201="null","null")</f>
        <v>Isreal</v>
      </c>
      <c r="D199" t="str" cm="1">
        <f t="array" ref="D199">_xlfn.IFS(Data1!G201=1,"Yes",Data1!G201=0,"No",Data1!G201="null","null")</f>
        <v>No</v>
      </c>
      <c r="E199" t="str" cm="1">
        <f t="array" ref="E199">_xlfn.IFS(Data1!BY201=1,"Muslim Arab",Data1!BY201=2,"Christian Arab",Data1!BY201=3,"Russian Christian", Data1!BY201=4,"Circassian",Data1!BY201=5,"Druze", Data1!BY201=6,"Ethiopian", Data1!BY201=7,"Ashkenazi", Data1!BY201=8,"Mizrachi",Data1!BY201=9,"Other", Data1!BY201="null","null" )</f>
        <v>Muslim Arab</v>
      </c>
      <c r="F199" t="str" cm="1">
        <f t="array" ref="F199">_xlfn.IFS(Data1!CA201=1,"Religious", Data1!CA201=2,"Traditional",Data1!CA201=3,"Secular", Data1!CA201="null", "null")</f>
        <v>Secular</v>
      </c>
      <c r="G199" s="51" t="str" cm="1">
        <f t="array" ref="G199">_xlfn.IFS(Data1!CC201=1,"Elementary",Data1!CC201=2,"High-school",Data1!CC201=3,"Academic", Data1!CC201="null","null")</f>
        <v>High-school</v>
      </c>
      <c r="H199" s="51" t="str" cm="1">
        <f t="array" ref="H199">_xlfn.IFS(Data1!CF201=1,"Below average",Data1!CF201=2,"Average",Data1!CF201=3,"Above average",Data1!CF201="null","null")</f>
        <v>null</v>
      </c>
      <c r="I199" s="51" t="str" cm="1">
        <f t="array" ref="I199">_xlfn.IFS(Data3!FN200=1,"Never smoked",Data3!FN200=2,"Stopped smoking completely",Data3!FN200="3b","Smokes less than before pregnancy",Data3!FN200="3a","Smokes today as before pregnancy",Data3!FN200="null","null")</f>
        <v>Smokes today as before pregnancy</v>
      </c>
      <c r="J199" t="str" cm="1">
        <f t="array" ref="J199">_xlfn.IFS(Data3!FQ200=0,"Doesnt smoke",Data3!FQ200=1,"Smoke",Data3!FQ200="null","null")</f>
        <v>Smoke</v>
      </c>
      <c r="K199" t="str" cm="1">
        <f t="array" ref="K199">_xlfn.IFS(Data1!CP201=1,"First trimester",Data1!CP201=2,"Second trimester",Data1!CP201=3,"Third trimester",Data1!CP201="null","null")</f>
        <v>Second trimester</v>
      </c>
      <c r="L199" s="51" t="str" cm="1">
        <f t="array" ref="L199">_xlfn.IFS(Data2!EX201=1, "Adequate pregnancy monitoring", Data2!EX201=2, "Medium pregnancy monitoring", Data2!EX201=3, "Inadequate pregnancy monitoring",Data2!EX201="null","null")</f>
        <v>Inadequate pregnancy monitoring</v>
      </c>
      <c r="M199" t="str" cm="1">
        <f t="array" ref="M199">_xlfn.IFS(Data1!CG201=0,"No",Data1!CG201=1,"Yes",Data1!CG201="null","null")</f>
        <v>No</v>
      </c>
      <c r="N199" t="str" cm="1">
        <f t="array" ref="N199">_xlfn.IFS(Data1!CZ201=0,"No",Data1!CZ201=1,"Yes",Data1!CZ201="null","null")</f>
        <v>No</v>
      </c>
    </row>
    <row r="200" spans="1:14" ht="39.6" x14ac:dyDescent="0.25">
      <c r="A200" t="str">
        <f>Categorize!T200</f>
        <v>week not premature</v>
      </c>
      <c r="B200" t="str">
        <f>Categorize!I200</f>
        <v>&gt;=40</v>
      </c>
      <c r="C200" s="51" t="str" cm="1">
        <f t="array" ref="C200">_xlfn.IFS(Data1!E202=1,"Isreal",Data1!E202=2,"the former Soviet Union",Data1!E202=3,"Else", Data1!E202="null","null")</f>
        <v>Isreal</v>
      </c>
      <c r="D200" t="str" cm="1">
        <f t="array" ref="D200">_xlfn.IFS(Data1!G202=1,"Yes",Data1!G202=0,"No",Data1!G202="null","null")</f>
        <v>No</v>
      </c>
      <c r="E200" t="str" cm="1">
        <f t="array" ref="E200">_xlfn.IFS(Data1!BY202=1,"Muslim Arab",Data1!BY202=2,"Christian Arab",Data1!BY202=3,"Russian Christian", Data1!BY202=4,"Circassian",Data1!BY202=5,"Druze", Data1!BY202=6,"Ethiopian", Data1!BY202=7,"Ashkenazi", Data1!BY202=8,"Mizrachi",Data1!BY202=9,"Other", Data1!BY202="null","null" )</f>
        <v>Muslim Arab</v>
      </c>
      <c r="F200" t="str" cm="1">
        <f t="array" ref="F200">_xlfn.IFS(Data1!CA202=1,"Religious", Data1!CA202=2,"Traditional",Data1!CA202=3,"Secular", Data1!CA202="null", "null")</f>
        <v>Secular</v>
      </c>
      <c r="G200" s="51" t="str" cm="1">
        <f t="array" ref="G200">_xlfn.IFS(Data1!CC202=1,"Elementary",Data1!CC202=2,"High-school",Data1!CC202=3,"Academic", Data1!CC202="null","null")</f>
        <v>Academic</v>
      </c>
      <c r="H200" s="51" t="str" cm="1">
        <f t="array" ref="H200">_xlfn.IFS(Data1!CF202=1,"Below average",Data1!CF202=2,"Average",Data1!CF202=3,"Above average",Data1!CF202="null","null")</f>
        <v>Average</v>
      </c>
      <c r="I200" s="51" t="str" cm="1">
        <f t="array" ref="I200">_xlfn.IFS(Data3!FN201=1,"Never smoked",Data3!FN201=2,"Stopped smoking completely",Data3!FN201="3b","Smokes less than before pregnancy",Data3!FN201="3a","Smokes today as before pregnancy",Data3!FN201="null","null")</f>
        <v>Never smoked</v>
      </c>
      <c r="J200" t="str" cm="1">
        <f t="array" ref="J200">_xlfn.IFS(Data3!FQ201=0,"Doesnt smoke",Data3!FQ201=1,"Smoke",Data3!FQ201="null","null")</f>
        <v>Doesnt smoke</v>
      </c>
      <c r="K200" t="str" cm="1">
        <f t="array" ref="K200">_xlfn.IFS(Data1!CP202=1,"First trimester",Data1!CP202=2,"Second trimester",Data1!CP202=3,"Third trimester",Data1!CP202="null","null")</f>
        <v>null</v>
      </c>
      <c r="L200" s="51" t="str" cm="1">
        <f t="array" ref="L200">_xlfn.IFS(Data2!EX202=1, "Adequate pregnancy monitoring", Data2!EX202=2, "Medium pregnancy monitoring", Data2!EX202=3, "Inadequate pregnancy monitoring",Data2!EX202="null","null")</f>
        <v>Medium pregnancy monitoring</v>
      </c>
      <c r="M200" t="str" cm="1">
        <f t="array" ref="M200">_xlfn.IFS(Data1!CG202=0,"No",Data1!CG202=1,"Yes",Data1!CG202="null","null")</f>
        <v>No</v>
      </c>
      <c r="N200" t="str" cm="1">
        <f t="array" ref="N200">_xlfn.IFS(Data1!CZ202=0,"No",Data1!CZ202=1,"Yes",Data1!CZ202="null","null")</f>
        <v>No</v>
      </c>
    </row>
    <row r="201" spans="1:14" ht="39.6" x14ac:dyDescent="0.25">
      <c r="A201" t="str">
        <f>Categorize!T201</f>
        <v>week not premature</v>
      </c>
      <c r="B201" t="str">
        <f>Categorize!I201</f>
        <v>20-39</v>
      </c>
      <c r="C201" s="51" t="str" cm="1">
        <f t="array" ref="C201">_xlfn.IFS(Data1!E203=1,"Isreal",Data1!E203=2,"the former Soviet Union",Data1!E203=3,"Else", Data1!E203="null","null")</f>
        <v>Isreal</v>
      </c>
      <c r="D201" t="str" cm="1">
        <f t="array" ref="D201">_xlfn.IFS(Data1!G203=1,"Yes",Data1!G203=0,"No",Data1!G203="null","null")</f>
        <v>No</v>
      </c>
      <c r="E201" t="str" cm="1">
        <f t="array" ref="E201">_xlfn.IFS(Data1!BY203=1,"Muslim Arab",Data1!BY203=2,"Christian Arab",Data1!BY203=3,"Russian Christian", Data1!BY203=4,"Circassian",Data1!BY203=5,"Druze", Data1!BY203=6,"Ethiopian", Data1!BY203=7,"Ashkenazi", Data1!BY203=8,"Mizrachi",Data1!BY203=9,"Other", Data1!BY203="null","null" )</f>
        <v>Muslim Arab</v>
      </c>
      <c r="F201" t="str" cm="1">
        <f t="array" ref="F201">_xlfn.IFS(Data1!CA203=1,"Religious", Data1!CA203=2,"Traditional",Data1!CA203=3,"Secular", Data1!CA203="null", "null")</f>
        <v>Secular</v>
      </c>
      <c r="G201" s="51" t="str" cm="1">
        <f t="array" ref="G201">_xlfn.IFS(Data1!CC203=1,"Elementary",Data1!CC203=2,"High-school",Data1!CC203=3,"Academic", Data1!CC203="null","null")</f>
        <v>High-school</v>
      </c>
      <c r="H201" s="51" t="str" cm="1">
        <f t="array" ref="H201">_xlfn.IFS(Data1!CF203=1,"Below average",Data1!CF203=2,"Average",Data1!CF203=3,"Above average",Data1!CF203="null","null")</f>
        <v>Below average</v>
      </c>
      <c r="I201" s="51" t="str" cm="1">
        <f t="array" ref="I201">_xlfn.IFS(Data3!FN202=1,"Never smoked",Data3!FN202=2,"Stopped smoking completely",Data3!FN202="3b","Smokes less than before pregnancy",Data3!FN202="3a","Smokes today as before pregnancy",Data3!FN202="null","null")</f>
        <v>Smokes less than before pregnancy</v>
      </c>
      <c r="J201" t="str" cm="1">
        <f t="array" ref="J201">_xlfn.IFS(Data3!FQ202=0,"Doesnt smoke",Data3!FQ202=1,"Smoke",Data3!FQ202="null","null")</f>
        <v>Smoke</v>
      </c>
      <c r="K201" t="str" cm="1">
        <f t="array" ref="K201">_xlfn.IFS(Data1!CP203=1,"First trimester",Data1!CP203=2,"Second trimester",Data1!CP203=3,"Third trimester",Data1!CP203="null","null")</f>
        <v>Second trimester</v>
      </c>
      <c r="L201" s="51" t="str" cm="1">
        <f t="array" ref="L201">_xlfn.IFS(Data2!EX203=1, "Adequate pregnancy monitoring", Data2!EX203=2, "Medium pregnancy monitoring", Data2!EX203=3, "Inadequate pregnancy monitoring",Data2!EX203="null","null")</f>
        <v>Inadequate pregnancy monitoring</v>
      </c>
      <c r="M201" t="str" cm="1">
        <f t="array" ref="M201">_xlfn.IFS(Data1!CG203=0,"No",Data1!CG203=1,"Yes",Data1!CG203="null","null")</f>
        <v>No</v>
      </c>
      <c r="N201" t="str" cm="1">
        <f t="array" ref="N201">_xlfn.IFS(Data1!CZ203=0,"No",Data1!CZ203=1,"Yes",Data1!CZ203="null","null")</f>
        <v>No</v>
      </c>
    </row>
    <row r="202" spans="1:14" ht="39.6" x14ac:dyDescent="0.25">
      <c r="A202" t="str">
        <f>Categorize!T202</f>
        <v>week not premature</v>
      </c>
      <c r="B202" t="str">
        <f>Categorize!I202</f>
        <v>20-39</v>
      </c>
      <c r="C202" s="51" t="str" cm="1">
        <f t="array" ref="C202">_xlfn.IFS(Data1!E204=1,"Isreal",Data1!E204=2,"the former Soviet Union",Data1!E204=3,"Else", Data1!E204="null","null")</f>
        <v>Isreal</v>
      </c>
      <c r="D202" t="str" cm="1">
        <f t="array" ref="D202">_xlfn.IFS(Data1!G204=1,"Yes",Data1!G204=0,"No",Data1!G204="null","null")</f>
        <v>No</v>
      </c>
      <c r="E202" t="str" cm="1">
        <f t="array" ref="E202">_xlfn.IFS(Data1!BY204=1,"Muslim Arab",Data1!BY204=2,"Christian Arab",Data1!BY204=3,"Russian Christian", Data1!BY204=4,"Circassian",Data1!BY204=5,"Druze", Data1!BY204=6,"Ethiopian", Data1!BY204=7,"Ashkenazi", Data1!BY204=8,"Mizrachi",Data1!BY204=9,"Other", Data1!BY204="null","null" )</f>
        <v>Christian Arab</v>
      </c>
      <c r="F202" t="str" cm="1">
        <f t="array" ref="F202">_xlfn.IFS(Data1!CA204=1,"Religious", Data1!CA204=2,"Traditional",Data1!CA204=3,"Secular", Data1!CA204="null", "null")</f>
        <v>Traditional</v>
      </c>
      <c r="G202" s="51" t="str" cm="1">
        <f t="array" ref="G202">_xlfn.IFS(Data1!CC204=1,"Elementary",Data1!CC204=2,"High-school",Data1!CC204=3,"Academic", Data1!CC204="null","null")</f>
        <v>Elementary</v>
      </c>
      <c r="H202" s="51" t="str" cm="1">
        <f t="array" ref="H202">_xlfn.IFS(Data1!CF204=1,"Below average",Data1!CF204=2,"Average",Data1!CF204=3,"Above average",Data1!CF204="null","null")</f>
        <v>null</v>
      </c>
      <c r="I202" s="51" t="str" cm="1">
        <f t="array" ref="I202">_xlfn.IFS(Data3!FN203=1,"Never smoked",Data3!FN203=2,"Stopped smoking completely",Data3!FN203="3b","Smokes less than before pregnancy",Data3!FN203="3a","Smokes today as before pregnancy",Data3!FN203="null","null")</f>
        <v>Never smoked</v>
      </c>
      <c r="J202" t="str" cm="1">
        <f t="array" ref="J202">_xlfn.IFS(Data3!FQ203=0,"Doesnt smoke",Data3!FQ203=1,"Smoke",Data3!FQ203="null","null")</f>
        <v>Smoke</v>
      </c>
      <c r="K202" t="str" cm="1">
        <f t="array" ref="K202">_xlfn.IFS(Data1!CP204=1,"First trimester",Data1!CP204=2,"Second trimester",Data1!CP204=3,"Third trimester",Data1!CP204="null","null")</f>
        <v>Second trimester</v>
      </c>
      <c r="L202" s="51" t="str" cm="1">
        <f t="array" ref="L202">_xlfn.IFS(Data2!EX204=1, "Adequate pregnancy monitoring", Data2!EX204=2, "Medium pregnancy monitoring", Data2!EX204=3, "Inadequate pregnancy monitoring",Data2!EX204="null","null")</f>
        <v>Inadequate pregnancy monitoring</v>
      </c>
      <c r="M202" t="str" cm="1">
        <f t="array" ref="M202">_xlfn.IFS(Data1!CG204=0,"No",Data1!CG204=1,"Yes",Data1!CG204="null","null")</f>
        <v>No</v>
      </c>
      <c r="N202" t="str" cm="1">
        <f t="array" ref="N202">_xlfn.IFS(Data1!CZ204=0,"No",Data1!CZ204=1,"Yes",Data1!CZ204="null","null")</f>
        <v>No</v>
      </c>
    </row>
    <row r="203" spans="1:14" ht="39.6" x14ac:dyDescent="0.25">
      <c r="A203" t="str">
        <f>Categorize!T203</f>
        <v>week not premature</v>
      </c>
      <c r="B203" t="str">
        <f>Categorize!I203</f>
        <v>20-39</v>
      </c>
      <c r="C203" s="51" t="str" cm="1">
        <f t="array" ref="C203">_xlfn.IFS(Data1!E205=1,"Isreal",Data1!E205=2,"the former Soviet Union",Data1!E205=3,"Else", Data1!E205="null","null")</f>
        <v>Isreal</v>
      </c>
      <c r="D203" t="str" cm="1">
        <f t="array" ref="D203">_xlfn.IFS(Data1!G205=1,"Yes",Data1!G205=0,"No",Data1!G205="null","null")</f>
        <v>No</v>
      </c>
      <c r="E203" t="str" cm="1">
        <f t="array" ref="E203">_xlfn.IFS(Data1!BY205=1,"Muslim Arab",Data1!BY205=2,"Christian Arab",Data1!BY205=3,"Russian Christian", Data1!BY205=4,"Circassian",Data1!BY205=5,"Druze", Data1!BY205=6,"Ethiopian", Data1!BY205=7,"Ashkenazi", Data1!BY205=8,"Mizrachi",Data1!BY205=9,"Other", Data1!BY205="null","null" )</f>
        <v>Muslim Arab</v>
      </c>
      <c r="F203" t="str" cm="1">
        <f t="array" ref="F203">_xlfn.IFS(Data1!CA205=1,"Religious", Data1!CA205=2,"Traditional",Data1!CA205=3,"Secular", Data1!CA205="null", "null")</f>
        <v>Secular</v>
      </c>
      <c r="G203" s="51" t="str" cm="1">
        <f t="array" ref="G203">_xlfn.IFS(Data1!CC205=1,"Elementary",Data1!CC205=2,"High-school",Data1!CC205=3,"Academic", Data1!CC205="null","null")</f>
        <v>Academic</v>
      </c>
      <c r="H203" s="51" t="str" cm="1">
        <f t="array" ref="H203">_xlfn.IFS(Data1!CF205=1,"Below average",Data1!CF205=2,"Average",Data1!CF205=3,"Above average",Data1!CF205="null","null")</f>
        <v>Average</v>
      </c>
      <c r="I203" s="51" t="str" cm="1">
        <f t="array" ref="I203">_xlfn.IFS(Data3!FN204=1,"Never smoked",Data3!FN204=2,"Stopped smoking completely",Data3!FN204="3b","Smokes less than before pregnancy",Data3!FN204="3a","Smokes today as before pregnancy",Data3!FN204="null","null")</f>
        <v>Never smoked</v>
      </c>
      <c r="J203" t="str" cm="1">
        <f t="array" ref="J203">_xlfn.IFS(Data3!FQ204=0,"Doesnt smoke",Data3!FQ204=1,"Smoke",Data3!FQ204="null","null")</f>
        <v>Doesnt smoke</v>
      </c>
      <c r="K203" t="str" cm="1">
        <f t="array" ref="K203">_xlfn.IFS(Data1!CP205=1,"First trimester",Data1!CP205=2,"Second trimester",Data1!CP205=3,"Third trimester",Data1!CP205="null","null")</f>
        <v>First trimester</v>
      </c>
      <c r="L203" s="51" t="str" cm="1">
        <f t="array" ref="L203">_xlfn.IFS(Data2!EX205=1, "Adequate pregnancy monitoring", Data2!EX205=2, "Medium pregnancy monitoring", Data2!EX205=3, "Inadequate pregnancy monitoring",Data2!EX205="null","null")</f>
        <v>Inadequate pregnancy monitoring</v>
      </c>
      <c r="M203" t="str" cm="1">
        <f t="array" ref="M203">_xlfn.IFS(Data1!CG205=0,"No",Data1!CG205=1,"Yes",Data1!CG205="null","null")</f>
        <v>No</v>
      </c>
      <c r="N203" t="str" cm="1">
        <f t="array" ref="N203">_xlfn.IFS(Data1!CZ205=0,"No",Data1!CZ205=1,"Yes",Data1!CZ205="null","null")</f>
        <v>No</v>
      </c>
    </row>
    <row r="204" spans="1:14" ht="39.6" x14ac:dyDescent="0.25">
      <c r="A204" t="str">
        <f>Categorize!T204</f>
        <v>week not premature</v>
      </c>
      <c r="B204" t="str">
        <f>Categorize!I204</f>
        <v>20-39</v>
      </c>
      <c r="C204" s="51" t="str" cm="1">
        <f t="array" ref="C204">_xlfn.IFS(Data1!E206=1,"Isreal",Data1!E206=2,"the former Soviet Union",Data1!E206=3,"Else", Data1!E206="null","null")</f>
        <v>Isreal</v>
      </c>
      <c r="D204" t="str" cm="1">
        <f t="array" ref="D204">_xlfn.IFS(Data1!G206=1,"Yes",Data1!G206=0,"No",Data1!G206="null","null")</f>
        <v>No</v>
      </c>
      <c r="E204" t="str" cm="1">
        <f t="array" ref="E204">_xlfn.IFS(Data1!BY206=1,"Muslim Arab",Data1!BY206=2,"Christian Arab",Data1!BY206=3,"Russian Christian", Data1!BY206=4,"Circassian",Data1!BY206=5,"Druze", Data1!BY206=6,"Ethiopian", Data1!BY206=7,"Ashkenazi", Data1!BY206=8,"Mizrachi",Data1!BY206=9,"Other", Data1!BY206="null","null" )</f>
        <v>Muslim Arab</v>
      </c>
      <c r="F204" t="str" cm="1">
        <f t="array" ref="F204">_xlfn.IFS(Data1!CA206=1,"Religious", Data1!CA206=2,"Traditional",Data1!CA206=3,"Secular", Data1!CA206="null", "null")</f>
        <v>Secular</v>
      </c>
      <c r="G204" s="51" t="str" cm="1">
        <f t="array" ref="G204">_xlfn.IFS(Data1!CC206=1,"Elementary",Data1!CC206=2,"High-school",Data1!CC206=3,"Academic", Data1!CC206="null","null")</f>
        <v>High-school</v>
      </c>
      <c r="H204" s="51" t="str" cm="1">
        <f t="array" ref="H204">_xlfn.IFS(Data1!CF206=1,"Below average",Data1!CF206=2,"Average",Data1!CF206=3,"Above average",Data1!CF206="null","null")</f>
        <v>Below average</v>
      </c>
      <c r="I204" s="51" t="str" cm="1">
        <f t="array" ref="I204">_xlfn.IFS(Data3!FN205=1,"Never smoked",Data3!FN205=2,"Stopped smoking completely",Data3!FN205="3b","Smokes less than before pregnancy",Data3!FN205="3a","Smokes today as before pregnancy",Data3!FN205="null","null")</f>
        <v>Never smoked</v>
      </c>
      <c r="J204" t="str" cm="1">
        <f t="array" ref="J204">_xlfn.IFS(Data3!FQ205=0,"Doesnt smoke",Data3!FQ205=1,"Smoke",Data3!FQ205="null","null")</f>
        <v>Smoke</v>
      </c>
      <c r="K204" t="str" cm="1">
        <f t="array" ref="K204">_xlfn.IFS(Data1!CP206=1,"First trimester",Data1!CP206=2,"Second trimester",Data1!CP206=3,"Third trimester",Data1!CP206="null","null")</f>
        <v>First trimester</v>
      </c>
      <c r="L204" s="51" t="str" cm="1">
        <f t="array" ref="L204">_xlfn.IFS(Data2!EX206=1, "Adequate pregnancy monitoring", Data2!EX206=2, "Medium pregnancy monitoring", Data2!EX206=3, "Inadequate pregnancy monitoring",Data2!EX206="null","null")</f>
        <v>Inadequate pregnancy monitoring</v>
      </c>
      <c r="M204" t="str" cm="1">
        <f t="array" ref="M204">_xlfn.IFS(Data1!CG206=0,"No",Data1!CG206=1,"Yes",Data1!CG206="null","null")</f>
        <v>No</v>
      </c>
      <c r="N204" t="str" cm="1">
        <f t="array" ref="N204">_xlfn.IFS(Data1!CZ206=0,"No",Data1!CZ206=1,"Yes",Data1!CZ206="null","null")</f>
        <v>No</v>
      </c>
    </row>
    <row r="205" spans="1:14" ht="39.6" x14ac:dyDescent="0.25">
      <c r="A205" t="str">
        <f>Categorize!T205</f>
        <v>week not premature</v>
      </c>
      <c r="B205" t="str">
        <f>Categorize!I205</f>
        <v>20-39</v>
      </c>
      <c r="C205" s="51" t="str" cm="1">
        <f t="array" ref="C205">_xlfn.IFS(Data1!E207=1,"Isreal",Data1!E207=2,"the former Soviet Union",Data1!E207=3,"Else", Data1!E207="null","null")</f>
        <v>Isreal</v>
      </c>
      <c r="D205" t="str" cm="1">
        <f t="array" ref="D205">_xlfn.IFS(Data1!G207=1,"Yes",Data1!G207=0,"No",Data1!G207="null","null")</f>
        <v>No</v>
      </c>
      <c r="E205" t="str" cm="1">
        <f t="array" ref="E205">_xlfn.IFS(Data1!BY207=1,"Muslim Arab",Data1!BY207=2,"Christian Arab",Data1!BY207=3,"Russian Christian", Data1!BY207=4,"Circassian",Data1!BY207=5,"Druze", Data1!BY207=6,"Ethiopian", Data1!BY207=7,"Ashkenazi", Data1!BY207=8,"Mizrachi",Data1!BY207=9,"Other", Data1!BY207="null","null" )</f>
        <v>Russian Christian</v>
      </c>
      <c r="F205" t="str" cm="1">
        <f t="array" ref="F205">_xlfn.IFS(Data1!CA207=1,"Religious", Data1!CA207=2,"Traditional",Data1!CA207=3,"Secular", Data1!CA207="null", "null")</f>
        <v>Traditional</v>
      </c>
      <c r="G205" s="51" t="str" cm="1">
        <f t="array" ref="G205">_xlfn.IFS(Data1!CC207=1,"Elementary",Data1!CC207=2,"High-school",Data1!CC207=3,"Academic", Data1!CC207="null","null")</f>
        <v>High-school</v>
      </c>
      <c r="H205" s="51" t="str" cm="1">
        <f t="array" ref="H205">_xlfn.IFS(Data1!CF207=1,"Below average",Data1!CF207=2,"Average",Data1!CF207=3,"Above average",Data1!CF207="null","null")</f>
        <v>null</v>
      </c>
      <c r="I205" s="51" t="str" cm="1">
        <f t="array" ref="I205">_xlfn.IFS(Data3!FN206=1,"Never smoked",Data3!FN206=2,"Stopped smoking completely",Data3!FN206="3b","Smokes less than before pregnancy",Data3!FN206="3a","Smokes today as before pregnancy",Data3!FN206="null","null")</f>
        <v>Never smoked</v>
      </c>
      <c r="J205" t="str" cm="1">
        <f t="array" ref="J205">_xlfn.IFS(Data3!FQ206=0,"Doesnt smoke",Data3!FQ206=1,"Smoke",Data3!FQ206="null","null")</f>
        <v>Smoke</v>
      </c>
      <c r="K205" t="str" cm="1">
        <f t="array" ref="K205">_xlfn.IFS(Data1!CP207=1,"First trimester",Data1!CP207=2,"Second trimester",Data1!CP207=3,"Third trimester",Data1!CP207="null","null")</f>
        <v>Second trimester</v>
      </c>
      <c r="L205" s="51" t="str" cm="1">
        <f t="array" ref="L205">_xlfn.IFS(Data2!EX207=1, "Adequate pregnancy monitoring", Data2!EX207=2, "Medium pregnancy monitoring", Data2!EX207=3, "Inadequate pregnancy monitoring",Data2!EX207="null","null")</f>
        <v>Inadequate pregnancy monitoring</v>
      </c>
      <c r="M205" t="str" cm="1">
        <f t="array" ref="M205">_xlfn.IFS(Data1!CG207=0,"No",Data1!CG207=1,"Yes",Data1!CG207="null","null")</f>
        <v>No</v>
      </c>
      <c r="N205" t="str" cm="1">
        <f t="array" ref="N205">_xlfn.IFS(Data1!CZ207=0,"No",Data1!CZ207=1,"Yes",Data1!CZ207="null","null")</f>
        <v>No</v>
      </c>
    </row>
    <row r="206" spans="1:14" ht="39.6" x14ac:dyDescent="0.25">
      <c r="A206" t="str">
        <f>Categorize!T206</f>
        <v>week not premature</v>
      </c>
      <c r="B206" t="str">
        <f>Categorize!I206</f>
        <v>20-39</v>
      </c>
      <c r="C206" s="51" t="str" cm="1">
        <f t="array" ref="C206">_xlfn.IFS(Data1!E208=1,"Isreal",Data1!E208=2,"the former Soviet Union",Data1!E208=3,"Else", Data1!E208="null","null")</f>
        <v>Isreal</v>
      </c>
      <c r="D206" t="str" cm="1">
        <f t="array" ref="D206">_xlfn.IFS(Data1!G208=1,"Yes",Data1!G208=0,"No",Data1!G208="null","null")</f>
        <v>No</v>
      </c>
      <c r="E206" t="str" cm="1">
        <f t="array" ref="E206">_xlfn.IFS(Data1!BY208=1,"Muslim Arab",Data1!BY208=2,"Christian Arab",Data1!BY208=3,"Russian Christian", Data1!BY208=4,"Circassian",Data1!BY208=5,"Druze", Data1!BY208=6,"Ethiopian", Data1!BY208=7,"Ashkenazi", Data1!BY208=8,"Mizrachi",Data1!BY208=9,"Other", Data1!BY208="null","null" )</f>
        <v>Russian Christian</v>
      </c>
      <c r="F206" t="str" cm="1">
        <f t="array" ref="F206">_xlfn.IFS(Data1!CA208=1,"Religious", Data1!CA208=2,"Traditional",Data1!CA208=3,"Secular", Data1!CA208="null", "null")</f>
        <v>Traditional</v>
      </c>
      <c r="G206" s="51" t="str" cm="1">
        <f t="array" ref="G206">_xlfn.IFS(Data1!CC208=1,"Elementary",Data1!CC208=2,"High-school",Data1!CC208=3,"Academic", Data1!CC208="null","null")</f>
        <v>Academic</v>
      </c>
      <c r="H206" s="51" t="str" cm="1">
        <f t="array" ref="H206">_xlfn.IFS(Data1!CF208=1,"Below average",Data1!CF208=2,"Average",Data1!CF208=3,"Above average",Data1!CF208="null","null")</f>
        <v>Average</v>
      </c>
      <c r="I206" s="51" t="str" cm="1">
        <f t="array" ref="I206">_xlfn.IFS(Data3!FN207=1,"Never smoked",Data3!FN207=2,"Stopped smoking completely",Data3!FN207="3b","Smokes less than before pregnancy",Data3!FN207="3a","Smokes today as before pregnancy",Data3!FN207="null","null")</f>
        <v>Never smoked</v>
      </c>
      <c r="J206" t="str" cm="1">
        <f t="array" ref="J206">_xlfn.IFS(Data3!FQ207=0,"Doesnt smoke",Data3!FQ207=1,"Smoke",Data3!FQ207="null","null")</f>
        <v>Doesnt smoke</v>
      </c>
      <c r="K206" t="str" cm="1">
        <f t="array" ref="K206">_xlfn.IFS(Data1!CP208=1,"First trimester",Data1!CP208=2,"Second trimester",Data1!CP208=3,"Third trimester",Data1!CP208="null","null")</f>
        <v>Third trimester</v>
      </c>
      <c r="L206" s="51" t="str" cm="1">
        <f t="array" ref="L206">_xlfn.IFS(Data2!EX208=1, "Adequate pregnancy monitoring", Data2!EX208=2, "Medium pregnancy monitoring", Data2!EX208=3, "Inadequate pregnancy monitoring",Data2!EX208="null","null")</f>
        <v>Inadequate pregnancy monitoring</v>
      </c>
      <c r="M206" t="str" cm="1">
        <f t="array" ref="M206">_xlfn.IFS(Data1!CG208=0,"No",Data1!CG208=1,"Yes",Data1!CG208="null","null")</f>
        <v>No</v>
      </c>
      <c r="N206" t="str" cm="1">
        <f t="array" ref="N206">_xlfn.IFS(Data1!CZ208=0,"No",Data1!CZ208=1,"Yes",Data1!CZ208="null","null")</f>
        <v>No</v>
      </c>
    </row>
    <row r="207" spans="1:14" ht="39.6" x14ac:dyDescent="0.25">
      <c r="A207" t="str">
        <f>Categorize!T207</f>
        <v>week not premature</v>
      </c>
      <c r="B207" t="str">
        <f>Categorize!I207</f>
        <v>20-39</v>
      </c>
      <c r="C207" s="51" t="str" cm="1">
        <f t="array" ref="C207">_xlfn.IFS(Data1!E209=1,"Isreal",Data1!E209=2,"the former Soviet Union",Data1!E209=3,"Else", Data1!E209="null","null")</f>
        <v>the former Soviet Union</v>
      </c>
      <c r="D207" t="str" cm="1">
        <f t="array" ref="D207">_xlfn.IFS(Data1!G209=1,"Yes",Data1!G209=0,"No",Data1!G209="null","null")</f>
        <v>No</v>
      </c>
      <c r="E207" t="str" cm="1">
        <f t="array" ref="E207">_xlfn.IFS(Data1!BY209=1,"Muslim Arab",Data1!BY209=2,"Christian Arab",Data1!BY209=3,"Russian Christian", Data1!BY209=4,"Circassian",Data1!BY209=5,"Druze", Data1!BY209=6,"Ethiopian", Data1!BY209=7,"Ashkenazi", Data1!BY209=8,"Mizrachi",Data1!BY209=9,"Other", Data1!BY209="null","null" )</f>
        <v>Muslim Arab</v>
      </c>
      <c r="F207" t="str" cm="1">
        <f t="array" ref="F207">_xlfn.IFS(Data1!CA209=1,"Religious", Data1!CA209=2,"Traditional",Data1!CA209=3,"Secular", Data1!CA209="null", "null")</f>
        <v>Secular</v>
      </c>
      <c r="G207" s="51" t="str" cm="1">
        <f t="array" ref="G207">_xlfn.IFS(Data1!CC209=1,"Elementary",Data1!CC209=2,"High-school",Data1!CC209=3,"Academic", Data1!CC209="null","null")</f>
        <v>Academic</v>
      </c>
      <c r="H207" s="51" t="str" cm="1">
        <f t="array" ref="H207">_xlfn.IFS(Data1!CF209=1,"Below average",Data1!CF209=2,"Average",Data1!CF209=3,"Above average",Data1!CF209="null","null")</f>
        <v>Average</v>
      </c>
      <c r="I207" s="51" t="str" cm="1">
        <f t="array" ref="I207">_xlfn.IFS(Data3!FN208=1,"Never smoked",Data3!FN208=2,"Stopped smoking completely",Data3!FN208="3b","Smokes less than before pregnancy",Data3!FN208="3a","Smokes today as before pregnancy",Data3!FN208="null","null")</f>
        <v>Never smoked</v>
      </c>
      <c r="J207" t="str" cm="1">
        <f t="array" ref="J207">_xlfn.IFS(Data3!FQ208=0,"Doesnt smoke",Data3!FQ208=1,"Smoke",Data3!FQ208="null","null")</f>
        <v>Doesnt smoke</v>
      </c>
      <c r="K207" t="str" cm="1">
        <f t="array" ref="K207">_xlfn.IFS(Data1!CP209=1,"First trimester",Data1!CP209=2,"Second trimester",Data1!CP209=3,"Third trimester",Data1!CP209="null","null")</f>
        <v>Third trimester</v>
      </c>
      <c r="L207" s="51" t="str" cm="1">
        <f t="array" ref="L207">_xlfn.IFS(Data2!EX209=1, "Adequate pregnancy monitoring", Data2!EX209=2, "Medium pregnancy monitoring", Data2!EX209=3, "Inadequate pregnancy monitoring",Data2!EX209="null","null")</f>
        <v>Inadequate pregnancy monitoring</v>
      </c>
      <c r="M207" t="str" cm="1">
        <f t="array" ref="M207">_xlfn.IFS(Data1!CG209=0,"No",Data1!CG209=1,"Yes",Data1!CG209="null","null")</f>
        <v>null</v>
      </c>
      <c r="N207" t="str" cm="1">
        <f t="array" ref="N207">_xlfn.IFS(Data1!CZ209=0,"No",Data1!CZ209=1,"Yes",Data1!CZ209="null","null")</f>
        <v>No</v>
      </c>
    </row>
    <row r="208" spans="1:14" ht="39.6" x14ac:dyDescent="0.25">
      <c r="A208" t="str">
        <f>Categorize!T208</f>
        <v>week not premature</v>
      </c>
      <c r="B208" t="str">
        <f>Categorize!I208</f>
        <v>20-39</v>
      </c>
      <c r="C208" s="51" t="str" cm="1">
        <f t="array" ref="C208">_xlfn.IFS(Data1!E210=1,"Isreal",Data1!E210=2,"the former Soviet Union",Data1!E210=3,"Else", Data1!E210="null","null")</f>
        <v>Isreal</v>
      </c>
      <c r="D208" t="str" cm="1">
        <f t="array" ref="D208">_xlfn.IFS(Data1!G210=1,"Yes",Data1!G210=0,"No",Data1!G210="null","null")</f>
        <v>No</v>
      </c>
      <c r="E208" t="str" cm="1">
        <f t="array" ref="E208">_xlfn.IFS(Data1!BY210=1,"Muslim Arab",Data1!BY210=2,"Christian Arab",Data1!BY210=3,"Russian Christian", Data1!BY210=4,"Circassian",Data1!BY210=5,"Druze", Data1!BY210=6,"Ethiopian", Data1!BY210=7,"Ashkenazi", Data1!BY210=8,"Mizrachi",Data1!BY210=9,"Other", Data1!BY210="null","null" )</f>
        <v>Christian Arab</v>
      </c>
      <c r="F208" t="str" cm="1">
        <f t="array" ref="F208">_xlfn.IFS(Data1!CA210=1,"Religious", Data1!CA210=2,"Traditional",Data1!CA210=3,"Secular", Data1!CA210="null", "null")</f>
        <v>Traditional</v>
      </c>
      <c r="G208" s="51" t="str" cm="1">
        <f t="array" ref="G208">_xlfn.IFS(Data1!CC210=1,"Elementary",Data1!CC210=2,"High-school",Data1!CC210=3,"Academic", Data1!CC210="null","null")</f>
        <v>High-school</v>
      </c>
      <c r="H208" s="51" t="str" cm="1">
        <f t="array" ref="H208">_xlfn.IFS(Data1!CF210=1,"Below average",Data1!CF210=2,"Average",Data1!CF210=3,"Above average",Data1!CF210="null","null")</f>
        <v>null</v>
      </c>
      <c r="I208" s="51" t="str" cm="1">
        <f t="array" ref="I208">_xlfn.IFS(Data3!FN209=1,"Never smoked",Data3!FN209=2,"Stopped smoking completely",Data3!FN209="3b","Smokes less than before pregnancy",Data3!FN209="3a","Smokes today as before pregnancy",Data3!FN209="null","null")</f>
        <v>Never smoked</v>
      </c>
      <c r="J208" t="str" cm="1">
        <f t="array" ref="J208">_xlfn.IFS(Data3!FQ209=0,"Doesnt smoke",Data3!FQ209=1,"Smoke",Data3!FQ209="null","null")</f>
        <v>Doesnt smoke</v>
      </c>
      <c r="K208" t="str" cm="1">
        <f t="array" ref="K208">_xlfn.IFS(Data1!CP210=1,"First trimester",Data1!CP210=2,"Second trimester",Data1!CP210=3,"Third trimester",Data1!CP210="null","null")</f>
        <v>First trimester</v>
      </c>
      <c r="L208" s="51" t="str" cm="1">
        <f t="array" ref="L208">_xlfn.IFS(Data2!EX210=1, "Adequate pregnancy monitoring", Data2!EX210=2, "Medium pregnancy monitoring", Data2!EX210=3, "Inadequate pregnancy monitoring",Data2!EX210="null","null")</f>
        <v>Medium pregnancy monitoring</v>
      </c>
      <c r="M208" t="str" cm="1">
        <f t="array" ref="M208">_xlfn.IFS(Data1!CG210=0,"No",Data1!CG210=1,"Yes",Data1!CG210="null","null")</f>
        <v>No</v>
      </c>
      <c r="N208" t="str" cm="1">
        <f t="array" ref="N208">_xlfn.IFS(Data1!CZ210=0,"No",Data1!CZ210=1,"Yes",Data1!CZ210="null","null")</f>
        <v>No</v>
      </c>
    </row>
    <row r="209" spans="1:14" ht="39.6" x14ac:dyDescent="0.25">
      <c r="A209" t="str">
        <f>Categorize!T209</f>
        <v>week not premature</v>
      </c>
      <c r="B209" t="str">
        <f>Categorize!I209</f>
        <v>20-39</v>
      </c>
      <c r="C209" s="51" t="str" cm="1">
        <f t="array" ref="C209">_xlfn.IFS(Data1!E211=1,"Isreal",Data1!E211=2,"the former Soviet Union",Data1!E211=3,"Else", Data1!E211="null","null")</f>
        <v>Isreal</v>
      </c>
      <c r="D209" t="str" cm="1">
        <f t="array" ref="D209">_xlfn.IFS(Data1!G211=1,"Yes",Data1!G211=0,"No",Data1!G211="null","null")</f>
        <v>No</v>
      </c>
      <c r="E209" t="str" cm="1">
        <f t="array" ref="E209">_xlfn.IFS(Data1!BY211=1,"Muslim Arab",Data1!BY211=2,"Christian Arab",Data1!BY211=3,"Russian Christian", Data1!BY211=4,"Circassian",Data1!BY211=5,"Druze", Data1!BY211=6,"Ethiopian", Data1!BY211=7,"Ashkenazi", Data1!BY211=8,"Mizrachi",Data1!BY211=9,"Other", Data1!BY211="null","null" )</f>
        <v>Muslim Arab</v>
      </c>
      <c r="F209" t="str" cm="1">
        <f t="array" ref="F209">_xlfn.IFS(Data1!CA211=1,"Religious", Data1!CA211=2,"Traditional",Data1!CA211=3,"Secular", Data1!CA211="null", "null")</f>
        <v>Secular</v>
      </c>
      <c r="G209" s="51" t="str" cm="1">
        <f t="array" ref="G209">_xlfn.IFS(Data1!CC211=1,"Elementary",Data1!CC211=2,"High-school",Data1!CC211=3,"Academic", Data1!CC211="null","null")</f>
        <v>Academic</v>
      </c>
      <c r="H209" s="51" t="str" cm="1">
        <f t="array" ref="H209">_xlfn.IFS(Data1!CF211=1,"Below average",Data1!CF211=2,"Average",Data1!CF211=3,"Above average",Data1!CF211="null","null")</f>
        <v>Average</v>
      </c>
      <c r="I209" s="51" t="str" cm="1">
        <f t="array" ref="I209">_xlfn.IFS(Data3!FN210=1,"Never smoked",Data3!FN210=2,"Stopped smoking completely",Data3!FN210="3b","Smokes less than before pregnancy",Data3!FN210="3a","Smokes today as before pregnancy",Data3!FN210="null","null")</f>
        <v>Never smoked</v>
      </c>
      <c r="J209" t="str" cm="1">
        <f t="array" ref="J209">_xlfn.IFS(Data3!FQ210=0,"Doesnt smoke",Data3!FQ210=1,"Smoke",Data3!FQ210="null","null")</f>
        <v>Doesnt smoke</v>
      </c>
      <c r="K209" t="str" cm="1">
        <f t="array" ref="K209">_xlfn.IFS(Data1!CP211=1,"First trimester",Data1!CP211=2,"Second trimester",Data1!CP211=3,"Third trimester",Data1!CP211="null","null")</f>
        <v>Second trimester</v>
      </c>
      <c r="L209" s="51" t="str" cm="1">
        <f t="array" ref="L209">_xlfn.IFS(Data2!EX211=1, "Adequate pregnancy monitoring", Data2!EX211=2, "Medium pregnancy monitoring", Data2!EX211=3, "Inadequate pregnancy monitoring",Data2!EX211="null","null")</f>
        <v>Medium pregnancy monitoring</v>
      </c>
      <c r="M209" t="str" cm="1">
        <f t="array" ref="M209">_xlfn.IFS(Data1!CG211=0,"No",Data1!CG211=1,"Yes",Data1!CG211="null","null")</f>
        <v>No</v>
      </c>
      <c r="N209" t="str" cm="1">
        <f t="array" ref="N209">_xlfn.IFS(Data1!CZ211=0,"No",Data1!CZ211=1,"Yes",Data1!CZ211="null","null")</f>
        <v>No</v>
      </c>
    </row>
    <row r="210" spans="1:14" ht="39.6" x14ac:dyDescent="0.25">
      <c r="A210" t="str">
        <f>Categorize!T210</f>
        <v>week not premature</v>
      </c>
      <c r="B210" t="str">
        <f>Categorize!I210</f>
        <v>20-39</v>
      </c>
      <c r="C210" s="51" t="str" cm="1">
        <f t="array" ref="C210">_xlfn.IFS(Data1!E212=1,"Isreal",Data1!E212=2,"the former Soviet Union",Data1!E212=3,"Else", Data1!E212="null","null")</f>
        <v>Isreal</v>
      </c>
      <c r="D210" t="str" cm="1">
        <f t="array" ref="D210">_xlfn.IFS(Data1!G212=1,"Yes",Data1!G212=0,"No",Data1!G212="null","null")</f>
        <v>No</v>
      </c>
      <c r="E210" t="str" cm="1">
        <f t="array" ref="E210">_xlfn.IFS(Data1!BY212=1,"Muslim Arab",Data1!BY212=2,"Christian Arab",Data1!BY212=3,"Russian Christian", Data1!BY212=4,"Circassian",Data1!BY212=5,"Druze", Data1!BY212=6,"Ethiopian", Data1!BY212=7,"Ashkenazi", Data1!BY212=8,"Mizrachi",Data1!BY212=9,"Other", Data1!BY212="null","null" )</f>
        <v>Muslim Arab</v>
      </c>
      <c r="F210" t="str" cm="1">
        <f t="array" ref="F210">_xlfn.IFS(Data1!CA212=1,"Religious", Data1!CA212=2,"Traditional",Data1!CA212=3,"Secular", Data1!CA212="null", "null")</f>
        <v>Traditional</v>
      </c>
      <c r="G210" s="51" t="str" cm="1">
        <f t="array" ref="G210">_xlfn.IFS(Data1!CC212=1,"Elementary",Data1!CC212=2,"High-school",Data1!CC212=3,"Academic", Data1!CC212="null","null")</f>
        <v>Academic</v>
      </c>
      <c r="H210" s="51" t="str" cm="1">
        <f t="array" ref="H210">_xlfn.IFS(Data1!CF212=1,"Below average",Data1!CF212=2,"Average",Data1!CF212=3,"Above average",Data1!CF212="null","null")</f>
        <v>Average</v>
      </c>
      <c r="I210" s="51" t="str" cm="1">
        <f t="array" ref="I210">_xlfn.IFS(Data3!FN211=1,"Never smoked",Data3!FN211=2,"Stopped smoking completely",Data3!FN211="3b","Smokes less than before pregnancy",Data3!FN211="3a","Smokes today as before pregnancy",Data3!FN211="null","null")</f>
        <v>Never smoked</v>
      </c>
      <c r="J210" t="str" cm="1">
        <f t="array" ref="J210">_xlfn.IFS(Data3!FQ211=0,"Doesnt smoke",Data3!FQ211=1,"Smoke",Data3!FQ211="null","null")</f>
        <v>Doesnt smoke</v>
      </c>
      <c r="K210" t="str" cm="1">
        <f t="array" ref="K210">_xlfn.IFS(Data1!CP212=1,"First trimester",Data1!CP212=2,"Second trimester",Data1!CP212=3,"Third trimester",Data1!CP212="null","null")</f>
        <v>First trimester</v>
      </c>
      <c r="L210" s="51" t="str" cm="1">
        <f t="array" ref="L210">_xlfn.IFS(Data2!EX212=1, "Adequate pregnancy monitoring", Data2!EX212=2, "Medium pregnancy monitoring", Data2!EX212=3, "Inadequate pregnancy monitoring",Data2!EX212="null","null")</f>
        <v>Inadequate pregnancy monitoring</v>
      </c>
      <c r="M210" t="str" cm="1">
        <f t="array" ref="M210">_xlfn.IFS(Data1!CG212=0,"No",Data1!CG212=1,"Yes",Data1!CG212="null","null")</f>
        <v>No</v>
      </c>
      <c r="N210" t="str" cm="1">
        <f t="array" ref="N210">_xlfn.IFS(Data1!CZ212=0,"No",Data1!CZ212=1,"Yes",Data1!CZ212="null","null")</f>
        <v>No</v>
      </c>
    </row>
    <row r="211" spans="1:14" ht="39.6" x14ac:dyDescent="0.25">
      <c r="A211" t="str">
        <f>Categorize!T211</f>
        <v>week not premature</v>
      </c>
      <c r="B211" t="str">
        <f>Categorize!I211</f>
        <v>20-39</v>
      </c>
      <c r="C211" s="51" t="str" cm="1">
        <f t="array" ref="C211">_xlfn.IFS(Data1!E213=1,"Isreal",Data1!E213=2,"the former Soviet Union",Data1!E213=3,"Else", Data1!E213="null","null")</f>
        <v>Isreal</v>
      </c>
      <c r="D211" t="str" cm="1">
        <f t="array" ref="D211">_xlfn.IFS(Data1!G213=1,"Yes",Data1!G213=0,"No",Data1!G213="null","null")</f>
        <v>No</v>
      </c>
      <c r="E211" t="str" cm="1">
        <f t="array" ref="E211">_xlfn.IFS(Data1!BY213=1,"Muslim Arab",Data1!BY213=2,"Christian Arab",Data1!BY213=3,"Russian Christian", Data1!BY213=4,"Circassian",Data1!BY213=5,"Druze", Data1!BY213=6,"Ethiopian", Data1!BY213=7,"Ashkenazi", Data1!BY213=8,"Mizrachi",Data1!BY213=9,"Other", Data1!BY213="null","null" )</f>
        <v>Christian Arab</v>
      </c>
      <c r="F211" t="str" cm="1">
        <f t="array" ref="F211">_xlfn.IFS(Data1!CA213=1,"Religious", Data1!CA213=2,"Traditional",Data1!CA213=3,"Secular", Data1!CA213="null", "null")</f>
        <v>Traditional</v>
      </c>
      <c r="G211" s="51" t="str" cm="1">
        <f t="array" ref="G211">_xlfn.IFS(Data1!CC213=1,"Elementary",Data1!CC213=2,"High-school",Data1!CC213=3,"Academic", Data1!CC213="null","null")</f>
        <v>High-school</v>
      </c>
      <c r="H211" s="51" t="str" cm="1">
        <f t="array" ref="H211">_xlfn.IFS(Data1!CF213=1,"Below average",Data1!CF213=2,"Average",Data1!CF213=3,"Above average",Data1!CF213="null","null")</f>
        <v>null</v>
      </c>
      <c r="I211" s="51" t="str" cm="1">
        <f t="array" ref="I211">_xlfn.IFS(Data3!FN212=1,"Never smoked",Data3!FN212=2,"Stopped smoking completely",Data3!FN212="3b","Smokes less than before pregnancy",Data3!FN212="3a","Smokes today as before pregnancy",Data3!FN212="null","null")</f>
        <v>Never smoked</v>
      </c>
      <c r="J211" t="str" cm="1">
        <f t="array" ref="J211">_xlfn.IFS(Data3!FQ212=0,"Doesnt smoke",Data3!FQ212=1,"Smoke",Data3!FQ212="null","null")</f>
        <v>Smoke</v>
      </c>
      <c r="K211" t="str" cm="1">
        <f t="array" ref="K211">_xlfn.IFS(Data1!CP213=1,"First trimester",Data1!CP213=2,"Second trimester",Data1!CP213=3,"Third trimester",Data1!CP213="null","null")</f>
        <v>First trimester</v>
      </c>
      <c r="L211" s="51" t="str" cm="1">
        <f t="array" ref="L211">_xlfn.IFS(Data2!EX213=1, "Adequate pregnancy monitoring", Data2!EX213=2, "Medium pregnancy monitoring", Data2!EX213=3, "Inadequate pregnancy monitoring",Data2!EX213="null","null")</f>
        <v>Inadequate pregnancy monitoring</v>
      </c>
      <c r="M211" t="str" cm="1">
        <f t="array" ref="M211">_xlfn.IFS(Data1!CG213=0,"No",Data1!CG213=1,"Yes",Data1!CG213="null","null")</f>
        <v>No</v>
      </c>
      <c r="N211" t="str" cm="1">
        <f t="array" ref="N211">_xlfn.IFS(Data1!CZ213=0,"No",Data1!CZ213=1,"Yes",Data1!CZ213="null","null")</f>
        <v>No</v>
      </c>
    </row>
    <row r="212" spans="1:14" ht="39.6" x14ac:dyDescent="0.25">
      <c r="A212" t="str">
        <f>Categorize!T212</f>
        <v>week not premature</v>
      </c>
      <c r="B212" t="str">
        <f>Categorize!I212</f>
        <v>20-39</v>
      </c>
      <c r="C212" s="51" t="str" cm="1">
        <f t="array" ref="C212">_xlfn.IFS(Data1!E214=1,"Isreal",Data1!E214=2,"the former Soviet Union",Data1!E214=3,"Else", Data1!E214="null","null")</f>
        <v>Isreal</v>
      </c>
      <c r="D212" t="str" cm="1">
        <f t="array" ref="D212">_xlfn.IFS(Data1!G214=1,"Yes",Data1!G214=0,"No",Data1!G214="null","null")</f>
        <v>No</v>
      </c>
      <c r="E212" t="str" cm="1">
        <f t="array" ref="E212">_xlfn.IFS(Data1!BY214=1,"Muslim Arab",Data1!BY214=2,"Christian Arab",Data1!BY214=3,"Russian Christian", Data1!BY214=4,"Circassian",Data1!BY214=5,"Druze", Data1!BY214=6,"Ethiopian", Data1!BY214=7,"Ashkenazi", Data1!BY214=8,"Mizrachi",Data1!BY214=9,"Other", Data1!BY214="null","null" )</f>
        <v>Muslim Arab</v>
      </c>
      <c r="F212" t="str" cm="1">
        <f t="array" ref="F212">_xlfn.IFS(Data1!CA214=1,"Religious", Data1!CA214=2,"Traditional",Data1!CA214=3,"Secular", Data1!CA214="null", "null")</f>
        <v>Secular</v>
      </c>
      <c r="G212" s="51" t="str" cm="1">
        <f t="array" ref="G212">_xlfn.IFS(Data1!CC214=1,"Elementary",Data1!CC214=2,"High-school",Data1!CC214=3,"Academic", Data1!CC214="null","null")</f>
        <v>High-school</v>
      </c>
      <c r="H212" s="51" t="str" cm="1">
        <f t="array" ref="H212">_xlfn.IFS(Data1!CF214=1,"Below average",Data1!CF214=2,"Average",Data1!CF214=3,"Above average",Data1!CF214="null","null")</f>
        <v>Below average</v>
      </c>
      <c r="I212" s="51" t="str" cm="1">
        <f t="array" ref="I212">_xlfn.IFS(Data3!FN213=1,"Never smoked",Data3!FN213=2,"Stopped smoking completely",Data3!FN213="3b","Smokes less than before pregnancy",Data3!FN213="3a","Smokes today as before pregnancy",Data3!FN213="null","null")</f>
        <v>Never smoked</v>
      </c>
      <c r="J212" t="str" cm="1">
        <f t="array" ref="J212">_xlfn.IFS(Data3!FQ213=0,"Doesnt smoke",Data3!FQ213=1,"Smoke",Data3!FQ213="null","null")</f>
        <v>Smoke</v>
      </c>
      <c r="K212" t="str" cm="1">
        <f t="array" ref="K212">_xlfn.IFS(Data1!CP214=1,"First trimester",Data1!CP214=2,"Second trimester",Data1!CP214=3,"Third trimester",Data1!CP214="null","null")</f>
        <v>Second trimester</v>
      </c>
      <c r="L212" s="51" t="str" cm="1">
        <f t="array" ref="L212">_xlfn.IFS(Data2!EX214=1, "Adequate pregnancy monitoring", Data2!EX214=2, "Medium pregnancy monitoring", Data2!EX214=3, "Inadequate pregnancy monitoring",Data2!EX214="null","null")</f>
        <v>Inadequate pregnancy monitoring</v>
      </c>
      <c r="M212" t="str" cm="1">
        <f t="array" ref="M212">_xlfn.IFS(Data1!CG214=0,"No",Data1!CG214=1,"Yes",Data1!CG214="null","null")</f>
        <v>No</v>
      </c>
      <c r="N212" t="str" cm="1">
        <f t="array" ref="N212">_xlfn.IFS(Data1!CZ214=0,"No",Data1!CZ214=1,"Yes",Data1!CZ214="null","null")</f>
        <v>No</v>
      </c>
    </row>
    <row r="213" spans="1:14" ht="39.6" x14ac:dyDescent="0.25">
      <c r="A213" t="str">
        <f>Categorize!T213</f>
        <v>week not premature</v>
      </c>
      <c r="B213" t="str">
        <f>Categorize!I213</f>
        <v>20-39</v>
      </c>
      <c r="C213" s="51" t="str" cm="1">
        <f t="array" ref="C213">_xlfn.IFS(Data1!E215=1,"Isreal",Data1!E215=2,"the former Soviet Union",Data1!E215=3,"Else", Data1!E215="null","null")</f>
        <v>Isreal</v>
      </c>
      <c r="D213" t="str" cm="1">
        <f t="array" ref="D213">_xlfn.IFS(Data1!G215=1,"Yes",Data1!G215=0,"No",Data1!G215="null","null")</f>
        <v>No</v>
      </c>
      <c r="E213" t="str" cm="1">
        <f t="array" ref="E213">_xlfn.IFS(Data1!BY215=1,"Muslim Arab",Data1!BY215=2,"Christian Arab",Data1!BY215=3,"Russian Christian", Data1!BY215=4,"Circassian",Data1!BY215=5,"Druze", Data1!BY215=6,"Ethiopian", Data1!BY215=7,"Ashkenazi", Data1!BY215=8,"Mizrachi",Data1!BY215=9,"Other", Data1!BY215="null","null" )</f>
        <v>Russian Christian</v>
      </c>
      <c r="F213" t="str" cm="1">
        <f t="array" ref="F213">_xlfn.IFS(Data1!CA215=1,"Religious", Data1!CA215=2,"Traditional",Data1!CA215=3,"Secular", Data1!CA215="null", "null")</f>
        <v>Traditional</v>
      </c>
      <c r="G213" s="51" t="str" cm="1">
        <f t="array" ref="G213">_xlfn.IFS(Data1!CC215=1,"Elementary",Data1!CC215=2,"High-school",Data1!CC215=3,"Academic", Data1!CC215="null","null")</f>
        <v>High-school</v>
      </c>
      <c r="H213" s="51" t="str" cm="1">
        <f t="array" ref="H213">_xlfn.IFS(Data1!CF215=1,"Below average",Data1!CF215=2,"Average",Data1!CF215=3,"Above average",Data1!CF215="null","null")</f>
        <v>null</v>
      </c>
      <c r="I213" s="51" t="str" cm="1">
        <f t="array" ref="I213">_xlfn.IFS(Data3!FN214=1,"Never smoked",Data3!FN214=2,"Stopped smoking completely",Data3!FN214="3b","Smokes less than before pregnancy",Data3!FN214="3a","Smokes today as before pregnancy",Data3!FN214="null","null")</f>
        <v>Never smoked</v>
      </c>
      <c r="J213" t="str" cm="1">
        <f t="array" ref="J213">_xlfn.IFS(Data3!FQ214=0,"Doesnt smoke",Data3!FQ214=1,"Smoke",Data3!FQ214="null","null")</f>
        <v>Smoke</v>
      </c>
      <c r="K213" t="str" cm="1">
        <f t="array" ref="K213">_xlfn.IFS(Data1!CP215=1,"First trimester",Data1!CP215=2,"Second trimester",Data1!CP215=3,"Third trimester",Data1!CP215="null","null")</f>
        <v>Second trimester</v>
      </c>
      <c r="L213" s="51" t="str" cm="1">
        <f t="array" ref="L213">_xlfn.IFS(Data2!EX215=1, "Adequate pregnancy monitoring", Data2!EX215=2, "Medium pregnancy monitoring", Data2!EX215=3, "Inadequate pregnancy monitoring",Data2!EX215="null","null")</f>
        <v>Medium pregnancy monitoring</v>
      </c>
      <c r="M213" t="str" cm="1">
        <f t="array" ref="M213">_xlfn.IFS(Data1!CG215=0,"No",Data1!CG215=1,"Yes",Data1!CG215="null","null")</f>
        <v>No</v>
      </c>
      <c r="N213" t="str" cm="1">
        <f t="array" ref="N213">_xlfn.IFS(Data1!CZ215=0,"No",Data1!CZ215=1,"Yes",Data1!CZ215="null","null")</f>
        <v>No</v>
      </c>
    </row>
    <row r="214" spans="1:14" ht="39.6" x14ac:dyDescent="0.25">
      <c r="A214" t="str">
        <f>Categorize!T214</f>
        <v>week not premature</v>
      </c>
      <c r="B214" t="str">
        <f>Categorize!I214</f>
        <v>20-39</v>
      </c>
      <c r="C214" s="51" t="str" cm="1">
        <f t="array" ref="C214">_xlfn.IFS(Data1!E216=1,"Isreal",Data1!E216=2,"the former Soviet Union",Data1!E216=3,"Else", Data1!E216="null","null")</f>
        <v>Isreal</v>
      </c>
      <c r="D214" t="str" cm="1">
        <f t="array" ref="D214">_xlfn.IFS(Data1!G216=1,"Yes",Data1!G216=0,"No",Data1!G216="null","null")</f>
        <v>No</v>
      </c>
      <c r="E214" t="str" cm="1">
        <f t="array" ref="E214">_xlfn.IFS(Data1!BY216=1,"Muslim Arab",Data1!BY216=2,"Christian Arab",Data1!BY216=3,"Russian Christian", Data1!BY216=4,"Circassian",Data1!BY216=5,"Druze", Data1!BY216=6,"Ethiopian", Data1!BY216=7,"Ashkenazi", Data1!BY216=8,"Mizrachi",Data1!BY216=9,"Other", Data1!BY216="null","null" )</f>
        <v>Muslim Arab</v>
      </c>
      <c r="F214" t="str" cm="1">
        <f t="array" ref="F214">_xlfn.IFS(Data1!CA216=1,"Religious", Data1!CA216=2,"Traditional",Data1!CA216=3,"Secular", Data1!CA216="null", "null")</f>
        <v>Traditional</v>
      </c>
      <c r="G214" s="51" t="str" cm="1">
        <f t="array" ref="G214">_xlfn.IFS(Data1!CC216=1,"Elementary",Data1!CC216=2,"High-school",Data1!CC216=3,"Academic", Data1!CC216="null","null")</f>
        <v>Academic</v>
      </c>
      <c r="H214" s="51" t="str" cm="1">
        <f t="array" ref="H214">_xlfn.IFS(Data1!CF216=1,"Below average",Data1!CF216=2,"Average",Data1!CF216=3,"Above average",Data1!CF216="null","null")</f>
        <v>Average</v>
      </c>
      <c r="I214" s="51" t="str" cm="1">
        <f t="array" ref="I214">_xlfn.IFS(Data3!FN215=1,"Never smoked",Data3!FN215=2,"Stopped smoking completely",Data3!FN215="3b","Smokes less than before pregnancy",Data3!FN215="3a","Smokes today as before pregnancy",Data3!FN215="null","null")</f>
        <v>Never smoked</v>
      </c>
      <c r="J214" t="str" cm="1">
        <f t="array" ref="J214">_xlfn.IFS(Data3!FQ215=0,"Doesnt smoke",Data3!FQ215=1,"Smoke",Data3!FQ215="null","null")</f>
        <v>Doesnt smoke</v>
      </c>
      <c r="K214" t="str" cm="1">
        <f t="array" ref="K214">_xlfn.IFS(Data1!CP216=1,"First trimester",Data1!CP216=2,"Second trimester",Data1!CP216=3,"Third trimester",Data1!CP216="null","null")</f>
        <v>Third trimester</v>
      </c>
      <c r="L214" s="51" t="str" cm="1">
        <f t="array" ref="L214">_xlfn.IFS(Data2!EX216=1, "Adequate pregnancy monitoring", Data2!EX216=2, "Medium pregnancy monitoring", Data2!EX216=3, "Inadequate pregnancy monitoring",Data2!EX216="null","null")</f>
        <v>Inadequate pregnancy monitoring</v>
      </c>
      <c r="M214" t="str" cm="1">
        <f t="array" ref="M214">_xlfn.IFS(Data1!CG216=0,"No",Data1!CG216=1,"Yes",Data1!CG216="null","null")</f>
        <v>No</v>
      </c>
      <c r="N214" t="str" cm="1">
        <f t="array" ref="N214">_xlfn.IFS(Data1!CZ216=0,"No",Data1!CZ216=1,"Yes",Data1!CZ216="null","null")</f>
        <v>No</v>
      </c>
    </row>
    <row r="215" spans="1:14" ht="39.6" x14ac:dyDescent="0.25">
      <c r="A215" t="str">
        <f>Categorize!T215</f>
        <v>week not premature</v>
      </c>
      <c r="B215" t="str">
        <f>Categorize!I215</f>
        <v>20-39</v>
      </c>
      <c r="C215" s="51" t="str" cm="1">
        <f t="array" ref="C215">_xlfn.IFS(Data1!E217=1,"Isreal",Data1!E217=2,"the former Soviet Union",Data1!E217=3,"Else", Data1!E217="null","null")</f>
        <v>Isreal</v>
      </c>
      <c r="D215" t="str" cm="1">
        <f t="array" ref="D215">_xlfn.IFS(Data1!G217=1,"Yes",Data1!G217=0,"No",Data1!G217="null","null")</f>
        <v>No</v>
      </c>
      <c r="E215" t="str" cm="1">
        <f t="array" ref="E215">_xlfn.IFS(Data1!BY217=1,"Muslim Arab",Data1!BY217=2,"Christian Arab",Data1!BY217=3,"Russian Christian", Data1!BY217=4,"Circassian",Data1!BY217=5,"Druze", Data1!BY217=6,"Ethiopian", Data1!BY217=7,"Ashkenazi", Data1!BY217=8,"Mizrachi",Data1!BY217=9,"Other", Data1!BY217="null","null" )</f>
        <v>Christian Arab</v>
      </c>
      <c r="F215" t="str" cm="1">
        <f t="array" ref="F215">_xlfn.IFS(Data1!CA217=1,"Religious", Data1!CA217=2,"Traditional",Data1!CA217=3,"Secular", Data1!CA217="null", "null")</f>
        <v>Traditional</v>
      </c>
      <c r="G215" s="51" t="str" cm="1">
        <f t="array" ref="G215">_xlfn.IFS(Data1!CC217=1,"Elementary",Data1!CC217=2,"High-school",Data1!CC217=3,"Academic", Data1!CC217="null","null")</f>
        <v>High-school</v>
      </c>
      <c r="H215" s="51" t="str" cm="1">
        <f t="array" ref="H215">_xlfn.IFS(Data1!CF217=1,"Below average",Data1!CF217=2,"Average",Data1!CF217=3,"Above average",Data1!CF217="null","null")</f>
        <v>null</v>
      </c>
      <c r="I215" s="51" t="str" cm="1">
        <f t="array" ref="I215">_xlfn.IFS(Data3!FN216=1,"Never smoked",Data3!FN216=2,"Stopped smoking completely",Data3!FN216="3b","Smokes less than before pregnancy",Data3!FN216="3a","Smokes today as before pregnancy",Data3!FN216="null","null")</f>
        <v>Never smoked</v>
      </c>
      <c r="J215" t="str" cm="1">
        <f t="array" ref="J215">_xlfn.IFS(Data3!FQ216=0,"Doesnt smoke",Data3!FQ216=1,"Smoke",Data3!FQ216="null","null")</f>
        <v>Smoke</v>
      </c>
      <c r="K215" t="str" cm="1">
        <f t="array" ref="K215">_xlfn.IFS(Data1!CP217=1,"First trimester",Data1!CP217=2,"Second trimester",Data1!CP217=3,"Third trimester",Data1!CP217="null","null")</f>
        <v>Second trimester</v>
      </c>
      <c r="L215" s="51" t="str" cm="1">
        <f t="array" ref="L215">_xlfn.IFS(Data2!EX217=1, "Adequate pregnancy monitoring", Data2!EX217=2, "Medium pregnancy monitoring", Data2!EX217=3, "Inadequate pregnancy monitoring",Data2!EX217="null","null")</f>
        <v>Inadequate pregnancy monitoring</v>
      </c>
      <c r="M215" t="str" cm="1">
        <f t="array" ref="M215">_xlfn.IFS(Data1!CG217=0,"No",Data1!CG217=1,"Yes",Data1!CG217="null","null")</f>
        <v>No</v>
      </c>
      <c r="N215" t="str" cm="1">
        <f t="array" ref="N215">_xlfn.IFS(Data1!CZ217=0,"No",Data1!CZ217=1,"Yes",Data1!CZ217="null","null")</f>
        <v>No</v>
      </c>
    </row>
    <row r="216" spans="1:14" ht="39.6" x14ac:dyDescent="0.25">
      <c r="A216" t="str">
        <f>Categorize!T216</f>
        <v>week not premature</v>
      </c>
      <c r="B216" t="str">
        <f>Categorize!I216</f>
        <v>20-39</v>
      </c>
      <c r="C216" s="51" t="str" cm="1">
        <f t="array" ref="C216">_xlfn.IFS(Data1!E218=1,"Isreal",Data1!E218=2,"the former Soviet Union",Data1!E218=3,"Else", Data1!E218="null","null")</f>
        <v>Isreal</v>
      </c>
      <c r="D216" t="str" cm="1">
        <f t="array" ref="D216">_xlfn.IFS(Data1!G218=1,"Yes",Data1!G218=0,"No",Data1!G218="null","null")</f>
        <v>No</v>
      </c>
      <c r="E216" t="str" cm="1">
        <f t="array" ref="E216">_xlfn.IFS(Data1!BY218=1,"Muslim Arab",Data1!BY218=2,"Christian Arab",Data1!BY218=3,"Russian Christian", Data1!BY218=4,"Circassian",Data1!BY218=5,"Druze", Data1!BY218=6,"Ethiopian", Data1!BY218=7,"Ashkenazi", Data1!BY218=8,"Mizrachi",Data1!BY218=9,"Other", Data1!BY218="null","null" )</f>
        <v>Russian Christian</v>
      </c>
      <c r="F216" t="str" cm="1">
        <f t="array" ref="F216">_xlfn.IFS(Data1!CA218=1,"Religious", Data1!CA218=2,"Traditional",Data1!CA218=3,"Secular", Data1!CA218="null", "null")</f>
        <v>Traditional</v>
      </c>
      <c r="G216" s="51" t="str" cm="1">
        <f t="array" ref="G216">_xlfn.IFS(Data1!CC218=1,"Elementary",Data1!CC218=2,"High-school",Data1!CC218=3,"Academic", Data1!CC218="null","null")</f>
        <v>Academic</v>
      </c>
      <c r="H216" s="51" t="str" cm="1">
        <f t="array" ref="H216">_xlfn.IFS(Data1!CF218=1,"Below average",Data1!CF218=2,"Average",Data1!CF218=3,"Above average",Data1!CF218="null","null")</f>
        <v>Average</v>
      </c>
      <c r="I216" s="51" t="str" cm="1">
        <f t="array" ref="I216">_xlfn.IFS(Data3!FN217=1,"Never smoked",Data3!FN217=2,"Stopped smoking completely",Data3!FN217="3b","Smokes less than before pregnancy",Data3!FN217="3a","Smokes today as before pregnancy",Data3!FN217="null","null")</f>
        <v>Never smoked</v>
      </c>
      <c r="J216" t="str" cm="1">
        <f t="array" ref="J216">_xlfn.IFS(Data3!FQ217=0,"Doesnt smoke",Data3!FQ217=1,"Smoke",Data3!FQ217="null","null")</f>
        <v>Doesnt smoke</v>
      </c>
      <c r="K216" t="str" cm="1">
        <f t="array" ref="K216">_xlfn.IFS(Data1!CP218=1,"First trimester",Data1!CP218=2,"Second trimester",Data1!CP218=3,"Third trimester",Data1!CP218="null","null")</f>
        <v>Second trimester</v>
      </c>
      <c r="L216" s="51" t="str" cm="1">
        <f t="array" ref="L216">_xlfn.IFS(Data2!EX218=1, "Adequate pregnancy monitoring", Data2!EX218=2, "Medium pregnancy monitoring", Data2!EX218=3, "Inadequate pregnancy monitoring",Data2!EX218="null","null")</f>
        <v>Inadequate pregnancy monitoring</v>
      </c>
      <c r="M216" t="str" cm="1">
        <f t="array" ref="M216">_xlfn.IFS(Data1!CG218=0,"No",Data1!CG218=1,"Yes",Data1!CG218="null","null")</f>
        <v>No</v>
      </c>
      <c r="N216" t="str" cm="1">
        <f t="array" ref="N216">_xlfn.IFS(Data1!CZ218=0,"No",Data1!CZ218=1,"Yes",Data1!CZ218="null","null")</f>
        <v>No</v>
      </c>
    </row>
    <row r="217" spans="1:14" ht="39.6" x14ac:dyDescent="0.25">
      <c r="A217" t="str">
        <f>Categorize!T217</f>
        <v>week not premature</v>
      </c>
      <c r="B217" t="str">
        <f>Categorize!I217</f>
        <v>20-39</v>
      </c>
      <c r="C217" s="51" t="str" cm="1">
        <f t="array" ref="C217">_xlfn.IFS(Data1!E219=1,"Isreal",Data1!E219=2,"the former Soviet Union",Data1!E219=3,"Else", Data1!E219="null","null")</f>
        <v>Isreal</v>
      </c>
      <c r="D217" t="str" cm="1">
        <f t="array" ref="D217">_xlfn.IFS(Data1!G219=1,"Yes",Data1!G219=0,"No",Data1!G219="null","null")</f>
        <v>No</v>
      </c>
      <c r="E217" t="str" cm="1">
        <f t="array" ref="E217">_xlfn.IFS(Data1!BY219=1,"Muslim Arab",Data1!BY219=2,"Christian Arab",Data1!BY219=3,"Russian Christian", Data1!BY219=4,"Circassian",Data1!BY219=5,"Druze", Data1!BY219=6,"Ethiopian", Data1!BY219=7,"Ashkenazi", Data1!BY219=8,"Mizrachi",Data1!BY219=9,"Other", Data1!BY219="null","null" )</f>
        <v>Muslim Arab</v>
      </c>
      <c r="F217" t="str" cm="1">
        <f t="array" ref="F217">_xlfn.IFS(Data1!CA219=1,"Religious", Data1!CA219=2,"Traditional",Data1!CA219=3,"Secular", Data1!CA219="null", "null")</f>
        <v>Traditional</v>
      </c>
      <c r="G217" s="51" t="str" cm="1">
        <f t="array" ref="G217">_xlfn.IFS(Data1!CC219=1,"Elementary",Data1!CC219=2,"High-school",Data1!CC219=3,"Academic", Data1!CC219="null","null")</f>
        <v>High-school</v>
      </c>
      <c r="H217" s="51" t="str" cm="1">
        <f t="array" ref="H217">_xlfn.IFS(Data1!CF219=1,"Below average",Data1!CF219=2,"Average",Data1!CF219=3,"Above average",Data1!CF219="null","null")</f>
        <v>Below average</v>
      </c>
      <c r="I217" s="51" t="str" cm="1">
        <f t="array" ref="I217">_xlfn.IFS(Data3!FN218=1,"Never smoked",Data3!FN218=2,"Stopped smoking completely",Data3!FN218="3b","Smokes less than before pregnancy",Data3!FN218="3a","Smokes today as before pregnancy",Data3!FN218="null","null")</f>
        <v>Smokes today as before pregnancy</v>
      </c>
      <c r="J217" t="str" cm="1">
        <f t="array" ref="J217">_xlfn.IFS(Data3!FQ218=0,"Doesnt smoke",Data3!FQ218=1,"Smoke",Data3!FQ218="null","null")</f>
        <v>Smoke</v>
      </c>
      <c r="K217" t="str" cm="1">
        <f t="array" ref="K217">_xlfn.IFS(Data1!CP219=1,"First trimester",Data1!CP219=2,"Second trimester",Data1!CP219=3,"Third trimester",Data1!CP219="null","null")</f>
        <v>First trimester</v>
      </c>
      <c r="L217" s="51" t="str" cm="1">
        <f t="array" ref="L217">_xlfn.IFS(Data2!EX219=1, "Adequate pregnancy monitoring", Data2!EX219=2, "Medium pregnancy monitoring", Data2!EX219=3, "Inadequate pregnancy monitoring",Data2!EX219="null","null")</f>
        <v>Medium pregnancy monitoring</v>
      </c>
      <c r="M217" t="str" cm="1">
        <f t="array" ref="M217">_xlfn.IFS(Data1!CG219=0,"No",Data1!CG219=1,"Yes",Data1!CG219="null","null")</f>
        <v>No</v>
      </c>
      <c r="N217" t="str" cm="1">
        <f t="array" ref="N217">_xlfn.IFS(Data1!CZ219=0,"No",Data1!CZ219=1,"Yes",Data1!CZ219="null","null")</f>
        <v>No</v>
      </c>
    </row>
    <row r="218" spans="1:14" ht="39.6" x14ac:dyDescent="0.25">
      <c r="A218" t="str">
        <f>Categorize!T218</f>
        <v>week not premature</v>
      </c>
      <c r="B218" t="str">
        <f>Categorize!I218</f>
        <v>20-39</v>
      </c>
      <c r="C218" s="51" t="str" cm="1">
        <f t="array" ref="C218">_xlfn.IFS(Data1!E220=1,"Isreal",Data1!E220=2,"the former Soviet Union",Data1!E220=3,"Else", Data1!E220="null","null")</f>
        <v>Isreal</v>
      </c>
      <c r="D218" t="str" cm="1">
        <f t="array" ref="D218">_xlfn.IFS(Data1!G220=1,"Yes",Data1!G220=0,"No",Data1!G220="null","null")</f>
        <v>No</v>
      </c>
      <c r="E218" t="str" cm="1">
        <f t="array" ref="E218">_xlfn.IFS(Data1!BY220=1,"Muslim Arab",Data1!BY220=2,"Christian Arab",Data1!BY220=3,"Russian Christian", Data1!BY220=4,"Circassian",Data1!BY220=5,"Druze", Data1!BY220=6,"Ethiopian", Data1!BY220=7,"Ashkenazi", Data1!BY220=8,"Mizrachi",Data1!BY220=9,"Other", Data1!BY220="null","null" )</f>
        <v>Muslim Arab</v>
      </c>
      <c r="F218" t="str" cm="1">
        <f t="array" ref="F218">_xlfn.IFS(Data1!CA220=1,"Religious", Data1!CA220=2,"Traditional",Data1!CA220=3,"Secular", Data1!CA220="null", "null")</f>
        <v>Traditional</v>
      </c>
      <c r="G218" s="51" t="str" cm="1">
        <f t="array" ref="G218">_xlfn.IFS(Data1!CC220=1,"Elementary",Data1!CC220=2,"High-school",Data1!CC220=3,"Academic", Data1!CC220="null","null")</f>
        <v>High-school</v>
      </c>
      <c r="H218" s="51" t="str" cm="1">
        <f t="array" ref="H218">_xlfn.IFS(Data1!CF220=1,"Below average",Data1!CF220=2,"Average",Data1!CF220=3,"Above average",Data1!CF220="null","null")</f>
        <v>null</v>
      </c>
      <c r="I218" s="51" t="str" cm="1">
        <f t="array" ref="I218">_xlfn.IFS(Data3!FN219=1,"Never smoked",Data3!FN219=2,"Stopped smoking completely",Data3!FN219="3b","Smokes less than before pregnancy",Data3!FN219="3a","Smokes today as before pregnancy",Data3!FN219="null","null")</f>
        <v>Never smoked</v>
      </c>
      <c r="J218" t="str" cm="1">
        <f t="array" ref="J218">_xlfn.IFS(Data3!FQ219=0,"Doesnt smoke",Data3!FQ219=1,"Smoke",Data3!FQ219="null","null")</f>
        <v>Doesnt smoke</v>
      </c>
      <c r="K218" t="str" cm="1">
        <f t="array" ref="K218">_xlfn.IFS(Data1!CP220=1,"First trimester",Data1!CP220=2,"Second trimester",Data1!CP220=3,"Third trimester",Data1!CP220="null","null")</f>
        <v>Second trimester</v>
      </c>
      <c r="L218" s="51" t="str" cm="1">
        <f t="array" ref="L218">_xlfn.IFS(Data2!EX220=1, "Adequate pregnancy monitoring", Data2!EX220=2, "Medium pregnancy monitoring", Data2!EX220=3, "Inadequate pregnancy monitoring",Data2!EX220="null","null")</f>
        <v>Inadequate pregnancy monitoring</v>
      </c>
      <c r="M218" t="str" cm="1">
        <f t="array" ref="M218">_xlfn.IFS(Data1!CG220=0,"No",Data1!CG220=1,"Yes",Data1!CG220="null","null")</f>
        <v>No</v>
      </c>
      <c r="N218" t="str" cm="1">
        <f t="array" ref="N218">_xlfn.IFS(Data1!CZ220=0,"No",Data1!CZ220=1,"Yes",Data1!CZ220="null","null")</f>
        <v>No</v>
      </c>
    </row>
    <row r="219" spans="1:14" ht="39.6" x14ac:dyDescent="0.25">
      <c r="A219" t="str">
        <f>Categorize!T219</f>
        <v>week not premature</v>
      </c>
      <c r="B219" t="str">
        <f>Categorize!I219</f>
        <v>20-39</v>
      </c>
      <c r="C219" s="51" t="str" cm="1">
        <f t="array" ref="C219">_xlfn.IFS(Data1!E221=1,"Isreal",Data1!E221=2,"the former Soviet Union",Data1!E221=3,"Else", Data1!E221="null","null")</f>
        <v>the former Soviet Union</v>
      </c>
      <c r="D219" t="str" cm="1">
        <f t="array" ref="D219">_xlfn.IFS(Data1!G221=1,"Yes",Data1!G221=0,"No",Data1!G221="null","null")</f>
        <v>No</v>
      </c>
      <c r="E219" t="str" cm="1">
        <f t="array" ref="E219">_xlfn.IFS(Data1!BY221=1,"Muslim Arab",Data1!BY221=2,"Christian Arab",Data1!BY221=3,"Russian Christian", Data1!BY221=4,"Circassian",Data1!BY221=5,"Druze", Data1!BY221=6,"Ethiopian", Data1!BY221=7,"Ashkenazi", Data1!BY221=8,"Mizrachi",Data1!BY221=9,"Other", Data1!BY221="null","null" )</f>
        <v>Muslim Arab</v>
      </c>
      <c r="F219" t="str" cm="1">
        <f t="array" ref="F219">_xlfn.IFS(Data1!CA221=1,"Religious", Data1!CA221=2,"Traditional",Data1!CA221=3,"Secular", Data1!CA221="null", "null")</f>
        <v>Secular</v>
      </c>
      <c r="G219" s="51" t="str" cm="1">
        <f t="array" ref="G219">_xlfn.IFS(Data1!CC221=1,"Elementary",Data1!CC221=2,"High-school",Data1!CC221=3,"Academic", Data1!CC221="null","null")</f>
        <v>High-school</v>
      </c>
      <c r="H219" s="51" t="str" cm="1">
        <f t="array" ref="H219">_xlfn.IFS(Data1!CF221=1,"Below average",Data1!CF221=2,"Average",Data1!CF221=3,"Above average",Data1!CF221="null","null")</f>
        <v>Average</v>
      </c>
      <c r="I219" s="51" t="str" cm="1">
        <f t="array" ref="I219">_xlfn.IFS(Data3!FN220=1,"Never smoked",Data3!FN220=2,"Stopped smoking completely",Data3!FN220="3b","Smokes less than before pregnancy",Data3!FN220="3a","Smokes today as before pregnancy",Data3!FN220="null","null")</f>
        <v>Stopped smoking completely</v>
      </c>
      <c r="J219" t="str" cm="1">
        <f t="array" ref="J219">_xlfn.IFS(Data3!FQ220=0,"Doesnt smoke",Data3!FQ220=1,"Smoke",Data3!FQ220="null","null")</f>
        <v>Smoke</v>
      </c>
      <c r="K219" t="str" cm="1">
        <f t="array" ref="K219">_xlfn.IFS(Data1!CP221=1,"First trimester",Data1!CP221=2,"Second trimester",Data1!CP221=3,"Third trimester",Data1!CP221="null","null")</f>
        <v>First trimester</v>
      </c>
      <c r="L219" s="51" t="str" cm="1">
        <f t="array" ref="L219">_xlfn.IFS(Data2!EX221=1, "Adequate pregnancy monitoring", Data2!EX221=2, "Medium pregnancy monitoring", Data2!EX221=3, "Inadequate pregnancy monitoring",Data2!EX221="null","null")</f>
        <v>Adequate pregnancy monitoring</v>
      </c>
      <c r="M219" t="str" cm="1">
        <f t="array" ref="M219">_xlfn.IFS(Data1!CG221=0,"No",Data1!CG221=1,"Yes",Data1!CG221="null","null")</f>
        <v>No</v>
      </c>
      <c r="N219" t="str" cm="1">
        <f t="array" ref="N219">_xlfn.IFS(Data1!CZ221=0,"No",Data1!CZ221=1,"Yes",Data1!CZ221="null","null")</f>
        <v>No</v>
      </c>
    </row>
    <row r="220" spans="1:14" ht="39.6" x14ac:dyDescent="0.25">
      <c r="A220" t="str">
        <f>Categorize!T220</f>
        <v>week not premature</v>
      </c>
      <c r="B220" t="str">
        <f>Categorize!I220</f>
        <v>20-39</v>
      </c>
      <c r="C220" s="51" t="str" cm="1">
        <f t="array" ref="C220">_xlfn.IFS(Data1!E222=1,"Isreal",Data1!E222=2,"the former Soviet Union",Data1!E222=3,"Else", Data1!E222="null","null")</f>
        <v>Isreal</v>
      </c>
      <c r="D220" t="str" cm="1">
        <f t="array" ref="D220">_xlfn.IFS(Data1!G222=1,"Yes",Data1!G222=0,"No",Data1!G222="null","null")</f>
        <v>No</v>
      </c>
      <c r="E220" t="str" cm="1">
        <f t="array" ref="E220">_xlfn.IFS(Data1!BY222=1,"Muslim Arab",Data1!BY222=2,"Christian Arab",Data1!BY222=3,"Russian Christian", Data1!BY222=4,"Circassian",Data1!BY222=5,"Druze", Data1!BY222=6,"Ethiopian", Data1!BY222=7,"Ashkenazi", Data1!BY222=8,"Mizrachi",Data1!BY222=9,"Other", Data1!BY222="null","null" )</f>
        <v>Muslim Arab</v>
      </c>
      <c r="F220" t="str" cm="1">
        <f t="array" ref="F220">_xlfn.IFS(Data1!CA222=1,"Religious", Data1!CA222=2,"Traditional",Data1!CA222=3,"Secular", Data1!CA222="null", "null")</f>
        <v>Secular</v>
      </c>
      <c r="G220" s="51" t="str" cm="1">
        <f t="array" ref="G220">_xlfn.IFS(Data1!CC222=1,"Elementary",Data1!CC222=2,"High-school",Data1!CC222=3,"Academic", Data1!CC222="null","null")</f>
        <v>High-school</v>
      </c>
      <c r="H220" s="51" t="str" cm="1">
        <f t="array" ref="H220">_xlfn.IFS(Data1!CF222=1,"Below average",Data1!CF222=2,"Average",Data1!CF222=3,"Above average",Data1!CF222="null","null")</f>
        <v>Average</v>
      </c>
      <c r="I220" s="51" t="str" cm="1">
        <f t="array" ref="I220">_xlfn.IFS(Data3!FN221=1,"Never smoked",Data3!FN221=2,"Stopped smoking completely",Data3!FN221="3b","Smokes less than before pregnancy",Data3!FN221="3a","Smokes today as before pregnancy",Data3!FN221="null","null")</f>
        <v>Never smoked</v>
      </c>
      <c r="J220" t="str" cm="1">
        <f t="array" ref="J220">_xlfn.IFS(Data3!FQ221=0,"Doesnt smoke",Data3!FQ221=1,"Smoke",Data3!FQ221="null","null")</f>
        <v>Doesnt smoke</v>
      </c>
      <c r="K220" t="str" cm="1">
        <f t="array" ref="K220">_xlfn.IFS(Data1!CP222=1,"First trimester",Data1!CP222=2,"Second trimester",Data1!CP222=3,"Third trimester",Data1!CP222="null","null")</f>
        <v>First trimester</v>
      </c>
      <c r="L220" s="51" t="str" cm="1">
        <f t="array" ref="L220">_xlfn.IFS(Data2!EX222=1, "Adequate pregnancy monitoring", Data2!EX222=2, "Medium pregnancy monitoring", Data2!EX222=3, "Inadequate pregnancy monitoring",Data2!EX222="null","null")</f>
        <v>Medium pregnancy monitoring</v>
      </c>
      <c r="M220" t="str" cm="1">
        <f t="array" ref="M220">_xlfn.IFS(Data1!CG222=0,"No",Data1!CG222=1,"Yes",Data1!CG222="null","null")</f>
        <v>No</v>
      </c>
      <c r="N220" t="str" cm="1">
        <f t="array" ref="N220">_xlfn.IFS(Data1!CZ222=0,"No",Data1!CZ222=1,"Yes",Data1!CZ222="null","null")</f>
        <v>No</v>
      </c>
    </row>
    <row r="221" spans="1:14" ht="39.6" x14ac:dyDescent="0.25">
      <c r="A221" t="str">
        <f>Categorize!T221</f>
        <v>week not premature</v>
      </c>
      <c r="B221" t="str">
        <f>Categorize!I221</f>
        <v>20-39</v>
      </c>
      <c r="C221" s="51" t="str" cm="1">
        <f t="array" ref="C221">_xlfn.IFS(Data1!E223=1,"Isreal",Data1!E223=2,"the former Soviet Union",Data1!E223=3,"Else", Data1!E223="null","null")</f>
        <v>Isreal</v>
      </c>
      <c r="D221" t="str" cm="1">
        <f t="array" ref="D221">_xlfn.IFS(Data1!G223=1,"Yes",Data1!G223=0,"No",Data1!G223="null","null")</f>
        <v>No</v>
      </c>
      <c r="E221" t="str" cm="1">
        <f t="array" ref="E221">_xlfn.IFS(Data1!BY223=1,"Muslim Arab",Data1!BY223=2,"Christian Arab",Data1!BY223=3,"Russian Christian", Data1!BY223=4,"Circassian",Data1!BY223=5,"Druze", Data1!BY223=6,"Ethiopian", Data1!BY223=7,"Ashkenazi", Data1!BY223=8,"Mizrachi",Data1!BY223=9,"Other", Data1!BY223="null","null" )</f>
        <v>Muslim Arab</v>
      </c>
      <c r="F221" t="str" cm="1">
        <f t="array" ref="F221">_xlfn.IFS(Data1!CA223=1,"Religious", Data1!CA223=2,"Traditional",Data1!CA223=3,"Secular", Data1!CA223="null", "null")</f>
        <v>Secular</v>
      </c>
      <c r="G221" s="51" t="str" cm="1">
        <f t="array" ref="G221">_xlfn.IFS(Data1!CC223=1,"Elementary",Data1!CC223=2,"High-school",Data1!CC223=3,"Academic", Data1!CC223="null","null")</f>
        <v>High-school</v>
      </c>
      <c r="H221" s="51" t="str" cm="1">
        <f t="array" ref="H221">_xlfn.IFS(Data1!CF223=1,"Below average",Data1!CF223=2,"Average",Data1!CF223=3,"Above average",Data1!CF223="null","null")</f>
        <v>Average</v>
      </c>
      <c r="I221" s="51" t="str" cm="1">
        <f t="array" ref="I221">_xlfn.IFS(Data3!FN222=1,"Never smoked",Data3!FN222=2,"Stopped smoking completely",Data3!FN222="3b","Smokes less than before pregnancy",Data3!FN222="3a","Smokes today as before pregnancy",Data3!FN222="null","null")</f>
        <v>Never smoked</v>
      </c>
      <c r="J221" t="str" cm="1">
        <f t="array" ref="J221">_xlfn.IFS(Data3!FQ222=0,"Doesnt smoke",Data3!FQ222=1,"Smoke",Data3!FQ222="null","null")</f>
        <v>Doesnt smoke</v>
      </c>
      <c r="K221" t="str" cm="1">
        <f t="array" ref="K221">_xlfn.IFS(Data1!CP223=1,"First trimester",Data1!CP223=2,"Second trimester",Data1!CP223=3,"Third trimester",Data1!CP223="null","null")</f>
        <v>First trimester</v>
      </c>
      <c r="L221" s="51" t="str" cm="1">
        <f t="array" ref="L221">_xlfn.IFS(Data2!EX223=1, "Adequate pregnancy monitoring", Data2!EX223=2, "Medium pregnancy monitoring", Data2!EX223=3, "Inadequate pregnancy monitoring",Data2!EX223="null","null")</f>
        <v>Inadequate pregnancy monitoring</v>
      </c>
      <c r="M221" t="str" cm="1">
        <f t="array" ref="M221">_xlfn.IFS(Data1!CG223=0,"No",Data1!CG223=1,"Yes",Data1!CG223="null","null")</f>
        <v>No</v>
      </c>
      <c r="N221" t="str" cm="1">
        <f t="array" ref="N221">_xlfn.IFS(Data1!CZ223=0,"No",Data1!CZ223=1,"Yes",Data1!CZ223="null","null")</f>
        <v>No</v>
      </c>
    </row>
    <row r="222" spans="1:14" ht="39.6" x14ac:dyDescent="0.25">
      <c r="A222" t="str">
        <f>Categorize!T222</f>
        <v>week not premature</v>
      </c>
      <c r="B222" t="str">
        <f>Categorize!I222</f>
        <v>20-39</v>
      </c>
      <c r="C222" s="51" t="str" cm="1">
        <f t="array" ref="C222">_xlfn.IFS(Data1!E224=1,"Isreal",Data1!E224=2,"the former Soviet Union",Data1!E224=3,"Else", Data1!E224="null","null")</f>
        <v>Isreal</v>
      </c>
      <c r="D222" t="str" cm="1">
        <f t="array" ref="D222">_xlfn.IFS(Data1!G224=1,"Yes",Data1!G224=0,"No",Data1!G224="null","null")</f>
        <v>No</v>
      </c>
      <c r="E222" t="str" cm="1">
        <f t="array" ref="E222">_xlfn.IFS(Data1!BY224=1,"Muslim Arab",Data1!BY224=2,"Christian Arab",Data1!BY224=3,"Russian Christian", Data1!BY224=4,"Circassian",Data1!BY224=5,"Druze", Data1!BY224=6,"Ethiopian", Data1!BY224=7,"Ashkenazi", Data1!BY224=8,"Mizrachi",Data1!BY224=9,"Other", Data1!BY224="null","null" )</f>
        <v>Muslim Arab</v>
      </c>
      <c r="F222" t="str" cm="1">
        <f t="array" ref="F222">_xlfn.IFS(Data1!CA224=1,"Religious", Data1!CA224=2,"Traditional",Data1!CA224=3,"Secular", Data1!CA224="null", "null")</f>
        <v>Religious</v>
      </c>
      <c r="G222" s="51" t="str" cm="1">
        <f t="array" ref="G222">_xlfn.IFS(Data1!CC224=1,"Elementary",Data1!CC224=2,"High-school",Data1!CC224=3,"Academic", Data1!CC224="null","null")</f>
        <v>High-school</v>
      </c>
      <c r="H222" s="51" t="str" cm="1">
        <f t="array" ref="H222">_xlfn.IFS(Data1!CF224=1,"Below average",Data1!CF224=2,"Average",Data1!CF224=3,"Above average",Data1!CF224="null","null")</f>
        <v>null</v>
      </c>
      <c r="I222" s="51" t="str" cm="1">
        <f t="array" ref="I222">_xlfn.IFS(Data3!FN223=1,"Never smoked",Data3!FN223=2,"Stopped smoking completely",Data3!FN223="3b","Smokes less than before pregnancy",Data3!FN223="3a","Smokes today as before pregnancy",Data3!FN223="null","null")</f>
        <v>Never smoked</v>
      </c>
      <c r="J222" t="str" cm="1">
        <f t="array" ref="J222">_xlfn.IFS(Data3!FQ223=0,"Doesnt smoke",Data3!FQ223=1,"Smoke",Data3!FQ223="null","null")</f>
        <v>Doesnt smoke</v>
      </c>
      <c r="K222" t="str" cm="1">
        <f t="array" ref="K222">_xlfn.IFS(Data1!CP224=1,"First trimester",Data1!CP224=2,"Second trimester",Data1!CP224=3,"Third trimester",Data1!CP224="null","null")</f>
        <v>First trimester</v>
      </c>
      <c r="L222" s="51" t="str" cm="1">
        <f t="array" ref="L222">_xlfn.IFS(Data2!EX224=1, "Adequate pregnancy monitoring", Data2!EX224=2, "Medium pregnancy monitoring", Data2!EX224=3, "Inadequate pregnancy monitoring",Data2!EX224="null","null")</f>
        <v>Inadequate pregnancy monitoring</v>
      </c>
      <c r="M222" t="str" cm="1">
        <f t="array" ref="M222">_xlfn.IFS(Data1!CG224=0,"No",Data1!CG224=1,"Yes",Data1!CG224="null","null")</f>
        <v>No</v>
      </c>
      <c r="N222" t="str" cm="1">
        <f t="array" ref="N222">_xlfn.IFS(Data1!CZ224=0,"No",Data1!CZ224=1,"Yes",Data1!CZ224="null","null")</f>
        <v>No</v>
      </c>
    </row>
    <row r="223" spans="1:14" ht="39.6" x14ac:dyDescent="0.25">
      <c r="A223" t="str">
        <f>Categorize!T223</f>
        <v>week not premature</v>
      </c>
      <c r="B223" t="str">
        <f>Categorize!I223</f>
        <v>20-39</v>
      </c>
      <c r="C223" s="51" t="str" cm="1">
        <f t="array" ref="C223">_xlfn.IFS(Data1!E225=1,"Isreal",Data1!E225=2,"the former Soviet Union",Data1!E225=3,"Else", Data1!E225="null","null")</f>
        <v>Isreal</v>
      </c>
      <c r="D223" t="str" cm="1">
        <f t="array" ref="D223">_xlfn.IFS(Data1!G225=1,"Yes",Data1!G225=0,"No",Data1!G225="null","null")</f>
        <v>No</v>
      </c>
      <c r="E223" t="str" cm="1">
        <f t="array" ref="E223">_xlfn.IFS(Data1!BY225=1,"Muslim Arab",Data1!BY225=2,"Christian Arab",Data1!BY225=3,"Russian Christian", Data1!BY225=4,"Circassian",Data1!BY225=5,"Druze", Data1!BY225=6,"Ethiopian", Data1!BY225=7,"Ashkenazi", Data1!BY225=8,"Mizrachi",Data1!BY225=9,"Other", Data1!BY225="null","null" )</f>
        <v>Russian Christian</v>
      </c>
      <c r="F223" t="str" cm="1">
        <f t="array" ref="F223">_xlfn.IFS(Data1!CA225=1,"Religious", Data1!CA225=2,"Traditional",Data1!CA225=3,"Secular", Data1!CA225="null", "null")</f>
        <v>Traditional</v>
      </c>
      <c r="G223" s="51" t="str" cm="1">
        <f t="array" ref="G223">_xlfn.IFS(Data1!CC225=1,"Elementary",Data1!CC225=2,"High-school",Data1!CC225=3,"Academic", Data1!CC225="null","null")</f>
        <v>High-school</v>
      </c>
      <c r="H223" s="51" t="str" cm="1">
        <f t="array" ref="H223">_xlfn.IFS(Data1!CF225=1,"Below average",Data1!CF225=2,"Average",Data1!CF225=3,"Above average",Data1!CF225="null","null")</f>
        <v>null</v>
      </c>
      <c r="I223" s="51" t="str" cm="1">
        <f t="array" ref="I223">_xlfn.IFS(Data3!FN224=1,"Never smoked",Data3!FN224=2,"Stopped smoking completely",Data3!FN224="3b","Smokes less than before pregnancy",Data3!FN224="3a","Smokes today as before pregnancy",Data3!FN224="null","null")</f>
        <v>Never smoked</v>
      </c>
      <c r="J223" t="str" cm="1">
        <f t="array" ref="J223">_xlfn.IFS(Data3!FQ224=0,"Doesnt smoke",Data3!FQ224=1,"Smoke",Data3!FQ224="null","null")</f>
        <v>Smoke</v>
      </c>
      <c r="K223" t="str" cm="1">
        <f t="array" ref="K223">_xlfn.IFS(Data1!CP225=1,"First trimester",Data1!CP225=2,"Second trimester",Data1!CP225=3,"Third trimester",Data1!CP225="null","null")</f>
        <v>Second trimester</v>
      </c>
      <c r="L223" s="51" t="str" cm="1">
        <f t="array" ref="L223">_xlfn.IFS(Data2!EX225=1, "Adequate pregnancy monitoring", Data2!EX225=2, "Medium pregnancy monitoring", Data2!EX225=3, "Inadequate pregnancy monitoring",Data2!EX225="null","null")</f>
        <v>Inadequate pregnancy monitoring</v>
      </c>
      <c r="M223" t="str" cm="1">
        <f t="array" ref="M223">_xlfn.IFS(Data1!CG225=0,"No",Data1!CG225=1,"Yes",Data1!CG225="null","null")</f>
        <v>No</v>
      </c>
      <c r="N223" t="str" cm="1">
        <f t="array" ref="N223">_xlfn.IFS(Data1!CZ225=0,"No",Data1!CZ225=1,"Yes",Data1!CZ225="null","null")</f>
        <v>No</v>
      </c>
    </row>
    <row r="224" spans="1:14" ht="39.6" x14ac:dyDescent="0.25">
      <c r="A224" t="str">
        <f>Categorize!T224</f>
        <v>week not premature</v>
      </c>
      <c r="B224" t="str">
        <f>Categorize!I224</f>
        <v>20-39</v>
      </c>
      <c r="C224" s="51" t="str" cm="1">
        <f t="array" ref="C224">_xlfn.IFS(Data1!E226=1,"Isreal",Data1!E226=2,"the former Soviet Union",Data1!E226=3,"Else", Data1!E226="null","null")</f>
        <v>Isreal</v>
      </c>
      <c r="D224" t="str" cm="1">
        <f t="array" ref="D224">_xlfn.IFS(Data1!G226=1,"Yes",Data1!G226=0,"No",Data1!G226="null","null")</f>
        <v>No</v>
      </c>
      <c r="E224" t="str" cm="1">
        <f t="array" ref="E224">_xlfn.IFS(Data1!BY226=1,"Muslim Arab",Data1!BY226=2,"Christian Arab",Data1!BY226=3,"Russian Christian", Data1!BY226=4,"Circassian",Data1!BY226=5,"Druze", Data1!BY226=6,"Ethiopian", Data1!BY226=7,"Ashkenazi", Data1!BY226=8,"Mizrachi",Data1!BY226=9,"Other", Data1!BY226="null","null" )</f>
        <v>Muslim Arab</v>
      </c>
      <c r="F224" t="str" cm="1">
        <f t="array" ref="F224">_xlfn.IFS(Data1!CA226=1,"Religious", Data1!CA226=2,"Traditional",Data1!CA226=3,"Secular", Data1!CA226="null", "null")</f>
        <v>Traditional</v>
      </c>
      <c r="G224" s="51" t="str" cm="1">
        <f t="array" ref="G224">_xlfn.IFS(Data1!CC226=1,"Elementary",Data1!CC226=2,"High-school",Data1!CC226=3,"Academic", Data1!CC226="null","null")</f>
        <v>null</v>
      </c>
      <c r="H224" s="51" t="str" cm="1">
        <f t="array" ref="H224">_xlfn.IFS(Data1!CF226=1,"Below average",Data1!CF226=2,"Average",Data1!CF226=3,"Above average",Data1!CF226="null","null")</f>
        <v>null</v>
      </c>
      <c r="I224" s="51" t="str" cm="1">
        <f t="array" ref="I224">_xlfn.IFS(Data3!FN225=1,"Never smoked",Data3!FN225=2,"Stopped smoking completely",Data3!FN225="3b","Smokes less than before pregnancy",Data3!FN225="3a","Smokes today as before pregnancy",Data3!FN225="null","null")</f>
        <v>Never smoked</v>
      </c>
      <c r="J224" t="str" cm="1">
        <f t="array" ref="J224">_xlfn.IFS(Data3!FQ225=0,"Doesnt smoke",Data3!FQ225=1,"Smoke",Data3!FQ225="null","null")</f>
        <v>Doesnt smoke</v>
      </c>
      <c r="K224" t="str" cm="1">
        <f t="array" ref="K224">_xlfn.IFS(Data1!CP226=1,"First trimester",Data1!CP226=2,"Second trimester",Data1!CP226=3,"Third trimester",Data1!CP226="null","null")</f>
        <v>First trimester</v>
      </c>
      <c r="L224" s="51" t="str" cm="1">
        <f t="array" ref="L224">_xlfn.IFS(Data2!EX226=1, "Adequate pregnancy monitoring", Data2!EX226=2, "Medium pregnancy monitoring", Data2!EX226=3, "Inadequate pregnancy monitoring",Data2!EX226="null","null")</f>
        <v>Medium pregnancy monitoring</v>
      </c>
      <c r="M224" t="str" cm="1">
        <f t="array" ref="M224">_xlfn.IFS(Data1!CG226=0,"No",Data1!CG226=1,"Yes",Data1!CG226="null","null")</f>
        <v>No</v>
      </c>
      <c r="N224" t="str" cm="1">
        <f t="array" ref="N224">_xlfn.IFS(Data1!CZ226=0,"No",Data1!CZ226=1,"Yes",Data1!CZ226="null","null")</f>
        <v>No</v>
      </c>
    </row>
    <row r="225" spans="1:14" ht="39.6" x14ac:dyDescent="0.25">
      <c r="A225" t="str">
        <f>Categorize!T225</f>
        <v>week not premature</v>
      </c>
      <c r="B225" t="str">
        <f>Categorize!I225</f>
        <v>20-39</v>
      </c>
      <c r="C225" s="51" t="str" cm="1">
        <f t="array" ref="C225">_xlfn.IFS(Data1!E227=1,"Isreal",Data1!E227=2,"the former Soviet Union",Data1!E227=3,"Else", Data1!E227="null","null")</f>
        <v>Isreal</v>
      </c>
      <c r="D225" t="str" cm="1">
        <f t="array" ref="D225">_xlfn.IFS(Data1!G227=1,"Yes",Data1!G227=0,"No",Data1!G227="null","null")</f>
        <v>No</v>
      </c>
      <c r="E225" t="str" cm="1">
        <f t="array" ref="E225">_xlfn.IFS(Data1!BY227=1,"Muslim Arab",Data1!BY227=2,"Christian Arab",Data1!BY227=3,"Russian Christian", Data1!BY227=4,"Circassian",Data1!BY227=5,"Druze", Data1!BY227=6,"Ethiopian", Data1!BY227=7,"Ashkenazi", Data1!BY227=8,"Mizrachi",Data1!BY227=9,"Other", Data1!BY227="null","null" )</f>
        <v>Muslim Arab</v>
      </c>
      <c r="F225" t="str" cm="1">
        <f t="array" ref="F225">_xlfn.IFS(Data1!CA227=1,"Religious", Data1!CA227=2,"Traditional",Data1!CA227=3,"Secular", Data1!CA227="null", "null")</f>
        <v>Religious</v>
      </c>
      <c r="G225" s="51" t="str" cm="1">
        <f t="array" ref="G225">_xlfn.IFS(Data1!CC227=1,"Elementary",Data1!CC227=2,"High-school",Data1!CC227=3,"Academic", Data1!CC227="null","null")</f>
        <v>High-school</v>
      </c>
      <c r="H225" s="51" t="str" cm="1">
        <f t="array" ref="H225">_xlfn.IFS(Data1!CF227=1,"Below average",Data1!CF227=2,"Average",Data1!CF227=3,"Above average",Data1!CF227="null","null")</f>
        <v>null</v>
      </c>
      <c r="I225" s="51" t="str" cm="1">
        <f t="array" ref="I225">_xlfn.IFS(Data3!FN226=1,"Never smoked",Data3!FN226=2,"Stopped smoking completely",Data3!FN226="3b","Smokes less than before pregnancy",Data3!FN226="3a","Smokes today as before pregnancy",Data3!FN226="null","null")</f>
        <v>Never smoked</v>
      </c>
      <c r="J225" t="str" cm="1">
        <f t="array" ref="J225">_xlfn.IFS(Data3!FQ226=0,"Doesnt smoke",Data3!FQ226=1,"Smoke",Data3!FQ226="null","null")</f>
        <v>Doesnt smoke</v>
      </c>
      <c r="K225" t="str" cm="1">
        <f t="array" ref="K225">_xlfn.IFS(Data1!CP227=1,"First trimester",Data1!CP227=2,"Second trimester",Data1!CP227=3,"Third trimester",Data1!CP227="null","null")</f>
        <v>First trimester</v>
      </c>
      <c r="L225" s="51" t="str" cm="1">
        <f t="array" ref="L225">_xlfn.IFS(Data2!EX227=1, "Adequate pregnancy monitoring", Data2!EX227=2, "Medium pregnancy monitoring", Data2!EX227=3, "Inadequate pregnancy monitoring",Data2!EX227="null","null")</f>
        <v>Inadequate pregnancy monitoring</v>
      </c>
      <c r="M225" t="str" cm="1">
        <f t="array" ref="M225">_xlfn.IFS(Data1!CG227=0,"No",Data1!CG227=1,"Yes",Data1!CG227="null","null")</f>
        <v>No</v>
      </c>
      <c r="N225" t="str" cm="1">
        <f t="array" ref="N225">_xlfn.IFS(Data1!CZ227=0,"No",Data1!CZ227=1,"Yes",Data1!CZ227="null","null")</f>
        <v>No</v>
      </c>
    </row>
    <row r="226" spans="1:14" ht="39.6" x14ac:dyDescent="0.25">
      <c r="A226" t="str">
        <f>Categorize!T226</f>
        <v>week not premature</v>
      </c>
      <c r="B226" t="str">
        <f>Categorize!I226</f>
        <v>20-39</v>
      </c>
      <c r="C226" s="51" t="str" cm="1">
        <f t="array" ref="C226">_xlfn.IFS(Data1!E228=1,"Isreal",Data1!E228=2,"the former Soviet Union",Data1!E228=3,"Else", Data1!E228="null","null")</f>
        <v>Isreal</v>
      </c>
      <c r="D226" t="str" cm="1">
        <f t="array" ref="D226">_xlfn.IFS(Data1!G228=1,"Yes",Data1!G228=0,"No",Data1!G228="null","null")</f>
        <v>No</v>
      </c>
      <c r="E226" t="str" cm="1">
        <f t="array" ref="E226">_xlfn.IFS(Data1!BY228=1,"Muslim Arab",Data1!BY228=2,"Christian Arab",Data1!BY228=3,"Russian Christian", Data1!BY228=4,"Circassian",Data1!BY228=5,"Druze", Data1!BY228=6,"Ethiopian", Data1!BY228=7,"Ashkenazi", Data1!BY228=8,"Mizrachi",Data1!BY228=9,"Other", Data1!BY228="null","null" )</f>
        <v>Muslim Arab</v>
      </c>
      <c r="F226" t="str" cm="1">
        <f t="array" ref="F226">_xlfn.IFS(Data1!CA228=1,"Religious", Data1!CA228=2,"Traditional",Data1!CA228=3,"Secular", Data1!CA228="null", "null")</f>
        <v>Secular</v>
      </c>
      <c r="G226" s="51" t="str" cm="1">
        <f t="array" ref="G226">_xlfn.IFS(Data1!CC228=1,"Elementary",Data1!CC228=2,"High-school",Data1!CC228=3,"Academic", Data1!CC228="null","null")</f>
        <v>High-school</v>
      </c>
      <c r="H226" s="51" t="str" cm="1">
        <f t="array" ref="H226">_xlfn.IFS(Data1!CF228=1,"Below average",Data1!CF228=2,"Average",Data1!CF228=3,"Above average",Data1!CF228="null","null")</f>
        <v>null</v>
      </c>
      <c r="I226" s="51" t="str" cm="1">
        <f t="array" ref="I226">_xlfn.IFS(Data3!FN227=1,"Never smoked",Data3!FN227=2,"Stopped smoking completely",Data3!FN227="3b","Smokes less than before pregnancy",Data3!FN227="3a","Smokes today as before pregnancy",Data3!FN227="null","null")</f>
        <v>Never smoked</v>
      </c>
      <c r="J226" t="str" cm="1">
        <f t="array" ref="J226">_xlfn.IFS(Data3!FQ227=0,"Doesnt smoke",Data3!FQ227=1,"Smoke",Data3!FQ227="null","null")</f>
        <v>Doesnt smoke</v>
      </c>
      <c r="K226" t="str" cm="1">
        <f t="array" ref="K226">_xlfn.IFS(Data1!CP228=1,"First trimester",Data1!CP228=2,"Second trimester",Data1!CP228=3,"Third trimester",Data1!CP228="null","null")</f>
        <v>First trimester</v>
      </c>
      <c r="L226" s="51" t="str" cm="1">
        <f t="array" ref="L226">_xlfn.IFS(Data2!EX228=1, "Adequate pregnancy monitoring", Data2!EX228=2, "Medium pregnancy monitoring", Data2!EX228=3, "Inadequate pregnancy monitoring",Data2!EX228="null","null")</f>
        <v>Medium pregnancy monitoring</v>
      </c>
      <c r="M226" t="str" cm="1">
        <f t="array" ref="M226">_xlfn.IFS(Data1!CG228=0,"No",Data1!CG228=1,"Yes",Data1!CG228="null","null")</f>
        <v>No</v>
      </c>
      <c r="N226" t="str" cm="1">
        <f t="array" ref="N226">_xlfn.IFS(Data1!CZ228=0,"No",Data1!CZ228=1,"Yes",Data1!CZ228="null","null")</f>
        <v>No</v>
      </c>
    </row>
    <row r="227" spans="1:14" ht="39.6" x14ac:dyDescent="0.25">
      <c r="A227" t="str">
        <f>Categorize!T227</f>
        <v>week not premature</v>
      </c>
      <c r="B227" t="str">
        <f>Categorize!I227</f>
        <v>20-39</v>
      </c>
      <c r="C227" s="51" t="str" cm="1">
        <f t="array" ref="C227">_xlfn.IFS(Data1!E229=1,"Isreal",Data1!E229=2,"the former Soviet Union",Data1!E229=3,"Else", Data1!E229="null","null")</f>
        <v>Isreal</v>
      </c>
      <c r="D227" t="str" cm="1">
        <f t="array" ref="D227">_xlfn.IFS(Data1!G229=1,"Yes",Data1!G229=0,"No",Data1!G229="null","null")</f>
        <v>No</v>
      </c>
      <c r="E227" t="str" cm="1">
        <f t="array" ref="E227">_xlfn.IFS(Data1!BY229=1,"Muslim Arab",Data1!BY229=2,"Christian Arab",Data1!BY229=3,"Russian Christian", Data1!BY229=4,"Circassian",Data1!BY229=5,"Druze", Data1!BY229=6,"Ethiopian", Data1!BY229=7,"Ashkenazi", Data1!BY229=8,"Mizrachi",Data1!BY229=9,"Other", Data1!BY229="null","null" )</f>
        <v>Muslim Arab</v>
      </c>
      <c r="F227" t="str" cm="1">
        <f t="array" ref="F227">_xlfn.IFS(Data1!CA229=1,"Religious", Data1!CA229=2,"Traditional",Data1!CA229=3,"Secular", Data1!CA229="null", "null")</f>
        <v>Secular</v>
      </c>
      <c r="G227" s="51" t="str" cm="1">
        <f t="array" ref="G227">_xlfn.IFS(Data1!CC229=1,"Elementary",Data1!CC229=2,"High-school",Data1!CC229=3,"Academic", Data1!CC229="null","null")</f>
        <v>High-school</v>
      </c>
      <c r="H227" s="51" t="str" cm="1">
        <f t="array" ref="H227">_xlfn.IFS(Data1!CF229=1,"Below average",Data1!CF229=2,"Average",Data1!CF229=3,"Above average",Data1!CF229="null","null")</f>
        <v>Below average</v>
      </c>
      <c r="I227" s="51" t="str" cm="1">
        <f t="array" ref="I227">_xlfn.IFS(Data3!FN228=1,"Never smoked",Data3!FN228=2,"Stopped smoking completely",Data3!FN228="3b","Smokes less than before pregnancy",Data3!FN228="3a","Smokes today as before pregnancy",Data3!FN228="null","null")</f>
        <v>Never smoked</v>
      </c>
      <c r="J227" t="str" cm="1">
        <f t="array" ref="J227">_xlfn.IFS(Data3!FQ228=0,"Doesnt smoke",Data3!FQ228=1,"Smoke",Data3!FQ228="null","null")</f>
        <v>Smoke</v>
      </c>
      <c r="K227" t="str" cm="1">
        <f t="array" ref="K227">_xlfn.IFS(Data1!CP229=1,"First trimester",Data1!CP229=2,"Second trimester",Data1!CP229=3,"Third trimester",Data1!CP229="null","null")</f>
        <v>Third trimester</v>
      </c>
      <c r="L227" s="51" t="str" cm="1">
        <f t="array" ref="L227">_xlfn.IFS(Data2!EX229=1, "Adequate pregnancy monitoring", Data2!EX229=2, "Medium pregnancy monitoring", Data2!EX229=3, "Inadequate pregnancy monitoring",Data2!EX229="null","null")</f>
        <v>Inadequate pregnancy monitoring</v>
      </c>
      <c r="M227" t="str" cm="1">
        <f t="array" ref="M227">_xlfn.IFS(Data1!CG229=0,"No",Data1!CG229=1,"Yes",Data1!CG229="null","null")</f>
        <v>No</v>
      </c>
      <c r="N227" t="str" cm="1">
        <f t="array" ref="N227">_xlfn.IFS(Data1!CZ229=0,"No",Data1!CZ229=1,"Yes",Data1!CZ229="null","null")</f>
        <v>No</v>
      </c>
    </row>
    <row r="228" spans="1:14" ht="39.6" x14ac:dyDescent="0.25">
      <c r="A228" t="str">
        <f>Categorize!T228</f>
        <v>week not premature</v>
      </c>
      <c r="B228" t="str">
        <f>Categorize!I228</f>
        <v>20-39</v>
      </c>
      <c r="C228" s="51" t="str" cm="1">
        <f t="array" ref="C228">_xlfn.IFS(Data1!E230=1,"Isreal",Data1!E230=2,"the former Soviet Union",Data1!E230=3,"Else", Data1!E230="null","null")</f>
        <v>Isreal</v>
      </c>
      <c r="D228" t="str" cm="1">
        <f t="array" ref="D228">_xlfn.IFS(Data1!G230=1,"Yes",Data1!G230=0,"No",Data1!G230="null","null")</f>
        <v>No</v>
      </c>
      <c r="E228" t="str" cm="1">
        <f t="array" ref="E228">_xlfn.IFS(Data1!BY230=1,"Muslim Arab",Data1!BY230=2,"Christian Arab",Data1!BY230=3,"Russian Christian", Data1!BY230=4,"Circassian",Data1!BY230=5,"Druze", Data1!BY230=6,"Ethiopian", Data1!BY230=7,"Ashkenazi", Data1!BY230=8,"Mizrachi",Data1!BY230=9,"Other", Data1!BY230="null","null" )</f>
        <v>Muslim Arab</v>
      </c>
      <c r="F228" t="str" cm="1">
        <f t="array" ref="F228">_xlfn.IFS(Data1!CA230=1,"Religious", Data1!CA230=2,"Traditional",Data1!CA230=3,"Secular", Data1!CA230="null", "null")</f>
        <v>Secular</v>
      </c>
      <c r="G228" s="51" t="str" cm="1">
        <f t="array" ref="G228">_xlfn.IFS(Data1!CC230=1,"Elementary",Data1!CC230=2,"High-school",Data1!CC230=3,"Academic", Data1!CC230="null","null")</f>
        <v>High-school</v>
      </c>
      <c r="H228" s="51" t="str" cm="1">
        <f t="array" ref="H228">_xlfn.IFS(Data1!CF230=1,"Below average",Data1!CF230=2,"Average",Data1!CF230=3,"Above average",Data1!CF230="null","null")</f>
        <v>Below average</v>
      </c>
      <c r="I228" s="51" t="str" cm="1">
        <f t="array" ref="I228">_xlfn.IFS(Data3!FN229=1,"Never smoked",Data3!FN229=2,"Stopped smoking completely",Data3!FN229="3b","Smokes less than before pregnancy",Data3!FN229="3a","Smokes today as before pregnancy",Data3!FN229="null","null")</f>
        <v>Stopped smoking completely</v>
      </c>
      <c r="J228" t="str" cm="1">
        <f t="array" ref="J228">_xlfn.IFS(Data3!FQ229=0,"Doesnt smoke",Data3!FQ229=1,"Smoke",Data3!FQ229="null","null")</f>
        <v>null</v>
      </c>
      <c r="K228" t="str" cm="1">
        <f t="array" ref="K228">_xlfn.IFS(Data1!CP230=1,"First trimester",Data1!CP230=2,"Second trimester",Data1!CP230=3,"Third trimester",Data1!CP230="null","null")</f>
        <v>First trimester</v>
      </c>
      <c r="L228" s="51" t="str" cm="1">
        <f t="array" ref="L228">_xlfn.IFS(Data2!EX230=1, "Adequate pregnancy monitoring", Data2!EX230=2, "Medium pregnancy monitoring", Data2!EX230=3, "Inadequate pregnancy monitoring",Data2!EX230="null","null")</f>
        <v>Inadequate pregnancy monitoring</v>
      </c>
      <c r="M228" t="str" cm="1">
        <f t="array" ref="M228">_xlfn.IFS(Data1!CG230=0,"No",Data1!CG230=1,"Yes",Data1!CG230="null","null")</f>
        <v>No</v>
      </c>
      <c r="N228" t="str" cm="1">
        <f t="array" ref="N228">_xlfn.IFS(Data1!CZ230=0,"No",Data1!CZ230=1,"Yes",Data1!CZ230="null","null")</f>
        <v>No</v>
      </c>
    </row>
    <row r="229" spans="1:14" ht="39.6" x14ac:dyDescent="0.25">
      <c r="A229" t="str">
        <f>Categorize!T229</f>
        <v>week not premature</v>
      </c>
      <c r="B229" t="str">
        <f>Categorize!I229</f>
        <v>20-39</v>
      </c>
      <c r="C229" s="51" t="str" cm="1">
        <f t="array" ref="C229">_xlfn.IFS(Data1!E231=1,"Isreal",Data1!E231=2,"the former Soviet Union",Data1!E231=3,"Else", Data1!E231="null","null")</f>
        <v>Isreal</v>
      </c>
      <c r="D229" t="str" cm="1">
        <f t="array" ref="D229">_xlfn.IFS(Data1!G231=1,"Yes",Data1!G231=0,"No",Data1!G231="null","null")</f>
        <v>No</v>
      </c>
      <c r="E229" t="str" cm="1">
        <f t="array" ref="E229">_xlfn.IFS(Data1!BY231=1,"Muslim Arab",Data1!BY231=2,"Christian Arab",Data1!BY231=3,"Russian Christian", Data1!BY231=4,"Circassian",Data1!BY231=5,"Druze", Data1!BY231=6,"Ethiopian", Data1!BY231=7,"Ashkenazi", Data1!BY231=8,"Mizrachi",Data1!BY231=9,"Other", Data1!BY231="null","null" )</f>
        <v>Muslim Arab</v>
      </c>
      <c r="F229" t="str" cm="1">
        <f t="array" ref="F229">_xlfn.IFS(Data1!CA231=1,"Religious", Data1!CA231=2,"Traditional",Data1!CA231=3,"Secular", Data1!CA231="null", "null")</f>
        <v>Traditional</v>
      </c>
      <c r="G229" s="51" t="str" cm="1">
        <f t="array" ref="G229">_xlfn.IFS(Data1!CC231=1,"Elementary",Data1!CC231=2,"High-school",Data1!CC231=3,"Academic", Data1!CC231="null","null")</f>
        <v>High-school</v>
      </c>
      <c r="H229" s="51" t="str" cm="1">
        <f t="array" ref="H229">_xlfn.IFS(Data1!CF231=1,"Below average",Data1!CF231=2,"Average",Data1!CF231=3,"Above average",Data1!CF231="null","null")</f>
        <v>Below average</v>
      </c>
      <c r="I229" s="51" t="str" cm="1">
        <f t="array" ref="I229">_xlfn.IFS(Data3!FN230=1,"Never smoked",Data3!FN230=2,"Stopped smoking completely",Data3!FN230="3b","Smokes less than before pregnancy",Data3!FN230="3a","Smokes today as before pregnancy",Data3!FN230="null","null")</f>
        <v>Never smoked</v>
      </c>
      <c r="J229" t="str" cm="1">
        <f t="array" ref="J229">_xlfn.IFS(Data3!FQ230=0,"Doesnt smoke",Data3!FQ230=1,"Smoke",Data3!FQ230="null","null")</f>
        <v>Doesnt smoke</v>
      </c>
      <c r="K229" t="str" cm="1">
        <f t="array" ref="K229">_xlfn.IFS(Data1!CP231=1,"First trimester",Data1!CP231=2,"Second trimester",Data1!CP231=3,"Third trimester",Data1!CP231="null","null")</f>
        <v>Second trimester</v>
      </c>
      <c r="L229" s="51" t="str" cm="1">
        <f t="array" ref="L229">_xlfn.IFS(Data2!EX231=1, "Adequate pregnancy monitoring", Data2!EX231=2, "Medium pregnancy monitoring", Data2!EX231=3, "Inadequate pregnancy monitoring",Data2!EX231="null","null")</f>
        <v>Medium pregnancy monitoring</v>
      </c>
      <c r="M229" t="str" cm="1">
        <f t="array" ref="M229">_xlfn.IFS(Data1!CG231=0,"No",Data1!CG231=1,"Yes",Data1!CG231="null","null")</f>
        <v>No</v>
      </c>
      <c r="N229" t="str" cm="1">
        <f t="array" ref="N229">_xlfn.IFS(Data1!CZ231=0,"No",Data1!CZ231=1,"Yes",Data1!CZ231="null","null")</f>
        <v>No</v>
      </c>
    </row>
    <row r="230" spans="1:14" ht="39.6" x14ac:dyDescent="0.25">
      <c r="A230" t="str">
        <f>Categorize!T230</f>
        <v>week not premature</v>
      </c>
      <c r="B230" t="str">
        <f>Categorize!I230</f>
        <v>20-39</v>
      </c>
      <c r="C230" s="51" t="str" cm="1">
        <f t="array" ref="C230">_xlfn.IFS(Data1!E232=1,"Isreal",Data1!E232=2,"the former Soviet Union",Data1!E232=3,"Else", Data1!E232="null","null")</f>
        <v>Isreal</v>
      </c>
      <c r="D230" t="str" cm="1">
        <f t="array" ref="D230">_xlfn.IFS(Data1!G232=1,"Yes",Data1!G232=0,"No",Data1!G232="null","null")</f>
        <v>No</v>
      </c>
      <c r="E230" t="str" cm="1">
        <f t="array" ref="E230">_xlfn.IFS(Data1!BY232=1,"Muslim Arab",Data1!BY232=2,"Christian Arab",Data1!BY232=3,"Russian Christian", Data1!BY232=4,"Circassian",Data1!BY232=5,"Druze", Data1!BY232=6,"Ethiopian", Data1!BY232=7,"Ashkenazi", Data1!BY232=8,"Mizrachi",Data1!BY232=9,"Other", Data1!BY232="null","null" )</f>
        <v>Christian Arab</v>
      </c>
      <c r="F230" t="str" cm="1">
        <f t="array" ref="F230">_xlfn.IFS(Data1!CA232=1,"Religious", Data1!CA232=2,"Traditional",Data1!CA232=3,"Secular", Data1!CA232="null", "null")</f>
        <v>Religious</v>
      </c>
      <c r="G230" s="51" t="str" cm="1">
        <f t="array" ref="G230">_xlfn.IFS(Data1!CC232=1,"Elementary",Data1!CC232=2,"High-school",Data1!CC232=3,"Academic", Data1!CC232="null","null")</f>
        <v>Elementary</v>
      </c>
      <c r="H230" s="51" t="str" cm="1">
        <f t="array" ref="H230">_xlfn.IFS(Data1!CF232=1,"Below average",Data1!CF232=2,"Average",Data1!CF232=3,"Above average",Data1!CF232="null","null")</f>
        <v>null</v>
      </c>
      <c r="I230" s="51" t="str" cm="1">
        <f t="array" ref="I230">_xlfn.IFS(Data3!FN231=1,"Never smoked",Data3!FN231=2,"Stopped smoking completely",Data3!FN231="3b","Smokes less than before pregnancy",Data3!FN231="3a","Smokes today as before pregnancy",Data3!FN231="null","null")</f>
        <v>Never smoked</v>
      </c>
      <c r="J230" t="str" cm="1">
        <f t="array" ref="J230">_xlfn.IFS(Data3!FQ231=0,"Doesnt smoke",Data3!FQ231=1,"Smoke",Data3!FQ231="null","null")</f>
        <v>Smoke</v>
      </c>
      <c r="K230" t="str" cm="1">
        <f t="array" ref="K230">_xlfn.IFS(Data1!CP232=1,"First trimester",Data1!CP232=2,"Second trimester",Data1!CP232=3,"Third trimester",Data1!CP232="null","null")</f>
        <v>Second trimester</v>
      </c>
      <c r="L230" s="51" t="str" cm="1">
        <f t="array" ref="L230">_xlfn.IFS(Data2!EX232=1, "Adequate pregnancy monitoring", Data2!EX232=2, "Medium pregnancy monitoring", Data2!EX232=3, "Inadequate pregnancy monitoring",Data2!EX232="null","null")</f>
        <v>Inadequate pregnancy monitoring</v>
      </c>
      <c r="M230" t="str" cm="1">
        <f t="array" ref="M230">_xlfn.IFS(Data1!CG232=0,"No",Data1!CG232=1,"Yes",Data1!CG232="null","null")</f>
        <v>No</v>
      </c>
      <c r="N230" t="str" cm="1">
        <f t="array" ref="N230">_xlfn.IFS(Data1!CZ232=0,"No",Data1!CZ232=1,"Yes",Data1!CZ232="null","null")</f>
        <v>No</v>
      </c>
    </row>
    <row r="231" spans="1:14" ht="39.6" x14ac:dyDescent="0.25">
      <c r="A231" t="str">
        <f>Categorize!T231</f>
        <v>week not premature</v>
      </c>
      <c r="B231" t="str">
        <f>Categorize!I231</f>
        <v>20-39</v>
      </c>
      <c r="C231" s="51" t="str" cm="1">
        <f t="array" ref="C231">_xlfn.IFS(Data1!E233=1,"Isreal",Data1!E233=2,"the former Soviet Union",Data1!E233=3,"Else", Data1!E233="null","null")</f>
        <v>Isreal</v>
      </c>
      <c r="D231" t="str" cm="1">
        <f t="array" ref="D231">_xlfn.IFS(Data1!G233=1,"Yes",Data1!G233=0,"No",Data1!G233="null","null")</f>
        <v>No</v>
      </c>
      <c r="E231" t="str" cm="1">
        <f t="array" ref="E231">_xlfn.IFS(Data1!BY233=1,"Muslim Arab",Data1!BY233=2,"Christian Arab",Data1!BY233=3,"Russian Christian", Data1!BY233=4,"Circassian",Data1!BY233=5,"Druze", Data1!BY233=6,"Ethiopian", Data1!BY233=7,"Ashkenazi", Data1!BY233=8,"Mizrachi",Data1!BY233=9,"Other", Data1!BY233="null","null" )</f>
        <v>Christian Arab</v>
      </c>
      <c r="F231" t="str" cm="1">
        <f t="array" ref="F231">_xlfn.IFS(Data1!CA233=1,"Religious", Data1!CA233=2,"Traditional",Data1!CA233=3,"Secular", Data1!CA233="null", "null")</f>
        <v>Traditional</v>
      </c>
      <c r="G231" s="51" t="str" cm="1">
        <f t="array" ref="G231">_xlfn.IFS(Data1!CC233=1,"Elementary",Data1!CC233=2,"High-school",Data1!CC233=3,"Academic", Data1!CC233="null","null")</f>
        <v>High-school</v>
      </c>
      <c r="H231" s="51" t="str" cm="1">
        <f t="array" ref="H231">_xlfn.IFS(Data1!CF233=1,"Below average",Data1!CF233=2,"Average",Data1!CF233=3,"Above average",Data1!CF233="null","null")</f>
        <v>Below average</v>
      </c>
      <c r="I231" s="51" t="str" cm="1">
        <f t="array" ref="I231">_xlfn.IFS(Data3!FN232=1,"Never smoked",Data3!FN232=2,"Stopped smoking completely",Data3!FN232="3b","Smokes less than before pregnancy",Data3!FN232="3a","Smokes today as before pregnancy",Data3!FN232="null","null")</f>
        <v>Never smoked</v>
      </c>
      <c r="J231" t="str" cm="1">
        <f t="array" ref="J231">_xlfn.IFS(Data3!FQ232=0,"Doesnt smoke",Data3!FQ232=1,"Smoke",Data3!FQ232="null","null")</f>
        <v>Smoke</v>
      </c>
      <c r="K231" t="str" cm="1">
        <f t="array" ref="K231">_xlfn.IFS(Data1!CP233=1,"First trimester",Data1!CP233=2,"Second trimester",Data1!CP233=3,"Third trimester",Data1!CP233="null","null")</f>
        <v>First trimester</v>
      </c>
      <c r="L231" s="51" t="str" cm="1">
        <f t="array" ref="L231">_xlfn.IFS(Data2!EX233=1, "Adequate pregnancy monitoring", Data2!EX233=2, "Medium pregnancy monitoring", Data2!EX233=3, "Inadequate pregnancy monitoring",Data2!EX233="null","null")</f>
        <v>Inadequate pregnancy monitoring</v>
      </c>
      <c r="M231" t="str" cm="1">
        <f t="array" ref="M231">_xlfn.IFS(Data1!CG233=0,"No",Data1!CG233=1,"Yes",Data1!CG233="null","null")</f>
        <v>No</v>
      </c>
      <c r="N231" t="str" cm="1">
        <f t="array" ref="N231">_xlfn.IFS(Data1!CZ233=0,"No",Data1!CZ233=1,"Yes",Data1!CZ233="null","null")</f>
        <v>No</v>
      </c>
    </row>
    <row r="232" spans="1:14" ht="39.6" x14ac:dyDescent="0.25">
      <c r="A232" t="str">
        <f>Categorize!T232</f>
        <v>week not premature</v>
      </c>
      <c r="B232" t="str">
        <f>Categorize!I232</f>
        <v>20-39</v>
      </c>
      <c r="C232" s="51" t="str" cm="1">
        <f t="array" ref="C232">_xlfn.IFS(Data1!E234=1,"Isreal",Data1!E234=2,"the former Soviet Union",Data1!E234=3,"Else", Data1!E234="null","null")</f>
        <v>Isreal</v>
      </c>
      <c r="D232" t="str" cm="1">
        <f t="array" ref="D232">_xlfn.IFS(Data1!G234=1,"Yes",Data1!G234=0,"No",Data1!G234="null","null")</f>
        <v>No</v>
      </c>
      <c r="E232" t="str" cm="1">
        <f t="array" ref="E232">_xlfn.IFS(Data1!BY234=1,"Muslim Arab",Data1!BY234=2,"Christian Arab",Data1!BY234=3,"Russian Christian", Data1!BY234=4,"Circassian",Data1!BY234=5,"Druze", Data1!BY234=6,"Ethiopian", Data1!BY234=7,"Ashkenazi", Data1!BY234=8,"Mizrachi",Data1!BY234=9,"Other", Data1!BY234="null","null" )</f>
        <v>Muslim Arab</v>
      </c>
      <c r="F232" t="str" cm="1">
        <f t="array" ref="F232">_xlfn.IFS(Data1!CA234=1,"Religious", Data1!CA234=2,"Traditional",Data1!CA234=3,"Secular", Data1!CA234="null", "null")</f>
        <v>Secular</v>
      </c>
      <c r="G232" s="51" t="str" cm="1">
        <f t="array" ref="G232">_xlfn.IFS(Data1!CC234=1,"Elementary",Data1!CC234=2,"High-school",Data1!CC234=3,"Academic", Data1!CC234="null","null")</f>
        <v>High-school</v>
      </c>
      <c r="H232" s="51" t="str" cm="1">
        <f t="array" ref="H232">_xlfn.IFS(Data1!CF234=1,"Below average",Data1!CF234=2,"Average",Data1!CF234=3,"Above average",Data1!CF234="null","null")</f>
        <v>Below average</v>
      </c>
      <c r="I232" s="51" t="str" cm="1">
        <f t="array" ref="I232">_xlfn.IFS(Data3!FN233=1,"Never smoked",Data3!FN233=2,"Stopped smoking completely",Data3!FN233="3b","Smokes less than before pregnancy",Data3!FN233="3a","Smokes today as before pregnancy",Data3!FN233="null","null")</f>
        <v>Never smoked</v>
      </c>
      <c r="J232" t="str" cm="1">
        <f t="array" ref="J232">_xlfn.IFS(Data3!FQ233=0,"Doesnt smoke",Data3!FQ233=1,"Smoke",Data3!FQ233="null","null")</f>
        <v>Smoke</v>
      </c>
      <c r="K232" t="str" cm="1">
        <f t="array" ref="K232">_xlfn.IFS(Data1!CP234=1,"First trimester",Data1!CP234=2,"Second trimester",Data1!CP234=3,"Third trimester",Data1!CP234="null","null")</f>
        <v>Second trimester</v>
      </c>
      <c r="L232" s="51" t="str" cm="1">
        <f t="array" ref="L232">_xlfn.IFS(Data2!EX234=1, "Adequate pregnancy monitoring", Data2!EX234=2, "Medium pregnancy monitoring", Data2!EX234=3, "Inadequate pregnancy monitoring",Data2!EX234="null","null")</f>
        <v>Inadequate pregnancy monitoring</v>
      </c>
      <c r="M232" t="str" cm="1">
        <f t="array" ref="M232">_xlfn.IFS(Data1!CG234=0,"No",Data1!CG234=1,"Yes",Data1!CG234="null","null")</f>
        <v>No</v>
      </c>
      <c r="N232" t="str" cm="1">
        <f t="array" ref="N232">_xlfn.IFS(Data1!CZ234=0,"No",Data1!CZ234=1,"Yes",Data1!CZ234="null","null")</f>
        <v>No</v>
      </c>
    </row>
    <row r="233" spans="1:14" ht="39.6" x14ac:dyDescent="0.25">
      <c r="A233" t="str">
        <f>Categorize!T233</f>
        <v>week not premature</v>
      </c>
      <c r="B233" t="str">
        <f>Categorize!I233</f>
        <v>20-39</v>
      </c>
      <c r="C233" s="51" t="str" cm="1">
        <f t="array" ref="C233">_xlfn.IFS(Data1!E235=1,"Isreal",Data1!E235=2,"the former Soviet Union",Data1!E235=3,"Else", Data1!E235="null","null")</f>
        <v>Isreal</v>
      </c>
      <c r="D233" t="str" cm="1">
        <f t="array" ref="D233">_xlfn.IFS(Data1!G235=1,"Yes",Data1!G235=0,"No",Data1!G235="null","null")</f>
        <v>No</v>
      </c>
      <c r="E233" t="str" cm="1">
        <f t="array" ref="E233">_xlfn.IFS(Data1!BY235=1,"Muslim Arab",Data1!BY235=2,"Christian Arab",Data1!BY235=3,"Russian Christian", Data1!BY235=4,"Circassian",Data1!BY235=5,"Druze", Data1!BY235=6,"Ethiopian", Data1!BY235=7,"Ashkenazi", Data1!BY235=8,"Mizrachi",Data1!BY235=9,"Other", Data1!BY235="null","null" )</f>
        <v>Muslim Arab</v>
      </c>
      <c r="F233" t="str" cm="1">
        <f t="array" ref="F233">_xlfn.IFS(Data1!CA235=1,"Religious", Data1!CA235=2,"Traditional",Data1!CA235=3,"Secular", Data1!CA235="null", "null")</f>
        <v>Secular</v>
      </c>
      <c r="G233" s="51" t="str" cm="1">
        <f t="array" ref="G233">_xlfn.IFS(Data1!CC235=1,"Elementary",Data1!CC235=2,"High-school",Data1!CC235=3,"Academic", Data1!CC235="null","null")</f>
        <v>High-school</v>
      </c>
      <c r="H233" s="51" t="str" cm="1">
        <f t="array" ref="H233">_xlfn.IFS(Data1!CF235=1,"Below average",Data1!CF235=2,"Average",Data1!CF235=3,"Above average",Data1!CF235="null","null")</f>
        <v>Below average</v>
      </c>
      <c r="I233" s="51" t="str" cm="1">
        <f t="array" ref="I233">_xlfn.IFS(Data3!FN234=1,"Never smoked",Data3!FN234=2,"Stopped smoking completely",Data3!FN234="3b","Smokes less than before pregnancy",Data3!FN234="3a","Smokes today as before pregnancy",Data3!FN234="null","null")</f>
        <v>Never smoked</v>
      </c>
      <c r="J233" t="str" cm="1">
        <f t="array" ref="J233">_xlfn.IFS(Data3!FQ234=0,"Doesnt smoke",Data3!FQ234=1,"Smoke",Data3!FQ234="null","null")</f>
        <v>Smoke</v>
      </c>
      <c r="K233" t="str" cm="1">
        <f t="array" ref="K233">_xlfn.IFS(Data1!CP235=1,"First trimester",Data1!CP235=2,"Second trimester",Data1!CP235=3,"Third trimester",Data1!CP235="null","null")</f>
        <v>First trimester</v>
      </c>
      <c r="L233" s="51" t="str" cm="1">
        <f t="array" ref="L233">_xlfn.IFS(Data2!EX235=1, "Adequate pregnancy monitoring", Data2!EX235=2, "Medium pregnancy monitoring", Data2!EX235=3, "Inadequate pregnancy monitoring",Data2!EX235="null","null")</f>
        <v>Medium pregnancy monitoring</v>
      </c>
      <c r="M233" t="str" cm="1">
        <f t="array" ref="M233">_xlfn.IFS(Data1!CG235=0,"No",Data1!CG235=1,"Yes",Data1!CG235="null","null")</f>
        <v>No</v>
      </c>
      <c r="N233" t="str" cm="1">
        <f t="array" ref="N233">_xlfn.IFS(Data1!CZ235=0,"No",Data1!CZ235=1,"Yes",Data1!CZ235="null","null")</f>
        <v>No</v>
      </c>
    </row>
    <row r="234" spans="1:14" ht="39.6" x14ac:dyDescent="0.25">
      <c r="A234" t="str">
        <f>Categorize!T234</f>
        <v>week not premature</v>
      </c>
      <c r="B234" t="str">
        <f>Categorize!I234</f>
        <v>20-39</v>
      </c>
      <c r="C234" s="51" t="str" cm="1">
        <f t="array" ref="C234">_xlfn.IFS(Data1!E236=1,"Isreal",Data1!E236=2,"the former Soviet Union",Data1!E236=3,"Else", Data1!E236="null","null")</f>
        <v>the former Soviet Union</v>
      </c>
      <c r="D234" t="str" cm="1">
        <f t="array" ref="D234">_xlfn.IFS(Data1!G236=1,"Yes",Data1!G236=0,"No",Data1!G236="null","null")</f>
        <v>No</v>
      </c>
      <c r="E234" t="str" cm="1">
        <f t="array" ref="E234">_xlfn.IFS(Data1!BY236=1,"Muslim Arab",Data1!BY236=2,"Christian Arab",Data1!BY236=3,"Russian Christian", Data1!BY236=4,"Circassian",Data1!BY236=5,"Druze", Data1!BY236=6,"Ethiopian", Data1!BY236=7,"Ashkenazi", Data1!BY236=8,"Mizrachi",Data1!BY236=9,"Other", Data1!BY236="null","null" )</f>
        <v>Muslim Arab</v>
      </c>
      <c r="F234" t="str" cm="1">
        <f t="array" ref="F234">_xlfn.IFS(Data1!CA236=1,"Religious", Data1!CA236=2,"Traditional",Data1!CA236=3,"Secular", Data1!CA236="null", "null")</f>
        <v>Secular</v>
      </c>
      <c r="G234" s="51" t="str" cm="1">
        <f t="array" ref="G234">_xlfn.IFS(Data1!CC236=1,"Elementary",Data1!CC236=2,"High-school",Data1!CC236=3,"Academic", Data1!CC236="null","null")</f>
        <v>High-school</v>
      </c>
      <c r="H234" s="51" t="str" cm="1">
        <f t="array" ref="H234">_xlfn.IFS(Data1!CF236=1,"Below average",Data1!CF236=2,"Average",Data1!CF236=3,"Above average",Data1!CF236="null","null")</f>
        <v>null</v>
      </c>
      <c r="I234" s="51" t="str" cm="1">
        <f t="array" ref="I234">_xlfn.IFS(Data3!FN235=1,"Never smoked",Data3!FN235=2,"Stopped smoking completely",Data3!FN235="3b","Smokes less than before pregnancy",Data3!FN235="3a","Smokes today as before pregnancy",Data3!FN235="null","null")</f>
        <v>Never smoked</v>
      </c>
      <c r="J234" t="str" cm="1">
        <f t="array" ref="J234">_xlfn.IFS(Data3!FQ235=0,"Doesnt smoke",Data3!FQ235=1,"Smoke",Data3!FQ235="null","null")</f>
        <v>Doesnt smoke</v>
      </c>
      <c r="K234" t="str" cm="1">
        <f t="array" ref="K234">_xlfn.IFS(Data1!CP236=1,"First trimester",Data1!CP236=2,"Second trimester",Data1!CP236=3,"Third trimester",Data1!CP236="null","null")</f>
        <v>First trimester</v>
      </c>
      <c r="L234" s="51" t="str" cm="1">
        <f t="array" ref="L234">_xlfn.IFS(Data2!EX236=1, "Adequate pregnancy monitoring", Data2!EX236=2, "Medium pregnancy monitoring", Data2!EX236=3, "Inadequate pregnancy monitoring",Data2!EX236="null","null")</f>
        <v>Inadequate pregnancy monitoring</v>
      </c>
      <c r="M234" t="str" cm="1">
        <f t="array" ref="M234">_xlfn.IFS(Data1!CG236=0,"No",Data1!CG236=1,"Yes",Data1!CG236="null","null")</f>
        <v>No</v>
      </c>
      <c r="N234" t="str" cm="1">
        <f t="array" ref="N234">_xlfn.IFS(Data1!CZ236=0,"No",Data1!CZ236=1,"Yes",Data1!CZ236="null","null")</f>
        <v>No</v>
      </c>
    </row>
    <row r="235" spans="1:14" ht="39.6" x14ac:dyDescent="0.25">
      <c r="A235" t="str">
        <f>Categorize!T235</f>
        <v>week not premature</v>
      </c>
      <c r="B235" t="str">
        <f>Categorize!I235</f>
        <v>20-39</v>
      </c>
      <c r="C235" s="51" t="str" cm="1">
        <f t="array" ref="C235">_xlfn.IFS(Data1!E237=1,"Isreal",Data1!E237=2,"the former Soviet Union",Data1!E237=3,"Else", Data1!E237="null","null")</f>
        <v>Isreal</v>
      </c>
      <c r="D235" t="str" cm="1">
        <f t="array" ref="D235">_xlfn.IFS(Data1!G237=1,"Yes",Data1!G237=0,"No",Data1!G237="null","null")</f>
        <v>No</v>
      </c>
      <c r="E235" t="str" cm="1">
        <f t="array" ref="E235">_xlfn.IFS(Data1!BY237=1,"Muslim Arab",Data1!BY237=2,"Christian Arab",Data1!BY237=3,"Russian Christian", Data1!BY237=4,"Circassian",Data1!BY237=5,"Druze", Data1!BY237=6,"Ethiopian", Data1!BY237=7,"Ashkenazi", Data1!BY237=8,"Mizrachi",Data1!BY237=9,"Other", Data1!BY237="null","null" )</f>
        <v>Christian Arab</v>
      </c>
      <c r="F235" t="str" cm="1">
        <f t="array" ref="F235">_xlfn.IFS(Data1!CA237=1,"Religious", Data1!CA237=2,"Traditional",Data1!CA237=3,"Secular", Data1!CA237="null", "null")</f>
        <v>Religious</v>
      </c>
      <c r="G235" s="51" t="str" cm="1">
        <f t="array" ref="G235">_xlfn.IFS(Data1!CC237=1,"Elementary",Data1!CC237=2,"High-school",Data1!CC237=3,"Academic", Data1!CC237="null","null")</f>
        <v>High-school</v>
      </c>
      <c r="H235" s="51" t="str" cm="1">
        <f t="array" ref="H235">_xlfn.IFS(Data1!CF237=1,"Below average",Data1!CF237=2,"Average",Data1!CF237=3,"Above average",Data1!CF237="null","null")</f>
        <v>null</v>
      </c>
      <c r="I235" s="51" t="str" cm="1">
        <f t="array" ref="I235">_xlfn.IFS(Data3!FN236=1,"Never smoked",Data3!FN236=2,"Stopped smoking completely",Data3!FN236="3b","Smokes less than before pregnancy",Data3!FN236="3a","Smokes today as before pregnancy",Data3!FN236="null","null")</f>
        <v>Never smoked</v>
      </c>
      <c r="J235" t="str" cm="1">
        <f t="array" ref="J235">_xlfn.IFS(Data3!FQ236=0,"Doesnt smoke",Data3!FQ236=1,"Smoke",Data3!FQ236="null","null")</f>
        <v>Smoke</v>
      </c>
      <c r="K235" t="str" cm="1">
        <f t="array" ref="K235">_xlfn.IFS(Data1!CP237=1,"First trimester",Data1!CP237=2,"Second trimester",Data1!CP237=3,"Third trimester",Data1!CP237="null","null")</f>
        <v>First trimester</v>
      </c>
      <c r="L235" s="51" t="str" cm="1">
        <f t="array" ref="L235">_xlfn.IFS(Data2!EX237=1, "Adequate pregnancy monitoring", Data2!EX237=2, "Medium pregnancy monitoring", Data2!EX237=3, "Inadequate pregnancy monitoring",Data2!EX237="null","null")</f>
        <v>Inadequate pregnancy monitoring</v>
      </c>
      <c r="M235" t="str" cm="1">
        <f t="array" ref="M235">_xlfn.IFS(Data1!CG237=0,"No",Data1!CG237=1,"Yes",Data1!CG237="null","null")</f>
        <v>No</v>
      </c>
      <c r="N235" t="str" cm="1">
        <f t="array" ref="N235">_xlfn.IFS(Data1!CZ237=0,"No",Data1!CZ237=1,"Yes",Data1!CZ237="null","null")</f>
        <v>No</v>
      </c>
    </row>
    <row r="236" spans="1:14" ht="39.6" x14ac:dyDescent="0.25">
      <c r="A236" t="str">
        <f>Categorize!T236</f>
        <v>week not premature</v>
      </c>
      <c r="B236" t="str">
        <f>Categorize!I236</f>
        <v>20-39</v>
      </c>
      <c r="C236" s="51" t="str" cm="1">
        <f t="array" ref="C236">_xlfn.IFS(Data1!E238=1,"Isreal",Data1!E238=2,"the former Soviet Union",Data1!E238=3,"Else", Data1!E238="null","null")</f>
        <v>Isreal</v>
      </c>
      <c r="D236" t="str" cm="1">
        <f t="array" ref="D236">_xlfn.IFS(Data1!G238=1,"Yes",Data1!G238=0,"No",Data1!G238="null","null")</f>
        <v>No</v>
      </c>
      <c r="E236" t="str" cm="1">
        <f t="array" ref="E236">_xlfn.IFS(Data1!BY238=1,"Muslim Arab",Data1!BY238=2,"Christian Arab",Data1!BY238=3,"Russian Christian", Data1!BY238=4,"Circassian",Data1!BY238=5,"Druze", Data1!BY238=6,"Ethiopian", Data1!BY238=7,"Ashkenazi", Data1!BY238=8,"Mizrachi",Data1!BY238=9,"Other", Data1!BY238="null","null" )</f>
        <v>Christian Arab</v>
      </c>
      <c r="F236" t="str" cm="1">
        <f t="array" ref="F236">_xlfn.IFS(Data1!CA238=1,"Religious", Data1!CA238=2,"Traditional",Data1!CA238=3,"Secular", Data1!CA238="null", "null")</f>
        <v>null</v>
      </c>
      <c r="G236" s="51" t="str" cm="1">
        <f t="array" ref="G236">_xlfn.IFS(Data1!CC238=1,"Elementary",Data1!CC238=2,"High-school",Data1!CC238=3,"Academic", Data1!CC238="null","null")</f>
        <v>High-school</v>
      </c>
      <c r="H236" s="51" t="str" cm="1">
        <f t="array" ref="H236">_xlfn.IFS(Data1!CF238=1,"Below average",Data1!CF238=2,"Average",Data1!CF238=3,"Above average",Data1!CF238="null","null")</f>
        <v>null</v>
      </c>
      <c r="I236" s="51" t="str" cm="1">
        <f t="array" ref="I236">_xlfn.IFS(Data3!FN237=1,"Never smoked",Data3!FN237=2,"Stopped smoking completely",Data3!FN237="3b","Smokes less than before pregnancy",Data3!FN237="3a","Smokes today as before pregnancy",Data3!FN237="null","null")</f>
        <v>Never smoked</v>
      </c>
      <c r="J236" t="str" cm="1">
        <f t="array" ref="J236">_xlfn.IFS(Data3!FQ237=0,"Doesnt smoke",Data3!FQ237=1,"Smoke",Data3!FQ237="null","null")</f>
        <v>Smoke</v>
      </c>
      <c r="K236" t="str" cm="1">
        <f t="array" ref="K236">_xlfn.IFS(Data1!CP238=1,"First trimester",Data1!CP238=2,"Second trimester",Data1!CP238=3,"Third trimester",Data1!CP238="null","null")</f>
        <v>First trimester</v>
      </c>
      <c r="L236" s="51" t="str" cm="1">
        <f t="array" ref="L236">_xlfn.IFS(Data2!EX238=1, "Adequate pregnancy monitoring", Data2!EX238=2, "Medium pregnancy monitoring", Data2!EX238=3, "Inadequate pregnancy monitoring",Data2!EX238="null","null")</f>
        <v>Inadequate pregnancy monitoring</v>
      </c>
      <c r="M236" t="str" cm="1">
        <f t="array" ref="M236">_xlfn.IFS(Data1!CG238=0,"No",Data1!CG238=1,"Yes",Data1!CG238="null","null")</f>
        <v>No</v>
      </c>
      <c r="N236" t="str" cm="1">
        <f t="array" ref="N236">_xlfn.IFS(Data1!CZ238=0,"No",Data1!CZ238=1,"Yes",Data1!CZ238="null","null")</f>
        <v>No</v>
      </c>
    </row>
    <row r="237" spans="1:14" ht="39.6" x14ac:dyDescent="0.25">
      <c r="A237" t="str">
        <f>Categorize!T237</f>
        <v>week not premature</v>
      </c>
      <c r="B237" t="str">
        <f>Categorize!I237</f>
        <v>&gt;=40</v>
      </c>
      <c r="C237" s="51" t="str" cm="1">
        <f t="array" ref="C237">_xlfn.IFS(Data1!E239=1,"Isreal",Data1!E239=2,"the former Soviet Union",Data1!E239=3,"Else", Data1!E239="null","null")</f>
        <v>Isreal</v>
      </c>
      <c r="D237" t="str" cm="1">
        <f t="array" ref="D237">_xlfn.IFS(Data1!G239=1,"Yes",Data1!G239=0,"No",Data1!G239="null","null")</f>
        <v>No</v>
      </c>
      <c r="E237" t="str" cm="1">
        <f t="array" ref="E237">_xlfn.IFS(Data1!BY239=1,"Muslim Arab",Data1!BY239=2,"Christian Arab",Data1!BY239=3,"Russian Christian", Data1!BY239=4,"Circassian",Data1!BY239=5,"Druze", Data1!BY239=6,"Ethiopian", Data1!BY239=7,"Ashkenazi", Data1!BY239=8,"Mizrachi",Data1!BY239=9,"Other", Data1!BY239="null","null" )</f>
        <v>Russian Christian</v>
      </c>
      <c r="F237" t="str" cm="1">
        <f t="array" ref="F237">_xlfn.IFS(Data1!CA239=1,"Religious", Data1!CA239=2,"Traditional",Data1!CA239=3,"Secular", Data1!CA239="null", "null")</f>
        <v>Secular</v>
      </c>
      <c r="G237" s="51" t="str" cm="1">
        <f t="array" ref="G237">_xlfn.IFS(Data1!CC239=1,"Elementary",Data1!CC239=2,"High-school",Data1!CC239=3,"Academic", Data1!CC239="null","null")</f>
        <v>High-school</v>
      </c>
      <c r="H237" s="51" t="str" cm="1">
        <f t="array" ref="H237">_xlfn.IFS(Data1!CF239=1,"Below average",Data1!CF239=2,"Average",Data1!CF239=3,"Above average",Data1!CF239="null","null")</f>
        <v>Below average</v>
      </c>
      <c r="I237" s="51" t="str" cm="1">
        <f t="array" ref="I237">_xlfn.IFS(Data3!FN238=1,"Never smoked",Data3!FN238=2,"Stopped smoking completely",Data3!FN238="3b","Smokes less than before pregnancy",Data3!FN238="3a","Smokes today as before pregnancy",Data3!FN238="null","null")</f>
        <v>Never smoked</v>
      </c>
      <c r="J237" t="str" cm="1">
        <f t="array" ref="J237">_xlfn.IFS(Data3!FQ238=0,"Doesnt smoke",Data3!FQ238=1,"Smoke",Data3!FQ238="null","null")</f>
        <v>Smoke</v>
      </c>
      <c r="K237" t="str" cm="1">
        <f t="array" ref="K237">_xlfn.IFS(Data1!CP239=1,"First trimester",Data1!CP239=2,"Second trimester",Data1!CP239=3,"Third trimester",Data1!CP239="null","null")</f>
        <v>Second trimester</v>
      </c>
      <c r="L237" s="51" t="str" cm="1">
        <f t="array" ref="L237">_xlfn.IFS(Data2!EX239=1, "Adequate pregnancy monitoring", Data2!EX239=2, "Medium pregnancy monitoring", Data2!EX239=3, "Inadequate pregnancy monitoring",Data2!EX239="null","null")</f>
        <v>Inadequate pregnancy monitoring</v>
      </c>
      <c r="M237" t="str" cm="1">
        <f t="array" ref="M237">_xlfn.IFS(Data1!CG239=0,"No",Data1!CG239=1,"Yes",Data1!CG239="null","null")</f>
        <v>No</v>
      </c>
      <c r="N237" t="str" cm="1">
        <f t="array" ref="N237">_xlfn.IFS(Data1!CZ239=0,"No",Data1!CZ239=1,"Yes",Data1!CZ239="null","null")</f>
        <v>No</v>
      </c>
    </row>
    <row r="238" spans="1:14" ht="39.6" x14ac:dyDescent="0.25">
      <c r="A238" t="str">
        <f>Categorize!T238</f>
        <v>week not premature</v>
      </c>
      <c r="B238" t="str">
        <f>Categorize!I238</f>
        <v>20-39</v>
      </c>
      <c r="C238" s="51" t="str" cm="1">
        <f t="array" ref="C238">_xlfn.IFS(Data1!E240=1,"Isreal",Data1!E240=2,"the former Soviet Union",Data1!E240=3,"Else", Data1!E240="null","null")</f>
        <v>the former Soviet Union</v>
      </c>
      <c r="D238" t="str" cm="1">
        <f t="array" ref="D238">_xlfn.IFS(Data1!G240=1,"Yes",Data1!G240=0,"No",Data1!G240="null","null")</f>
        <v>No</v>
      </c>
      <c r="E238" t="str" cm="1">
        <f t="array" ref="E238">_xlfn.IFS(Data1!BY240=1,"Muslim Arab",Data1!BY240=2,"Christian Arab",Data1!BY240=3,"Russian Christian", Data1!BY240=4,"Circassian",Data1!BY240=5,"Druze", Data1!BY240=6,"Ethiopian", Data1!BY240=7,"Ashkenazi", Data1!BY240=8,"Mizrachi",Data1!BY240=9,"Other", Data1!BY240="null","null" )</f>
        <v>Muslim Arab</v>
      </c>
      <c r="F238" t="str" cm="1">
        <f t="array" ref="F238">_xlfn.IFS(Data1!CA240=1,"Religious", Data1!CA240=2,"Traditional",Data1!CA240=3,"Secular", Data1!CA240="null", "null")</f>
        <v>Secular</v>
      </c>
      <c r="G238" s="51" t="str" cm="1">
        <f t="array" ref="G238">_xlfn.IFS(Data1!CC240=1,"Elementary",Data1!CC240=2,"High-school",Data1!CC240=3,"Academic", Data1!CC240="null","null")</f>
        <v>High-school</v>
      </c>
      <c r="H238" s="51" t="str" cm="1">
        <f t="array" ref="H238">_xlfn.IFS(Data1!CF240=1,"Below average",Data1!CF240=2,"Average",Data1!CF240=3,"Above average",Data1!CF240="null","null")</f>
        <v>Below average</v>
      </c>
      <c r="I238" s="51" t="str" cm="1">
        <f t="array" ref="I238">_xlfn.IFS(Data3!FN239=1,"Never smoked",Data3!FN239=2,"Stopped smoking completely",Data3!FN239="3b","Smokes less than before pregnancy",Data3!FN239="3a","Smokes today as before pregnancy",Data3!FN239="null","null")</f>
        <v>Never smoked</v>
      </c>
      <c r="J238" t="str" cm="1">
        <f t="array" ref="J238">_xlfn.IFS(Data3!FQ239=0,"Doesnt smoke",Data3!FQ239=1,"Smoke",Data3!FQ239="null","null")</f>
        <v>Smoke</v>
      </c>
      <c r="K238" t="str" cm="1">
        <f t="array" ref="K238">_xlfn.IFS(Data1!CP240=1,"First trimester",Data1!CP240=2,"Second trimester",Data1!CP240=3,"Third trimester",Data1!CP240="null","null")</f>
        <v>Third trimester</v>
      </c>
      <c r="L238" s="51" t="str" cm="1">
        <f t="array" ref="L238">_xlfn.IFS(Data2!EX240=1, "Adequate pregnancy monitoring", Data2!EX240=2, "Medium pregnancy monitoring", Data2!EX240=3, "Inadequate pregnancy monitoring",Data2!EX240="null","null")</f>
        <v>Inadequate pregnancy monitoring</v>
      </c>
      <c r="M238" t="str" cm="1">
        <f t="array" ref="M238">_xlfn.IFS(Data1!CG240=0,"No",Data1!CG240=1,"Yes",Data1!CG240="null","null")</f>
        <v>No</v>
      </c>
      <c r="N238" t="str" cm="1">
        <f t="array" ref="N238">_xlfn.IFS(Data1!CZ240=0,"No",Data1!CZ240=1,"Yes",Data1!CZ240="null","null")</f>
        <v>No</v>
      </c>
    </row>
    <row r="239" spans="1:14" ht="39.6" x14ac:dyDescent="0.25">
      <c r="A239" t="str">
        <f>Categorize!T239</f>
        <v>week not premature</v>
      </c>
      <c r="B239" t="str">
        <f>Categorize!I239</f>
        <v>20-39</v>
      </c>
      <c r="C239" s="51" t="str" cm="1">
        <f t="array" ref="C239">_xlfn.IFS(Data1!E241=1,"Isreal",Data1!E241=2,"the former Soviet Union",Data1!E241=3,"Else", Data1!E241="null","null")</f>
        <v>Isreal</v>
      </c>
      <c r="D239" t="str" cm="1">
        <f t="array" ref="D239">_xlfn.IFS(Data1!G241=1,"Yes",Data1!G241=0,"No",Data1!G241="null","null")</f>
        <v>No</v>
      </c>
      <c r="E239" t="str" cm="1">
        <f t="array" ref="E239">_xlfn.IFS(Data1!BY241=1,"Muslim Arab",Data1!BY241=2,"Christian Arab",Data1!BY241=3,"Russian Christian", Data1!BY241=4,"Circassian",Data1!BY241=5,"Druze", Data1!BY241=6,"Ethiopian", Data1!BY241=7,"Ashkenazi", Data1!BY241=8,"Mizrachi",Data1!BY241=9,"Other", Data1!BY241="null","null" )</f>
        <v>Muslim Arab</v>
      </c>
      <c r="F239" t="str" cm="1">
        <f t="array" ref="F239">_xlfn.IFS(Data1!CA241=1,"Religious", Data1!CA241=2,"Traditional",Data1!CA241=3,"Secular", Data1!CA241="null", "null")</f>
        <v>Secular</v>
      </c>
      <c r="G239" s="51" t="str" cm="1">
        <f t="array" ref="G239">_xlfn.IFS(Data1!CC241=1,"Elementary",Data1!CC241=2,"High-school",Data1!CC241=3,"Academic", Data1!CC241="null","null")</f>
        <v>Academic</v>
      </c>
      <c r="H239" s="51" t="str" cm="1">
        <f t="array" ref="H239">_xlfn.IFS(Data1!CF241=1,"Below average",Data1!CF241=2,"Average",Data1!CF241=3,"Above average",Data1!CF241="null","null")</f>
        <v>Below average</v>
      </c>
      <c r="I239" s="51" t="str" cm="1">
        <f t="array" ref="I239">_xlfn.IFS(Data3!FN240=1,"Never smoked",Data3!FN240=2,"Stopped smoking completely",Data3!FN240="3b","Smokes less than before pregnancy",Data3!FN240="3a","Smokes today as before pregnancy",Data3!FN240="null","null")</f>
        <v>Never smoked</v>
      </c>
      <c r="J239" t="str" cm="1">
        <f t="array" ref="J239">_xlfn.IFS(Data3!FQ240=0,"Doesnt smoke",Data3!FQ240=1,"Smoke",Data3!FQ240="null","null")</f>
        <v>Doesnt smoke</v>
      </c>
      <c r="K239" t="str" cm="1">
        <f t="array" ref="K239">_xlfn.IFS(Data1!CP241=1,"First trimester",Data1!CP241=2,"Second trimester",Data1!CP241=3,"Third trimester",Data1!CP241="null","null")</f>
        <v>Second trimester</v>
      </c>
      <c r="L239" s="51" t="str" cm="1">
        <f t="array" ref="L239">_xlfn.IFS(Data2!EX241=1, "Adequate pregnancy monitoring", Data2!EX241=2, "Medium pregnancy monitoring", Data2!EX241=3, "Inadequate pregnancy monitoring",Data2!EX241="null","null")</f>
        <v>Inadequate pregnancy monitoring</v>
      </c>
      <c r="M239" t="str" cm="1">
        <f t="array" ref="M239">_xlfn.IFS(Data1!CG241=0,"No",Data1!CG241=1,"Yes",Data1!CG241="null","null")</f>
        <v>No</v>
      </c>
      <c r="N239" t="str" cm="1">
        <f t="array" ref="N239">_xlfn.IFS(Data1!CZ241=0,"No",Data1!CZ241=1,"Yes",Data1!CZ241="null","null")</f>
        <v>No</v>
      </c>
    </row>
    <row r="240" spans="1:14" ht="39.6" x14ac:dyDescent="0.25">
      <c r="A240" t="str">
        <f>Categorize!T240</f>
        <v>week not premature</v>
      </c>
      <c r="B240" t="str">
        <f>Categorize!I240</f>
        <v>&gt;=40</v>
      </c>
      <c r="C240" s="51" t="str" cm="1">
        <f t="array" ref="C240">_xlfn.IFS(Data1!E242=1,"Isreal",Data1!E242=2,"the former Soviet Union",Data1!E242=3,"Else", Data1!E242="null","null")</f>
        <v>Isreal</v>
      </c>
      <c r="D240" t="str" cm="1">
        <f t="array" ref="D240">_xlfn.IFS(Data1!G242=1,"Yes",Data1!G242=0,"No",Data1!G242="null","null")</f>
        <v>Yes</v>
      </c>
      <c r="E240" t="str" cm="1">
        <f t="array" ref="E240">_xlfn.IFS(Data1!BY242=1,"Muslim Arab",Data1!BY242=2,"Christian Arab",Data1!BY242=3,"Russian Christian", Data1!BY242=4,"Circassian",Data1!BY242=5,"Druze", Data1!BY242=6,"Ethiopian", Data1!BY242=7,"Ashkenazi", Data1!BY242=8,"Mizrachi",Data1!BY242=9,"Other", Data1!BY242="null","null" )</f>
        <v>Christian Arab</v>
      </c>
      <c r="F240" t="str" cm="1">
        <f t="array" ref="F240">_xlfn.IFS(Data1!CA242=1,"Religious", Data1!CA242=2,"Traditional",Data1!CA242=3,"Secular", Data1!CA242="null", "null")</f>
        <v>Religious</v>
      </c>
      <c r="G240" s="51" t="str" cm="1">
        <f t="array" ref="G240">_xlfn.IFS(Data1!CC242=1,"Elementary",Data1!CC242=2,"High-school",Data1!CC242=3,"Academic", Data1!CC242="null","null")</f>
        <v>Elementary</v>
      </c>
      <c r="H240" s="51" t="str" cm="1">
        <f t="array" ref="H240">_xlfn.IFS(Data1!CF242=1,"Below average",Data1!CF242=2,"Average",Data1!CF242=3,"Above average",Data1!CF242="null","null")</f>
        <v>null</v>
      </c>
      <c r="I240" s="51" t="str" cm="1">
        <f t="array" ref="I240">_xlfn.IFS(Data3!FN241=1,"Never smoked",Data3!FN241=2,"Stopped smoking completely",Data3!FN241="3b","Smokes less than before pregnancy",Data3!FN241="3a","Smokes today as before pregnancy",Data3!FN241="null","null")</f>
        <v>Never smoked</v>
      </c>
      <c r="J240" t="str" cm="1">
        <f t="array" ref="J240">_xlfn.IFS(Data3!FQ241=0,"Doesnt smoke",Data3!FQ241=1,"Smoke",Data3!FQ241="null","null")</f>
        <v>Smoke</v>
      </c>
      <c r="K240" t="str" cm="1">
        <f t="array" ref="K240">_xlfn.IFS(Data1!CP242=1,"First trimester",Data1!CP242=2,"Second trimester",Data1!CP242=3,"Third trimester",Data1!CP242="null","null")</f>
        <v>Third trimester</v>
      </c>
      <c r="L240" s="51" t="str" cm="1">
        <f t="array" ref="L240">_xlfn.IFS(Data2!EX242=1, "Adequate pregnancy monitoring", Data2!EX242=2, "Medium pregnancy monitoring", Data2!EX242=3, "Inadequate pregnancy monitoring",Data2!EX242="null","null")</f>
        <v>Inadequate pregnancy monitoring</v>
      </c>
      <c r="M240" t="str" cm="1">
        <f t="array" ref="M240">_xlfn.IFS(Data1!CG242=0,"No",Data1!CG242=1,"Yes",Data1!CG242="null","null")</f>
        <v>No</v>
      </c>
      <c r="N240" t="str" cm="1">
        <f t="array" ref="N240">_xlfn.IFS(Data1!CZ242=0,"No",Data1!CZ242=1,"Yes",Data1!CZ242="null","null")</f>
        <v>No</v>
      </c>
    </row>
    <row r="241" spans="1:14" ht="39.6" x14ac:dyDescent="0.25">
      <c r="A241" t="str">
        <f>Categorize!T241</f>
        <v>week not premature</v>
      </c>
      <c r="B241" t="str">
        <f>Categorize!I241</f>
        <v>20-39</v>
      </c>
      <c r="C241" s="51" t="str" cm="1">
        <f t="array" ref="C241">_xlfn.IFS(Data1!E243=1,"Isreal",Data1!E243=2,"the former Soviet Union",Data1!E243=3,"Else", Data1!E243="null","null")</f>
        <v>Isreal</v>
      </c>
      <c r="D241" t="str" cm="1">
        <f t="array" ref="D241">_xlfn.IFS(Data1!G243=1,"Yes",Data1!G243=0,"No",Data1!G243="null","null")</f>
        <v>No</v>
      </c>
      <c r="E241" t="str" cm="1">
        <f t="array" ref="E241">_xlfn.IFS(Data1!BY243=1,"Muslim Arab",Data1!BY243=2,"Christian Arab",Data1!BY243=3,"Russian Christian", Data1!BY243=4,"Circassian",Data1!BY243=5,"Druze", Data1!BY243=6,"Ethiopian", Data1!BY243=7,"Ashkenazi", Data1!BY243=8,"Mizrachi",Data1!BY243=9,"Other", Data1!BY243="null","null" )</f>
        <v>Muslim Arab</v>
      </c>
      <c r="F241" t="str" cm="1">
        <f t="array" ref="F241">_xlfn.IFS(Data1!CA243=1,"Religious", Data1!CA243=2,"Traditional",Data1!CA243=3,"Secular", Data1!CA243="null", "null")</f>
        <v>Religious</v>
      </c>
      <c r="G241" s="51" t="str" cm="1">
        <f t="array" ref="G241">_xlfn.IFS(Data1!CC243=1,"Elementary",Data1!CC243=2,"High-school",Data1!CC243=3,"Academic", Data1!CC243="null","null")</f>
        <v>High-school</v>
      </c>
      <c r="H241" s="51" t="str" cm="1">
        <f t="array" ref="H241">_xlfn.IFS(Data1!CF243=1,"Below average",Data1!CF243=2,"Average",Data1!CF243=3,"Above average",Data1!CF243="null","null")</f>
        <v>null</v>
      </c>
      <c r="I241" s="51" t="str" cm="1">
        <f t="array" ref="I241">_xlfn.IFS(Data3!FN242=1,"Never smoked",Data3!FN242=2,"Stopped smoking completely",Data3!FN242="3b","Smokes less than before pregnancy",Data3!FN242="3a","Smokes today as before pregnancy",Data3!FN242="null","null")</f>
        <v>Never smoked</v>
      </c>
      <c r="J241" t="str" cm="1">
        <f t="array" ref="J241">_xlfn.IFS(Data3!FQ242=0,"Doesnt smoke",Data3!FQ242=1,"Smoke",Data3!FQ242="null","null")</f>
        <v>Doesnt smoke</v>
      </c>
      <c r="K241" t="str" cm="1">
        <f t="array" ref="K241">_xlfn.IFS(Data1!CP243=1,"First trimester",Data1!CP243=2,"Second trimester",Data1!CP243=3,"Third trimester",Data1!CP243="null","null")</f>
        <v>Second trimester</v>
      </c>
      <c r="L241" s="51" t="str" cm="1">
        <f t="array" ref="L241">_xlfn.IFS(Data2!EX243=1, "Adequate pregnancy monitoring", Data2!EX243=2, "Medium pregnancy monitoring", Data2!EX243=3, "Inadequate pregnancy monitoring",Data2!EX243="null","null")</f>
        <v>Medium pregnancy monitoring</v>
      </c>
      <c r="M241" t="str" cm="1">
        <f t="array" ref="M241">_xlfn.IFS(Data1!CG243=0,"No",Data1!CG243=1,"Yes",Data1!CG243="null","null")</f>
        <v>null</v>
      </c>
      <c r="N241" t="str" cm="1">
        <f t="array" ref="N241">_xlfn.IFS(Data1!CZ243=0,"No",Data1!CZ243=1,"Yes",Data1!CZ243="null","null")</f>
        <v>No</v>
      </c>
    </row>
    <row r="242" spans="1:14" ht="39.6" x14ac:dyDescent="0.25">
      <c r="A242" t="str">
        <f>Categorize!T242</f>
        <v>week not premature</v>
      </c>
      <c r="B242" t="str">
        <f>Categorize!I242</f>
        <v>20-39</v>
      </c>
      <c r="C242" s="51" t="str" cm="1">
        <f t="array" ref="C242">_xlfn.IFS(Data1!E244=1,"Isreal",Data1!E244=2,"the former Soviet Union",Data1!E244=3,"Else", Data1!E244="null","null")</f>
        <v>Isreal</v>
      </c>
      <c r="D242" t="str" cm="1">
        <f t="array" ref="D242">_xlfn.IFS(Data1!G244=1,"Yes",Data1!G244=0,"No",Data1!G244="null","null")</f>
        <v>No</v>
      </c>
      <c r="E242" t="str" cm="1">
        <f t="array" ref="E242">_xlfn.IFS(Data1!BY244=1,"Muslim Arab",Data1!BY244=2,"Christian Arab",Data1!BY244=3,"Russian Christian", Data1!BY244=4,"Circassian",Data1!BY244=5,"Druze", Data1!BY244=6,"Ethiopian", Data1!BY244=7,"Ashkenazi", Data1!BY244=8,"Mizrachi",Data1!BY244=9,"Other", Data1!BY244="null","null" )</f>
        <v>Christian Arab</v>
      </c>
      <c r="F242" t="str" cm="1">
        <f t="array" ref="F242">_xlfn.IFS(Data1!CA244=1,"Religious", Data1!CA244=2,"Traditional",Data1!CA244=3,"Secular", Data1!CA244="null", "null")</f>
        <v>Religious</v>
      </c>
      <c r="G242" s="51" t="str" cm="1">
        <f t="array" ref="G242">_xlfn.IFS(Data1!CC244=1,"Elementary",Data1!CC244=2,"High-school",Data1!CC244=3,"Academic", Data1!CC244="null","null")</f>
        <v>Elementary</v>
      </c>
      <c r="H242" s="51" t="str" cm="1">
        <f t="array" ref="H242">_xlfn.IFS(Data1!CF244=1,"Below average",Data1!CF244=2,"Average",Data1!CF244=3,"Above average",Data1!CF244="null","null")</f>
        <v>null</v>
      </c>
      <c r="I242" s="51" t="str" cm="1">
        <f t="array" ref="I242">_xlfn.IFS(Data3!FN243=1,"Never smoked",Data3!FN243=2,"Stopped smoking completely",Data3!FN243="3b","Smokes less than before pregnancy",Data3!FN243="3a","Smokes today as before pregnancy",Data3!FN243="null","null")</f>
        <v>Stopped smoking completely</v>
      </c>
      <c r="J242" t="str" cm="1">
        <f t="array" ref="J242">_xlfn.IFS(Data3!FQ243=0,"Doesnt smoke",Data3!FQ243=1,"Smoke",Data3!FQ243="null","null")</f>
        <v>Smoke</v>
      </c>
      <c r="K242" t="str" cm="1">
        <f t="array" ref="K242">_xlfn.IFS(Data1!CP244=1,"First trimester",Data1!CP244=2,"Second trimester",Data1!CP244=3,"Third trimester",Data1!CP244="null","null")</f>
        <v>First trimester</v>
      </c>
      <c r="L242" s="51" t="str" cm="1">
        <f t="array" ref="L242">_xlfn.IFS(Data2!EX244=1, "Adequate pregnancy monitoring", Data2!EX244=2, "Medium pregnancy monitoring", Data2!EX244=3, "Inadequate pregnancy monitoring",Data2!EX244="null","null")</f>
        <v>Inadequate pregnancy monitoring</v>
      </c>
      <c r="M242" t="str" cm="1">
        <f t="array" ref="M242">_xlfn.IFS(Data1!CG244=0,"No",Data1!CG244=1,"Yes",Data1!CG244="null","null")</f>
        <v>No</v>
      </c>
      <c r="N242" t="str" cm="1">
        <f t="array" ref="N242">_xlfn.IFS(Data1!CZ244=0,"No",Data1!CZ244=1,"Yes",Data1!CZ244="null","null")</f>
        <v>No</v>
      </c>
    </row>
    <row r="243" spans="1:14" ht="39.6" x14ac:dyDescent="0.25">
      <c r="A243" t="str">
        <f>Categorize!T243</f>
        <v>week not premature</v>
      </c>
      <c r="B243" t="str">
        <f>Categorize!I243</f>
        <v>20-39</v>
      </c>
      <c r="C243" s="51" t="str" cm="1">
        <f t="array" ref="C243">_xlfn.IFS(Data1!E245=1,"Isreal",Data1!E245=2,"the former Soviet Union",Data1!E245=3,"Else", Data1!E245="null","null")</f>
        <v>Isreal</v>
      </c>
      <c r="D243" t="str" cm="1">
        <f t="array" ref="D243">_xlfn.IFS(Data1!G245=1,"Yes",Data1!G245=0,"No",Data1!G245="null","null")</f>
        <v>No</v>
      </c>
      <c r="E243" t="str" cm="1">
        <f t="array" ref="E243">_xlfn.IFS(Data1!BY245=1,"Muslim Arab",Data1!BY245=2,"Christian Arab",Data1!BY245=3,"Russian Christian", Data1!BY245=4,"Circassian",Data1!BY245=5,"Druze", Data1!BY245=6,"Ethiopian", Data1!BY245=7,"Ashkenazi", Data1!BY245=8,"Mizrachi",Data1!BY245=9,"Other", Data1!BY245="null","null" )</f>
        <v>Muslim Arab</v>
      </c>
      <c r="F243" t="str" cm="1">
        <f t="array" ref="F243">_xlfn.IFS(Data1!CA245=1,"Religious", Data1!CA245=2,"Traditional",Data1!CA245=3,"Secular", Data1!CA245="null", "null")</f>
        <v>Secular</v>
      </c>
      <c r="G243" s="51" t="str" cm="1">
        <f t="array" ref="G243">_xlfn.IFS(Data1!CC245=1,"Elementary",Data1!CC245=2,"High-school",Data1!CC245=3,"Academic", Data1!CC245="null","null")</f>
        <v>High-school</v>
      </c>
      <c r="H243" s="51" t="str" cm="1">
        <f t="array" ref="H243">_xlfn.IFS(Data1!CF245=1,"Below average",Data1!CF245=2,"Average",Data1!CF245=3,"Above average",Data1!CF245="null","null")</f>
        <v>Below average</v>
      </c>
      <c r="I243" s="51" t="str" cm="1">
        <f t="array" ref="I243">_xlfn.IFS(Data3!FN244=1,"Never smoked",Data3!FN244=2,"Stopped smoking completely",Data3!FN244="3b","Smokes less than before pregnancy",Data3!FN244="3a","Smokes today as before pregnancy",Data3!FN244="null","null")</f>
        <v>Never smoked</v>
      </c>
      <c r="J243" t="str" cm="1">
        <f t="array" ref="J243">_xlfn.IFS(Data3!FQ244=0,"Doesnt smoke",Data3!FQ244=1,"Smoke",Data3!FQ244="null","null")</f>
        <v>Doesnt smoke</v>
      </c>
      <c r="K243" t="str" cm="1">
        <f t="array" ref="K243">_xlfn.IFS(Data1!CP245=1,"First trimester",Data1!CP245=2,"Second trimester",Data1!CP245=3,"Third trimester",Data1!CP245="null","null")</f>
        <v>First trimester</v>
      </c>
      <c r="L243" s="51" t="str" cm="1">
        <f t="array" ref="L243">_xlfn.IFS(Data2!EX245=1, "Adequate pregnancy monitoring", Data2!EX245=2, "Medium pregnancy monitoring", Data2!EX245=3, "Inadequate pregnancy monitoring",Data2!EX245="null","null")</f>
        <v>Inadequate pregnancy monitoring</v>
      </c>
      <c r="M243" t="str" cm="1">
        <f t="array" ref="M243">_xlfn.IFS(Data1!CG245=0,"No",Data1!CG245=1,"Yes",Data1!CG245="null","null")</f>
        <v>No</v>
      </c>
      <c r="N243" t="str" cm="1">
        <f t="array" ref="N243">_xlfn.IFS(Data1!CZ245=0,"No",Data1!CZ245=1,"Yes",Data1!CZ245="null","null")</f>
        <v>No</v>
      </c>
    </row>
    <row r="244" spans="1:14" ht="39.6" x14ac:dyDescent="0.25">
      <c r="A244" t="str">
        <f>Categorize!T244</f>
        <v>week not premature</v>
      </c>
      <c r="B244" t="str">
        <f>Categorize!I244</f>
        <v>20-39</v>
      </c>
      <c r="C244" s="51" t="str" cm="1">
        <f t="array" ref="C244">_xlfn.IFS(Data1!E246=1,"Isreal",Data1!E246=2,"the former Soviet Union",Data1!E246=3,"Else", Data1!E246="null","null")</f>
        <v>Isreal</v>
      </c>
      <c r="D244" t="str" cm="1">
        <f t="array" ref="D244">_xlfn.IFS(Data1!G246=1,"Yes",Data1!G246=0,"No",Data1!G246="null","null")</f>
        <v>No</v>
      </c>
      <c r="E244" t="str" cm="1">
        <f t="array" ref="E244">_xlfn.IFS(Data1!BY246=1,"Muslim Arab",Data1!BY246=2,"Christian Arab",Data1!BY246=3,"Russian Christian", Data1!BY246=4,"Circassian",Data1!BY246=5,"Druze", Data1!BY246=6,"Ethiopian", Data1!BY246=7,"Ashkenazi", Data1!BY246=8,"Mizrachi",Data1!BY246=9,"Other", Data1!BY246="null","null" )</f>
        <v>Christian Arab</v>
      </c>
      <c r="F244" t="str" cm="1">
        <f t="array" ref="F244">_xlfn.IFS(Data1!CA246=1,"Religious", Data1!CA246=2,"Traditional",Data1!CA246=3,"Secular", Data1!CA246="null", "null")</f>
        <v>Religious</v>
      </c>
      <c r="G244" s="51" t="str" cm="1">
        <f t="array" ref="G244">_xlfn.IFS(Data1!CC246=1,"Elementary",Data1!CC246=2,"High-school",Data1!CC246=3,"Academic", Data1!CC246="null","null")</f>
        <v>Elementary</v>
      </c>
      <c r="H244" s="51" t="str" cm="1">
        <f t="array" ref="H244">_xlfn.IFS(Data1!CF246=1,"Below average",Data1!CF246=2,"Average",Data1!CF246=3,"Above average",Data1!CF246="null","null")</f>
        <v>null</v>
      </c>
      <c r="I244" s="51" t="str" cm="1">
        <f t="array" ref="I244">_xlfn.IFS(Data3!FN245=1,"Never smoked",Data3!FN245=2,"Stopped smoking completely",Data3!FN245="3b","Smokes less than before pregnancy",Data3!FN245="3a","Smokes today as before pregnancy",Data3!FN245="null","null")</f>
        <v>Never smoked</v>
      </c>
      <c r="J244" t="str" cm="1">
        <f t="array" ref="J244">_xlfn.IFS(Data3!FQ245=0,"Doesnt smoke",Data3!FQ245=1,"Smoke",Data3!FQ245="null","null")</f>
        <v>Smoke</v>
      </c>
      <c r="K244" t="str" cm="1">
        <f t="array" ref="K244">_xlfn.IFS(Data1!CP246=1,"First trimester",Data1!CP246=2,"Second trimester",Data1!CP246=3,"Third trimester",Data1!CP246="null","null")</f>
        <v>null</v>
      </c>
      <c r="L244" s="51" t="str" cm="1">
        <f t="array" ref="L244">_xlfn.IFS(Data2!EX246=1, "Adequate pregnancy monitoring", Data2!EX246=2, "Medium pregnancy monitoring", Data2!EX246=3, "Inadequate pregnancy monitoring",Data2!EX246="null","null")</f>
        <v>Inadequate pregnancy monitoring</v>
      </c>
      <c r="M244" t="str" cm="1">
        <f t="array" ref="M244">_xlfn.IFS(Data1!CG246=0,"No",Data1!CG246=1,"Yes",Data1!CG246="null","null")</f>
        <v>No</v>
      </c>
      <c r="N244" t="str" cm="1">
        <f t="array" ref="N244">_xlfn.IFS(Data1!CZ246=0,"No",Data1!CZ246=1,"Yes",Data1!CZ246="null","null")</f>
        <v>No</v>
      </c>
    </row>
    <row r="245" spans="1:14" ht="39.6" x14ac:dyDescent="0.25">
      <c r="A245" t="str">
        <f>Categorize!T245</f>
        <v>week not premature</v>
      </c>
      <c r="B245" t="str">
        <f>Categorize!I245</f>
        <v>20-39</v>
      </c>
      <c r="C245" s="51" t="str" cm="1">
        <f t="array" ref="C245">_xlfn.IFS(Data1!E247=1,"Isreal",Data1!E247=2,"the former Soviet Union",Data1!E247=3,"Else", Data1!E247="null","null")</f>
        <v>Isreal</v>
      </c>
      <c r="D245" t="str" cm="1">
        <f t="array" ref="D245">_xlfn.IFS(Data1!G247=1,"Yes",Data1!G247=0,"No",Data1!G247="null","null")</f>
        <v>No</v>
      </c>
      <c r="E245" t="str" cm="1">
        <f t="array" ref="E245">_xlfn.IFS(Data1!BY247=1,"Muslim Arab",Data1!BY247=2,"Christian Arab",Data1!BY247=3,"Russian Christian", Data1!BY247=4,"Circassian",Data1!BY247=5,"Druze", Data1!BY247=6,"Ethiopian", Data1!BY247=7,"Ashkenazi", Data1!BY247=8,"Mizrachi",Data1!BY247=9,"Other", Data1!BY247="null","null" )</f>
        <v>Muslim Arab</v>
      </c>
      <c r="F245" t="str" cm="1">
        <f t="array" ref="F245">_xlfn.IFS(Data1!CA247=1,"Religious", Data1!CA247=2,"Traditional",Data1!CA247=3,"Secular", Data1!CA247="null", "null")</f>
        <v>Secular</v>
      </c>
      <c r="G245" s="51" t="str" cm="1">
        <f t="array" ref="G245">_xlfn.IFS(Data1!CC247=1,"Elementary",Data1!CC247=2,"High-school",Data1!CC247=3,"Academic", Data1!CC247="null","null")</f>
        <v>High-school</v>
      </c>
      <c r="H245" s="51" t="str" cm="1">
        <f t="array" ref="H245">_xlfn.IFS(Data1!CF247=1,"Below average",Data1!CF247=2,"Average",Data1!CF247=3,"Above average",Data1!CF247="null","null")</f>
        <v>Below average</v>
      </c>
      <c r="I245" s="51" t="str" cm="1">
        <f t="array" ref="I245">_xlfn.IFS(Data3!FN246=1,"Never smoked",Data3!FN246=2,"Stopped smoking completely",Data3!FN246="3b","Smokes less than before pregnancy",Data3!FN246="3a","Smokes today as before pregnancy",Data3!FN246="null","null")</f>
        <v>Never smoked</v>
      </c>
      <c r="J245" t="str" cm="1">
        <f t="array" ref="J245">_xlfn.IFS(Data3!FQ246=0,"Doesnt smoke",Data3!FQ246=1,"Smoke",Data3!FQ246="null","null")</f>
        <v>Doesnt smoke</v>
      </c>
      <c r="K245" t="str" cm="1">
        <f t="array" ref="K245">_xlfn.IFS(Data1!CP247=1,"First trimester",Data1!CP247=2,"Second trimester",Data1!CP247=3,"Third trimester",Data1!CP247="null","null")</f>
        <v>First trimester</v>
      </c>
      <c r="L245" s="51" t="str" cm="1">
        <f t="array" ref="L245">_xlfn.IFS(Data2!EX247=1, "Adequate pregnancy monitoring", Data2!EX247=2, "Medium pregnancy monitoring", Data2!EX247=3, "Inadequate pregnancy monitoring",Data2!EX247="null","null")</f>
        <v>Medium pregnancy monitoring</v>
      </c>
      <c r="M245" t="str" cm="1">
        <f t="array" ref="M245">_xlfn.IFS(Data1!CG247=0,"No",Data1!CG247=1,"Yes",Data1!CG247="null","null")</f>
        <v>No</v>
      </c>
      <c r="N245" t="str" cm="1">
        <f t="array" ref="N245">_xlfn.IFS(Data1!CZ247=0,"No",Data1!CZ247=1,"Yes",Data1!CZ247="null","null")</f>
        <v>No</v>
      </c>
    </row>
    <row r="246" spans="1:14" ht="39.6" x14ac:dyDescent="0.25">
      <c r="A246" t="str">
        <f>Categorize!T246</f>
        <v>week not premature</v>
      </c>
      <c r="B246" t="str">
        <f>Categorize!I246</f>
        <v>20-39</v>
      </c>
      <c r="C246" s="51" t="str" cm="1">
        <f t="array" ref="C246">_xlfn.IFS(Data1!E248=1,"Isreal",Data1!E248=2,"the former Soviet Union",Data1!E248=3,"Else", Data1!E248="null","null")</f>
        <v>Isreal</v>
      </c>
      <c r="D246" t="str" cm="1">
        <f t="array" ref="D246">_xlfn.IFS(Data1!G248=1,"Yes",Data1!G248=0,"No",Data1!G248="null","null")</f>
        <v>No</v>
      </c>
      <c r="E246" t="str" cm="1">
        <f t="array" ref="E246">_xlfn.IFS(Data1!BY248=1,"Muslim Arab",Data1!BY248=2,"Christian Arab",Data1!BY248=3,"Russian Christian", Data1!BY248=4,"Circassian",Data1!BY248=5,"Druze", Data1!BY248=6,"Ethiopian", Data1!BY248=7,"Ashkenazi", Data1!BY248=8,"Mizrachi",Data1!BY248=9,"Other", Data1!BY248="null","null" )</f>
        <v>Muslim Arab</v>
      </c>
      <c r="F246" t="str" cm="1">
        <f t="array" ref="F246">_xlfn.IFS(Data1!CA248=1,"Religious", Data1!CA248=2,"Traditional",Data1!CA248=3,"Secular", Data1!CA248="null", "null")</f>
        <v>Secular</v>
      </c>
      <c r="G246" s="51" t="str" cm="1">
        <f t="array" ref="G246">_xlfn.IFS(Data1!CC248=1,"Elementary",Data1!CC248=2,"High-school",Data1!CC248=3,"Academic", Data1!CC248="null","null")</f>
        <v>High-school</v>
      </c>
      <c r="H246" s="51" t="str" cm="1">
        <f t="array" ref="H246">_xlfn.IFS(Data1!CF248=1,"Below average",Data1!CF248=2,"Average",Data1!CF248=3,"Above average",Data1!CF248="null","null")</f>
        <v>null</v>
      </c>
      <c r="I246" s="51" t="str" cm="1">
        <f t="array" ref="I246">_xlfn.IFS(Data3!FN247=1,"Never smoked",Data3!FN247=2,"Stopped smoking completely",Data3!FN247="3b","Smokes less than before pregnancy",Data3!FN247="3a","Smokes today as before pregnancy",Data3!FN247="null","null")</f>
        <v>Never smoked</v>
      </c>
      <c r="J246" t="str" cm="1">
        <f t="array" ref="J246">_xlfn.IFS(Data3!FQ247=0,"Doesnt smoke",Data3!FQ247=1,"Smoke",Data3!FQ247="null","null")</f>
        <v>Smoke</v>
      </c>
      <c r="K246" t="str" cm="1">
        <f t="array" ref="K246">_xlfn.IFS(Data1!CP248=1,"First trimester",Data1!CP248=2,"Second trimester",Data1!CP248=3,"Third trimester",Data1!CP248="null","null")</f>
        <v>Second trimester</v>
      </c>
      <c r="L246" s="51" t="str" cm="1">
        <f t="array" ref="L246">_xlfn.IFS(Data2!EX248=1, "Adequate pregnancy monitoring", Data2!EX248=2, "Medium pregnancy monitoring", Data2!EX248=3, "Inadequate pregnancy monitoring",Data2!EX248="null","null")</f>
        <v>Medium pregnancy monitoring</v>
      </c>
      <c r="M246" t="str" cm="1">
        <f t="array" ref="M246">_xlfn.IFS(Data1!CG248=0,"No",Data1!CG248=1,"Yes",Data1!CG248="null","null")</f>
        <v>No</v>
      </c>
      <c r="N246" t="str" cm="1">
        <f t="array" ref="N246">_xlfn.IFS(Data1!CZ248=0,"No",Data1!CZ248=1,"Yes",Data1!CZ248="null","null")</f>
        <v>No</v>
      </c>
    </row>
    <row r="247" spans="1:14" ht="39.6" x14ac:dyDescent="0.25">
      <c r="A247" t="str">
        <f>Categorize!T247</f>
        <v>week not premature</v>
      </c>
      <c r="B247" t="str">
        <f>Categorize!I247</f>
        <v>20-39</v>
      </c>
      <c r="C247" s="51" t="str" cm="1">
        <f t="array" ref="C247">_xlfn.IFS(Data1!E249=1,"Isreal",Data1!E249=2,"the former Soviet Union",Data1!E249=3,"Else", Data1!E249="null","null")</f>
        <v>the former Soviet Union</v>
      </c>
      <c r="D247" t="str" cm="1">
        <f t="array" ref="D247">_xlfn.IFS(Data1!G249=1,"Yes",Data1!G249=0,"No",Data1!G249="null","null")</f>
        <v>No</v>
      </c>
      <c r="E247" t="str" cm="1">
        <f t="array" ref="E247">_xlfn.IFS(Data1!BY249=1,"Muslim Arab",Data1!BY249=2,"Christian Arab",Data1!BY249=3,"Russian Christian", Data1!BY249=4,"Circassian",Data1!BY249=5,"Druze", Data1!BY249=6,"Ethiopian", Data1!BY249=7,"Ashkenazi", Data1!BY249=8,"Mizrachi",Data1!BY249=9,"Other", Data1!BY249="null","null" )</f>
        <v>Muslim Arab</v>
      </c>
      <c r="F247" t="str" cm="1">
        <f t="array" ref="F247">_xlfn.IFS(Data1!CA249=1,"Religious", Data1!CA249=2,"Traditional",Data1!CA249=3,"Secular", Data1!CA249="null", "null")</f>
        <v>Secular</v>
      </c>
      <c r="G247" s="51" t="str" cm="1">
        <f t="array" ref="G247">_xlfn.IFS(Data1!CC249=1,"Elementary",Data1!CC249=2,"High-school",Data1!CC249=3,"Academic", Data1!CC249="null","null")</f>
        <v>Academic</v>
      </c>
      <c r="H247" s="51" t="str" cm="1">
        <f t="array" ref="H247">_xlfn.IFS(Data1!CF249=1,"Below average",Data1!CF249=2,"Average",Data1!CF249=3,"Above average",Data1!CF249="null","null")</f>
        <v>Average</v>
      </c>
      <c r="I247" s="51" t="str" cm="1">
        <f t="array" ref="I247">_xlfn.IFS(Data3!FN248=1,"Never smoked",Data3!FN248=2,"Stopped smoking completely",Data3!FN248="3b","Smokes less than before pregnancy",Data3!FN248="3a","Smokes today as before pregnancy",Data3!FN248="null","null")</f>
        <v>Never smoked</v>
      </c>
      <c r="J247" t="str" cm="1">
        <f t="array" ref="J247">_xlfn.IFS(Data3!FQ248=0,"Doesnt smoke",Data3!FQ248=1,"Smoke",Data3!FQ248="null","null")</f>
        <v>Doesnt smoke</v>
      </c>
      <c r="K247" t="str" cm="1">
        <f t="array" ref="K247">_xlfn.IFS(Data1!CP249=1,"First trimester",Data1!CP249=2,"Second trimester",Data1!CP249=3,"Third trimester",Data1!CP249="null","null")</f>
        <v>Second trimester</v>
      </c>
      <c r="L247" s="51" t="str" cm="1">
        <f t="array" ref="L247">_xlfn.IFS(Data2!EX249=1, "Adequate pregnancy monitoring", Data2!EX249=2, "Medium pregnancy monitoring", Data2!EX249=3, "Inadequate pregnancy monitoring",Data2!EX249="null","null")</f>
        <v>Medium pregnancy monitoring</v>
      </c>
      <c r="M247" t="str" cm="1">
        <f t="array" ref="M247">_xlfn.IFS(Data1!CG249=0,"No",Data1!CG249=1,"Yes",Data1!CG249="null","null")</f>
        <v>No</v>
      </c>
      <c r="N247" t="str" cm="1">
        <f t="array" ref="N247">_xlfn.IFS(Data1!CZ249=0,"No",Data1!CZ249=1,"Yes",Data1!CZ249="null","null")</f>
        <v>No</v>
      </c>
    </row>
    <row r="248" spans="1:14" ht="39.6" x14ac:dyDescent="0.25">
      <c r="A248" t="str">
        <f>Categorize!T248</f>
        <v>week not premature</v>
      </c>
      <c r="B248" t="str">
        <f>Categorize!I248</f>
        <v>20-39</v>
      </c>
      <c r="C248" s="51" t="str" cm="1">
        <f t="array" ref="C248">_xlfn.IFS(Data1!E250=1,"Isreal",Data1!E250=2,"the former Soviet Union",Data1!E250=3,"Else", Data1!E250="null","null")</f>
        <v>Isreal</v>
      </c>
      <c r="D248" t="str" cm="1">
        <f t="array" ref="D248">_xlfn.IFS(Data1!G250=1,"Yes",Data1!G250=0,"No",Data1!G250="null","null")</f>
        <v>No</v>
      </c>
      <c r="E248" t="str" cm="1">
        <f t="array" ref="E248">_xlfn.IFS(Data1!BY250=1,"Muslim Arab",Data1!BY250=2,"Christian Arab",Data1!BY250=3,"Russian Christian", Data1!BY250=4,"Circassian",Data1!BY250=5,"Druze", Data1!BY250=6,"Ethiopian", Data1!BY250=7,"Ashkenazi", Data1!BY250=8,"Mizrachi",Data1!BY250=9,"Other", Data1!BY250="null","null" )</f>
        <v>Muslim Arab</v>
      </c>
      <c r="F248" t="str" cm="1">
        <f t="array" ref="F248">_xlfn.IFS(Data1!CA250=1,"Religious", Data1!CA250=2,"Traditional",Data1!CA250=3,"Secular", Data1!CA250="null", "null")</f>
        <v>Secular</v>
      </c>
      <c r="G248" s="51" t="str" cm="1">
        <f t="array" ref="G248">_xlfn.IFS(Data1!CC250=1,"Elementary",Data1!CC250=2,"High-school",Data1!CC250=3,"Academic", Data1!CC250="null","null")</f>
        <v>High-school</v>
      </c>
      <c r="H248" s="51" t="str" cm="1">
        <f t="array" ref="H248">_xlfn.IFS(Data1!CF250=1,"Below average",Data1!CF250=2,"Average",Data1!CF250=3,"Above average",Data1!CF250="null","null")</f>
        <v>Below average</v>
      </c>
      <c r="I248" s="51" t="str" cm="1">
        <f t="array" ref="I248">_xlfn.IFS(Data3!FN249=1,"Never smoked",Data3!FN249=2,"Stopped smoking completely",Data3!FN249="3b","Smokes less than before pregnancy",Data3!FN249="3a","Smokes today as before pregnancy",Data3!FN249="null","null")</f>
        <v>Never smoked</v>
      </c>
      <c r="J248" t="str" cm="1">
        <f t="array" ref="J248">_xlfn.IFS(Data3!FQ249=0,"Doesnt smoke",Data3!FQ249=1,"Smoke",Data3!FQ249="null","null")</f>
        <v>Smoke</v>
      </c>
      <c r="K248" t="str" cm="1">
        <f t="array" ref="K248">_xlfn.IFS(Data1!CP250=1,"First trimester",Data1!CP250=2,"Second trimester",Data1!CP250=3,"Third trimester",Data1!CP250="null","null")</f>
        <v>Third trimester</v>
      </c>
      <c r="L248" s="51" t="str" cm="1">
        <f t="array" ref="L248">_xlfn.IFS(Data2!EX250=1, "Adequate pregnancy monitoring", Data2!EX250=2, "Medium pregnancy monitoring", Data2!EX250=3, "Inadequate pregnancy monitoring",Data2!EX250="null","null")</f>
        <v>Inadequate pregnancy monitoring</v>
      </c>
      <c r="M248" t="str" cm="1">
        <f t="array" ref="M248">_xlfn.IFS(Data1!CG250=0,"No",Data1!CG250=1,"Yes",Data1!CG250="null","null")</f>
        <v>No</v>
      </c>
      <c r="N248" t="str" cm="1">
        <f t="array" ref="N248">_xlfn.IFS(Data1!CZ250=0,"No",Data1!CZ250=1,"Yes",Data1!CZ250="null","null")</f>
        <v>No</v>
      </c>
    </row>
    <row r="249" spans="1:14" ht="39.6" x14ac:dyDescent="0.25">
      <c r="A249" t="str">
        <f>Categorize!T249</f>
        <v>week not premature</v>
      </c>
      <c r="B249" t="str">
        <f>Categorize!I249</f>
        <v>20-39</v>
      </c>
      <c r="C249" s="51" t="str" cm="1">
        <f t="array" ref="C249">_xlfn.IFS(Data1!E251=1,"Isreal",Data1!E251=2,"the former Soviet Union",Data1!E251=3,"Else", Data1!E251="null","null")</f>
        <v>Isreal</v>
      </c>
      <c r="D249" t="str" cm="1">
        <f t="array" ref="D249">_xlfn.IFS(Data1!G251=1,"Yes",Data1!G251=0,"No",Data1!G251="null","null")</f>
        <v>No</v>
      </c>
      <c r="E249" t="str" cm="1">
        <f t="array" ref="E249">_xlfn.IFS(Data1!BY251=1,"Muslim Arab",Data1!BY251=2,"Christian Arab",Data1!BY251=3,"Russian Christian", Data1!BY251=4,"Circassian",Data1!BY251=5,"Druze", Data1!BY251=6,"Ethiopian", Data1!BY251=7,"Ashkenazi", Data1!BY251=8,"Mizrachi",Data1!BY251=9,"Other", Data1!BY251="null","null" )</f>
        <v>Christian Arab</v>
      </c>
      <c r="F249" t="str" cm="1">
        <f t="array" ref="F249">_xlfn.IFS(Data1!CA251=1,"Religious", Data1!CA251=2,"Traditional",Data1!CA251=3,"Secular", Data1!CA251="null", "null")</f>
        <v>Religious</v>
      </c>
      <c r="G249" s="51" t="str" cm="1">
        <f t="array" ref="G249">_xlfn.IFS(Data1!CC251=1,"Elementary",Data1!CC251=2,"High-school",Data1!CC251=3,"Academic", Data1!CC251="null","null")</f>
        <v>High-school</v>
      </c>
      <c r="H249" s="51" t="str" cm="1">
        <f t="array" ref="H249">_xlfn.IFS(Data1!CF251=1,"Below average",Data1!CF251=2,"Average",Data1!CF251=3,"Above average",Data1!CF251="null","null")</f>
        <v>null</v>
      </c>
      <c r="I249" s="51" t="str" cm="1">
        <f t="array" ref="I249">_xlfn.IFS(Data3!FN250=1,"Never smoked",Data3!FN250=2,"Stopped smoking completely",Data3!FN250="3b","Smokes less than before pregnancy",Data3!FN250="3a","Smokes today as before pregnancy",Data3!FN250="null","null")</f>
        <v>Never smoked</v>
      </c>
      <c r="J249" t="str" cm="1">
        <f t="array" ref="J249">_xlfn.IFS(Data3!FQ250=0,"Doesnt smoke",Data3!FQ250=1,"Smoke",Data3!FQ250="null","null")</f>
        <v>Smoke</v>
      </c>
      <c r="K249" t="str" cm="1">
        <f t="array" ref="K249">_xlfn.IFS(Data1!CP251=1,"First trimester",Data1!CP251=2,"Second trimester",Data1!CP251=3,"Third trimester",Data1!CP251="null","null")</f>
        <v>Second trimester</v>
      </c>
      <c r="L249" s="51" t="str" cm="1">
        <f t="array" ref="L249">_xlfn.IFS(Data2!EX251=1, "Adequate pregnancy monitoring", Data2!EX251=2, "Medium pregnancy monitoring", Data2!EX251=3, "Inadequate pregnancy monitoring",Data2!EX251="null","null")</f>
        <v>Inadequate pregnancy monitoring</v>
      </c>
      <c r="M249" t="str" cm="1">
        <f t="array" ref="M249">_xlfn.IFS(Data1!CG251=0,"No",Data1!CG251=1,"Yes",Data1!CG251="null","null")</f>
        <v>No</v>
      </c>
      <c r="N249" t="str" cm="1">
        <f t="array" ref="N249">_xlfn.IFS(Data1!CZ251=0,"No",Data1!CZ251=1,"Yes",Data1!CZ251="null","null")</f>
        <v>No</v>
      </c>
    </row>
    <row r="250" spans="1:14" ht="39.6" x14ac:dyDescent="0.25">
      <c r="A250" t="str">
        <f>Categorize!T250</f>
        <v>week not premature</v>
      </c>
      <c r="B250" t="str">
        <f>Categorize!I250</f>
        <v>20-39</v>
      </c>
      <c r="C250" s="51" t="str" cm="1">
        <f t="array" ref="C250">_xlfn.IFS(Data1!E252=1,"Isreal",Data1!E252=2,"the former Soviet Union",Data1!E252=3,"Else", Data1!E252="null","null")</f>
        <v>Isreal</v>
      </c>
      <c r="D250" t="str" cm="1">
        <f t="array" ref="D250">_xlfn.IFS(Data1!G252=1,"Yes",Data1!G252=0,"No",Data1!G252="null","null")</f>
        <v>No</v>
      </c>
      <c r="E250" t="str" cm="1">
        <f t="array" ref="E250">_xlfn.IFS(Data1!BY252=1,"Muslim Arab",Data1!BY252=2,"Christian Arab",Data1!BY252=3,"Russian Christian", Data1!BY252=4,"Circassian",Data1!BY252=5,"Druze", Data1!BY252=6,"Ethiopian", Data1!BY252=7,"Ashkenazi", Data1!BY252=8,"Mizrachi",Data1!BY252=9,"Other", Data1!BY252="null","null" )</f>
        <v>Christian Arab</v>
      </c>
      <c r="F250" t="str" cm="1">
        <f t="array" ref="F250">_xlfn.IFS(Data1!CA252=1,"Religious", Data1!CA252=2,"Traditional",Data1!CA252=3,"Secular", Data1!CA252="null", "null")</f>
        <v>Religious</v>
      </c>
      <c r="G250" s="51" t="str" cm="1">
        <f t="array" ref="G250">_xlfn.IFS(Data1!CC252=1,"Elementary",Data1!CC252=2,"High-school",Data1!CC252=3,"Academic", Data1!CC252="null","null")</f>
        <v>High-school</v>
      </c>
      <c r="H250" s="51" t="str" cm="1">
        <f t="array" ref="H250">_xlfn.IFS(Data1!CF252=1,"Below average",Data1!CF252=2,"Average",Data1!CF252=3,"Above average",Data1!CF252="null","null")</f>
        <v>null</v>
      </c>
      <c r="I250" s="51" t="str" cm="1">
        <f t="array" ref="I250">_xlfn.IFS(Data3!FN251=1,"Never smoked",Data3!FN251=2,"Stopped smoking completely",Data3!FN251="3b","Smokes less than before pregnancy",Data3!FN251="3a","Smokes today as before pregnancy",Data3!FN251="null","null")</f>
        <v>Never smoked</v>
      </c>
      <c r="J250" t="str" cm="1">
        <f t="array" ref="J250">_xlfn.IFS(Data3!FQ251=0,"Doesnt smoke",Data3!FQ251=1,"Smoke",Data3!FQ251="null","null")</f>
        <v>Smoke</v>
      </c>
      <c r="K250" t="str" cm="1">
        <f t="array" ref="K250">_xlfn.IFS(Data1!CP252=1,"First trimester",Data1!CP252=2,"Second trimester",Data1!CP252=3,"Third trimester",Data1!CP252="null","null")</f>
        <v>First trimester</v>
      </c>
      <c r="L250" s="51" t="str" cm="1">
        <f t="array" ref="L250">_xlfn.IFS(Data2!EX252=1, "Adequate pregnancy monitoring", Data2!EX252=2, "Medium pregnancy monitoring", Data2!EX252=3, "Inadequate pregnancy monitoring",Data2!EX252="null","null")</f>
        <v>Inadequate pregnancy monitoring</v>
      </c>
      <c r="M250" t="str" cm="1">
        <f t="array" ref="M250">_xlfn.IFS(Data1!CG252=0,"No",Data1!CG252=1,"Yes",Data1!CG252="null","null")</f>
        <v>No</v>
      </c>
      <c r="N250" t="str" cm="1">
        <f t="array" ref="N250">_xlfn.IFS(Data1!CZ252=0,"No",Data1!CZ252=1,"Yes",Data1!CZ252="null","null")</f>
        <v>No</v>
      </c>
    </row>
    <row r="251" spans="1:14" ht="39.6" x14ac:dyDescent="0.25">
      <c r="A251" t="str">
        <f>Categorize!T251</f>
        <v>week not premature</v>
      </c>
      <c r="B251" t="str">
        <f>Categorize!I251</f>
        <v>20-39</v>
      </c>
      <c r="C251" s="51" t="str" cm="1">
        <f t="array" ref="C251">_xlfn.IFS(Data1!E253=1,"Isreal",Data1!E253=2,"the former Soviet Union",Data1!E253=3,"Else", Data1!E253="null","null")</f>
        <v>the former Soviet Union</v>
      </c>
      <c r="D251" t="str" cm="1">
        <f t="array" ref="D251">_xlfn.IFS(Data1!G253=1,"Yes",Data1!G253=0,"No",Data1!G253="null","null")</f>
        <v>No</v>
      </c>
      <c r="E251" t="str" cm="1">
        <f t="array" ref="E251">_xlfn.IFS(Data1!BY253=1,"Muslim Arab",Data1!BY253=2,"Christian Arab",Data1!BY253=3,"Russian Christian", Data1!BY253=4,"Circassian",Data1!BY253=5,"Druze", Data1!BY253=6,"Ethiopian", Data1!BY253=7,"Ashkenazi", Data1!BY253=8,"Mizrachi",Data1!BY253=9,"Other", Data1!BY253="null","null" )</f>
        <v>Muslim Arab</v>
      </c>
      <c r="F251" t="str" cm="1">
        <f t="array" ref="F251">_xlfn.IFS(Data1!CA253=1,"Religious", Data1!CA253=2,"Traditional",Data1!CA253=3,"Secular", Data1!CA253="null", "null")</f>
        <v>Secular</v>
      </c>
      <c r="G251" s="51" t="str" cm="1">
        <f t="array" ref="G251">_xlfn.IFS(Data1!CC253=1,"Elementary",Data1!CC253=2,"High-school",Data1!CC253=3,"Academic", Data1!CC253="null","null")</f>
        <v>High-school</v>
      </c>
      <c r="H251" s="51" t="str" cm="1">
        <f t="array" ref="H251">_xlfn.IFS(Data1!CF253=1,"Below average",Data1!CF253=2,"Average",Data1!CF253=3,"Above average",Data1!CF253="null","null")</f>
        <v>null</v>
      </c>
      <c r="I251" s="51" t="str" cm="1">
        <f t="array" ref="I251">_xlfn.IFS(Data3!FN252=1,"Never smoked",Data3!FN252=2,"Stopped smoking completely",Data3!FN252="3b","Smokes less than before pregnancy",Data3!FN252="3a","Smokes today as before pregnancy",Data3!FN252="null","null")</f>
        <v>Never smoked</v>
      </c>
      <c r="J251" t="str" cm="1">
        <f t="array" ref="J251">_xlfn.IFS(Data3!FQ252=0,"Doesnt smoke",Data3!FQ252=1,"Smoke",Data3!FQ252="null","null")</f>
        <v>Doesnt smoke</v>
      </c>
      <c r="K251" t="str" cm="1">
        <f t="array" ref="K251">_xlfn.IFS(Data1!CP253=1,"First trimester",Data1!CP253=2,"Second trimester",Data1!CP253=3,"Third trimester",Data1!CP253="null","null")</f>
        <v>Second trimester</v>
      </c>
      <c r="L251" s="51" t="str" cm="1">
        <f t="array" ref="L251">_xlfn.IFS(Data2!EX253=1, "Adequate pregnancy monitoring", Data2!EX253=2, "Medium pregnancy monitoring", Data2!EX253=3, "Inadequate pregnancy monitoring",Data2!EX253="null","null")</f>
        <v>Medium pregnancy monitoring</v>
      </c>
      <c r="M251" t="str" cm="1">
        <f t="array" ref="M251">_xlfn.IFS(Data1!CG253=0,"No",Data1!CG253=1,"Yes",Data1!CG253="null","null")</f>
        <v>No</v>
      </c>
      <c r="N251" t="str" cm="1">
        <f t="array" ref="N251">_xlfn.IFS(Data1!CZ253=0,"No",Data1!CZ253=1,"Yes",Data1!CZ253="null","null")</f>
        <v>No</v>
      </c>
    </row>
    <row r="252" spans="1:14" ht="39.6" x14ac:dyDescent="0.25">
      <c r="A252" t="str">
        <f>Categorize!T252</f>
        <v>week not premature</v>
      </c>
      <c r="B252" t="str">
        <f>Categorize!I252</f>
        <v>20-39</v>
      </c>
      <c r="C252" s="51" t="str" cm="1">
        <f t="array" ref="C252">_xlfn.IFS(Data1!E254=1,"Isreal",Data1!E254=2,"the former Soviet Union",Data1!E254=3,"Else", Data1!E254="null","null")</f>
        <v>Isreal</v>
      </c>
      <c r="D252" t="str" cm="1">
        <f t="array" ref="D252">_xlfn.IFS(Data1!G254=1,"Yes",Data1!G254=0,"No",Data1!G254="null","null")</f>
        <v>No</v>
      </c>
      <c r="E252" t="str" cm="1">
        <f t="array" ref="E252">_xlfn.IFS(Data1!BY254=1,"Muslim Arab",Data1!BY254=2,"Christian Arab",Data1!BY254=3,"Russian Christian", Data1!BY254=4,"Circassian",Data1!BY254=5,"Druze", Data1!BY254=6,"Ethiopian", Data1!BY254=7,"Ashkenazi", Data1!BY254=8,"Mizrachi",Data1!BY254=9,"Other", Data1!BY254="null","null" )</f>
        <v>Muslim Arab</v>
      </c>
      <c r="F252" t="str" cm="1">
        <f t="array" ref="F252">_xlfn.IFS(Data1!CA254=1,"Religious", Data1!CA254=2,"Traditional",Data1!CA254=3,"Secular", Data1!CA254="null", "null")</f>
        <v>Secular</v>
      </c>
      <c r="G252" s="51" t="str" cm="1">
        <f t="array" ref="G252">_xlfn.IFS(Data1!CC254=1,"Elementary",Data1!CC254=2,"High-school",Data1!CC254=3,"Academic", Data1!CC254="null","null")</f>
        <v>High-school</v>
      </c>
      <c r="H252" s="51" t="str" cm="1">
        <f t="array" ref="H252">_xlfn.IFS(Data1!CF254=1,"Below average",Data1!CF254=2,"Average",Data1!CF254=3,"Above average",Data1!CF254="null","null")</f>
        <v>null</v>
      </c>
      <c r="I252" s="51" t="str" cm="1">
        <f t="array" ref="I252">_xlfn.IFS(Data3!FN253=1,"Never smoked",Data3!FN253=2,"Stopped smoking completely",Data3!FN253="3b","Smokes less than before pregnancy",Data3!FN253="3a","Smokes today as before pregnancy",Data3!FN253="null","null")</f>
        <v>Never smoked</v>
      </c>
      <c r="J252" t="str" cm="1">
        <f t="array" ref="J252">_xlfn.IFS(Data3!FQ253=0,"Doesnt smoke",Data3!FQ253=1,"Smoke",Data3!FQ253="null","null")</f>
        <v>null</v>
      </c>
      <c r="K252" t="str" cm="1">
        <f t="array" ref="K252">_xlfn.IFS(Data1!CP254=1,"First trimester",Data1!CP254=2,"Second trimester",Data1!CP254=3,"Third trimester",Data1!CP254="null","null")</f>
        <v>Second trimester</v>
      </c>
      <c r="L252" s="51" t="str" cm="1">
        <f t="array" ref="L252">_xlfn.IFS(Data2!EX254=1, "Adequate pregnancy monitoring", Data2!EX254=2, "Medium pregnancy monitoring", Data2!EX254=3, "Inadequate pregnancy monitoring",Data2!EX254="null","null")</f>
        <v>Inadequate pregnancy monitoring</v>
      </c>
      <c r="M252" t="str" cm="1">
        <f t="array" ref="M252">_xlfn.IFS(Data1!CG254=0,"No",Data1!CG254=1,"Yes",Data1!CG254="null","null")</f>
        <v>No</v>
      </c>
      <c r="N252" t="str" cm="1">
        <f t="array" ref="N252">_xlfn.IFS(Data1!CZ254=0,"No",Data1!CZ254=1,"Yes",Data1!CZ254="null","null")</f>
        <v>No</v>
      </c>
    </row>
    <row r="253" spans="1:14" ht="39.6" x14ac:dyDescent="0.25">
      <c r="A253" t="str">
        <f>Categorize!T253</f>
        <v>week not premature</v>
      </c>
      <c r="B253" t="str">
        <f>Categorize!I253</f>
        <v>20-39</v>
      </c>
      <c r="C253" s="51" t="str" cm="1">
        <f t="array" ref="C253">_xlfn.IFS(Data1!E255=1,"Isreal",Data1!E255=2,"the former Soviet Union",Data1!E255=3,"Else", Data1!E255="null","null")</f>
        <v>Isreal</v>
      </c>
      <c r="D253" t="str" cm="1">
        <f t="array" ref="D253">_xlfn.IFS(Data1!G255=1,"Yes",Data1!G255=0,"No",Data1!G255="null","null")</f>
        <v>No</v>
      </c>
      <c r="E253" t="str" cm="1">
        <f t="array" ref="E253">_xlfn.IFS(Data1!BY255=1,"Muslim Arab",Data1!BY255=2,"Christian Arab",Data1!BY255=3,"Russian Christian", Data1!BY255=4,"Circassian",Data1!BY255=5,"Druze", Data1!BY255=6,"Ethiopian", Data1!BY255=7,"Ashkenazi", Data1!BY255=8,"Mizrachi",Data1!BY255=9,"Other", Data1!BY255="null","null" )</f>
        <v>Muslim Arab</v>
      </c>
      <c r="F253" t="str" cm="1">
        <f t="array" ref="F253">_xlfn.IFS(Data1!CA255=1,"Religious", Data1!CA255=2,"Traditional",Data1!CA255=3,"Secular", Data1!CA255="null", "null")</f>
        <v>Secular</v>
      </c>
      <c r="G253" s="51" t="str" cm="1">
        <f t="array" ref="G253">_xlfn.IFS(Data1!CC255=1,"Elementary",Data1!CC255=2,"High-school",Data1!CC255=3,"Academic", Data1!CC255="null","null")</f>
        <v>Academic</v>
      </c>
      <c r="H253" s="51" t="str" cm="1">
        <f t="array" ref="H253">_xlfn.IFS(Data1!CF255=1,"Below average",Data1!CF255=2,"Average",Data1!CF255=3,"Above average",Data1!CF255="null","null")</f>
        <v>Average</v>
      </c>
      <c r="I253" s="51" t="str" cm="1">
        <f t="array" ref="I253">_xlfn.IFS(Data3!FN254=1,"Never smoked",Data3!FN254=2,"Stopped smoking completely",Data3!FN254="3b","Smokes less than before pregnancy",Data3!FN254="3a","Smokes today as before pregnancy",Data3!FN254="null","null")</f>
        <v>Never smoked</v>
      </c>
      <c r="J253" t="str" cm="1">
        <f t="array" ref="J253">_xlfn.IFS(Data3!FQ254=0,"Doesnt smoke",Data3!FQ254=1,"Smoke",Data3!FQ254="null","null")</f>
        <v>Doesnt smoke</v>
      </c>
      <c r="K253" t="str" cm="1">
        <f t="array" ref="K253">_xlfn.IFS(Data1!CP255=1,"First trimester",Data1!CP255=2,"Second trimester",Data1!CP255=3,"Third trimester",Data1!CP255="null","null")</f>
        <v>First trimester</v>
      </c>
      <c r="L253" s="51" t="str" cm="1">
        <f t="array" ref="L253">_xlfn.IFS(Data2!EX255=1, "Adequate pregnancy monitoring", Data2!EX255=2, "Medium pregnancy monitoring", Data2!EX255=3, "Inadequate pregnancy monitoring",Data2!EX255="null","null")</f>
        <v>Inadequate pregnancy monitoring</v>
      </c>
      <c r="M253" t="str" cm="1">
        <f t="array" ref="M253">_xlfn.IFS(Data1!CG255=0,"No",Data1!CG255=1,"Yes",Data1!CG255="null","null")</f>
        <v>No</v>
      </c>
      <c r="N253" t="str" cm="1">
        <f t="array" ref="N253">_xlfn.IFS(Data1!CZ255=0,"No",Data1!CZ255=1,"Yes",Data1!CZ255="null","null")</f>
        <v>No</v>
      </c>
    </row>
    <row r="254" spans="1:14" ht="39.6" x14ac:dyDescent="0.25">
      <c r="A254" t="str">
        <f>Categorize!T254</f>
        <v>week not premature</v>
      </c>
      <c r="B254" t="str">
        <f>Categorize!I254</f>
        <v>20-39</v>
      </c>
      <c r="C254" s="51" t="str" cm="1">
        <f t="array" ref="C254">_xlfn.IFS(Data1!E256=1,"Isreal",Data1!E256=2,"the former Soviet Union",Data1!E256=3,"Else", Data1!E256="null","null")</f>
        <v>Isreal</v>
      </c>
      <c r="D254" t="str" cm="1">
        <f t="array" ref="D254">_xlfn.IFS(Data1!G256=1,"Yes",Data1!G256=0,"No",Data1!G256="null","null")</f>
        <v>No</v>
      </c>
      <c r="E254" t="str" cm="1">
        <f t="array" ref="E254">_xlfn.IFS(Data1!BY256=1,"Muslim Arab",Data1!BY256=2,"Christian Arab",Data1!BY256=3,"Russian Christian", Data1!BY256=4,"Circassian",Data1!BY256=5,"Druze", Data1!BY256=6,"Ethiopian", Data1!BY256=7,"Ashkenazi", Data1!BY256=8,"Mizrachi",Data1!BY256=9,"Other", Data1!BY256="null","null" )</f>
        <v>Russian Christian</v>
      </c>
      <c r="F254" t="str" cm="1">
        <f t="array" ref="F254">_xlfn.IFS(Data1!CA256=1,"Religious", Data1!CA256=2,"Traditional",Data1!CA256=3,"Secular", Data1!CA256="null", "null")</f>
        <v>Traditional</v>
      </c>
      <c r="G254" s="51" t="str" cm="1">
        <f t="array" ref="G254">_xlfn.IFS(Data1!CC256=1,"Elementary",Data1!CC256=2,"High-school",Data1!CC256=3,"Academic", Data1!CC256="null","null")</f>
        <v>High-school</v>
      </c>
      <c r="H254" s="51" t="str" cm="1">
        <f t="array" ref="H254">_xlfn.IFS(Data1!CF256=1,"Below average",Data1!CF256=2,"Average",Data1!CF256=3,"Above average",Data1!CF256="null","null")</f>
        <v>Average</v>
      </c>
      <c r="I254" s="51" t="str" cm="1">
        <f t="array" ref="I254">_xlfn.IFS(Data3!FN255=1,"Never smoked",Data3!FN255=2,"Stopped smoking completely",Data3!FN255="3b","Smokes less than before pregnancy",Data3!FN255="3a","Smokes today as before pregnancy",Data3!FN255="null","null")</f>
        <v>Never smoked</v>
      </c>
      <c r="J254" t="str" cm="1">
        <f t="array" ref="J254">_xlfn.IFS(Data3!FQ255=0,"Doesnt smoke",Data3!FQ255=1,"Smoke",Data3!FQ255="null","null")</f>
        <v>Smoke</v>
      </c>
      <c r="K254" t="str" cm="1">
        <f t="array" ref="K254">_xlfn.IFS(Data1!CP256=1,"First trimester",Data1!CP256=2,"Second trimester",Data1!CP256=3,"Third trimester",Data1!CP256="null","null")</f>
        <v>Second trimester</v>
      </c>
      <c r="L254" s="51" t="str" cm="1">
        <f t="array" ref="L254">_xlfn.IFS(Data2!EX256=1, "Adequate pregnancy monitoring", Data2!EX256=2, "Medium pregnancy monitoring", Data2!EX256=3, "Inadequate pregnancy monitoring",Data2!EX256="null","null")</f>
        <v>Inadequate pregnancy monitoring</v>
      </c>
      <c r="M254" t="str" cm="1">
        <f t="array" ref="M254">_xlfn.IFS(Data1!CG256=0,"No",Data1!CG256=1,"Yes",Data1!CG256="null","null")</f>
        <v>No</v>
      </c>
      <c r="N254" t="str" cm="1">
        <f t="array" ref="N254">_xlfn.IFS(Data1!CZ256=0,"No",Data1!CZ256=1,"Yes",Data1!CZ256="null","null")</f>
        <v>No</v>
      </c>
    </row>
    <row r="255" spans="1:14" ht="39.6" x14ac:dyDescent="0.25">
      <c r="A255" t="str">
        <f>Categorize!T255</f>
        <v>week not premature</v>
      </c>
      <c r="B255" t="str">
        <f>Categorize!I255</f>
        <v>20-39</v>
      </c>
      <c r="C255" s="51" t="str" cm="1">
        <f t="array" ref="C255">_xlfn.IFS(Data1!E257=1,"Isreal",Data1!E257=2,"the former Soviet Union",Data1!E257=3,"Else", Data1!E257="null","null")</f>
        <v>Isreal</v>
      </c>
      <c r="D255" t="str" cm="1">
        <f t="array" ref="D255">_xlfn.IFS(Data1!G257=1,"Yes",Data1!G257=0,"No",Data1!G257="null","null")</f>
        <v>No</v>
      </c>
      <c r="E255" t="str" cm="1">
        <f t="array" ref="E255">_xlfn.IFS(Data1!BY257=1,"Muslim Arab",Data1!BY257=2,"Christian Arab",Data1!BY257=3,"Russian Christian", Data1!BY257=4,"Circassian",Data1!BY257=5,"Druze", Data1!BY257=6,"Ethiopian", Data1!BY257=7,"Ashkenazi", Data1!BY257=8,"Mizrachi",Data1!BY257=9,"Other", Data1!BY257="null","null" )</f>
        <v>Christian Arab</v>
      </c>
      <c r="F255" t="str" cm="1">
        <f t="array" ref="F255">_xlfn.IFS(Data1!CA257=1,"Religious", Data1!CA257=2,"Traditional",Data1!CA257=3,"Secular", Data1!CA257="null", "null")</f>
        <v>Religious</v>
      </c>
      <c r="G255" s="51" t="str" cm="1">
        <f t="array" ref="G255">_xlfn.IFS(Data1!CC257=1,"Elementary",Data1!CC257=2,"High-school",Data1!CC257=3,"Academic", Data1!CC257="null","null")</f>
        <v>High-school</v>
      </c>
      <c r="H255" s="51" t="str" cm="1">
        <f t="array" ref="H255">_xlfn.IFS(Data1!CF257=1,"Below average",Data1!CF257=2,"Average",Data1!CF257=3,"Above average",Data1!CF257="null","null")</f>
        <v>null</v>
      </c>
      <c r="I255" s="51" t="str" cm="1">
        <f t="array" ref="I255">_xlfn.IFS(Data3!FN256=1,"Never smoked",Data3!FN256=2,"Stopped smoking completely",Data3!FN256="3b","Smokes less than before pregnancy",Data3!FN256="3a","Smokes today as before pregnancy",Data3!FN256="null","null")</f>
        <v>Never smoked</v>
      </c>
      <c r="J255" t="str" cm="1">
        <f t="array" ref="J255">_xlfn.IFS(Data3!FQ256=0,"Doesnt smoke",Data3!FQ256=1,"Smoke",Data3!FQ256="null","null")</f>
        <v>Smoke</v>
      </c>
      <c r="K255" t="str" cm="1">
        <f t="array" ref="K255">_xlfn.IFS(Data1!CP257=1,"First trimester",Data1!CP257=2,"Second trimester",Data1!CP257=3,"Third trimester",Data1!CP257="null","null")</f>
        <v>First trimester</v>
      </c>
      <c r="L255" s="51" t="str" cm="1">
        <f t="array" ref="L255">_xlfn.IFS(Data2!EX257=1, "Adequate pregnancy monitoring", Data2!EX257=2, "Medium pregnancy monitoring", Data2!EX257=3, "Inadequate pregnancy monitoring",Data2!EX257="null","null")</f>
        <v>Inadequate pregnancy monitoring</v>
      </c>
      <c r="M255" t="str" cm="1">
        <f t="array" ref="M255">_xlfn.IFS(Data1!CG257=0,"No",Data1!CG257=1,"Yes",Data1!CG257="null","null")</f>
        <v>No</v>
      </c>
      <c r="N255" t="str" cm="1">
        <f t="array" ref="N255">_xlfn.IFS(Data1!CZ257=0,"No",Data1!CZ257=1,"Yes",Data1!CZ257="null","null")</f>
        <v>No</v>
      </c>
    </row>
    <row r="256" spans="1:14" ht="39.6" x14ac:dyDescent="0.25">
      <c r="A256" t="str">
        <f>Categorize!T256</f>
        <v>week not premature</v>
      </c>
      <c r="B256" t="str">
        <f>Categorize!I256</f>
        <v>20-39</v>
      </c>
      <c r="C256" s="51" t="str" cm="1">
        <f t="array" ref="C256">_xlfn.IFS(Data1!E258=1,"Isreal",Data1!E258=2,"the former Soviet Union",Data1!E258=3,"Else", Data1!E258="null","null")</f>
        <v>Isreal</v>
      </c>
      <c r="D256" t="str" cm="1">
        <f t="array" ref="D256">_xlfn.IFS(Data1!G258=1,"Yes",Data1!G258=0,"No",Data1!G258="null","null")</f>
        <v>No</v>
      </c>
      <c r="E256" t="str" cm="1">
        <f t="array" ref="E256">_xlfn.IFS(Data1!BY258=1,"Muslim Arab",Data1!BY258=2,"Christian Arab",Data1!BY258=3,"Russian Christian", Data1!BY258=4,"Circassian",Data1!BY258=5,"Druze", Data1!BY258=6,"Ethiopian", Data1!BY258=7,"Ashkenazi", Data1!BY258=8,"Mizrachi",Data1!BY258=9,"Other", Data1!BY258="null","null" )</f>
        <v>Muslim Arab</v>
      </c>
      <c r="F256" t="str" cm="1">
        <f t="array" ref="F256">_xlfn.IFS(Data1!CA258=1,"Religious", Data1!CA258=2,"Traditional",Data1!CA258=3,"Secular", Data1!CA258="null", "null")</f>
        <v>Secular</v>
      </c>
      <c r="G256" s="51" t="str" cm="1">
        <f t="array" ref="G256">_xlfn.IFS(Data1!CC258=1,"Elementary",Data1!CC258=2,"High-school",Data1!CC258=3,"Academic", Data1!CC258="null","null")</f>
        <v>High-school</v>
      </c>
      <c r="H256" s="51" t="str" cm="1">
        <f t="array" ref="H256">_xlfn.IFS(Data1!CF258=1,"Below average",Data1!CF258=2,"Average",Data1!CF258=3,"Above average",Data1!CF258="null","null")</f>
        <v>null</v>
      </c>
      <c r="I256" s="51" t="str" cm="1">
        <f t="array" ref="I256">_xlfn.IFS(Data3!FN257=1,"Never smoked",Data3!FN257=2,"Stopped smoking completely",Data3!FN257="3b","Smokes less than before pregnancy",Data3!FN257="3a","Smokes today as before pregnancy",Data3!FN257="null","null")</f>
        <v>Never smoked</v>
      </c>
      <c r="J256" t="str" cm="1">
        <f t="array" ref="J256">_xlfn.IFS(Data3!FQ257=0,"Doesnt smoke",Data3!FQ257=1,"Smoke",Data3!FQ257="null","null")</f>
        <v>Doesnt smoke</v>
      </c>
      <c r="K256" t="str" cm="1">
        <f t="array" ref="K256">_xlfn.IFS(Data1!CP258=1,"First trimester",Data1!CP258=2,"Second trimester",Data1!CP258=3,"Third trimester",Data1!CP258="null","null")</f>
        <v>Second trimester</v>
      </c>
      <c r="L256" s="51" t="str" cm="1">
        <f t="array" ref="L256">_xlfn.IFS(Data2!EX258=1, "Adequate pregnancy monitoring", Data2!EX258=2, "Medium pregnancy monitoring", Data2!EX258=3, "Inadequate pregnancy monitoring",Data2!EX258="null","null")</f>
        <v>Inadequate pregnancy monitoring</v>
      </c>
      <c r="M256" t="str" cm="1">
        <f t="array" ref="M256">_xlfn.IFS(Data1!CG258=0,"No",Data1!CG258=1,"Yes",Data1!CG258="null","null")</f>
        <v>No</v>
      </c>
      <c r="N256" t="str" cm="1">
        <f t="array" ref="N256">_xlfn.IFS(Data1!CZ258=0,"No",Data1!CZ258=1,"Yes",Data1!CZ258="null","null")</f>
        <v>No</v>
      </c>
    </row>
    <row r="257" spans="1:14" ht="39.6" x14ac:dyDescent="0.25">
      <c r="A257" t="str">
        <f>Categorize!T257</f>
        <v>week not premature</v>
      </c>
      <c r="B257" t="str">
        <f>Categorize!I257</f>
        <v>20-39</v>
      </c>
      <c r="C257" s="51" t="str" cm="1">
        <f t="array" ref="C257">_xlfn.IFS(Data1!E259=1,"Isreal",Data1!E259=2,"the former Soviet Union",Data1!E259=3,"Else", Data1!E259="null","null")</f>
        <v>Isreal</v>
      </c>
      <c r="D257" t="str" cm="1">
        <f t="array" ref="D257">_xlfn.IFS(Data1!G259=1,"Yes",Data1!G259=0,"No",Data1!G259="null","null")</f>
        <v>No</v>
      </c>
      <c r="E257" t="str" cm="1">
        <f t="array" ref="E257">_xlfn.IFS(Data1!BY259=1,"Muslim Arab",Data1!BY259=2,"Christian Arab",Data1!BY259=3,"Russian Christian", Data1!BY259=4,"Circassian",Data1!BY259=5,"Druze", Data1!BY259=6,"Ethiopian", Data1!BY259=7,"Ashkenazi", Data1!BY259=8,"Mizrachi",Data1!BY259=9,"Other", Data1!BY259="null","null" )</f>
        <v>Muslim Arab</v>
      </c>
      <c r="F257" t="str" cm="1">
        <f t="array" ref="F257">_xlfn.IFS(Data1!CA259=1,"Religious", Data1!CA259=2,"Traditional",Data1!CA259=3,"Secular", Data1!CA259="null", "null")</f>
        <v>Secular</v>
      </c>
      <c r="G257" s="51" t="str" cm="1">
        <f t="array" ref="G257">_xlfn.IFS(Data1!CC259=1,"Elementary",Data1!CC259=2,"High-school",Data1!CC259=3,"Academic", Data1!CC259="null","null")</f>
        <v>High-school</v>
      </c>
      <c r="H257" s="51" t="str" cm="1">
        <f t="array" ref="H257">_xlfn.IFS(Data1!CF259=1,"Below average",Data1!CF259=2,"Average",Data1!CF259=3,"Above average",Data1!CF259="null","null")</f>
        <v>null</v>
      </c>
      <c r="I257" s="51" t="str" cm="1">
        <f t="array" ref="I257">_xlfn.IFS(Data3!FN258=1,"Never smoked",Data3!FN258=2,"Stopped smoking completely",Data3!FN258="3b","Smokes less than before pregnancy",Data3!FN258="3a","Smokes today as before pregnancy",Data3!FN258="null","null")</f>
        <v>Never smoked</v>
      </c>
      <c r="J257" t="str" cm="1">
        <f t="array" ref="J257">_xlfn.IFS(Data3!FQ258=0,"Doesnt smoke",Data3!FQ258=1,"Smoke",Data3!FQ258="null","null")</f>
        <v>Doesnt smoke</v>
      </c>
      <c r="K257" t="str" cm="1">
        <f t="array" ref="K257">_xlfn.IFS(Data1!CP259=1,"First trimester",Data1!CP259=2,"Second trimester",Data1!CP259=3,"Third trimester",Data1!CP259="null","null")</f>
        <v>First trimester</v>
      </c>
      <c r="L257" s="51" t="str" cm="1">
        <f t="array" ref="L257">_xlfn.IFS(Data2!EX259=1, "Adequate pregnancy monitoring", Data2!EX259=2, "Medium pregnancy monitoring", Data2!EX259=3, "Inadequate pregnancy monitoring",Data2!EX259="null","null")</f>
        <v>Inadequate pregnancy monitoring</v>
      </c>
      <c r="M257" t="str" cm="1">
        <f t="array" ref="M257">_xlfn.IFS(Data1!CG259=0,"No",Data1!CG259=1,"Yes",Data1!CG259="null","null")</f>
        <v>No</v>
      </c>
      <c r="N257" t="str" cm="1">
        <f t="array" ref="N257">_xlfn.IFS(Data1!CZ259=0,"No",Data1!CZ259=1,"Yes",Data1!CZ259="null","null")</f>
        <v>No</v>
      </c>
    </row>
    <row r="258" spans="1:14" ht="39.6" x14ac:dyDescent="0.25">
      <c r="A258" t="str">
        <f>Categorize!T258</f>
        <v>week not premature</v>
      </c>
      <c r="B258" t="str">
        <f>Categorize!I258</f>
        <v>20-39</v>
      </c>
      <c r="C258" s="51" t="str" cm="1">
        <f t="array" ref="C258">_xlfn.IFS(Data1!E260=1,"Isreal",Data1!E260=2,"the former Soviet Union",Data1!E260=3,"Else", Data1!E260="null","null")</f>
        <v>the former Soviet Union</v>
      </c>
      <c r="D258" t="str" cm="1">
        <f t="array" ref="D258">_xlfn.IFS(Data1!G260=1,"Yes",Data1!G260=0,"No",Data1!G260="null","null")</f>
        <v>No</v>
      </c>
      <c r="E258" t="str" cm="1">
        <f t="array" ref="E258">_xlfn.IFS(Data1!BY260=1,"Muslim Arab",Data1!BY260=2,"Christian Arab",Data1!BY260=3,"Russian Christian", Data1!BY260=4,"Circassian",Data1!BY260=5,"Druze", Data1!BY260=6,"Ethiopian", Data1!BY260=7,"Ashkenazi", Data1!BY260=8,"Mizrachi",Data1!BY260=9,"Other", Data1!BY260="null","null" )</f>
        <v>Muslim Arab</v>
      </c>
      <c r="F258" t="str" cm="1">
        <f t="array" ref="F258">_xlfn.IFS(Data1!CA260=1,"Religious", Data1!CA260=2,"Traditional",Data1!CA260=3,"Secular", Data1!CA260="null", "null")</f>
        <v>Secular</v>
      </c>
      <c r="G258" s="51" t="str" cm="1">
        <f t="array" ref="G258">_xlfn.IFS(Data1!CC260=1,"Elementary",Data1!CC260=2,"High-school",Data1!CC260=3,"Academic", Data1!CC260="null","null")</f>
        <v>Academic</v>
      </c>
      <c r="H258" s="51" t="str" cm="1">
        <f t="array" ref="H258">_xlfn.IFS(Data1!CF260=1,"Below average",Data1!CF260=2,"Average",Data1!CF260=3,"Above average",Data1!CF260="null","null")</f>
        <v>Below average</v>
      </c>
      <c r="I258" s="51" t="str" cm="1">
        <f t="array" ref="I258">_xlfn.IFS(Data3!FN259=1,"Never smoked",Data3!FN259=2,"Stopped smoking completely",Data3!FN259="3b","Smokes less than before pregnancy",Data3!FN259="3a","Smokes today as before pregnancy",Data3!FN259="null","null")</f>
        <v>Never smoked</v>
      </c>
      <c r="J258" t="str" cm="1">
        <f t="array" ref="J258">_xlfn.IFS(Data3!FQ259=0,"Doesnt smoke",Data3!FQ259=1,"Smoke",Data3!FQ259="null","null")</f>
        <v>Doesnt smoke</v>
      </c>
      <c r="K258" t="str" cm="1">
        <f t="array" ref="K258">_xlfn.IFS(Data1!CP260=1,"First trimester",Data1!CP260=2,"Second trimester",Data1!CP260=3,"Third trimester",Data1!CP260="null","null")</f>
        <v>Third trimester</v>
      </c>
      <c r="L258" s="51" t="str" cm="1">
        <f t="array" ref="L258">_xlfn.IFS(Data2!EX260=1, "Adequate pregnancy monitoring", Data2!EX260=2, "Medium pregnancy monitoring", Data2!EX260=3, "Inadequate pregnancy monitoring",Data2!EX260="null","null")</f>
        <v>Inadequate pregnancy monitoring</v>
      </c>
      <c r="M258" t="str" cm="1">
        <f t="array" ref="M258">_xlfn.IFS(Data1!CG260=0,"No",Data1!CG260=1,"Yes",Data1!CG260="null","null")</f>
        <v>No</v>
      </c>
      <c r="N258" t="str" cm="1">
        <f t="array" ref="N258">_xlfn.IFS(Data1!CZ260=0,"No",Data1!CZ260=1,"Yes",Data1!CZ260="null","null")</f>
        <v>No</v>
      </c>
    </row>
    <row r="259" spans="1:14" ht="39.6" x14ac:dyDescent="0.25">
      <c r="A259" t="str">
        <f>Categorize!T259</f>
        <v>week not premature</v>
      </c>
      <c r="B259" t="str">
        <f>Categorize!I259</f>
        <v>20-39</v>
      </c>
      <c r="C259" s="51" t="str" cm="1">
        <f t="array" ref="C259">_xlfn.IFS(Data1!E261=1,"Isreal",Data1!E261=2,"the former Soviet Union",Data1!E261=3,"Else", Data1!E261="null","null")</f>
        <v>Isreal</v>
      </c>
      <c r="D259" t="str" cm="1">
        <f t="array" ref="D259">_xlfn.IFS(Data1!G261=1,"Yes",Data1!G261=0,"No",Data1!G261="null","null")</f>
        <v>No</v>
      </c>
      <c r="E259" t="str" cm="1">
        <f t="array" ref="E259">_xlfn.IFS(Data1!BY261=1,"Muslim Arab",Data1!BY261=2,"Christian Arab",Data1!BY261=3,"Russian Christian", Data1!BY261=4,"Circassian",Data1!BY261=5,"Druze", Data1!BY261=6,"Ethiopian", Data1!BY261=7,"Ashkenazi", Data1!BY261=8,"Mizrachi",Data1!BY261=9,"Other", Data1!BY261="null","null" )</f>
        <v>Muslim Arab</v>
      </c>
      <c r="F259" t="str" cm="1">
        <f t="array" ref="F259">_xlfn.IFS(Data1!CA261=1,"Religious", Data1!CA261=2,"Traditional",Data1!CA261=3,"Secular", Data1!CA261="null", "null")</f>
        <v>Secular</v>
      </c>
      <c r="G259" s="51" t="str" cm="1">
        <f t="array" ref="G259">_xlfn.IFS(Data1!CC261=1,"Elementary",Data1!CC261=2,"High-school",Data1!CC261=3,"Academic", Data1!CC261="null","null")</f>
        <v>Academic</v>
      </c>
      <c r="H259" s="51" t="str" cm="1">
        <f t="array" ref="H259">_xlfn.IFS(Data1!CF261=1,"Below average",Data1!CF261=2,"Average",Data1!CF261=3,"Above average",Data1!CF261="null","null")</f>
        <v>Average</v>
      </c>
      <c r="I259" s="51" t="str" cm="1">
        <f t="array" ref="I259">_xlfn.IFS(Data3!FN260=1,"Never smoked",Data3!FN260=2,"Stopped smoking completely",Data3!FN260="3b","Smokes less than before pregnancy",Data3!FN260="3a","Smokes today as before pregnancy",Data3!FN260="null","null")</f>
        <v>Never smoked</v>
      </c>
      <c r="J259" t="str" cm="1">
        <f t="array" ref="J259">_xlfn.IFS(Data3!FQ260=0,"Doesnt smoke",Data3!FQ260=1,"Smoke",Data3!FQ260="null","null")</f>
        <v>Doesnt smoke</v>
      </c>
      <c r="K259" t="str" cm="1">
        <f t="array" ref="K259">_xlfn.IFS(Data1!CP261=1,"First trimester",Data1!CP261=2,"Second trimester",Data1!CP261=3,"Third trimester",Data1!CP261="null","null")</f>
        <v>First trimester</v>
      </c>
      <c r="L259" s="51" t="str" cm="1">
        <f t="array" ref="L259">_xlfn.IFS(Data2!EX261=1, "Adequate pregnancy monitoring", Data2!EX261=2, "Medium pregnancy monitoring", Data2!EX261=3, "Inadequate pregnancy monitoring",Data2!EX261="null","null")</f>
        <v>Medium pregnancy monitoring</v>
      </c>
      <c r="M259" t="str" cm="1">
        <f t="array" ref="M259">_xlfn.IFS(Data1!CG261=0,"No",Data1!CG261=1,"Yes",Data1!CG261="null","null")</f>
        <v>No</v>
      </c>
      <c r="N259" t="str" cm="1">
        <f t="array" ref="N259">_xlfn.IFS(Data1!CZ261=0,"No",Data1!CZ261=1,"Yes",Data1!CZ261="null","null")</f>
        <v>No</v>
      </c>
    </row>
    <row r="260" spans="1:14" ht="39.6" x14ac:dyDescent="0.25">
      <c r="A260" t="str">
        <f>Categorize!T260</f>
        <v>week not premature</v>
      </c>
      <c r="B260" t="str">
        <f>Categorize!I260</f>
        <v>20-39</v>
      </c>
      <c r="C260" s="51" t="str" cm="1">
        <f t="array" ref="C260">_xlfn.IFS(Data1!E262=1,"Isreal",Data1!E262=2,"the former Soviet Union",Data1!E262=3,"Else", Data1!E262="null","null")</f>
        <v>the former Soviet Union</v>
      </c>
      <c r="D260" t="str" cm="1">
        <f t="array" ref="D260">_xlfn.IFS(Data1!G262=1,"Yes",Data1!G262=0,"No",Data1!G262="null","null")</f>
        <v>No</v>
      </c>
      <c r="E260" t="str" cm="1">
        <f t="array" ref="E260">_xlfn.IFS(Data1!BY262=1,"Muslim Arab",Data1!BY262=2,"Christian Arab",Data1!BY262=3,"Russian Christian", Data1!BY262=4,"Circassian",Data1!BY262=5,"Druze", Data1!BY262=6,"Ethiopian", Data1!BY262=7,"Ashkenazi", Data1!BY262=8,"Mizrachi",Data1!BY262=9,"Other", Data1!BY262="null","null" )</f>
        <v>Muslim Arab</v>
      </c>
      <c r="F260" t="str" cm="1">
        <f t="array" ref="F260">_xlfn.IFS(Data1!CA262=1,"Religious", Data1!CA262=2,"Traditional",Data1!CA262=3,"Secular", Data1!CA262="null", "null")</f>
        <v>Secular</v>
      </c>
      <c r="G260" s="51" t="str" cm="1">
        <f t="array" ref="G260">_xlfn.IFS(Data1!CC262=1,"Elementary",Data1!CC262=2,"High-school",Data1!CC262=3,"Academic", Data1!CC262="null","null")</f>
        <v>High-school</v>
      </c>
      <c r="H260" s="51" t="str" cm="1">
        <f t="array" ref="H260">_xlfn.IFS(Data1!CF262=1,"Below average",Data1!CF262=2,"Average",Data1!CF262=3,"Above average",Data1!CF262="null","null")</f>
        <v>Below average</v>
      </c>
      <c r="I260" s="51" t="str" cm="1">
        <f t="array" ref="I260">_xlfn.IFS(Data3!FN261=1,"Never smoked",Data3!FN261=2,"Stopped smoking completely",Data3!FN261="3b","Smokes less than before pregnancy",Data3!FN261="3a","Smokes today as before pregnancy",Data3!FN261="null","null")</f>
        <v>Smokes today as before pregnancy</v>
      </c>
      <c r="J260" t="str" cm="1">
        <f t="array" ref="J260">_xlfn.IFS(Data3!FQ261=0,"Doesnt smoke",Data3!FQ261=1,"Smoke",Data3!FQ261="null","null")</f>
        <v>Smoke</v>
      </c>
      <c r="K260" t="str" cm="1">
        <f t="array" ref="K260">_xlfn.IFS(Data1!CP262=1,"First trimester",Data1!CP262=2,"Second trimester",Data1!CP262=3,"Third trimester",Data1!CP262="null","null")</f>
        <v>Second trimester</v>
      </c>
      <c r="L260" s="51" t="str" cm="1">
        <f t="array" ref="L260">_xlfn.IFS(Data2!EX262=1, "Adequate pregnancy monitoring", Data2!EX262=2, "Medium pregnancy monitoring", Data2!EX262=3, "Inadequate pregnancy monitoring",Data2!EX262="null","null")</f>
        <v>Inadequate pregnancy monitoring</v>
      </c>
      <c r="M260" t="str" cm="1">
        <f t="array" ref="M260">_xlfn.IFS(Data1!CG262=0,"No",Data1!CG262=1,"Yes",Data1!CG262="null","null")</f>
        <v>No</v>
      </c>
      <c r="N260" t="str" cm="1">
        <f t="array" ref="N260">_xlfn.IFS(Data1!CZ262=0,"No",Data1!CZ262=1,"Yes",Data1!CZ262="null","null")</f>
        <v>No</v>
      </c>
    </row>
    <row r="261" spans="1:14" ht="39.6" x14ac:dyDescent="0.25">
      <c r="A261" t="str">
        <f>Categorize!T261</f>
        <v>week not premature</v>
      </c>
      <c r="B261" t="str">
        <f>Categorize!I261</f>
        <v>20-39</v>
      </c>
      <c r="C261" s="51" t="str" cm="1">
        <f t="array" ref="C261">_xlfn.IFS(Data1!E263=1,"Isreal",Data1!E263=2,"the former Soviet Union",Data1!E263=3,"Else", Data1!E263="null","null")</f>
        <v>Isreal</v>
      </c>
      <c r="D261" t="str" cm="1">
        <f t="array" ref="D261">_xlfn.IFS(Data1!G263=1,"Yes",Data1!G263=0,"No",Data1!G263="null","null")</f>
        <v>No</v>
      </c>
      <c r="E261" t="str" cm="1">
        <f t="array" ref="E261">_xlfn.IFS(Data1!BY263=1,"Muslim Arab",Data1!BY263=2,"Christian Arab",Data1!BY263=3,"Russian Christian", Data1!BY263=4,"Circassian",Data1!BY263=5,"Druze", Data1!BY263=6,"Ethiopian", Data1!BY263=7,"Ashkenazi", Data1!BY263=8,"Mizrachi",Data1!BY263=9,"Other", Data1!BY263="null","null" )</f>
        <v>Russian Christian</v>
      </c>
      <c r="F261" t="str" cm="1">
        <f t="array" ref="F261">_xlfn.IFS(Data1!CA263=1,"Religious", Data1!CA263=2,"Traditional",Data1!CA263=3,"Secular", Data1!CA263="null", "null")</f>
        <v>Traditional</v>
      </c>
      <c r="G261" s="51" t="str" cm="1">
        <f t="array" ref="G261">_xlfn.IFS(Data1!CC263=1,"Elementary",Data1!CC263=2,"High-school",Data1!CC263=3,"Academic", Data1!CC263="null","null")</f>
        <v>Academic</v>
      </c>
      <c r="H261" s="51" t="str" cm="1">
        <f t="array" ref="H261">_xlfn.IFS(Data1!CF263=1,"Below average",Data1!CF263=2,"Average",Data1!CF263=3,"Above average",Data1!CF263="null","null")</f>
        <v>Average</v>
      </c>
      <c r="I261" s="51" t="str" cm="1">
        <f t="array" ref="I261">_xlfn.IFS(Data3!FN262=1,"Never smoked",Data3!FN262=2,"Stopped smoking completely",Data3!FN262="3b","Smokes less than before pregnancy",Data3!FN262="3a","Smokes today as before pregnancy",Data3!FN262="null","null")</f>
        <v>Never smoked</v>
      </c>
      <c r="J261" t="str" cm="1">
        <f t="array" ref="J261">_xlfn.IFS(Data3!FQ262=0,"Doesnt smoke",Data3!FQ262=1,"Smoke",Data3!FQ262="null","null")</f>
        <v>Doesnt smoke</v>
      </c>
      <c r="K261" t="str" cm="1">
        <f t="array" ref="K261">_xlfn.IFS(Data1!CP263=1,"First trimester",Data1!CP263=2,"Second trimester",Data1!CP263=3,"Third trimester",Data1!CP263="null","null")</f>
        <v>Second trimester</v>
      </c>
      <c r="L261" s="51" t="str" cm="1">
        <f t="array" ref="L261">_xlfn.IFS(Data2!EX263=1, "Adequate pregnancy monitoring", Data2!EX263=2, "Medium pregnancy monitoring", Data2!EX263=3, "Inadequate pregnancy monitoring",Data2!EX263="null","null")</f>
        <v>Inadequate pregnancy monitoring</v>
      </c>
      <c r="M261" t="str" cm="1">
        <f t="array" ref="M261">_xlfn.IFS(Data1!CG263=0,"No",Data1!CG263=1,"Yes",Data1!CG263="null","null")</f>
        <v>No</v>
      </c>
      <c r="N261" t="str" cm="1">
        <f t="array" ref="N261">_xlfn.IFS(Data1!CZ263=0,"No",Data1!CZ263=1,"Yes",Data1!CZ263="null","null")</f>
        <v>No</v>
      </c>
    </row>
    <row r="262" spans="1:14" ht="39.6" x14ac:dyDescent="0.25">
      <c r="A262" t="str">
        <f>Categorize!T262</f>
        <v>week not premature</v>
      </c>
      <c r="B262" t="str">
        <f>Categorize!I262</f>
        <v>20-39</v>
      </c>
      <c r="C262" s="51" t="str" cm="1">
        <f t="array" ref="C262">_xlfn.IFS(Data1!E264=1,"Isreal",Data1!E264=2,"the former Soviet Union",Data1!E264=3,"Else", Data1!E264="null","null")</f>
        <v>Isreal</v>
      </c>
      <c r="D262" t="str" cm="1">
        <f t="array" ref="D262">_xlfn.IFS(Data1!G264=1,"Yes",Data1!G264=0,"No",Data1!G264="null","null")</f>
        <v>No</v>
      </c>
      <c r="E262" t="str" cm="1">
        <f t="array" ref="E262">_xlfn.IFS(Data1!BY264=1,"Muslim Arab",Data1!BY264=2,"Christian Arab",Data1!BY264=3,"Russian Christian", Data1!BY264=4,"Circassian",Data1!BY264=5,"Druze", Data1!BY264=6,"Ethiopian", Data1!BY264=7,"Ashkenazi", Data1!BY264=8,"Mizrachi",Data1!BY264=9,"Other", Data1!BY264="null","null" )</f>
        <v>Muslim Arab</v>
      </c>
      <c r="F262" t="str" cm="1">
        <f t="array" ref="F262">_xlfn.IFS(Data1!CA264=1,"Religious", Data1!CA264=2,"Traditional",Data1!CA264=3,"Secular", Data1!CA264="null", "null")</f>
        <v>Secular</v>
      </c>
      <c r="G262" s="51" t="str" cm="1">
        <f t="array" ref="G262">_xlfn.IFS(Data1!CC264=1,"Elementary",Data1!CC264=2,"High-school",Data1!CC264=3,"Academic", Data1!CC264="null","null")</f>
        <v>High-school</v>
      </c>
      <c r="H262" s="51" t="str" cm="1">
        <f t="array" ref="H262">_xlfn.IFS(Data1!CF264=1,"Below average",Data1!CF264=2,"Average",Data1!CF264=3,"Above average",Data1!CF264="null","null")</f>
        <v>Below average</v>
      </c>
      <c r="I262" s="51" t="str" cm="1">
        <f t="array" ref="I262">_xlfn.IFS(Data3!FN263=1,"Never smoked",Data3!FN263=2,"Stopped smoking completely",Data3!FN263="3b","Smokes less than before pregnancy",Data3!FN263="3a","Smokes today as before pregnancy",Data3!FN263="null","null")</f>
        <v>Never smoked</v>
      </c>
      <c r="J262" t="str" cm="1">
        <f t="array" ref="J262">_xlfn.IFS(Data3!FQ263=0,"Doesnt smoke",Data3!FQ263=1,"Smoke",Data3!FQ263="null","null")</f>
        <v>Doesnt smoke</v>
      </c>
      <c r="K262" t="str" cm="1">
        <f t="array" ref="K262">_xlfn.IFS(Data1!CP264=1,"First trimester",Data1!CP264=2,"Second trimester",Data1!CP264=3,"Third trimester",Data1!CP264="null","null")</f>
        <v>Second trimester</v>
      </c>
      <c r="L262" s="51" t="str" cm="1">
        <f t="array" ref="L262">_xlfn.IFS(Data2!EX264=1, "Adequate pregnancy monitoring", Data2!EX264=2, "Medium pregnancy monitoring", Data2!EX264=3, "Inadequate pregnancy monitoring",Data2!EX264="null","null")</f>
        <v>Medium pregnancy monitoring</v>
      </c>
      <c r="M262" t="str" cm="1">
        <f t="array" ref="M262">_xlfn.IFS(Data1!CG264=0,"No",Data1!CG264=1,"Yes",Data1!CG264="null","null")</f>
        <v>No</v>
      </c>
      <c r="N262" t="str" cm="1">
        <f t="array" ref="N262">_xlfn.IFS(Data1!CZ264=0,"No",Data1!CZ264=1,"Yes",Data1!CZ264="null","null")</f>
        <v>No</v>
      </c>
    </row>
    <row r="263" spans="1:14" ht="39.6" x14ac:dyDescent="0.25">
      <c r="A263" t="str">
        <f>Categorize!T263</f>
        <v>week not premature</v>
      </c>
      <c r="B263" t="str">
        <f>Categorize!I263</f>
        <v>20-39</v>
      </c>
      <c r="C263" s="51" t="str" cm="1">
        <f t="array" ref="C263">_xlfn.IFS(Data1!E265=1,"Isreal",Data1!E265=2,"the former Soviet Union",Data1!E265=3,"Else", Data1!E265="null","null")</f>
        <v>Isreal</v>
      </c>
      <c r="D263" t="str" cm="1">
        <f t="array" ref="D263">_xlfn.IFS(Data1!G265=1,"Yes",Data1!G265=0,"No",Data1!G265="null","null")</f>
        <v>No</v>
      </c>
      <c r="E263" t="str" cm="1">
        <f t="array" ref="E263">_xlfn.IFS(Data1!BY265=1,"Muslim Arab",Data1!BY265=2,"Christian Arab",Data1!BY265=3,"Russian Christian", Data1!BY265=4,"Circassian",Data1!BY265=5,"Druze", Data1!BY265=6,"Ethiopian", Data1!BY265=7,"Ashkenazi", Data1!BY265=8,"Mizrachi",Data1!BY265=9,"Other", Data1!BY265="null","null" )</f>
        <v>Muslim Arab</v>
      </c>
      <c r="F263" t="str" cm="1">
        <f t="array" ref="F263">_xlfn.IFS(Data1!CA265=1,"Religious", Data1!CA265=2,"Traditional",Data1!CA265=3,"Secular", Data1!CA265="null", "null")</f>
        <v>Secular</v>
      </c>
      <c r="G263" s="51" t="str" cm="1">
        <f t="array" ref="G263">_xlfn.IFS(Data1!CC265=1,"Elementary",Data1!CC265=2,"High-school",Data1!CC265=3,"Academic", Data1!CC265="null","null")</f>
        <v>Academic</v>
      </c>
      <c r="H263" s="51" t="str" cm="1">
        <f t="array" ref="H263">_xlfn.IFS(Data1!CF265=1,"Below average",Data1!CF265=2,"Average",Data1!CF265=3,"Above average",Data1!CF265="null","null")</f>
        <v>Average</v>
      </c>
      <c r="I263" s="51" t="str" cm="1">
        <f t="array" ref="I263">_xlfn.IFS(Data3!FN264=1,"Never smoked",Data3!FN264=2,"Stopped smoking completely",Data3!FN264="3b","Smokes less than before pregnancy",Data3!FN264="3a","Smokes today as before pregnancy",Data3!FN264="null","null")</f>
        <v>Never smoked</v>
      </c>
      <c r="J263" t="str" cm="1">
        <f t="array" ref="J263">_xlfn.IFS(Data3!FQ264=0,"Doesnt smoke",Data3!FQ264=1,"Smoke",Data3!FQ264="null","null")</f>
        <v>Doesnt smoke</v>
      </c>
      <c r="K263" t="str" cm="1">
        <f t="array" ref="K263">_xlfn.IFS(Data1!CP265=1,"First trimester",Data1!CP265=2,"Second trimester",Data1!CP265=3,"Third trimester",Data1!CP265="null","null")</f>
        <v>First trimester</v>
      </c>
      <c r="L263" s="51" t="str" cm="1">
        <f t="array" ref="L263">_xlfn.IFS(Data2!EX265=1, "Adequate pregnancy monitoring", Data2!EX265=2, "Medium pregnancy monitoring", Data2!EX265=3, "Inadequate pregnancy monitoring",Data2!EX265="null","null")</f>
        <v>Medium pregnancy monitoring</v>
      </c>
      <c r="M263" t="str" cm="1">
        <f t="array" ref="M263">_xlfn.IFS(Data1!CG265=0,"No",Data1!CG265=1,"Yes",Data1!CG265="null","null")</f>
        <v>No</v>
      </c>
      <c r="N263" t="str" cm="1">
        <f t="array" ref="N263">_xlfn.IFS(Data1!CZ265=0,"No",Data1!CZ265=1,"Yes",Data1!CZ265="null","null")</f>
        <v>No</v>
      </c>
    </row>
    <row r="264" spans="1:14" ht="39.6" x14ac:dyDescent="0.25">
      <c r="A264" t="str">
        <f>Categorize!T264</f>
        <v>week not premature</v>
      </c>
      <c r="B264" t="str">
        <f>Categorize!I264</f>
        <v>&gt;=40</v>
      </c>
      <c r="C264" s="51" t="str" cm="1">
        <f t="array" ref="C264">_xlfn.IFS(Data1!E266=1,"Isreal",Data1!E266=2,"the former Soviet Union",Data1!E266=3,"Else", Data1!E266="null","null")</f>
        <v>Isreal</v>
      </c>
      <c r="D264" t="str" cm="1">
        <f t="array" ref="D264">_xlfn.IFS(Data1!G266=1,"Yes",Data1!G266=0,"No",Data1!G266="null","null")</f>
        <v>No</v>
      </c>
      <c r="E264" t="str" cm="1">
        <f t="array" ref="E264">_xlfn.IFS(Data1!BY266=1,"Muslim Arab",Data1!BY266=2,"Christian Arab",Data1!BY266=3,"Russian Christian", Data1!BY266=4,"Circassian",Data1!BY266=5,"Druze", Data1!BY266=6,"Ethiopian", Data1!BY266=7,"Ashkenazi", Data1!BY266=8,"Mizrachi",Data1!BY266=9,"Other", Data1!BY266="null","null" )</f>
        <v>Muslim Arab</v>
      </c>
      <c r="F264" t="str" cm="1">
        <f t="array" ref="F264">_xlfn.IFS(Data1!CA266=1,"Religious", Data1!CA266=2,"Traditional",Data1!CA266=3,"Secular", Data1!CA266="null", "null")</f>
        <v>Secular</v>
      </c>
      <c r="G264" s="51" t="str" cm="1">
        <f t="array" ref="G264">_xlfn.IFS(Data1!CC266=1,"Elementary",Data1!CC266=2,"High-school",Data1!CC266=3,"Academic", Data1!CC266="null","null")</f>
        <v>Academic</v>
      </c>
      <c r="H264" s="51" t="str" cm="1">
        <f t="array" ref="H264">_xlfn.IFS(Data1!CF266=1,"Below average",Data1!CF266=2,"Average",Data1!CF266=3,"Above average",Data1!CF266="null","null")</f>
        <v>Average</v>
      </c>
      <c r="I264" s="51" t="str" cm="1">
        <f t="array" ref="I264">_xlfn.IFS(Data3!FN265=1,"Never smoked",Data3!FN265=2,"Stopped smoking completely",Data3!FN265="3b","Smokes less than before pregnancy",Data3!FN265="3a","Smokes today as before pregnancy",Data3!FN265="null","null")</f>
        <v>Never smoked</v>
      </c>
      <c r="J264" t="str" cm="1">
        <f t="array" ref="J264">_xlfn.IFS(Data3!FQ265=0,"Doesnt smoke",Data3!FQ265=1,"Smoke",Data3!FQ265="null","null")</f>
        <v>Doesnt smoke</v>
      </c>
      <c r="K264" t="str" cm="1">
        <f t="array" ref="K264">_xlfn.IFS(Data1!CP266=1,"First trimester",Data1!CP266=2,"Second trimester",Data1!CP266=3,"Third trimester",Data1!CP266="null","null")</f>
        <v>Second trimester</v>
      </c>
      <c r="L264" s="51" t="str" cm="1">
        <f t="array" ref="L264">_xlfn.IFS(Data2!EX266=1, "Adequate pregnancy monitoring", Data2!EX266=2, "Medium pregnancy monitoring", Data2!EX266=3, "Inadequate pregnancy monitoring",Data2!EX266="null","null")</f>
        <v>Medium pregnancy monitoring</v>
      </c>
      <c r="M264" t="str" cm="1">
        <f t="array" ref="M264">_xlfn.IFS(Data1!CG266=0,"No",Data1!CG266=1,"Yes",Data1!CG266="null","null")</f>
        <v>No</v>
      </c>
      <c r="N264" t="str" cm="1">
        <f t="array" ref="N264">_xlfn.IFS(Data1!CZ266=0,"No",Data1!CZ266=1,"Yes",Data1!CZ266="null","null")</f>
        <v>No</v>
      </c>
    </row>
    <row r="265" spans="1:14" ht="39.6" x14ac:dyDescent="0.25">
      <c r="A265" t="str">
        <f>Categorize!T265</f>
        <v>week not premature</v>
      </c>
      <c r="B265" t="str">
        <f>Categorize!I265</f>
        <v>20-39</v>
      </c>
      <c r="C265" s="51" t="str" cm="1">
        <f t="array" ref="C265">_xlfn.IFS(Data1!E267=1,"Isreal",Data1!E267=2,"the former Soviet Union",Data1!E267=3,"Else", Data1!E267="null","null")</f>
        <v>Isreal</v>
      </c>
      <c r="D265" t="str" cm="1">
        <f t="array" ref="D265">_xlfn.IFS(Data1!G267=1,"Yes",Data1!G267=0,"No",Data1!G267="null","null")</f>
        <v>No</v>
      </c>
      <c r="E265" t="str" cm="1">
        <f t="array" ref="E265">_xlfn.IFS(Data1!BY267=1,"Muslim Arab",Data1!BY267=2,"Christian Arab",Data1!BY267=3,"Russian Christian", Data1!BY267=4,"Circassian",Data1!BY267=5,"Druze", Data1!BY267=6,"Ethiopian", Data1!BY267=7,"Ashkenazi", Data1!BY267=8,"Mizrachi",Data1!BY267=9,"Other", Data1!BY267="null","null" )</f>
        <v>Christian Arab</v>
      </c>
      <c r="F265" t="str" cm="1">
        <f t="array" ref="F265">_xlfn.IFS(Data1!CA267=1,"Religious", Data1!CA267=2,"Traditional",Data1!CA267=3,"Secular", Data1!CA267="null", "null")</f>
        <v>Religious</v>
      </c>
      <c r="G265" s="51" t="str" cm="1">
        <f t="array" ref="G265">_xlfn.IFS(Data1!CC267=1,"Elementary",Data1!CC267=2,"High-school",Data1!CC267=3,"Academic", Data1!CC267="null","null")</f>
        <v>Elementary</v>
      </c>
      <c r="H265" s="51" t="str" cm="1">
        <f t="array" ref="H265">_xlfn.IFS(Data1!CF267=1,"Below average",Data1!CF267=2,"Average",Data1!CF267=3,"Above average",Data1!CF267="null","null")</f>
        <v>null</v>
      </c>
      <c r="I265" s="51" t="str" cm="1">
        <f t="array" ref="I265">_xlfn.IFS(Data3!FN266=1,"Never smoked",Data3!FN266=2,"Stopped smoking completely",Data3!FN266="3b","Smokes less than before pregnancy",Data3!FN266="3a","Smokes today as before pregnancy",Data3!FN266="null","null")</f>
        <v>Never smoked</v>
      </c>
      <c r="J265" t="str" cm="1">
        <f t="array" ref="J265">_xlfn.IFS(Data3!FQ266=0,"Doesnt smoke",Data3!FQ266=1,"Smoke",Data3!FQ266="null","null")</f>
        <v>Doesnt smoke</v>
      </c>
      <c r="K265" t="str" cm="1">
        <f t="array" ref="K265">_xlfn.IFS(Data1!CP267=1,"First trimester",Data1!CP267=2,"Second trimester",Data1!CP267=3,"Third trimester",Data1!CP267="null","null")</f>
        <v>null</v>
      </c>
      <c r="L265" s="51" t="str" cm="1">
        <f t="array" ref="L265">_xlfn.IFS(Data2!EX267=1, "Adequate pregnancy monitoring", Data2!EX267=2, "Medium pregnancy monitoring", Data2!EX267=3, "Inadequate pregnancy monitoring",Data2!EX267="null","null")</f>
        <v>Inadequate pregnancy monitoring</v>
      </c>
      <c r="M265" t="str" cm="1">
        <f t="array" ref="M265">_xlfn.IFS(Data1!CG267=0,"No",Data1!CG267=1,"Yes",Data1!CG267="null","null")</f>
        <v>No</v>
      </c>
      <c r="N265" t="str" cm="1">
        <f t="array" ref="N265">_xlfn.IFS(Data1!CZ267=0,"No",Data1!CZ267=1,"Yes",Data1!CZ267="null","null")</f>
        <v>No</v>
      </c>
    </row>
    <row r="266" spans="1:14" ht="39.6" x14ac:dyDescent="0.25">
      <c r="A266" t="str">
        <f>Categorize!T266</f>
        <v>week not premature</v>
      </c>
      <c r="B266" t="str">
        <f>Categorize!I266</f>
        <v>20-39</v>
      </c>
      <c r="C266" s="51" t="str" cm="1">
        <f t="array" ref="C266">_xlfn.IFS(Data1!E268=1,"Isreal",Data1!E268=2,"the former Soviet Union",Data1!E268=3,"Else", Data1!E268="null","null")</f>
        <v>Isreal</v>
      </c>
      <c r="D266" t="str" cm="1">
        <f t="array" ref="D266">_xlfn.IFS(Data1!G268=1,"Yes",Data1!G268=0,"No",Data1!G268="null","null")</f>
        <v>No</v>
      </c>
      <c r="E266" t="str" cm="1">
        <f t="array" ref="E266">_xlfn.IFS(Data1!BY268=1,"Muslim Arab",Data1!BY268=2,"Christian Arab",Data1!BY268=3,"Russian Christian", Data1!BY268=4,"Circassian",Data1!BY268=5,"Druze", Data1!BY268=6,"Ethiopian", Data1!BY268=7,"Ashkenazi", Data1!BY268=8,"Mizrachi",Data1!BY268=9,"Other", Data1!BY268="null","null" )</f>
        <v>Christian Arab</v>
      </c>
      <c r="F266" t="str" cm="1">
        <f t="array" ref="F266">_xlfn.IFS(Data1!CA268=1,"Religious", Data1!CA268=2,"Traditional",Data1!CA268=3,"Secular", Data1!CA268="null", "null")</f>
        <v>Religious</v>
      </c>
      <c r="G266" s="51" t="str" cm="1">
        <f t="array" ref="G266">_xlfn.IFS(Data1!CC268=1,"Elementary",Data1!CC268=2,"High-school",Data1!CC268=3,"Academic", Data1!CC268="null","null")</f>
        <v>High-school</v>
      </c>
      <c r="H266" s="51" t="str" cm="1">
        <f t="array" ref="H266">_xlfn.IFS(Data1!CF268=1,"Below average",Data1!CF268=2,"Average",Data1!CF268=3,"Above average",Data1!CF268="null","null")</f>
        <v>null</v>
      </c>
      <c r="I266" s="51" t="str" cm="1">
        <f t="array" ref="I266">_xlfn.IFS(Data3!FN267=1,"Never smoked",Data3!FN267=2,"Stopped smoking completely",Data3!FN267="3b","Smokes less than before pregnancy",Data3!FN267="3a","Smokes today as before pregnancy",Data3!FN267="null","null")</f>
        <v>Never smoked</v>
      </c>
      <c r="J266" t="str" cm="1">
        <f t="array" ref="J266">_xlfn.IFS(Data3!FQ267=0,"Doesnt smoke",Data3!FQ267=1,"Smoke",Data3!FQ267="null","null")</f>
        <v>Smoke</v>
      </c>
      <c r="K266" t="str" cm="1">
        <f t="array" ref="K266">_xlfn.IFS(Data1!CP268=1,"First trimester",Data1!CP268=2,"Second trimester",Data1!CP268=3,"Third trimester",Data1!CP268="null","null")</f>
        <v>Third trimester</v>
      </c>
      <c r="L266" s="51" t="str" cm="1">
        <f t="array" ref="L266">_xlfn.IFS(Data2!EX268=1, "Adequate pregnancy monitoring", Data2!EX268=2, "Medium pregnancy monitoring", Data2!EX268=3, "Inadequate pregnancy monitoring",Data2!EX268="null","null")</f>
        <v>Inadequate pregnancy monitoring</v>
      </c>
      <c r="M266" t="str" cm="1">
        <f t="array" ref="M266">_xlfn.IFS(Data1!CG268=0,"No",Data1!CG268=1,"Yes",Data1!CG268="null","null")</f>
        <v>No</v>
      </c>
      <c r="N266" t="str" cm="1">
        <f t="array" ref="N266">_xlfn.IFS(Data1!CZ268=0,"No",Data1!CZ268=1,"Yes",Data1!CZ268="null","null")</f>
        <v>No</v>
      </c>
    </row>
    <row r="267" spans="1:14" ht="39.6" x14ac:dyDescent="0.25">
      <c r="A267" t="str">
        <f>Categorize!T267</f>
        <v>week not premature</v>
      </c>
      <c r="B267" t="str">
        <f>Categorize!I267</f>
        <v>20-39</v>
      </c>
      <c r="C267" s="51" t="str" cm="1">
        <f t="array" ref="C267">_xlfn.IFS(Data1!E269=1,"Isreal",Data1!E269=2,"the former Soviet Union",Data1!E269=3,"Else", Data1!E269="null","null")</f>
        <v>Isreal</v>
      </c>
      <c r="D267" t="str" cm="1">
        <f t="array" ref="D267">_xlfn.IFS(Data1!G269=1,"Yes",Data1!G269=0,"No",Data1!G269="null","null")</f>
        <v>No</v>
      </c>
      <c r="E267" t="str" cm="1">
        <f t="array" ref="E267">_xlfn.IFS(Data1!BY269=1,"Muslim Arab",Data1!BY269=2,"Christian Arab",Data1!BY269=3,"Russian Christian", Data1!BY269=4,"Circassian",Data1!BY269=5,"Druze", Data1!BY269=6,"Ethiopian", Data1!BY269=7,"Ashkenazi", Data1!BY269=8,"Mizrachi",Data1!BY269=9,"Other", Data1!BY269="null","null" )</f>
        <v>Muslim Arab</v>
      </c>
      <c r="F267" t="str" cm="1">
        <f t="array" ref="F267">_xlfn.IFS(Data1!CA269=1,"Religious", Data1!CA269=2,"Traditional",Data1!CA269=3,"Secular", Data1!CA269="null", "null")</f>
        <v>Secular</v>
      </c>
      <c r="G267" s="51" t="str" cm="1">
        <f t="array" ref="G267">_xlfn.IFS(Data1!CC269=1,"Elementary",Data1!CC269=2,"High-school",Data1!CC269=3,"Academic", Data1!CC269="null","null")</f>
        <v>High-school</v>
      </c>
      <c r="H267" s="51" t="str" cm="1">
        <f t="array" ref="H267">_xlfn.IFS(Data1!CF269=1,"Below average",Data1!CF269=2,"Average",Data1!CF269=3,"Above average",Data1!CF269="null","null")</f>
        <v>null</v>
      </c>
      <c r="I267" s="51" t="str" cm="1">
        <f t="array" ref="I267">_xlfn.IFS(Data3!FN268=1,"Never smoked",Data3!FN268=2,"Stopped smoking completely",Data3!FN268="3b","Smokes less than before pregnancy",Data3!FN268="3a","Smokes today as before pregnancy",Data3!FN268="null","null")</f>
        <v>Never smoked</v>
      </c>
      <c r="J267" t="str" cm="1">
        <f t="array" ref="J267">_xlfn.IFS(Data3!FQ268=0,"Doesnt smoke",Data3!FQ268=1,"Smoke",Data3!FQ268="null","null")</f>
        <v>Doesnt smoke</v>
      </c>
      <c r="K267" t="str" cm="1">
        <f t="array" ref="K267">_xlfn.IFS(Data1!CP269=1,"First trimester",Data1!CP269=2,"Second trimester",Data1!CP269=3,"Third trimester",Data1!CP269="null","null")</f>
        <v>First trimester</v>
      </c>
      <c r="L267" s="51" t="str" cm="1">
        <f t="array" ref="L267">_xlfn.IFS(Data2!EX269=1, "Adequate pregnancy monitoring", Data2!EX269=2, "Medium pregnancy monitoring", Data2!EX269=3, "Inadequate pregnancy monitoring",Data2!EX269="null","null")</f>
        <v>Medium pregnancy monitoring</v>
      </c>
      <c r="M267" t="str" cm="1">
        <f t="array" ref="M267">_xlfn.IFS(Data1!CG269=0,"No",Data1!CG269=1,"Yes",Data1!CG269="null","null")</f>
        <v>No</v>
      </c>
      <c r="N267" t="str" cm="1">
        <f t="array" ref="N267">_xlfn.IFS(Data1!CZ269=0,"No",Data1!CZ269=1,"Yes",Data1!CZ269="null","null")</f>
        <v>No</v>
      </c>
    </row>
    <row r="268" spans="1:14" ht="39.6" x14ac:dyDescent="0.25">
      <c r="A268" t="str">
        <f>Categorize!T268</f>
        <v>week not premature</v>
      </c>
      <c r="B268" t="str">
        <f>Categorize!I268</f>
        <v>20-39</v>
      </c>
      <c r="C268" s="51" t="str" cm="1">
        <f t="array" ref="C268">_xlfn.IFS(Data1!E270=1,"Isreal",Data1!E270=2,"the former Soviet Union",Data1!E270=3,"Else", Data1!E270="null","null")</f>
        <v>Isreal</v>
      </c>
      <c r="D268" t="str" cm="1">
        <f t="array" ref="D268">_xlfn.IFS(Data1!G270=1,"Yes",Data1!G270=0,"No",Data1!G270="null","null")</f>
        <v>No</v>
      </c>
      <c r="E268" t="str" cm="1">
        <f t="array" ref="E268">_xlfn.IFS(Data1!BY270=1,"Muslim Arab",Data1!BY270=2,"Christian Arab",Data1!BY270=3,"Russian Christian", Data1!BY270=4,"Circassian",Data1!BY270=5,"Druze", Data1!BY270=6,"Ethiopian", Data1!BY270=7,"Ashkenazi", Data1!BY270=8,"Mizrachi",Data1!BY270=9,"Other", Data1!BY270="null","null" )</f>
        <v>Muslim Arab</v>
      </c>
      <c r="F268" t="str" cm="1">
        <f t="array" ref="F268">_xlfn.IFS(Data1!CA270=1,"Religious", Data1!CA270=2,"Traditional",Data1!CA270=3,"Secular", Data1!CA270="null", "null")</f>
        <v>Secular</v>
      </c>
      <c r="G268" s="51" t="str" cm="1">
        <f t="array" ref="G268">_xlfn.IFS(Data1!CC270=1,"Elementary",Data1!CC270=2,"High-school",Data1!CC270=3,"Academic", Data1!CC270="null","null")</f>
        <v>High-school</v>
      </c>
      <c r="H268" s="51" t="str" cm="1">
        <f t="array" ref="H268">_xlfn.IFS(Data1!CF270=1,"Below average",Data1!CF270=2,"Average",Data1!CF270=3,"Above average",Data1!CF270="null","null")</f>
        <v>Average</v>
      </c>
      <c r="I268" s="51" t="str" cm="1">
        <f t="array" ref="I268">_xlfn.IFS(Data3!FN269=1,"Never smoked",Data3!FN269=2,"Stopped smoking completely",Data3!FN269="3b","Smokes less than before pregnancy",Data3!FN269="3a","Smokes today as before pregnancy",Data3!FN269="null","null")</f>
        <v>Never smoked</v>
      </c>
      <c r="J268" t="str" cm="1">
        <f t="array" ref="J268">_xlfn.IFS(Data3!FQ269=0,"Doesnt smoke",Data3!FQ269=1,"Smoke",Data3!FQ269="null","null")</f>
        <v>Doesnt smoke</v>
      </c>
      <c r="K268" t="str" cm="1">
        <f t="array" ref="K268">_xlfn.IFS(Data1!CP270=1,"First trimester",Data1!CP270=2,"Second trimester",Data1!CP270=3,"Third trimester",Data1!CP270="null","null")</f>
        <v>First trimester</v>
      </c>
      <c r="L268" s="51" t="str" cm="1">
        <f t="array" ref="L268">_xlfn.IFS(Data2!EX270=1, "Adequate pregnancy monitoring", Data2!EX270=2, "Medium pregnancy monitoring", Data2!EX270=3, "Inadequate pregnancy monitoring",Data2!EX270="null","null")</f>
        <v>Medium pregnancy monitoring</v>
      </c>
      <c r="M268" t="str" cm="1">
        <f t="array" ref="M268">_xlfn.IFS(Data1!CG270=0,"No",Data1!CG270=1,"Yes",Data1!CG270="null","null")</f>
        <v>No</v>
      </c>
      <c r="N268" t="str" cm="1">
        <f t="array" ref="N268">_xlfn.IFS(Data1!CZ270=0,"No",Data1!CZ270=1,"Yes",Data1!CZ270="null","null")</f>
        <v>No</v>
      </c>
    </row>
    <row r="269" spans="1:14" ht="39.6" x14ac:dyDescent="0.25">
      <c r="A269" t="str">
        <f>Categorize!T269</f>
        <v>week not premature</v>
      </c>
      <c r="B269" t="str">
        <f>Categorize!I269</f>
        <v>20-39</v>
      </c>
      <c r="C269" s="51" t="str" cm="1">
        <f t="array" ref="C269">_xlfn.IFS(Data1!E271=1,"Isreal",Data1!E271=2,"the former Soviet Union",Data1!E271=3,"Else", Data1!E271="null","null")</f>
        <v>Isreal</v>
      </c>
      <c r="D269" t="str" cm="1">
        <f t="array" ref="D269">_xlfn.IFS(Data1!G271=1,"Yes",Data1!G271=0,"No",Data1!G271="null","null")</f>
        <v>No</v>
      </c>
      <c r="E269" t="str" cm="1">
        <f t="array" ref="E269">_xlfn.IFS(Data1!BY271=1,"Muslim Arab",Data1!BY271=2,"Christian Arab",Data1!BY271=3,"Russian Christian", Data1!BY271=4,"Circassian",Data1!BY271=5,"Druze", Data1!BY271=6,"Ethiopian", Data1!BY271=7,"Ashkenazi", Data1!BY271=8,"Mizrachi",Data1!BY271=9,"Other", Data1!BY271="null","null" )</f>
        <v>Christian Arab</v>
      </c>
      <c r="F269" t="str" cm="1">
        <f t="array" ref="F269">_xlfn.IFS(Data1!CA271=1,"Religious", Data1!CA271=2,"Traditional",Data1!CA271=3,"Secular", Data1!CA271="null", "null")</f>
        <v>Traditional</v>
      </c>
      <c r="G269" s="51" t="str" cm="1">
        <f t="array" ref="G269">_xlfn.IFS(Data1!CC271=1,"Elementary",Data1!CC271=2,"High-school",Data1!CC271=3,"Academic", Data1!CC271="null","null")</f>
        <v>High-school</v>
      </c>
      <c r="H269" s="51" t="str" cm="1">
        <f t="array" ref="H269">_xlfn.IFS(Data1!CF271=1,"Below average",Data1!CF271=2,"Average",Data1!CF271=3,"Above average",Data1!CF271="null","null")</f>
        <v>Below average</v>
      </c>
      <c r="I269" s="51" t="str" cm="1">
        <f t="array" ref="I269">_xlfn.IFS(Data3!FN270=1,"Never smoked",Data3!FN270=2,"Stopped smoking completely",Data3!FN270="3b","Smokes less than before pregnancy",Data3!FN270="3a","Smokes today as before pregnancy",Data3!FN270="null","null")</f>
        <v>Never smoked</v>
      </c>
      <c r="J269" t="str" cm="1">
        <f t="array" ref="J269">_xlfn.IFS(Data3!FQ270=0,"Doesnt smoke",Data3!FQ270=1,"Smoke",Data3!FQ270="null","null")</f>
        <v>Smoke</v>
      </c>
      <c r="K269" t="str" cm="1">
        <f t="array" ref="K269">_xlfn.IFS(Data1!CP271=1,"First trimester",Data1!CP271=2,"Second trimester",Data1!CP271=3,"Third trimester",Data1!CP271="null","null")</f>
        <v>Third trimester</v>
      </c>
      <c r="L269" s="51" t="str" cm="1">
        <f t="array" ref="L269">_xlfn.IFS(Data2!EX271=1, "Adequate pregnancy monitoring", Data2!EX271=2, "Medium pregnancy monitoring", Data2!EX271=3, "Inadequate pregnancy monitoring",Data2!EX271="null","null")</f>
        <v>Inadequate pregnancy monitoring</v>
      </c>
      <c r="M269" t="str" cm="1">
        <f t="array" ref="M269">_xlfn.IFS(Data1!CG271=0,"No",Data1!CG271=1,"Yes",Data1!CG271="null","null")</f>
        <v>No</v>
      </c>
      <c r="N269" t="str" cm="1">
        <f t="array" ref="N269">_xlfn.IFS(Data1!CZ271=0,"No",Data1!CZ271=1,"Yes",Data1!CZ271="null","null")</f>
        <v>No</v>
      </c>
    </row>
    <row r="270" spans="1:14" ht="39.6" x14ac:dyDescent="0.25">
      <c r="A270" t="str">
        <f>Categorize!T270</f>
        <v>week not premature</v>
      </c>
      <c r="B270" t="str">
        <f>Categorize!I270</f>
        <v>20-39</v>
      </c>
      <c r="C270" s="51" t="str" cm="1">
        <f t="array" ref="C270">_xlfn.IFS(Data1!E272=1,"Isreal",Data1!E272=2,"the former Soviet Union",Data1!E272=3,"Else", Data1!E272="null","null")</f>
        <v>Isreal</v>
      </c>
      <c r="D270" t="str" cm="1">
        <f t="array" ref="D270">_xlfn.IFS(Data1!G272=1,"Yes",Data1!G272=0,"No",Data1!G272="null","null")</f>
        <v>No</v>
      </c>
      <c r="E270" t="str" cm="1">
        <f t="array" ref="E270">_xlfn.IFS(Data1!BY272=1,"Muslim Arab",Data1!BY272=2,"Christian Arab",Data1!BY272=3,"Russian Christian", Data1!BY272=4,"Circassian",Data1!BY272=5,"Druze", Data1!BY272=6,"Ethiopian", Data1!BY272=7,"Ashkenazi", Data1!BY272=8,"Mizrachi",Data1!BY272=9,"Other", Data1!BY272="null","null" )</f>
        <v>Muslim Arab</v>
      </c>
      <c r="F270" t="str" cm="1">
        <f t="array" ref="F270">_xlfn.IFS(Data1!CA272=1,"Religious", Data1!CA272=2,"Traditional",Data1!CA272=3,"Secular", Data1!CA272="null", "null")</f>
        <v>Secular</v>
      </c>
      <c r="G270" s="51" t="str" cm="1">
        <f t="array" ref="G270">_xlfn.IFS(Data1!CC272=1,"Elementary",Data1!CC272=2,"High-school",Data1!CC272=3,"Academic", Data1!CC272="null","null")</f>
        <v>Academic</v>
      </c>
      <c r="H270" s="51" t="str" cm="1">
        <f t="array" ref="H270">_xlfn.IFS(Data1!CF272=1,"Below average",Data1!CF272=2,"Average",Data1!CF272=3,"Above average",Data1!CF272="null","null")</f>
        <v>Average</v>
      </c>
      <c r="I270" s="51" t="str" cm="1">
        <f t="array" ref="I270">_xlfn.IFS(Data3!FN271=1,"Never smoked",Data3!FN271=2,"Stopped smoking completely",Data3!FN271="3b","Smokes less than before pregnancy",Data3!FN271="3a","Smokes today as before pregnancy",Data3!FN271="null","null")</f>
        <v>Never smoked</v>
      </c>
      <c r="J270" t="str" cm="1">
        <f t="array" ref="J270">_xlfn.IFS(Data3!FQ271=0,"Doesnt smoke",Data3!FQ271=1,"Smoke",Data3!FQ271="null","null")</f>
        <v>Doesnt smoke</v>
      </c>
      <c r="K270" t="str" cm="1">
        <f t="array" ref="K270">_xlfn.IFS(Data1!CP272=1,"First trimester",Data1!CP272=2,"Second trimester",Data1!CP272=3,"Third trimester",Data1!CP272="null","null")</f>
        <v>Second trimester</v>
      </c>
      <c r="L270" s="51" t="str" cm="1">
        <f t="array" ref="L270">_xlfn.IFS(Data2!EX272=1, "Adequate pregnancy monitoring", Data2!EX272=2, "Medium pregnancy monitoring", Data2!EX272=3, "Inadequate pregnancy monitoring",Data2!EX272="null","null")</f>
        <v>Inadequate pregnancy monitoring</v>
      </c>
      <c r="M270" t="str" cm="1">
        <f t="array" ref="M270">_xlfn.IFS(Data1!CG272=0,"No",Data1!CG272=1,"Yes",Data1!CG272="null","null")</f>
        <v>No</v>
      </c>
      <c r="N270" t="str" cm="1">
        <f t="array" ref="N270">_xlfn.IFS(Data1!CZ272=0,"No",Data1!CZ272=1,"Yes",Data1!CZ272="null","null")</f>
        <v>No</v>
      </c>
    </row>
    <row r="271" spans="1:14" ht="39.6" x14ac:dyDescent="0.25">
      <c r="A271" t="str">
        <f>Categorize!T271</f>
        <v>week not premature</v>
      </c>
      <c r="B271" t="str">
        <f>Categorize!I271</f>
        <v>20-39</v>
      </c>
      <c r="C271" s="51" t="str" cm="1">
        <f t="array" ref="C271">_xlfn.IFS(Data1!E273=1,"Isreal",Data1!E273=2,"the former Soviet Union",Data1!E273=3,"Else", Data1!E273="null","null")</f>
        <v>the former Soviet Union</v>
      </c>
      <c r="D271" t="str" cm="1">
        <f t="array" ref="D271">_xlfn.IFS(Data1!G273=1,"Yes",Data1!G273=0,"No",Data1!G273="null","null")</f>
        <v>No</v>
      </c>
      <c r="E271" t="str" cm="1">
        <f t="array" ref="E271">_xlfn.IFS(Data1!BY273=1,"Muslim Arab",Data1!BY273=2,"Christian Arab",Data1!BY273=3,"Russian Christian", Data1!BY273=4,"Circassian",Data1!BY273=5,"Druze", Data1!BY273=6,"Ethiopian", Data1!BY273=7,"Ashkenazi", Data1!BY273=8,"Mizrachi",Data1!BY273=9,"Other", Data1!BY273="null","null" )</f>
        <v>Muslim Arab</v>
      </c>
      <c r="F271" t="str" cm="1">
        <f t="array" ref="F271">_xlfn.IFS(Data1!CA273=1,"Religious", Data1!CA273=2,"Traditional",Data1!CA273=3,"Secular", Data1!CA273="null", "null")</f>
        <v>Secular</v>
      </c>
      <c r="G271" s="51" t="str" cm="1">
        <f t="array" ref="G271">_xlfn.IFS(Data1!CC273=1,"Elementary",Data1!CC273=2,"High-school",Data1!CC273=3,"Academic", Data1!CC273="null","null")</f>
        <v>High-school</v>
      </c>
      <c r="H271" s="51" t="str" cm="1">
        <f t="array" ref="H271">_xlfn.IFS(Data1!CF273=1,"Below average",Data1!CF273=2,"Average",Data1!CF273=3,"Above average",Data1!CF273="null","null")</f>
        <v>Below average</v>
      </c>
      <c r="I271" s="51" t="str" cm="1">
        <f t="array" ref="I271">_xlfn.IFS(Data3!FN272=1,"Never smoked",Data3!FN272=2,"Stopped smoking completely",Data3!FN272="3b","Smokes less than before pregnancy",Data3!FN272="3a","Smokes today as before pregnancy",Data3!FN272="null","null")</f>
        <v>Never smoked</v>
      </c>
      <c r="J271" t="str" cm="1">
        <f t="array" ref="J271">_xlfn.IFS(Data3!FQ272=0,"Doesnt smoke",Data3!FQ272=1,"Smoke",Data3!FQ272="null","null")</f>
        <v>Smoke</v>
      </c>
      <c r="K271" t="str" cm="1">
        <f t="array" ref="K271">_xlfn.IFS(Data1!CP273=1,"First trimester",Data1!CP273=2,"Second trimester",Data1!CP273=3,"Third trimester",Data1!CP273="null","null")</f>
        <v>Third trimester</v>
      </c>
      <c r="L271" s="51" t="str" cm="1">
        <f t="array" ref="L271">_xlfn.IFS(Data2!EX273=1, "Adequate pregnancy monitoring", Data2!EX273=2, "Medium pregnancy monitoring", Data2!EX273=3, "Inadequate pregnancy monitoring",Data2!EX273="null","null")</f>
        <v>Inadequate pregnancy monitoring</v>
      </c>
      <c r="M271" t="str" cm="1">
        <f t="array" ref="M271">_xlfn.IFS(Data1!CG273=0,"No",Data1!CG273=1,"Yes",Data1!CG273="null","null")</f>
        <v>No</v>
      </c>
      <c r="N271" t="str" cm="1">
        <f t="array" ref="N271">_xlfn.IFS(Data1!CZ273=0,"No",Data1!CZ273=1,"Yes",Data1!CZ273="null","null")</f>
        <v>No</v>
      </c>
    </row>
    <row r="272" spans="1:14" ht="39.6" x14ac:dyDescent="0.25">
      <c r="A272" t="str">
        <f>Categorize!T272</f>
        <v>week not premature</v>
      </c>
      <c r="B272" t="str">
        <f>Categorize!I272</f>
        <v>20-39</v>
      </c>
      <c r="C272" s="51" t="str" cm="1">
        <f t="array" ref="C272">_xlfn.IFS(Data1!E274=1,"Isreal",Data1!E274=2,"the former Soviet Union",Data1!E274=3,"Else", Data1!E274="null","null")</f>
        <v>the former Soviet Union</v>
      </c>
      <c r="D272" t="str" cm="1">
        <f t="array" ref="D272">_xlfn.IFS(Data1!G274=1,"Yes",Data1!G274=0,"No",Data1!G274="null","null")</f>
        <v>No</v>
      </c>
      <c r="E272" t="str" cm="1">
        <f t="array" ref="E272">_xlfn.IFS(Data1!BY274=1,"Muslim Arab",Data1!BY274=2,"Christian Arab",Data1!BY274=3,"Russian Christian", Data1!BY274=4,"Circassian",Data1!BY274=5,"Druze", Data1!BY274=6,"Ethiopian", Data1!BY274=7,"Ashkenazi", Data1!BY274=8,"Mizrachi",Data1!BY274=9,"Other", Data1!BY274="null","null" )</f>
        <v>Muslim Arab</v>
      </c>
      <c r="F272" t="str" cm="1">
        <f t="array" ref="F272">_xlfn.IFS(Data1!CA274=1,"Religious", Data1!CA274=2,"Traditional",Data1!CA274=3,"Secular", Data1!CA274="null", "null")</f>
        <v>Secular</v>
      </c>
      <c r="G272" s="51" t="str" cm="1">
        <f t="array" ref="G272">_xlfn.IFS(Data1!CC274=1,"Elementary",Data1!CC274=2,"High-school",Data1!CC274=3,"Academic", Data1!CC274="null","null")</f>
        <v>High-school</v>
      </c>
      <c r="H272" s="51" t="str" cm="1">
        <f t="array" ref="H272">_xlfn.IFS(Data1!CF274=1,"Below average",Data1!CF274=2,"Average",Data1!CF274=3,"Above average",Data1!CF274="null","null")</f>
        <v>null</v>
      </c>
      <c r="I272" s="51" t="str" cm="1">
        <f t="array" ref="I272">_xlfn.IFS(Data3!FN273=1,"Never smoked",Data3!FN273=2,"Stopped smoking completely",Data3!FN273="3b","Smokes less than before pregnancy",Data3!FN273="3a","Smokes today as before pregnancy",Data3!FN273="null","null")</f>
        <v>Never smoked</v>
      </c>
      <c r="J272" t="str" cm="1">
        <f t="array" ref="J272">_xlfn.IFS(Data3!FQ273=0,"Doesnt smoke",Data3!FQ273=1,"Smoke",Data3!FQ273="null","null")</f>
        <v>Doesnt smoke</v>
      </c>
      <c r="K272" t="str" cm="1">
        <f t="array" ref="K272">_xlfn.IFS(Data1!CP274=1,"First trimester",Data1!CP274=2,"Second trimester",Data1!CP274=3,"Third trimester",Data1!CP274="null","null")</f>
        <v>Third trimester</v>
      </c>
      <c r="L272" s="51" t="str" cm="1">
        <f t="array" ref="L272">_xlfn.IFS(Data2!EX274=1, "Adequate pregnancy monitoring", Data2!EX274=2, "Medium pregnancy monitoring", Data2!EX274=3, "Inadequate pregnancy monitoring",Data2!EX274="null","null")</f>
        <v>Inadequate pregnancy monitoring</v>
      </c>
      <c r="M272" t="str" cm="1">
        <f t="array" ref="M272">_xlfn.IFS(Data1!CG274=0,"No",Data1!CG274=1,"Yes",Data1!CG274="null","null")</f>
        <v>No</v>
      </c>
      <c r="N272" t="str" cm="1">
        <f t="array" ref="N272">_xlfn.IFS(Data1!CZ274=0,"No",Data1!CZ274=1,"Yes",Data1!CZ274="null","null")</f>
        <v>No</v>
      </c>
    </row>
    <row r="273" spans="1:14" ht="39.6" x14ac:dyDescent="0.25">
      <c r="A273" t="str">
        <f>Categorize!T273</f>
        <v>week not premature</v>
      </c>
      <c r="B273" t="str">
        <f>Categorize!I273</f>
        <v>20-39</v>
      </c>
      <c r="C273" s="51" t="str" cm="1">
        <f t="array" ref="C273">_xlfn.IFS(Data1!E275=1,"Isreal",Data1!E275=2,"the former Soviet Union",Data1!E275=3,"Else", Data1!E275="null","null")</f>
        <v>Isreal</v>
      </c>
      <c r="D273" t="str" cm="1">
        <f t="array" ref="D273">_xlfn.IFS(Data1!G275=1,"Yes",Data1!G275=0,"No",Data1!G275="null","null")</f>
        <v>No</v>
      </c>
      <c r="E273" t="str" cm="1">
        <f t="array" ref="E273">_xlfn.IFS(Data1!BY275=1,"Muslim Arab",Data1!BY275=2,"Christian Arab",Data1!BY275=3,"Russian Christian", Data1!BY275=4,"Circassian",Data1!BY275=5,"Druze", Data1!BY275=6,"Ethiopian", Data1!BY275=7,"Ashkenazi", Data1!BY275=8,"Mizrachi",Data1!BY275=9,"Other", Data1!BY275="null","null" )</f>
        <v>Muslim Arab</v>
      </c>
      <c r="F273" t="str" cm="1">
        <f t="array" ref="F273">_xlfn.IFS(Data1!CA275=1,"Religious", Data1!CA275=2,"Traditional",Data1!CA275=3,"Secular", Data1!CA275="null", "null")</f>
        <v>Secular</v>
      </c>
      <c r="G273" s="51" t="str" cm="1">
        <f t="array" ref="G273">_xlfn.IFS(Data1!CC275=1,"Elementary",Data1!CC275=2,"High-school",Data1!CC275=3,"Academic", Data1!CC275="null","null")</f>
        <v>High-school</v>
      </c>
      <c r="H273" s="51" t="str" cm="1">
        <f t="array" ref="H273">_xlfn.IFS(Data1!CF275=1,"Below average",Data1!CF275=2,"Average",Data1!CF275=3,"Above average",Data1!CF275="null","null")</f>
        <v>Below average</v>
      </c>
      <c r="I273" s="51" t="str" cm="1">
        <f t="array" ref="I273">_xlfn.IFS(Data3!FN274=1,"Never smoked",Data3!FN274=2,"Stopped smoking completely",Data3!FN274="3b","Smokes less than before pregnancy",Data3!FN274="3a","Smokes today as before pregnancy",Data3!FN274="null","null")</f>
        <v>Stopped smoking completely</v>
      </c>
      <c r="J273" t="str" cm="1">
        <f t="array" ref="J273">_xlfn.IFS(Data3!FQ274=0,"Doesnt smoke",Data3!FQ274=1,"Smoke",Data3!FQ274="null","null")</f>
        <v>Smoke</v>
      </c>
      <c r="K273" t="str" cm="1">
        <f t="array" ref="K273">_xlfn.IFS(Data1!CP275=1,"First trimester",Data1!CP275=2,"Second trimester",Data1!CP275=3,"Third trimester",Data1!CP275="null","null")</f>
        <v>First trimester</v>
      </c>
      <c r="L273" s="51" t="str" cm="1">
        <f t="array" ref="L273">_xlfn.IFS(Data2!EX275=1, "Adequate pregnancy monitoring", Data2!EX275=2, "Medium pregnancy monitoring", Data2!EX275=3, "Inadequate pregnancy monitoring",Data2!EX275="null","null")</f>
        <v>Inadequate pregnancy monitoring</v>
      </c>
      <c r="M273" t="str" cm="1">
        <f t="array" ref="M273">_xlfn.IFS(Data1!CG275=0,"No",Data1!CG275=1,"Yes",Data1!CG275="null","null")</f>
        <v>No</v>
      </c>
      <c r="N273" t="str" cm="1">
        <f t="array" ref="N273">_xlfn.IFS(Data1!CZ275=0,"No",Data1!CZ275=1,"Yes",Data1!CZ275="null","null")</f>
        <v>No</v>
      </c>
    </row>
    <row r="274" spans="1:14" ht="39.6" x14ac:dyDescent="0.25">
      <c r="A274" t="str">
        <f>Categorize!T274</f>
        <v>week not premature</v>
      </c>
      <c r="B274" t="str">
        <f>Categorize!I274</f>
        <v>20-39</v>
      </c>
      <c r="C274" s="51" t="str" cm="1">
        <f t="array" ref="C274">_xlfn.IFS(Data1!E276=1,"Isreal",Data1!E276=2,"the former Soviet Union",Data1!E276=3,"Else", Data1!E276="null","null")</f>
        <v>Isreal</v>
      </c>
      <c r="D274" t="str" cm="1">
        <f t="array" ref="D274">_xlfn.IFS(Data1!G276=1,"Yes",Data1!G276=0,"No",Data1!G276="null","null")</f>
        <v>No</v>
      </c>
      <c r="E274" t="str" cm="1">
        <f t="array" ref="E274">_xlfn.IFS(Data1!BY276=1,"Muslim Arab",Data1!BY276=2,"Christian Arab",Data1!BY276=3,"Russian Christian", Data1!BY276=4,"Circassian",Data1!BY276=5,"Druze", Data1!BY276=6,"Ethiopian", Data1!BY276=7,"Ashkenazi", Data1!BY276=8,"Mizrachi",Data1!BY276=9,"Other", Data1!BY276="null","null" )</f>
        <v>Muslim Arab</v>
      </c>
      <c r="F274" t="str" cm="1">
        <f t="array" ref="F274">_xlfn.IFS(Data1!CA276=1,"Religious", Data1!CA276=2,"Traditional",Data1!CA276=3,"Secular", Data1!CA276="null", "null")</f>
        <v>Secular</v>
      </c>
      <c r="G274" s="51" t="str" cm="1">
        <f t="array" ref="G274">_xlfn.IFS(Data1!CC276=1,"Elementary",Data1!CC276=2,"High-school",Data1!CC276=3,"Academic", Data1!CC276="null","null")</f>
        <v>High-school</v>
      </c>
      <c r="H274" s="51" t="str" cm="1">
        <f t="array" ref="H274">_xlfn.IFS(Data1!CF276=1,"Below average",Data1!CF276=2,"Average",Data1!CF276=3,"Above average",Data1!CF276="null","null")</f>
        <v>Below average</v>
      </c>
      <c r="I274" s="51" t="str" cm="1">
        <f t="array" ref="I274">_xlfn.IFS(Data3!FN275=1,"Never smoked",Data3!FN275=2,"Stopped smoking completely",Data3!FN275="3b","Smokes less than before pregnancy",Data3!FN275="3a","Smokes today as before pregnancy",Data3!FN275="null","null")</f>
        <v>Never smoked</v>
      </c>
      <c r="J274" t="str" cm="1">
        <f t="array" ref="J274">_xlfn.IFS(Data3!FQ275=0,"Doesnt smoke",Data3!FQ275=1,"Smoke",Data3!FQ275="null","null")</f>
        <v>Doesnt smoke</v>
      </c>
      <c r="K274" t="str" cm="1">
        <f t="array" ref="K274">_xlfn.IFS(Data1!CP276=1,"First trimester",Data1!CP276=2,"Second trimester",Data1!CP276=3,"Third trimester",Data1!CP276="null","null")</f>
        <v>First trimester</v>
      </c>
      <c r="L274" s="51" t="str" cm="1">
        <f t="array" ref="L274">_xlfn.IFS(Data2!EX276=1, "Adequate pregnancy monitoring", Data2!EX276=2, "Medium pregnancy monitoring", Data2!EX276=3, "Inadequate pregnancy monitoring",Data2!EX276="null","null")</f>
        <v>Medium pregnancy monitoring</v>
      </c>
      <c r="M274" t="str" cm="1">
        <f t="array" ref="M274">_xlfn.IFS(Data1!CG276=0,"No",Data1!CG276=1,"Yes",Data1!CG276="null","null")</f>
        <v>null</v>
      </c>
      <c r="N274" t="str" cm="1">
        <f t="array" ref="N274">_xlfn.IFS(Data1!CZ276=0,"No",Data1!CZ276=1,"Yes",Data1!CZ276="null","null")</f>
        <v>No</v>
      </c>
    </row>
    <row r="275" spans="1:14" ht="39.6" x14ac:dyDescent="0.25">
      <c r="A275" t="str">
        <f>Categorize!T275</f>
        <v>week not premature</v>
      </c>
      <c r="B275" t="str">
        <f>Categorize!I275</f>
        <v>20-39</v>
      </c>
      <c r="C275" s="51" t="str" cm="1">
        <f t="array" ref="C275">_xlfn.IFS(Data1!E277=1,"Isreal",Data1!E277=2,"the former Soviet Union",Data1!E277=3,"Else", Data1!E277="null","null")</f>
        <v>the former Soviet Union</v>
      </c>
      <c r="D275" t="str" cm="1">
        <f t="array" ref="D275">_xlfn.IFS(Data1!G277=1,"Yes",Data1!G277=0,"No",Data1!G277="null","null")</f>
        <v>No</v>
      </c>
      <c r="E275" t="str" cm="1">
        <f t="array" ref="E275">_xlfn.IFS(Data1!BY277=1,"Muslim Arab",Data1!BY277=2,"Christian Arab",Data1!BY277=3,"Russian Christian", Data1!BY277=4,"Circassian",Data1!BY277=5,"Druze", Data1!BY277=6,"Ethiopian", Data1!BY277=7,"Ashkenazi", Data1!BY277=8,"Mizrachi",Data1!BY277=9,"Other", Data1!BY277="null","null" )</f>
        <v>Muslim Arab</v>
      </c>
      <c r="F275" t="str" cm="1">
        <f t="array" ref="F275">_xlfn.IFS(Data1!CA277=1,"Religious", Data1!CA277=2,"Traditional",Data1!CA277=3,"Secular", Data1!CA277="null", "null")</f>
        <v>Secular</v>
      </c>
      <c r="G275" s="51" t="str" cm="1">
        <f t="array" ref="G275">_xlfn.IFS(Data1!CC277=1,"Elementary",Data1!CC277=2,"High-school",Data1!CC277=3,"Academic", Data1!CC277="null","null")</f>
        <v>Academic</v>
      </c>
      <c r="H275" s="51" t="str" cm="1">
        <f t="array" ref="H275">_xlfn.IFS(Data1!CF277=1,"Below average",Data1!CF277=2,"Average",Data1!CF277=3,"Above average",Data1!CF277="null","null")</f>
        <v>Average</v>
      </c>
      <c r="I275" s="51" t="str" cm="1">
        <f t="array" ref="I275">_xlfn.IFS(Data3!FN276=1,"Never smoked",Data3!FN276=2,"Stopped smoking completely",Data3!FN276="3b","Smokes less than before pregnancy",Data3!FN276="3a","Smokes today as before pregnancy",Data3!FN276="null","null")</f>
        <v>Never smoked</v>
      </c>
      <c r="J275" t="str" cm="1">
        <f t="array" ref="J275">_xlfn.IFS(Data3!FQ276=0,"Doesnt smoke",Data3!FQ276=1,"Smoke",Data3!FQ276="null","null")</f>
        <v>Doesnt smoke</v>
      </c>
      <c r="K275" t="str" cm="1">
        <f t="array" ref="K275">_xlfn.IFS(Data1!CP277=1,"First trimester",Data1!CP277=2,"Second trimester",Data1!CP277=3,"Third trimester",Data1!CP277="null","null")</f>
        <v>First trimester</v>
      </c>
      <c r="L275" s="51" t="str" cm="1">
        <f t="array" ref="L275">_xlfn.IFS(Data2!EX277=1, "Adequate pregnancy monitoring", Data2!EX277=2, "Medium pregnancy monitoring", Data2!EX277=3, "Inadequate pregnancy monitoring",Data2!EX277="null","null")</f>
        <v>Medium pregnancy monitoring</v>
      </c>
      <c r="M275" t="str" cm="1">
        <f t="array" ref="M275">_xlfn.IFS(Data1!CG277=0,"No",Data1!CG277=1,"Yes",Data1!CG277="null","null")</f>
        <v>No</v>
      </c>
      <c r="N275" t="str" cm="1">
        <f t="array" ref="N275">_xlfn.IFS(Data1!CZ277=0,"No",Data1!CZ277=1,"Yes",Data1!CZ277="null","null")</f>
        <v>No</v>
      </c>
    </row>
    <row r="276" spans="1:14" ht="39.6" x14ac:dyDescent="0.25">
      <c r="A276" t="str">
        <f>Categorize!T276</f>
        <v>week not premature</v>
      </c>
      <c r="B276" t="str">
        <f>Categorize!I276</f>
        <v>20-39</v>
      </c>
      <c r="C276" s="51" t="str" cm="1">
        <f t="array" ref="C276">_xlfn.IFS(Data1!E278=1,"Isreal",Data1!E278=2,"the former Soviet Union",Data1!E278=3,"Else", Data1!E278="null","null")</f>
        <v>Isreal</v>
      </c>
      <c r="D276" t="str" cm="1">
        <f t="array" ref="D276">_xlfn.IFS(Data1!G278=1,"Yes",Data1!G278=0,"No",Data1!G278="null","null")</f>
        <v>No</v>
      </c>
      <c r="E276" t="str" cm="1">
        <f t="array" ref="E276">_xlfn.IFS(Data1!BY278=1,"Muslim Arab",Data1!BY278=2,"Christian Arab",Data1!BY278=3,"Russian Christian", Data1!BY278=4,"Circassian",Data1!BY278=5,"Druze", Data1!BY278=6,"Ethiopian", Data1!BY278=7,"Ashkenazi", Data1!BY278=8,"Mizrachi",Data1!BY278=9,"Other", Data1!BY278="null","null" )</f>
        <v>Muslim Arab</v>
      </c>
      <c r="F276" t="str" cm="1">
        <f t="array" ref="F276">_xlfn.IFS(Data1!CA278=1,"Religious", Data1!CA278=2,"Traditional",Data1!CA278=3,"Secular", Data1!CA278="null", "null")</f>
        <v>Secular</v>
      </c>
      <c r="G276" s="51" t="str" cm="1">
        <f t="array" ref="G276">_xlfn.IFS(Data1!CC278=1,"Elementary",Data1!CC278=2,"High-school",Data1!CC278=3,"Academic", Data1!CC278="null","null")</f>
        <v>Academic</v>
      </c>
      <c r="H276" s="51" t="str" cm="1">
        <f t="array" ref="H276">_xlfn.IFS(Data1!CF278=1,"Below average",Data1!CF278=2,"Average",Data1!CF278=3,"Above average",Data1!CF278="null","null")</f>
        <v>Above average</v>
      </c>
      <c r="I276" s="51" t="str" cm="1">
        <f t="array" ref="I276">_xlfn.IFS(Data3!FN277=1,"Never smoked",Data3!FN277=2,"Stopped smoking completely",Data3!FN277="3b","Smokes less than before pregnancy",Data3!FN277="3a","Smokes today as before pregnancy",Data3!FN277="null","null")</f>
        <v>Never smoked</v>
      </c>
      <c r="J276" t="str" cm="1">
        <f t="array" ref="J276">_xlfn.IFS(Data3!FQ277=0,"Doesnt smoke",Data3!FQ277=1,"Smoke",Data3!FQ277="null","null")</f>
        <v>Doesnt smoke</v>
      </c>
      <c r="K276" t="str" cm="1">
        <f t="array" ref="K276">_xlfn.IFS(Data1!CP278=1,"First trimester",Data1!CP278=2,"Second trimester",Data1!CP278=3,"Third trimester",Data1!CP278="null","null")</f>
        <v>First trimester</v>
      </c>
      <c r="L276" s="51" t="str" cm="1">
        <f t="array" ref="L276">_xlfn.IFS(Data2!EX278=1, "Adequate pregnancy monitoring", Data2!EX278=2, "Medium pregnancy monitoring", Data2!EX278=3, "Inadequate pregnancy monitoring",Data2!EX278="null","null")</f>
        <v>Inadequate pregnancy monitoring</v>
      </c>
      <c r="M276" t="str" cm="1">
        <f t="array" ref="M276">_xlfn.IFS(Data1!CG278=0,"No",Data1!CG278=1,"Yes",Data1!CG278="null","null")</f>
        <v>No</v>
      </c>
      <c r="N276" t="str" cm="1">
        <f t="array" ref="N276">_xlfn.IFS(Data1!CZ278=0,"No",Data1!CZ278=1,"Yes",Data1!CZ278="null","null")</f>
        <v>No</v>
      </c>
    </row>
    <row r="277" spans="1:14" ht="39.6" x14ac:dyDescent="0.25">
      <c r="A277" t="str">
        <f>Categorize!T277</f>
        <v>week not premature</v>
      </c>
      <c r="B277" t="str">
        <f>Categorize!I277</f>
        <v>20-39</v>
      </c>
      <c r="C277" s="51" t="str" cm="1">
        <f t="array" ref="C277">_xlfn.IFS(Data1!E279=1,"Isreal",Data1!E279=2,"the former Soviet Union",Data1!E279=3,"Else", Data1!E279="null","null")</f>
        <v>Isreal</v>
      </c>
      <c r="D277" t="str" cm="1">
        <f t="array" ref="D277">_xlfn.IFS(Data1!G279=1,"Yes",Data1!G279=0,"No",Data1!G279="null","null")</f>
        <v>No</v>
      </c>
      <c r="E277" t="str" cm="1">
        <f t="array" ref="E277">_xlfn.IFS(Data1!BY279=1,"Muslim Arab",Data1!BY279=2,"Christian Arab",Data1!BY279=3,"Russian Christian", Data1!BY279=4,"Circassian",Data1!BY279=5,"Druze", Data1!BY279=6,"Ethiopian", Data1!BY279=7,"Ashkenazi", Data1!BY279=8,"Mizrachi",Data1!BY279=9,"Other", Data1!BY279="null","null" )</f>
        <v>Muslim Arab</v>
      </c>
      <c r="F277" t="str" cm="1">
        <f t="array" ref="F277">_xlfn.IFS(Data1!CA279=1,"Religious", Data1!CA279=2,"Traditional",Data1!CA279=3,"Secular", Data1!CA279="null", "null")</f>
        <v>Secular</v>
      </c>
      <c r="G277" s="51" t="str" cm="1">
        <f t="array" ref="G277">_xlfn.IFS(Data1!CC279=1,"Elementary",Data1!CC279=2,"High-school",Data1!CC279=3,"Academic", Data1!CC279="null","null")</f>
        <v>High-school</v>
      </c>
      <c r="H277" s="51" t="str" cm="1">
        <f t="array" ref="H277">_xlfn.IFS(Data1!CF279=1,"Below average",Data1!CF279=2,"Average",Data1!CF279=3,"Above average",Data1!CF279="null","null")</f>
        <v>Below average</v>
      </c>
      <c r="I277" s="51" t="str" cm="1">
        <f t="array" ref="I277">_xlfn.IFS(Data3!FN278=1,"Never smoked",Data3!FN278=2,"Stopped smoking completely",Data3!FN278="3b","Smokes less than before pregnancy",Data3!FN278="3a","Smokes today as before pregnancy",Data3!FN278="null","null")</f>
        <v>Never smoked</v>
      </c>
      <c r="J277" t="str" cm="1">
        <f t="array" ref="J277">_xlfn.IFS(Data3!FQ278=0,"Doesnt smoke",Data3!FQ278=1,"Smoke",Data3!FQ278="null","null")</f>
        <v>Doesnt smoke</v>
      </c>
      <c r="K277" t="str" cm="1">
        <f t="array" ref="K277">_xlfn.IFS(Data1!CP279=1,"First trimester",Data1!CP279=2,"Second trimester",Data1!CP279=3,"Third trimester",Data1!CP279="null","null")</f>
        <v>Third trimester</v>
      </c>
      <c r="L277" s="51" t="str" cm="1">
        <f t="array" ref="L277">_xlfn.IFS(Data2!EX279=1, "Adequate pregnancy monitoring", Data2!EX279=2, "Medium pregnancy monitoring", Data2!EX279=3, "Inadequate pregnancy monitoring",Data2!EX279="null","null")</f>
        <v>Inadequate pregnancy monitoring</v>
      </c>
      <c r="M277" t="str" cm="1">
        <f t="array" ref="M277">_xlfn.IFS(Data1!CG279=0,"No",Data1!CG279=1,"Yes",Data1!CG279="null","null")</f>
        <v>No</v>
      </c>
      <c r="N277" t="str" cm="1">
        <f t="array" ref="N277">_xlfn.IFS(Data1!CZ279=0,"No",Data1!CZ279=1,"Yes",Data1!CZ279="null","null")</f>
        <v>No</v>
      </c>
    </row>
    <row r="278" spans="1:14" ht="39.6" x14ac:dyDescent="0.25">
      <c r="A278" t="str">
        <f>Categorize!T278</f>
        <v>week not premature</v>
      </c>
      <c r="B278" t="str">
        <f>Categorize!I278</f>
        <v>20-39</v>
      </c>
      <c r="C278" s="51" t="str" cm="1">
        <f t="array" ref="C278">_xlfn.IFS(Data1!E280=1,"Isreal",Data1!E280=2,"the former Soviet Union",Data1!E280=3,"Else", Data1!E280="null","null")</f>
        <v>Isreal</v>
      </c>
      <c r="D278" t="str" cm="1">
        <f t="array" ref="D278">_xlfn.IFS(Data1!G280=1,"Yes",Data1!G280=0,"No",Data1!G280="null","null")</f>
        <v>No</v>
      </c>
      <c r="E278" t="str" cm="1">
        <f t="array" ref="E278">_xlfn.IFS(Data1!BY280=1,"Muslim Arab",Data1!BY280=2,"Christian Arab",Data1!BY280=3,"Russian Christian", Data1!BY280=4,"Circassian",Data1!BY280=5,"Druze", Data1!BY280=6,"Ethiopian", Data1!BY280=7,"Ashkenazi", Data1!BY280=8,"Mizrachi",Data1!BY280=9,"Other", Data1!BY280="null","null" )</f>
        <v>Christian Arab</v>
      </c>
      <c r="F278" t="str" cm="1">
        <f t="array" ref="F278">_xlfn.IFS(Data1!CA280=1,"Religious", Data1!CA280=2,"Traditional",Data1!CA280=3,"Secular", Data1!CA280="null", "null")</f>
        <v>Religious</v>
      </c>
      <c r="G278" s="51" t="str" cm="1">
        <f t="array" ref="G278">_xlfn.IFS(Data1!CC280=1,"Elementary",Data1!CC280=2,"High-school",Data1!CC280=3,"Academic", Data1!CC280="null","null")</f>
        <v>Elementary</v>
      </c>
      <c r="H278" s="51" t="str" cm="1">
        <f t="array" ref="H278">_xlfn.IFS(Data1!CF280=1,"Below average",Data1!CF280=2,"Average",Data1!CF280=3,"Above average",Data1!CF280="null","null")</f>
        <v>null</v>
      </c>
      <c r="I278" s="51" t="str" cm="1">
        <f t="array" ref="I278">_xlfn.IFS(Data3!FN279=1,"Never smoked",Data3!FN279=2,"Stopped smoking completely",Data3!FN279="3b","Smokes less than before pregnancy",Data3!FN279="3a","Smokes today as before pregnancy",Data3!FN279="null","null")</f>
        <v>Never smoked</v>
      </c>
      <c r="J278" t="str" cm="1">
        <f t="array" ref="J278">_xlfn.IFS(Data3!FQ279=0,"Doesnt smoke",Data3!FQ279=1,"Smoke",Data3!FQ279="null","null")</f>
        <v>Smoke</v>
      </c>
      <c r="K278" t="str" cm="1">
        <f t="array" ref="K278">_xlfn.IFS(Data1!CP280=1,"First trimester",Data1!CP280=2,"Second trimester",Data1!CP280=3,"Third trimester",Data1!CP280="null","null")</f>
        <v>First trimester</v>
      </c>
      <c r="L278" s="51" t="str" cm="1">
        <f t="array" ref="L278">_xlfn.IFS(Data2!EX280=1, "Adequate pregnancy monitoring", Data2!EX280=2, "Medium pregnancy monitoring", Data2!EX280=3, "Inadequate pregnancy monitoring",Data2!EX280="null","null")</f>
        <v>Inadequate pregnancy monitoring</v>
      </c>
      <c r="M278" t="str" cm="1">
        <f t="array" ref="M278">_xlfn.IFS(Data1!CG280=0,"No",Data1!CG280=1,"Yes",Data1!CG280="null","null")</f>
        <v>No</v>
      </c>
      <c r="N278" t="str" cm="1">
        <f t="array" ref="N278">_xlfn.IFS(Data1!CZ280=0,"No",Data1!CZ280=1,"Yes",Data1!CZ280="null","null")</f>
        <v>No</v>
      </c>
    </row>
    <row r="279" spans="1:14" ht="39.6" x14ac:dyDescent="0.25">
      <c r="A279" t="str">
        <f>Categorize!T279</f>
        <v>week not premature</v>
      </c>
      <c r="B279" t="str">
        <f>Categorize!I279</f>
        <v>20-39</v>
      </c>
      <c r="C279" s="51" t="str" cm="1">
        <f t="array" ref="C279">_xlfn.IFS(Data1!E281=1,"Isreal",Data1!E281=2,"the former Soviet Union",Data1!E281=3,"Else", Data1!E281="null","null")</f>
        <v>Isreal</v>
      </c>
      <c r="D279" t="str" cm="1">
        <f t="array" ref="D279">_xlfn.IFS(Data1!G281=1,"Yes",Data1!G281=0,"No",Data1!G281="null","null")</f>
        <v>No</v>
      </c>
      <c r="E279" t="str" cm="1">
        <f t="array" ref="E279">_xlfn.IFS(Data1!BY281=1,"Muslim Arab",Data1!BY281=2,"Christian Arab",Data1!BY281=3,"Russian Christian", Data1!BY281=4,"Circassian",Data1!BY281=5,"Druze", Data1!BY281=6,"Ethiopian", Data1!BY281=7,"Ashkenazi", Data1!BY281=8,"Mizrachi",Data1!BY281=9,"Other", Data1!BY281="null","null" )</f>
        <v>Christian Arab</v>
      </c>
      <c r="F279" t="str" cm="1">
        <f t="array" ref="F279">_xlfn.IFS(Data1!CA281=1,"Religious", Data1!CA281=2,"Traditional",Data1!CA281=3,"Secular", Data1!CA281="null", "null")</f>
        <v>Traditional</v>
      </c>
      <c r="G279" s="51" t="str" cm="1">
        <f t="array" ref="G279">_xlfn.IFS(Data1!CC281=1,"Elementary",Data1!CC281=2,"High-school",Data1!CC281=3,"Academic", Data1!CC281="null","null")</f>
        <v>High-school</v>
      </c>
      <c r="H279" s="51" t="str" cm="1">
        <f t="array" ref="H279">_xlfn.IFS(Data1!CF281=1,"Below average",Data1!CF281=2,"Average",Data1!CF281=3,"Above average",Data1!CF281="null","null")</f>
        <v>null</v>
      </c>
      <c r="I279" s="51" t="str" cm="1">
        <f t="array" ref="I279">_xlfn.IFS(Data3!FN280=1,"Never smoked",Data3!FN280=2,"Stopped smoking completely",Data3!FN280="3b","Smokes less than before pregnancy",Data3!FN280="3a","Smokes today as before pregnancy",Data3!FN280="null","null")</f>
        <v>Never smoked</v>
      </c>
      <c r="J279" t="str" cm="1">
        <f t="array" ref="J279">_xlfn.IFS(Data3!FQ280=0,"Doesnt smoke",Data3!FQ280=1,"Smoke",Data3!FQ280="null","null")</f>
        <v>Doesnt smoke</v>
      </c>
      <c r="K279" t="str" cm="1">
        <f t="array" ref="K279">_xlfn.IFS(Data1!CP281=1,"First trimester",Data1!CP281=2,"Second trimester",Data1!CP281=3,"Third trimester",Data1!CP281="null","null")</f>
        <v>First trimester</v>
      </c>
      <c r="L279" s="51" t="str" cm="1">
        <f t="array" ref="L279">_xlfn.IFS(Data2!EX281=1, "Adequate pregnancy monitoring", Data2!EX281=2, "Medium pregnancy monitoring", Data2!EX281=3, "Inadequate pregnancy monitoring",Data2!EX281="null","null")</f>
        <v>Medium pregnancy monitoring</v>
      </c>
      <c r="M279" t="str" cm="1">
        <f t="array" ref="M279">_xlfn.IFS(Data1!CG281=0,"No",Data1!CG281=1,"Yes",Data1!CG281="null","null")</f>
        <v>No</v>
      </c>
      <c r="N279" t="str" cm="1">
        <f t="array" ref="N279">_xlfn.IFS(Data1!CZ281=0,"No",Data1!CZ281=1,"Yes",Data1!CZ281="null","null")</f>
        <v>No</v>
      </c>
    </row>
    <row r="280" spans="1:14" ht="39.6" x14ac:dyDescent="0.25">
      <c r="A280" t="str">
        <f>Categorize!T280</f>
        <v>week not premature</v>
      </c>
      <c r="B280" t="str">
        <f>Categorize!I280</f>
        <v>20-39</v>
      </c>
      <c r="C280" s="51" t="str" cm="1">
        <f t="array" ref="C280">_xlfn.IFS(Data1!E282=1,"Isreal",Data1!E282=2,"the former Soviet Union",Data1!E282=3,"Else", Data1!E282="null","null")</f>
        <v>Isreal</v>
      </c>
      <c r="D280" t="str" cm="1">
        <f t="array" ref="D280">_xlfn.IFS(Data1!G282=1,"Yes",Data1!G282=0,"No",Data1!G282="null","null")</f>
        <v>No</v>
      </c>
      <c r="E280" t="str" cm="1">
        <f t="array" ref="E280">_xlfn.IFS(Data1!BY282=1,"Muslim Arab",Data1!BY282=2,"Christian Arab",Data1!BY282=3,"Russian Christian", Data1!BY282=4,"Circassian",Data1!BY282=5,"Druze", Data1!BY282=6,"Ethiopian", Data1!BY282=7,"Ashkenazi", Data1!BY282=8,"Mizrachi",Data1!BY282=9,"Other", Data1!BY282="null","null" )</f>
        <v>Muslim Arab</v>
      </c>
      <c r="F280" t="str" cm="1">
        <f t="array" ref="F280">_xlfn.IFS(Data1!CA282=1,"Religious", Data1!CA282=2,"Traditional",Data1!CA282=3,"Secular", Data1!CA282="null", "null")</f>
        <v>Secular</v>
      </c>
      <c r="G280" s="51" t="str" cm="1">
        <f t="array" ref="G280">_xlfn.IFS(Data1!CC282=1,"Elementary",Data1!CC282=2,"High-school",Data1!CC282=3,"Academic", Data1!CC282="null","null")</f>
        <v>High-school</v>
      </c>
      <c r="H280" s="51" t="str" cm="1">
        <f t="array" ref="H280">_xlfn.IFS(Data1!CF282=1,"Below average",Data1!CF282=2,"Average",Data1!CF282=3,"Above average",Data1!CF282="null","null")</f>
        <v>null</v>
      </c>
      <c r="I280" s="51" t="str" cm="1">
        <f t="array" ref="I280">_xlfn.IFS(Data3!FN281=1,"Never smoked",Data3!FN281=2,"Stopped smoking completely",Data3!FN281="3b","Smokes less than before pregnancy",Data3!FN281="3a","Smokes today as before pregnancy",Data3!FN281="null","null")</f>
        <v>Smokes today as before pregnancy</v>
      </c>
      <c r="J280" t="str" cm="1">
        <f t="array" ref="J280">_xlfn.IFS(Data3!FQ281=0,"Doesnt smoke",Data3!FQ281=1,"Smoke",Data3!FQ281="null","null")</f>
        <v>Smoke</v>
      </c>
      <c r="K280" t="str" cm="1">
        <f t="array" ref="K280">_xlfn.IFS(Data1!CP282=1,"First trimester",Data1!CP282=2,"Second trimester",Data1!CP282=3,"Third trimester",Data1!CP282="null","null")</f>
        <v>Second trimester</v>
      </c>
      <c r="L280" s="51" t="str" cm="1">
        <f t="array" ref="L280">_xlfn.IFS(Data2!EX282=1, "Adequate pregnancy monitoring", Data2!EX282=2, "Medium pregnancy monitoring", Data2!EX282=3, "Inadequate pregnancy monitoring",Data2!EX282="null","null")</f>
        <v>Inadequate pregnancy monitoring</v>
      </c>
      <c r="M280" t="str" cm="1">
        <f t="array" ref="M280">_xlfn.IFS(Data1!CG282=0,"No",Data1!CG282=1,"Yes",Data1!CG282="null","null")</f>
        <v>No</v>
      </c>
      <c r="N280" t="str" cm="1">
        <f t="array" ref="N280">_xlfn.IFS(Data1!CZ282=0,"No",Data1!CZ282=1,"Yes",Data1!CZ282="null","null")</f>
        <v>No</v>
      </c>
    </row>
    <row r="281" spans="1:14" ht="39.6" x14ac:dyDescent="0.25">
      <c r="A281" t="str">
        <f>Categorize!T281</f>
        <v>week not premature</v>
      </c>
      <c r="B281" t="str">
        <f>Categorize!I281</f>
        <v>20-39</v>
      </c>
      <c r="C281" s="51" t="str" cm="1">
        <f t="array" ref="C281">_xlfn.IFS(Data1!E283=1,"Isreal",Data1!E283=2,"the former Soviet Union",Data1!E283=3,"Else", Data1!E283="null","null")</f>
        <v>the former Soviet Union</v>
      </c>
      <c r="D281" t="str" cm="1">
        <f t="array" ref="D281">_xlfn.IFS(Data1!G283=1,"Yes",Data1!G283=0,"No",Data1!G283="null","null")</f>
        <v>No</v>
      </c>
      <c r="E281" t="str" cm="1">
        <f t="array" ref="E281">_xlfn.IFS(Data1!BY283=1,"Muslim Arab",Data1!BY283=2,"Christian Arab",Data1!BY283=3,"Russian Christian", Data1!BY283=4,"Circassian",Data1!BY283=5,"Druze", Data1!BY283=6,"Ethiopian", Data1!BY283=7,"Ashkenazi", Data1!BY283=8,"Mizrachi",Data1!BY283=9,"Other", Data1!BY283="null","null" )</f>
        <v>Muslim Arab</v>
      </c>
      <c r="F281" t="str" cm="1">
        <f t="array" ref="F281">_xlfn.IFS(Data1!CA283=1,"Religious", Data1!CA283=2,"Traditional",Data1!CA283=3,"Secular", Data1!CA283="null", "null")</f>
        <v>Secular</v>
      </c>
      <c r="G281" s="51" t="str" cm="1">
        <f t="array" ref="G281">_xlfn.IFS(Data1!CC283=1,"Elementary",Data1!CC283=2,"High-school",Data1!CC283=3,"Academic", Data1!CC283="null","null")</f>
        <v>Academic</v>
      </c>
      <c r="H281" s="51" t="str" cm="1">
        <f t="array" ref="H281">_xlfn.IFS(Data1!CF283=1,"Below average",Data1!CF283=2,"Average",Data1!CF283=3,"Above average",Data1!CF283="null","null")</f>
        <v>null</v>
      </c>
      <c r="I281" s="51" t="str" cm="1">
        <f t="array" ref="I281">_xlfn.IFS(Data3!FN282=1,"Never smoked",Data3!FN282=2,"Stopped smoking completely",Data3!FN282="3b","Smokes less than before pregnancy",Data3!FN282="3a","Smokes today as before pregnancy",Data3!FN282="null","null")</f>
        <v>Never smoked</v>
      </c>
      <c r="J281" t="str" cm="1">
        <f t="array" ref="J281">_xlfn.IFS(Data3!FQ282=0,"Doesnt smoke",Data3!FQ282=1,"Smoke",Data3!FQ282="null","null")</f>
        <v>Smoke</v>
      </c>
      <c r="K281" t="str" cm="1">
        <f t="array" ref="K281">_xlfn.IFS(Data1!CP283=1,"First trimester",Data1!CP283=2,"Second trimester",Data1!CP283=3,"Third trimester",Data1!CP283="null","null")</f>
        <v>Third trimester</v>
      </c>
      <c r="L281" s="51" t="str" cm="1">
        <f t="array" ref="L281">_xlfn.IFS(Data2!EX283=1, "Adequate pregnancy monitoring", Data2!EX283=2, "Medium pregnancy monitoring", Data2!EX283=3, "Inadequate pregnancy monitoring",Data2!EX283="null","null")</f>
        <v>Inadequate pregnancy monitoring</v>
      </c>
      <c r="M281" t="str" cm="1">
        <f t="array" ref="M281">_xlfn.IFS(Data1!CG283=0,"No",Data1!CG283=1,"Yes",Data1!CG283="null","null")</f>
        <v>No</v>
      </c>
      <c r="N281" t="str" cm="1">
        <f t="array" ref="N281">_xlfn.IFS(Data1!CZ283=0,"No",Data1!CZ283=1,"Yes",Data1!CZ283="null","null")</f>
        <v>No</v>
      </c>
    </row>
    <row r="282" spans="1:14" ht="39.6" x14ac:dyDescent="0.25">
      <c r="A282" t="str">
        <f>Categorize!T282</f>
        <v>week not premature</v>
      </c>
      <c r="B282" t="str">
        <f>Categorize!I282</f>
        <v>20-39</v>
      </c>
      <c r="C282" s="51" t="str" cm="1">
        <f t="array" ref="C282">_xlfn.IFS(Data1!E284=1,"Isreal",Data1!E284=2,"the former Soviet Union",Data1!E284=3,"Else", Data1!E284="null","null")</f>
        <v>Isreal</v>
      </c>
      <c r="D282" t="str" cm="1">
        <f t="array" ref="D282">_xlfn.IFS(Data1!G284=1,"Yes",Data1!G284=0,"No",Data1!G284="null","null")</f>
        <v>No</v>
      </c>
      <c r="E282" t="str" cm="1">
        <f t="array" ref="E282">_xlfn.IFS(Data1!BY284=1,"Muslim Arab",Data1!BY284=2,"Christian Arab",Data1!BY284=3,"Russian Christian", Data1!BY284=4,"Circassian",Data1!BY284=5,"Druze", Data1!BY284=6,"Ethiopian", Data1!BY284=7,"Ashkenazi", Data1!BY284=8,"Mizrachi",Data1!BY284=9,"Other", Data1!BY284="null","null" )</f>
        <v>Russian Christian</v>
      </c>
      <c r="F282" t="str" cm="1">
        <f t="array" ref="F282">_xlfn.IFS(Data1!CA284=1,"Religious", Data1!CA284=2,"Traditional",Data1!CA284=3,"Secular", Data1!CA284="null", "null")</f>
        <v>Traditional</v>
      </c>
      <c r="G282" s="51" t="str" cm="1">
        <f t="array" ref="G282">_xlfn.IFS(Data1!CC284=1,"Elementary",Data1!CC284=2,"High-school",Data1!CC284=3,"Academic", Data1!CC284="null","null")</f>
        <v>High-school</v>
      </c>
      <c r="H282" s="51" t="str" cm="1">
        <f t="array" ref="H282">_xlfn.IFS(Data1!CF284=1,"Below average",Data1!CF284=2,"Average",Data1!CF284=3,"Above average",Data1!CF284="null","null")</f>
        <v>null</v>
      </c>
      <c r="I282" s="51" t="str" cm="1">
        <f t="array" ref="I282">_xlfn.IFS(Data3!FN283=1,"Never smoked",Data3!FN283=2,"Stopped smoking completely",Data3!FN283="3b","Smokes less than before pregnancy",Data3!FN283="3a","Smokes today as before pregnancy",Data3!FN283="null","null")</f>
        <v>Never smoked</v>
      </c>
      <c r="J282" t="str" cm="1">
        <f t="array" ref="J282">_xlfn.IFS(Data3!FQ283=0,"Doesnt smoke",Data3!FQ283=1,"Smoke",Data3!FQ283="null","null")</f>
        <v>Smoke</v>
      </c>
      <c r="K282" t="str" cm="1">
        <f t="array" ref="K282">_xlfn.IFS(Data1!CP284=1,"First trimester",Data1!CP284=2,"Second trimester",Data1!CP284=3,"Third trimester",Data1!CP284="null","null")</f>
        <v>First trimester</v>
      </c>
      <c r="L282" s="51" t="str" cm="1">
        <f t="array" ref="L282">_xlfn.IFS(Data2!EX284=1, "Adequate pregnancy monitoring", Data2!EX284=2, "Medium pregnancy monitoring", Data2!EX284=3, "Inadequate pregnancy monitoring",Data2!EX284="null","null")</f>
        <v>Medium pregnancy monitoring</v>
      </c>
      <c r="M282" t="str" cm="1">
        <f t="array" ref="M282">_xlfn.IFS(Data1!CG284=0,"No",Data1!CG284=1,"Yes",Data1!CG284="null","null")</f>
        <v>No</v>
      </c>
      <c r="N282" t="str" cm="1">
        <f t="array" ref="N282">_xlfn.IFS(Data1!CZ284=0,"No",Data1!CZ284=1,"Yes",Data1!CZ284="null","null")</f>
        <v>No</v>
      </c>
    </row>
    <row r="283" spans="1:14" ht="39.6" x14ac:dyDescent="0.25">
      <c r="A283" t="str">
        <f>Categorize!T283</f>
        <v>week not premature</v>
      </c>
      <c r="B283" t="str">
        <f>Categorize!I283</f>
        <v>20-39</v>
      </c>
      <c r="C283" s="51" t="str" cm="1">
        <f t="array" ref="C283">_xlfn.IFS(Data1!E285=1,"Isreal",Data1!E285=2,"the former Soviet Union",Data1!E285=3,"Else", Data1!E285="null","null")</f>
        <v>Isreal</v>
      </c>
      <c r="D283" t="str" cm="1">
        <f t="array" ref="D283">_xlfn.IFS(Data1!G285=1,"Yes",Data1!G285=0,"No",Data1!G285="null","null")</f>
        <v>No</v>
      </c>
      <c r="E283" t="str" cm="1">
        <f t="array" ref="E283">_xlfn.IFS(Data1!BY285=1,"Muslim Arab",Data1!BY285=2,"Christian Arab",Data1!BY285=3,"Russian Christian", Data1!BY285=4,"Circassian",Data1!BY285=5,"Druze", Data1!BY285=6,"Ethiopian", Data1!BY285=7,"Ashkenazi", Data1!BY285=8,"Mizrachi",Data1!BY285=9,"Other", Data1!BY285="null","null" )</f>
        <v>null</v>
      </c>
      <c r="F283" t="str" cm="1">
        <f t="array" ref="F283">_xlfn.IFS(Data1!CA285=1,"Religious", Data1!CA285=2,"Traditional",Data1!CA285=3,"Secular", Data1!CA285="null", "null")</f>
        <v>Traditional</v>
      </c>
      <c r="G283" s="51" t="str" cm="1">
        <f t="array" ref="G283">_xlfn.IFS(Data1!CC285=1,"Elementary",Data1!CC285=2,"High-school",Data1!CC285=3,"Academic", Data1!CC285="null","null")</f>
        <v>High-school</v>
      </c>
      <c r="H283" s="51" t="str" cm="1">
        <f t="array" ref="H283">_xlfn.IFS(Data1!CF285=1,"Below average",Data1!CF285=2,"Average",Data1!CF285=3,"Above average",Data1!CF285="null","null")</f>
        <v>null</v>
      </c>
      <c r="I283" s="51" t="str" cm="1">
        <f t="array" ref="I283">_xlfn.IFS(Data3!FN284=1,"Never smoked",Data3!FN284=2,"Stopped smoking completely",Data3!FN284="3b","Smokes less than before pregnancy",Data3!FN284="3a","Smokes today as before pregnancy",Data3!FN284="null","null")</f>
        <v>Never smoked</v>
      </c>
      <c r="J283" t="str" cm="1">
        <f t="array" ref="J283">_xlfn.IFS(Data3!FQ284=0,"Doesnt smoke",Data3!FQ284=1,"Smoke",Data3!FQ284="null","null")</f>
        <v>Smoke</v>
      </c>
      <c r="K283" t="str" cm="1">
        <f t="array" ref="K283">_xlfn.IFS(Data1!CP285=1,"First trimester",Data1!CP285=2,"Second trimester",Data1!CP285=3,"Third trimester",Data1!CP285="null","null")</f>
        <v>First trimester</v>
      </c>
      <c r="L283" s="51" t="str" cm="1">
        <f t="array" ref="L283">_xlfn.IFS(Data2!EX285=1, "Adequate pregnancy monitoring", Data2!EX285=2, "Medium pregnancy monitoring", Data2!EX285=3, "Inadequate pregnancy monitoring",Data2!EX285="null","null")</f>
        <v>Medium pregnancy monitoring</v>
      </c>
      <c r="M283" t="str" cm="1">
        <f t="array" ref="M283">_xlfn.IFS(Data1!CG285=0,"No",Data1!CG285=1,"Yes",Data1!CG285="null","null")</f>
        <v>No</v>
      </c>
      <c r="N283" t="str" cm="1">
        <f t="array" ref="N283">_xlfn.IFS(Data1!CZ285=0,"No",Data1!CZ285=1,"Yes",Data1!CZ285="null","null")</f>
        <v>No</v>
      </c>
    </row>
    <row r="284" spans="1:14" ht="39.6" x14ac:dyDescent="0.25">
      <c r="A284" t="str">
        <f>Categorize!T284</f>
        <v>week not premature</v>
      </c>
      <c r="B284" t="str">
        <f>Categorize!I284</f>
        <v>20-39</v>
      </c>
      <c r="C284" s="51" t="str" cm="1">
        <f t="array" ref="C284">_xlfn.IFS(Data1!E286=1,"Isreal",Data1!E286=2,"the former Soviet Union",Data1!E286=3,"Else", Data1!E286="null","null")</f>
        <v>the former Soviet Union</v>
      </c>
      <c r="D284" t="str" cm="1">
        <f t="array" ref="D284">_xlfn.IFS(Data1!G286=1,"Yes",Data1!G286=0,"No",Data1!G286="null","null")</f>
        <v>Yes</v>
      </c>
      <c r="E284" t="str" cm="1">
        <f t="array" ref="E284">_xlfn.IFS(Data1!BY286=1,"Muslim Arab",Data1!BY286=2,"Christian Arab",Data1!BY286=3,"Russian Christian", Data1!BY286=4,"Circassian",Data1!BY286=5,"Druze", Data1!BY286=6,"Ethiopian", Data1!BY286=7,"Ashkenazi", Data1!BY286=8,"Mizrachi",Data1!BY286=9,"Other", Data1!BY286="null","null" )</f>
        <v>Muslim Arab</v>
      </c>
      <c r="F284" t="str" cm="1">
        <f t="array" ref="F284">_xlfn.IFS(Data1!CA286=1,"Religious", Data1!CA286=2,"Traditional",Data1!CA286=3,"Secular", Data1!CA286="null", "null")</f>
        <v>Secular</v>
      </c>
      <c r="G284" s="51" t="str" cm="1">
        <f t="array" ref="G284">_xlfn.IFS(Data1!CC286=1,"Elementary",Data1!CC286=2,"High-school",Data1!CC286=3,"Academic", Data1!CC286="null","null")</f>
        <v>Academic</v>
      </c>
      <c r="H284" s="51" t="str" cm="1">
        <f t="array" ref="H284">_xlfn.IFS(Data1!CF286=1,"Below average",Data1!CF286=2,"Average",Data1!CF286=3,"Above average",Data1!CF286="null","null")</f>
        <v>Average</v>
      </c>
      <c r="I284" s="51" t="str" cm="1">
        <f t="array" ref="I284">_xlfn.IFS(Data3!FN285=1,"Never smoked",Data3!FN285=2,"Stopped smoking completely",Data3!FN285="3b","Smokes less than before pregnancy",Data3!FN285="3a","Smokes today as before pregnancy",Data3!FN285="null","null")</f>
        <v>Never smoked</v>
      </c>
      <c r="J284" t="str" cm="1">
        <f t="array" ref="J284">_xlfn.IFS(Data3!FQ285=0,"Doesnt smoke",Data3!FQ285=1,"Smoke",Data3!FQ285="null","null")</f>
        <v>Doesnt smoke</v>
      </c>
      <c r="K284" t="str" cm="1">
        <f t="array" ref="K284">_xlfn.IFS(Data1!CP286=1,"First trimester",Data1!CP286=2,"Second trimester",Data1!CP286=3,"Third trimester",Data1!CP286="null","null")</f>
        <v>Second trimester</v>
      </c>
      <c r="L284" s="51" t="str" cm="1">
        <f t="array" ref="L284">_xlfn.IFS(Data2!EX286=1, "Adequate pregnancy monitoring", Data2!EX286=2, "Medium pregnancy monitoring", Data2!EX286=3, "Inadequate pregnancy monitoring",Data2!EX286="null","null")</f>
        <v>Medium pregnancy monitoring</v>
      </c>
      <c r="M284" t="str" cm="1">
        <f t="array" ref="M284">_xlfn.IFS(Data1!CG286=0,"No",Data1!CG286=1,"Yes",Data1!CG286="null","null")</f>
        <v>No</v>
      </c>
      <c r="N284" t="str" cm="1">
        <f t="array" ref="N284">_xlfn.IFS(Data1!CZ286=0,"No",Data1!CZ286=1,"Yes",Data1!CZ286="null","null")</f>
        <v>No</v>
      </c>
    </row>
    <row r="285" spans="1:14" ht="39.6" x14ac:dyDescent="0.25">
      <c r="A285" t="str">
        <f>Categorize!T285</f>
        <v>week not premature</v>
      </c>
      <c r="B285" t="str">
        <f>Categorize!I285</f>
        <v>20-39</v>
      </c>
      <c r="C285" s="51" t="str" cm="1">
        <f t="array" ref="C285">_xlfn.IFS(Data1!E287=1,"Isreal",Data1!E287=2,"the former Soviet Union",Data1!E287=3,"Else", Data1!E287="null","null")</f>
        <v>Isreal</v>
      </c>
      <c r="D285" t="str" cm="1">
        <f t="array" ref="D285">_xlfn.IFS(Data1!G287=1,"Yes",Data1!G287=0,"No",Data1!G287="null","null")</f>
        <v>No</v>
      </c>
      <c r="E285" t="str" cm="1">
        <f t="array" ref="E285">_xlfn.IFS(Data1!BY287=1,"Muslim Arab",Data1!BY287=2,"Christian Arab",Data1!BY287=3,"Russian Christian", Data1!BY287=4,"Circassian",Data1!BY287=5,"Druze", Data1!BY287=6,"Ethiopian", Data1!BY287=7,"Ashkenazi", Data1!BY287=8,"Mizrachi",Data1!BY287=9,"Other", Data1!BY287="null","null" )</f>
        <v>Christian Arab</v>
      </c>
      <c r="F285" t="str" cm="1">
        <f t="array" ref="F285">_xlfn.IFS(Data1!CA287=1,"Religious", Data1!CA287=2,"Traditional",Data1!CA287=3,"Secular", Data1!CA287="null", "null")</f>
        <v>Traditional</v>
      </c>
      <c r="G285" s="51" t="str" cm="1">
        <f t="array" ref="G285">_xlfn.IFS(Data1!CC287=1,"Elementary",Data1!CC287=2,"High-school",Data1!CC287=3,"Academic", Data1!CC287="null","null")</f>
        <v>High-school</v>
      </c>
      <c r="H285" s="51" t="str" cm="1">
        <f t="array" ref="H285">_xlfn.IFS(Data1!CF287=1,"Below average",Data1!CF287=2,"Average",Data1!CF287=3,"Above average",Data1!CF287="null","null")</f>
        <v>null</v>
      </c>
      <c r="I285" s="51" t="str" cm="1">
        <f t="array" ref="I285">_xlfn.IFS(Data3!FN286=1,"Never smoked",Data3!FN286=2,"Stopped smoking completely",Data3!FN286="3b","Smokes less than before pregnancy",Data3!FN286="3a","Smokes today as before pregnancy",Data3!FN286="null","null")</f>
        <v>Never smoked</v>
      </c>
      <c r="J285" t="str" cm="1">
        <f t="array" ref="J285">_xlfn.IFS(Data3!FQ286=0,"Doesnt smoke",Data3!FQ286=1,"Smoke",Data3!FQ286="null","null")</f>
        <v>Smoke</v>
      </c>
      <c r="K285" t="str" cm="1">
        <f t="array" ref="K285">_xlfn.IFS(Data1!CP287=1,"First trimester",Data1!CP287=2,"Second trimester",Data1!CP287=3,"Third trimester",Data1!CP287="null","null")</f>
        <v>First trimester</v>
      </c>
      <c r="L285" s="51" t="str" cm="1">
        <f t="array" ref="L285">_xlfn.IFS(Data2!EX287=1, "Adequate pregnancy monitoring", Data2!EX287=2, "Medium pregnancy monitoring", Data2!EX287=3, "Inadequate pregnancy monitoring",Data2!EX287="null","null")</f>
        <v>Medium pregnancy monitoring</v>
      </c>
      <c r="M285" t="str" cm="1">
        <f t="array" ref="M285">_xlfn.IFS(Data1!CG287=0,"No",Data1!CG287=1,"Yes",Data1!CG287="null","null")</f>
        <v>No</v>
      </c>
      <c r="N285" t="str" cm="1">
        <f t="array" ref="N285">_xlfn.IFS(Data1!CZ287=0,"No",Data1!CZ287=1,"Yes",Data1!CZ287="null","null")</f>
        <v>No</v>
      </c>
    </row>
    <row r="286" spans="1:14" ht="39.6" x14ac:dyDescent="0.25">
      <c r="A286" t="str">
        <f>Categorize!T286</f>
        <v>week not premature</v>
      </c>
      <c r="B286" t="str">
        <f>Categorize!I286</f>
        <v>20-39</v>
      </c>
      <c r="C286" s="51" t="str" cm="1">
        <f t="array" ref="C286">_xlfn.IFS(Data1!E288=1,"Isreal",Data1!E288=2,"the former Soviet Union",Data1!E288=3,"Else", Data1!E288="null","null")</f>
        <v>Isreal</v>
      </c>
      <c r="D286" t="str" cm="1">
        <f t="array" ref="D286">_xlfn.IFS(Data1!G288=1,"Yes",Data1!G288=0,"No",Data1!G288="null","null")</f>
        <v>No</v>
      </c>
      <c r="E286" t="str" cm="1">
        <f t="array" ref="E286">_xlfn.IFS(Data1!BY288=1,"Muslim Arab",Data1!BY288=2,"Christian Arab",Data1!BY288=3,"Russian Christian", Data1!BY288=4,"Circassian",Data1!BY288=5,"Druze", Data1!BY288=6,"Ethiopian", Data1!BY288=7,"Ashkenazi", Data1!BY288=8,"Mizrachi",Data1!BY288=9,"Other", Data1!BY288="null","null" )</f>
        <v>Christian Arab</v>
      </c>
      <c r="F286" t="str" cm="1">
        <f t="array" ref="F286">_xlfn.IFS(Data1!CA288=1,"Religious", Data1!CA288=2,"Traditional",Data1!CA288=3,"Secular", Data1!CA288="null", "null")</f>
        <v>Traditional</v>
      </c>
      <c r="G286" s="51" t="str" cm="1">
        <f t="array" ref="G286">_xlfn.IFS(Data1!CC288=1,"Elementary",Data1!CC288=2,"High-school",Data1!CC288=3,"Academic", Data1!CC288="null","null")</f>
        <v>Academic</v>
      </c>
      <c r="H286" s="51" t="str" cm="1">
        <f t="array" ref="H286">_xlfn.IFS(Data1!CF288=1,"Below average",Data1!CF288=2,"Average",Data1!CF288=3,"Above average",Data1!CF288="null","null")</f>
        <v>Average</v>
      </c>
      <c r="I286" s="51" t="str" cm="1">
        <f t="array" ref="I286">_xlfn.IFS(Data3!FN287=1,"Never smoked",Data3!FN287=2,"Stopped smoking completely",Data3!FN287="3b","Smokes less than before pregnancy",Data3!FN287="3a","Smokes today as before pregnancy",Data3!FN287="null","null")</f>
        <v>Never smoked</v>
      </c>
      <c r="J286" t="str" cm="1">
        <f t="array" ref="J286">_xlfn.IFS(Data3!FQ287=0,"Doesnt smoke",Data3!FQ287=1,"Smoke",Data3!FQ287="null","null")</f>
        <v>Doesnt smoke</v>
      </c>
      <c r="K286" t="str" cm="1">
        <f t="array" ref="K286">_xlfn.IFS(Data1!CP288=1,"First trimester",Data1!CP288=2,"Second trimester",Data1!CP288=3,"Third trimester",Data1!CP288="null","null")</f>
        <v>First trimester</v>
      </c>
      <c r="L286" s="51" t="str" cm="1">
        <f t="array" ref="L286">_xlfn.IFS(Data2!EX288=1, "Adequate pregnancy monitoring", Data2!EX288=2, "Medium pregnancy monitoring", Data2!EX288=3, "Inadequate pregnancy monitoring",Data2!EX288="null","null")</f>
        <v>Medium pregnancy monitoring</v>
      </c>
      <c r="M286" t="str" cm="1">
        <f t="array" ref="M286">_xlfn.IFS(Data1!CG288=0,"No",Data1!CG288=1,"Yes",Data1!CG288="null","null")</f>
        <v>No</v>
      </c>
      <c r="N286" t="str" cm="1">
        <f t="array" ref="N286">_xlfn.IFS(Data1!CZ288=0,"No",Data1!CZ288=1,"Yes",Data1!CZ288="null","null")</f>
        <v>No</v>
      </c>
    </row>
    <row r="287" spans="1:14" ht="39.6" x14ac:dyDescent="0.25">
      <c r="A287" t="str">
        <f>Categorize!T287</f>
        <v>week not premature</v>
      </c>
      <c r="B287" t="str">
        <f>Categorize!I287</f>
        <v>20-39</v>
      </c>
      <c r="C287" s="51" t="str" cm="1">
        <f t="array" ref="C287">_xlfn.IFS(Data1!E289=1,"Isreal",Data1!E289=2,"the former Soviet Union",Data1!E289=3,"Else", Data1!E289="null","null")</f>
        <v>Isreal</v>
      </c>
      <c r="D287" t="str" cm="1">
        <f t="array" ref="D287">_xlfn.IFS(Data1!G289=1,"Yes",Data1!G289=0,"No",Data1!G289="null","null")</f>
        <v>No</v>
      </c>
      <c r="E287" t="str" cm="1">
        <f t="array" ref="E287">_xlfn.IFS(Data1!BY289=1,"Muslim Arab",Data1!BY289=2,"Christian Arab",Data1!BY289=3,"Russian Christian", Data1!BY289=4,"Circassian",Data1!BY289=5,"Druze", Data1!BY289=6,"Ethiopian", Data1!BY289=7,"Ashkenazi", Data1!BY289=8,"Mizrachi",Data1!BY289=9,"Other", Data1!BY289="null","null" )</f>
        <v>Muslim Arab</v>
      </c>
      <c r="F287" t="str" cm="1">
        <f t="array" ref="F287">_xlfn.IFS(Data1!CA289=1,"Religious", Data1!CA289=2,"Traditional",Data1!CA289=3,"Secular", Data1!CA289="null", "null")</f>
        <v>Religious</v>
      </c>
      <c r="G287" s="51" t="str" cm="1">
        <f t="array" ref="G287">_xlfn.IFS(Data1!CC289=1,"Elementary",Data1!CC289=2,"High-school",Data1!CC289=3,"Academic", Data1!CC289="null","null")</f>
        <v>High-school</v>
      </c>
      <c r="H287" s="51" t="str" cm="1">
        <f t="array" ref="H287">_xlfn.IFS(Data1!CF289=1,"Below average",Data1!CF289=2,"Average",Data1!CF289=3,"Above average",Data1!CF289="null","null")</f>
        <v>null</v>
      </c>
      <c r="I287" s="51" t="str" cm="1">
        <f t="array" ref="I287">_xlfn.IFS(Data3!FN288=1,"Never smoked",Data3!FN288=2,"Stopped smoking completely",Data3!FN288="3b","Smokes less than before pregnancy",Data3!FN288="3a","Smokes today as before pregnancy",Data3!FN288="null","null")</f>
        <v>Never smoked</v>
      </c>
      <c r="J287" t="str" cm="1">
        <f t="array" ref="J287">_xlfn.IFS(Data3!FQ288=0,"Doesnt smoke",Data3!FQ288=1,"Smoke",Data3!FQ288="null","null")</f>
        <v>Doesnt smoke</v>
      </c>
      <c r="K287" t="str" cm="1">
        <f t="array" ref="K287">_xlfn.IFS(Data1!CP289=1,"First trimester",Data1!CP289=2,"Second trimester",Data1!CP289=3,"Third trimester",Data1!CP289="null","null")</f>
        <v>Second trimester</v>
      </c>
      <c r="L287" s="51" t="str" cm="1">
        <f t="array" ref="L287">_xlfn.IFS(Data2!EX289=1, "Adequate pregnancy monitoring", Data2!EX289=2, "Medium pregnancy monitoring", Data2!EX289=3, "Inadequate pregnancy monitoring",Data2!EX289="null","null")</f>
        <v>Inadequate pregnancy monitoring</v>
      </c>
      <c r="M287" t="str" cm="1">
        <f t="array" ref="M287">_xlfn.IFS(Data1!CG289=0,"No",Data1!CG289=1,"Yes",Data1!CG289="null","null")</f>
        <v>No</v>
      </c>
      <c r="N287" t="str" cm="1">
        <f t="array" ref="N287">_xlfn.IFS(Data1!CZ289=0,"No",Data1!CZ289=1,"Yes",Data1!CZ289="null","null")</f>
        <v>No</v>
      </c>
    </row>
    <row r="288" spans="1:14" ht="39.6" x14ac:dyDescent="0.25">
      <c r="A288" t="str">
        <f>Categorize!T288</f>
        <v>week not premature</v>
      </c>
      <c r="B288" t="str">
        <f>Categorize!I288</f>
        <v>20-39</v>
      </c>
      <c r="C288" s="51" t="str" cm="1">
        <f t="array" ref="C288">_xlfn.IFS(Data1!E290=1,"Isreal",Data1!E290=2,"the former Soviet Union",Data1!E290=3,"Else", Data1!E290="null","null")</f>
        <v>Isreal</v>
      </c>
      <c r="D288" t="str" cm="1">
        <f t="array" ref="D288">_xlfn.IFS(Data1!G290=1,"Yes",Data1!G290=0,"No",Data1!G290="null","null")</f>
        <v>No</v>
      </c>
      <c r="E288" t="str" cm="1">
        <f t="array" ref="E288">_xlfn.IFS(Data1!BY290=1,"Muslim Arab",Data1!BY290=2,"Christian Arab",Data1!BY290=3,"Russian Christian", Data1!BY290=4,"Circassian",Data1!BY290=5,"Druze", Data1!BY290=6,"Ethiopian", Data1!BY290=7,"Ashkenazi", Data1!BY290=8,"Mizrachi",Data1!BY290=9,"Other", Data1!BY290="null","null" )</f>
        <v>Christian Arab</v>
      </c>
      <c r="F288" t="str" cm="1">
        <f t="array" ref="F288">_xlfn.IFS(Data1!CA290=1,"Religious", Data1!CA290=2,"Traditional",Data1!CA290=3,"Secular", Data1!CA290="null", "null")</f>
        <v>Traditional</v>
      </c>
      <c r="G288" s="51" t="str" cm="1">
        <f t="array" ref="G288">_xlfn.IFS(Data1!CC290=1,"Elementary",Data1!CC290=2,"High-school",Data1!CC290=3,"Academic", Data1!CC290="null","null")</f>
        <v>High-school</v>
      </c>
      <c r="H288" s="51" t="str" cm="1">
        <f t="array" ref="H288">_xlfn.IFS(Data1!CF290=1,"Below average",Data1!CF290=2,"Average",Data1!CF290=3,"Above average",Data1!CF290="null","null")</f>
        <v>null</v>
      </c>
      <c r="I288" s="51" t="str" cm="1">
        <f t="array" ref="I288">_xlfn.IFS(Data3!FN289=1,"Never smoked",Data3!FN289=2,"Stopped smoking completely",Data3!FN289="3b","Smokes less than before pregnancy",Data3!FN289="3a","Smokes today as before pregnancy",Data3!FN289="null","null")</f>
        <v>Never smoked</v>
      </c>
      <c r="J288" t="str" cm="1">
        <f t="array" ref="J288">_xlfn.IFS(Data3!FQ289=0,"Doesnt smoke",Data3!FQ289=1,"Smoke",Data3!FQ289="null","null")</f>
        <v>Doesnt smoke</v>
      </c>
      <c r="K288" t="str" cm="1">
        <f t="array" ref="K288">_xlfn.IFS(Data1!CP290=1,"First trimester",Data1!CP290=2,"Second trimester",Data1!CP290=3,"Third trimester",Data1!CP290="null","null")</f>
        <v>Second trimester</v>
      </c>
      <c r="L288" s="51" t="str" cm="1">
        <f t="array" ref="L288">_xlfn.IFS(Data2!EX290=1, "Adequate pregnancy monitoring", Data2!EX290=2, "Medium pregnancy monitoring", Data2!EX290=3, "Inadequate pregnancy monitoring",Data2!EX290="null","null")</f>
        <v>Inadequate pregnancy monitoring</v>
      </c>
      <c r="M288" t="str" cm="1">
        <f t="array" ref="M288">_xlfn.IFS(Data1!CG290=0,"No",Data1!CG290=1,"Yes",Data1!CG290="null","null")</f>
        <v>No</v>
      </c>
      <c r="N288" t="str" cm="1">
        <f t="array" ref="N288">_xlfn.IFS(Data1!CZ290=0,"No",Data1!CZ290=1,"Yes",Data1!CZ290="null","null")</f>
        <v>No</v>
      </c>
    </row>
    <row r="289" spans="1:14" ht="39.6" x14ac:dyDescent="0.25">
      <c r="A289" t="str">
        <f>Categorize!T289</f>
        <v>week not premature</v>
      </c>
      <c r="B289" t="str">
        <f>Categorize!I289</f>
        <v>20-39</v>
      </c>
      <c r="C289" s="51" t="str" cm="1">
        <f t="array" ref="C289">_xlfn.IFS(Data1!E291=1,"Isreal",Data1!E291=2,"the former Soviet Union",Data1!E291=3,"Else", Data1!E291="null","null")</f>
        <v>Isreal</v>
      </c>
      <c r="D289" t="str" cm="1">
        <f t="array" ref="D289">_xlfn.IFS(Data1!G291=1,"Yes",Data1!G291=0,"No",Data1!G291="null","null")</f>
        <v>No</v>
      </c>
      <c r="E289" t="str" cm="1">
        <f t="array" ref="E289">_xlfn.IFS(Data1!BY291=1,"Muslim Arab",Data1!BY291=2,"Christian Arab",Data1!BY291=3,"Russian Christian", Data1!BY291=4,"Circassian",Data1!BY291=5,"Druze", Data1!BY291=6,"Ethiopian", Data1!BY291=7,"Ashkenazi", Data1!BY291=8,"Mizrachi",Data1!BY291=9,"Other", Data1!BY291="null","null" )</f>
        <v>Muslim Arab</v>
      </c>
      <c r="F289" t="str" cm="1">
        <f t="array" ref="F289">_xlfn.IFS(Data1!CA291=1,"Religious", Data1!CA291=2,"Traditional",Data1!CA291=3,"Secular", Data1!CA291="null", "null")</f>
        <v>Secular</v>
      </c>
      <c r="G289" s="51" t="str" cm="1">
        <f t="array" ref="G289">_xlfn.IFS(Data1!CC291=1,"Elementary",Data1!CC291=2,"High-school",Data1!CC291=3,"Academic", Data1!CC291="null","null")</f>
        <v>Academic</v>
      </c>
      <c r="H289" s="51" t="str" cm="1">
        <f t="array" ref="H289">_xlfn.IFS(Data1!CF291=1,"Below average",Data1!CF291=2,"Average",Data1!CF291=3,"Above average",Data1!CF291="null","null")</f>
        <v>null</v>
      </c>
      <c r="I289" s="51" t="str" cm="1">
        <f t="array" ref="I289">_xlfn.IFS(Data3!FN290=1,"Never smoked",Data3!FN290=2,"Stopped smoking completely",Data3!FN290="3b","Smokes less than before pregnancy",Data3!FN290="3a","Smokes today as before pregnancy",Data3!FN290="null","null")</f>
        <v>Never smoked</v>
      </c>
      <c r="J289" t="str" cm="1">
        <f t="array" ref="J289">_xlfn.IFS(Data3!FQ290=0,"Doesnt smoke",Data3!FQ290=1,"Smoke",Data3!FQ290="null","null")</f>
        <v>Doesnt smoke</v>
      </c>
      <c r="K289" t="str" cm="1">
        <f t="array" ref="K289">_xlfn.IFS(Data1!CP291=1,"First trimester",Data1!CP291=2,"Second trimester",Data1!CP291=3,"Third trimester",Data1!CP291="null","null")</f>
        <v>First trimester</v>
      </c>
      <c r="L289" s="51" t="str" cm="1">
        <f t="array" ref="L289">_xlfn.IFS(Data2!EX291=1, "Adequate pregnancy monitoring", Data2!EX291=2, "Medium pregnancy monitoring", Data2!EX291=3, "Inadequate pregnancy monitoring",Data2!EX291="null","null")</f>
        <v>Medium pregnancy monitoring</v>
      </c>
      <c r="M289" t="str" cm="1">
        <f t="array" ref="M289">_xlfn.IFS(Data1!CG291=0,"No",Data1!CG291=1,"Yes",Data1!CG291="null","null")</f>
        <v>No</v>
      </c>
      <c r="N289" t="str" cm="1">
        <f t="array" ref="N289">_xlfn.IFS(Data1!CZ291=0,"No",Data1!CZ291=1,"Yes",Data1!CZ291="null","null")</f>
        <v>No</v>
      </c>
    </row>
    <row r="290" spans="1:14" ht="39.6" x14ac:dyDescent="0.25">
      <c r="A290" t="str">
        <f>Categorize!T290</f>
        <v>week not premature</v>
      </c>
      <c r="B290" t="str">
        <f>Categorize!I290</f>
        <v>20-39</v>
      </c>
      <c r="C290" s="51" t="str" cm="1">
        <f t="array" ref="C290">_xlfn.IFS(Data1!E292=1,"Isreal",Data1!E292=2,"the former Soviet Union",Data1!E292=3,"Else", Data1!E292="null","null")</f>
        <v>Isreal</v>
      </c>
      <c r="D290" t="str" cm="1">
        <f t="array" ref="D290">_xlfn.IFS(Data1!G292=1,"Yes",Data1!G292=0,"No",Data1!G292="null","null")</f>
        <v>No</v>
      </c>
      <c r="E290" t="str" cm="1">
        <f t="array" ref="E290">_xlfn.IFS(Data1!BY292=1,"Muslim Arab",Data1!BY292=2,"Christian Arab",Data1!BY292=3,"Russian Christian", Data1!BY292=4,"Circassian",Data1!BY292=5,"Druze", Data1!BY292=6,"Ethiopian", Data1!BY292=7,"Ashkenazi", Data1!BY292=8,"Mizrachi",Data1!BY292=9,"Other", Data1!BY292="null","null" )</f>
        <v>Russian Christian</v>
      </c>
      <c r="F290" t="str" cm="1">
        <f t="array" ref="F290">_xlfn.IFS(Data1!CA292=1,"Religious", Data1!CA292=2,"Traditional",Data1!CA292=3,"Secular", Data1!CA292="null", "null")</f>
        <v>Traditional</v>
      </c>
      <c r="G290" s="51" t="str" cm="1">
        <f t="array" ref="G290">_xlfn.IFS(Data1!CC292=1,"Elementary",Data1!CC292=2,"High-school",Data1!CC292=3,"Academic", Data1!CC292="null","null")</f>
        <v>High-school</v>
      </c>
      <c r="H290" s="51" t="str" cm="1">
        <f t="array" ref="H290">_xlfn.IFS(Data1!CF292=1,"Below average",Data1!CF292=2,"Average",Data1!CF292=3,"Above average",Data1!CF292="null","null")</f>
        <v>Average</v>
      </c>
      <c r="I290" s="51" t="str" cm="1">
        <f t="array" ref="I290">_xlfn.IFS(Data3!FN291=1,"Never smoked",Data3!FN291=2,"Stopped smoking completely",Data3!FN291="3b","Smokes less than before pregnancy",Data3!FN291="3a","Smokes today as before pregnancy",Data3!FN291="null","null")</f>
        <v>Never smoked</v>
      </c>
      <c r="J290" t="str" cm="1">
        <f t="array" ref="J290">_xlfn.IFS(Data3!FQ291=0,"Doesnt smoke",Data3!FQ291=1,"Smoke",Data3!FQ291="null","null")</f>
        <v>Smoke</v>
      </c>
      <c r="K290" t="str" cm="1">
        <f t="array" ref="K290">_xlfn.IFS(Data1!CP292=1,"First trimester",Data1!CP292=2,"Second trimester",Data1!CP292=3,"Third trimester",Data1!CP292="null","null")</f>
        <v>First trimester</v>
      </c>
      <c r="L290" s="51" t="str" cm="1">
        <f t="array" ref="L290">_xlfn.IFS(Data2!EX292=1, "Adequate pregnancy monitoring", Data2!EX292=2, "Medium pregnancy monitoring", Data2!EX292=3, "Inadequate pregnancy monitoring",Data2!EX292="null","null")</f>
        <v>Inadequate pregnancy monitoring</v>
      </c>
      <c r="M290" t="str" cm="1">
        <f t="array" ref="M290">_xlfn.IFS(Data1!CG292=0,"No",Data1!CG292=1,"Yes",Data1!CG292="null","null")</f>
        <v>No</v>
      </c>
      <c r="N290" t="str" cm="1">
        <f t="array" ref="N290">_xlfn.IFS(Data1!CZ292=0,"No",Data1!CZ292=1,"Yes",Data1!CZ292="null","null")</f>
        <v>No</v>
      </c>
    </row>
    <row r="291" spans="1:14" ht="39.6" x14ac:dyDescent="0.25">
      <c r="A291" t="str">
        <f>Categorize!T291</f>
        <v>week not premature</v>
      </c>
      <c r="B291" t="str">
        <f>Categorize!I291</f>
        <v>20-39</v>
      </c>
      <c r="C291" s="51" t="str" cm="1">
        <f t="array" ref="C291">_xlfn.IFS(Data1!E293=1,"Isreal",Data1!E293=2,"the former Soviet Union",Data1!E293=3,"Else", Data1!E293="null","null")</f>
        <v>Isreal</v>
      </c>
      <c r="D291" t="str" cm="1">
        <f t="array" ref="D291">_xlfn.IFS(Data1!G293=1,"Yes",Data1!G293=0,"No",Data1!G293="null","null")</f>
        <v>No</v>
      </c>
      <c r="E291" t="str" cm="1">
        <f t="array" ref="E291">_xlfn.IFS(Data1!BY293=1,"Muslim Arab",Data1!BY293=2,"Christian Arab",Data1!BY293=3,"Russian Christian", Data1!BY293=4,"Circassian",Data1!BY293=5,"Druze", Data1!BY293=6,"Ethiopian", Data1!BY293=7,"Ashkenazi", Data1!BY293=8,"Mizrachi",Data1!BY293=9,"Other", Data1!BY293="null","null" )</f>
        <v>Muslim Arab</v>
      </c>
      <c r="F291" t="str" cm="1">
        <f t="array" ref="F291">_xlfn.IFS(Data1!CA293=1,"Religious", Data1!CA293=2,"Traditional",Data1!CA293=3,"Secular", Data1!CA293="null", "null")</f>
        <v>Secular</v>
      </c>
      <c r="G291" s="51" t="str" cm="1">
        <f t="array" ref="G291">_xlfn.IFS(Data1!CC293=1,"Elementary",Data1!CC293=2,"High-school",Data1!CC293=3,"Academic", Data1!CC293="null","null")</f>
        <v>High-school</v>
      </c>
      <c r="H291" s="51" t="str" cm="1">
        <f t="array" ref="H291">_xlfn.IFS(Data1!CF293=1,"Below average",Data1!CF293=2,"Average",Data1!CF293=3,"Above average",Data1!CF293="null","null")</f>
        <v>Above average</v>
      </c>
      <c r="I291" s="51" t="str" cm="1">
        <f t="array" ref="I291">_xlfn.IFS(Data3!FN292=1,"Never smoked",Data3!FN292=2,"Stopped smoking completely",Data3!FN292="3b","Smokes less than before pregnancy",Data3!FN292="3a","Smokes today as before pregnancy",Data3!FN292="null","null")</f>
        <v>Never smoked</v>
      </c>
      <c r="J291" t="str" cm="1">
        <f t="array" ref="J291">_xlfn.IFS(Data3!FQ292=0,"Doesnt smoke",Data3!FQ292=1,"Smoke",Data3!FQ292="null","null")</f>
        <v>Doesnt smoke</v>
      </c>
      <c r="K291" t="str" cm="1">
        <f t="array" ref="K291">_xlfn.IFS(Data1!CP293=1,"First trimester",Data1!CP293=2,"Second trimester",Data1!CP293=3,"Third trimester",Data1!CP293="null","null")</f>
        <v>Second trimester</v>
      </c>
      <c r="L291" s="51" t="str" cm="1">
        <f t="array" ref="L291">_xlfn.IFS(Data2!EX293=1, "Adequate pregnancy monitoring", Data2!EX293=2, "Medium pregnancy monitoring", Data2!EX293=3, "Inadequate pregnancy monitoring",Data2!EX293="null","null")</f>
        <v>Inadequate pregnancy monitoring</v>
      </c>
      <c r="M291" t="str" cm="1">
        <f t="array" ref="M291">_xlfn.IFS(Data1!CG293=0,"No",Data1!CG293=1,"Yes",Data1!CG293="null","null")</f>
        <v>No</v>
      </c>
      <c r="N291" t="str" cm="1">
        <f t="array" ref="N291">_xlfn.IFS(Data1!CZ293=0,"No",Data1!CZ293=1,"Yes",Data1!CZ293="null","null")</f>
        <v>No</v>
      </c>
    </row>
    <row r="292" spans="1:14" ht="39.6" x14ac:dyDescent="0.25">
      <c r="A292" t="str">
        <f>Categorize!T292</f>
        <v>week not premature</v>
      </c>
      <c r="B292" t="str">
        <f>Categorize!I292</f>
        <v>20-39</v>
      </c>
      <c r="C292" s="51" t="str" cm="1">
        <f t="array" ref="C292">_xlfn.IFS(Data1!E294=1,"Isreal",Data1!E294=2,"the former Soviet Union",Data1!E294=3,"Else", Data1!E294="null","null")</f>
        <v>Isreal</v>
      </c>
      <c r="D292" t="str" cm="1">
        <f t="array" ref="D292">_xlfn.IFS(Data1!G294=1,"Yes",Data1!G294=0,"No",Data1!G294="null","null")</f>
        <v>No</v>
      </c>
      <c r="E292" t="str" cm="1">
        <f t="array" ref="E292">_xlfn.IFS(Data1!BY294=1,"Muslim Arab",Data1!BY294=2,"Christian Arab",Data1!BY294=3,"Russian Christian", Data1!BY294=4,"Circassian",Data1!BY294=5,"Druze", Data1!BY294=6,"Ethiopian", Data1!BY294=7,"Ashkenazi", Data1!BY294=8,"Mizrachi",Data1!BY294=9,"Other", Data1!BY294="null","null" )</f>
        <v>Muslim Arab</v>
      </c>
      <c r="F292" t="str" cm="1">
        <f t="array" ref="F292">_xlfn.IFS(Data1!CA294=1,"Religious", Data1!CA294=2,"Traditional",Data1!CA294=3,"Secular", Data1!CA294="null", "null")</f>
        <v>Secular</v>
      </c>
      <c r="G292" s="51" t="str" cm="1">
        <f t="array" ref="G292">_xlfn.IFS(Data1!CC294=1,"Elementary",Data1!CC294=2,"High-school",Data1!CC294=3,"Academic", Data1!CC294="null","null")</f>
        <v>High-school</v>
      </c>
      <c r="H292" s="51" t="str" cm="1">
        <f t="array" ref="H292">_xlfn.IFS(Data1!CF294=1,"Below average",Data1!CF294=2,"Average",Data1!CF294=3,"Above average",Data1!CF294="null","null")</f>
        <v>Below average</v>
      </c>
      <c r="I292" s="51" t="str" cm="1">
        <f t="array" ref="I292">_xlfn.IFS(Data3!FN293=1,"Never smoked",Data3!FN293=2,"Stopped smoking completely",Data3!FN293="3b","Smokes less than before pregnancy",Data3!FN293="3a","Smokes today as before pregnancy",Data3!FN293="null","null")</f>
        <v>Never smoked</v>
      </c>
      <c r="J292" t="str" cm="1">
        <f t="array" ref="J292">_xlfn.IFS(Data3!FQ293=0,"Doesnt smoke",Data3!FQ293=1,"Smoke",Data3!FQ293="null","null")</f>
        <v>Doesnt smoke</v>
      </c>
      <c r="K292" t="str" cm="1">
        <f t="array" ref="K292">_xlfn.IFS(Data1!CP294=1,"First trimester",Data1!CP294=2,"Second trimester",Data1!CP294=3,"Third trimester",Data1!CP294="null","null")</f>
        <v>First trimester</v>
      </c>
      <c r="L292" s="51" t="str" cm="1">
        <f t="array" ref="L292">_xlfn.IFS(Data2!EX294=1, "Adequate pregnancy monitoring", Data2!EX294=2, "Medium pregnancy monitoring", Data2!EX294=3, "Inadequate pregnancy monitoring",Data2!EX294="null","null")</f>
        <v>Medium pregnancy monitoring</v>
      </c>
      <c r="M292" t="str" cm="1">
        <f t="array" ref="M292">_xlfn.IFS(Data1!CG294=0,"No",Data1!CG294=1,"Yes",Data1!CG294="null","null")</f>
        <v>No</v>
      </c>
      <c r="N292" t="str" cm="1">
        <f t="array" ref="N292">_xlfn.IFS(Data1!CZ294=0,"No",Data1!CZ294=1,"Yes",Data1!CZ294="null","null")</f>
        <v>No</v>
      </c>
    </row>
    <row r="293" spans="1:14" ht="39.6" x14ac:dyDescent="0.25">
      <c r="A293" t="str">
        <f>Categorize!T293</f>
        <v>week not premature</v>
      </c>
      <c r="B293" t="str">
        <f>Categorize!I293</f>
        <v>20-39</v>
      </c>
      <c r="C293" s="51" t="str" cm="1">
        <f t="array" ref="C293">_xlfn.IFS(Data1!E295=1,"Isreal",Data1!E295=2,"the former Soviet Union",Data1!E295=3,"Else", Data1!E295="null","null")</f>
        <v>Isreal</v>
      </c>
      <c r="D293" t="str" cm="1">
        <f t="array" ref="D293">_xlfn.IFS(Data1!G295=1,"Yes",Data1!G295=0,"No",Data1!G295="null","null")</f>
        <v>No</v>
      </c>
      <c r="E293" t="str" cm="1">
        <f t="array" ref="E293">_xlfn.IFS(Data1!BY295=1,"Muslim Arab",Data1!BY295=2,"Christian Arab",Data1!BY295=3,"Russian Christian", Data1!BY295=4,"Circassian",Data1!BY295=5,"Druze", Data1!BY295=6,"Ethiopian", Data1!BY295=7,"Ashkenazi", Data1!BY295=8,"Mizrachi",Data1!BY295=9,"Other", Data1!BY295="null","null" )</f>
        <v>Christian Arab</v>
      </c>
      <c r="F293" t="str" cm="1">
        <f t="array" ref="F293">_xlfn.IFS(Data1!CA295=1,"Religious", Data1!CA295=2,"Traditional",Data1!CA295=3,"Secular", Data1!CA295="null", "null")</f>
        <v>Religious</v>
      </c>
      <c r="G293" s="51" t="str" cm="1">
        <f t="array" ref="G293">_xlfn.IFS(Data1!CC295=1,"Elementary",Data1!CC295=2,"High-school",Data1!CC295=3,"Academic", Data1!CC295="null","null")</f>
        <v>High-school</v>
      </c>
      <c r="H293" s="51" t="str" cm="1">
        <f t="array" ref="H293">_xlfn.IFS(Data1!CF295=1,"Below average",Data1!CF295=2,"Average",Data1!CF295=3,"Above average",Data1!CF295="null","null")</f>
        <v>null</v>
      </c>
      <c r="I293" s="51" t="str" cm="1">
        <f t="array" ref="I293">_xlfn.IFS(Data3!FN294=1,"Never smoked",Data3!FN294=2,"Stopped smoking completely",Data3!FN294="3b","Smokes less than before pregnancy",Data3!FN294="3a","Smokes today as before pregnancy",Data3!FN294="null","null")</f>
        <v>Never smoked</v>
      </c>
      <c r="J293" t="str" cm="1">
        <f t="array" ref="J293">_xlfn.IFS(Data3!FQ294=0,"Doesnt smoke",Data3!FQ294=1,"Smoke",Data3!FQ294="null","null")</f>
        <v>Smoke</v>
      </c>
      <c r="K293" t="str" cm="1">
        <f t="array" ref="K293">_xlfn.IFS(Data1!CP295=1,"First trimester",Data1!CP295=2,"Second trimester",Data1!CP295=3,"Third trimester",Data1!CP295="null","null")</f>
        <v>First trimester</v>
      </c>
      <c r="L293" s="51" t="str" cm="1">
        <f t="array" ref="L293">_xlfn.IFS(Data2!EX295=1, "Adequate pregnancy monitoring", Data2!EX295=2, "Medium pregnancy monitoring", Data2!EX295=3, "Inadequate pregnancy monitoring",Data2!EX295="null","null")</f>
        <v>Inadequate pregnancy monitoring</v>
      </c>
      <c r="M293" t="str" cm="1">
        <f t="array" ref="M293">_xlfn.IFS(Data1!CG295=0,"No",Data1!CG295=1,"Yes",Data1!CG295="null","null")</f>
        <v>No</v>
      </c>
      <c r="N293" t="str" cm="1">
        <f t="array" ref="N293">_xlfn.IFS(Data1!CZ295=0,"No",Data1!CZ295=1,"Yes",Data1!CZ295="null","null")</f>
        <v>No</v>
      </c>
    </row>
    <row r="294" spans="1:14" ht="39.6" x14ac:dyDescent="0.25">
      <c r="A294" t="str">
        <f>Categorize!T294</f>
        <v>week not premature</v>
      </c>
      <c r="B294" t="str">
        <f>Categorize!I294</f>
        <v>20-39</v>
      </c>
      <c r="C294" s="51" t="str" cm="1">
        <f t="array" ref="C294">_xlfn.IFS(Data1!E296=1,"Isreal",Data1!E296=2,"the former Soviet Union",Data1!E296=3,"Else", Data1!E296="null","null")</f>
        <v>Isreal</v>
      </c>
      <c r="D294" t="str" cm="1">
        <f t="array" ref="D294">_xlfn.IFS(Data1!G296=1,"Yes",Data1!G296=0,"No",Data1!G296="null","null")</f>
        <v>No</v>
      </c>
      <c r="E294" t="str" cm="1">
        <f t="array" ref="E294">_xlfn.IFS(Data1!BY296=1,"Muslim Arab",Data1!BY296=2,"Christian Arab",Data1!BY296=3,"Russian Christian", Data1!BY296=4,"Circassian",Data1!BY296=5,"Druze", Data1!BY296=6,"Ethiopian", Data1!BY296=7,"Ashkenazi", Data1!BY296=8,"Mizrachi",Data1!BY296=9,"Other", Data1!BY296="null","null" )</f>
        <v>Russian Christian</v>
      </c>
      <c r="F294" t="str" cm="1">
        <f t="array" ref="F294">_xlfn.IFS(Data1!CA296=1,"Religious", Data1!CA296=2,"Traditional",Data1!CA296=3,"Secular", Data1!CA296="null", "null")</f>
        <v>Traditional</v>
      </c>
      <c r="G294" s="51" t="str" cm="1">
        <f t="array" ref="G294">_xlfn.IFS(Data1!CC296=1,"Elementary",Data1!CC296=2,"High-school",Data1!CC296=3,"Academic", Data1!CC296="null","null")</f>
        <v>High-school</v>
      </c>
      <c r="H294" s="51" t="str" cm="1">
        <f t="array" ref="H294">_xlfn.IFS(Data1!CF296=1,"Below average",Data1!CF296=2,"Average",Data1!CF296=3,"Above average",Data1!CF296="null","null")</f>
        <v>null</v>
      </c>
      <c r="I294" s="51" t="str" cm="1">
        <f t="array" ref="I294">_xlfn.IFS(Data3!FN295=1,"Never smoked",Data3!FN295=2,"Stopped smoking completely",Data3!FN295="3b","Smokes less than before pregnancy",Data3!FN295="3a","Smokes today as before pregnancy",Data3!FN295="null","null")</f>
        <v>Never smoked</v>
      </c>
      <c r="J294" t="str" cm="1">
        <f t="array" ref="J294">_xlfn.IFS(Data3!FQ295=0,"Doesnt smoke",Data3!FQ295=1,"Smoke",Data3!FQ295="null","null")</f>
        <v>Doesnt smoke</v>
      </c>
      <c r="K294" t="str" cm="1">
        <f t="array" ref="K294">_xlfn.IFS(Data1!CP296=1,"First trimester",Data1!CP296=2,"Second trimester",Data1!CP296=3,"Third trimester",Data1!CP296="null","null")</f>
        <v>Third trimester</v>
      </c>
      <c r="L294" s="51" t="str" cm="1">
        <f t="array" ref="L294">_xlfn.IFS(Data2!EX296=1, "Adequate pregnancy monitoring", Data2!EX296=2, "Medium pregnancy monitoring", Data2!EX296=3, "Inadequate pregnancy monitoring",Data2!EX296="null","null")</f>
        <v>Inadequate pregnancy monitoring</v>
      </c>
      <c r="M294" t="str" cm="1">
        <f t="array" ref="M294">_xlfn.IFS(Data1!CG296=0,"No",Data1!CG296=1,"Yes",Data1!CG296="null","null")</f>
        <v>No</v>
      </c>
      <c r="N294" t="str" cm="1">
        <f t="array" ref="N294">_xlfn.IFS(Data1!CZ296=0,"No",Data1!CZ296=1,"Yes",Data1!CZ296="null","null")</f>
        <v>No</v>
      </c>
    </row>
    <row r="295" spans="1:14" ht="39.6" x14ac:dyDescent="0.25">
      <c r="A295" t="str">
        <f>Categorize!T295</f>
        <v>week not premature</v>
      </c>
      <c r="B295" t="str">
        <f>Categorize!I295</f>
        <v>20-39</v>
      </c>
      <c r="C295" s="51" t="str" cm="1">
        <f t="array" ref="C295">_xlfn.IFS(Data1!E297=1,"Isreal",Data1!E297=2,"the former Soviet Union",Data1!E297=3,"Else", Data1!E297="null","null")</f>
        <v>Isreal</v>
      </c>
      <c r="D295" t="str" cm="1">
        <f t="array" ref="D295">_xlfn.IFS(Data1!G297=1,"Yes",Data1!G297=0,"No",Data1!G297="null","null")</f>
        <v>No</v>
      </c>
      <c r="E295" t="str" cm="1">
        <f t="array" ref="E295">_xlfn.IFS(Data1!BY297=1,"Muslim Arab",Data1!BY297=2,"Christian Arab",Data1!BY297=3,"Russian Christian", Data1!BY297=4,"Circassian",Data1!BY297=5,"Druze", Data1!BY297=6,"Ethiopian", Data1!BY297=7,"Ashkenazi", Data1!BY297=8,"Mizrachi",Data1!BY297=9,"Other", Data1!BY297="null","null" )</f>
        <v>Muslim Arab</v>
      </c>
      <c r="F295" t="str" cm="1">
        <f t="array" ref="F295">_xlfn.IFS(Data1!CA297=1,"Religious", Data1!CA297=2,"Traditional",Data1!CA297=3,"Secular", Data1!CA297="null", "null")</f>
        <v>Secular</v>
      </c>
      <c r="G295" s="51" t="str" cm="1">
        <f t="array" ref="G295">_xlfn.IFS(Data1!CC297=1,"Elementary",Data1!CC297=2,"High-school",Data1!CC297=3,"Academic", Data1!CC297="null","null")</f>
        <v>High-school</v>
      </c>
      <c r="H295" s="51" t="str" cm="1">
        <f t="array" ref="H295">_xlfn.IFS(Data1!CF297=1,"Below average",Data1!CF297=2,"Average",Data1!CF297=3,"Above average",Data1!CF297="null","null")</f>
        <v>null</v>
      </c>
      <c r="I295" s="51" t="str" cm="1">
        <f t="array" ref="I295">_xlfn.IFS(Data3!FN296=1,"Never smoked",Data3!FN296=2,"Stopped smoking completely",Data3!FN296="3b","Smokes less than before pregnancy",Data3!FN296="3a","Smokes today as before pregnancy",Data3!FN296="null","null")</f>
        <v>Never smoked</v>
      </c>
      <c r="J295" t="str" cm="1">
        <f t="array" ref="J295">_xlfn.IFS(Data3!FQ296=0,"Doesnt smoke",Data3!FQ296=1,"Smoke",Data3!FQ296="null","null")</f>
        <v>Doesnt smoke</v>
      </c>
      <c r="K295" t="str" cm="1">
        <f t="array" ref="K295">_xlfn.IFS(Data1!CP297=1,"First trimester",Data1!CP297=2,"Second trimester",Data1!CP297=3,"Third trimester",Data1!CP297="null","null")</f>
        <v>Second trimester</v>
      </c>
      <c r="L295" s="51" t="str" cm="1">
        <f t="array" ref="L295">_xlfn.IFS(Data2!EX297=1, "Adequate pregnancy monitoring", Data2!EX297=2, "Medium pregnancy monitoring", Data2!EX297=3, "Inadequate pregnancy monitoring",Data2!EX297="null","null")</f>
        <v>Inadequate pregnancy monitoring</v>
      </c>
      <c r="M295" t="str" cm="1">
        <f t="array" ref="M295">_xlfn.IFS(Data1!CG297=0,"No",Data1!CG297=1,"Yes",Data1!CG297="null","null")</f>
        <v>No</v>
      </c>
      <c r="N295" t="str" cm="1">
        <f t="array" ref="N295">_xlfn.IFS(Data1!CZ297=0,"No",Data1!CZ297=1,"Yes",Data1!CZ297="null","null")</f>
        <v>No</v>
      </c>
    </row>
    <row r="296" spans="1:14" ht="39.6" x14ac:dyDescent="0.25">
      <c r="A296" t="str">
        <f>Categorize!T296</f>
        <v>week not premature</v>
      </c>
      <c r="B296" t="str">
        <f>Categorize!I296</f>
        <v>20-39</v>
      </c>
      <c r="C296" s="51" t="str" cm="1">
        <f t="array" ref="C296">_xlfn.IFS(Data1!E298=1,"Isreal",Data1!E298=2,"the former Soviet Union",Data1!E298=3,"Else", Data1!E298="null","null")</f>
        <v>Isreal</v>
      </c>
      <c r="D296" t="str" cm="1">
        <f t="array" ref="D296">_xlfn.IFS(Data1!G298=1,"Yes",Data1!G298=0,"No",Data1!G298="null","null")</f>
        <v>No</v>
      </c>
      <c r="E296" t="str" cm="1">
        <f t="array" ref="E296">_xlfn.IFS(Data1!BY298=1,"Muslim Arab",Data1!BY298=2,"Christian Arab",Data1!BY298=3,"Russian Christian", Data1!BY298=4,"Circassian",Data1!BY298=5,"Druze", Data1!BY298=6,"Ethiopian", Data1!BY298=7,"Ashkenazi", Data1!BY298=8,"Mizrachi",Data1!BY298=9,"Other", Data1!BY298="null","null" )</f>
        <v>Muslim Arab</v>
      </c>
      <c r="F296" t="str" cm="1">
        <f t="array" ref="F296">_xlfn.IFS(Data1!CA298=1,"Religious", Data1!CA298=2,"Traditional",Data1!CA298=3,"Secular", Data1!CA298="null", "null")</f>
        <v>Traditional</v>
      </c>
      <c r="G296" s="51" t="str" cm="1">
        <f t="array" ref="G296">_xlfn.IFS(Data1!CC298=1,"Elementary",Data1!CC298=2,"High-school",Data1!CC298=3,"Academic", Data1!CC298="null","null")</f>
        <v>Academic</v>
      </c>
      <c r="H296" s="51" t="str" cm="1">
        <f t="array" ref="H296">_xlfn.IFS(Data1!CF298=1,"Below average",Data1!CF298=2,"Average",Data1!CF298=3,"Above average",Data1!CF298="null","null")</f>
        <v>Average</v>
      </c>
      <c r="I296" s="51" t="str" cm="1">
        <f t="array" ref="I296">_xlfn.IFS(Data3!FN297=1,"Never smoked",Data3!FN297=2,"Stopped smoking completely",Data3!FN297="3b","Smokes less than before pregnancy",Data3!FN297="3a","Smokes today as before pregnancy",Data3!FN297="null","null")</f>
        <v>Never smoked</v>
      </c>
      <c r="J296" t="str" cm="1">
        <f t="array" ref="J296">_xlfn.IFS(Data3!FQ297=0,"Doesnt smoke",Data3!FQ297=1,"Smoke",Data3!FQ297="null","null")</f>
        <v>Doesnt smoke</v>
      </c>
      <c r="K296" t="str" cm="1">
        <f t="array" ref="K296">_xlfn.IFS(Data1!CP298=1,"First trimester",Data1!CP298=2,"Second trimester",Data1!CP298=3,"Third trimester",Data1!CP298="null","null")</f>
        <v>Third trimester</v>
      </c>
      <c r="L296" s="51" t="str" cm="1">
        <f t="array" ref="L296">_xlfn.IFS(Data2!EX298=1, "Adequate pregnancy monitoring", Data2!EX298=2, "Medium pregnancy monitoring", Data2!EX298=3, "Inadequate pregnancy monitoring",Data2!EX298="null","null")</f>
        <v>Inadequate pregnancy monitoring</v>
      </c>
      <c r="M296" t="str" cm="1">
        <f t="array" ref="M296">_xlfn.IFS(Data1!CG298=0,"No",Data1!CG298=1,"Yes",Data1!CG298="null","null")</f>
        <v>No</v>
      </c>
      <c r="N296" t="str" cm="1">
        <f t="array" ref="N296">_xlfn.IFS(Data1!CZ298=0,"No",Data1!CZ298=1,"Yes",Data1!CZ298="null","null")</f>
        <v>No</v>
      </c>
    </row>
    <row r="297" spans="1:14" ht="39.6" x14ac:dyDescent="0.25">
      <c r="A297" t="str">
        <f>Categorize!T297</f>
        <v>week not premature</v>
      </c>
      <c r="B297" t="str">
        <f>Categorize!I297</f>
        <v>20-39</v>
      </c>
      <c r="C297" s="51" t="str" cm="1">
        <f t="array" ref="C297">_xlfn.IFS(Data1!E299=1,"Isreal",Data1!E299=2,"the former Soviet Union",Data1!E299=3,"Else", Data1!E299="null","null")</f>
        <v>Isreal</v>
      </c>
      <c r="D297" t="str" cm="1">
        <f t="array" ref="D297">_xlfn.IFS(Data1!G299=1,"Yes",Data1!G299=0,"No",Data1!G299="null","null")</f>
        <v>No</v>
      </c>
      <c r="E297" t="str" cm="1">
        <f t="array" ref="E297">_xlfn.IFS(Data1!BY299=1,"Muslim Arab",Data1!BY299=2,"Christian Arab",Data1!BY299=3,"Russian Christian", Data1!BY299=4,"Circassian",Data1!BY299=5,"Druze", Data1!BY299=6,"Ethiopian", Data1!BY299=7,"Ashkenazi", Data1!BY299=8,"Mizrachi",Data1!BY299=9,"Other", Data1!BY299="null","null" )</f>
        <v>Christian Arab</v>
      </c>
      <c r="F297" t="str" cm="1">
        <f t="array" ref="F297">_xlfn.IFS(Data1!CA299=1,"Religious", Data1!CA299=2,"Traditional",Data1!CA299=3,"Secular", Data1!CA299="null", "null")</f>
        <v>Religious</v>
      </c>
      <c r="G297" s="51" t="str" cm="1">
        <f t="array" ref="G297">_xlfn.IFS(Data1!CC299=1,"Elementary",Data1!CC299=2,"High-school",Data1!CC299=3,"Academic", Data1!CC299="null","null")</f>
        <v>Elementary</v>
      </c>
      <c r="H297" s="51" t="str" cm="1">
        <f t="array" ref="H297">_xlfn.IFS(Data1!CF299=1,"Below average",Data1!CF299=2,"Average",Data1!CF299=3,"Above average",Data1!CF299="null","null")</f>
        <v>null</v>
      </c>
      <c r="I297" s="51" t="str" cm="1">
        <f t="array" ref="I297">_xlfn.IFS(Data3!FN298=1,"Never smoked",Data3!FN298=2,"Stopped smoking completely",Data3!FN298="3b","Smokes less than before pregnancy",Data3!FN298="3a","Smokes today as before pregnancy",Data3!FN298="null","null")</f>
        <v>Never smoked</v>
      </c>
      <c r="J297" t="str" cm="1">
        <f t="array" ref="J297">_xlfn.IFS(Data3!FQ298=0,"Doesnt smoke",Data3!FQ298=1,"Smoke",Data3!FQ298="null","null")</f>
        <v>Smoke</v>
      </c>
      <c r="K297" t="str" cm="1">
        <f t="array" ref="K297">_xlfn.IFS(Data1!CP299=1,"First trimester",Data1!CP299=2,"Second trimester",Data1!CP299=3,"Third trimester",Data1!CP299="null","null")</f>
        <v>Second trimester</v>
      </c>
      <c r="L297" s="51" t="str" cm="1">
        <f t="array" ref="L297">_xlfn.IFS(Data2!EX299=1, "Adequate pregnancy monitoring", Data2!EX299=2, "Medium pregnancy monitoring", Data2!EX299=3, "Inadequate pregnancy monitoring",Data2!EX299="null","null")</f>
        <v>Inadequate pregnancy monitoring</v>
      </c>
      <c r="M297" t="str" cm="1">
        <f t="array" ref="M297">_xlfn.IFS(Data1!CG299=0,"No",Data1!CG299=1,"Yes",Data1!CG299="null","null")</f>
        <v>No</v>
      </c>
      <c r="N297" t="str" cm="1">
        <f t="array" ref="N297">_xlfn.IFS(Data1!CZ299=0,"No",Data1!CZ299=1,"Yes",Data1!CZ299="null","null")</f>
        <v>No</v>
      </c>
    </row>
    <row r="298" spans="1:14" ht="39.6" x14ac:dyDescent="0.25">
      <c r="A298" t="str">
        <f>Categorize!T298</f>
        <v>week not premature</v>
      </c>
      <c r="B298" t="str">
        <f>Categorize!I298</f>
        <v>&gt;=40</v>
      </c>
      <c r="C298" s="51" t="str" cm="1">
        <f t="array" ref="C298">_xlfn.IFS(Data1!E300=1,"Isreal",Data1!E300=2,"the former Soviet Union",Data1!E300=3,"Else", Data1!E300="null","null")</f>
        <v>the former Soviet Union</v>
      </c>
      <c r="D298" t="str" cm="1">
        <f t="array" ref="D298">_xlfn.IFS(Data1!G300=1,"Yes",Data1!G300=0,"No",Data1!G300="null","null")</f>
        <v>No</v>
      </c>
      <c r="E298" t="str" cm="1">
        <f t="array" ref="E298">_xlfn.IFS(Data1!BY300=1,"Muslim Arab",Data1!BY300=2,"Christian Arab",Data1!BY300=3,"Russian Christian", Data1!BY300=4,"Circassian",Data1!BY300=5,"Druze", Data1!BY300=6,"Ethiopian", Data1!BY300=7,"Ashkenazi", Data1!BY300=8,"Mizrachi",Data1!BY300=9,"Other", Data1!BY300="null","null" )</f>
        <v>Muslim Arab</v>
      </c>
      <c r="F298" t="str" cm="1">
        <f t="array" ref="F298">_xlfn.IFS(Data1!CA300=1,"Religious", Data1!CA300=2,"Traditional",Data1!CA300=3,"Secular", Data1!CA300="null", "null")</f>
        <v>Secular</v>
      </c>
      <c r="G298" s="51" t="str" cm="1">
        <f t="array" ref="G298">_xlfn.IFS(Data1!CC300=1,"Elementary",Data1!CC300=2,"High-school",Data1!CC300=3,"Academic", Data1!CC300="null","null")</f>
        <v>High-school</v>
      </c>
      <c r="H298" s="51" t="str" cm="1">
        <f t="array" ref="H298">_xlfn.IFS(Data1!CF300=1,"Below average",Data1!CF300=2,"Average",Data1!CF300=3,"Above average",Data1!CF300="null","null")</f>
        <v>null</v>
      </c>
      <c r="I298" s="51" t="str" cm="1">
        <f t="array" ref="I298">_xlfn.IFS(Data3!FN299=1,"Never smoked",Data3!FN299=2,"Stopped smoking completely",Data3!FN299="3b","Smokes less than before pregnancy",Data3!FN299="3a","Smokes today as before pregnancy",Data3!FN299="null","null")</f>
        <v>Never smoked</v>
      </c>
      <c r="J298" t="str" cm="1">
        <f t="array" ref="J298">_xlfn.IFS(Data3!FQ299=0,"Doesnt smoke",Data3!FQ299=1,"Smoke",Data3!FQ299="null","null")</f>
        <v>Smoke</v>
      </c>
      <c r="K298" t="str" cm="1">
        <f t="array" ref="K298">_xlfn.IFS(Data1!CP300=1,"First trimester",Data1!CP300=2,"Second trimester",Data1!CP300=3,"Third trimester",Data1!CP300="null","null")</f>
        <v>Second trimester</v>
      </c>
      <c r="L298" s="51" t="str" cm="1">
        <f t="array" ref="L298">_xlfn.IFS(Data2!EX300=1, "Adequate pregnancy monitoring", Data2!EX300=2, "Medium pregnancy monitoring", Data2!EX300=3, "Inadequate pregnancy monitoring",Data2!EX300="null","null")</f>
        <v>Inadequate pregnancy monitoring</v>
      </c>
      <c r="M298" t="str" cm="1">
        <f t="array" ref="M298">_xlfn.IFS(Data1!CG300=0,"No",Data1!CG300=1,"Yes",Data1!CG300="null","null")</f>
        <v>No</v>
      </c>
      <c r="N298" t="str" cm="1">
        <f t="array" ref="N298">_xlfn.IFS(Data1!CZ300=0,"No",Data1!CZ300=1,"Yes",Data1!CZ300="null","null")</f>
        <v>No</v>
      </c>
    </row>
    <row r="299" spans="1:14" ht="39.6" x14ac:dyDescent="0.25">
      <c r="A299" t="str">
        <f>Categorize!T299</f>
        <v>week not premature</v>
      </c>
      <c r="B299" t="str">
        <f>Categorize!I299</f>
        <v>20-39</v>
      </c>
      <c r="C299" s="51" t="str" cm="1">
        <f t="array" ref="C299">_xlfn.IFS(Data1!E301=1,"Isreal",Data1!E301=2,"the former Soviet Union",Data1!E301=3,"Else", Data1!E301="null","null")</f>
        <v>Isreal</v>
      </c>
      <c r="D299" t="str" cm="1">
        <f t="array" ref="D299">_xlfn.IFS(Data1!G301=1,"Yes",Data1!G301=0,"No",Data1!G301="null","null")</f>
        <v>No</v>
      </c>
      <c r="E299" t="str" cm="1">
        <f t="array" ref="E299">_xlfn.IFS(Data1!BY301=1,"Muslim Arab",Data1!BY301=2,"Christian Arab",Data1!BY301=3,"Russian Christian", Data1!BY301=4,"Circassian",Data1!BY301=5,"Druze", Data1!BY301=6,"Ethiopian", Data1!BY301=7,"Ashkenazi", Data1!BY301=8,"Mizrachi",Data1!BY301=9,"Other", Data1!BY301="null","null" )</f>
        <v>Muslim Arab</v>
      </c>
      <c r="F299" t="str" cm="1">
        <f t="array" ref="F299">_xlfn.IFS(Data1!CA301=1,"Religious", Data1!CA301=2,"Traditional",Data1!CA301=3,"Secular", Data1!CA301="null", "null")</f>
        <v>Secular</v>
      </c>
      <c r="G299" s="51" t="str" cm="1">
        <f t="array" ref="G299">_xlfn.IFS(Data1!CC301=1,"Elementary",Data1!CC301=2,"High-school",Data1!CC301=3,"Academic", Data1!CC301="null","null")</f>
        <v>High-school</v>
      </c>
      <c r="H299" s="51" t="str" cm="1">
        <f t="array" ref="H299">_xlfn.IFS(Data1!CF301=1,"Below average",Data1!CF301=2,"Average",Data1!CF301=3,"Above average",Data1!CF301="null","null")</f>
        <v>Average</v>
      </c>
      <c r="I299" s="51" t="str" cm="1">
        <f t="array" ref="I299">_xlfn.IFS(Data3!FN300=1,"Never smoked",Data3!FN300=2,"Stopped smoking completely",Data3!FN300="3b","Smokes less than before pregnancy",Data3!FN300="3a","Smokes today as before pregnancy",Data3!FN300="null","null")</f>
        <v>Never smoked</v>
      </c>
      <c r="J299" t="str" cm="1">
        <f t="array" ref="J299">_xlfn.IFS(Data3!FQ300=0,"Doesnt smoke",Data3!FQ300=1,"Smoke",Data3!FQ300="null","null")</f>
        <v>Doesnt smoke</v>
      </c>
      <c r="K299" t="str" cm="1">
        <f t="array" ref="K299">_xlfn.IFS(Data1!CP301=1,"First trimester",Data1!CP301=2,"Second trimester",Data1!CP301=3,"Third trimester",Data1!CP301="null","null")</f>
        <v>Second trimester</v>
      </c>
      <c r="L299" s="51" t="str" cm="1">
        <f t="array" ref="L299">_xlfn.IFS(Data2!EX301=1, "Adequate pregnancy monitoring", Data2!EX301=2, "Medium pregnancy monitoring", Data2!EX301=3, "Inadequate pregnancy monitoring",Data2!EX301="null","null")</f>
        <v>Inadequate pregnancy monitoring</v>
      </c>
      <c r="M299" t="str" cm="1">
        <f t="array" ref="M299">_xlfn.IFS(Data1!CG301=0,"No",Data1!CG301=1,"Yes",Data1!CG301="null","null")</f>
        <v>No</v>
      </c>
      <c r="N299" t="str" cm="1">
        <f t="array" ref="N299">_xlfn.IFS(Data1!CZ301=0,"No",Data1!CZ301=1,"Yes",Data1!CZ301="null","null")</f>
        <v>No</v>
      </c>
    </row>
    <row r="300" spans="1:14" ht="39.6" x14ac:dyDescent="0.25">
      <c r="A300" t="str">
        <f>Categorize!T300</f>
        <v>week not premature</v>
      </c>
      <c r="B300" t="str">
        <f>Categorize!I300</f>
        <v>&lt;20</v>
      </c>
      <c r="C300" s="51" t="str" cm="1">
        <f t="array" ref="C300">_xlfn.IFS(Data1!E302=1,"Isreal",Data1!E302=2,"the former Soviet Union",Data1!E302=3,"Else", Data1!E302="null","null")</f>
        <v>Isreal</v>
      </c>
      <c r="D300" t="str" cm="1">
        <f t="array" ref="D300">_xlfn.IFS(Data1!G302=1,"Yes",Data1!G302=0,"No",Data1!G302="null","null")</f>
        <v>No</v>
      </c>
      <c r="E300" t="str" cm="1">
        <f t="array" ref="E300">_xlfn.IFS(Data1!BY302=1,"Muslim Arab",Data1!BY302=2,"Christian Arab",Data1!BY302=3,"Russian Christian", Data1!BY302=4,"Circassian",Data1!BY302=5,"Druze", Data1!BY302=6,"Ethiopian", Data1!BY302=7,"Ashkenazi", Data1!BY302=8,"Mizrachi",Data1!BY302=9,"Other", Data1!BY302="null","null" )</f>
        <v>Christian Arab</v>
      </c>
      <c r="F300" t="str" cm="1">
        <f t="array" ref="F300">_xlfn.IFS(Data1!CA302=1,"Religious", Data1!CA302=2,"Traditional",Data1!CA302=3,"Secular", Data1!CA302="null", "null")</f>
        <v>Religious</v>
      </c>
      <c r="G300" s="51" t="str" cm="1">
        <f t="array" ref="G300">_xlfn.IFS(Data1!CC302=1,"Elementary",Data1!CC302=2,"High-school",Data1!CC302=3,"Academic", Data1!CC302="null","null")</f>
        <v>High-school</v>
      </c>
      <c r="H300" s="51" t="str" cm="1">
        <f t="array" ref="H300">_xlfn.IFS(Data1!CF302=1,"Below average",Data1!CF302=2,"Average",Data1!CF302=3,"Above average",Data1!CF302="null","null")</f>
        <v>null</v>
      </c>
      <c r="I300" s="51" t="str" cm="1">
        <f t="array" ref="I300">_xlfn.IFS(Data3!FN301=1,"Never smoked",Data3!FN301=2,"Stopped smoking completely",Data3!FN301="3b","Smokes less than before pregnancy",Data3!FN301="3a","Smokes today as before pregnancy",Data3!FN301="null","null")</f>
        <v>Never smoked</v>
      </c>
      <c r="J300" t="str" cm="1">
        <f t="array" ref="J300">_xlfn.IFS(Data3!FQ301=0,"Doesnt smoke",Data3!FQ301=1,"Smoke",Data3!FQ301="null","null")</f>
        <v>Smoke</v>
      </c>
      <c r="K300" t="str" cm="1">
        <f t="array" ref="K300">_xlfn.IFS(Data1!CP302=1,"First trimester",Data1!CP302=2,"Second trimester",Data1!CP302=3,"Third trimester",Data1!CP302="null","null")</f>
        <v>First trimester</v>
      </c>
      <c r="L300" s="51" t="str" cm="1">
        <f t="array" ref="L300">_xlfn.IFS(Data2!EX302=1, "Adequate pregnancy monitoring", Data2!EX302=2, "Medium pregnancy monitoring", Data2!EX302=3, "Inadequate pregnancy monitoring",Data2!EX302="null","null")</f>
        <v>Medium pregnancy monitoring</v>
      </c>
      <c r="M300" t="str" cm="1">
        <f t="array" ref="M300">_xlfn.IFS(Data1!CG302=0,"No",Data1!CG302=1,"Yes",Data1!CG302="null","null")</f>
        <v>No</v>
      </c>
      <c r="N300" t="str" cm="1">
        <f t="array" ref="N300">_xlfn.IFS(Data1!CZ302=0,"No",Data1!CZ302=1,"Yes",Data1!CZ302="null","null")</f>
        <v>No</v>
      </c>
    </row>
    <row r="301" spans="1:14" ht="39.6" x14ac:dyDescent="0.25">
      <c r="A301" t="str">
        <f>Categorize!T301</f>
        <v>week not premature</v>
      </c>
      <c r="B301" t="str">
        <f>Categorize!I301</f>
        <v>20-39</v>
      </c>
      <c r="C301" s="51" t="str" cm="1">
        <f t="array" ref="C301">_xlfn.IFS(Data1!E303=1,"Isreal",Data1!E303=2,"the former Soviet Union",Data1!E303=3,"Else", Data1!E303="null","null")</f>
        <v>Isreal</v>
      </c>
      <c r="D301" t="str" cm="1">
        <f t="array" ref="D301">_xlfn.IFS(Data1!G303=1,"Yes",Data1!G303=0,"No",Data1!G303="null","null")</f>
        <v>No</v>
      </c>
      <c r="E301" t="str" cm="1">
        <f t="array" ref="E301">_xlfn.IFS(Data1!BY303=1,"Muslim Arab",Data1!BY303=2,"Christian Arab",Data1!BY303=3,"Russian Christian", Data1!BY303=4,"Circassian",Data1!BY303=5,"Druze", Data1!BY303=6,"Ethiopian", Data1!BY303=7,"Ashkenazi", Data1!BY303=8,"Mizrachi",Data1!BY303=9,"Other", Data1!BY303="null","null" )</f>
        <v>Muslim Arab</v>
      </c>
      <c r="F301" t="str" cm="1">
        <f t="array" ref="F301">_xlfn.IFS(Data1!CA303=1,"Religious", Data1!CA303=2,"Traditional",Data1!CA303=3,"Secular", Data1!CA303="null", "null")</f>
        <v>Secular</v>
      </c>
      <c r="G301" s="51" t="str" cm="1">
        <f t="array" ref="G301">_xlfn.IFS(Data1!CC303=1,"Elementary",Data1!CC303=2,"High-school",Data1!CC303=3,"Academic", Data1!CC303="null","null")</f>
        <v>Academic</v>
      </c>
      <c r="H301" s="51" t="str" cm="1">
        <f t="array" ref="H301">_xlfn.IFS(Data1!CF303=1,"Below average",Data1!CF303=2,"Average",Data1!CF303=3,"Above average",Data1!CF303="null","null")</f>
        <v>Below average</v>
      </c>
      <c r="I301" s="51" t="str" cm="1">
        <f t="array" ref="I301">_xlfn.IFS(Data3!FN302=1,"Never smoked",Data3!FN302=2,"Stopped smoking completely",Data3!FN302="3b","Smokes less than before pregnancy",Data3!FN302="3a","Smokes today as before pregnancy",Data3!FN302="null","null")</f>
        <v>Never smoked</v>
      </c>
      <c r="J301" t="str" cm="1">
        <f t="array" ref="J301">_xlfn.IFS(Data3!FQ302=0,"Doesnt smoke",Data3!FQ302=1,"Smoke",Data3!FQ302="null","null")</f>
        <v>Doesnt smoke</v>
      </c>
      <c r="K301" t="str" cm="1">
        <f t="array" ref="K301">_xlfn.IFS(Data1!CP303=1,"First trimester",Data1!CP303=2,"Second trimester",Data1!CP303=3,"Third trimester",Data1!CP303="null","null")</f>
        <v>Second trimester</v>
      </c>
      <c r="L301" s="51" t="str" cm="1">
        <f t="array" ref="L301">_xlfn.IFS(Data2!EX303=1, "Adequate pregnancy monitoring", Data2!EX303=2, "Medium pregnancy monitoring", Data2!EX303=3, "Inadequate pregnancy monitoring",Data2!EX303="null","null")</f>
        <v>Medium pregnancy monitoring</v>
      </c>
      <c r="M301" t="str" cm="1">
        <f t="array" ref="M301">_xlfn.IFS(Data1!CG303=0,"No",Data1!CG303=1,"Yes",Data1!CG303="null","null")</f>
        <v>No</v>
      </c>
      <c r="N301" t="str" cm="1">
        <f t="array" ref="N301">_xlfn.IFS(Data1!CZ303=0,"No",Data1!CZ303=1,"Yes",Data1!CZ303="null","null")</f>
        <v>No</v>
      </c>
    </row>
    <row r="302" spans="1:14" ht="39.6" x14ac:dyDescent="0.25">
      <c r="A302" t="str">
        <f>Categorize!T302</f>
        <v>week not premature</v>
      </c>
      <c r="B302" t="str">
        <f>Categorize!I302</f>
        <v>20-39</v>
      </c>
      <c r="C302" s="51" t="str" cm="1">
        <f t="array" ref="C302">_xlfn.IFS(Data1!E304=1,"Isreal",Data1!E304=2,"the former Soviet Union",Data1!E304=3,"Else", Data1!E304="null","null")</f>
        <v>Isreal</v>
      </c>
      <c r="D302" t="str" cm="1">
        <f t="array" ref="D302">_xlfn.IFS(Data1!G304=1,"Yes",Data1!G304=0,"No",Data1!G304="null","null")</f>
        <v>No</v>
      </c>
      <c r="E302" t="str" cm="1">
        <f t="array" ref="E302">_xlfn.IFS(Data1!BY304=1,"Muslim Arab",Data1!BY304=2,"Christian Arab",Data1!BY304=3,"Russian Christian", Data1!BY304=4,"Circassian",Data1!BY304=5,"Druze", Data1!BY304=6,"Ethiopian", Data1!BY304=7,"Ashkenazi", Data1!BY304=8,"Mizrachi",Data1!BY304=9,"Other", Data1!BY304="null","null" )</f>
        <v>Muslim Arab</v>
      </c>
      <c r="F302" t="str" cm="1">
        <f t="array" ref="F302">_xlfn.IFS(Data1!CA304=1,"Religious", Data1!CA304=2,"Traditional",Data1!CA304=3,"Secular", Data1!CA304="null", "null")</f>
        <v>Secular</v>
      </c>
      <c r="G302" s="51" t="str" cm="1">
        <f t="array" ref="G302">_xlfn.IFS(Data1!CC304=1,"Elementary",Data1!CC304=2,"High-school",Data1!CC304=3,"Academic", Data1!CC304="null","null")</f>
        <v>High-school</v>
      </c>
      <c r="H302" s="51" t="str" cm="1">
        <f t="array" ref="H302">_xlfn.IFS(Data1!CF304=1,"Below average",Data1!CF304=2,"Average",Data1!CF304=3,"Above average",Data1!CF304="null","null")</f>
        <v>Below average</v>
      </c>
      <c r="I302" s="51" t="str" cm="1">
        <f t="array" ref="I302">_xlfn.IFS(Data3!FN303=1,"Never smoked",Data3!FN303=2,"Stopped smoking completely",Data3!FN303="3b","Smokes less than before pregnancy",Data3!FN303="3a","Smokes today as before pregnancy",Data3!FN303="null","null")</f>
        <v>Never smoked</v>
      </c>
      <c r="J302" t="str" cm="1">
        <f t="array" ref="J302">_xlfn.IFS(Data3!FQ303=0,"Doesnt smoke",Data3!FQ303=1,"Smoke",Data3!FQ303="null","null")</f>
        <v>Doesnt smoke</v>
      </c>
      <c r="K302" t="str" cm="1">
        <f t="array" ref="K302">_xlfn.IFS(Data1!CP304=1,"First trimester",Data1!CP304=2,"Second trimester",Data1!CP304=3,"Third trimester",Data1!CP304="null","null")</f>
        <v>Second trimester</v>
      </c>
      <c r="L302" s="51" t="str" cm="1">
        <f t="array" ref="L302">_xlfn.IFS(Data2!EX304=1, "Adequate pregnancy monitoring", Data2!EX304=2, "Medium pregnancy monitoring", Data2!EX304=3, "Inadequate pregnancy monitoring",Data2!EX304="null","null")</f>
        <v>Inadequate pregnancy monitoring</v>
      </c>
      <c r="M302" t="str" cm="1">
        <f t="array" ref="M302">_xlfn.IFS(Data1!CG304=0,"No",Data1!CG304=1,"Yes",Data1!CG304="null","null")</f>
        <v>No</v>
      </c>
      <c r="N302" t="str" cm="1">
        <f t="array" ref="N302">_xlfn.IFS(Data1!CZ304=0,"No",Data1!CZ304=1,"Yes",Data1!CZ304="null","null")</f>
        <v>No</v>
      </c>
    </row>
    <row r="303" spans="1:14" ht="39.6" x14ac:dyDescent="0.25">
      <c r="A303" t="str">
        <f>Categorize!T303</f>
        <v>week not premature</v>
      </c>
      <c r="B303" t="str">
        <f>Categorize!I303</f>
        <v>20-39</v>
      </c>
      <c r="C303" s="51" t="str" cm="1">
        <f t="array" ref="C303">_xlfn.IFS(Data1!E305=1,"Isreal",Data1!E305=2,"the former Soviet Union",Data1!E305=3,"Else", Data1!E305="null","null")</f>
        <v>Isreal</v>
      </c>
      <c r="D303" t="str" cm="1">
        <f t="array" ref="D303">_xlfn.IFS(Data1!G305=1,"Yes",Data1!G305=0,"No",Data1!G305="null","null")</f>
        <v>No</v>
      </c>
      <c r="E303" t="str" cm="1">
        <f t="array" ref="E303">_xlfn.IFS(Data1!BY305=1,"Muslim Arab",Data1!BY305=2,"Christian Arab",Data1!BY305=3,"Russian Christian", Data1!BY305=4,"Circassian",Data1!BY305=5,"Druze", Data1!BY305=6,"Ethiopian", Data1!BY305=7,"Ashkenazi", Data1!BY305=8,"Mizrachi",Data1!BY305=9,"Other", Data1!BY305="null","null" )</f>
        <v>Christian Arab</v>
      </c>
      <c r="F303" t="str" cm="1">
        <f t="array" ref="F303">_xlfn.IFS(Data1!CA305=1,"Religious", Data1!CA305=2,"Traditional",Data1!CA305=3,"Secular", Data1!CA305="null", "null")</f>
        <v>Traditional</v>
      </c>
      <c r="G303" s="51" t="str" cm="1">
        <f t="array" ref="G303">_xlfn.IFS(Data1!CC305=1,"Elementary",Data1!CC305=2,"High-school",Data1!CC305=3,"Academic", Data1!CC305="null","null")</f>
        <v>High-school</v>
      </c>
      <c r="H303" s="51" t="str" cm="1">
        <f t="array" ref="H303">_xlfn.IFS(Data1!CF305=1,"Below average",Data1!CF305=2,"Average",Data1!CF305=3,"Above average",Data1!CF305="null","null")</f>
        <v>null</v>
      </c>
      <c r="I303" s="51" t="str" cm="1">
        <f t="array" ref="I303">_xlfn.IFS(Data3!FN304=1,"Never smoked",Data3!FN304=2,"Stopped smoking completely",Data3!FN304="3b","Smokes less than before pregnancy",Data3!FN304="3a","Smokes today as before pregnancy",Data3!FN304="null","null")</f>
        <v>Never smoked</v>
      </c>
      <c r="J303" t="str" cm="1">
        <f t="array" ref="J303">_xlfn.IFS(Data3!FQ304=0,"Doesnt smoke",Data3!FQ304=1,"Smoke",Data3!FQ304="null","null")</f>
        <v>Smoke</v>
      </c>
      <c r="K303" t="str" cm="1">
        <f t="array" ref="K303">_xlfn.IFS(Data1!CP305=1,"First trimester",Data1!CP305=2,"Second trimester",Data1!CP305=3,"Third trimester",Data1!CP305="null","null")</f>
        <v>Second trimester</v>
      </c>
      <c r="L303" s="51" t="str" cm="1">
        <f t="array" ref="L303">_xlfn.IFS(Data2!EX305=1, "Adequate pregnancy monitoring", Data2!EX305=2, "Medium pregnancy monitoring", Data2!EX305=3, "Inadequate pregnancy monitoring",Data2!EX305="null","null")</f>
        <v>Medium pregnancy monitoring</v>
      </c>
      <c r="M303" t="str" cm="1">
        <f t="array" ref="M303">_xlfn.IFS(Data1!CG305=0,"No",Data1!CG305=1,"Yes",Data1!CG305="null","null")</f>
        <v>No</v>
      </c>
      <c r="N303" t="str" cm="1">
        <f t="array" ref="N303">_xlfn.IFS(Data1!CZ305=0,"No",Data1!CZ305=1,"Yes",Data1!CZ305="null","null")</f>
        <v>No</v>
      </c>
    </row>
    <row r="304" spans="1:14" ht="39.6" x14ac:dyDescent="0.25">
      <c r="A304" t="str">
        <f>Categorize!T304</f>
        <v>week not premature</v>
      </c>
      <c r="B304" t="str">
        <f>Categorize!I304</f>
        <v>20-39</v>
      </c>
      <c r="C304" s="51" t="str" cm="1">
        <f t="array" ref="C304">_xlfn.IFS(Data1!E306=1,"Isreal",Data1!E306=2,"the former Soviet Union",Data1!E306=3,"Else", Data1!E306="null","null")</f>
        <v>Isreal</v>
      </c>
      <c r="D304" t="str" cm="1">
        <f t="array" ref="D304">_xlfn.IFS(Data1!G306=1,"Yes",Data1!G306=0,"No",Data1!G306="null","null")</f>
        <v>No</v>
      </c>
      <c r="E304" t="str" cm="1">
        <f t="array" ref="E304">_xlfn.IFS(Data1!BY306=1,"Muslim Arab",Data1!BY306=2,"Christian Arab",Data1!BY306=3,"Russian Christian", Data1!BY306=4,"Circassian",Data1!BY306=5,"Druze", Data1!BY306=6,"Ethiopian", Data1!BY306=7,"Ashkenazi", Data1!BY306=8,"Mizrachi",Data1!BY306=9,"Other", Data1!BY306="null","null" )</f>
        <v>Christian Arab</v>
      </c>
      <c r="F304" t="str" cm="1">
        <f t="array" ref="F304">_xlfn.IFS(Data1!CA306=1,"Religious", Data1!CA306=2,"Traditional",Data1!CA306=3,"Secular", Data1!CA306="null", "null")</f>
        <v>Religious</v>
      </c>
      <c r="G304" s="51" t="str" cm="1">
        <f t="array" ref="G304">_xlfn.IFS(Data1!CC306=1,"Elementary",Data1!CC306=2,"High-school",Data1!CC306=3,"Academic", Data1!CC306="null","null")</f>
        <v>High-school</v>
      </c>
      <c r="H304" s="51" t="str" cm="1">
        <f t="array" ref="H304">_xlfn.IFS(Data1!CF306=1,"Below average",Data1!CF306=2,"Average",Data1!CF306=3,"Above average",Data1!CF306="null","null")</f>
        <v>null</v>
      </c>
      <c r="I304" s="51" t="str" cm="1">
        <f t="array" ref="I304">_xlfn.IFS(Data3!FN305=1,"Never smoked",Data3!FN305=2,"Stopped smoking completely",Data3!FN305="3b","Smokes less than before pregnancy",Data3!FN305="3a","Smokes today as before pregnancy",Data3!FN305="null","null")</f>
        <v>Never smoked</v>
      </c>
      <c r="J304" t="str" cm="1">
        <f t="array" ref="J304">_xlfn.IFS(Data3!FQ305=0,"Doesnt smoke",Data3!FQ305=1,"Smoke",Data3!FQ305="null","null")</f>
        <v>Smoke</v>
      </c>
      <c r="K304" t="str" cm="1">
        <f t="array" ref="K304">_xlfn.IFS(Data1!CP306=1,"First trimester",Data1!CP306=2,"Second trimester",Data1!CP306=3,"Third trimester",Data1!CP306="null","null")</f>
        <v>Third trimester</v>
      </c>
      <c r="L304" s="51" t="str" cm="1">
        <f t="array" ref="L304">_xlfn.IFS(Data2!EX306=1, "Adequate pregnancy monitoring", Data2!EX306=2, "Medium pregnancy monitoring", Data2!EX306=3, "Inadequate pregnancy monitoring",Data2!EX306="null","null")</f>
        <v>Inadequate pregnancy monitoring</v>
      </c>
      <c r="M304" t="str" cm="1">
        <f t="array" ref="M304">_xlfn.IFS(Data1!CG306=0,"No",Data1!CG306=1,"Yes",Data1!CG306="null","null")</f>
        <v>No</v>
      </c>
      <c r="N304" t="str" cm="1">
        <f t="array" ref="N304">_xlfn.IFS(Data1!CZ306=0,"No",Data1!CZ306=1,"Yes",Data1!CZ306="null","null")</f>
        <v>No</v>
      </c>
    </row>
    <row r="305" spans="1:14" ht="39.6" x14ac:dyDescent="0.25">
      <c r="A305" t="str">
        <f>Categorize!T305</f>
        <v>week not premature</v>
      </c>
      <c r="B305" t="str">
        <f>Categorize!I305</f>
        <v>&gt;=40</v>
      </c>
      <c r="C305" s="51" t="str" cm="1">
        <f t="array" ref="C305">_xlfn.IFS(Data1!E307=1,"Isreal",Data1!E307=2,"the former Soviet Union",Data1!E307=3,"Else", Data1!E307="null","null")</f>
        <v>Isreal</v>
      </c>
      <c r="D305" t="str" cm="1">
        <f t="array" ref="D305">_xlfn.IFS(Data1!G307=1,"Yes",Data1!G307=0,"No",Data1!G307="null","null")</f>
        <v>No</v>
      </c>
      <c r="E305" t="str" cm="1">
        <f t="array" ref="E305">_xlfn.IFS(Data1!BY307=1,"Muslim Arab",Data1!BY307=2,"Christian Arab",Data1!BY307=3,"Russian Christian", Data1!BY307=4,"Circassian",Data1!BY307=5,"Druze", Data1!BY307=6,"Ethiopian", Data1!BY307=7,"Ashkenazi", Data1!BY307=8,"Mizrachi",Data1!BY307=9,"Other", Data1!BY307="null","null" )</f>
        <v>Muslim Arab</v>
      </c>
      <c r="F305" t="str" cm="1">
        <f t="array" ref="F305">_xlfn.IFS(Data1!CA307=1,"Religious", Data1!CA307=2,"Traditional",Data1!CA307=3,"Secular", Data1!CA307="null", "null")</f>
        <v>Secular</v>
      </c>
      <c r="G305" s="51" t="str" cm="1">
        <f t="array" ref="G305">_xlfn.IFS(Data1!CC307=1,"Elementary",Data1!CC307=2,"High-school",Data1!CC307=3,"Academic", Data1!CC307="null","null")</f>
        <v>High-school</v>
      </c>
      <c r="H305" s="51" t="str" cm="1">
        <f t="array" ref="H305">_xlfn.IFS(Data1!CF307=1,"Below average",Data1!CF307=2,"Average",Data1!CF307=3,"Above average",Data1!CF307="null","null")</f>
        <v>Below average</v>
      </c>
      <c r="I305" s="51" t="str" cm="1">
        <f t="array" ref="I305">_xlfn.IFS(Data3!FN306=1,"Never smoked",Data3!FN306=2,"Stopped smoking completely",Data3!FN306="3b","Smokes less than before pregnancy",Data3!FN306="3a","Smokes today as before pregnancy",Data3!FN306="null","null")</f>
        <v>Never smoked</v>
      </c>
      <c r="J305" t="str" cm="1">
        <f t="array" ref="J305">_xlfn.IFS(Data3!FQ306=0,"Doesnt smoke",Data3!FQ306=1,"Smoke",Data3!FQ306="null","null")</f>
        <v>Doesnt smoke</v>
      </c>
      <c r="K305" t="str" cm="1">
        <f t="array" ref="K305">_xlfn.IFS(Data1!CP307=1,"First trimester",Data1!CP307=2,"Second trimester",Data1!CP307=3,"Third trimester",Data1!CP307="null","null")</f>
        <v>First trimester</v>
      </c>
      <c r="L305" s="51" t="str" cm="1">
        <f t="array" ref="L305">_xlfn.IFS(Data2!EX307=1, "Adequate pregnancy monitoring", Data2!EX307=2, "Medium pregnancy monitoring", Data2!EX307=3, "Inadequate pregnancy monitoring",Data2!EX307="null","null")</f>
        <v>Medium pregnancy monitoring</v>
      </c>
      <c r="M305" t="str" cm="1">
        <f t="array" ref="M305">_xlfn.IFS(Data1!CG307=0,"No",Data1!CG307=1,"Yes",Data1!CG307="null","null")</f>
        <v>No</v>
      </c>
      <c r="N305" t="str" cm="1">
        <f t="array" ref="N305">_xlfn.IFS(Data1!CZ307=0,"No",Data1!CZ307=1,"Yes",Data1!CZ307="null","null")</f>
        <v>No</v>
      </c>
    </row>
    <row r="306" spans="1:14" ht="39.6" x14ac:dyDescent="0.25">
      <c r="A306" t="str">
        <f>Categorize!T306</f>
        <v>week not premature</v>
      </c>
      <c r="B306" t="str">
        <f>Categorize!I306</f>
        <v>20-39</v>
      </c>
      <c r="C306" s="51" t="str" cm="1">
        <f t="array" ref="C306">_xlfn.IFS(Data1!E308=1,"Isreal",Data1!E308=2,"the former Soviet Union",Data1!E308=3,"Else", Data1!E308="null","null")</f>
        <v>the former Soviet Union</v>
      </c>
      <c r="D306" t="str" cm="1">
        <f t="array" ref="D306">_xlfn.IFS(Data1!G308=1,"Yes",Data1!G308=0,"No",Data1!G308="null","null")</f>
        <v>No</v>
      </c>
      <c r="E306" t="str" cm="1">
        <f t="array" ref="E306">_xlfn.IFS(Data1!BY308=1,"Muslim Arab",Data1!BY308=2,"Christian Arab",Data1!BY308=3,"Russian Christian", Data1!BY308=4,"Circassian",Data1!BY308=5,"Druze", Data1!BY308=6,"Ethiopian", Data1!BY308=7,"Ashkenazi", Data1!BY308=8,"Mizrachi",Data1!BY308=9,"Other", Data1!BY308="null","null" )</f>
        <v>Muslim Arab</v>
      </c>
      <c r="F306" t="str" cm="1">
        <f t="array" ref="F306">_xlfn.IFS(Data1!CA308=1,"Religious", Data1!CA308=2,"Traditional",Data1!CA308=3,"Secular", Data1!CA308="null", "null")</f>
        <v>Secular</v>
      </c>
      <c r="G306" s="51" t="str" cm="1">
        <f t="array" ref="G306">_xlfn.IFS(Data1!CC308=1,"Elementary",Data1!CC308=2,"High-school",Data1!CC308=3,"Academic", Data1!CC308="null","null")</f>
        <v>High-school</v>
      </c>
      <c r="H306" s="51" t="str" cm="1">
        <f t="array" ref="H306">_xlfn.IFS(Data1!CF308=1,"Below average",Data1!CF308=2,"Average",Data1!CF308=3,"Above average",Data1!CF308="null","null")</f>
        <v>Below average</v>
      </c>
      <c r="I306" s="51" t="str" cm="1">
        <f t="array" ref="I306">_xlfn.IFS(Data3!FN307=1,"Never smoked",Data3!FN307=2,"Stopped smoking completely",Data3!FN307="3b","Smokes less than before pregnancy",Data3!FN307="3a","Smokes today as before pregnancy",Data3!FN307="null","null")</f>
        <v>Never smoked</v>
      </c>
      <c r="J306" t="str" cm="1">
        <f t="array" ref="J306">_xlfn.IFS(Data3!FQ307=0,"Doesnt smoke",Data3!FQ307=1,"Smoke",Data3!FQ307="null","null")</f>
        <v>null</v>
      </c>
      <c r="K306" t="str" cm="1">
        <f t="array" ref="K306">_xlfn.IFS(Data1!CP308=1,"First trimester",Data1!CP308=2,"Second trimester",Data1!CP308=3,"Third trimester",Data1!CP308="null","null")</f>
        <v>Second trimester</v>
      </c>
      <c r="L306" s="51" t="str" cm="1">
        <f t="array" ref="L306">_xlfn.IFS(Data2!EX308=1, "Adequate pregnancy monitoring", Data2!EX308=2, "Medium pregnancy monitoring", Data2!EX308=3, "Inadequate pregnancy monitoring",Data2!EX308="null","null")</f>
        <v>Inadequate pregnancy monitoring</v>
      </c>
      <c r="M306" t="str" cm="1">
        <f t="array" ref="M306">_xlfn.IFS(Data1!CG308=0,"No",Data1!CG308=1,"Yes",Data1!CG308="null","null")</f>
        <v>null</v>
      </c>
      <c r="N306" t="str" cm="1">
        <f t="array" ref="N306">_xlfn.IFS(Data1!CZ308=0,"No",Data1!CZ308=1,"Yes",Data1!CZ308="null","null")</f>
        <v>No</v>
      </c>
    </row>
    <row r="307" spans="1:14" ht="39.6" x14ac:dyDescent="0.25">
      <c r="A307" t="str">
        <f>Categorize!T307</f>
        <v>week not premature</v>
      </c>
      <c r="B307" t="str">
        <f>Categorize!I307</f>
        <v>20-39</v>
      </c>
      <c r="C307" s="51" t="str" cm="1">
        <f t="array" ref="C307">_xlfn.IFS(Data1!E309=1,"Isreal",Data1!E309=2,"the former Soviet Union",Data1!E309=3,"Else", Data1!E309="null","null")</f>
        <v>Isreal</v>
      </c>
      <c r="D307" t="str" cm="1">
        <f t="array" ref="D307">_xlfn.IFS(Data1!G309=1,"Yes",Data1!G309=0,"No",Data1!G309="null","null")</f>
        <v>No</v>
      </c>
      <c r="E307" t="str" cm="1">
        <f t="array" ref="E307">_xlfn.IFS(Data1!BY309=1,"Muslim Arab",Data1!BY309=2,"Christian Arab",Data1!BY309=3,"Russian Christian", Data1!BY309=4,"Circassian",Data1!BY309=5,"Druze", Data1!BY309=6,"Ethiopian", Data1!BY309=7,"Ashkenazi", Data1!BY309=8,"Mizrachi",Data1!BY309=9,"Other", Data1!BY309="null","null" )</f>
        <v>Christian Arab</v>
      </c>
      <c r="F307" t="str" cm="1">
        <f t="array" ref="F307">_xlfn.IFS(Data1!CA309=1,"Religious", Data1!CA309=2,"Traditional",Data1!CA309=3,"Secular", Data1!CA309="null", "null")</f>
        <v>Religious</v>
      </c>
      <c r="G307" s="51" t="str" cm="1">
        <f t="array" ref="G307">_xlfn.IFS(Data1!CC309=1,"Elementary",Data1!CC309=2,"High-school",Data1!CC309=3,"Academic", Data1!CC309="null","null")</f>
        <v>High-school</v>
      </c>
      <c r="H307" s="51" t="str" cm="1">
        <f t="array" ref="H307">_xlfn.IFS(Data1!CF309=1,"Below average",Data1!CF309=2,"Average",Data1!CF309=3,"Above average",Data1!CF309="null","null")</f>
        <v>null</v>
      </c>
      <c r="I307" s="51" t="str" cm="1">
        <f t="array" ref="I307">_xlfn.IFS(Data3!FN308=1,"Never smoked",Data3!FN308=2,"Stopped smoking completely",Data3!FN308="3b","Smokes less than before pregnancy",Data3!FN308="3a","Smokes today as before pregnancy",Data3!FN308="null","null")</f>
        <v>Never smoked</v>
      </c>
      <c r="J307" t="str" cm="1">
        <f t="array" ref="J307">_xlfn.IFS(Data3!FQ308=0,"Doesnt smoke",Data3!FQ308=1,"Smoke",Data3!FQ308="null","null")</f>
        <v>Smoke</v>
      </c>
      <c r="K307" t="str" cm="1">
        <f t="array" ref="K307">_xlfn.IFS(Data1!CP309=1,"First trimester",Data1!CP309=2,"Second trimester",Data1!CP309=3,"Third trimester",Data1!CP309="null","null")</f>
        <v>Second trimester</v>
      </c>
      <c r="L307" s="51" t="str" cm="1">
        <f t="array" ref="L307">_xlfn.IFS(Data2!EX309=1, "Adequate pregnancy monitoring", Data2!EX309=2, "Medium pregnancy monitoring", Data2!EX309=3, "Inadequate pregnancy monitoring",Data2!EX309="null","null")</f>
        <v>Medium pregnancy monitoring</v>
      </c>
      <c r="M307" t="str" cm="1">
        <f t="array" ref="M307">_xlfn.IFS(Data1!CG309=0,"No",Data1!CG309=1,"Yes",Data1!CG309="null","null")</f>
        <v>No</v>
      </c>
      <c r="N307" t="str" cm="1">
        <f t="array" ref="N307">_xlfn.IFS(Data1!CZ309=0,"No",Data1!CZ309=1,"Yes",Data1!CZ309="null","null")</f>
        <v>No</v>
      </c>
    </row>
    <row r="308" spans="1:14" ht="39.6" x14ac:dyDescent="0.25">
      <c r="A308" t="str">
        <f>Categorize!T308</f>
        <v>week not premature</v>
      </c>
      <c r="B308" t="str">
        <f>Categorize!I308</f>
        <v>20-39</v>
      </c>
      <c r="C308" s="51" t="str" cm="1">
        <f t="array" ref="C308">_xlfn.IFS(Data1!E310=1,"Isreal",Data1!E310=2,"the former Soviet Union",Data1!E310=3,"Else", Data1!E310="null","null")</f>
        <v>the former Soviet Union</v>
      </c>
      <c r="D308" t="str" cm="1">
        <f t="array" ref="D308">_xlfn.IFS(Data1!G310=1,"Yes",Data1!G310=0,"No",Data1!G310="null","null")</f>
        <v>No</v>
      </c>
      <c r="E308" t="str" cm="1">
        <f t="array" ref="E308">_xlfn.IFS(Data1!BY310=1,"Muslim Arab",Data1!BY310=2,"Christian Arab",Data1!BY310=3,"Russian Christian", Data1!BY310=4,"Circassian",Data1!BY310=5,"Druze", Data1!BY310=6,"Ethiopian", Data1!BY310=7,"Ashkenazi", Data1!BY310=8,"Mizrachi",Data1!BY310=9,"Other", Data1!BY310="null","null" )</f>
        <v>Muslim Arab</v>
      </c>
      <c r="F308" t="str" cm="1">
        <f t="array" ref="F308">_xlfn.IFS(Data1!CA310=1,"Religious", Data1!CA310=2,"Traditional",Data1!CA310=3,"Secular", Data1!CA310="null", "null")</f>
        <v>Secular</v>
      </c>
      <c r="G308" s="51" t="str" cm="1">
        <f t="array" ref="G308">_xlfn.IFS(Data1!CC310=1,"Elementary",Data1!CC310=2,"High-school",Data1!CC310=3,"Academic", Data1!CC310="null","null")</f>
        <v>High-school</v>
      </c>
      <c r="H308" s="51" t="str" cm="1">
        <f t="array" ref="H308">_xlfn.IFS(Data1!CF310=1,"Below average",Data1!CF310=2,"Average",Data1!CF310=3,"Above average",Data1!CF310="null","null")</f>
        <v>Below average</v>
      </c>
      <c r="I308" s="51" t="str" cm="1">
        <f t="array" ref="I308">_xlfn.IFS(Data3!FN309=1,"Never smoked",Data3!FN309=2,"Stopped smoking completely",Data3!FN309="3b","Smokes less than before pregnancy",Data3!FN309="3a","Smokes today as before pregnancy",Data3!FN309="null","null")</f>
        <v>Never smoked</v>
      </c>
      <c r="J308" t="str" cm="1">
        <f t="array" ref="J308">_xlfn.IFS(Data3!FQ309=0,"Doesnt smoke",Data3!FQ309=1,"Smoke",Data3!FQ309="null","null")</f>
        <v>Doesnt smoke</v>
      </c>
      <c r="K308" t="str" cm="1">
        <f t="array" ref="K308">_xlfn.IFS(Data1!CP310=1,"First trimester",Data1!CP310=2,"Second trimester",Data1!CP310=3,"Third trimester",Data1!CP310="null","null")</f>
        <v>First trimester</v>
      </c>
      <c r="L308" s="51" t="str" cm="1">
        <f t="array" ref="L308">_xlfn.IFS(Data2!EX310=1, "Adequate pregnancy monitoring", Data2!EX310=2, "Medium pregnancy monitoring", Data2!EX310=3, "Inadequate pregnancy monitoring",Data2!EX310="null","null")</f>
        <v>Medium pregnancy monitoring</v>
      </c>
      <c r="M308" t="str" cm="1">
        <f t="array" ref="M308">_xlfn.IFS(Data1!CG310=0,"No",Data1!CG310=1,"Yes",Data1!CG310="null","null")</f>
        <v>No</v>
      </c>
      <c r="N308" t="str" cm="1">
        <f t="array" ref="N308">_xlfn.IFS(Data1!CZ310=0,"No",Data1!CZ310=1,"Yes",Data1!CZ310="null","null")</f>
        <v>No</v>
      </c>
    </row>
    <row r="309" spans="1:14" ht="39.6" x14ac:dyDescent="0.25">
      <c r="A309" t="str">
        <f>Categorize!T309</f>
        <v>week not premature</v>
      </c>
      <c r="B309" t="str">
        <f>Categorize!I309</f>
        <v>20-39</v>
      </c>
      <c r="C309" s="51" t="str" cm="1">
        <f t="array" ref="C309">_xlfn.IFS(Data1!E311=1,"Isreal",Data1!E311=2,"the former Soviet Union",Data1!E311=3,"Else", Data1!E311="null","null")</f>
        <v>Isreal</v>
      </c>
      <c r="D309" t="str" cm="1">
        <f t="array" ref="D309">_xlfn.IFS(Data1!G311=1,"Yes",Data1!G311=0,"No",Data1!G311="null","null")</f>
        <v>No</v>
      </c>
      <c r="E309" t="str" cm="1">
        <f t="array" ref="E309">_xlfn.IFS(Data1!BY311=1,"Muslim Arab",Data1!BY311=2,"Christian Arab",Data1!BY311=3,"Russian Christian", Data1!BY311=4,"Circassian",Data1!BY311=5,"Druze", Data1!BY311=6,"Ethiopian", Data1!BY311=7,"Ashkenazi", Data1!BY311=8,"Mizrachi",Data1!BY311=9,"Other", Data1!BY311="null","null" )</f>
        <v>Russian Christian</v>
      </c>
      <c r="F309" t="str" cm="1">
        <f t="array" ref="F309">_xlfn.IFS(Data1!CA311=1,"Religious", Data1!CA311=2,"Traditional",Data1!CA311=3,"Secular", Data1!CA311="null", "null")</f>
        <v>Traditional</v>
      </c>
      <c r="G309" s="51" t="str" cm="1">
        <f t="array" ref="G309">_xlfn.IFS(Data1!CC311=1,"Elementary",Data1!CC311=2,"High-school",Data1!CC311=3,"Academic", Data1!CC311="null","null")</f>
        <v>High-school</v>
      </c>
      <c r="H309" s="51" t="str" cm="1">
        <f t="array" ref="H309">_xlfn.IFS(Data1!CF311=1,"Below average",Data1!CF311=2,"Average",Data1!CF311=3,"Above average",Data1!CF311="null","null")</f>
        <v>Below average</v>
      </c>
      <c r="I309" s="51" t="str" cm="1">
        <f t="array" ref="I309">_xlfn.IFS(Data3!FN310=1,"Never smoked",Data3!FN310=2,"Stopped smoking completely",Data3!FN310="3b","Smokes less than before pregnancy",Data3!FN310="3a","Smokes today as before pregnancy",Data3!FN310="null","null")</f>
        <v>Never smoked</v>
      </c>
      <c r="J309" t="str" cm="1">
        <f t="array" ref="J309">_xlfn.IFS(Data3!FQ310=0,"Doesnt smoke",Data3!FQ310=1,"Smoke",Data3!FQ310="null","null")</f>
        <v>Doesnt smoke</v>
      </c>
      <c r="K309" t="str" cm="1">
        <f t="array" ref="K309">_xlfn.IFS(Data1!CP311=1,"First trimester",Data1!CP311=2,"Second trimester",Data1!CP311=3,"Third trimester",Data1!CP311="null","null")</f>
        <v>Second trimester</v>
      </c>
      <c r="L309" s="51" t="str" cm="1">
        <f t="array" ref="L309">_xlfn.IFS(Data2!EX311=1, "Adequate pregnancy monitoring", Data2!EX311=2, "Medium pregnancy monitoring", Data2!EX311=3, "Inadequate pregnancy monitoring",Data2!EX311="null","null")</f>
        <v>Medium pregnancy monitoring</v>
      </c>
      <c r="M309" t="str" cm="1">
        <f t="array" ref="M309">_xlfn.IFS(Data1!CG311=0,"No",Data1!CG311=1,"Yes",Data1!CG311="null","null")</f>
        <v>No</v>
      </c>
      <c r="N309" t="str" cm="1">
        <f t="array" ref="N309">_xlfn.IFS(Data1!CZ311=0,"No",Data1!CZ311=1,"Yes",Data1!CZ311="null","null")</f>
        <v>No</v>
      </c>
    </row>
    <row r="310" spans="1:14" ht="39.6" x14ac:dyDescent="0.25">
      <c r="A310" t="str">
        <f>Categorize!T310</f>
        <v>week not premature</v>
      </c>
      <c r="B310" t="str">
        <f>Categorize!I310</f>
        <v>20-39</v>
      </c>
      <c r="C310" s="51" t="str" cm="1">
        <f t="array" ref="C310">_xlfn.IFS(Data1!E312=1,"Isreal",Data1!E312=2,"the former Soviet Union",Data1!E312=3,"Else", Data1!E312="null","null")</f>
        <v>Isreal</v>
      </c>
      <c r="D310" t="str" cm="1">
        <f t="array" ref="D310">_xlfn.IFS(Data1!G312=1,"Yes",Data1!G312=0,"No",Data1!G312="null","null")</f>
        <v>No</v>
      </c>
      <c r="E310" t="str" cm="1">
        <f t="array" ref="E310">_xlfn.IFS(Data1!BY312=1,"Muslim Arab",Data1!BY312=2,"Christian Arab",Data1!BY312=3,"Russian Christian", Data1!BY312=4,"Circassian",Data1!BY312=5,"Druze", Data1!BY312=6,"Ethiopian", Data1!BY312=7,"Ashkenazi", Data1!BY312=8,"Mizrachi",Data1!BY312=9,"Other", Data1!BY312="null","null" )</f>
        <v>Muslim Arab</v>
      </c>
      <c r="F310" t="str" cm="1">
        <f t="array" ref="F310">_xlfn.IFS(Data1!CA312=1,"Religious", Data1!CA312=2,"Traditional",Data1!CA312=3,"Secular", Data1!CA312="null", "null")</f>
        <v>Traditional</v>
      </c>
      <c r="G310" s="51" t="str" cm="1">
        <f t="array" ref="G310">_xlfn.IFS(Data1!CC312=1,"Elementary",Data1!CC312=2,"High-school",Data1!CC312=3,"Academic", Data1!CC312="null","null")</f>
        <v>Academic</v>
      </c>
      <c r="H310" s="51" t="str" cm="1">
        <f t="array" ref="H310">_xlfn.IFS(Data1!CF312=1,"Below average",Data1!CF312=2,"Average",Data1!CF312=3,"Above average",Data1!CF312="null","null")</f>
        <v>Average</v>
      </c>
      <c r="I310" s="51" t="str" cm="1">
        <f t="array" ref="I310">_xlfn.IFS(Data3!FN311=1,"Never smoked",Data3!FN311=2,"Stopped smoking completely",Data3!FN311="3b","Smokes less than before pregnancy",Data3!FN311="3a","Smokes today as before pregnancy",Data3!FN311="null","null")</f>
        <v>Never smoked</v>
      </c>
      <c r="J310" t="str" cm="1">
        <f t="array" ref="J310">_xlfn.IFS(Data3!FQ311=0,"Doesnt smoke",Data3!FQ311=1,"Smoke",Data3!FQ311="null","null")</f>
        <v>Doesnt smoke</v>
      </c>
      <c r="K310" t="str" cm="1">
        <f t="array" ref="K310">_xlfn.IFS(Data1!CP312=1,"First trimester",Data1!CP312=2,"Second trimester",Data1!CP312=3,"Third trimester",Data1!CP312="null","null")</f>
        <v>Second trimester</v>
      </c>
      <c r="L310" s="51" t="str" cm="1">
        <f t="array" ref="L310">_xlfn.IFS(Data2!EX312=1, "Adequate pregnancy monitoring", Data2!EX312=2, "Medium pregnancy monitoring", Data2!EX312=3, "Inadequate pregnancy monitoring",Data2!EX312="null","null")</f>
        <v>Inadequate pregnancy monitoring</v>
      </c>
      <c r="M310" t="str" cm="1">
        <f t="array" ref="M310">_xlfn.IFS(Data1!CG312=0,"No",Data1!CG312=1,"Yes",Data1!CG312="null","null")</f>
        <v>No</v>
      </c>
      <c r="N310" t="str" cm="1">
        <f t="array" ref="N310">_xlfn.IFS(Data1!CZ312=0,"No",Data1!CZ312=1,"Yes",Data1!CZ312="null","null")</f>
        <v>No</v>
      </c>
    </row>
    <row r="311" spans="1:14" ht="39.6" x14ac:dyDescent="0.25">
      <c r="A311" t="str">
        <f>Categorize!T311</f>
        <v>week not premature</v>
      </c>
      <c r="B311" t="str">
        <f>Categorize!I311</f>
        <v>20-39</v>
      </c>
      <c r="C311" s="51" t="str" cm="1">
        <f t="array" ref="C311">_xlfn.IFS(Data1!E313=1,"Isreal",Data1!E313=2,"the former Soviet Union",Data1!E313=3,"Else", Data1!E313="null","null")</f>
        <v>Isreal</v>
      </c>
      <c r="D311" t="str" cm="1">
        <f t="array" ref="D311">_xlfn.IFS(Data1!G313=1,"Yes",Data1!G313=0,"No",Data1!G313="null","null")</f>
        <v>No</v>
      </c>
      <c r="E311" t="str" cm="1">
        <f t="array" ref="E311">_xlfn.IFS(Data1!BY313=1,"Muslim Arab",Data1!BY313=2,"Christian Arab",Data1!BY313=3,"Russian Christian", Data1!BY313=4,"Circassian",Data1!BY313=5,"Druze", Data1!BY313=6,"Ethiopian", Data1!BY313=7,"Ashkenazi", Data1!BY313=8,"Mizrachi",Data1!BY313=9,"Other", Data1!BY313="null","null" )</f>
        <v>Christian Arab</v>
      </c>
      <c r="F311" t="str" cm="1">
        <f t="array" ref="F311">_xlfn.IFS(Data1!CA313=1,"Religious", Data1!CA313=2,"Traditional",Data1!CA313=3,"Secular", Data1!CA313="null", "null")</f>
        <v>Religious</v>
      </c>
      <c r="G311" s="51" t="str" cm="1">
        <f t="array" ref="G311">_xlfn.IFS(Data1!CC313=1,"Elementary",Data1!CC313=2,"High-school",Data1!CC313=3,"Academic", Data1!CC313="null","null")</f>
        <v>High-school</v>
      </c>
      <c r="H311" s="51" t="str" cm="1">
        <f t="array" ref="H311">_xlfn.IFS(Data1!CF313=1,"Below average",Data1!CF313=2,"Average",Data1!CF313=3,"Above average",Data1!CF313="null","null")</f>
        <v>null</v>
      </c>
      <c r="I311" s="51" t="str" cm="1">
        <f t="array" ref="I311">_xlfn.IFS(Data3!FN312=1,"Never smoked",Data3!FN312=2,"Stopped smoking completely",Data3!FN312="3b","Smokes less than before pregnancy",Data3!FN312="3a","Smokes today as before pregnancy",Data3!FN312="null","null")</f>
        <v>Never smoked</v>
      </c>
      <c r="J311" t="str" cm="1">
        <f t="array" ref="J311">_xlfn.IFS(Data3!FQ312=0,"Doesnt smoke",Data3!FQ312=1,"Smoke",Data3!FQ312="null","null")</f>
        <v>Smoke</v>
      </c>
      <c r="K311" t="str" cm="1">
        <f t="array" ref="K311">_xlfn.IFS(Data1!CP313=1,"First trimester",Data1!CP313=2,"Second trimester",Data1!CP313=3,"Third trimester",Data1!CP313="null","null")</f>
        <v>Third trimester</v>
      </c>
      <c r="L311" s="51" t="str" cm="1">
        <f t="array" ref="L311">_xlfn.IFS(Data2!EX313=1, "Adequate pregnancy monitoring", Data2!EX313=2, "Medium pregnancy monitoring", Data2!EX313=3, "Inadequate pregnancy monitoring",Data2!EX313="null","null")</f>
        <v>Inadequate pregnancy monitoring</v>
      </c>
      <c r="M311" t="str" cm="1">
        <f t="array" ref="M311">_xlfn.IFS(Data1!CG313=0,"No",Data1!CG313=1,"Yes",Data1!CG313="null","null")</f>
        <v>No</v>
      </c>
      <c r="N311" t="str" cm="1">
        <f t="array" ref="N311">_xlfn.IFS(Data1!CZ313=0,"No",Data1!CZ313=1,"Yes",Data1!CZ313="null","null")</f>
        <v>No</v>
      </c>
    </row>
    <row r="312" spans="1:14" ht="39.6" x14ac:dyDescent="0.25">
      <c r="A312" t="str">
        <f>Categorize!T312</f>
        <v>week not premature</v>
      </c>
      <c r="B312" t="str">
        <f>Categorize!I312</f>
        <v>20-39</v>
      </c>
      <c r="C312" s="51" t="str" cm="1">
        <f t="array" ref="C312">_xlfn.IFS(Data1!E314=1,"Isreal",Data1!E314=2,"the former Soviet Union",Data1!E314=3,"Else", Data1!E314="null","null")</f>
        <v>Isreal</v>
      </c>
      <c r="D312" t="str" cm="1">
        <f t="array" ref="D312">_xlfn.IFS(Data1!G314=1,"Yes",Data1!G314=0,"No",Data1!G314="null","null")</f>
        <v>No</v>
      </c>
      <c r="E312" t="str" cm="1">
        <f t="array" ref="E312">_xlfn.IFS(Data1!BY314=1,"Muslim Arab",Data1!BY314=2,"Christian Arab",Data1!BY314=3,"Russian Christian", Data1!BY314=4,"Circassian",Data1!BY314=5,"Druze", Data1!BY314=6,"Ethiopian", Data1!BY314=7,"Ashkenazi", Data1!BY314=8,"Mizrachi",Data1!BY314=9,"Other", Data1!BY314="null","null" )</f>
        <v>Christian Arab</v>
      </c>
      <c r="F312" t="str" cm="1">
        <f t="array" ref="F312">_xlfn.IFS(Data1!CA314=1,"Religious", Data1!CA314=2,"Traditional",Data1!CA314=3,"Secular", Data1!CA314="null", "null")</f>
        <v>Religious</v>
      </c>
      <c r="G312" s="51" t="str" cm="1">
        <f t="array" ref="G312">_xlfn.IFS(Data1!CC314=1,"Elementary",Data1!CC314=2,"High-school",Data1!CC314=3,"Academic", Data1!CC314="null","null")</f>
        <v>High-school</v>
      </c>
      <c r="H312" s="51" t="str" cm="1">
        <f t="array" ref="H312">_xlfn.IFS(Data1!CF314=1,"Below average",Data1!CF314=2,"Average",Data1!CF314=3,"Above average",Data1!CF314="null","null")</f>
        <v>null</v>
      </c>
      <c r="I312" s="51" t="str" cm="1">
        <f t="array" ref="I312">_xlfn.IFS(Data3!FN313=1,"Never smoked",Data3!FN313=2,"Stopped smoking completely",Data3!FN313="3b","Smokes less than before pregnancy",Data3!FN313="3a","Smokes today as before pregnancy",Data3!FN313="null","null")</f>
        <v>Never smoked</v>
      </c>
      <c r="J312" t="str" cm="1">
        <f t="array" ref="J312">_xlfn.IFS(Data3!FQ313=0,"Doesnt smoke",Data3!FQ313=1,"Smoke",Data3!FQ313="null","null")</f>
        <v>Smoke</v>
      </c>
      <c r="K312" t="str" cm="1">
        <f t="array" ref="K312">_xlfn.IFS(Data1!CP314=1,"First trimester",Data1!CP314=2,"Second trimester",Data1!CP314=3,"Third trimester",Data1!CP314="null","null")</f>
        <v>First trimester</v>
      </c>
      <c r="L312" s="51" t="str" cm="1">
        <f t="array" ref="L312">_xlfn.IFS(Data2!EX314=1, "Adequate pregnancy monitoring", Data2!EX314=2, "Medium pregnancy monitoring", Data2!EX314=3, "Inadequate pregnancy monitoring",Data2!EX314="null","null")</f>
        <v>Medium pregnancy monitoring</v>
      </c>
      <c r="M312" t="str" cm="1">
        <f t="array" ref="M312">_xlfn.IFS(Data1!CG314=0,"No",Data1!CG314=1,"Yes",Data1!CG314="null","null")</f>
        <v>No</v>
      </c>
      <c r="N312" t="str" cm="1">
        <f t="array" ref="N312">_xlfn.IFS(Data1!CZ314=0,"No",Data1!CZ314=1,"Yes",Data1!CZ314="null","null")</f>
        <v>No</v>
      </c>
    </row>
    <row r="313" spans="1:14" ht="39.6" x14ac:dyDescent="0.25">
      <c r="A313" t="str">
        <f>Categorize!T313</f>
        <v>week not premature</v>
      </c>
      <c r="B313" t="str">
        <f>Categorize!I313</f>
        <v>20-39</v>
      </c>
      <c r="C313" s="51" t="str" cm="1">
        <f t="array" ref="C313">_xlfn.IFS(Data1!E315=1,"Isreal",Data1!E315=2,"the former Soviet Union",Data1!E315=3,"Else", Data1!E315="null","null")</f>
        <v>Isreal</v>
      </c>
      <c r="D313" t="str" cm="1">
        <f t="array" ref="D313">_xlfn.IFS(Data1!G315=1,"Yes",Data1!G315=0,"No",Data1!G315="null","null")</f>
        <v>No</v>
      </c>
      <c r="E313" t="str" cm="1">
        <f t="array" ref="E313">_xlfn.IFS(Data1!BY315=1,"Muslim Arab",Data1!BY315=2,"Christian Arab",Data1!BY315=3,"Russian Christian", Data1!BY315=4,"Circassian",Data1!BY315=5,"Druze", Data1!BY315=6,"Ethiopian", Data1!BY315=7,"Ashkenazi", Data1!BY315=8,"Mizrachi",Data1!BY315=9,"Other", Data1!BY315="null","null" )</f>
        <v>Muslim Arab</v>
      </c>
      <c r="F313" t="str" cm="1">
        <f t="array" ref="F313">_xlfn.IFS(Data1!CA315=1,"Religious", Data1!CA315=2,"Traditional",Data1!CA315=3,"Secular", Data1!CA315="null", "null")</f>
        <v>Secular</v>
      </c>
      <c r="G313" s="51" t="str" cm="1">
        <f t="array" ref="G313">_xlfn.IFS(Data1!CC315=1,"Elementary",Data1!CC315=2,"High-school",Data1!CC315=3,"Academic", Data1!CC315="null","null")</f>
        <v>Academic</v>
      </c>
      <c r="H313" s="51" t="str" cm="1">
        <f t="array" ref="H313">_xlfn.IFS(Data1!CF315=1,"Below average",Data1!CF315=2,"Average",Data1!CF315=3,"Above average",Data1!CF315="null","null")</f>
        <v>Average</v>
      </c>
      <c r="I313" s="51" t="str" cm="1">
        <f t="array" ref="I313">_xlfn.IFS(Data3!FN314=1,"Never smoked",Data3!FN314=2,"Stopped smoking completely",Data3!FN314="3b","Smokes less than before pregnancy",Data3!FN314="3a","Smokes today as before pregnancy",Data3!FN314="null","null")</f>
        <v>Never smoked</v>
      </c>
      <c r="J313" t="str" cm="1">
        <f t="array" ref="J313">_xlfn.IFS(Data3!FQ314=0,"Doesnt smoke",Data3!FQ314=1,"Smoke",Data3!FQ314="null","null")</f>
        <v>Doesnt smoke</v>
      </c>
      <c r="K313" t="str" cm="1">
        <f t="array" ref="K313">_xlfn.IFS(Data1!CP315=1,"First trimester",Data1!CP315=2,"Second trimester",Data1!CP315=3,"Third trimester",Data1!CP315="null","null")</f>
        <v>Second trimester</v>
      </c>
      <c r="L313" s="51" t="str" cm="1">
        <f t="array" ref="L313">_xlfn.IFS(Data2!EX315=1, "Adequate pregnancy monitoring", Data2!EX315=2, "Medium pregnancy monitoring", Data2!EX315=3, "Inadequate pregnancy monitoring",Data2!EX315="null","null")</f>
        <v>Inadequate pregnancy monitoring</v>
      </c>
      <c r="M313" t="str" cm="1">
        <f t="array" ref="M313">_xlfn.IFS(Data1!CG315=0,"No",Data1!CG315=1,"Yes",Data1!CG315="null","null")</f>
        <v>No</v>
      </c>
      <c r="N313" t="str" cm="1">
        <f t="array" ref="N313">_xlfn.IFS(Data1!CZ315=0,"No",Data1!CZ315=1,"Yes",Data1!CZ315="null","null")</f>
        <v>No</v>
      </c>
    </row>
  </sheetData>
  <autoFilter ref="A1:N313" xr:uid="{DF6BD5DA-544F-47CC-9F48-929B0D5C618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4"/>
  <sheetViews>
    <sheetView topLeftCell="A12" workbookViewId="0"/>
  </sheetViews>
  <sheetFormatPr defaultRowHeight="13.2" x14ac:dyDescent="0.25"/>
  <cols>
    <col min="3" max="3" width="19" bestFit="1" customWidth="1"/>
    <col min="4" max="4" width="16.44140625" bestFit="1" customWidth="1"/>
    <col min="16" max="16" width="4.77734375" bestFit="1" customWidth="1"/>
    <col min="17" max="17" width="12.109375" bestFit="1" customWidth="1"/>
    <col min="18" max="18" width="17.88671875" bestFit="1" customWidth="1"/>
    <col min="19" max="19" width="22.33203125" bestFit="1" customWidth="1"/>
    <col min="20" max="20" width="21.44140625" bestFit="1" customWidth="1"/>
    <col min="21" max="22" width="5" bestFit="1" customWidth="1"/>
    <col min="23" max="23" width="6" bestFit="1" customWidth="1"/>
    <col min="24" max="24" width="5" bestFit="1" customWidth="1"/>
    <col min="25" max="25" width="6" bestFit="1" customWidth="1"/>
    <col min="26" max="26" width="5" bestFit="1" customWidth="1"/>
    <col min="27" max="27" width="6" bestFit="1" customWidth="1"/>
    <col min="28" max="29" width="5" bestFit="1" customWidth="1"/>
    <col min="30" max="30" width="4" bestFit="1" customWidth="1"/>
    <col min="31" max="31" width="6" bestFit="1" customWidth="1"/>
    <col min="32" max="33" width="5" bestFit="1" customWidth="1"/>
    <col min="34" max="34" width="4" bestFit="1" customWidth="1"/>
    <col min="35" max="35" width="5" bestFit="1" customWidth="1"/>
    <col min="36" max="36" width="6" bestFit="1" customWidth="1"/>
    <col min="37" max="37" width="2" bestFit="1" customWidth="1"/>
    <col min="38" max="38" width="6" bestFit="1" customWidth="1"/>
    <col min="39" max="39" width="5" bestFit="1" customWidth="1"/>
    <col min="40" max="40" width="6" bestFit="1" customWidth="1"/>
    <col min="41" max="41" width="5" bestFit="1" customWidth="1"/>
    <col min="42" max="43" width="6" bestFit="1" customWidth="1"/>
    <col min="44" max="46" width="5" bestFit="1" customWidth="1"/>
    <col min="47" max="47" width="6" bestFit="1" customWidth="1"/>
    <col min="48" max="48" width="5" bestFit="1" customWidth="1"/>
    <col min="49" max="49" width="6" bestFit="1" customWidth="1"/>
    <col min="50" max="51" width="5" bestFit="1" customWidth="1"/>
    <col min="52" max="54" width="6" bestFit="1" customWidth="1"/>
    <col min="55" max="55" width="4" bestFit="1" customWidth="1"/>
    <col min="56" max="56" width="6" bestFit="1" customWidth="1"/>
    <col min="57" max="57" width="5" bestFit="1" customWidth="1"/>
    <col min="58" max="58" width="6" bestFit="1" customWidth="1"/>
    <col min="59" max="59" width="4" bestFit="1" customWidth="1"/>
    <col min="60" max="61" width="5" bestFit="1" customWidth="1"/>
    <col min="62" max="62" width="6" bestFit="1" customWidth="1"/>
    <col min="63" max="67" width="5" bestFit="1" customWidth="1"/>
    <col min="68" max="68" width="4" bestFit="1" customWidth="1"/>
    <col min="69" max="69" width="6" bestFit="1" customWidth="1"/>
    <col min="70" max="72" width="5" bestFit="1" customWidth="1"/>
    <col min="73" max="73" width="4" bestFit="1" customWidth="1"/>
    <col min="74" max="76" width="5" bestFit="1" customWidth="1"/>
    <col min="77" max="77" width="6" bestFit="1" customWidth="1"/>
    <col min="78" max="79" width="5" bestFit="1" customWidth="1"/>
    <col min="80" max="80" width="4" bestFit="1" customWidth="1"/>
    <col min="81" max="81" width="5" bestFit="1" customWidth="1"/>
    <col min="82" max="82" width="6" bestFit="1" customWidth="1"/>
    <col min="83" max="84" width="5" bestFit="1" customWidth="1"/>
    <col min="85" max="85" width="4" bestFit="1" customWidth="1"/>
    <col min="86" max="86" width="6" bestFit="1" customWidth="1"/>
    <col min="87" max="87" width="5" bestFit="1" customWidth="1"/>
    <col min="88" max="88" width="6" bestFit="1" customWidth="1"/>
    <col min="89" max="89" width="5" bestFit="1" customWidth="1"/>
    <col min="90" max="90" width="6" bestFit="1" customWidth="1"/>
    <col min="91" max="91" width="5" bestFit="1" customWidth="1"/>
    <col min="92" max="92" width="4" bestFit="1" customWidth="1"/>
    <col min="93" max="95" width="5" bestFit="1" customWidth="1"/>
    <col min="96" max="96" width="6" bestFit="1" customWidth="1"/>
    <col min="97" max="98" width="5" bestFit="1" customWidth="1"/>
    <col min="99" max="100" width="6" bestFit="1" customWidth="1"/>
    <col min="101" max="101" width="4" bestFit="1" customWidth="1"/>
    <col min="102" max="102" width="5" bestFit="1" customWidth="1"/>
    <col min="103" max="103" width="6" bestFit="1" customWidth="1"/>
    <col min="104" max="104" width="5" bestFit="1" customWidth="1"/>
    <col min="105" max="105" width="6" bestFit="1" customWidth="1"/>
    <col min="106" max="106" width="5" bestFit="1" customWidth="1"/>
    <col min="107" max="107" width="6" bestFit="1" customWidth="1"/>
    <col min="108" max="108" width="5" bestFit="1" customWidth="1"/>
    <col min="109" max="109" width="2" bestFit="1" customWidth="1"/>
    <col min="110" max="110" width="6" bestFit="1" customWidth="1"/>
    <col min="111" max="111" width="5" bestFit="1" customWidth="1"/>
    <col min="112" max="112" width="6" bestFit="1" customWidth="1"/>
    <col min="113" max="113" width="5" bestFit="1" customWidth="1"/>
    <col min="114" max="116" width="6" bestFit="1" customWidth="1"/>
    <col min="117" max="117" width="4" bestFit="1" customWidth="1"/>
    <col min="118" max="118" width="6" bestFit="1" customWidth="1"/>
    <col min="119" max="120" width="5" bestFit="1" customWidth="1"/>
    <col min="121" max="121" width="6" bestFit="1" customWidth="1"/>
    <col min="122" max="122" width="5" bestFit="1" customWidth="1"/>
    <col min="123" max="123" width="6" bestFit="1" customWidth="1"/>
    <col min="124" max="125" width="5" bestFit="1" customWidth="1"/>
    <col min="126" max="126" width="4" bestFit="1" customWidth="1"/>
    <col min="127" max="128" width="5" bestFit="1" customWidth="1"/>
    <col min="129" max="129" width="6" bestFit="1" customWidth="1"/>
    <col min="130" max="132" width="5" bestFit="1" customWidth="1"/>
    <col min="133" max="133" width="4" bestFit="1" customWidth="1"/>
    <col min="134" max="134" width="6" bestFit="1" customWidth="1"/>
    <col min="135" max="138" width="5" bestFit="1" customWidth="1"/>
    <col min="139" max="139" width="6" bestFit="1" customWidth="1"/>
    <col min="140" max="142" width="5" bestFit="1" customWidth="1"/>
    <col min="143" max="143" width="4" bestFit="1" customWidth="1"/>
    <col min="144" max="144" width="5" bestFit="1" customWidth="1"/>
    <col min="145" max="145" width="6" bestFit="1" customWidth="1"/>
    <col min="146" max="146" width="5" bestFit="1" customWidth="1"/>
    <col min="147" max="147" width="6" bestFit="1" customWidth="1"/>
    <col min="148" max="148" width="5" bestFit="1" customWidth="1"/>
    <col min="149" max="152" width="6" bestFit="1" customWidth="1"/>
    <col min="153" max="153" width="4" bestFit="1" customWidth="1"/>
    <col min="154" max="154" width="6" bestFit="1" customWidth="1"/>
    <col min="155" max="155" width="5" bestFit="1" customWidth="1"/>
    <col min="156" max="156" width="6" bestFit="1" customWidth="1"/>
    <col min="157" max="160" width="5" bestFit="1" customWidth="1"/>
    <col min="161" max="161" width="4" bestFit="1" customWidth="1"/>
    <col min="162" max="163" width="5" bestFit="1" customWidth="1"/>
    <col min="164" max="164" width="6" bestFit="1" customWidth="1"/>
    <col min="165" max="165" width="5" bestFit="1" customWidth="1"/>
    <col min="166" max="166" width="6" bestFit="1" customWidth="1"/>
    <col min="167" max="167" width="4" bestFit="1" customWidth="1"/>
    <col min="168" max="170" width="5" bestFit="1" customWidth="1"/>
    <col min="171" max="171" width="6" bestFit="1" customWidth="1"/>
    <col min="172" max="172" width="4" bestFit="1" customWidth="1"/>
    <col min="173" max="173" width="5" bestFit="1" customWidth="1"/>
    <col min="174" max="174" width="4" bestFit="1" customWidth="1"/>
    <col min="175" max="175" width="5" bestFit="1" customWidth="1"/>
    <col min="176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0" width="6" bestFit="1" customWidth="1"/>
    <col min="181" max="181" width="2" bestFit="1" customWidth="1"/>
    <col min="182" max="182" width="6" bestFit="1" customWidth="1"/>
    <col min="183" max="186" width="5" bestFit="1" customWidth="1"/>
    <col min="187" max="187" width="6" bestFit="1" customWidth="1"/>
    <col min="188" max="189" width="5" bestFit="1" customWidth="1"/>
    <col min="190" max="190" width="4" bestFit="1" customWidth="1"/>
    <col min="191" max="191" width="5" bestFit="1" customWidth="1"/>
    <col min="192" max="192" width="4.109375" bestFit="1" customWidth="1"/>
    <col min="193" max="193" width="11.33203125" bestFit="1" customWidth="1"/>
  </cols>
  <sheetData>
    <row r="1" spans="1:20" x14ac:dyDescent="0.25">
      <c r="A1" s="46" t="s">
        <v>1515</v>
      </c>
      <c r="B1" s="46" t="s">
        <v>1517</v>
      </c>
      <c r="C1" s="50" t="s">
        <v>1518</v>
      </c>
      <c r="D1" s="50" t="s">
        <v>1513</v>
      </c>
    </row>
    <row r="2" spans="1:20" x14ac:dyDescent="0.25">
      <c r="A2">
        <v>0.5</v>
      </c>
      <c r="B2">
        <v>0</v>
      </c>
      <c r="C2">
        <f t="shared" ref="C2:C42" si="0">(B2/B$44)/0.1</f>
        <v>0</v>
      </c>
      <c r="D2">
        <f>_xlfn.NORM.DIST(A2,GETPIVOTDATA("Average  of weight_babay",Weight_baby!$P$3),GETPIVOTDATA("StdDev  of weight_babay",Weight_baby!$P$3),FALSE)</f>
        <v>1.0553543052991205E-3</v>
      </c>
      <c r="P2" s="50" t="s">
        <v>1514</v>
      </c>
    </row>
    <row r="3" spans="1:20" x14ac:dyDescent="0.25">
      <c r="A3">
        <v>0.6</v>
      </c>
      <c r="B3">
        <v>0</v>
      </c>
      <c r="C3">
        <f t="shared" si="0"/>
        <v>0</v>
      </c>
      <c r="D3">
        <f>_xlfn.NORM.DIST(A3,GETPIVOTDATA("Average  of weight_babay",Weight_baby!$P$3),GETPIVOTDATA("StdDev  of weight_babay",Weight_baby!$P$3),FALSE)</f>
        <v>1.7302289051354617E-3</v>
      </c>
      <c r="P3" s="34"/>
      <c r="Q3" s="37" t="s">
        <v>1492</v>
      </c>
      <c r="R3" s="35"/>
      <c r="S3" s="35"/>
      <c r="T3" s="36"/>
    </row>
    <row r="4" spans="1:20" ht="26.4" x14ac:dyDescent="0.25">
      <c r="A4">
        <v>0.7</v>
      </c>
      <c r="B4">
        <v>0</v>
      </c>
      <c r="C4">
        <f t="shared" si="0"/>
        <v>0</v>
      </c>
      <c r="D4">
        <f>_xlfn.NORM.DIST(A4,GETPIVOTDATA("Average  of weight_babay",Weight_baby!$P$3),GETPIVOTDATA("StdDev  of weight_babay",Weight_baby!$P$3),FALSE)</f>
        <v>2.7798330257105854E-3</v>
      </c>
      <c r="P4" s="45"/>
      <c r="Q4" s="64" t="s">
        <v>1651</v>
      </c>
      <c r="R4" s="65" t="s">
        <v>1650</v>
      </c>
      <c r="S4" s="65" t="s">
        <v>1652</v>
      </c>
      <c r="T4" s="66" t="s">
        <v>1653</v>
      </c>
    </row>
    <row r="5" spans="1:20" x14ac:dyDescent="0.25">
      <c r="A5">
        <v>0.8</v>
      </c>
      <c r="B5">
        <v>1</v>
      </c>
      <c r="C5">
        <f t="shared" si="0"/>
        <v>3.215434083601286E-2</v>
      </c>
      <c r="D5">
        <f>_xlfn.NORM.DIST(A5,GETPIVOTDATA("Average  of weight_babay",Weight_baby!$P$3),GETPIVOTDATA("StdDev  of weight_babay",Weight_baby!$P$3),FALSE)</f>
        <v>4.3766692503468176E-3</v>
      </c>
      <c r="P5" s="38" t="s">
        <v>1491</v>
      </c>
      <c r="Q5" s="41">
        <v>4.49</v>
      </c>
      <c r="R5" s="42">
        <v>0.77</v>
      </c>
      <c r="S5" s="42">
        <v>2.992572347266881</v>
      </c>
      <c r="T5" s="43">
        <v>0.70290157187830504</v>
      </c>
    </row>
    <row r="6" spans="1:20" x14ac:dyDescent="0.25">
      <c r="A6">
        <v>0.9</v>
      </c>
      <c r="B6">
        <v>4</v>
      </c>
      <c r="C6">
        <f t="shared" si="0"/>
        <v>0.12861736334405144</v>
      </c>
      <c r="D6">
        <f>_xlfn.NORM.DIST(A6,GETPIVOTDATA("Average  of weight_babay",Weight_baby!$P$3),GETPIVOTDATA("StdDev  of weight_babay",Weight_baby!$P$3),FALSE)</f>
        <v>6.7527180315915441E-3</v>
      </c>
    </row>
    <row r="7" spans="1:20" x14ac:dyDescent="0.25">
      <c r="A7">
        <v>1</v>
      </c>
      <c r="B7">
        <v>2</v>
      </c>
      <c r="C7">
        <f t="shared" si="0"/>
        <v>6.4308681672025719E-2</v>
      </c>
      <c r="D7">
        <f>_xlfn.NORM.DIST(A7,GETPIVOTDATA("Average  of weight_babay",Weight_baby!$P$3),GETPIVOTDATA("StdDev  of weight_babay",Weight_baby!$P$3),FALSE)</f>
        <v>1.020994432134687E-2</v>
      </c>
    </row>
    <row r="8" spans="1:20" x14ac:dyDescent="0.25">
      <c r="A8">
        <v>1.1000000000000001</v>
      </c>
      <c r="B8">
        <v>1</v>
      </c>
      <c r="C8">
        <f t="shared" si="0"/>
        <v>3.215434083601286E-2</v>
      </c>
      <c r="D8">
        <f>_xlfn.NORM.DIST(A8,GETPIVOTDATA("Average  of weight_babay",Weight_baby!$P$3),GETPIVOTDATA("StdDev  of weight_babay",Weight_baby!$P$3),FALSE)</f>
        <v>1.5127877607831679E-2</v>
      </c>
    </row>
    <row r="9" spans="1:20" x14ac:dyDescent="0.25">
      <c r="A9">
        <v>1.2</v>
      </c>
      <c r="B9">
        <v>0</v>
      </c>
      <c r="C9">
        <f t="shared" si="0"/>
        <v>0</v>
      </c>
      <c r="D9">
        <f>_xlfn.NORM.DIST(A9,GETPIVOTDATA("Average  of weight_babay",Weight_baby!$P$3),GETPIVOTDATA("StdDev  of weight_babay",Weight_baby!$P$3),FALSE)</f>
        <v>2.1965571184302417E-2</v>
      </c>
    </row>
    <row r="10" spans="1:20" x14ac:dyDescent="0.25">
      <c r="A10">
        <v>1.3</v>
      </c>
      <c r="B10">
        <v>1</v>
      </c>
      <c r="C10">
        <f t="shared" si="0"/>
        <v>3.215434083601286E-2</v>
      </c>
      <c r="D10">
        <f>_xlfn.NORM.DIST(A10,GETPIVOTDATA("Average  of weight_babay",Weight_baby!$P$3),GETPIVOTDATA("StdDev  of weight_babay",Weight_baby!$P$3),FALSE)</f>
        <v>3.1254810499315853E-2</v>
      </c>
    </row>
    <row r="11" spans="1:20" x14ac:dyDescent="0.25">
      <c r="A11">
        <v>1.4</v>
      </c>
      <c r="B11">
        <v>1</v>
      </c>
      <c r="C11">
        <f t="shared" si="0"/>
        <v>3.215434083601286E-2</v>
      </c>
      <c r="D11">
        <f>_xlfn.NORM.DIST(A11,GETPIVOTDATA("Average  of weight_babay",Weight_baby!$P$3),GETPIVOTDATA("StdDev  of weight_babay",Weight_baby!$P$3),FALSE)</f>
        <v>4.3581393194656891E-2</v>
      </c>
    </row>
    <row r="12" spans="1:20" x14ac:dyDescent="0.25">
      <c r="A12">
        <v>1.5</v>
      </c>
      <c r="B12">
        <v>2</v>
      </c>
      <c r="C12">
        <f t="shared" si="0"/>
        <v>6.4308681672025719E-2</v>
      </c>
      <c r="D12">
        <f>_xlfn.NORM.DIST(A12,GETPIVOTDATA("Average  of weight_babay",Weight_baby!$P$3),GETPIVOTDATA("StdDev  of weight_babay",Weight_baby!$P$3),FALSE)</f>
        <v>5.955184474873669E-2</v>
      </c>
    </row>
    <row r="13" spans="1:20" x14ac:dyDescent="0.25">
      <c r="A13">
        <v>1.6</v>
      </c>
      <c r="B13">
        <v>2</v>
      </c>
      <c r="C13">
        <f t="shared" si="0"/>
        <v>6.4308681672025719E-2</v>
      </c>
      <c r="D13">
        <f>_xlfn.NORM.DIST(A13,GETPIVOTDATA("Average  of weight_babay",Weight_baby!$P$3),GETPIVOTDATA("StdDev  of weight_babay",Weight_baby!$P$3),FALSE)</f>
        <v>7.97442172206074E-2</v>
      </c>
    </row>
    <row r="14" spans="1:20" x14ac:dyDescent="0.25">
      <c r="A14">
        <v>1.7</v>
      </c>
      <c r="B14">
        <v>5</v>
      </c>
      <c r="C14">
        <f t="shared" si="0"/>
        <v>0.16077170418006428</v>
      </c>
      <c r="D14">
        <f>_xlfn.NORM.DIST(A14,GETPIVOTDATA("Average  of weight_babay",Weight_baby!$P$3),GETPIVOTDATA("StdDev  of weight_babay",Weight_baby!$P$3),FALSE)</f>
        <v>0.10464369099455879</v>
      </c>
    </row>
    <row r="15" spans="1:20" x14ac:dyDescent="0.25">
      <c r="A15">
        <v>1.8</v>
      </c>
      <c r="B15">
        <v>2</v>
      </c>
      <c r="C15">
        <f t="shared" si="0"/>
        <v>6.4308681672025719E-2</v>
      </c>
      <c r="D15">
        <f>_xlfn.NORM.DIST(A15,GETPIVOTDATA("Average  of weight_babay",Weight_baby!$P$3),GETPIVOTDATA("StdDev  of weight_babay",Weight_baby!$P$3),FALSE)</f>
        <v>0.13456644224343503</v>
      </c>
    </row>
    <row r="16" spans="1:20" x14ac:dyDescent="0.25">
      <c r="A16">
        <v>1.9</v>
      </c>
      <c r="B16">
        <v>2</v>
      </c>
      <c r="C16">
        <f t="shared" si="0"/>
        <v>6.4308681672025719E-2</v>
      </c>
      <c r="D16">
        <f>_xlfn.NORM.DIST(A16,GETPIVOTDATA("Average  of weight_babay",Weight_baby!$P$3),GETPIVOTDATA("StdDev  of weight_babay",Weight_baby!$P$3),FALSE)</f>
        <v>0.16957833288190163</v>
      </c>
    </row>
    <row r="17" spans="1:4" x14ac:dyDescent="0.25">
      <c r="A17">
        <v>2</v>
      </c>
      <c r="B17">
        <v>4</v>
      </c>
      <c r="C17">
        <f t="shared" si="0"/>
        <v>0.12861736334405144</v>
      </c>
      <c r="D17">
        <f>_xlfn.NORM.DIST(A17,GETPIVOTDATA("Average  of weight_babay",Weight_baby!$P$3),GETPIVOTDATA("StdDev  of weight_babay",Weight_baby!$P$3),FALSE)</f>
        <v>0.20941791084811448</v>
      </c>
    </row>
    <row r="18" spans="1:4" x14ac:dyDescent="0.25">
      <c r="A18">
        <v>2.1</v>
      </c>
      <c r="B18">
        <v>7</v>
      </c>
      <c r="C18">
        <f t="shared" si="0"/>
        <v>0.22508038585209003</v>
      </c>
      <c r="D18">
        <f>_xlfn.NORM.DIST(A18,GETPIVOTDATA("Average  of weight_babay",Weight_baby!$P$3),GETPIVOTDATA("StdDev  of weight_babay",Weight_baby!$P$3),FALSE)</f>
        <v>0.25343532830058313</v>
      </c>
    </row>
    <row r="19" spans="1:4" x14ac:dyDescent="0.25">
      <c r="A19">
        <v>2.2000000000000002</v>
      </c>
      <c r="B19">
        <v>13</v>
      </c>
      <c r="C19">
        <f t="shared" si="0"/>
        <v>0.41800643086816719</v>
      </c>
      <c r="D19">
        <f>_xlfn.NORM.DIST(A19,GETPIVOTDATA("Average  of weight_babay",Weight_baby!$P$3),GETPIVOTDATA("StdDev  of weight_babay",Weight_baby!$P$3),FALSE)</f>
        <v>0.30055942859050022</v>
      </c>
    </row>
    <row r="20" spans="1:4" x14ac:dyDescent="0.25">
      <c r="A20">
        <v>2.2999999999999998</v>
      </c>
      <c r="B20">
        <v>4</v>
      </c>
      <c r="C20">
        <f t="shared" si="0"/>
        <v>0.12861736334405144</v>
      </c>
      <c r="D20">
        <f>_xlfn.NORM.DIST(A20,GETPIVOTDATA("Average  of weight_babay",Weight_baby!$P$3),GETPIVOTDATA("StdDev  of weight_babay",Weight_baby!$P$3),FALSE)</f>
        <v>0.34930389525775124</v>
      </c>
    </row>
    <row r="21" spans="1:4" x14ac:dyDescent="0.25">
      <c r="A21">
        <v>2.4</v>
      </c>
      <c r="B21">
        <v>10</v>
      </c>
      <c r="C21">
        <f t="shared" si="0"/>
        <v>0.32154340836012857</v>
      </c>
      <c r="D21">
        <f>_xlfn.NORM.DIST(A21,GETPIVOTDATA("Average  of weight_babay",Weight_baby!$P$3),GETPIVOTDATA("StdDev  of weight_babay",Weight_baby!$P$3),FALSE)</f>
        <v>0.397819778559027</v>
      </c>
    </row>
    <row r="22" spans="1:4" x14ac:dyDescent="0.25">
      <c r="A22">
        <v>2.5</v>
      </c>
      <c r="B22">
        <v>7</v>
      </c>
      <c r="C22">
        <f t="shared" si="0"/>
        <v>0.22508038585209003</v>
      </c>
      <c r="D22">
        <f>_xlfn.NORM.DIST(A22,GETPIVOTDATA("Average  of weight_babay",Weight_baby!$P$3),GETPIVOTDATA("StdDev  of weight_babay",Weight_baby!$P$3),FALSE)</f>
        <v>0.44399612954413764</v>
      </c>
    </row>
    <row r="23" spans="1:4" x14ac:dyDescent="0.25">
      <c r="A23">
        <v>2.6</v>
      </c>
      <c r="B23">
        <v>11</v>
      </c>
      <c r="C23">
        <f t="shared" si="0"/>
        <v>0.35369774919614144</v>
      </c>
      <c r="D23">
        <f>_xlfn.NORM.DIST(A23,GETPIVOTDATA("Average  of weight_babay",Weight_baby!$P$3),GETPIVOTDATA("StdDev  of weight_babay",Weight_baby!$P$3),FALSE)</f>
        <v>0.48560356623439382</v>
      </c>
    </row>
    <row r="24" spans="1:4" x14ac:dyDescent="0.25">
      <c r="A24">
        <v>2.7</v>
      </c>
      <c r="B24">
        <v>6</v>
      </c>
      <c r="C24">
        <f t="shared" si="0"/>
        <v>0.19292604501607719</v>
      </c>
      <c r="D24">
        <f>_xlfn.NORM.DIST(A24,GETPIVOTDATA("Average  of weight_babay",Weight_baby!$P$3),GETPIVOTDATA("StdDev  of weight_babay",Weight_baby!$P$3),FALSE)</f>
        <v>0.5204684652201419</v>
      </c>
    </row>
    <row r="25" spans="1:4" x14ac:dyDescent="0.25">
      <c r="A25">
        <v>2.8</v>
      </c>
      <c r="B25">
        <v>17</v>
      </c>
      <c r="C25">
        <f t="shared" si="0"/>
        <v>0.54662379421221863</v>
      </c>
      <c r="D25">
        <f>_xlfn.NORM.DIST(A25,GETPIVOTDATA("Average  of weight_babay",Weight_baby!$P$3),GETPIVOTDATA("StdDev  of weight_babay",Weight_baby!$P$3),FALSE)</f>
        <v>0.54665943099249292</v>
      </c>
    </row>
    <row r="26" spans="1:4" x14ac:dyDescent="0.25">
      <c r="A26">
        <v>2.9</v>
      </c>
      <c r="B26">
        <v>12</v>
      </c>
      <c r="C26">
        <f t="shared" si="0"/>
        <v>0.38585209003215437</v>
      </c>
      <c r="D26">
        <f>_xlfn.NORM.DIST(A26,GETPIVOTDATA("Average  of weight_babay",Weight_baby!$P$3),GETPIVOTDATA("StdDev  of weight_babay",Weight_baby!$P$3),FALSE)</f>
        <v>0.5626640128120981</v>
      </c>
    </row>
    <row r="27" spans="1:4" x14ac:dyDescent="0.25">
      <c r="A27">
        <v>3</v>
      </c>
      <c r="B27">
        <v>20</v>
      </c>
      <c r="C27">
        <f t="shared" si="0"/>
        <v>0.64308681672025714</v>
      </c>
      <c r="D27">
        <f>_xlfn.NORM.DIST(A27,GETPIVOTDATA("Average  of weight_babay",Weight_baby!$P$3),GETPIVOTDATA("StdDev  of weight_babay",Weight_baby!$P$3),FALSE)</f>
        <v>0.56753324105106406</v>
      </c>
    </row>
    <row r="28" spans="1:4" x14ac:dyDescent="0.25">
      <c r="A28">
        <v>3.1</v>
      </c>
      <c r="B28">
        <v>21</v>
      </c>
      <c r="C28">
        <f t="shared" si="0"/>
        <v>0.67524115755627012</v>
      </c>
      <c r="D28">
        <f>_xlfn.NORM.DIST(A28,GETPIVOTDATA("Average  of weight_babay",Weight_baby!$P$3),GETPIVOTDATA("StdDev  of weight_babay",Weight_baby!$P$3),FALSE)</f>
        <v>0.56097478213430407</v>
      </c>
    </row>
    <row r="29" spans="1:4" x14ac:dyDescent="0.25">
      <c r="A29">
        <v>3.2</v>
      </c>
      <c r="B29">
        <v>29</v>
      </c>
      <c r="C29">
        <f t="shared" si="0"/>
        <v>0.93247588424437289</v>
      </c>
      <c r="D29">
        <f>_xlfn.NORM.DIST(A29,GETPIVOTDATA("Average  of weight_babay",Weight_baby!$P$3),GETPIVOTDATA("StdDev  of weight_babay",Weight_baby!$P$3),FALSE)</f>
        <v>0.54338199475024285</v>
      </c>
    </row>
    <row r="30" spans="1:4" x14ac:dyDescent="0.25">
      <c r="A30">
        <v>3.3</v>
      </c>
      <c r="B30">
        <v>14</v>
      </c>
      <c r="C30">
        <f t="shared" si="0"/>
        <v>0.45016077170418006</v>
      </c>
      <c r="D30">
        <f>_xlfn.NORM.DIST(A30,GETPIVOTDATA("Average  of weight_babay",Weight_baby!$P$3),GETPIVOTDATA("StdDev  of weight_babay",Weight_baby!$P$3),FALSE)</f>
        <v>0.51579487097688781</v>
      </c>
    </row>
    <row r="31" spans="1:4" x14ac:dyDescent="0.25">
      <c r="A31">
        <v>3.4</v>
      </c>
      <c r="B31">
        <v>22</v>
      </c>
      <c r="C31">
        <f t="shared" si="0"/>
        <v>0.70739549839228288</v>
      </c>
      <c r="D31">
        <f>_xlfn.NORM.DIST(A31,GETPIVOTDATA("Average  of weight_babay",Weight_baby!$P$3),GETPIVOTDATA("StdDev  of weight_babay",Weight_baby!$P$3),FALSE)</f>
        <v>0.47979825600999337</v>
      </c>
    </row>
    <row r="32" spans="1:4" x14ac:dyDescent="0.25">
      <c r="A32">
        <v>3.5</v>
      </c>
      <c r="B32">
        <v>24</v>
      </c>
      <c r="C32">
        <f t="shared" si="0"/>
        <v>0.77170418006430874</v>
      </c>
      <c r="D32">
        <f>_xlfn.NORM.DIST(A32,GETPIVOTDATA("Average  of weight_babay",Weight_baby!$P$3),GETPIVOTDATA("StdDev  of weight_babay",Weight_baby!$P$3),FALSE)</f>
        <v>0.43737119892659115</v>
      </c>
    </row>
    <row r="33" spans="1:4" x14ac:dyDescent="0.25">
      <c r="A33">
        <v>3.6</v>
      </c>
      <c r="B33">
        <v>21</v>
      </c>
      <c r="C33">
        <f t="shared" si="0"/>
        <v>0.67524115755627012</v>
      </c>
      <c r="D33">
        <f>_xlfn.NORM.DIST(A33,GETPIVOTDATA("Average  of weight_babay",Weight_baby!$P$3),GETPIVOTDATA("StdDev  of weight_babay",Weight_baby!$P$3),FALSE)</f>
        <v>0.39070733772636385</v>
      </c>
    </row>
    <row r="34" spans="1:4" x14ac:dyDescent="0.25">
      <c r="A34">
        <v>3.7</v>
      </c>
      <c r="B34">
        <v>13</v>
      </c>
      <c r="C34">
        <f t="shared" si="0"/>
        <v>0.41800643086816719</v>
      </c>
      <c r="D34">
        <f>_xlfn.NORM.DIST(A34,GETPIVOTDATA("Average  of weight_babay",Weight_baby!$P$3),GETPIVOTDATA("StdDev  of weight_babay",Weight_baby!$P$3),FALSE)</f>
        <v>0.34202891632586735</v>
      </c>
    </row>
    <row r="35" spans="1:4" x14ac:dyDescent="0.25">
      <c r="A35">
        <v>3.8</v>
      </c>
      <c r="B35">
        <v>9</v>
      </c>
      <c r="C35">
        <f t="shared" si="0"/>
        <v>0.28938906752411575</v>
      </c>
      <c r="D35">
        <f>_xlfn.NORM.DIST(A35,GETPIVOTDATA("Average  of weight_babay",Weight_baby!$P$3),GETPIVOTDATA("StdDev  of weight_babay",Weight_baby!$P$3),FALSE)</f>
        <v>0.29341610756293396</v>
      </c>
    </row>
    <row r="36" spans="1:4" x14ac:dyDescent="0.25">
      <c r="A36">
        <v>3.9</v>
      </c>
      <c r="B36">
        <v>3</v>
      </c>
      <c r="C36">
        <f t="shared" si="0"/>
        <v>9.6463022508038593E-2</v>
      </c>
      <c r="D36">
        <f>_xlfn.NORM.DIST(A36,GETPIVOTDATA("Average  of weight_babay",Weight_baby!$P$3),GETPIVOTDATA("StdDev  of weight_babay",Weight_baby!$P$3),FALSE)</f>
        <v>0.24666921338857134</v>
      </c>
    </row>
    <row r="37" spans="1:4" x14ac:dyDescent="0.25">
      <c r="A37">
        <v>4</v>
      </c>
      <c r="B37">
        <v>10</v>
      </c>
      <c r="C37">
        <f t="shared" si="0"/>
        <v>0.32154340836012857</v>
      </c>
      <c r="D37">
        <f>_xlfn.NORM.DIST(A37,GETPIVOTDATA("Average  of weight_babay",Weight_baby!$P$3),GETPIVOTDATA("StdDev  of weight_babay",Weight_baby!$P$3),FALSE)</f>
        <v>0.20321502575408967</v>
      </c>
    </row>
    <row r="38" spans="1:4" x14ac:dyDescent="0.25">
      <c r="A38">
        <v>4.0999999999999996</v>
      </c>
      <c r="B38">
        <v>4</v>
      </c>
      <c r="C38">
        <f t="shared" si="0"/>
        <v>0.12861736334405144</v>
      </c>
      <c r="D38">
        <f>_xlfn.NORM.DIST(A38,GETPIVOTDATA("Average  of weight_babay",Weight_baby!$P$3),GETPIVOTDATA("StdDev  of weight_babay",Weight_baby!$P$3),FALSE)</f>
        <v>0.16406145342273351</v>
      </c>
    </row>
    <row r="39" spans="1:4" x14ac:dyDescent="0.25">
      <c r="A39">
        <v>4.2</v>
      </c>
      <c r="B39">
        <v>3</v>
      </c>
      <c r="C39">
        <f t="shared" si="0"/>
        <v>9.6463022508038593E-2</v>
      </c>
      <c r="D39">
        <f>_xlfn.NORM.DIST(A39,GETPIVOTDATA("Average  of weight_babay",Weight_baby!$P$3),GETPIVOTDATA("StdDev  of weight_babay",Weight_baby!$P$3),FALSE)</f>
        <v>0.1297977496518469</v>
      </c>
    </row>
    <row r="40" spans="1:4" x14ac:dyDescent="0.25">
      <c r="A40">
        <v>4.3</v>
      </c>
      <c r="B40">
        <v>3</v>
      </c>
      <c r="C40">
        <f t="shared" si="0"/>
        <v>9.6463022508038593E-2</v>
      </c>
      <c r="D40">
        <f>_xlfn.NORM.DIST(A40,GETPIVOTDATA("Average  of weight_babay",Weight_baby!$P$3),GETPIVOTDATA("StdDev  of weight_babay",Weight_baby!$P$3),FALSE)</f>
        <v>0.10063235628027309</v>
      </c>
    </row>
    <row r="41" spans="1:4" x14ac:dyDescent="0.25">
      <c r="A41">
        <v>4.4000000000000004</v>
      </c>
      <c r="B41">
        <v>0</v>
      </c>
      <c r="C41">
        <f t="shared" si="0"/>
        <v>0</v>
      </c>
      <c r="D41">
        <f>_xlfn.NORM.DIST(A41,GETPIVOTDATA("Average  of weight_babay",Weight_baby!$P$3),GETPIVOTDATA("StdDev  of weight_babay",Weight_baby!$P$3),FALSE)</f>
        <v>7.6457129822050385E-2</v>
      </c>
    </row>
    <row r="42" spans="1:4" x14ac:dyDescent="0.25">
      <c r="A42">
        <v>4.5</v>
      </c>
      <c r="B42">
        <v>1</v>
      </c>
      <c r="C42">
        <f t="shared" si="0"/>
        <v>3.215434083601286E-2</v>
      </c>
      <c r="D42">
        <f>_xlfn.NORM.DIST(A42,GETPIVOTDATA("Average  of weight_babay",Weight_baby!$P$3),GETPIVOTDATA("StdDev  of weight_babay",Weight_baby!$P$3),FALSE)</f>
        <v>5.6925677756725426E-2</v>
      </c>
    </row>
    <row r="43" spans="1:4" x14ac:dyDescent="0.25">
      <c r="A43" s="49" t="s">
        <v>1516</v>
      </c>
      <c r="B43" s="49">
        <v>0</v>
      </c>
      <c r="C43" s="49"/>
      <c r="D43" s="49"/>
    </row>
    <row r="44" spans="1:4" x14ac:dyDescent="0.25">
      <c r="B44">
        <f>SUM(B2:B42)</f>
        <v>311</v>
      </c>
      <c r="C44">
        <f>SUM(C2:C42)</f>
        <v>9.9999999999999982</v>
      </c>
      <c r="D44">
        <f>SUM(D2:D42)</f>
        <v>9.8656121863145554</v>
      </c>
    </row>
  </sheetData>
  <sortState xmlns:xlrd2="http://schemas.microsoft.com/office/spreadsheetml/2017/richdata2" ref="A2:A42">
    <sortCondition ref="A2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8"/>
  <sheetViews>
    <sheetView topLeftCell="A8" workbookViewId="0">
      <selection activeCell="B23" sqref="B23"/>
    </sheetView>
  </sheetViews>
  <sheetFormatPr defaultRowHeight="13.2" x14ac:dyDescent="0.25"/>
  <cols>
    <col min="1" max="1" width="11.33203125" bestFit="1" customWidth="1"/>
    <col min="2" max="2" width="10.21875" bestFit="1" customWidth="1"/>
    <col min="3" max="3" width="20.21875" bestFit="1" customWidth="1"/>
    <col min="5" max="5" width="16.44140625" bestFit="1" customWidth="1"/>
    <col min="15" max="15" width="4.77734375" bestFit="1" customWidth="1"/>
    <col min="16" max="17" width="8.6640625" bestFit="1" customWidth="1"/>
    <col min="18" max="19" width="10.6640625" bestFit="1" customWidth="1"/>
  </cols>
  <sheetData>
    <row r="1" spans="1:19" x14ac:dyDescent="0.25">
      <c r="A1" s="47" t="s">
        <v>1528</v>
      </c>
      <c r="B1" t="s">
        <v>1517</v>
      </c>
      <c r="C1" t="s">
        <v>1518</v>
      </c>
      <c r="E1" s="12" t="s">
        <v>1513</v>
      </c>
    </row>
    <row r="2" spans="1:19" x14ac:dyDescent="0.25">
      <c r="A2" s="48">
        <v>19</v>
      </c>
      <c r="B2">
        <v>2</v>
      </c>
      <c r="C2">
        <v>6.41025641025641E-3</v>
      </c>
      <c r="E2">
        <f>_xlfn.NORM.DIST(A2,GETPIVOTDATA("Average of age_woman",Mother_age!$O$3),GETPIVOTDATA("StdDev of age_woman",Mother_age!$O$3),FALSE)</f>
        <v>9.734692247835193E-3</v>
      </c>
      <c r="O2" s="50" t="s">
        <v>1578</v>
      </c>
    </row>
    <row r="3" spans="1:19" x14ac:dyDescent="0.25">
      <c r="A3" s="48">
        <v>20</v>
      </c>
      <c r="B3">
        <v>8</v>
      </c>
      <c r="C3">
        <v>2.564102564102564E-2</v>
      </c>
      <c r="E3">
        <f>_xlfn.NORM.DIST(A3,GETPIVOTDATA("Average of age_woman",Mother_age!$O$3),GETPIVOTDATA("StdDev of age_woman",Mother_age!$O$3),FALSE)</f>
        <v>1.3918957784773638E-2</v>
      </c>
      <c r="O3" s="34"/>
      <c r="P3" s="37" t="s">
        <v>1492</v>
      </c>
      <c r="Q3" s="35"/>
      <c r="R3" s="35"/>
      <c r="S3" s="36"/>
    </row>
    <row r="4" spans="1:19" ht="39.6" x14ac:dyDescent="0.25">
      <c r="A4" s="48">
        <v>21</v>
      </c>
      <c r="B4">
        <v>11</v>
      </c>
      <c r="C4">
        <v>3.5256410256410256E-2</v>
      </c>
      <c r="E4">
        <f>_xlfn.NORM.DIST(A4,GETPIVOTDATA("Average of age_woman",Mother_age!$O$3),GETPIVOTDATA("StdDev of age_woman",Mother_age!$O$3),FALSE)</f>
        <v>1.9225088039240404E-2</v>
      </c>
      <c r="O4" s="45"/>
      <c r="P4" s="64" t="s">
        <v>1524</v>
      </c>
      <c r="Q4" s="65" t="s">
        <v>1525</v>
      </c>
      <c r="R4" s="65" t="s">
        <v>1526</v>
      </c>
      <c r="S4" s="66" t="s">
        <v>1527</v>
      </c>
    </row>
    <row r="5" spans="1:19" x14ac:dyDescent="0.25">
      <c r="A5" s="48">
        <v>22</v>
      </c>
      <c r="B5">
        <v>9</v>
      </c>
      <c r="C5">
        <v>2.8846153846153848E-2</v>
      </c>
      <c r="E5">
        <f>_xlfn.NORM.DIST(A5,GETPIVOTDATA("Average of age_woman",Mother_age!$O$3),GETPIVOTDATA("StdDev of age_woman",Mother_age!$O$3),FALSE)</f>
        <v>2.5651164463975133E-2</v>
      </c>
      <c r="O5" s="38" t="s">
        <v>1491</v>
      </c>
      <c r="P5" s="38">
        <v>19</v>
      </c>
      <c r="Q5" s="85">
        <v>44</v>
      </c>
      <c r="R5" s="42">
        <v>29.83653846153846</v>
      </c>
      <c r="S5" s="43">
        <v>5.3766984040784189</v>
      </c>
    </row>
    <row r="6" spans="1:19" x14ac:dyDescent="0.25">
      <c r="A6" s="48">
        <v>23</v>
      </c>
      <c r="B6">
        <v>10</v>
      </c>
      <c r="C6">
        <v>3.2051282051282048E-2</v>
      </c>
      <c r="E6">
        <f>_xlfn.NORM.DIST(A6,GETPIVOTDATA("Average of age_woman",Mother_age!$O$3),GETPIVOTDATA("StdDev of age_woman",Mother_age!$O$3),FALSE)</f>
        <v>3.306153104127809E-2</v>
      </c>
    </row>
    <row r="7" spans="1:19" x14ac:dyDescent="0.25">
      <c r="A7" s="48">
        <v>24</v>
      </c>
      <c r="B7">
        <v>14</v>
      </c>
      <c r="C7">
        <v>4.4871794871794872E-2</v>
      </c>
      <c r="E7">
        <f>_xlfn.NORM.DIST(A7,GETPIVOTDATA("Average of age_woman",Mother_age!$O$3),GETPIVOTDATA("StdDev of age_woman",Mother_age!$O$3),FALSE)</f>
        <v>4.1163847996974985E-2</v>
      </c>
    </row>
    <row r="8" spans="1:19" x14ac:dyDescent="0.25">
      <c r="A8" s="48">
        <v>25</v>
      </c>
      <c r="B8">
        <v>13</v>
      </c>
      <c r="C8">
        <v>4.1666666666666664E-2</v>
      </c>
      <c r="E8">
        <f>_xlfn.NORM.DIST(A8,GETPIVOTDATA("Average of age_woman",Mother_age!$O$3),GETPIVOTDATA("StdDev of age_woman",Mother_age!$O$3),FALSE)</f>
        <v>4.9509221636217376E-2</v>
      </c>
    </row>
    <row r="9" spans="1:19" x14ac:dyDescent="0.25">
      <c r="A9" s="48">
        <v>26</v>
      </c>
      <c r="B9">
        <v>21</v>
      </c>
      <c r="C9">
        <v>6.7307692307692304E-2</v>
      </c>
      <c r="E9">
        <f>_xlfn.NORM.DIST(A9,GETPIVOTDATA("Average of age_woman",Mother_age!$O$3),GETPIVOTDATA("StdDev of age_woman",Mother_age!$O$3),FALSE)</f>
        <v>5.7521918126745453E-2</v>
      </c>
    </row>
    <row r="10" spans="1:19" x14ac:dyDescent="0.25">
      <c r="A10" s="48">
        <v>27</v>
      </c>
      <c r="B10">
        <v>16</v>
      </c>
      <c r="C10">
        <v>5.128205128205128E-2</v>
      </c>
      <c r="E10">
        <f>_xlfn.NORM.DIST(A10,GETPIVOTDATA("Average of age_woman",Mother_age!$O$3),GETPIVOTDATA("StdDev of age_woman",Mother_age!$O$3),FALSE)</f>
        <v>6.4559141849753462E-2</v>
      </c>
    </row>
    <row r="11" spans="1:19" x14ac:dyDescent="0.25">
      <c r="A11" s="48">
        <v>28</v>
      </c>
      <c r="B11">
        <v>25</v>
      </c>
      <c r="C11">
        <v>8.0128205128205135E-2</v>
      </c>
      <c r="E11">
        <f>_xlfn.NORM.DIST(A11,GETPIVOTDATA("Average of age_woman",Mother_age!$O$3),GETPIVOTDATA("StdDev of age_woman",Mother_age!$O$3),FALSE)</f>
        <v>6.999375072475196E-2</v>
      </c>
    </row>
    <row r="12" spans="1:19" x14ac:dyDescent="0.25">
      <c r="A12" s="48">
        <v>29</v>
      </c>
      <c r="B12">
        <v>29</v>
      </c>
      <c r="C12">
        <v>9.2948717948717952E-2</v>
      </c>
      <c r="E12">
        <f>_xlfn.NORM.DIST(A12,GETPIVOTDATA("Average of age_woman",Mother_age!$O$3),GETPIVOTDATA("StdDev of age_woman",Mother_age!$O$3),FALSE)</f>
        <v>7.3305728212106236E-2</v>
      </c>
    </row>
    <row r="13" spans="1:19" x14ac:dyDescent="0.25">
      <c r="A13" s="48">
        <v>30</v>
      </c>
      <c r="B13">
        <v>20</v>
      </c>
      <c r="C13">
        <v>6.4102564102564097E-2</v>
      </c>
      <c r="E13">
        <f>_xlfn.NORM.DIST(A13,GETPIVOTDATA("Average of age_woman",Mother_age!$O$3),GETPIVOTDATA("StdDev of age_woman",Mother_age!$O$3),FALSE)</f>
        <v>7.4164092428413528E-2</v>
      </c>
    </row>
    <row r="14" spans="1:19" x14ac:dyDescent="0.25">
      <c r="A14" s="48">
        <v>31</v>
      </c>
      <c r="B14">
        <v>23</v>
      </c>
      <c r="C14">
        <v>7.371794871794872E-2</v>
      </c>
      <c r="E14">
        <f>_xlfn.NORM.DIST(A14,GETPIVOTDATA("Average of age_woman",Mother_age!$O$3),GETPIVOTDATA("StdDev of age_woman",Mother_age!$O$3),FALSE)</f>
        <v>7.248140260686016E-2</v>
      </c>
    </row>
    <row r="15" spans="1:19" x14ac:dyDescent="0.25">
      <c r="A15" s="48">
        <v>32</v>
      </c>
      <c r="B15">
        <v>15</v>
      </c>
      <c r="C15">
        <v>4.807692307692308E-2</v>
      </c>
      <c r="E15">
        <f>_xlfn.NORM.DIST(A15,GETPIVOTDATA("Average of age_woman",Mother_age!$O$3),GETPIVOTDATA("StdDev of age_woman",Mother_age!$O$3),FALSE)</f>
        <v>6.8428436900482309E-2</v>
      </c>
    </row>
    <row r="16" spans="1:19" x14ac:dyDescent="0.25">
      <c r="A16" s="48">
        <v>33</v>
      </c>
      <c r="B16">
        <v>16</v>
      </c>
      <c r="C16">
        <v>5.128205128205128E-2</v>
      </c>
      <c r="E16">
        <f>_xlfn.NORM.DIST(A16,GETPIVOTDATA("Average of age_woman",Mother_age!$O$3),GETPIVOTDATA("StdDev of age_woman",Mother_age!$O$3),FALSE)</f>
        <v>6.2405630964088028E-2</v>
      </c>
    </row>
    <row r="17" spans="1:5" x14ac:dyDescent="0.25">
      <c r="A17" s="48">
        <v>34</v>
      </c>
      <c r="B17">
        <v>14</v>
      </c>
      <c r="C17">
        <v>4.4871794871794872E-2</v>
      </c>
      <c r="E17">
        <f>_xlfn.NORM.DIST(A17,GETPIVOTDATA("Average of age_woman",Mother_age!$O$3),GETPIVOTDATA("StdDev of age_woman",Mother_age!$O$3),FALSE)</f>
        <v>5.4977889722256951E-2</v>
      </c>
    </row>
    <row r="18" spans="1:5" x14ac:dyDescent="0.25">
      <c r="A18" s="48">
        <v>35</v>
      </c>
      <c r="B18">
        <v>20</v>
      </c>
      <c r="C18">
        <v>6.4102564102564097E-2</v>
      </c>
      <c r="E18">
        <f>_xlfn.NORM.DIST(A18,GETPIVOTDATA("Average of age_woman",Mother_age!$O$3),GETPIVOTDATA("StdDev of age_woman",Mother_age!$O$3),FALSE)</f>
        <v>4.6787461348429808E-2</v>
      </c>
    </row>
    <row r="19" spans="1:5" x14ac:dyDescent="0.25">
      <c r="A19" s="48">
        <v>36</v>
      </c>
      <c r="B19">
        <v>10</v>
      </c>
      <c r="C19">
        <v>3.2051282051282048E-2</v>
      </c>
      <c r="E19">
        <f>_xlfn.NORM.DIST(A19,GETPIVOTDATA("Average of age_woman",Mother_age!$O$3),GETPIVOTDATA("StdDev of age_woman",Mother_age!$O$3),FALSE)</f>
        <v>3.8463431332948696E-2</v>
      </c>
    </row>
    <row r="20" spans="1:5" x14ac:dyDescent="0.25">
      <c r="A20" s="48">
        <v>37</v>
      </c>
      <c r="B20">
        <v>8</v>
      </c>
      <c r="C20">
        <v>2.564102564102564E-2</v>
      </c>
      <c r="E20">
        <f>_xlfn.NORM.DIST(A20,GETPIVOTDATA("Average of age_woman",Mother_age!$O$3),GETPIVOTDATA("StdDev of age_woman",Mother_age!$O$3),FALSE)</f>
        <v>3.0545250931572294E-2</v>
      </c>
    </row>
    <row r="21" spans="1:5" x14ac:dyDescent="0.25">
      <c r="A21" s="48">
        <v>38</v>
      </c>
      <c r="B21">
        <v>7</v>
      </c>
      <c r="C21">
        <v>2.2435897435897436E-2</v>
      </c>
      <c r="E21">
        <f>_xlfn.NORM.DIST(A21,GETPIVOTDATA("Average of age_woman",Mother_age!$O$3),GETPIVOTDATA("StdDev of age_woman",Mother_age!$O$3),FALSE)</f>
        <v>2.3432385178680692E-2</v>
      </c>
    </row>
    <row r="22" spans="1:5" x14ac:dyDescent="0.25">
      <c r="A22" s="48">
        <v>39</v>
      </c>
      <c r="B22">
        <v>6</v>
      </c>
      <c r="C22">
        <v>1.9230769230769232E-2</v>
      </c>
      <c r="E22">
        <f>_xlfn.NORM.DIST(A22,GETPIVOTDATA("Average of age_woman",Mother_age!$O$3),GETPIVOTDATA("StdDev of age_woman",Mother_age!$O$3),FALSE)</f>
        <v>1.7364665678155432E-2</v>
      </c>
    </row>
    <row r="23" spans="1:5" x14ac:dyDescent="0.25">
      <c r="A23" s="48">
        <v>40</v>
      </c>
      <c r="B23">
        <v>5</v>
      </c>
      <c r="C23">
        <v>1.6025641025641024E-2</v>
      </c>
      <c r="E23">
        <f>_xlfn.NORM.DIST(A23,GETPIVOTDATA("Average of age_woman",Mother_age!$O$3),GETPIVOTDATA("StdDev of age_woman",Mother_age!$O$3),FALSE)</f>
        <v>1.2430639828714462E-2</v>
      </c>
    </row>
    <row r="24" spans="1:5" x14ac:dyDescent="0.25">
      <c r="A24" s="48">
        <v>41</v>
      </c>
      <c r="B24">
        <v>4</v>
      </c>
      <c r="C24">
        <v>1.282051282051282E-2</v>
      </c>
      <c r="E24">
        <f>_xlfn.NORM.DIST(A24,GETPIVOTDATA("Average of age_woman",Mother_age!$O$3),GETPIVOTDATA("StdDev of age_woman",Mother_age!$O$3),FALSE)</f>
        <v>8.5960249702156828E-3</v>
      </c>
    </row>
    <row r="25" spans="1:5" x14ac:dyDescent="0.25">
      <c r="A25" s="48">
        <v>42</v>
      </c>
      <c r="B25">
        <v>4</v>
      </c>
      <c r="C25">
        <v>1.282051282051282E-2</v>
      </c>
      <c r="E25">
        <f>_xlfn.NORM.DIST(A25,GETPIVOTDATA("Average of age_woman",Mother_age!$O$3),GETPIVOTDATA("StdDev of age_woman",Mother_age!$O$3),FALSE)</f>
        <v>5.7422088193810868E-3</v>
      </c>
    </row>
    <row r="26" spans="1:5" x14ac:dyDescent="0.25">
      <c r="A26" s="48">
        <v>43</v>
      </c>
      <c r="B26">
        <v>1</v>
      </c>
      <c r="C26">
        <v>3.205128205128205E-3</v>
      </c>
      <c r="E26">
        <f>_xlfn.NORM.DIST(A26,GETPIVOTDATA("Average of age_woman",Mother_age!$O$3),GETPIVOTDATA("StdDev of age_woman",Mother_age!$O$3),FALSE)</f>
        <v>3.705419849305989E-3</v>
      </c>
    </row>
    <row r="27" spans="1:5" x14ac:dyDescent="0.25">
      <c r="A27" s="48">
        <v>44</v>
      </c>
      <c r="B27">
        <v>1</v>
      </c>
      <c r="C27">
        <v>3.205128205128205E-3</v>
      </c>
      <c r="E27" s="49">
        <f>_xlfn.NORM.DIST(A27,GETPIVOTDATA("Average of age_woman",Mother_age!$O$3),GETPIVOTDATA("StdDev of age_woman",Mother_age!$O$3),FALSE)</f>
        <v>2.3097926426743228E-3</v>
      </c>
    </row>
    <row r="28" spans="1:5" x14ac:dyDescent="0.25">
      <c r="A28" s="48" t="s">
        <v>1490</v>
      </c>
      <c r="B28">
        <v>312</v>
      </c>
      <c r="C28">
        <v>1</v>
      </c>
      <c r="E28">
        <f>SUM(E2:E27)</f>
        <v>0.97947977532583141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P31"/>
  <sheetViews>
    <sheetView workbookViewId="0">
      <selection activeCell="K3" sqref="K3"/>
    </sheetView>
  </sheetViews>
  <sheetFormatPr defaultRowHeight="13.2" x14ac:dyDescent="0.25"/>
  <cols>
    <col min="1" max="1" width="20.21875" bestFit="1" customWidth="1"/>
    <col min="2" max="2" width="5.77734375" bestFit="1" customWidth="1"/>
    <col min="3" max="3" width="10.33203125" bestFit="1" customWidth="1"/>
    <col min="4" max="4" width="20.21875" bestFit="1" customWidth="1"/>
    <col min="5" max="5" width="35.109375" bestFit="1" customWidth="1"/>
    <col min="6" max="6" width="5.77734375" bestFit="1" customWidth="1"/>
    <col min="7" max="7" width="10.109375" bestFit="1" customWidth="1"/>
    <col min="8" max="8" width="12.88671875" bestFit="1" customWidth="1"/>
    <col min="9" max="9" width="20.21875" bestFit="1" customWidth="1"/>
    <col min="10" max="10" width="5.77734375" bestFit="1" customWidth="1"/>
    <col min="11" max="11" width="10.109375" bestFit="1" customWidth="1"/>
    <col min="12" max="12" width="12.88671875" bestFit="1" customWidth="1"/>
    <col min="13" max="13" width="30.6640625" bestFit="1" customWidth="1"/>
    <col min="14" max="14" width="5.77734375" bestFit="1" customWidth="1"/>
    <col min="15" max="15" width="10.109375" bestFit="1" customWidth="1"/>
    <col min="16" max="16" width="10.109375" customWidth="1"/>
    <col min="17" max="17" width="17.33203125" bestFit="1" customWidth="1"/>
    <col min="18" max="18" width="6.33203125" bestFit="1" customWidth="1"/>
    <col min="19" max="20" width="10.109375" customWidth="1"/>
    <col min="21" max="21" width="25.5546875" bestFit="1" customWidth="1"/>
    <col min="22" max="22" width="5.77734375" bestFit="1" customWidth="1"/>
    <col min="23" max="23" width="11.109375" bestFit="1" customWidth="1"/>
    <col min="24" max="24" width="10.109375" customWidth="1"/>
    <col min="25" max="25" width="24.5546875" bestFit="1" customWidth="1"/>
    <col min="26" max="26" width="5.77734375" bestFit="1" customWidth="1"/>
    <col min="27" max="27" width="11.109375" bestFit="1" customWidth="1"/>
    <col min="28" max="28" width="11.109375" customWidth="1"/>
    <col min="29" max="29" width="21.109375" bestFit="1" customWidth="1"/>
    <col min="30" max="30" width="6.33203125" bestFit="1" customWidth="1"/>
    <col min="31" max="32" width="11.109375" customWidth="1"/>
    <col min="33" max="33" width="18" bestFit="1" customWidth="1"/>
    <col min="34" max="34" width="6.33203125" bestFit="1" customWidth="1"/>
    <col min="35" max="35" width="11.109375" bestFit="1" customWidth="1"/>
    <col min="37" max="37" width="23.88671875" bestFit="1" customWidth="1"/>
    <col min="38" max="38" width="5.77734375" bestFit="1" customWidth="1"/>
    <col min="39" max="39" width="11.109375" bestFit="1" customWidth="1"/>
    <col min="41" max="41" width="25.21875" bestFit="1" customWidth="1"/>
    <col min="42" max="42" width="6.33203125" bestFit="1" customWidth="1"/>
    <col min="43" max="43" width="11.109375" bestFit="1" customWidth="1"/>
    <col min="44" max="44" width="11.109375" customWidth="1"/>
    <col min="45" max="45" width="28.6640625" bestFit="1" customWidth="1"/>
    <col min="46" max="46" width="5.77734375" bestFit="1" customWidth="1"/>
    <col min="47" max="47" width="11.109375" customWidth="1"/>
    <col min="49" max="49" width="10.5546875" bestFit="1" customWidth="1"/>
    <col min="50" max="50" width="6.33203125" bestFit="1" customWidth="1"/>
    <col min="51" max="51" width="10.109375" bestFit="1" customWidth="1"/>
    <col min="53" max="53" width="6.77734375" customWidth="1"/>
    <col min="54" max="54" width="19" bestFit="1" customWidth="1"/>
    <col min="55" max="55" width="6.33203125" bestFit="1" customWidth="1"/>
    <col min="56" max="56" width="10.109375" bestFit="1" customWidth="1"/>
    <col min="57" max="57" width="11.33203125" bestFit="1" customWidth="1"/>
    <col min="58" max="58" width="16.5546875" bestFit="1" customWidth="1"/>
    <col min="59" max="59" width="6.33203125" bestFit="1" customWidth="1"/>
    <col min="60" max="60" width="10.109375" bestFit="1" customWidth="1"/>
    <col min="61" max="61" width="13.33203125" bestFit="1" customWidth="1"/>
    <col min="62" max="62" width="25.5546875" bestFit="1" customWidth="1"/>
    <col min="63" max="63" width="6.33203125" bestFit="1" customWidth="1"/>
    <col min="64" max="64" width="10.109375" bestFit="1" customWidth="1"/>
    <col min="65" max="65" width="11.33203125" bestFit="1" customWidth="1"/>
    <col min="66" max="66" width="26.77734375" bestFit="1" customWidth="1"/>
    <col min="67" max="67" width="6.33203125" bestFit="1" customWidth="1"/>
    <col min="68" max="68" width="10.109375" bestFit="1" customWidth="1"/>
    <col min="69" max="69" width="11.33203125" bestFit="1" customWidth="1"/>
    <col min="70" max="71" width="13.33203125" bestFit="1" customWidth="1"/>
    <col min="72" max="72" width="20.6640625" bestFit="1" customWidth="1"/>
    <col min="73" max="73" width="21.77734375" bestFit="1" customWidth="1"/>
    <col min="74" max="209" width="13.33203125" bestFit="1" customWidth="1"/>
    <col min="210" max="210" width="10.33203125" bestFit="1" customWidth="1"/>
  </cols>
  <sheetData>
    <row r="2" spans="1:68" x14ac:dyDescent="0.25">
      <c r="BB2" s="34" t="s">
        <v>1616</v>
      </c>
      <c r="BJ2" t="s">
        <v>1655</v>
      </c>
      <c r="BN2" s="50" t="s">
        <v>1657</v>
      </c>
    </row>
    <row r="3" spans="1:68" x14ac:dyDescent="0.25">
      <c r="A3" s="50" t="s">
        <v>1620</v>
      </c>
      <c r="E3" s="50" t="s">
        <v>1617</v>
      </c>
      <c r="I3" s="50" t="s">
        <v>1575</v>
      </c>
      <c r="M3" s="50" t="s">
        <v>1567</v>
      </c>
      <c r="Q3" s="50" t="s">
        <v>1612</v>
      </c>
      <c r="U3" s="50" t="s">
        <v>1579</v>
      </c>
      <c r="Y3" s="50" t="s">
        <v>1623</v>
      </c>
      <c r="AC3" s="50" t="s">
        <v>1565</v>
      </c>
      <c r="AG3" s="50" t="s">
        <v>1566</v>
      </c>
      <c r="AK3" s="50" t="s">
        <v>1610</v>
      </c>
      <c r="AO3" s="50" t="s">
        <v>1614</v>
      </c>
      <c r="AS3" t="s">
        <v>1568</v>
      </c>
      <c r="AW3" s="50" t="s">
        <v>1499</v>
      </c>
      <c r="BB3" s="34"/>
      <c r="BC3" s="34" t="s">
        <v>1492</v>
      </c>
      <c r="BD3" s="36"/>
      <c r="BF3" t="s">
        <v>1654</v>
      </c>
      <c r="BK3" s="71" t="s">
        <v>1492</v>
      </c>
      <c r="BL3" s="72"/>
      <c r="BN3" s="50"/>
      <c r="BO3" s="71" t="s">
        <v>1492</v>
      </c>
      <c r="BP3" s="72"/>
    </row>
    <row r="4" spans="1:68" x14ac:dyDescent="0.25">
      <c r="A4" s="34"/>
      <c r="B4" s="37" t="s">
        <v>1492</v>
      </c>
      <c r="C4" s="36"/>
      <c r="E4" s="34"/>
      <c r="F4" s="37" t="s">
        <v>1492</v>
      </c>
      <c r="G4" s="36"/>
      <c r="I4" s="34"/>
      <c r="J4" s="37" t="s">
        <v>1492</v>
      </c>
      <c r="K4" s="36"/>
      <c r="M4" s="34"/>
      <c r="N4" s="37" t="s">
        <v>1492</v>
      </c>
      <c r="O4" s="36"/>
      <c r="Q4" s="34"/>
      <c r="R4" s="37" t="s">
        <v>1492</v>
      </c>
      <c r="S4" s="36"/>
      <c r="U4" s="34"/>
      <c r="V4" s="37" t="s">
        <v>1492</v>
      </c>
      <c r="W4" s="36"/>
      <c r="Y4" s="34"/>
      <c r="Z4" s="37" t="s">
        <v>1492</v>
      </c>
      <c r="AA4" s="36"/>
      <c r="AC4" s="34"/>
      <c r="AD4" s="37" t="s">
        <v>1492</v>
      </c>
      <c r="AE4" s="36"/>
      <c r="AG4" s="34"/>
      <c r="AH4" s="37" t="s">
        <v>1492</v>
      </c>
      <c r="AI4" s="36"/>
      <c r="AK4" s="34"/>
      <c r="AL4" s="37" t="s">
        <v>1492</v>
      </c>
      <c r="AM4" s="36"/>
      <c r="AO4" s="34"/>
      <c r="AP4" s="37" t="s">
        <v>1492</v>
      </c>
      <c r="AQ4" s="36"/>
      <c r="AS4" s="34"/>
      <c r="AT4" s="37" t="s">
        <v>1492</v>
      </c>
      <c r="AU4" s="36"/>
      <c r="AW4" s="34"/>
      <c r="AX4" s="37" t="s">
        <v>1492</v>
      </c>
      <c r="AY4" s="36"/>
      <c r="BB4" s="31" t="s">
        <v>1616</v>
      </c>
      <c r="BC4" s="31" t="s">
        <v>1497</v>
      </c>
      <c r="BD4" s="31" t="s">
        <v>1656</v>
      </c>
      <c r="BF4" s="34"/>
      <c r="BG4" s="37" t="s">
        <v>1492</v>
      </c>
      <c r="BH4" s="36"/>
      <c r="BJ4" s="73" t="s">
        <v>1662</v>
      </c>
      <c r="BK4" s="31" t="s">
        <v>1497</v>
      </c>
      <c r="BL4" s="31" t="s">
        <v>1656</v>
      </c>
      <c r="BN4" s="73" t="s">
        <v>1663</v>
      </c>
      <c r="BO4" s="31" t="s">
        <v>1497</v>
      </c>
      <c r="BP4" s="31" t="s">
        <v>1656</v>
      </c>
    </row>
    <row r="5" spans="1:68" x14ac:dyDescent="0.25">
      <c r="A5" s="37" t="s">
        <v>1603</v>
      </c>
      <c r="B5" s="34" t="s">
        <v>1494</v>
      </c>
      <c r="C5" s="39" t="s">
        <v>1529</v>
      </c>
      <c r="D5" s="44"/>
      <c r="E5" s="37" t="s">
        <v>1617</v>
      </c>
      <c r="F5" s="34" t="s">
        <v>1494</v>
      </c>
      <c r="G5" s="39" t="s">
        <v>1495</v>
      </c>
      <c r="I5" s="37" t="s">
        <v>1575</v>
      </c>
      <c r="J5" s="34" t="s">
        <v>1494</v>
      </c>
      <c r="K5" s="39" t="s">
        <v>1495</v>
      </c>
      <c r="M5" s="37" t="s">
        <v>1599</v>
      </c>
      <c r="N5" s="34" t="s">
        <v>1494</v>
      </c>
      <c r="O5" s="39" t="s">
        <v>1495</v>
      </c>
      <c r="Q5" s="37" t="s">
        <v>1611</v>
      </c>
      <c r="R5" s="34" t="s">
        <v>1497</v>
      </c>
      <c r="S5" s="39" t="s">
        <v>1495</v>
      </c>
      <c r="U5" s="37" t="s">
        <v>1579</v>
      </c>
      <c r="V5" s="34" t="s">
        <v>1494</v>
      </c>
      <c r="W5" s="39" t="s">
        <v>1498</v>
      </c>
      <c r="Y5" s="37" t="s">
        <v>1622</v>
      </c>
      <c r="Z5" s="34" t="s">
        <v>1494</v>
      </c>
      <c r="AA5" s="39" t="s">
        <v>1498</v>
      </c>
      <c r="AC5" s="37" t="s">
        <v>1600</v>
      </c>
      <c r="AD5" s="34" t="s">
        <v>1497</v>
      </c>
      <c r="AE5" s="39" t="s">
        <v>1498</v>
      </c>
      <c r="AG5" s="37" t="s">
        <v>1601</v>
      </c>
      <c r="AH5" s="34" t="s">
        <v>1497</v>
      </c>
      <c r="AI5" s="39" t="s">
        <v>1498</v>
      </c>
      <c r="AK5" s="37" t="s">
        <v>1607</v>
      </c>
      <c r="AL5" s="34" t="s">
        <v>1494</v>
      </c>
      <c r="AM5" s="39" t="s">
        <v>1498</v>
      </c>
      <c r="AO5" s="37" t="s">
        <v>1613</v>
      </c>
      <c r="AP5" s="34" t="s">
        <v>1497</v>
      </c>
      <c r="AQ5" s="39" t="s">
        <v>1498</v>
      </c>
      <c r="AS5" s="37" t="s">
        <v>1489</v>
      </c>
      <c r="AT5" s="34" t="s">
        <v>1494</v>
      </c>
      <c r="AU5" s="39" t="s">
        <v>1498</v>
      </c>
      <c r="AW5" s="37" t="s">
        <v>92</v>
      </c>
      <c r="AX5" s="34" t="s">
        <v>1497</v>
      </c>
      <c r="AY5" s="39" t="s">
        <v>1495</v>
      </c>
      <c r="BB5" s="55" t="s">
        <v>1534</v>
      </c>
      <c r="BC5" s="31">
        <v>302</v>
      </c>
      <c r="BD5" s="84">
        <v>0.96794871794871795</v>
      </c>
      <c r="BF5" s="37" t="s">
        <v>1519</v>
      </c>
      <c r="BG5" s="34" t="s">
        <v>1497</v>
      </c>
      <c r="BH5" s="39" t="s">
        <v>1656</v>
      </c>
      <c r="BJ5" s="55" t="s">
        <v>1658</v>
      </c>
      <c r="BK5" s="31">
        <v>218</v>
      </c>
      <c r="BL5" s="60">
        <v>0.69871794871794868</v>
      </c>
      <c r="BN5" s="55" t="s">
        <v>1659</v>
      </c>
      <c r="BO5" s="31">
        <v>244</v>
      </c>
      <c r="BP5" s="60">
        <v>0.78205128205128205</v>
      </c>
    </row>
    <row r="6" spans="1:68" x14ac:dyDescent="0.25">
      <c r="A6" s="31" t="s">
        <v>1571</v>
      </c>
      <c r="B6" s="31">
        <v>15</v>
      </c>
      <c r="C6" s="60">
        <v>4.807692307692308E-2</v>
      </c>
      <c r="D6" s="44"/>
      <c r="E6" s="31" t="s">
        <v>1581</v>
      </c>
      <c r="F6" s="31">
        <v>303</v>
      </c>
      <c r="G6" s="60">
        <v>0.97115384615384615</v>
      </c>
      <c r="I6" s="31" t="s">
        <v>1531</v>
      </c>
      <c r="J6" s="31">
        <v>254</v>
      </c>
      <c r="K6" s="60">
        <v>0.8141025641025641</v>
      </c>
      <c r="M6" s="31" t="s">
        <v>1551</v>
      </c>
      <c r="N6" s="31">
        <v>282</v>
      </c>
      <c r="O6" s="60">
        <v>0.90384615384615385</v>
      </c>
      <c r="P6" s="44"/>
      <c r="Q6" s="31" t="s">
        <v>1576</v>
      </c>
      <c r="R6" s="31">
        <v>162</v>
      </c>
      <c r="S6" s="60">
        <v>0.51923076923076927</v>
      </c>
      <c r="T6" s="44"/>
      <c r="U6" s="31" t="s">
        <v>1580</v>
      </c>
      <c r="V6" s="31">
        <v>308</v>
      </c>
      <c r="W6" s="60">
        <v>0.98717948717948723</v>
      </c>
      <c r="X6" s="44"/>
      <c r="Y6" s="31" t="s">
        <v>1539</v>
      </c>
      <c r="Z6" s="31">
        <v>213</v>
      </c>
      <c r="AA6" s="60">
        <v>0.68269230769230771</v>
      </c>
      <c r="AB6" s="44"/>
      <c r="AC6" s="31" t="s">
        <v>1544</v>
      </c>
      <c r="AD6" s="31">
        <v>49</v>
      </c>
      <c r="AE6" s="60">
        <v>0.15705128205128205</v>
      </c>
      <c r="AF6" s="48"/>
      <c r="AG6" s="31" t="s">
        <v>1548</v>
      </c>
      <c r="AH6" s="31">
        <v>24</v>
      </c>
      <c r="AI6" s="60">
        <v>7.6923076923076927E-2</v>
      </c>
      <c r="AK6" s="31" t="s">
        <v>1549</v>
      </c>
      <c r="AL6" s="31">
        <v>116</v>
      </c>
      <c r="AM6" s="60">
        <v>0.37179487179487181</v>
      </c>
      <c r="AO6" s="31" t="s">
        <v>1556</v>
      </c>
      <c r="AP6" s="31">
        <v>158</v>
      </c>
      <c r="AQ6" s="60">
        <v>0.50641025641025639</v>
      </c>
      <c r="AS6" s="31" t="s">
        <v>1561</v>
      </c>
      <c r="AT6" s="31">
        <v>4</v>
      </c>
      <c r="AU6" s="60">
        <v>1.282051282051282E-2</v>
      </c>
      <c r="AW6" s="31" t="s">
        <v>1581</v>
      </c>
      <c r="AX6" s="31">
        <v>257</v>
      </c>
      <c r="AY6" s="60">
        <v>0.82371794871794868</v>
      </c>
      <c r="BB6" s="55" t="s">
        <v>1535</v>
      </c>
      <c r="BC6" s="31">
        <v>8</v>
      </c>
      <c r="BD6" s="84">
        <v>2.564102564102564E-2</v>
      </c>
      <c r="BF6" s="31" t="s">
        <v>1502</v>
      </c>
      <c r="BG6" s="31">
        <v>12</v>
      </c>
      <c r="BH6" s="60">
        <v>3.8461538461538464E-2</v>
      </c>
      <c r="BJ6" s="55" t="s">
        <v>1661</v>
      </c>
      <c r="BK6" s="31">
        <v>94</v>
      </c>
      <c r="BL6" s="60">
        <v>0.30128205128205127</v>
      </c>
      <c r="BN6" s="55" t="s">
        <v>1660</v>
      </c>
      <c r="BO6" s="31">
        <v>68</v>
      </c>
      <c r="BP6" s="60">
        <v>0.21794871794871795</v>
      </c>
    </row>
    <row r="7" spans="1:68" x14ac:dyDescent="0.25">
      <c r="A7" s="31" t="s">
        <v>1570</v>
      </c>
      <c r="B7" s="31">
        <v>295</v>
      </c>
      <c r="C7" s="60">
        <v>0.94551282051282048</v>
      </c>
      <c r="D7" s="44"/>
      <c r="E7" s="31" t="s">
        <v>1582</v>
      </c>
      <c r="F7" s="31">
        <v>8</v>
      </c>
      <c r="G7" s="60">
        <v>2.564102564102564E-2</v>
      </c>
      <c r="I7" s="31" t="s">
        <v>1533</v>
      </c>
      <c r="J7" s="31">
        <v>52</v>
      </c>
      <c r="K7" s="60">
        <v>0.16666666666666666</v>
      </c>
      <c r="M7" s="31" t="s">
        <v>1554</v>
      </c>
      <c r="N7" s="31">
        <v>9</v>
      </c>
      <c r="O7" s="60">
        <v>2.8846153846153848E-2</v>
      </c>
      <c r="P7" s="44"/>
      <c r="Q7" s="31" t="s">
        <v>1555</v>
      </c>
      <c r="R7" s="31">
        <v>142</v>
      </c>
      <c r="S7" s="60">
        <v>0.45512820512820512</v>
      </c>
      <c r="T7" s="44"/>
      <c r="U7" s="31" t="s">
        <v>1493</v>
      </c>
      <c r="V7" s="31">
        <v>4</v>
      </c>
      <c r="W7" s="60">
        <v>1.282051282051282E-2</v>
      </c>
      <c r="X7" s="44"/>
      <c r="Y7" s="31" t="s">
        <v>1537</v>
      </c>
      <c r="Z7" s="31">
        <v>68</v>
      </c>
      <c r="AA7" s="60">
        <v>0.21794871794871795</v>
      </c>
      <c r="AB7" s="44"/>
      <c r="AC7" s="31" t="s">
        <v>1545</v>
      </c>
      <c r="AD7" s="31">
        <v>75</v>
      </c>
      <c r="AE7" s="60">
        <v>0.24038461538461539</v>
      </c>
      <c r="AF7" s="59"/>
      <c r="AG7" s="31" t="s">
        <v>1547</v>
      </c>
      <c r="AH7" s="31">
        <v>193</v>
      </c>
      <c r="AI7" s="60">
        <v>0.61858974358974361</v>
      </c>
      <c r="AK7" s="31" t="s">
        <v>1496</v>
      </c>
      <c r="AL7" s="31">
        <v>57</v>
      </c>
      <c r="AM7" s="60">
        <v>0.18269230769230768</v>
      </c>
      <c r="AO7" s="31" t="s">
        <v>1557</v>
      </c>
      <c r="AP7" s="31">
        <v>121</v>
      </c>
      <c r="AQ7" s="60">
        <v>0.38782051282051283</v>
      </c>
      <c r="AR7" s="44"/>
      <c r="AS7" s="31" t="s">
        <v>1559</v>
      </c>
      <c r="AT7" s="31">
        <v>119</v>
      </c>
      <c r="AU7" s="60">
        <v>0.38141025641025639</v>
      </c>
      <c r="AW7" s="31" t="s">
        <v>1582</v>
      </c>
      <c r="AX7" s="31">
        <v>3</v>
      </c>
      <c r="AY7" s="60">
        <v>9.6153846153846159E-3</v>
      </c>
      <c r="BA7" s="11"/>
      <c r="BB7" s="55" t="s">
        <v>1493</v>
      </c>
      <c r="BC7" s="31">
        <v>2</v>
      </c>
      <c r="BD7" s="84">
        <v>6.41025641025641E-3</v>
      </c>
      <c r="BF7" s="31" t="s">
        <v>1500</v>
      </c>
      <c r="BG7" s="31">
        <v>65</v>
      </c>
      <c r="BH7" s="60">
        <v>0.20833333333333334</v>
      </c>
      <c r="BJ7" s="55" t="s">
        <v>1490</v>
      </c>
      <c r="BK7" s="31">
        <v>312</v>
      </c>
      <c r="BL7" s="60">
        <v>1</v>
      </c>
      <c r="BN7" s="55" t="s">
        <v>1490</v>
      </c>
      <c r="BO7" s="31">
        <v>312</v>
      </c>
      <c r="BP7" s="60">
        <v>1</v>
      </c>
    </row>
    <row r="8" spans="1:68" x14ac:dyDescent="0.25">
      <c r="A8" s="31" t="s">
        <v>1597</v>
      </c>
      <c r="B8" s="31">
        <v>2</v>
      </c>
      <c r="C8" s="60">
        <v>6.41025641025641E-3</v>
      </c>
      <c r="D8" s="44"/>
      <c r="E8" s="31" t="s">
        <v>1493</v>
      </c>
      <c r="F8" s="31">
        <v>1</v>
      </c>
      <c r="G8" s="60">
        <v>3.205128205128205E-3</v>
      </c>
      <c r="I8" s="31" t="s">
        <v>1583</v>
      </c>
      <c r="J8" s="31">
        <v>6</v>
      </c>
      <c r="K8" s="60">
        <v>1.9230769230769232E-2</v>
      </c>
      <c r="M8" s="31" t="s">
        <v>1553</v>
      </c>
      <c r="N8" s="31">
        <v>18</v>
      </c>
      <c r="O8" s="60">
        <v>5.7692307692307696E-2</v>
      </c>
      <c r="P8" s="44"/>
      <c r="Q8" s="31" t="s">
        <v>1493</v>
      </c>
      <c r="R8" s="31">
        <v>8</v>
      </c>
      <c r="S8" s="60">
        <v>2.564102564102564E-2</v>
      </c>
      <c r="T8" s="44"/>
      <c r="U8" s="31" t="s">
        <v>1490</v>
      </c>
      <c r="V8" s="31">
        <v>312</v>
      </c>
      <c r="W8" s="60">
        <v>1</v>
      </c>
      <c r="X8" s="44"/>
      <c r="Y8" s="31" t="s">
        <v>1540</v>
      </c>
      <c r="Z8" s="31">
        <v>19</v>
      </c>
      <c r="AA8" s="60">
        <v>6.0897435897435896E-2</v>
      </c>
      <c r="AB8" s="44"/>
      <c r="AC8" s="31" t="s">
        <v>1543</v>
      </c>
      <c r="AD8" s="31">
        <v>184</v>
      </c>
      <c r="AE8" s="60">
        <v>0.58974358974358976</v>
      </c>
      <c r="AF8" s="48"/>
      <c r="AG8" s="31" t="s">
        <v>1546</v>
      </c>
      <c r="AH8" s="31">
        <v>94</v>
      </c>
      <c r="AI8" s="60">
        <v>0.30128205128205127</v>
      </c>
      <c r="AK8" s="31" t="s">
        <v>1550</v>
      </c>
      <c r="AL8" s="31">
        <v>4</v>
      </c>
      <c r="AM8" s="60">
        <v>1.282051282051282E-2</v>
      </c>
      <c r="AO8" s="31" t="s">
        <v>1558</v>
      </c>
      <c r="AP8" s="31">
        <v>28</v>
      </c>
      <c r="AQ8" s="60">
        <v>8.9743589743589744E-2</v>
      </c>
      <c r="AR8" s="44"/>
      <c r="AS8" s="31" t="s">
        <v>1560</v>
      </c>
      <c r="AT8" s="31">
        <v>189</v>
      </c>
      <c r="AU8" s="60">
        <v>0.60576923076923073</v>
      </c>
      <c r="AW8" s="31" t="s">
        <v>1493</v>
      </c>
      <c r="AX8" s="31">
        <v>52</v>
      </c>
      <c r="AY8" s="60">
        <v>0.16666666666666666</v>
      </c>
      <c r="BB8" s="55" t="s">
        <v>1490</v>
      </c>
      <c r="BC8" s="31">
        <v>312</v>
      </c>
      <c r="BD8" s="84">
        <v>1</v>
      </c>
      <c r="BF8" s="31" t="s">
        <v>1501</v>
      </c>
      <c r="BG8" s="31">
        <v>235</v>
      </c>
      <c r="BH8" s="60">
        <v>0.75320512820512819</v>
      </c>
    </row>
    <row r="9" spans="1:68" x14ac:dyDescent="0.25">
      <c r="A9" s="31" t="s">
        <v>1490</v>
      </c>
      <c r="B9" s="31">
        <v>312</v>
      </c>
      <c r="C9" s="60">
        <v>1</v>
      </c>
      <c r="D9" s="44"/>
      <c r="E9" s="31" t="s">
        <v>1490</v>
      </c>
      <c r="F9" s="31">
        <v>312</v>
      </c>
      <c r="G9" s="60">
        <v>1</v>
      </c>
      <c r="I9" s="31" t="s">
        <v>1490</v>
      </c>
      <c r="J9" s="31">
        <v>312</v>
      </c>
      <c r="K9" s="60">
        <v>1</v>
      </c>
      <c r="M9" s="31" t="s">
        <v>1552</v>
      </c>
      <c r="N9" s="31">
        <v>2</v>
      </c>
      <c r="O9" s="60">
        <v>6.41025641025641E-3</v>
      </c>
      <c r="P9" s="44"/>
      <c r="Q9" s="31" t="s">
        <v>1490</v>
      </c>
      <c r="R9" s="31">
        <v>312</v>
      </c>
      <c r="S9" s="60">
        <v>1</v>
      </c>
      <c r="T9" s="44"/>
      <c r="U9" s="44"/>
      <c r="V9" s="44"/>
      <c r="W9" s="44"/>
      <c r="X9" s="44"/>
      <c r="Y9" s="31" t="s">
        <v>1541</v>
      </c>
      <c r="Z9" s="31">
        <v>3</v>
      </c>
      <c r="AA9" s="60">
        <v>9.6153846153846159E-3</v>
      </c>
      <c r="AB9" s="44"/>
      <c r="AC9" s="31" t="s">
        <v>1493</v>
      </c>
      <c r="AD9" s="31">
        <v>4</v>
      </c>
      <c r="AE9" s="60">
        <v>1.282051282051282E-2</v>
      </c>
      <c r="AF9" s="48"/>
      <c r="AG9" s="31" t="s">
        <v>1493</v>
      </c>
      <c r="AH9" s="31">
        <v>1</v>
      </c>
      <c r="AI9" s="60">
        <v>3.205128205128205E-3</v>
      </c>
      <c r="AK9" s="31" t="s">
        <v>1493</v>
      </c>
      <c r="AL9" s="31">
        <v>135</v>
      </c>
      <c r="AM9" s="60">
        <v>0.43269230769230771</v>
      </c>
      <c r="AO9" s="31" t="s">
        <v>1493</v>
      </c>
      <c r="AP9" s="31">
        <v>5</v>
      </c>
      <c r="AQ9" s="60">
        <v>1.6025641025641024E-2</v>
      </c>
      <c r="AR9" s="44"/>
      <c r="AS9" s="31" t="s">
        <v>1490</v>
      </c>
      <c r="AT9" s="31">
        <v>312</v>
      </c>
      <c r="AU9" s="60">
        <v>1</v>
      </c>
      <c r="AW9" s="31" t="s">
        <v>1490</v>
      </c>
      <c r="AX9" s="31">
        <v>312</v>
      </c>
      <c r="AY9" s="60">
        <v>1</v>
      </c>
      <c r="BF9" s="31" t="s">
        <v>1490</v>
      </c>
      <c r="BG9" s="31">
        <v>312</v>
      </c>
      <c r="BH9" s="60">
        <v>1</v>
      </c>
    </row>
    <row r="10" spans="1:68" x14ac:dyDescent="0.25">
      <c r="D10" s="44"/>
      <c r="M10" s="31" t="s">
        <v>1493</v>
      </c>
      <c r="N10" s="31">
        <v>1</v>
      </c>
      <c r="O10" s="60">
        <v>3.205128205128205E-3</v>
      </c>
      <c r="P10" s="44"/>
      <c r="Q10" s="44"/>
      <c r="R10" s="44"/>
      <c r="S10" s="44"/>
      <c r="T10" s="44"/>
      <c r="U10" s="44"/>
      <c r="V10" s="44"/>
      <c r="W10" s="44"/>
      <c r="X10" s="44"/>
      <c r="Y10" s="31" t="s">
        <v>1542</v>
      </c>
      <c r="Z10" s="31">
        <v>1</v>
      </c>
      <c r="AA10" s="60">
        <v>3.205128205128205E-3</v>
      </c>
      <c r="AB10" s="44"/>
      <c r="AC10" s="31" t="s">
        <v>1490</v>
      </c>
      <c r="AD10" s="31">
        <v>312</v>
      </c>
      <c r="AE10" s="60">
        <v>1</v>
      </c>
      <c r="AF10" s="48"/>
      <c r="AG10" s="31" t="s">
        <v>1490</v>
      </c>
      <c r="AH10" s="31">
        <v>312</v>
      </c>
      <c r="AI10" s="60">
        <v>1</v>
      </c>
      <c r="AK10" s="31" t="s">
        <v>1490</v>
      </c>
      <c r="AL10" s="31">
        <v>312</v>
      </c>
      <c r="AM10" s="60">
        <v>1</v>
      </c>
      <c r="AO10" s="31" t="s">
        <v>1490</v>
      </c>
      <c r="AP10" s="31">
        <v>312</v>
      </c>
      <c r="AQ10" s="60">
        <v>1</v>
      </c>
      <c r="AR10" s="44"/>
    </row>
    <row r="11" spans="1:68" x14ac:dyDescent="0.25">
      <c r="D11" s="44"/>
      <c r="E11" s="50"/>
      <c r="I11" s="59"/>
      <c r="M11" s="31" t="s">
        <v>1490</v>
      </c>
      <c r="N11" s="31">
        <v>312</v>
      </c>
      <c r="O11" s="60">
        <v>1</v>
      </c>
      <c r="P11" s="44"/>
      <c r="Q11" s="44"/>
      <c r="R11" s="44"/>
      <c r="S11" s="44"/>
      <c r="T11" s="44"/>
      <c r="U11" s="44"/>
      <c r="V11" s="44"/>
      <c r="W11" s="44"/>
      <c r="X11" s="44"/>
      <c r="Y11" s="31" t="s">
        <v>1538</v>
      </c>
      <c r="Z11" s="31">
        <v>2</v>
      </c>
      <c r="AA11" s="60">
        <v>6.41025641025641E-3</v>
      </c>
      <c r="AB11" s="44"/>
      <c r="AF11" s="59"/>
      <c r="AR11" s="44"/>
      <c r="AS11" s="44"/>
      <c r="AT11" s="44"/>
      <c r="AU11" s="44"/>
    </row>
    <row r="12" spans="1:68" x14ac:dyDescent="0.25">
      <c r="D12" s="44"/>
      <c r="E12" s="50"/>
      <c r="I12" s="59"/>
      <c r="Y12" s="31" t="s">
        <v>1536</v>
      </c>
      <c r="Z12" s="31">
        <v>3</v>
      </c>
      <c r="AA12" s="60">
        <v>9.6153846153846159E-3</v>
      </c>
      <c r="AB12" s="44"/>
      <c r="AC12" s="44"/>
      <c r="AD12" s="44"/>
      <c r="AE12" s="44"/>
      <c r="AF12" s="48"/>
      <c r="AW12" s="50"/>
    </row>
    <row r="13" spans="1:68" x14ac:dyDescent="0.25">
      <c r="A13" s="44"/>
      <c r="B13" s="44"/>
      <c r="C13" s="44"/>
      <c r="D13" s="44"/>
      <c r="I13" s="59"/>
      <c r="M13" s="50"/>
      <c r="Y13" s="31" t="s">
        <v>1493</v>
      </c>
      <c r="Z13" s="31">
        <v>3</v>
      </c>
      <c r="AA13" s="60">
        <v>9.6153846153846159E-3</v>
      </c>
      <c r="AB13" s="44"/>
      <c r="AC13" s="44"/>
      <c r="AD13" s="44"/>
      <c r="AE13" s="44"/>
      <c r="AF13" s="44"/>
      <c r="AW13" s="50"/>
    </row>
    <row r="14" spans="1:68" x14ac:dyDescent="0.25">
      <c r="A14" s="44"/>
      <c r="B14" s="44"/>
      <c r="C14" s="44"/>
      <c r="D14" s="44"/>
      <c r="Y14" s="31" t="s">
        <v>1490</v>
      </c>
      <c r="Z14" s="31">
        <v>312</v>
      </c>
      <c r="AA14" s="60">
        <v>1</v>
      </c>
      <c r="AB14" s="44"/>
      <c r="AC14" s="44"/>
      <c r="AD14" s="44"/>
      <c r="AE14" s="44"/>
      <c r="AF14" s="44"/>
    </row>
    <row r="15" spans="1:68" x14ac:dyDescent="0.25">
      <c r="A15" s="44"/>
      <c r="B15" s="44"/>
      <c r="C15" s="44"/>
      <c r="D15" s="44"/>
    </row>
    <row r="16" spans="1:68" x14ac:dyDescent="0.25">
      <c r="A16" s="44"/>
      <c r="B16" s="44"/>
      <c r="C16" s="44"/>
      <c r="D16" s="44"/>
      <c r="P16" s="44"/>
      <c r="Q16" s="44"/>
      <c r="R16" s="44"/>
      <c r="S16" s="44"/>
      <c r="T16" s="44"/>
      <c r="U16" s="44"/>
      <c r="V16" s="44"/>
      <c r="W16" s="44"/>
      <c r="X16" s="44"/>
      <c r="Y16" s="50"/>
      <c r="AR16" s="44"/>
      <c r="AS16" s="44"/>
      <c r="AT16" s="44"/>
      <c r="AU16" s="44"/>
    </row>
    <row r="17" spans="1:47" x14ac:dyDescent="0.25">
      <c r="A17" s="44"/>
      <c r="B17" s="44"/>
      <c r="C17" s="44"/>
      <c r="D17" s="44"/>
      <c r="P17" s="44"/>
      <c r="Q17" s="44"/>
      <c r="R17" s="44"/>
      <c r="S17" s="44"/>
      <c r="T17" s="44"/>
      <c r="U17" s="44"/>
      <c r="V17" s="44"/>
      <c r="W17" s="44"/>
      <c r="X17" s="44"/>
      <c r="AR17" s="44"/>
      <c r="AS17" s="44"/>
      <c r="AT17" s="44"/>
      <c r="AU17" s="44"/>
    </row>
    <row r="18" spans="1:47" x14ac:dyDescent="0.25">
      <c r="A18" s="44"/>
      <c r="B18" s="44"/>
      <c r="C18" s="44"/>
      <c r="D18" s="44"/>
      <c r="P18" s="44"/>
      <c r="Q18" s="44"/>
      <c r="R18" s="44"/>
      <c r="S18" s="44"/>
      <c r="T18" s="44"/>
      <c r="U18" s="44"/>
      <c r="V18" s="44"/>
      <c r="W18" s="44"/>
      <c r="X18" s="44"/>
      <c r="AR18" s="44"/>
      <c r="AS18" s="44"/>
      <c r="AT18" s="44"/>
      <c r="AU18" s="44"/>
    </row>
    <row r="19" spans="1:47" x14ac:dyDescent="0.25">
      <c r="A19" s="44"/>
      <c r="B19" s="44"/>
      <c r="C19" s="44"/>
      <c r="D19" s="44"/>
      <c r="P19" s="44"/>
      <c r="Q19" s="44"/>
      <c r="R19" s="44"/>
      <c r="S19" s="44"/>
      <c r="T19" s="44"/>
      <c r="U19" s="44"/>
      <c r="V19" s="44"/>
      <c r="W19" s="44"/>
      <c r="X19" s="44"/>
      <c r="AB19" s="44"/>
      <c r="AC19" s="44"/>
      <c r="AD19" s="44"/>
      <c r="AE19" s="44"/>
      <c r="AF19" s="44"/>
      <c r="AR19" s="44"/>
      <c r="AS19" s="44"/>
      <c r="AT19" s="44"/>
      <c r="AU19" s="44"/>
    </row>
    <row r="20" spans="1:47" x14ac:dyDescent="0.25">
      <c r="A20" s="44"/>
      <c r="B20" s="44"/>
      <c r="C20" s="44"/>
      <c r="D20" s="44"/>
      <c r="AB20" s="44"/>
      <c r="AC20" s="44"/>
      <c r="AD20" s="44"/>
      <c r="AE20" s="44"/>
      <c r="AF20" s="44"/>
    </row>
    <row r="21" spans="1:47" x14ac:dyDescent="0.25">
      <c r="A21" s="44"/>
      <c r="B21" s="44"/>
      <c r="C21" s="44"/>
      <c r="D21" s="44"/>
      <c r="AB21" s="44"/>
      <c r="AC21" s="44"/>
      <c r="AD21" s="44"/>
      <c r="AE21" s="44"/>
      <c r="AF21" s="44"/>
    </row>
    <row r="22" spans="1:47" x14ac:dyDescent="0.25">
      <c r="A22" s="44"/>
      <c r="B22" s="44"/>
      <c r="C22" s="44"/>
      <c r="D22" s="44"/>
      <c r="AB22" s="44"/>
      <c r="AC22" s="44"/>
      <c r="AD22" s="44"/>
      <c r="AE22" s="44"/>
      <c r="AF22" s="44"/>
    </row>
    <row r="23" spans="1:47" x14ac:dyDescent="0.25">
      <c r="A23" s="44"/>
      <c r="B23" s="44"/>
      <c r="C23" s="44"/>
      <c r="D23" s="44"/>
      <c r="AB23" s="44"/>
      <c r="AC23" s="44"/>
      <c r="AD23" s="44"/>
      <c r="AE23" s="44"/>
      <c r="AF23" s="44"/>
    </row>
    <row r="24" spans="1:47" x14ac:dyDescent="0.25">
      <c r="A24" s="44"/>
      <c r="B24" s="44"/>
      <c r="C24" s="44"/>
      <c r="D24" s="44"/>
      <c r="M24" s="50"/>
    </row>
    <row r="25" spans="1:47" x14ac:dyDescent="0.25">
      <c r="A25" s="44"/>
      <c r="B25" s="44"/>
      <c r="C25" s="44"/>
      <c r="D25" s="44"/>
    </row>
    <row r="26" spans="1:47" x14ac:dyDescent="0.25">
      <c r="A26" s="44"/>
      <c r="B26" s="44"/>
      <c r="C26" s="44"/>
      <c r="D26" s="44"/>
    </row>
    <row r="27" spans="1:47" x14ac:dyDescent="0.25">
      <c r="A27" s="44"/>
      <c r="B27" s="44"/>
      <c r="C27" s="44"/>
      <c r="D27" s="44"/>
      <c r="P27" s="44"/>
      <c r="Q27" s="44"/>
      <c r="R27" s="44"/>
      <c r="S27" s="44"/>
      <c r="T27" s="44"/>
      <c r="U27" s="44"/>
      <c r="V27" s="44"/>
      <c r="W27" s="44"/>
      <c r="X27" s="44"/>
    </row>
    <row r="28" spans="1:47" x14ac:dyDescent="0.25">
      <c r="A28" s="44"/>
      <c r="B28" s="44"/>
      <c r="C28" s="44"/>
      <c r="D28" s="44"/>
      <c r="P28" s="44"/>
      <c r="Q28" s="44"/>
      <c r="R28" s="44"/>
      <c r="S28" s="44"/>
      <c r="T28" s="44"/>
      <c r="U28" s="44"/>
      <c r="V28" s="44"/>
      <c r="W28" s="44"/>
      <c r="X28" s="44"/>
    </row>
    <row r="29" spans="1:47" x14ac:dyDescent="0.25">
      <c r="A29" s="44"/>
      <c r="B29" s="44"/>
      <c r="C29" s="44"/>
      <c r="D29" s="44"/>
      <c r="P29" s="44"/>
      <c r="Q29" s="44"/>
      <c r="R29" s="44"/>
      <c r="S29" s="44"/>
      <c r="T29" s="44"/>
      <c r="U29" s="44"/>
      <c r="V29" s="44"/>
      <c r="W29" s="44"/>
      <c r="X29" s="44"/>
    </row>
    <row r="30" spans="1:47" x14ac:dyDescent="0.25">
      <c r="A30" s="44"/>
      <c r="B30" s="44"/>
      <c r="C30" s="44"/>
      <c r="D30" s="44"/>
    </row>
    <row r="31" spans="1:47" x14ac:dyDescent="0.25">
      <c r="A31" s="44"/>
      <c r="B31" s="44"/>
      <c r="C31" s="44"/>
      <c r="D31" s="44"/>
    </row>
  </sheetData>
  <pageMargins left="0.7" right="0.7" top="0.75" bottom="0.75" header="0.3" footer="0.3"/>
  <pageSetup paperSize="9" orientation="portrait" horizontalDpi="0" verticalDpi="0" r:id="rId18"/>
  <drawing r:id="rId1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ABCF2-7E0B-4213-97C2-033E7387CB2D}">
  <dimension ref="A1:N180"/>
  <sheetViews>
    <sheetView workbookViewId="0">
      <selection sqref="A1:N180"/>
    </sheetView>
  </sheetViews>
  <sheetFormatPr defaultRowHeight="13.2" x14ac:dyDescent="0.25"/>
  <cols>
    <col min="1" max="1" width="26.6640625" customWidth="1"/>
    <col min="2" max="2" width="22.21875" customWidth="1"/>
    <col min="3" max="3" width="19.6640625" customWidth="1"/>
    <col min="4" max="4" width="38.33203125" customWidth="1"/>
    <col min="5" max="5" width="25.6640625" customWidth="1"/>
    <col min="6" max="6" width="22.109375" customWidth="1"/>
    <col min="7" max="7" width="18.77734375" customWidth="1"/>
    <col min="8" max="8" width="25.21875" customWidth="1"/>
    <col min="9" max="9" width="17.5546875" customWidth="1"/>
    <col min="10" max="10" width="18" customWidth="1"/>
    <col min="11" max="11" width="26.109375" customWidth="1"/>
    <col min="12" max="12" width="15.77734375" customWidth="1"/>
    <col min="13" max="13" width="27.21875" customWidth="1"/>
    <col min="14" max="14" width="20" customWidth="1"/>
  </cols>
  <sheetData>
    <row r="1" spans="1:14" x14ac:dyDescent="0.25">
      <c r="A1" t="s">
        <v>1508</v>
      </c>
      <c r="B1" t="s">
        <v>1624</v>
      </c>
      <c r="C1" t="s">
        <v>1621</v>
      </c>
      <c r="D1" t="s">
        <v>1618</v>
      </c>
      <c r="E1" t="s">
        <v>1622</v>
      </c>
      <c r="F1" t="s">
        <v>1600</v>
      </c>
      <c r="G1" t="s">
        <v>1601</v>
      </c>
      <c r="H1" t="s">
        <v>1609</v>
      </c>
      <c r="I1" t="s">
        <v>1599</v>
      </c>
      <c r="J1" t="s">
        <v>1611</v>
      </c>
      <c r="K1" t="s">
        <v>1613</v>
      </c>
      <c r="L1" t="s">
        <v>1615</v>
      </c>
      <c r="M1" t="s">
        <v>1645</v>
      </c>
      <c r="N1" t="s">
        <v>1616</v>
      </c>
    </row>
    <row r="2" spans="1:14" x14ac:dyDescent="0.25">
      <c r="A2" t="s">
        <v>1658</v>
      </c>
      <c r="B2" t="s">
        <v>1570</v>
      </c>
      <c r="C2" t="s">
        <v>1531</v>
      </c>
      <c r="D2" t="s">
        <v>1534</v>
      </c>
      <c r="E2" t="s">
        <v>1539</v>
      </c>
      <c r="F2" t="s">
        <v>1543</v>
      </c>
      <c r="G2" t="s">
        <v>1546</v>
      </c>
      <c r="H2" t="s">
        <v>1496</v>
      </c>
      <c r="I2" t="s">
        <v>1551</v>
      </c>
      <c r="J2" t="s">
        <v>1576</v>
      </c>
      <c r="K2" t="s">
        <v>1557</v>
      </c>
      <c r="L2" t="s">
        <v>1560</v>
      </c>
      <c r="M2" t="s">
        <v>1534</v>
      </c>
      <c r="N2" t="s">
        <v>1534</v>
      </c>
    </row>
    <row r="3" spans="1:14" x14ac:dyDescent="0.25">
      <c r="A3" t="s">
        <v>1658</v>
      </c>
      <c r="B3" t="s">
        <v>1570</v>
      </c>
      <c r="C3" t="s">
        <v>1531</v>
      </c>
      <c r="D3" t="s">
        <v>1534</v>
      </c>
      <c r="E3" t="s">
        <v>1537</v>
      </c>
      <c r="F3" t="s">
        <v>1544</v>
      </c>
      <c r="G3" t="s">
        <v>1547</v>
      </c>
      <c r="H3" t="s">
        <v>1493</v>
      </c>
      <c r="I3" t="s">
        <v>1551</v>
      </c>
      <c r="J3" t="s">
        <v>1555</v>
      </c>
      <c r="K3" t="s">
        <v>1556</v>
      </c>
      <c r="L3" t="s">
        <v>1559</v>
      </c>
      <c r="M3" t="s">
        <v>1534</v>
      </c>
      <c r="N3" t="s">
        <v>1534</v>
      </c>
    </row>
    <row r="4" spans="1:14" x14ac:dyDescent="0.25">
      <c r="A4" t="s">
        <v>1658</v>
      </c>
      <c r="B4" t="s">
        <v>1570</v>
      </c>
      <c r="C4" t="s">
        <v>1531</v>
      </c>
      <c r="D4" t="s">
        <v>1534</v>
      </c>
      <c r="E4" t="s">
        <v>1537</v>
      </c>
      <c r="F4" t="s">
        <v>1544</v>
      </c>
      <c r="G4" t="s">
        <v>1547</v>
      </c>
      <c r="H4" t="s">
        <v>1493</v>
      </c>
      <c r="I4" t="s">
        <v>1551</v>
      </c>
      <c r="J4" t="s">
        <v>1555</v>
      </c>
      <c r="K4" t="s">
        <v>1558</v>
      </c>
      <c r="L4" t="s">
        <v>1560</v>
      </c>
      <c r="M4" t="s">
        <v>1534</v>
      </c>
      <c r="N4" t="s">
        <v>1534</v>
      </c>
    </row>
    <row r="5" spans="1:14" x14ac:dyDescent="0.25">
      <c r="A5" t="s">
        <v>1658</v>
      </c>
      <c r="B5" t="s">
        <v>1570</v>
      </c>
      <c r="C5" t="s">
        <v>1531</v>
      </c>
      <c r="D5" t="s">
        <v>1534</v>
      </c>
      <c r="E5" t="s">
        <v>1539</v>
      </c>
      <c r="F5" t="s">
        <v>1545</v>
      </c>
      <c r="G5" t="s">
        <v>1546</v>
      </c>
      <c r="H5" t="s">
        <v>1496</v>
      </c>
      <c r="I5" t="s">
        <v>1551</v>
      </c>
      <c r="J5" t="s">
        <v>1576</v>
      </c>
      <c r="K5" t="s">
        <v>1557</v>
      </c>
      <c r="L5" t="s">
        <v>1560</v>
      </c>
      <c r="M5" t="s">
        <v>1534</v>
      </c>
      <c r="N5" t="s">
        <v>1534</v>
      </c>
    </row>
    <row r="6" spans="1:14" x14ac:dyDescent="0.25">
      <c r="A6" t="s">
        <v>1658</v>
      </c>
      <c r="B6" t="s">
        <v>1570</v>
      </c>
      <c r="C6" t="s">
        <v>1531</v>
      </c>
      <c r="D6" t="s">
        <v>1534</v>
      </c>
      <c r="E6" t="s">
        <v>1540</v>
      </c>
      <c r="F6" t="s">
        <v>1545</v>
      </c>
      <c r="G6" t="s">
        <v>1547</v>
      </c>
      <c r="H6" t="s">
        <v>1549</v>
      </c>
      <c r="I6" t="s">
        <v>1551</v>
      </c>
      <c r="J6" t="s">
        <v>1576</v>
      </c>
      <c r="K6" t="s">
        <v>1557</v>
      </c>
      <c r="L6" t="s">
        <v>1559</v>
      </c>
      <c r="M6" t="s">
        <v>1534</v>
      </c>
      <c r="N6" t="s">
        <v>1534</v>
      </c>
    </row>
    <row r="7" spans="1:14" x14ac:dyDescent="0.25">
      <c r="A7" t="s">
        <v>1658</v>
      </c>
      <c r="B7" t="s">
        <v>1570</v>
      </c>
      <c r="C7" t="s">
        <v>1531</v>
      </c>
      <c r="D7" t="s">
        <v>1534</v>
      </c>
      <c r="E7" t="s">
        <v>1537</v>
      </c>
      <c r="F7" t="s">
        <v>1544</v>
      </c>
      <c r="G7" t="s">
        <v>1547</v>
      </c>
      <c r="H7" t="s">
        <v>1493</v>
      </c>
      <c r="I7" t="s">
        <v>1551</v>
      </c>
      <c r="J7" t="s">
        <v>1555</v>
      </c>
      <c r="K7" t="s">
        <v>1557</v>
      </c>
      <c r="L7" t="s">
        <v>1559</v>
      </c>
      <c r="M7" t="s">
        <v>1534</v>
      </c>
      <c r="N7" t="s">
        <v>1534</v>
      </c>
    </row>
    <row r="8" spans="1:14" x14ac:dyDescent="0.25">
      <c r="A8" t="s">
        <v>1658</v>
      </c>
      <c r="B8" t="s">
        <v>1571</v>
      </c>
      <c r="C8" t="s">
        <v>1531</v>
      </c>
      <c r="D8" t="s">
        <v>1534</v>
      </c>
      <c r="E8" t="s">
        <v>1539</v>
      </c>
      <c r="F8" t="s">
        <v>1543</v>
      </c>
      <c r="G8" t="s">
        <v>1547</v>
      </c>
      <c r="H8" t="s">
        <v>1549</v>
      </c>
      <c r="I8" t="s">
        <v>1551</v>
      </c>
      <c r="J8" t="s">
        <v>1576</v>
      </c>
      <c r="K8" t="s">
        <v>1556</v>
      </c>
      <c r="L8" t="s">
        <v>1559</v>
      </c>
      <c r="M8" t="s">
        <v>1534</v>
      </c>
      <c r="N8" t="s">
        <v>1534</v>
      </c>
    </row>
    <row r="9" spans="1:14" x14ac:dyDescent="0.25">
      <c r="A9" t="s">
        <v>1658</v>
      </c>
      <c r="B9" t="s">
        <v>1570</v>
      </c>
      <c r="C9" t="s">
        <v>1531</v>
      </c>
      <c r="D9" t="s">
        <v>1534</v>
      </c>
      <c r="E9" t="s">
        <v>1537</v>
      </c>
      <c r="F9" t="s">
        <v>1544</v>
      </c>
      <c r="G9" t="s">
        <v>1547</v>
      </c>
      <c r="H9" t="s">
        <v>1493</v>
      </c>
      <c r="I9" t="s">
        <v>1551</v>
      </c>
      <c r="J9" t="s">
        <v>1555</v>
      </c>
      <c r="K9" t="s">
        <v>1558</v>
      </c>
      <c r="L9" t="s">
        <v>1560</v>
      </c>
      <c r="M9" t="s">
        <v>1534</v>
      </c>
      <c r="N9" t="s">
        <v>1534</v>
      </c>
    </row>
    <row r="10" spans="1:14" x14ac:dyDescent="0.25">
      <c r="A10" t="s">
        <v>1658</v>
      </c>
      <c r="B10" t="s">
        <v>1570</v>
      </c>
      <c r="C10" t="s">
        <v>1531</v>
      </c>
      <c r="D10" t="s">
        <v>1534</v>
      </c>
      <c r="E10" t="s">
        <v>1537</v>
      </c>
      <c r="F10" t="s">
        <v>1545</v>
      </c>
      <c r="G10" t="s">
        <v>1547</v>
      </c>
      <c r="H10" t="s">
        <v>1493</v>
      </c>
      <c r="I10" t="s">
        <v>1551</v>
      </c>
      <c r="J10" t="s">
        <v>1555</v>
      </c>
      <c r="K10" t="s">
        <v>1557</v>
      </c>
      <c r="L10" t="s">
        <v>1559</v>
      </c>
      <c r="M10" t="s">
        <v>1534</v>
      </c>
      <c r="N10" t="s">
        <v>1534</v>
      </c>
    </row>
    <row r="11" spans="1:14" x14ac:dyDescent="0.25">
      <c r="A11" t="s">
        <v>1658</v>
      </c>
      <c r="B11" t="s">
        <v>1570</v>
      </c>
      <c r="C11" t="s">
        <v>1531</v>
      </c>
      <c r="D11" t="s">
        <v>1534</v>
      </c>
      <c r="E11" t="s">
        <v>1539</v>
      </c>
      <c r="F11" t="s">
        <v>1543</v>
      </c>
      <c r="G11" t="s">
        <v>1547</v>
      </c>
      <c r="H11" t="s">
        <v>1549</v>
      </c>
      <c r="I11" t="s">
        <v>1551</v>
      </c>
      <c r="J11" t="s">
        <v>1576</v>
      </c>
      <c r="K11" t="s">
        <v>1557</v>
      </c>
      <c r="L11" t="s">
        <v>1560</v>
      </c>
      <c r="M11" t="s">
        <v>1534</v>
      </c>
      <c r="N11" t="s">
        <v>1534</v>
      </c>
    </row>
    <row r="12" spans="1:14" x14ac:dyDescent="0.25">
      <c r="A12" t="s">
        <v>1658</v>
      </c>
      <c r="B12" t="s">
        <v>1570</v>
      </c>
      <c r="C12" t="s">
        <v>1531</v>
      </c>
      <c r="D12" t="s">
        <v>1534</v>
      </c>
      <c r="E12" t="s">
        <v>1539</v>
      </c>
      <c r="F12" t="s">
        <v>1543</v>
      </c>
      <c r="G12" t="s">
        <v>1546</v>
      </c>
      <c r="H12" t="s">
        <v>1549</v>
      </c>
      <c r="I12" t="s">
        <v>1551</v>
      </c>
      <c r="J12" t="s">
        <v>1576</v>
      </c>
      <c r="K12" t="s">
        <v>1557</v>
      </c>
      <c r="L12" t="s">
        <v>1559</v>
      </c>
      <c r="M12" t="s">
        <v>1534</v>
      </c>
      <c r="N12" t="s">
        <v>1534</v>
      </c>
    </row>
    <row r="13" spans="1:14" x14ac:dyDescent="0.25">
      <c r="A13" t="s">
        <v>1658</v>
      </c>
      <c r="B13" t="s">
        <v>1597</v>
      </c>
      <c r="C13" t="s">
        <v>1531</v>
      </c>
      <c r="D13" t="s">
        <v>1534</v>
      </c>
      <c r="E13" t="s">
        <v>1537</v>
      </c>
      <c r="F13" t="s">
        <v>1544</v>
      </c>
      <c r="G13" t="s">
        <v>1547</v>
      </c>
      <c r="H13" t="s">
        <v>1493</v>
      </c>
      <c r="I13" t="s">
        <v>1551</v>
      </c>
      <c r="J13" t="s">
        <v>1555</v>
      </c>
      <c r="K13" t="s">
        <v>1556</v>
      </c>
      <c r="L13" t="s">
        <v>1559</v>
      </c>
      <c r="M13" t="s">
        <v>1534</v>
      </c>
      <c r="N13" t="s">
        <v>1534</v>
      </c>
    </row>
    <row r="14" spans="1:14" x14ac:dyDescent="0.25">
      <c r="A14" t="s">
        <v>1658</v>
      </c>
      <c r="B14" t="s">
        <v>1570</v>
      </c>
      <c r="C14" t="s">
        <v>1531</v>
      </c>
      <c r="D14" t="s">
        <v>1534</v>
      </c>
      <c r="E14" t="s">
        <v>1539</v>
      </c>
      <c r="F14" t="s">
        <v>1543</v>
      </c>
      <c r="G14" t="s">
        <v>1547</v>
      </c>
      <c r="H14" t="s">
        <v>1496</v>
      </c>
      <c r="I14" t="s">
        <v>1551</v>
      </c>
      <c r="J14" t="s">
        <v>1576</v>
      </c>
      <c r="K14" t="s">
        <v>1557</v>
      </c>
      <c r="L14" t="s">
        <v>1560</v>
      </c>
      <c r="M14" t="s">
        <v>1534</v>
      </c>
      <c r="N14" t="s">
        <v>1534</v>
      </c>
    </row>
    <row r="15" spans="1:14" x14ac:dyDescent="0.25">
      <c r="A15" t="s">
        <v>1658</v>
      </c>
      <c r="B15" t="s">
        <v>1570</v>
      </c>
      <c r="C15" t="s">
        <v>1531</v>
      </c>
      <c r="D15" t="s">
        <v>1534</v>
      </c>
      <c r="E15" t="s">
        <v>1537</v>
      </c>
      <c r="F15" t="s">
        <v>1544</v>
      </c>
      <c r="G15" t="s">
        <v>1548</v>
      </c>
      <c r="H15" t="s">
        <v>1493</v>
      </c>
      <c r="I15" t="s">
        <v>1551</v>
      </c>
      <c r="J15" t="s">
        <v>1555</v>
      </c>
      <c r="K15" t="s">
        <v>1557</v>
      </c>
      <c r="L15" t="s">
        <v>1560</v>
      </c>
      <c r="M15" t="s">
        <v>1534</v>
      </c>
      <c r="N15" t="s">
        <v>1534</v>
      </c>
    </row>
    <row r="16" spans="1:14" x14ac:dyDescent="0.25">
      <c r="A16" t="s">
        <v>1658</v>
      </c>
      <c r="B16" t="s">
        <v>1570</v>
      </c>
      <c r="C16" t="s">
        <v>1531</v>
      </c>
      <c r="D16" t="s">
        <v>1534</v>
      </c>
      <c r="E16" t="s">
        <v>1539</v>
      </c>
      <c r="F16" t="s">
        <v>1545</v>
      </c>
      <c r="G16" t="s">
        <v>1546</v>
      </c>
      <c r="H16" t="s">
        <v>1496</v>
      </c>
      <c r="I16" t="s">
        <v>1551</v>
      </c>
      <c r="J16" t="s">
        <v>1576</v>
      </c>
      <c r="K16" t="s">
        <v>1558</v>
      </c>
      <c r="L16" t="s">
        <v>1560</v>
      </c>
      <c r="M16" t="s">
        <v>1534</v>
      </c>
      <c r="N16" t="s">
        <v>1534</v>
      </c>
    </row>
    <row r="17" spans="1:14" x14ac:dyDescent="0.25">
      <c r="A17" t="s">
        <v>1658</v>
      </c>
      <c r="B17" t="s">
        <v>1570</v>
      </c>
      <c r="C17" t="s">
        <v>1531</v>
      </c>
      <c r="D17" t="s">
        <v>1534</v>
      </c>
      <c r="E17" t="s">
        <v>1539</v>
      </c>
      <c r="F17" t="s">
        <v>1543</v>
      </c>
      <c r="G17" t="s">
        <v>1547</v>
      </c>
      <c r="H17" t="s">
        <v>1493</v>
      </c>
      <c r="I17" t="s">
        <v>1551</v>
      </c>
      <c r="J17" t="s">
        <v>1576</v>
      </c>
      <c r="K17" t="s">
        <v>1557</v>
      </c>
      <c r="L17" t="s">
        <v>1560</v>
      </c>
      <c r="M17" t="s">
        <v>1534</v>
      </c>
      <c r="N17" t="s">
        <v>1534</v>
      </c>
    </row>
    <row r="18" spans="1:14" x14ac:dyDescent="0.25">
      <c r="A18" t="s">
        <v>1658</v>
      </c>
      <c r="B18" t="s">
        <v>1570</v>
      </c>
      <c r="C18" t="s">
        <v>1531</v>
      </c>
      <c r="D18" t="s">
        <v>1534</v>
      </c>
      <c r="E18" t="s">
        <v>1540</v>
      </c>
      <c r="F18" t="s">
        <v>1545</v>
      </c>
      <c r="G18" t="s">
        <v>1547</v>
      </c>
      <c r="H18" t="s">
        <v>1493</v>
      </c>
      <c r="I18" t="s">
        <v>1551</v>
      </c>
      <c r="J18" t="s">
        <v>1576</v>
      </c>
      <c r="K18" t="s">
        <v>1558</v>
      </c>
      <c r="L18" t="s">
        <v>1560</v>
      </c>
      <c r="M18" t="s">
        <v>1534</v>
      </c>
      <c r="N18" t="s">
        <v>1534</v>
      </c>
    </row>
    <row r="19" spans="1:14" x14ac:dyDescent="0.25">
      <c r="A19" t="s">
        <v>1658</v>
      </c>
      <c r="B19" t="s">
        <v>1570</v>
      </c>
      <c r="C19" t="s">
        <v>1531</v>
      </c>
      <c r="D19" t="s">
        <v>1534</v>
      </c>
      <c r="E19" t="s">
        <v>1537</v>
      </c>
      <c r="F19" t="s">
        <v>1544</v>
      </c>
      <c r="G19" t="s">
        <v>1547</v>
      </c>
      <c r="H19" t="s">
        <v>1493</v>
      </c>
      <c r="I19" t="s">
        <v>1551</v>
      </c>
      <c r="J19" t="s">
        <v>1555</v>
      </c>
      <c r="K19" t="s">
        <v>1556</v>
      </c>
      <c r="L19" t="s">
        <v>1560</v>
      </c>
      <c r="M19" t="s">
        <v>1534</v>
      </c>
      <c r="N19" t="s">
        <v>1534</v>
      </c>
    </row>
    <row r="20" spans="1:14" x14ac:dyDescent="0.25">
      <c r="A20" t="s">
        <v>1658</v>
      </c>
      <c r="B20" t="s">
        <v>1570</v>
      </c>
      <c r="C20" t="s">
        <v>1531</v>
      </c>
      <c r="D20" t="s">
        <v>1534</v>
      </c>
      <c r="E20" t="s">
        <v>1539</v>
      </c>
      <c r="F20" t="s">
        <v>1543</v>
      </c>
      <c r="G20" t="s">
        <v>1547</v>
      </c>
      <c r="H20" t="s">
        <v>1549</v>
      </c>
      <c r="I20" t="s">
        <v>1551</v>
      </c>
      <c r="J20" t="s">
        <v>1576</v>
      </c>
      <c r="K20" t="s">
        <v>1556</v>
      </c>
      <c r="L20" t="s">
        <v>1559</v>
      </c>
      <c r="M20" t="s">
        <v>1534</v>
      </c>
      <c r="N20" t="s">
        <v>1534</v>
      </c>
    </row>
    <row r="21" spans="1:14" x14ac:dyDescent="0.25">
      <c r="A21" t="s">
        <v>1658</v>
      </c>
      <c r="B21" t="s">
        <v>1570</v>
      </c>
      <c r="C21" t="s">
        <v>1531</v>
      </c>
      <c r="D21" t="s">
        <v>1534</v>
      </c>
      <c r="E21" t="s">
        <v>1539</v>
      </c>
      <c r="F21" t="s">
        <v>1543</v>
      </c>
      <c r="G21" t="s">
        <v>1547</v>
      </c>
      <c r="H21" t="s">
        <v>1550</v>
      </c>
      <c r="I21" t="s">
        <v>1551</v>
      </c>
      <c r="J21" t="s">
        <v>1576</v>
      </c>
      <c r="K21" t="s">
        <v>1557</v>
      </c>
      <c r="L21" t="s">
        <v>1560</v>
      </c>
      <c r="M21" t="s">
        <v>1534</v>
      </c>
      <c r="N21" t="s">
        <v>1534</v>
      </c>
    </row>
    <row r="22" spans="1:14" x14ac:dyDescent="0.25">
      <c r="A22" t="s">
        <v>1658</v>
      </c>
      <c r="B22" t="s">
        <v>1570</v>
      </c>
      <c r="C22" t="s">
        <v>1531</v>
      </c>
      <c r="D22" t="s">
        <v>1534</v>
      </c>
      <c r="E22" t="s">
        <v>1540</v>
      </c>
      <c r="F22" t="s">
        <v>1545</v>
      </c>
      <c r="G22" t="s">
        <v>1547</v>
      </c>
      <c r="H22" t="s">
        <v>1496</v>
      </c>
      <c r="I22" t="s">
        <v>1551</v>
      </c>
      <c r="J22" t="s">
        <v>1555</v>
      </c>
      <c r="K22" t="s">
        <v>1556</v>
      </c>
      <c r="L22" t="s">
        <v>1560</v>
      </c>
      <c r="M22" t="s">
        <v>1534</v>
      </c>
      <c r="N22" t="s">
        <v>1534</v>
      </c>
    </row>
    <row r="23" spans="1:14" x14ac:dyDescent="0.25">
      <c r="A23" t="s">
        <v>1658</v>
      </c>
      <c r="B23" t="s">
        <v>1570</v>
      </c>
      <c r="C23" t="s">
        <v>1531</v>
      </c>
      <c r="D23" t="s">
        <v>1534</v>
      </c>
      <c r="E23" t="s">
        <v>1539</v>
      </c>
      <c r="F23" t="s">
        <v>1543</v>
      </c>
      <c r="G23" t="s">
        <v>1546</v>
      </c>
      <c r="H23" t="s">
        <v>1493</v>
      </c>
      <c r="I23" t="s">
        <v>1551</v>
      </c>
      <c r="J23" t="s">
        <v>1576</v>
      </c>
      <c r="K23" t="s">
        <v>1556</v>
      </c>
      <c r="L23" t="s">
        <v>1559</v>
      </c>
      <c r="M23" t="s">
        <v>1534</v>
      </c>
      <c r="N23" t="s">
        <v>1534</v>
      </c>
    </row>
    <row r="24" spans="1:14" x14ac:dyDescent="0.25">
      <c r="A24" t="s">
        <v>1658</v>
      </c>
      <c r="B24" t="s">
        <v>1570</v>
      </c>
      <c r="C24" t="s">
        <v>1531</v>
      </c>
      <c r="D24" t="s">
        <v>1534</v>
      </c>
      <c r="E24" t="s">
        <v>1537</v>
      </c>
      <c r="F24" t="s">
        <v>1545</v>
      </c>
      <c r="G24" t="s">
        <v>1547</v>
      </c>
      <c r="H24" t="s">
        <v>1493</v>
      </c>
      <c r="I24" t="s">
        <v>1551</v>
      </c>
      <c r="J24" t="s">
        <v>1576</v>
      </c>
      <c r="K24" t="s">
        <v>1557</v>
      </c>
      <c r="L24" t="s">
        <v>1560</v>
      </c>
      <c r="M24" t="s">
        <v>1534</v>
      </c>
      <c r="N24" t="s">
        <v>1534</v>
      </c>
    </row>
    <row r="25" spans="1:14" x14ac:dyDescent="0.25">
      <c r="A25" t="s">
        <v>1658</v>
      </c>
      <c r="B25" t="s">
        <v>1570</v>
      </c>
      <c r="C25" t="s">
        <v>1531</v>
      </c>
      <c r="D25" t="s">
        <v>1534</v>
      </c>
      <c r="E25" t="s">
        <v>1539</v>
      </c>
      <c r="F25" t="s">
        <v>1544</v>
      </c>
      <c r="G25" t="s">
        <v>1547</v>
      </c>
      <c r="H25" t="s">
        <v>1493</v>
      </c>
      <c r="I25" t="s">
        <v>1551</v>
      </c>
      <c r="J25" t="s">
        <v>1576</v>
      </c>
      <c r="K25" t="s">
        <v>1557</v>
      </c>
      <c r="L25" t="s">
        <v>1560</v>
      </c>
      <c r="M25" t="s">
        <v>1534</v>
      </c>
      <c r="N25" t="s">
        <v>1534</v>
      </c>
    </row>
    <row r="26" spans="1:14" x14ac:dyDescent="0.25">
      <c r="A26" t="s">
        <v>1658</v>
      </c>
      <c r="B26" t="s">
        <v>1570</v>
      </c>
      <c r="C26" t="s">
        <v>1531</v>
      </c>
      <c r="D26" t="s">
        <v>1534</v>
      </c>
      <c r="E26" t="s">
        <v>1537</v>
      </c>
      <c r="F26" t="s">
        <v>1545</v>
      </c>
      <c r="G26" t="s">
        <v>1546</v>
      </c>
      <c r="H26" t="s">
        <v>1496</v>
      </c>
      <c r="I26" t="s">
        <v>1551</v>
      </c>
      <c r="J26" t="s">
        <v>1576</v>
      </c>
      <c r="K26" t="s">
        <v>1556</v>
      </c>
      <c r="L26" t="s">
        <v>1559</v>
      </c>
      <c r="M26" t="s">
        <v>1534</v>
      </c>
      <c r="N26" t="s">
        <v>1534</v>
      </c>
    </row>
    <row r="27" spans="1:14" x14ac:dyDescent="0.25">
      <c r="A27" t="s">
        <v>1658</v>
      </c>
      <c r="B27" t="s">
        <v>1570</v>
      </c>
      <c r="C27" t="s">
        <v>1531</v>
      </c>
      <c r="D27" t="s">
        <v>1534</v>
      </c>
      <c r="E27" t="s">
        <v>1537</v>
      </c>
      <c r="F27" t="s">
        <v>1545</v>
      </c>
      <c r="G27" t="s">
        <v>1547</v>
      </c>
      <c r="H27" t="s">
        <v>1493</v>
      </c>
      <c r="I27" t="s">
        <v>1551</v>
      </c>
      <c r="J27" t="s">
        <v>1555</v>
      </c>
      <c r="K27" t="s">
        <v>1556</v>
      </c>
      <c r="L27" t="s">
        <v>1559</v>
      </c>
      <c r="M27" t="s">
        <v>1534</v>
      </c>
      <c r="N27" t="s">
        <v>1534</v>
      </c>
    </row>
    <row r="28" spans="1:14" x14ac:dyDescent="0.25">
      <c r="A28" t="s">
        <v>1658</v>
      </c>
      <c r="B28" t="s">
        <v>1570</v>
      </c>
      <c r="C28" t="s">
        <v>1531</v>
      </c>
      <c r="D28" t="s">
        <v>1534</v>
      </c>
      <c r="E28" t="s">
        <v>1493</v>
      </c>
      <c r="F28" t="s">
        <v>1545</v>
      </c>
      <c r="G28" t="s">
        <v>1547</v>
      </c>
      <c r="H28" t="s">
        <v>1493</v>
      </c>
      <c r="I28" t="s">
        <v>1551</v>
      </c>
      <c r="J28" t="s">
        <v>1555</v>
      </c>
      <c r="K28" t="s">
        <v>1556</v>
      </c>
      <c r="L28" t="s">
        <v>1559</v>
      </c>
      <c r="M28" t="s">
        <v>1534</v>
      </c>
      <c r="N28" t="s">
        <v>1534</v>
      </c>
    </row>
    <row r="29" spans="1:14" x14ac:dyDescent="0.25">
      <c r="A29" t="s">
        <v>1658</v>
      </c>
      <c r="B29" t="s">
        <v>1570</v>
      </c>
      <c r="C29" t="s">
        <v>1531</v>
      </c>
      <c r="D29" t="s">
        <v>1534</v>
      </c>
      <c r="E29" t="s">
        <v>1540</v>
      </c>
      <c r="F29" t="s">
        <v>1545</v>
      </c>
      <c r="G29" t="s">
        <v>1547</v>
      </c>
      <c r="H29" t="s">
        <v>1493</v>
      </c>
      <c r="I29" t="s">
        <v>1551</v>
      </c>
      <c r="J29" t="s">
        <v>1555</v>
      </c>
      <c r="K29" t="s">
        <v>1556</v>
      </c>
      <c r="L29" t="s">
        <v>1559</v>
      </c>
      <c r="M29" t="s">
        <v>1534</v>
      </c>
      <c r="N29" t="s">
        <v>1534</v>
      </c>
    </row>
    <row r="30" spans="1:14" x14ac:dyDescent="0.25">
      <c r="A30" t="s">
        <v>1658</v>
      </c>
      <c r="B30" t="s">
        <v>1570</v>
      </c>
      <c r="C30" t="s">
        <v>1531</v>
      </c>
      <c r="D30" t="s">
        <v>1534</v>
      </c>
      <c r="E30" t="s">
        <v>1539</v>
      </c>
      <c r="F30" t="s">
        <v>1543</v>
      </c>
      <c r="G30" t="s">
        <v>1547</v>
      </c>
      <c r="H30" t="s">
        <v>1493</v>
      </c>
      <c r="I30" t="s">
        <v>1553</v>
      </c>
      <c r="J30" t="s">
        <v>1555</v>
      </c>
      <c r="K30" t="s">
        <v>1557</v>
      </c>
      <c r="L30" t="s">
        <v>1560</v>
      </c>
      <c r="M30" t="s">
        <v>1534</v>
      </c>
      <c r="N30" t="s">
        <v>1534</v>
      </c>
    </row>
    <row r="31" spans="1:14" x14ac:dyDescent="0.25">
      <c r="A31" t="s">
        <v>1658</v>
      </c>
      <c r="B31" t="s">
        <v>1570</v>
      </c>
      <c r="C31" t="s">
        <v>1531</v>
      </c>
      <c r="D31" t="s">
        <v>1534</v>
      </c>
      <c r="E31" t="s">
        <v>1537</v>
      </c>
      <c r="F31" t="s">
        <v>1545</v>
      </c>
      <c r="G31" t="s">
        <v>1547</v>
      </c>
      <c r="H31" t="s">
        <v>1493</v>
      </c>
      <c r="I31" t="s">
        <v>1551</v>
      </c>
      <c r="J31" t="s">
        <v>1576</v>
      </c>
      <c r="K31" t="s">
        <v>1556</v>
      </c>
      <c r="L31" t="s">
        <v>1559</v>
      </c>
      <c r="M31" t="s">
        <v>1534</v>
      </c>
      <c r="N31" t="s">
        <v>1534</v>
      </c>
    </row>
    <row r="32" spans="1:14" x14ac:dyDescent="0.25">
      <c r="A32" t="s">
        <v>1658</v>
      </c>
      <c r="B32" t="s">
        <v>1570</v>
      </c>
      <c r="C32" t="s">
        <v>1531</v>
      </c>
      <c r="D32" t="s">
        <v>1534</v>
      </c>
      <c r="E32" t="s">
        <v>1537</v>
      </c>
      <c r="F32" t="s">
        <v>1544</v>
      </c>
      <c r="G32" t="s">
        <v>1548</v>
      </c>
      <c r="H32" t="s">
        <v>1493</v>
      </c>
      <c r="I32" t="s">
        <v>1551</v>
      </c>
      <c r="J32" t="s">
        <v>1555</v>
      </c>
      <c r="K32" t="s">
        <v>1556</v>
      </c>
      <c r="L32" t="s">
        <v>1560</v>
      </c>
      <c r="M32" t="s">
        <v>1534</v>
      </c>
      <c r="N32" t="s">
        <v>1534</v>
      </c>
    </row>
    <row r="33" spans="1:14" x14ac:dyDescent="0.25">
      <c r="A33" t="s">
        <v>1658</v>
      </c>
      <c r="B33" t="s">
        <v>1570</v>
      </c>
      <c r="C33" t="s">
        <v>1531</v>
      </c>
      <c r="D33" t="s">
        <v>1534</v>
      </c>
      <c r="E33" t="s">
        <v>1539</v>
      </c>
      <c r="F33" t="s">
        <v>1543</v>
      </c>
      <c r="G33" t="s">
        <v>1547</v>
      </c>
      <c r="H33" t="s">
        <v>1549</v>
      </c>
      <c r="I33" t="s">
        <v>1551</v>
      </c>
      <c r="J33" t="s">
        <v>1576</v>
      </c>
      <c r="K33" t="s">
        <v>1558</v>
      </c>
      <c r="L33" t="s">
        <v>1560</v>
      </c>
      <c r="M33" t="s">
        <v>1534</v>
      </c>
      <c r="N33" t="s">
        <v>1534</v>
      </c>
    </row>
    <row r="34" spans="1:14" x14ac:dyDescent="0.25">
      <c r="A34" t="s">
        <v>1658</v>
      </c>
      <c r="B34" t="s">
        <v>1570</v>
      </c>
      <c r="C34" t="s">
        <v>1531</v>
      </c>
      <c r="D34" t="s">
        <v>1534</v>
      </c>
      <c r="E34" t="s">
        <v>1539</v>
      </c>
      <c r="F34" t="s">
        <v>1543</v>
      </c>
      <c r="G34" t="s">
        <v>1546</v>
      </c>
      <c r="H34" t="s">
        <v>1550</v>
      </c>
      <c r="I34" t="s">
        <v>1551</v>
      </c>
      <c r="J34" t="s">
        <v>1576</v>
      </c>
      <c r="K34" t="s">
        <v>1556</v>
      </c>
      <c r="L34" t="s">
        <v>1560</v>
      </c>
      <c r="M34" t="s">
        <v>1534</v>
      </c>
      <c r="N34" t="s">
        <v>1534</v>
      </c>
    </row>
    <row r="35" spans="1:14" x14ac:dyDescent="0.25">
      <c r="A35" t="s">
        <v>1658</v>
      </c>
      <c r="B35" t="s">
        <v>1570</v>
      </c>
      <c r="C35" t="s">
        <v>1531</v>
      </c>
      <c r="D35" t="s">
        <v>1534</v>
      </c>
      <c r="E35" t="s">
        <v>1539</v>
      </c>
      <c r="F35" t="s">
        <v>1543</v>
      </c>
      <c r="G35" t="s">
        <v>1547</v>
      </c>
      <c r="H35" t="s">
        <v>1549</v>
      </c>
      <c r="I35" t="s">
        <v>1551</v>
      </c>
      <c r="J35" t="s">
        <v>1576</v>
      </c>
      <c r="K35" t="s">
        <v>1556</v>
      </c>
      <c r="L35" t="s">
        <v>1559</v>
      </c>
      <c r="M35" t="s">
        <v>1534</v>
      </c>
      <c r="N35" t="s">
        <v>1534</v>
      </c>
    </row>
    <row r="36" spans="1:14" x14ac:dyDescent="0.25">
      <c r="A36" t="s">
        <v>1658</v>
      </c>
      <c r="B36" t="s">
        <v>1570</v>
      </c>
      <c r="C36" t="s">
        <v>1531</v>
      </c>
      <c r="D36" t="s">
        <v>1534</v>
      </c>
      <c r="E36" t="s">
        <v>1539</v>
      </c>
      <c r="F36" t="s">
        <v>1543</v>
      </c>
      <c r="G36" t="s">
        <v>1547</v>
      </c>
      <c r="H36" t="s">
        <v>1549</v>
      </c>
      <c r="I36" t="s">
        <v>1554</v>
      </c>
      <c r="J36" t="s">
        <v>1555</v>
      </c>
      <c r="K36" t="s">
        <v>1556</v>
      </c>
      <c r="L36" t="s">
        <v>1560</v>
      </c>
      <c r="M36" t="s">
        <v>1534</v>
      </c>
      <c r="N36" t="s">
        <v>1534</v>
      </c>
    </row>
    <row r="37" spans="1:14" x14ac:dyDescent="0.25">
      <c r="A37" t="s">
        <v>1658</v>
      </c>
      <c r="B37" t="s">
        <v>1570</v>
      </c>
      <c r="C37" t="s">
        <v>1531</v>
      </c>
      <c r="D37" t="s">
        <v>1534</v>
      </c>
      <c r="E37" t="s">
        <v>1539</v>
      </c>
      <c r="F37" t="s">
        <v>1543</v>
      </c>
      <c r="G37" t="s">
        <v>1546</v>
      </c>
      <c r="H37" t="s">
        <v>1496</v>
      </c>
      <c r="I37" t="s">
        <v>1551</v>
      </c>
      <c r="J37" t="s">
        <v>1576</v>
      </c>
      <c r="K37" t="s">
        <v>1557</v>
      </c>
      <c r="L37" t="s">
        <v>1560</v>
      </c>
      <c r="M37" t="s">
        <v>1534</v>
      </c>
      <c r="N37" t="s">
        <v>1534</v>
      </c>
    </row>
    <row r="38" spans="1:14" x14ac:dyDescent="0.25">
      <c r="A38" t="s">
        <v>1658</v>
      </c>
      <c r="B38" t="s">
        <v>1570</v>
      </c>
      <c r="C38" t="s">
        <v>1531</v>
      </c>
      <c r="D38" t="s">
        <v>1534</v>
      </c>
      <c r="E38" t="s">
        <v>1537</v>
      </c>
      <c r="F38" t="s">
        <v>1545</v>
      </c>
      <c r="G38" t="s">
        <v>1547</v>
      </c>
      <c r="H38" t="s">
        <v>1549</v>
      </c>
      <c r="I38" t="s">
        <v>1551</v>
      </c>
      <c r="J38" t="s">
        <v>1555</v>
      </c>
      <c r="K38" t="s">
        <v>1558</v>
      </c>
      <c r="L38" t="s">
        <v>1560</v>
      </c>
      <c r="M38" t="s">
        <v>1534</v>
      </c>
      <c r="N38" t="s">
        <v>1534</v>
      </c>
    </row>
    <row r="39" spans="1:14" x14ac:dyDescent="0.25">
      <c r="A39" t="s">
        <v>1658</v>
      </c>
      <c r="B39" t="s">
        <v>1570</v>
      </c>
      <c r="C39" t="s">
        <v>1531</v>
      </c>
      <c r="D39" t="s">
        <v>1534</v>
      </c>
      <c r="E39" t="s">
        <v>1539</v>
      </c>
      <c r="F39" t="s">
        <v>1543</v>
      </c>
      <c r="G39" t="s">
        <v>1547</v>
      </c>
      <c r="H39" t="s">
        <v>1496</v>
      </c>
      <c r="I39" t="s">
        <v>1551</v>
      </c>
      <c r="J39" t="s">
        <v>1576</v>
      </c>
      <c r="K39" t="s">
        <v>1556</v>
      </c>
      <c r="L39" t="s">
        <v>1559</v>
      </c>
      <c r="M39" t="s">
        <v>1534</v>
      </c>
      <c r="N39" t="s">
        <v>1534</v>
      </c>
    </row>
    <row r="40" spans="1:14" x14ac:dyDescent="0.25">
      <c r="A40" t="s">
        <v>1658</v>
      </c>
      <c r="B40" t="s">
        <v>1570</v>
      </c>
      <c r="C40" t="s">
        <v>1531</v>
      </c>
      <c r="D40" t="s">
        <v>1534</v>
      </c>
      <c r="E40" t="s">
        <v>1539</v>
      </c>
      <c r="F40" t="s">
        <v>1543</v>
      </c>
      <c r="G40" t="s">
        <v>1547</v>
      </c>
      <c r="H40" t="s">
        <v>1493</v>
      </c>
      <c r="I40" t="s">
        <v>1551</v>
      </c>
      <c r="J40" t="s">
        <v>1576</v>
      </c>
      <c r="K40" t="s">
        <v>1556</v>
      </c>
      <c r="L40" t="s">
        <v>1559</v>
      </c>
      <c r="M40" t="s">
        <v>1534</v>
      </c>
      <c r="N40" t="s">
        <v>1534</v>
      </c>
    </row>
    <row r="41" spans="1:14" x14ac:dyDescent="0.25">
      <c r="A41" t="s">
        <v>1658</v>
      </c>
      <c r="B41" t="s">
        <v>1570</v>
      </c>
      <c r="C41" t="s">
        <v>1531</v>
      </c>
      <c r="D41" t="s">
        <v>1534</v>
      </c>
      <c r="E41" t="s">
        <v>1537</v>
      </c>
      <c r="F41" t="s">
        <v>1544</v>
      </c>
      <c r="G41" t="s">
        <v>1547</v>
      </c>
      <c r="H41" t="s">
        <v>1493</v>
      </c>
      <c r="I41" t="s">
        <v>1551</v>
      </c>
      <c r="J41" t="s">
        <v>1555</v>
      </c>
      <c r="K41" t="s">
        <v>1558</v>
      </c>
      <c r="L41" t="s">
        <v>1560</v>
      </c>
      <c r="M41" t="s">
        <v>1534</v>
      </c>
      <c r="N41" t="s">
        <v>1534</v>
      </c>
    </row>
    <row r="42" spans="1:14" x14ac:dyDescent="0.25">
      <c r="A42" t="s">
        <v>1658</v>
      </c>
      <c r="B42" t="s">
        <v>1570</v>
      </c>
      <c r="C42" t="s">
        <v>1531</v>
      </c>
      <c r="D42" t="s">
        <v>1534</v>
      </c>
      <c r="E42" t="s">
        <v>1537</v>
      </c>
      <c r="F42" t="s">
        <v>1544</v>
      </c>
      <c r="G42" t="s">
        <v>1548</v>
      </c>
      <c r="H42" t="s">
        <v>1493</v>
      </c>
      <c r="I42" t="s">
        <v>1551</v>
      </c>
      <c r="J42" t="s">
        <v>1576</v>
      </c>
      <c r="K42" t="s">
        <v>1493</v>
      </c>
      <c r="L42" t="s">
        <v>1560</v>
      </c>
      <c r="M42" t="s">
        <v>1534</v>
      </c>
      <c r="N42" t="s">
        <v>1534</v>
      </c>
    </row>
    <row r="43" spans="1:14" x14ac:dyDescent="0.25">
      <c r="A43" t="s">
        <v>1658</v>
      </c>
      <c r="B43" t="s">
        <v>1571</v>
      </c>
      <c r="C43" t="s">
        <v>1531</v>
      </c>
      <c r="D43" t="s">
        <v>1534</v>
      </c>
      <c r="E43" t="s">
        <v>1539</v>
      </c>
      <c r="F43" t="s">
        <v>1543</v>
      </c>
      <c r="G43" t="s">
        <v>1546</v>
      </c>
      <c r="H43" t="s">
        <v>1496</v>
      </c>
      <c r="I43" t="s">
        <v>1551</v>
      </c>
      <c r="J43" t="s">
        <v>1576</v>
      </c>
      <c r="K43" t="s">
        <v>1557</v>
      </c>
      <c r="L43" t="s">
        <v>1559</v>
      </c>
      <c r="M43" t="s">
        <v>1534</v>
      </c>
      <c r="N43" t="s">
        <v>1534</v>
      </c>
    </row>
    <row r="44" spans="1:14" x14ac:dyDescent="0.25">
      <c r="A44" t="s">
        <v>1658</v>
      </c>
      <c r="B44" t="s">
        <v>1570</v>
      </c>
      <c r="C44" t="s">
        <v>1531</v>
      </c>
      <c r="D44" t="s">
        <v>1534</v>
      </c>
      <c r="E44" t="s">
        <v>1539</v>
      </c>
      <c r="F44" t="s">
        <v>1543</v>
      </c>
      <c r="G44" t="s">
        <v>1546</v>
      </c>
      <c r="H44" t="s">
        <v>1496</v>
      </c>
      <c r="I44" t="s">
        <v>1551</v>
      </c>
      <c r="J44" t="s">
        <v>1576</v>
      </c>
      <c r="K44" t="s">
        <v>1556</v>
      </c>
      <c r="L44" t="s">
        <v>1559</v>
      </c>
      <c r="M44" t="s">
        <v>1534</v>
      </c>
      <c r="N44" t="s">
        <v>1534</v>
      </c>
    </row>
    <row r="45" spans="1:14" x14ac:dyDescent="0.25">
      <c r="A45" t="s">
        <v>1658</v>
      </c>
      <c r="B45" t="s">
        <v>1570</v>
      </c>
      <c r="C45" t="s">
        <v>1531</v>
      </c>
      <c r="D45" t="s">
        <v>1534</v>
      </c>
      <c r="E45" t="s">
        <v>1539</v>
      </c>
      <c r="F45" t="s">
        <v>1543</v>
      </c>
      <c r="G45" t="s">
        <v>1547</v>
      </c>
      <c r="H45" t="s">
        <v>1549</v>
      </c>
      <c r="I45" t="s">
        <v>1551</v>
      </c>
      <c r="J45" t="s">
        <v>1576</v>
      </c>
      <c r="K45" t="s">
        <v>1557</v>
      </c>
      <c r="L45" t="s">
        <v>1559</v>
      </c>
      <c r="M45" t="s">
        <v>1534</v>
      </c>
      <c r="N45" t="s">
        <v>1534</v>
      </c>
    </row>
    <row r="46" spans="1:14" x14ac:dyDescent="0.25">
      <c r="A46" t="s">
        <v>1658</v>
      </c>
      <c r="B46" t="s">
        <v>1570</v>
      </c>
      <c r="C46" t="s">
        <v>1531</v>
      </c>
      <c r="D46" t="s">
        <v>1534</v>
      </c>
      <c r="E46" t="s">
        <v>1540</v>
      </c>
      <c r="F46" t="s">
        <v>1545</v>
      </c>
      <c r="G46" t="s">
        <v>1546</v>
      </c>
      <c r="H46" t="s">
        <v>1496</v>
      </c>
      <c r="I46" t="s">
        <v>1551</v>
      </c>
      <c r="J46" t="s">
        <v>1576</v>
      </c>
      <c r="K46" t="s">
        <v>1557</v>
      </c>
      <c r="L46" t="s">
        <v>1560</v>
      </c>
      <c r="M46" t="s">
        <v>1534</v>
      </c>
      <c r="N46" t="s">
        <v>1534</v>
      </c>
    </row>
    <row r="47" spans="1:14" x14ac:dyDescent="0.25">
      <c r="A47" t="s">
        <v>1658</v>
      </c>
      <c r="B47" t="s">
        <v>1570</v>
      </c>
      <c r="C47" t="s">
        <v>1531</v>
      </c>
      <c r="D47" t="s">
        <v>1534</v>
      </c>
      <c r="E47" t="s">
        <v>1539</v>
      </c>
      <c r="F47" t="s">
        <v>1543</v>
      </c>
      <c r="G47" t="s">
        <v>1546</v>
      </c>
      <c r="H47" t="s">
        <v>1496</v>
      </c>
      <c r="I47" t="s">
        <v>1551</v>
      </c>
      <c r="J47" t="s">
        <v>1576</v>
      </c>
      <c r="K47" t="s">
        <v>1556</v>
      </c>
      <c r="L47" t="s">
        <v>1559</v>
      </c>
      <c r="M47" t="s">
        <v>1534</v>
      </c>
      <c r="N47" t="s">
        <v>1534</v>
      </c>
    </row>
    <row r="48" spans="1:14" x14ac:dyDescent="0.25">
      <c r="A48" t="s">
        <v>1658</v>
      </c>
      <c r="B48" t="s">
        <v>1570</v>
      </c>
      <c r="C48" t="s">
        <v>1531</v>
      </c>
      <c r="D48" t="s">
        <v>1534</v>
      </c>
      <c r="E48" t="s">
        <v>1539</v>
      </c>
      <c r="F48" t="s">
        <v>1543</v>
      </c>
      <c r="G48" t="s">
        <v>1547</v>
      </c>
      <c r="H48" t="s">
        <v>1493</v>
      </c>
      <c r="I48" t="s">
        <v>1551</v>
      </c>
      <c r="J48" t="s">
        <v>1576</v>
      </c>
      <c r="K48" t="s">
        <v>1556</v>
      </c>
      <c r="L48" t="s">
        <v>1560</v>
      </c>
      <c r="M48" t="s">
        <v>1534</v>
      </c>
      <c r="N48" t="s">
        <v>1534</v>
      </c>
    </row>
    <row r="49" spans="1:14" x14ac:dyDescent="0.25">
      <c r="A49" t="s">
        <v>1658</v>
      </c>
      <c r="B49" t="s">
        <v>1570</v>
      </c>
      <c r="C49" t="s">
        <v>1531</v>
      </c>
      <c r="D49" t="s">
        <v>1534</v>
      </c>
      <c r="E49" t="s">
        <v>1539</v>
      </c>
      <c r="F49" t="s">
        <v>1543</v>
      </c>
      <c r="G49" t="s">
        <v>1547</v>
      </c>
      <c r="H49" t="s">
        <v>1493</v>
      </c>
      <c r="I49" t="s">
        <v>1551</v>
      </c>
      <c r="J49" t="s">
        <v>1576</v>
      </c>
      <c r="K49" t="s">
        <v>1557</v>
      </c>
      <c r="L49" t="s">
        <v>1560</v>
      </c>
      <c r="M49" t="s">
        <v>1534</v>
      </c>
      <c r="N49" t="s">
        <v>1534</v>
      </c>
    </row>
    <row r="50" spans="1:14" x14ac:dyDescent="0.25">
      <c r="A50" t="s">
        <v>1658</v>
      </c>
      <c r="B50" t="s">
        <v>1570</v>
      </c>
      <c r="C50" t="s">
        <v>1531</v>
      </c>
      <c r="D50" t="s">
        <v>1534</v>
      </c>
      <c r="E50" t="s">
        <v>1537</v>
      </c>
      <c r="F50" t="s">
        <v>1544</v>
      </c>
      <c r="G50" t="s">
        <v>1547</v>
      </c>
      <c r="H50" t="s">
        <v>1493</v>
      </c>
      <c r="I50" t="s">
        <v>1551</v>
      </c>
      <c r="J50" t="s">
        <v>1555</v>
      </c>
      <c r="K50" t="s">
        <v>1556</v>
      </c>
      <c r="L50" t="s">
        <v>1560</v>
      </c>
      <c r="M50" t="s">
        <v>1534</v>
      </c>
      <c r="N50" t="s">
        <v>1534</v>
      </c>
    </row>
    <row r="51" spans="1:14" x14ac:dyDescent="0.25">
      <c r="A51" t="s">
        <v>1658</v>
      </c>
      <c r="B51" t="s">
        <v>1570</v>
      </c>
      <c r="C51" t="s">
        <v>1531</v>
      </c>
      <c r="D51" t="s">
        <v>1534</v>
      </c>
      <c r="E51" t="s">
        <v>1540</v>
      </c>
      <c r="F51" t="s">
        <v>1545</v>
      </c>
      <c r="G51" t="s">
        <v>1547</v>
      </c>
      <c r="H51" t="s">
        <v>1496</v>
      </c>
      <c r="I51" t="s">
        <v>1551</v>
      </c>
      <c r="J51" t="s">
        <v>1555</v>
      </c>
      <c r="K51" t="s">
        <v>1557</v>
      </c>
      <c r="L51" t="s">
        <v>1560</v>
      </c>
      <c r="M51" t="s">
        <v>1534</v>
      </c>
      <c r="N51" t="s">
        <v>1534</v>
      </c>
    </row>
    <row r="52" spans="1:14" x14ac:dyDescent="0.25">
      <c r="A52" t="s">
        <v>1658</v>
      </c>
      <c r="B52" t="s">
        <v>1570</v>
      </c>
      <c r="C52" t="s">
        <v>1531</v>
      </c>
      <c r="D52" t="s">
        <v>1534</v>
      </c>
      <c r="E52" t="s">
        <v>1539</v>
      </c>
      <c r="F52" t="s">
        <v>1543</v>
      </c>
      <c r="G52" t="s">
        <v>1546</v>
      </c>
      <c r="H52" t="s">
        <v>1496</v>
      </c>
      <c r="I52" t="s">
        <v>1551</v>
      </c>
      <c r="J52" t="s">
        <v>1576</v>
      </c>
      <c r="K52" t="s">
        <v>1556</v>
      </c>
      <c r="L52" t="s">
        <v>1560</v>
      </c>
      <c r="M52" t="s">
        <v>1534</v>
      </c>
      <c r="N52" t="s">
        <v>1534</v>
      </c>
    </row>
    <row r="53" spans="1:14" x14ac:dyDescent="0.25">
      <c r="A53" t="s">
        <v>1658</v>
      </c>
      <c r="B53" t="s">
        <v>1570</v>
      </c>
      <c r="C53" t="s">
        <v>1531</v>
      </c>
      <c r="D53" t="s">
        <v>1534</v>
      </c>
      <c r="E53" t="s">
        <v>1539</v>
      </c>
      <c r="F53" t="s">
        <v>1543</v>
      </c>
      <c r="G53" t="s">
        <v>1547</v>
      </c>
      <c r="H53" t="s">
        <v>1493</v>
      </c>
      <c r="I53" t="s">
        <v>1551</v>
      </c>
      <c r="J53" t="s">
        <v>1493</v>
      </c>
      <c r="K53" t="s">
        <v>1557</v>
      </c>
      <c r="L53" t="s">
        <v>1560</v>
      </c>
      <c r="M53" t="s">
        <v>1534</v>
      </c>
      <c r="N53" t="s">
        <v>1534</v>
      </c>
    </row>
    <row r="54" spans="1:14" x14ac:dyDescent="0.25">
      <c r="A54" t="s">
        <v>1658</v>
      </c>
      <c r="B54" t="s">
        <v>1570</v>
      </c>
      <c r="C54" t="s">
        <v>1531</v>
      </c>
      <c r="D54" t="s">
        <v>1534</v>
      </c>
      <c r="E54" t="s">
        <v>1537</v>
      </c>
      <c r="F54" t="s">
        <v>1544</v>
      </c>
      <c r="G54" t="s">
        <v>1547</v>
      </c>
      <c r="H54" t="s">
        <v>1493</v>
      </c>
      <c r="I54" t="s">
        <v>1551</v>
      </c>
      <c r="J54" t="s">
        <v>1555</v>
      </c>
      <c r="K54" t="s">
        <v>1556</v>
      </c>
      <c r="L54" t="s">
        <v>1560</v>
      </c>
      <c r="M54" t="s">
        <v>1534</v>
      </c>
      <c r="N54" t="s">
        <v>1534</v>
      </c>
    </row>
    <row r="55" spans="1:14" x14ac:dyDescent="0.25">
      <c r="A55" t="s">
        <v>1658</v>
      </c>
      <c r="B55" t="s">
        <v>1570</v>
      </c>
      <c r="C55" t="s">
        <v>1531</v>
      </c>
      <c r="D55" t="s">
        <v>1534</v>
      </c>
      <c r="E55" t="s">
        <v>1537</v>
      </c>
      <c r="F55" t="s">
        <v>1544</v>
      </c>
      <c r="G55" t="s">
        <v>1547</v>
      </c>
      <c r="H55" t="s">
        <v>1493</v>
      </c>
      <c r="I55" t="s">
        <v>1551</v>
      </c>
      <c r="J55" t="s">
        <v>1555</v>
      </c>
      <c r="K55" t="s">
        <v>1557</v>
      </c>
      <c r="L55" t="s">
        <v>1560</v>
      </c>
      <c r="M55" t="s">
        <v>1534</v>
      </c>
      <c r="N55" t="s">
        <v>1534</v>
      </c>
    </row>
    <row r="56" spans="1:14" x14ac:dyDescent="0.25">
      <c r="A56" t="s">
        <v>1658</v>
      </c>
      <c r="B56" t="s">
        <v>1570</v>
      </c>
      <c r="C56" t="s">
        <v>1531</v>
      </c>
      <c r="D56" t="s">
        <v>1534</v>
      </c>
      <c r="E56" t="s">
        <v>1539</v>
      </c>
      <c r="F56" t="s">
        <v>1543</v>
      </c>
      <c r="G56" t="s">
        <v>1547</v>
      </c>
      <c r="H56" t="s">
        <v>1549</v>
      </c>
      <c r="I56" t="s">
        <v>1551</v>
      </c>
      <c r="J56" t="s">
        <v>1555</v>
      </c>
      <c r="K56" t="s">
        <v>1558</v>
      </c>
      <c r="L56" t="s">
        <v>1560</v>
      </c>
      <c r="M56" t="s">
        <v>1534</v>
      </c>
      <c r="N56" t="s">
        <v>1534</v>
      </c>
    </row>
    <row r="57" spans="1:14" x14ac:dyDescent="0.25">
      <c r="A57" t="s">
        <v>1658</v>
      </c>
      <c r="B57" t="s">
        <v>1570</v>
      </c>
      <c r="C57" t="s">
        <v>1531</v>
      </c>
      <c r="D57" t="s">
        <v>1534</v>
      </c>
      <c r="E57" t="s">
        <v>1539</v>
      </c>
      <c r="F57" t="s">
        <v>1543</v>
      </c>
      <c r="G57" t="s">
        <v>1547</v>
      </c>
      <c r="H57" t="s">
        <v>1493</v>
      </c>
      <c r="I57" t="s">
        <v>1551</v>
      </c>
      <c r="J57" t="s">
        <v>1555</v>
      </c>
      <c r="K57" t="s">
        <v>1557</v>
      </c>
      <c r="L57" t="s">
        <v>1559</v>
      </c>
      <c r="M57" t="s">
        <v>1534</v>
      </c>
      <c r="N57" t="s">
        <v>1534</v>
      </c>
    </row>
    <row r="58" spans="1:14" x14ac:dyDescent="0.25">
      <c r="A58" t="s">
        <v>1658</v>
      </c>
      <c r="B58" t="s">
        <v>1570</v>
      </c>
      <c r="C58" t="s">
        <v>1531</v>
      </c>
      <c r="D58" t="s">
        <v>1534</v>
      </c>
      <c r="E58" t="s">
        <v>1539</v>
      </c>
      <c r="F58" t="s">
        <v>1543</v>
      </c>
      <c r="G58" t="s">
        <v>1547</v>
      </c>
      <c r="H58" t="s">
        <v>1549</v>
      </c>
      <c r="I58" t="s">
        <v>1551</v>
      </c>
      <c r="J58" t="s">
        <v>1576</v>
      </c>
      <c r="K58" t="s">
        <v>1556</v>
      </c>
      <c r="L58" t="s">
        <v>1559</v>
      </c>
      <c r="M58" t="s">
        <v>1534</v>
      </c>
      <c r="N58" t="s">
        <v>1534</v>
      </c>
    </row>
    <row r="59" spans="1:14" x14ac:dyDescent="0.25">
      <c r="A59" t="s">
        <v>1658</v>
      </c>
      <c r="B59" t="s">
        <v>1570</v>
      </c>
      <c r="C59" t="s">
        <v>1531</v>
      </c>
      <c r="D59" t="s">
        <v>1534</v>
      </c>
      <c r="E59" t="s">
        <v>1537</v>
      </c>
      <c r="F59" t="s">
        <v>1544</v>
      </c>
      <c r="G59" t="s">
        <v>1548</v>
      </c>
      <c r="H59" t="s">
        <v>1493</v>
      </c>
      <c r="I59" t="s">
        <v>1551</v>
      </c>
      <c r="J59" t="s">
        <v>1555</v>
      </c>
      <c r="K59" t="s">
        <v>1493</v>
      </c>
      <c r="L59" t="s">
        <v>1560</v>
      </c>
      <c r="M59" t="s">
        <v>1534</v>
      </c>
      <c r="N59" t="s">
        <v>1534</v>
      </c>
    </row>
    <row r="60" spans="1:14" x14ac:dyDescent="0.25">
      <c r="A60" t="s">
        <v>1658</v>
      </c>
      <c r="B60" t="s">
        <v>1570</v>
      </c>
      <c r="C60" t="s">
        <v>1531</v>
      </c>
      <c r="D60" t="s">
        <v>1534</v>
      </c>
      <c r="E60" t="s">
        <v>1539</v>
      </c>
      <c r="F60" t="s">
        <v>1543</v>
      </c>
      <c r="G60" t="s">
        <v>1547</v>
      </c>
      <c r="H60" t="s">
        <v>1549</v>
      </c>
      <c r="I60" t="s">
        <v>1551</v>
      </c>
      <c r="J60" t="s">
        <v>1576</v>
      </c>
      <c r="K60" t="s">
        <v>1556</v>
      </c>
      <c r="L60" t="s">
        <v>1560</v>
      </c>
      <c r="M60" t="s">
        <v>1534</v>
      </c>
      <c r="N60" t="s">
        <v>1534</v>
      </c>
    </row>
    <row r="61" spans="1:14" x14ac:dyDescent="0.25">
      <c r="A61" t="s">
        <v>1658</v>
      </c>
      <c r="B61" t="s">
        <v>1570</v>
      </c>
      <c r="C61" t="s">
        <v>1531</v>
      </c>
      <c r="D61" t="s">
        <v>1534</v>
      </c>
      <c r="E61" t="s">
        <v>1537</v>
      </c>
      <c r="F61" t="s">
        <v>1544</v>
      </c>
      <c r="G61" t="s">
        <v>1548</v>
      </c>
      <c r="H61" t="s">
        <v>1493</v>
      </c>
      <c r="I61" t="s">
        <v>1554</v>
      </c>
      <c r="J61" t="s">
        <v>1555</v>
      </c>
      <c r="K61" t="s">
        <v>1556</v>
      </c>
      <c r="L61" t="s">
        <v>1560</v>
      </c>
      <c r="M61" t="s">
        <v>1534</v>
      </c>
      <c r="N61" t="s">
        <v>1534</v>
      </c>
    </row>
    <row r="62" spans="1:14" x14ac:dyDescent="0.25">
      <c r="A62" t="s">
        <v>1658</v>
      </c>
      <c r="B62" t="s">
        <v>1570</v>
      </c>
      <c r="C62" t="s">
        <v>1531</v>
      </c>
      <c r="D62" t="s">
        <v>1534</v>
      </c>
      <c r="E62" t="s">
        <v>1539</v>
      </c>
      <c r="F62" t="s">
        <v>1544</v>
      </c>
      <c r="G62" t="s">
        <v>1547</v>
      </c>
      <c r="H62" t="s">
        <v>1493</v>
      </c>
      <c r="I62" t="s">
        <v>1551</v>
      </c>
      <c r="J62" t="s">
        <v>1576</v>
      </c>
      <c r="K62" t="s">
        <v>1557</v>
      </c>
      <c r="L62" t="s">
        <v>1559</v>
      </c>
      <c r="M62" t="s">
        <v>1534</v>
      </c>
      <c r="N62" t="s">
        <v>1534</v>
      </c>
    </row>
    <row r="63" spans="1:14" x14ac:dyDescent="0.25">
      <c r="A63" t="s">
        <v>1658</v>
      </c>
      <c r="B63" t="s">
        <v>1571</v>
      </c>
      <c r="C63" t="s">
        <v>1531</v>
      </c>
      <c r="D63" t="s">
        <v>1535</v>
      </c>
      <c r="E63" t="s">
        <v>1537</v>
      </c>
      <c r="F63" t="s">
        <v>1544</v>
      </c>
      <c r="G63" t="s">
        <v>1548</v>
      </c>
      <c r="H63" t="s">
        <v>1493</v>
      </c>
      <c r="I63" t="s">
        <v>1551</v>
      </c>
      <c r="J63" t="s">
        <v>1555</v>
      </c>
      <c r="K63" t="s">
        <v>1558</v>
      </c>
      <c r="L63" t="s">
        <v>1560</v>
      </c>
      <c r="M63" t="s">
        <v>1534</v>
      </c>
      <c r="N63" t="s">
        <v>1534</v>
      </c>
    </row>
    <row r="64" spans="1:14" x14ac:dyDescent="0.25">
      <c r="A64" t="s">
        <v>1658</v>
      </c>
      <c r="B64" t="s">
        <v>1570</v>
      </c>
      <c r="C64" t="s">
        <v>1531</v>
      </c>
      <c r="D64" t="s">
        <v>1534</v>
      </c>
      <c r="E64" t="s">
        <v>1539</v>
      </c>
      <c r="F64" t="s">
        <v>1543</v>
      </c>
      <c r="G64" t="s">
        <v>1546</v>
      </c>
      <c r="H64" t="s">
        <v>1549</v>
      </c>
      <c r="I64" t="s">
        <v>1551</v>
      </c>
      <c r="J64" t="s">
        <v>1576</v>
      </c>
      <c r="K64" t="s">
        <v>1557</v>
      </c>
      <c r="L64" t="s">
        <v>1560</v>
      </c>
      <c r="M64" t="s">
        <v>1534</v>
      </c>
      <c r="N64" t="s">
        <v>1534</v>
      </c>
    </row>
    <row r="65" spans="1:14" x14ac:dyDescent="0.25">
      <c r="A65" t="s">
        <v>1658</v>
      </c>
      <c r="B65" t="s">
        <v>1571</v>
      </c>
      <c r="C65" t="s">
        <v>1531</v>
      </c>
      <c r="D65" t="s">
        <v>1534</v>
      </c>
      <c r="E65" t="s">
        <v>1540</v>
      </c>
      <c r="F65" t="s">
        <v>1543</v>
      </c>
      <c r="G65" t="s">
        <v>1547</v>
      </c>
      <c r="H65" t="s">
        <v>1549</v>
      </c>
      <c r="I65" t="s">
        <v>1551</v>
      </c>
      <c r="J65" t="s">
        <v>1555</v>
      </c>
      <c r="K65" t="s">
        <v>1557</v>
      </c>
      <c r="L65" t="s">
        <v>1560</v>
      </c>
      <c r="M65" t="s">
        <v>1534</v>
      </c>
      <c r="N65" t="s">
        <v>1534</v>
      </c>
    </row>
    <row r="66" spans="1:14" x14ac:dyDescent="0.25">
      <c r="A66" t="s">
        <v>1658</v>
      </c>
      <c r="B66" t="s">
        <v>1570</v>
      </c>
      <c r="C66" t="s">
        <v>1531</v>
      </c>
      <c r="D66" t="s">
        <v>1534</v>
      </c>
      <c r="E66" t="s">
        <v>1537</v>
      </c>
      <c r="F66" t="s">
        <v>1493</v>
      </c>
      <c r="G66" t="s">
        <v>1547</v>
      </c>
      <c r="H66" t="s">
        <v>1493</v>
      </c>
      <c r="I66" t="s">
        <v>1551</v>
      </c>
      <c r="J66" t="s">
        <v>1555</v>
      </c>
      <c r="K66" t="s">
        <v>1556</v>
      </c>
      <c r="L66" t="s">
        <v>1560</v>
      </c>
      <c r="M66" t="s">
        <v>1534</v>
      </c>
      <c r="N66" t="s">
        <v>1534</v>
      </c>
    </row>
    <row r="67" spans="1:14" x14ac:dyDescent="0.25">
      <c r="A67" t="s">
        <v>1658</v>
      </c>
      <c r="B67" t="s">
        <v>1570</v>
      </c>
      <c r="C67" t="s">
        <v>1531</v>
      </c>
      <c r="D67" t="s">
        <v>1534</v>
      </c>
      <c r="E67" t="s">
        <v>1537</v>
      </c>
      <c r="F67" t="s">
        <v>1544</v>
      </c>
      <c r="G67" t="s">
        <v>1547</v>
      </c>
      <c r="H67" t="s">
        <v>1493</v>
      </c>
      <c r="I67" t="s">
        <v>1551</v>
      </c>
      <c r="J67" t="s">
        <v>1555</v>
      </c>
      <c r="K67" t="s">
        <v>1556</v>
      </c>
      <c r="L67" t="s">
        <v>1560</v>
      </c>
      <c r="M67" t="s">
        <v>1534</v>
      </c>
      <c r="N67" t="s">
        <v>1534</v>
      </c>
    </row>
    <row r="68" spans="1:14" x14ac:dyDescent="0.25">
      <c r="A68" t="s">
        <v>1658</v>
      </c>
      <c r="B68" t="s">
        <v>1570</v>
      </c>
      <c r="C68" t="s">
        <v>1531</v>
      </c>
      <c r="D68" t="s">
        <v>1534</v>
      </c>
      <c r="E68" t="s">
        <v>1539</v>
      </c>
      <c r="F68" t="s">
        <v>1543</v>
      </c>
      <c r="G68" t="s">
        <v>1547</v>
      </c>
      <c r="H68" t="s">
        <v>1549</v>
      </c>
      <c r="I68" t="s">
        <v>1551</v>
      </c>
      <c r="J68" t="s">
        <v>1555</v>
      </c>
      <c r="K68" t="s">
        <v>1556</v>
      </c>
      <c r="L68" t="s">
        <v>1559</v>
      </c>
      <c r="M68" t="s">
        <v>1534</v>
      </c>
      <c r="N68" t="s">
        <v>1534</v>
      </c>
    </row>
    <row r="69" spans="1:14" x14ac:dyDescent="0.25">
      <c r="A69" t="s">
        <v>1658</v>
      </c>
      <c r="B69" t="s">
        <v>1570</v>
      </c>
      <c r="C69" t="s">
        <v>1531</v>
      </c>
      <c r="D69" t="s">
        <v>1534</v>
      </c>
      <c r="E69" t="s">
        <v>1539</v>
      </c>
      <c r="F69" t="s">
        <v>1543</v>
      </c>
      <c r="G69" t="s">
        <v>1547</v>
      </c>
      <c r="H69" t="s">
        <v>1549</v>
      </c>
      <c r="I69" t="s">
        <v>1551</v>
      </c>
      <c r="J69" t="s">
        <v>1555</v>
      </c>
      <c r="K69" t="s">
        <v>1557</v>
      </c>
      <c r="L69" t="s">
        <v>1560</v>
      </c>
      <c r="M69" t="s">
        <v>1534</v>
      </c>
      <c r="N69" t="s">
        <v>1534</v>
      </c>
    </row>
    <row r="70" spans="1:14" x14ac:dyDescent="0.25">
      <c r="A70" t="s">
        <v>1658</v>
      </c>
      <c r="B70" t="s">
        <v>1570</v>
      </c>
      <c r="C70" t="s">
        <v>1531</v>
      </c>
      <c r="D70" t="s">
        <v>1534</v>
      </c>
      <c r="E70" t="s">
        <v>1537</v>
      </c>
      <c r="F70" t="s">
        <v>1545</v>
      </c>
      <c r="G70" t="s">
        <v>1547</v>
      </c>
      <c r="H70" t="s">
        <v>1549</v>
      </c>
      <c r="I70" t="s">
        <v>1551</v>
      </c>
      <c r="J70" t="s">
        <v>1555</v>
      </c>
      <c r="K70" t="s">
        <v>1556</v>
      </c>
      <c r="L70" t="s">
        <v>1560</v>
      </c>
      <c r="M70" t="s">
        <v>1534</v>
      </c>
      <c r="N70" t="s">
        <v>1534</v>
      </c>
    </row>
    <row r="71" spans="1:14" x14ac:dyDescent="0.25">
      <c r="A71" t="s">
        <v>1658</v>
      </c>
      <c r="B71" t="s">
        <v>1570</v>
      </c>
      <c r="C71" t="s">
        <v>1531</v>
      </c>
      <c r="D71" t="s">
        <v>1534</v>
      </c>
      <c r="E71" t="s">
        <v>1537</v>
      </c>
      <c r="F71" t="s">
        <v>1544</v>
      </c>
      <c r="G71" t="s">
        <v>1548</v>
      </c>
      <c r="H71" t="s">
        <v>1493</v>
      </c>
      <c r="I71" t="s">
        <v>1551</v>
      </c>
      <c r="J71" t="s">
        <v>1555</v>
      </c>
      <c r="K71" t="s">
        <v>1557</v>
      </c>
      <c r="L71" t="s">
        <v>1560</v>
      </c>
      <c r="M71" t="s">
        <v>1534</v>
      </c>
      <c r="N71" t="s">
        <v>1534</v>
      </c>
    </row>
    <row r="72" spans="1:14" x14ac:dyDescent="0.25">
      <c r="A72" t="s">
        <v>1658</v>
      </c>
      <c r="B72" t="s">
        <v>1570</v>
      </c>
      <c r="C72" t="s">
        <v>1531</v>
      </c>
      <c r="D72" t="s">
        <v>1534</v>
      </c>
      <c r="E72" t="s">
        <v>1539</v>
      </c>
      <c r="F72" t="s">
        <v>1545</v>
      </c>
      <c r="G72" t="s">
        <v>1547</v>
      </c>
      <c r="H72" t="s">
        <v>1549</v>
      </c>
      <c r="I72" t="s">
        <v>1551</v>
      </c>
      <c r="J72" t="s">
        <v>1576</v>
      </c>
      <c r="K72" t="s">
        <v>1557</v>
      </c>
      <c r="L72" t="s">
        <v>1559</v>
      </c>
      <c r="M72" t="s">
        <v>1534</v>
      </c>
      <c r="N72" t="s">
        <v>1534</v>
      </c>
    </row>
    <row r="73" spans="1:14" x14ac:dyDescent="0.25">
      <c r="A73" t="s">
        <v>1658</v>
      </c>
      <c r="B73" t="s">
        <v>1570</v>
      </c>
      <c r="C73" t="s">
        <v>1531</v>
      </c>
      <c r="D73" t="s">
        <v>1534</v>
      </c>
      <c r="E73" t="s">
        <v>1539</v>
      </c>
      <c r="F73" t="s">
        <v>1543</v>
      </c>
      <c r="G73" t="s">
        <v>1547</v>
      </c>
      <c r="H73" t="s">
        <v>1549</v>
      </c>
      <c r="I73" t="s">
        <v>1554</v>
      </c>
      <c r="J73" t="s">
        <v>1493</v>
      </c>
      <c r="K73" t="s">
        <v>1556</v>
      </c>
      <c r="L73" t="s">
        <v>1560</v>
      </c>
      <c r="M73" t="s">
        <v>1534</v>
      </c>
      <c r="N73" t="s">
        <v>1534</v>
      </c>
    </row>
    <row r="74" spans="1:14" x14ac:dyDescent="0.25">
      <c r="A74" t="s">
        <v>1658</v>
      </c>
      <c r="B74" t="s">
        <v>1570</v>
      </c>
      <c r="C74" t="s">
        <v>1531</v>
      </c>
      <c r="D74" t="s">
        <v>1534</v>
      </c>
      <c r="E74" t="s">
        <v>1539</v>
      </c>
      <c r="F74" t="s">
        <v>1543</v>
      </c>
      <c r="G74" t="s">
        <v>1547</v>
      </c>
      <c r="H74" t="s">
        <v>1549</v>
      </c>
      <c r="I74" t="s">
        <v>1551</v>
      </c>
      <c r="J74" t="s">
        <v>1555</v>
      </c>
      <c r="K74" t="s">
        <v>1558</v>
      </c>
      <c r="L74" t="s">
        <v>1560</v>
      </c>
      <c r="M74" t="s">
        <v>1534</v>
      </c>
      <c r="N74" t="s">
        <v>1534</v>
      </c>
    </row>
    <row r="75" spans="1:14" x14ac:dyDescent="0.25">
      <c r="A75" t="s">
        <v>1658</v>
      </c>
      <c r="B75" t="s">
        <v>1570</v>
      </c>
      <c r="C75" t="s">
        <v>1531</v>
      </c>
      <c r="D75" t="s">
        <v>1534</v>
      </c>
      <c r="E75" t="s">
        <v>1539</v>
      </c>
      <c r="F75" t="s">
        <v>1543</v>
      </c>
      <c r="G75" t="s">
        <v>1547</v>
      </c>
      <c r="H75" t="s">
        <v>1493</v>
      </c>
      <c r="I75" t="s">
        <v>1551</v>
      </c>
      <c r="J75" t="s">
        <v>1576</v>
      </c>
      <c r="K75" t="s">
        <v>1556</v>
      </c>
      <c r="L75" t="s">
        <v>1559</v>
      </c>
      <c r="M75" t="s">
        <v>1534</v>
      </c>
      <c r="N75" t="s">
        <v>1534</v>
      </c>
    </row>
    <row r="76" spans="1:14" x14ac:dyDescent="0.25">
      <c r="A76" t="s">
        <v>1658</v>
      </c>
      <c r="B76" t="s">
        <v>1570</v>
      </c>
      <c r="C76" t="s">
        <v>1531</v>
      </c>
      <c r="D76" t="s">
        <v>1534</v>
      </c>
      <c r="E76" t="s">
        <v>1539</v>
      </c>
      <c r="F76" t="s">
        <v>1544</v>
      </c>
      <c r="G76" t="s">
        <v>1547</v>
      </c>
      <c r="H76" t="s">
        <v>1493</v>
      </c>
      <c r="I76" t="s">
        <v>1551</v>
      </c>
      <c r="J76" t="s">
        <v>1576</v>
      </c>
      <c r="K76" t="s">
        <v>1556</v>
      </c>
      <c r="L76" t="s">
        <v>1560</v>
      </c>
      <c r="M76" t="s">
        <v>1534</v>
      </c>
      <c r="N76" t="s">
        <v>1534</v>
      </c>
    </row>
    <row r="77" spans="1:14" x14ac:dyDescent="0.25">
      <c r="A77" t="s">
        <v>1658</v>
      </c>
      <c r="B77" t="s">
        <v>1570</v>
      </c>
      <c r="C77" t="s">
        <v>1531</v>
      </c>
      <c r="D77" t="s">
        <v>1534</v>
      </c>
      <c r="E77" t="s">
        <v>1539</v>
      </c>
      <c r="F77" t="s">
        <v>1545</v>
      </c>
      <c r="G77" t="s">
        <v>1493</v>
      </c>
      <c r="H77" t="s">
        <v>1493</v>
      </c>
      <c r="I77" t="s">
        <v>1551</v>
      </c>
      <c r="J77" t="s">
        <v>1576</v>
      </c>
      <c r="K77" t="s">
        <v>1556</v>
      </c>
      <c r="L77" t="s">
        <v>1559</v>
      </c>
      <c r="M77" t="s">
        <v>1534</v>
      </c>
      <c r="N77" t="s">
        <v>1534</v>
      </c>
    </row>
    <row r="78" spans="1:14" x14ac:dyDescent="0.25">
      <c r="A78" t="s">
        <v>1658</v>
      </c>
      <c r="B78" t="s">
        <v>1570</v>
      </c>
      <c r="C78" t="s">
        <v>1531</v>
      </c>
      <c r="D78" t="s">
        <v>1534</v>
      </c>
      <c r="E78" t="s">
        <v>1540</v>
      </c>
      <c r="F78" t="s">
        <v>1545</v>
      </c>
      <c r="G78" t="s">
        <v>1547</v>
      </c>
      <c r="H78" t="s">
        <v>1493</v>
      </c>
      <c r="I78" t="s">
        <v>1551</v>
      </c>
      <c r="J78" t="s">
        <v>1555</v>
      </c>
      <c r="K78" t="s">
        <v>1557</v>
      </c>
      <c r="L78" t="s">
        <v>1560</v>
      </c>
      <c r="M78" t="s">
        <v>1534</v>
      </c>
      <c r="N78" t="s">
        <v>1534</v>
      </c>
    </row>
    <row r="79" spans="1:14" x14ac:dyDescent="0.25">
      <c r="A79" t="s">
        <v>1658</v>
      </c>
      <c r="B79" t="s">
        <v>1570</v>
      </c>
      <c r="C79" t="s">
        <v>1531</v>
      </c>
      <c r="D79" t="s">
        <v>1534</v>
      </c>
      <c r="E79" t="s">
        <v>1539</v>
      </c>
      <c r="F79" t="s">
        <v>1544</v>
      </c>
      <c r="G79" t="s">
        <v>1547</v>
      </c>
      <c r="H79" t="s">
        <v>1493</v>
      </c>
      <c r="I79" t="s">
        <v>1551</v>
      </c>
      <c r="J79" t="s">
        <v>1576</v>
      </c>
      <c r="K79" t="s">
        <v>1556</v>
      </c>
      <c r="L79" t="s">
        <v>1560</v>
      </c>
      <c r="M79" t="s">
        <v>1534</v>
      </c>
      <c r="N79" t="s">
        <v>1534</v>
      </c>
    </row>
    <row r="80" spans="1:14" x14ac:dyDescent="0.25">
      <c r="A80" t="s">
        <v>1658</v>
      </c>
      <c r="B80" t="s">
        <v>1570</v>
      </c>
      <c r="C80" t="s">
        <v>1531</v>
      </c>
      <c r="D80" t="s">
        <v>1534</v>
      </c>
      <c r="E80" t="s">
        <v>1539</v>
      </c>
      <c r="F80" t="s">
        <v>1543</v>
      </c>
      <c r="G80" t="s">
        <v>1547</v>
      </c>
      <c r="H80" t="s">
        <v>1496</v>
      </c>
      <c r="I80" t="s">
        <v>1551</v>
      </c>
      <c r="J80" t="s">
        <v>1576</v>
      </c>
      <c r="K80" t="s">
        <v>1556</v>
      </c>
      <c r="L80" t="s">
        <v>1560</v>
      </c>
      <c r="M80" t="s">
        <v>1534</v>
      </c>
      <c r="N80" t="s">
        <v>1534</v>
      </c>
    </row>
    <row r="81" spans="1:14" x14ac:dyDescent="0.25">
      <c r="A81" t="s">
        <v>1658</v>
      </c>
      <c r="B81" t="s">
        <v>1570</v>
      </c>
      <c r="C81" t="s">
        <v>1531</v>
      </c>
      <c r="D81" t="s">
        <v>1534</v>
      </c>
      <c r="E81" t="s">
        <v>1539</v>
      </c>
      <c r="F81" t="s">
        <v>1543</v>
      </c>
      <c r="G81" t="s">
        <v>1547</v>
      </c>
      <c r="H81" t="s">
        <v>1496</v>
      </c>
      <c r="I81" t="s">
        <v>1551</v>
      </c>
      <c r="J81" t="s">
        <v>1576</v>
      </c>
      <c r="K81" t="s">
        <v>1556</v>
      </c>
      <c r="L81" t="s">
        <v>1559</v>
      </c>
      <c r="M81" t="s">
        <v>1534</v>
      </c>
      <c r="N81" t="s">
        <v>1534</v>
      </c>
    </row>
    <row r="82" spans="1:14" x14ac:dyDescent="0.25">
      <c r="A82" t="s">
        <v>1658</v>
      </c>
      <c r="B82" t="s">
        <v>1570</v>
      </c>
      <c r="C82" t="s">
        <v>1531</v>
      </c>
      <c r="D82" t="s">
        <v>1534</v>
      </c>
      <c r="E82" t="s">
        <v>1539</v>
      </c>
      <c r="F82" t="s">
        <v>1545</v>
      </c>
      <c r="G82" t="s">
        <v>1547</v>
      </c>
      <c r="H82" t="s">
        <v>1493</v>
      </c>
      <c r="I82" t="s">
        <v>1551</v>
      </c>
      <c r="J82" t="s">
        <v>1576</v>
      </c>
      <c r="K82" t="s">
        <v>1557</v>
      </c>
      <c r="L82" t="s">
        <v>1560</v>
      </c>
      <c r="M82" t="s">
        <v>1534</v>
      </c>
      <c r="N82" t="s">
        <v>1534</v>
      </c>
    </row>
    <row r="83" spans="1:14" x14ac:dyDescent="0.25">
      <c r="A83" t="s">
        <v>1658</v>
      </c>
      <c r="B83" t="s">
        <v>1570</v>
      </c>
      <c r="C83" t="s">
        <v>1531</v>
      </c>
      <c r="D83" t="s">
        <v>1534</v>
      </c>
      <c r="E83" t="s">
        <v>1539</v>
      </c>
      <c r="F83" t="s">
        <v>1545</v>
      </c>
      <c r="G83" t="s">
        <v>1547</v>
      </c>
      <c r="H83" t="s">
        <v>1549</v>
      </c>
      <c r="I83" t="s">
        <v>1553</v>
      </c>
      <c r="J83" t="s">
        <v>1555</v>
      </c>
      <c r="K83" t="s">
        <v>1556</v>
      </c>
      <c r="L83" t="s">
        <v>1559</v>
      </c>
      <c r="M83" t="s">
        <v>1534</v>
      </c>
      <c r="N83" t="s">
        <v>1534</v>
      </c>
    </row>
    <row r="84" spans="1:14" x14ac:dyDescent="0.25">
      <c r="A84" t="s">
        <v>1658</v>
      </c>
      <c r="B84" t="s">
        <v>1570</v>
      </c>
      <c r="C84" t="s">
        <v>1531</v>
      </c>
      <c r="D84" t="s">
        <v>1534</v>
      </c>
      <c r="E84" t="s">
        <v>1540</v>
      </c>
      <c r="F84" t="s">
        <v>1545</v>
      </c>
      <c r="G84" t="s">
        <v>1546</v>
      </c>
      <c r="H84" t="s">
        <v>1496</v>
      </c>
      <c r="I84" t="s">
        <v>1551</v>
      </c>
      <c r="J84" t="s">
        <v>1576</v>
      </c>
      <c r="K84" t="s">
        <v>1557</v>
      </c>
      <c r="L84" t="s">
        <v>1560</v>
      </c>
      <c r="M84" t="s">
        <v>1534</v>
      </c>
      <c r="N84" t="s">
        <v>1534</v>
      </c>
    </row>
    <row r="85" spans="1:14" x14ac:dyDescent="0.25">
      <c r="A85" t="s">
        <v>1658</v>
      </c>
      <c r="B85" t="s">
        <v>1570</v>
      </c>
      <c r="C85" t="s">
        <v>1531</v>
      </c>
      <c r="D85" t="s">
        <v>1534</v>
      </c>
      <c r="E85" t="s">
        <v>1537</v>
      </c>
      <c r="F85" t="s">
        <v>1545</v>
      </c>
      <c r="G85" t="s">
        <v>1547</v>
      </c>
      <c r="H85" t="s">
        <v>1493</v>
      </c>
      <c r="I85" t="s">
        <v>1551</v>
      </c>
      <c r="J85" t="s">
        <v>1555</v>
      </c>
      <c r="K85" t="s">
        <v>1557</v>
      </c>
      <c r="L85" t="s">
        <v>1560</v>
      </c>
      <c r="M85" t="s">
        <v>1534</v>
      </c>
      <c r="N85" t="s">
        <v>1534</v>
      </c>
    </row>
    <row r="86" spans="1:14" x14ac:dyDescent="0.25">
      <c r="A86" t="s">
        <v>1658</v>
      </c>
      <c r="B86" t="s">
        <v>1570</v>
      </c>
      <c r="C86" t="s">
        <v>1531</v>
      </c>
      <c r="D86" t="s">
        <v>1534</v>
      </c>
      <c r="E86" t="s">
        <v>1539</v>
      </c>
      <c r="F86" t="s">
        <v>1545</v>
      </c>
      <c r="G86" t="s">
        <v>1546</v>
      </c>
      <c r="H86" t="s">
        <v>1496</v>
      </c>
      <c r="I86" t="s">
        <v>1551</v>
      </c>
      <c r="J86" t="s">
        <v>1576</v>
      </c>
      <c r="K86" t="s">
        <v>1558</v>
      </c>
      <c r="L86" t="s">
        <v>1560</v>
      </c>
      <c r="M86" t="s">
        <v>1534</v>
      </c>
      <c r="N86" t="s">
        <v>1534</v>
      </c>
    </row>
    <row r="87" spans="1:14" x14ac:dyDescent="0.25">
      <c r="A87" t="s">
        <v>1658</v>
      </c>
      <c r="B87" t="s">
        <v>1570</v>
      </c>
      <c r="C87" t="s">
        <v>1531</v>
      </c>
      <c r="D87" t="s">
        <v>1534</v>
      </c>
      <c r="E87" t="s">
        <v>1540</v>
      </c>
      <c r="F87" t="s">
        <v>1545</v>
      </c>
      <c r="G87" t="s">
        <v>1547</v>
      </c>
      <c r="H87" t="s">
        <v>1493</v>
      </c>
      <c r="I87" t="s">
        <v>1551</v>
      </c>
      <c r="J87" t="s">
        <v>1555</v>
      </c>
      <c r="K87" t="s">
        <v>1557</v>
      </c>
      <c r="L87" t="s">
        <v>1559</v>
      </c>
      <c r="M87" t="s">
        <v>1534</v>
      </c>
      <c r="N87" t="s">
        <v>1534</v>
      </c>
    </row>
    <row r="88" spans="1:14" x14ac:dyDescent="0.25">
      <c r="A88" t="s">
        <v>1658</v>
      </c>
      <c r="B88" t="s">
        <v>1570</v>
      </c>
      <c r="C88" t="s">
        <v>1531</v>
      </c>
      <c r="D88" t="s">
        <v>1534</v>
      </c>
      <c r="E88" t="s">
        <v>1539</v>
      </c>
      <c r="F88" t="s">
        <v>1543</v>
      </c>
      <c r="G88" t="s">
        <v>1547</v>
      </c>
      <c r="H88" t="s">
        <v>1549</v>
      </c>
      <c r="I88" t="s">
        <v>1551</v>
      </c>
      <c r="J88" t="s">
        <v>1555</v>
      </c>
      <c r="K88" t="s">
        <v>1557</v>
      </c>
      <c r="L88" t="s">
        <v>1560</v>
      </c>
      <c r="M88" t="s">
        <v>1534</v>
      </c>
      <c r="N88" t="s">
        <v>1534</v>
      </c>
    </row>
    <row r="89" spans="1:14" x14ac:dyDescent="0.25">
      <c r="A89" t="s">
        <v>1658</v>
      </c>
      <c r="B89" t="s">
        <v>1570</v>
      </c>
      <c r="C89" t="s">
        <v>1531</v>
      </c>
      <c r="D89" t="s">
        <v>1534</v>
      </c>
      <c r="E89" t="s">
        <v>1537</v>
      </c>
      <c r="F89" t="s">
        <v>1545</v>
      </c>
      <c r="G89" t="s">
        <v>1547</v>
      </c>
      <c r="H89" t="s">
        <v>1493</v>
      </c>
      <c r="I89" t="s">
        <v>1551</v>
      </c>
      <c r="J89" t="s">
        <v>1555</v>
      </c>
      <c r="K89" t="s">
        <v>1556</v>
      </c>
      <c r="L89" t="s">
        <v>1560</v>
      </c>
      <c r="M89" t="s">
        <v>1534</v>
      </c>
      <c r="N89" t="s">
        <v>1534</v>
      </c>
    </row>
    <row r="90" spans="1:14" x14ac:dyDescent="0.25">
      <c r="A90" t="s">
        <v>1658</v>
      </c>
      <c r="B90" t="s">
        <v>1570</v>
      </c>
      <c r="C90" t="s">
        <v>1531</v>
      </c>
      <c r="D90" t="s">
        <v>1534</v>
      </c>
      <c r="E90" t="s">
        <v>1539</v>
      </c>
      <c r="F90" t="s">
        <v>1545</v>
      </c>
      <c r="G90" t="s">
        <v>1546</v>
      </c>
      <c r="H90" t="s">
        <v>1496</v>
      </c>
      <c r="I90" t="s">
        <v>1551</v>
      </c>
      <c r="J90" t="s">
        <v>1576</v>
      </c>
      <c r="K90" t="s">
        <v>1556</v>
      </c>
      <c r="L90" t="s">
        <v>1560</v>
      </c>
      <c r="M90" t="s">
        <v>1534</v>
      </c>
      <c r="N90" t="s">
        <v>1534</v>
      </c>
    </row>
    <row r="91" spans="1:14" x14ac:dyDescent="0.25">
      <c r="A91" t="s">
        <v>1658</v>
      </c>
      <c r="B91" t="s">
        <v>1570</v>
      </c>
      <c r="C91" t="s">
        <v>1531</v>
      </c>
      <c r="D91" t="s">
        <v>1534</v>
      </c>
      <c r="E91" t="s">
        <v>1539</v>
      </c>
      <c r="F91" t="s">
        <v>1543</v>
      </c>
      <c r="G91" t="s">
        <v>1546</v>
      </c>
      <c r="H91" t="s">
        <v>1496</v>
      </c>
      <c r="I91" t="s">
        <v>1551</v>
      </c>
      <c r="J91" t="s">
        <v>1576</v>
      </c>
      <c r="K91" t="s">
        <v>1557</v>
      </c>
      <c r="L91" t="s">
        <v>1559</v>
      </c>
      <c r="M91" t="s">
        <v>1534</v>
      </c>
      <c r="N91" t="s">
        <v>1534</v>
      </c>
    </row>
    <row r="92" spans="1:14" x14ac:dyDescent="0.25">
      <c r="A92" t="s">
        <v>1658</v>
      </c>
      <c r="B92" t="s">
        <v>1570</v>
      </c>
      <c r="C92" t="s">
        <v>1531</v>
      </c>
      <c r="D92" t="s">
        <v>1534</v>
      </c>
      <c r="E92" t="s">
        <v>1537</v>
      </c>
      <c r="F92" t="s">
        <v>1545</v>
      </c>
      <c r="G92" t="s">
        <v>1547</v>
      </c>
      <c r="H92" t="s">
        <v>1493</v>
      </c>
      <c r="I92" t="s">
        <v>1551</v>
      </c>
      <c r="J92" t="s">
        <v>1576</v>
      </c>
      <c r="K92" t="s">
        <v>1556</v>
      </c>
      <c r="L92" t="s">
        <v>1559</v>
      </c>
      <c r="M92" t="s">
        <v>1534</v>
      </c>
      <c r="N92" t="s">
        <v>1534</v>
      </c>
    </row>
    <row r="93" spans="1:14" x14ac:dyDescent="0.25">
      <c r="A93" t="s">
        <v>1658</v>
      </c>
      <c r="B93" t="s">
        <v>1570</v>
      </c>
      <c r="C93" t="s">
        <v>1531</v>
      </c>
      <c r="D93" t="s">
        <v>1534</v>
      </c>
      <c r="E93" t="s">
        <v>1540</v>
      </c>
      <c r="F93" t="s">
        <v>1545</v>
      </c>
      <c r="G93" t="s">
        <v>1546</v>
      </c>
      <c r="H93" t="s">
        <v>1496</v>
      </c>
      <c r="I93" t="s">
        <v>1551</v>
      </c>
      <c r="J93" t="s">
        <v>1576</v>
      </c>
      <c r="K93" t="s">
        <v>1558</v>
      </c>
      <c r="L93" t="s">
        <v>1560</v>
      </c>
      <c r="M93" t="s">
        <v>1534</v>
      </c>
      <c r="N93" t="s">
        <v>1534</v>
      </c>
    </row>
    <row r="94" spans="1:14" x14ac:dyDescent="0.25">
      <c r="A94" t="s">
        <v>1658</v>
      </c>
      <c r="B94" t="s">
        <v>1570</v>
      </c>
      <c r="C94" t="s">
        <v>1531</v>
      </c>
      <c r="D94" t="s">
        <v>1534</v>
      </c>
      <c r="E94" t="s">
        <v>1540</v>
      </c>
      <c r="F94" t="s">
        <v>1545</v>
      </c>
      <c r="G94" t="s">
        <v>1547</v>
      </c>
      <c r="H94" t="s">
        <v>1493</v>
      </c>
      <c r="I94" t="s">
        <v>1551</v>
      </c>
      <c r="J94" t="s">
        <v>1555</v>
      </c>
      <c r="K94" t="s">
        <v>1557</v>
      </c>
      <c r="L94" t="s">
        <v>1560</v>
      </c>
      <c r="M94" t="s">
        <v>1534</v>
      </c>
      <c r="N94" t="s">
        <v>1534</v>
      </c>
    </row>
    <row r="95" spans="1:14" x14ac:dyDescent="0.25">
      <c r="A95" t="s">
        <v>1658</v>
      </c>
      <c r="B95" t="s">
        <v>1570</v>
      </c>
      <c r="C95" t="s">
        <v>1531</v>
      </c>
      <c r="D95" t="s">
        <v>1534</v>
      </c>
      <c r="E95" t="s">
        <v>1539</v>
      </c>
      <c r="F95" t="s">
        <v>1543</v>
      </c>
      <c r="G95" t="s">
        <v>1547</v>
      </c>
      <c r="H95" t="s">
        <v>1549</v>
      </c>
      <c r="I95" t="s">
        <v>1551</v>
      </c>
      <c r="J95" t="s">
        <v>1555</v>
      </c>
      <c r="K95" t="s">
        <v>1556</v>
      </c>
      <c r="L95" t="s">
        <v>1560</v>
      </c>
      <c r="M95" t="s">
        <v>1534</v>
      </c>
      <c r="N95" t="s">
        <v>1534</v>
      </c>
    </row>
    <row r="96" spans="1:14" x14ac:dyDescent="0.25">
      <c r="A96" t="s">
        <v>1658</v>
      </c>
      <c r="B96" t="s">
        <v>1570</v>
      </c>
      <c r="C96" t="s">
        <v>1531</v>
      </c>
      <c r="D96" t="s">
        <v>1534</v>
      </c>
      <c r="E96" t="s">
        <v>1539</v>
      </c>
      <c r="F96" t="s">
        <v>1543</v>
      </c>
      <c r="G96" t="s">
        <v>1546</v>
      </c>
      <c r="H96" t="s">
        <v>1496</v>
      </c>
      <c r="I96" t="s">
        <v>1551</v>
      </c>
      <c r="J96" t="s">
        <v>1576</v>
      </c>
      <c r="K96" t="s">
        <v>1556</v>
      </c>
      <c r="L96" t="s">
        <v>1559</v>
      </c>
      <c r="M96" t="s">
        <v>1534</v>
      </c>
      <c r="N96" t="s">
        <v>1534</v>
      </c>
    </row>
    <row r="97" spans="1:14" x14ac:dyDescent="0.25">
      <c r="A97" t="s">
        <v>1658</v>
      </c>
      <c r="B97" t="s">
        <v>1570</v>
      </c>
      <c r="C97" t="s">
        <v>1531</v>
      </c>
      <c r="D97" t="s">
        <v>1534</v>
      </c>
      <c r="E97" t="s">
        <v>1537</v>
      </c>
      <c r="F97" t="s">
        <v>1544</v>
      </c>
      <c r="G97" t="s">
        <v>1548</v>
      </c>
      <c r="H97" t="s">
        <v>1493</v>
      </c>
      <c r="I97" t="s">
        <v>1551</v>
      </c>
      <c r="J97" t="s">
        <v>1555</v>
      </c>
      <c r="K97" t="s">
        <v>1556</v>
      </c>
      <c r="L97" t="s">
        <v>1560</v>
      </c>
      <c r="M97" t="s">
        <v>1534</v>
      </c>
      <c r="N97" t="s">
        <v>1534</v>
      </c>
    </row>
    <row r="98" spans="1:14" x14ac:dyDescent="0.25">
      <c r="A98" t="s">
        <v>1658</v>
      </c>
      <c r="B98" t="s">
        <v>1570</v>
      </c>
      <c r="C98" t="s">
        <v>1531</v>
      </c>
      <c r="D98" t="s">
        <v>1534</v>
      </c>
      <c r="E98" t="s">
        <v>1539</v>
      </c>
      <c r="F98" t="s">
        <v>1545</v>
      </c>
      <c r="G98" t="s">
        <v>1547</v>
      </c>
      <c r="H98" t="s">
        <v>1549</v>
      </c>
      <c r="I98" t="s">
        <v>1551</v>
      </c>
      <c r="J98" t="s">
        <v>1576</v>
      </c>
      <c r="K98" t="s">
        <v>1556</v>
      </c>
      <c r="L98" t="s">
        <v>1559</v>
      </c>
      <c r="M98" t="s">
        <v>1534</v>
      </c>
      <c r="N98" t="s">
        <v>1534</v>
      </c>
    </row>
    <row r="99" spans="1:14" x14ac:dyDescent="0.25">
      <c r="A99" t="s">
        <v>1658</v>
      </c>
      <c r="B99" t="s">
        <v>1570</v>
      </c>
      <c r="C99" t="s">
        <v>1531</v>
      </c>
      <c r="D99" t="s">
        <v>1534</v>
      </c>
      <c r="E99" t="s">
        <v>1539</v>
      </c>
      <c r="F99" t="s">
        <v>1545</v>
      </c>
      <c r="G99" t="s">
        <v>1547</v>
      </c>
      <c r="H99" t="s">
        <v>1549</v>
      </c>
      <c r="I99" t="s">
        <v>1551</v>
      </c>
      <c r="J99" t="s">
        <v>1576</v>
      </c>
      <c r="K99" t="s">
        <v>1556</v>
      </c>
      <c r="L99" t="s">
        <v>1559</v>
      </c>
      <c r="M99" t="s">
        <v>1534</v>
      </c>
      <c r="N99" t="s">
        <v>1534</v>
      </c>
    </row>
    <row r="100" spans="1:14" x14ac:dyDescent="0.25">
      <c r="A100" t="s">
        <v>1658</v>
      </c>
      <c r="B100" t="s">
        <v>1571</v>
      </c>
      <c r="C100" t="s">
        <v>1531</v>
      </c>
      <c r="D100" t="s">
        <v>1534</v>
      </c>
      <c r="E100" t="s">
        <v>1540</v>
      </c>
      <c r="F100" t="s">
        <v>1543</v>
      </c>
      <c r="G100" t="s">
        <v>1546</v>
      </c>
      <c r="H100" t="s">
        <v>1549</v>
      </c>
      <c r="I100" t="s">
        <v>1551</v>
      </c>
      <c r="J100" t="s">
        <v>1555</v>
      </c>
      <c r="K100" t="s">
        <v>1556</v>
      </c>
      <c r="L100" t="s">
        <v>1559</v>
      </c>
      <c r="M100" t="s">
        <v>1534</v>
      </c>
      <c r="N100" t="s">
        <v>1534</v>
      </c>
    </row>
    <row r="101" spans="1:14" x14ac:dyDescent="0.25">
      <c r="A101" t="s">
        <v>1658</v>
      </c>
      <c r="B101" t="s">
        <v>1570</v>
      </c>
      <c r="C101" t="s">
        <v>1531</v>
      </c>
      <c r="D101" t="s">
        <v>1534</v>
      </c>
      <c r="E101" t="s">
        <v>1539</v>
      </c>
      <c r="F101" t="s">
        <v>1543</v>
      </c>
      <c r="G101" t="s">
        <v>1547</v>
      </c>
      <c r="H101" t="s">
        <v>1549</v>
      </c>
      <c r="I101" t="s">
        <v>1551</v>
      </c>
      <c r="J101" t="s">
        <v>1576</v>
      </c>
      <c r="K101" t="s">
        <v>1557</v>
      </c>
      <c r="L101" t="s">
        <v>1560</v>
      </c>
      <c r="M101" t="s">
        <v>1534</v>
      </c>
      <c r="N101" t="s">
        <v>1534</v>
      </c>
    </row>
    <row r="102" spans="1:14" x14ac:dyDescent="0.25">
      <c r="A102" t="s">
        <v>1658</v>
      </c>
      <c r="B102" t="s">
        <v>1570</v>
      </c>
      <c r="C102" t="s">
        <v>1531</v>
      </c>
      <c r="D102" t="s">
        <v>1534</v>
      </c>
      <c r="E102" t="s">
        <v>1539</v>
      </c>
      <c r="F102" t="s">
        <v>1543</v>
      </c>
      <c r="G102" t="s">
        <v>1547</v>
      </c>
      <c r="H102" t="s">
        <v>1549</v>
      </c>
      <c r="I102" t="s">
        <v>1551</v>
      </c>
      <c r="J102" t="s">
        <v>1555</v>
      </c>
      <c r="K102" t="s">
        <v>1557</v>
      </c>
      <c r="L102" t="s">
        <v>1560</v>
      </c>
      <c r="M102" t="s">
        <v>1534</v>
      </c>
      <c r="N102" t="s">
        <v>1534</v>
      </c>
    </row>
    <row r="103" spans="1:14" x14ac:dyDescent="0.25">
      <c r="A103" t="s">
        <v>1658</v>
      </c>
      <c r="B103" t="s">
        <v>1570</v>
      </c>
      <c r="C103" t="s">
        <v>1531</v>
      </c>
      <c r="D103" t="s">
        <v>1534</v>
      </c>
      <c r="E103" t="s">
        <v>1539</v>
      </c>
      <c r="F103" t="s">
        <v>1543</v>
      </c>
      <c r="G103" t="s">
        <v>1546</v>
      </c>
      <c r="H103" t="s">
        <v>1496</v>
      </c>
      <c r="I103" t="s">
        <v>1551</v>
      </c>
      <c r="J103" t="s">
        <v>1576</v>
      </c>
      <c r="K103" t="s">
        <v>1556</v>
      </c>
      <c r="L103" t="s">
        <v>1560</v>
      </c>
      <c r="M103" t="s">
        <v>1534</v>
      </c>
      <c r="N103" t="s">
        <v>1534</v>
      </c>
    </row>
    <row r="104" spans="1:14" x14ac:dyDescent="0.25">
      <c r="A104" t="s">
        <v>1658</v>
      </c>
      <c r="B104" t="s">
        <v>1597</v>
      </c>
      <c r="C104" t="s">
        <v>1531</v>
      </c>
      <c r="D104" t="s">
        <v>1534</v>
      </c>
      <c r="E104" t="s">
        <v>1539</v>
      </c>
      <c r="F104" t="s">
        <v>1543</v>
      </c>
      <c r="G104" t="s">
        <v>1548</v>
      </c>
      <c r="H104" t="s">
        <v>1493</v>
      </c>
      <c r="I104" t="s">
        <v>1554</v>
      </c>
      <c r="J104" t="s">
        <v>1555</v>
      </c>
      <c r="K104" t="s">
        <v>1556</v>
      </c>
      <c r="L104" t="s">
        <v>1559</v>
      </c>
      <c r="M104" t="s">
        <v>1534</v>
      </c>
      <c r="N104" t="s">
        <v>1534</v>
      </c>
    </row>
    <row r="105" spans="1:14" x14ac:dyDescent="0.25">
      <c r="A105" t="s">
        <v>1658</v>
      </c>
      <c r="B105" t="s">
        <v>1570</v>
      </c>
      <c r="C105" t="s">
        <v>1531</v>
      </c>
      <c r="D105" t="s">
        <v>1535</v>
      </c>
      <c r="E105" t="s">
        <v>1539</v>
      </c>
      <c r="F105" t="s">
        <v>1543</v>
      </c>
      <c r="G105" t="s">
        <v>1548</v>
      </c>
      <c r="H105" t="s">
        <v>1493</v>
      </c>
      <c r="I105" t="s">
        <v>1553</v>
      </c>
      <c r="J105" t="s">
        <v>1555</v>
      </c>
      <c r="K105" t="s">
        <v>1556</v>
      </c>
      <c r="L105" t="s">
        <v>1559</v>
      </c>
      <c r="M105" t="s">
        <v>1534</v>
      </c>
      <c r="N105" t="s">
        <v>1534</v>
      </c>
    </row>
    <row r="106" spans="1:14" x14ac:dyDescent="0.25">
      <c r="A106" t="s">
        <v>1658</v>
      </c>
      <c r="B106" t="s">
        <v>1570</v>
      </c>
      <c r="C106" t="s">
        <v>1531</v>
      </c>
      <c r="D106" t="s">
        <v>1534</v>
      </c>
      <c r="E106" t="s">
        <v>1537</v>
      </c>
      <c r="F106" t="s">
        <v>1545</v>
      </c>
      <c r="G106" t="s">
        <v>1548</v>
      </c>
      <c r="H106" t="s">
        <v>1493</v>
      </c>
      <c r="I106" t="s">
        <v>1551</v>
      </c>
      <c r="J106" t="s">
        <v>1555</v>
      </c>
      <c r="K106" t="s">
        <v>1557</v>
      </c>
      <c r="L106" t="s">
        <v>1560</v>
      </c>
      <c r="M106" t="s">
        <v>1534</v>
      </c>
      <c r="N106" t="s">
        <v>1534</v>
      </c>
    </row>
    <row r="107" spans="1:14" x14ac:dyDescent="0.25">
      <c r="A107" t="s">
        <v>1658</v>
      </c>
      <c r="B107" t="s">
        <v>1570</v>
      </c>
      <c r="C107" t="s">
        <v>1531</v>
      </c>
      <c r="D107" t="s">
        <v>1534</v>
      </c>
      <c r="E107" t="s">
        <v>1539</v>
      </c>
      <c r="F107" t="s">
        <v>1543</v>
      </c>
      <c r="G107" t="s">
        <v>1547</v>
      </c>
      <c r="H107" t="s">
        <v>1549</v>
      </c>
      <c r="I107" t="s">
        <v>1551</v>
      </c>
      <c r="J107" t="s">
        <v>1555</v>
      </c>
      <c r="K107" t="s">
        <v>1556</v>
      </c>
      <c r="L107" t="s">
        <v>1560</v>
      </c>
      <c r="M107" t="s">
        <v>1534</v>
      </c>
      <c r="N107" t="s">
        <v>1534</v>
      </c>
    </row>
    <row r="108" spans="1:14" x14ac:dyDescent="0.25">
      <c r="A108" t="s">
        <v>1658</v>
      </c>
      <c r="B108" t="s">
        <v>1570</v>
      </c>
      <c r="C108" t="s">
        <v>1531</v>
      </c>
      <c r="D108" t="s">
        <v>1534</v>
      </c>
      <c r="E108" t="s">
        <v>1539</v>
      </c>
      <c r="F108" t="s">
        <v>1543</v>
      </c>
      <c r="G108" t="s">
        <v>1546</v>
      </c>
      <c r="H108" t="s">
        <v>1493</v>
      </c>
      <c r="I108" t="s">
        <v>1551</v>
      </c>
      <c r="J108" t="s">
        <v>1555</v>
      </c>
      <c r="K108" t="s">
        <v>1556</v>
      </c>
      <c r="L108" t="s">
        <v>1559</v>
      </c>
      <c r="M108" t="s">
        <v>1534</v>
      </c>
      <c r="N108" t="s">
        <v>1534</v>
      </c>
    </row>
    <row r="109" spans="1:14" x14ac:dyDescent="0.25">
      <c r="A109" t="s">
        <v>1658</v>
      </c>
      <c r="B109" t="s">
        <v>1570</v>
      </c>
      <c r="C109" t="s">
        <v>1531</v>
      </c>
      <c r="D109" t="s">
        <v>1534</v>
      </c>
      <c r="E109" t="s">
        <v>1539</v>
      </c>
      <c r="F109" t="s">
        <v>1543</v>
      </c>
      <c r="G109" t="s">
        <v>1547</v>
      </c>
      <c r="H109" t="s">
        <v>1549</v>
      </c>
      <c r="I109" t="s">
        <v>1554</v>
      </c>
      <c r="J109" t="s">
        <v>1555</v>
      </c>
      <c r="K109" t="s">
        <v>1556</v>
      </c>
      <c r="L109" t="s">
        <v>1559</v>
      </c>
      <c r="M109" t="s">
        <v>1534</v>
      </c>
      <c r="N109" t="s">
        <v>1534</v>
      </c>
    </row>
    <row r="110" spans="1:14" x14ac:dyDescent="0.25">
      <c r="A110" t="s">
        <v>1658</v>
      </c>
      <c r="B110" t="s">
        <v>1570</v>
      </c>
      <c r="C110" t="s">
        <v>1531</v>
      </c>
      <c r="D110" t="s">
        <v>1534</v>
      </c>
      <c r="E110" t="s">
        <v>1537</v>
      </c>
      <c r="F110" t="s">
        <v>1545</v>
      </c>
      <c r="G110" t="s">
        <v>1548</v>
      </c>
      <c r="H110" t="s">
        <v>1493</v>
      </c>
      <c r="I110" t="s">
        <v>1551</v>
      </c>
      <c r="J110" t="s">
        <v>1555</v>
      </c>
      <c r="K110" t="s">
        <v>1557</v>
      </c>
      <c r="L110" t="s">
        <v>1560</v>
      </c>
      <c r="M110" t="s">
        <v>1534</v>
      </c>
      <c r="N110" t="s">
        <v>1534</v>
      </c>
    </row>
    <row r="111" spans="1:14" x14ac:dyDescent="0.25">
      <c r="A111" t="s">
        <v>1658</v>
      </c>
      <c r="B111" t="s">
        <v>1570</v>
      </c>
      <c r="C111" t="s">
        <v>1531</v>
      </c>
      <c r="D111" t="s">
        <v>1534</v>
      </c>
      <c r="E111" t="s">
        <v>1537</v>
      </c>
      <c r="F111" t="s">
        <v>1545</v>
      </c>
      <c r="G111" t="s">
        <v>1548</v>
      </c>
      <c r="H111" t="s">
        <v>1493</v>
      </c>
      <c r="I111" t="s">
        <v>1551</v>
      </c>
      <c r="J111" t="s">
        <v>1555</v>
      </c>
      <c r="K111" t="s">
        <v>1556</v>
      </c>
      <c r="L111" t="s">
        <v>1560</v>
      </c>
      <c r="M111" t="s">
        <v>1534</v>
      </c>
      <c r="N111" t="s">
        <v>1534</v>
      </c>
    </row>
    <row r="112" spans="1:14" x14ac:dyDescent="0.25">
      <c r="A112" t="s">
        <v>1658</v>
      </c>
      <c r="B112" t="s">
        <v>1570</v>
      </c>
      <c r="C112" t="s">
        <v>1531</v>
      </c>
      <c r="D112" t="s">
        <v>1534</v>
      </c>
      <c r="E112" t="s">
        <v>1539</v>
      </c>
      <c r="F112" t="s">
        <v>1543</v>
      </c>
      <c r="G112" t="s">
        <v>1547</v>
      </c>
      <c r="H112" t="s">
        <v>1549</v>
      </c>
      <c r="I112" t="s">
        <v>1552</v>
      </c>
      <c r="J112" t="s">
        <v>1555</v>
      </c>
      <c r="K112" t="s">
        <v>1557</v>
      </c>
      <c r="L112" t="s">
        <v>1560</v>
      </c>
      <c r="M112" t="s">
        <v>1534</v>
      </c>
      <c r="N112" t="s">
        <v>1534</v>
      </c>
    </row>
    <row r="113" spans="1:14" x14ac:dyDescent="0.25">
      <c r="A113" t="s">
        <v>1658</v>
      </c>
      <c r="B113" t="s">
        <v>1570</v>
      </c>
      <c r="C113" t="s">
        <v>1531</v>
      </c>
      <c r="D113" t="s">
        <v>1534</v>
      </c>
      <c r="E113" t="s">
        <v>1539</v>
      </c>
      <c r="F113" t="s">
        <v>1543</v>
      </c>
      <c r="G113" t="s">
        <v>1546</v>
      </c>
      <c r="H113" t="s">
        <v>1549</v>
      </c>
      <c r="I113" t="s">
        <v>1551</v>
      </c>
      <c r="J113" t="s">
        <v>1576</v>
      </c>
      <c r="K113" t="s">
        <v>1556</v>
      </c>
      <c r="L113" t="s">
        <v>1559</v>
      </c>
      <c r="M113" t="s">
        <v>1534</v>
      </c>
      <c r="N113" t="s">
        <v>1534</v>
      </c>
    </row>
    <row r="114" spans="1:14" x14ac:dyDescent="0.25">
      <c r="A114" t="s">
        <v>1658</v>
      </c>
      <c r="B114" t="s">
        <v>1570</v>
      </c>
      <c r="C114" t="s">
        <v>1531</v>
      </c>
      <c r="D114" t="s">
        <v>1534</v>
      </c>
      <c r="E114" t="s">
        <v>1537</v>
      </c>
      <c r="F114" t="s">
        <v>1545</v>
      </c>
      <c r="G114" t="s">
        <v>1547</v>
      </c>
      <c r="H114" t="s">
        <v>1549</v>
      </c>
      <c r="I114" t="s">
        <v>1551</v>
      </c>
      <c r="J114" t="s">
        <v>1555</v>
      </c>
      <c r="K114" t="s">
        <v>1557</v>
      </c>
      <c r="L114" t="s">
        <v>1560</v>
      </c>
      <c r="M114" t="s">
        <v>1534</v>
      </c>
      <c r="N114" t="s">
        <v>1534</v>
      </c>
    </row>
    <row r="115" spans="1:14" x14ac:dyDescent="0.25">
      <c r="A115" t="s">
        <v>1658</v>
      </c>
      <c r="B115" t="s">
        <v>1571</v>
      </c>
      <c r="C115" t="s">
        <v>1531</v>
      </c>
      <c r="D115" t="s">
        <v>1534</v>
      </c>
      <c r="E115" t="s">
        <v>1539</v>
      </c>
      <c r="F115" t="s">
        <v>1543</v>
      </c>
      <c r="G115" t="s">
        <v>1546</v>
      </c>
      <c r="H115" t="s">
        <v>1496</v>
      </c>
      <c r="I115" t="s">
        <v>1551</v>
      </c>
      <c r="J115" t="s">
        <v>1576</v>
      </c>
      <c r="K115" t="s">
        <v>1493</v>
      </c>
      <c r="L115" t="s">
        <v>1559</v>
      </c>
      <c r="M115" t="s">
        <v>1534</v>
      </c>
      <c r="N115" t="s">
        <v>1534</v>
      </c>
    </row>
    <row r="116" spans="1:14" x14ac:dyDescent="0.25">
      <c r="A116" t="s">
        <v>1658</v>
      </c>
      <c r="B116" t="s">
        <v>1570</v>
      </c>
      <c r="C116" t="s">
        <v>1531</v>
      </c>
      <c r="D116" t="s">
        <v>1534</v>
      </c>
      <c r="E116" t="s">
        <v>1539</v>
      </c>
      <c r="F116" t="s">
        <v>1545</v>
      </c>
      <c r="G116" t="s">
        <v>1546</v>
      </c>
      <c r="H116" t="s">
        <v>1493</v>
      </c>
      <c r="I116" t="s">
        <v>1551</v>
      </c>
      <c r="J116" t="s">
        <v>1576</v>
      </c>
      <c r="K116" t="s">
        <v>1556</v>
      </c>
      <c r="L116" t="s">
        <v>1559</v>
      </c>
      <c r="M116" t="s">
        <v>1534</v>
      </c>
      <c r="N116" t="s">
        <v>1534</v>
      </c>
    </row>
    <row r="117" spans="1:14" x14ac:dyDescent="0.25">
      <c r="A117" t="s">
        <v>1658</v>
      </c>
      <c r="B117" t="s">
        <v>1570</v>
      </c>
      <c r="C117" t="s">
        <v>1531</v>
      </c>
      <c r="D117" t="s">
        <v>1534</v>
      </c>
      <c r="E117" t="s">
        <v>1539</v>
      </c>
      <c r="F117" t="s">
        <v>1543</v>
      </c>
      <c r="G117" t="s">
        <v>1547</v>
      </c>
      <c r="H117" t="s">
        <v>1493</v>
      </c>
      <c r="I117" t="s">
        <v>1553</v>
      </c>
      <c r="J117" t="s">
        <v>1555</v>
      </c>
      <c r="K117" t="s">
        <v>1557</v>
      </c>
      <c r="L117" t="s">
        <v>1560</v>
      </c>
      <c r="M117" t="s">
        <v>1534</v>
      </c>
      <c r="N117" t="s">
        <v>1534</v>
      </c>
    </row>
    <row r="118" spans="1:14" x14ac:dyDescent="0.25">
      <c r="A118" t="s">
        <v>1658</v>
      </c>
      <c r="B118" t="s">
        <v>1570</v>
      </c>
      <c r="C118" t="s">
        <v>1531</v>
      </c>
      <c r="D118" t="s">
        <v>1534</v>
      </c>
      <c r="E118" t="s">
        <v>1539</v>
      </c>
      <c r="F118" t="s">
        <v>1543</v>
      </c>
      <c r="G118" t="s">
        <v>1546</v>
      </c>
      <c r="H118" t="s">
        <v>1493</v>
      </c>
      <c r="I118" t="s">
        <v>1551</v>
      </c>
      <c r="J118" t="s">
        <v>1555</v>
      </c>
      <c r="K118" t="s">
        <v>1556</v>
      </c>
      <c r="L118" t="s">
        <v>1560</v>
      </c>
      <c r="M118" t="s">
        <v>1534</v>
      </c>
      <c r="N118" t="s">
        <v>1534</v>
      </c>
    </row>
    <row r="119" spans="1:14" x14ac:dyDescent="0.25">
      <c r="A119" t="s">
        <v>1658</v>
      </c>
      <c r="B119" t="s">
        <v>1570</v>
      </c>
      <c r="C119" t="s">
        <v>1531</v>
      </c>
      <c r="D119" t="s">
        <v>1534</v>
      </c>
      <c r="E119" t="s">
        <v>1539</v>
      </c>
      <c r="F119" t="s">
        <v>1543</v>
      </c>
      <c r="G119" t="s">
        <v>1546</v>
      </c>
      <c r="H119" t="s">
        <v>1549</v>
      </c>
      <c r="I119" t="s">
        <v>1551</v>
      </c>
      <c r="J119" t="s">
        <v>1576</v>
      </c>
      <c r="K119" t="s">
        <v>1556</v>
      </c>
      <c r="L119" t="s">
        <v>1559</v>
      </c>
      <c r="M119" t="s">
        <v>1534</v>
      </c>
      <c r="N119" t="s">
        <v>1534</v>
      </c>
    </row>
    <row r="120" spans="1:14" x14ac:dyDescent="0.25">
      <c r="A120" t="s">
        <v>1658</v>
      </c>
      <c r="B120" t="s">
        <v>1570</v>
      </c>
      <c r="C120" t="s">
        <v>1531</v>
      </c>
      <c r="D120" t="s">
        <v>1534</v>
      </c>
      <c r="E120" t="s">
        <v>1537</v>
      </c>
      <c r="F120" t="s">
        <v>1545</v>
      </c>
      <c r="G120" t="s">
        <v>1548</v>
      </c>
      <c r="H120" t="s">
        <v>1493</v>
      </c>
      <c r="I120" t="s">
        <v>1551</v>
      </c>
      <c r="J120" t="s">
        <v>1555</v>
      </c>
      <c r="K120" t="s">
        <v>1556</v>
      </c>
      <c r="L120" t="s">
        <v>1559</v>
      </c>
      <c r="M120" t="s">
        <v>1534</v>
      </c>
      <c r="N120" t="s">
        <v>1534</v>
      </c>
    </row>
    <row r="121" spans="1:14" x14ac:dyDescent="0.25">
      <c r="A121" t="s">
        <v>1658</v>
      </c>
      <c r="B121" t="s">
        <v>1570</v>
      </c>
      <c r="C121" t="s">
        <v>1531</v>
      </c>
      <c r="D121" t="s">
        <v>1534</v>
      </c>
      <c r="E121" t="s">
        <v>1540</v>
      </c>
      <c r="F121" t="s">
        <v>1543</v>
      </c>
      <c r="G121" t="s">
        <v>1548</v>
      </c>
      <c r="H121" t="s">
        <v>1493</v>
      </c>
      <c r="I121" t="s">
        <v>1551</v>
      </c>
      <c r="J121" t="s">
        <v>1555</v>
      </c>
      <c r="K121" t="s">
        <v>1557</v>
      </c>
      <c r="L121" t="s">
        <v>1560</v>
      </c>
      <c r="M121" t="s">
        <v>1534</v>
      </c>
      <c r="N121" t="s">
        <v>1534</v>
      </c>
    </row>
    <row r="122" spans="1:14" x14ac:dyDescent="0.25">
      <c r="A122" t="s">
        <v>1658</v>
      </c>
      <c r="B122" t="s">
        <v>1570</v>
      </c>
      <c r="C122" t="s">
        <v>1531</v>
      </c>
      <c r="D122" t="s">
        <v>1534</v>
      </c>
      <c r="E122" t="s">
        <v>1539</v>
      </c>
      <c r="F122" t="s">
        <v>1543</v>
      </c>
      <c r="G122" t="s">
        <v>1547</v>
      </c>
      <c r="H122" t="s">
        <v>1549</v>
      </c>
      <c r="I122" t="s">
        <v>1553</v>
      </c>
      <c r="J122" t="s">
        <v>1555</v>
      </c>
      <c r="K122" t="s">
        <v>1556</v>
      </c>
      <c r="L122" t="s">
        <v>1559</v>
      </c>
      <c r="M122" t="s">
        <v>1534</v>
      </c>
      <c r="N122" t="s">
        <v>1534</v>
      </c>
    </row>
    <row r="123" spans="1:14" x14ac:dyDescent="0.25">
      <c r="A123" t="s">
        <v>1658</v>
      </c>
      <c r="B123" t="s">
        <v>1570</v>
      </c>
      <c r="C123" t="s">
        <v>1531</v>
      </c>
      <c r="D123" t="s">
        <v>1534</v>
      </c>
      <c r="E123" t="s">
        <v>1537</v>
      </c>
      <c r="F123" t="s">
        <v>1545</v>
      </c>
      <c r="G123" t="s">
        <v>1547</v>
      </c>
      <c r="H123" t="s">
        <v>1549</v>
      </c>
      <c r="I123" t="s">
        <v>1551</v>
      </c>
      <c r="J123" t="s">
        <v>1555</v>
      </c>
      <c r="K123" t="s">
        <v>1556</v>
      </c>
      <c r="L123" t="s">
        <v>1559</v>
      </c>
      <c r="M123" t="s">
        <v>1534</v>
      </c>
      <c r="N123" t="s">
        <v>1534</v>
      </c>
    </row>
    <row r="124" spans="1:14" x14ac:dyDescent="0.25">
      <c r="A124" t="s">
        <v>1658</v>
      </c>
      <c r="B124" t="s">
        <v>1570</v>
      </c>
      <c r="C124" t="s">
        <v>1531</v>
      </c>
      <c r="D124" t="s">
        <v>1534</v>
      </c>
      <c r="E124" t="s">
        <v>1539</v>
      </c>
      <c r="F124" t="s">
        <v>1543</v>
      </c>
      <c r="G124" t="s">
        <v>1547</v>
      </c>
      <c r="H124" t="s">
        <v>1549</v>
      </c>
      <c r="I124" t="s">
        <v>1551</v>
      </c>
      <c r="J124" t="s">
        <v>1555</v>
      </c>
      <c r="K124" t="s">
        <v>1556</v>
      </c>
      <c r="L124" t="s">
        <v>1560</v>
      </c>
      <c r="M124" t="s">
        <v>1534</v>
      </c>
      <c r="N124" t="s">
        <v>1534</v>
      </c>
    </row>
    <row r="125" spans="1:14" x14ac:dyDescent="0.25">
      <c r="A125" t="s">
        <v>1658</v>
      </c>
      <c r="B125" t="s">
        <v>1570</v>
      </c>
      <c r="C125" t="s">
        <v>1531</v>
      </c>
      <c r="D125" t="s">
        <v>1534</v>
      </c>
      <c r="E125" t="s">
        <v>1537</v>
      </c>
      <c r="F125" t="s">
        <v>1544</v>
      </c>
      <c r="G125" t="s">
        <v>1546</v>
      </c>
      <c r="H125" t="s">
        <v>1493</v>
      </c>
      <c r="I125" t="s">
        <v>1551</v>
      </c>
      <c r="J125" t="s">
        <v>1576</v>
      </c>
      <c r="K125" t="s">
        <v>1556</v>
      </c>
      <c r="L125" t="s">
        <v>1559</v>
      </c>
      <c r="M125" t="s">
        <v>1534</v>
      </c>
      <c r="N125" t="s">
        <v>1534</v>
      </c>
    </row>
    <row r="126" spans="1:14" x14ac:dyDescent="0.25">
      <c r="A126" t="s">
        <v>1658</v>
      </c>
      <c r="B126" t="s">
        <v>1571</v>
      </c>
      <c r="C126" t="s">
        <v>1531</v>
      </c>
      <c r="D126" t="s">
        <v>1534</v>
      </c>
      <c r="E126" t="s">
        <v>1539</v>
      </c>
      <c r="F126" t="s">
        <v>1543</v>
      </c>
      <c r="G126" t="s">
        <v>1547</v>
      </c>
      <c r="H126" t="s">
        <v>1549</v>
      </c>
      <c r="I126" t="s">
        <v>1551</v>
      </c>
      <c r="J126" t="s">
        <v>1555</v>
      </c>
      <c r="K126" t="s">
        <v>1557</v>
      </c>
      <c r="L126" t="s">
        <v>1560</v>
      </c>
      <c r="M126" t="s">
        <v>1534</v>
      </c>
      <c r="N126" t="s">
        <v>1534</v>
      </c>
    </row>
    <row r="127" spans="1:14" x14ac:dyDescent="0.25">
      <c r="A127" t="s">
        <v>1658</v>
      </c>
      <c r="B127" t="s">
        <v>1570</v>
      </c>
      <c r="C127" t="s">
        <v>1531</v>
      </c>
      <c r="D127" t="s">
        <v>1534</v>
      </c>
      <c r="E127" t="s">
        <v>1493</v>
      </c>
      <c r="F127" t="s">
        <v>1543</v>
      </c>
      <c r="G127" t="s">
        <v>1547</v>
      </c>
      <c r="H127" t="s">
        <v>1493</v>
      </c>
      <c r="I127" t="s">
        <v>1551</v>
      </c>
      <c r="J127" t="s">
        <v>1555</v>
      </c>
      <c r="K127" t="s">
        <v>1557</v>
      </c>
      <c r="L127" t="s">
        <v>1560</v>
      </c>
      <c r="M127" t="s">
        <v>1534</v>
      </c>
      <c r="N127" t="s">
        <v>1534</v>
      </c>
    </row>
    <row r="128" spans="1:14" x14ac:dyDescent="0.25">
      <c r="A128" t="s">
        <v>1658</v>
      </c>
      <c r="B128" t="s">
        <v>1570</v>
      </c>
      <c r="C128" t="s">
        <v>1531</v>
      </c>
      <c r="D128" t="s">
        <v>1534</v>
      </c>
      <c r="E128" t="s">
        <v>1537</v>
      </c>
      <c r="F128" t="s">
        <v>1544</v>
      </c>
      <c r="G128" t="s">
        <v>1547</v>
      </c>
      <c r="H128" t="s">
        <v>1493</v>
      </c>
      <c r="I128" t="s">
        <v>1551</v>
      </c>
      <c r="J128" t="s">
        <v>1555</v>
      </c>
      <c r="K128" t="s">
        <v>1557</v>
      </c>
      <c r="L128" t="s">
        <v>1560</v>
      </c>
      <c r="M128" t="s">
        <v>1534</v>
      </c>
      <c r="N128" t="s">
        <v>1534</v>
      </c>
    </row>
    <row r="129" spans="1:14" x14ac:dyDescent="0.25">
      <c r="A129" t="s">
        <v>1658</v>
      </c>
      <c r="B129" t="s">
        <v>1570</v>
      </c>
      <c r="C129" t="s">
        <v>1531</v>
      </c>
      <c r="D129" t="s">
        <v>1534</v>
      </c>
      <c r="E129" t="s">
        <v>1539</v>
      </c>
      <c r="F129" t="s">
        <v>1543</v>
      </c>
      <c r="G129" t="s">
        <v>1547</v>
      </c>
      <c r="H129" t="s">
        <v>1549</v>
      </c>
      <c r="I129" t="s">
        <v>1551</v>
      </c>
      <c r="J129" t="s">
        <v>1576</v>
      </c>
      <c r="K129" t="s">
        <v>1556</v>
      </c>
      <c r="L129" t="s">
        <v>1560</v>
      </c>
      <c r="M129" t="s">
        <v>1534</v>
      </c>
      <c r="N129" t="s">
        <v>1534</v>
      </c>
    </row>
    <row r="130" spans="1:14" x14ac:dyDescent="0.25">
      <c r="A130" t="s">
        <v>1658</v>
      </c>
      <c r="B130" t="s">
        <v>1570</v>
      </c>
      <c r="C130" t="s">
        <v>1531</v>
      </c>
      <c r="D130" t="s">
        <v>1534</v>
      </c>
      <c r="E130" t="s">
        <v>1539</v>
      </c>
      <c r="F130" t="s">
        <v>1543</v>
      </c>
      <c r="G130" t="s">
        <v>1546</v>
      </c>
      <c r="H130" t="s">
        <v>1493</v>
      </c>
      <c r="I130" t="s">
        <v>1551</v>
      </c>
      <c r="J130" t="s">
        <v>1576</v>
      </c>
      <c r="K130" t="s">
        <v>1556</v>
      </c>
      <c r="L130" t="s">
        <v>1560</v>
      </c>
      <c r="M130" t="s">
        <v>1534</v>
      </c>
      <c r="N130" t="s">
        <v>1534</v>
      </c>
    </row>
    <row r="131" spans="1:14" x14ac:dyDescent="0.25">
      <c r="A131" t="s">
        <v>1658</v>
      </c>
      <c r="B131" t="s">
        <v>1570</v>
      </c>
      <c r="C131" t="s">
        <v>1531</v>
      </c>
      <c r="D131" t="s">
        <v>1534</v>
      </c>
      <c r="E131" t="s">
        <v>1537</v>
      </c>
      <c r="F131" t="s">
        <v>1545</v>
      </c>
      <c r="G131" t="s">
        <v>1547</v>
      </c>
      <c r="H131" t="s">
        <v>1493</v>
      </c>
      <c r="I131" t="s">
        <v>1551</v>
      </c>
      <c r="J131" t="s">
        <v>1555</v>
      </c>
      <c r="K131" t="s">
        <v>1557</v>
      </c>
      <c r="L131" t="s">
        <v>1559</v>
      </c>
      <c r="M131" t="s">
        <v>1534</v>
      </c>
      <c r="N131" t="s">
        <v>1534</v>
      </c>
    </row>
    <row r="132" spans="1:14" x14ac:dyDescent="0.25">
      <c r="A132" t="s">
        <v>1658</v>
      </c>
      <c r="B132" t="s">
        <v>1570</v>
      </c>
      <c r="C132" t="s">
        <v>1531</v>
      </c>
      <c r="D132" t="s">
        <v>1534</v>
      </c>
      <c r="E132" t="s">
        <v>1537</v>
      </c>
      <c r="F132" t="s">
        <v>1545</v>
      </c>
      <c r="G132" t="s">
        <v>1547</v>
      </c>
      <c r="H132" t="s">
        <v>1493</v>
      </c>
      <c r="I132" t="s">
        <v>1551</v>
      </c>
      <c r="J132" t="s">
        <v>1555</v>
      </c>
      <c r="K132" t="s">
        <v>1556</v>
      </c>
      <c r="L132" t="s">
        <v>1559</v>
      </c>
      <c r="M132" t="s">
        <v>1534</v>
      </c>
      <c r="N132" t="s">
        <v>1534</v>
      </c>
    </row>
    <row r="133" spans="1:14" x14ac:dyDescent="0.25">
      <c r="A133" t="s">
        <v>1658</v>
      </c>
      <c r="B133" t="s">
        <v>1570</v>
      </c>
      <c r="C133" t="s">
        <v>1531</v>
      </c>
      <c r="D133" t="s">
        <v>1534</v>
      </c>
      <c r="E133" t="s">
        <v>1539</v>
      </c>
      <c r="F133" t="s">
        <v>1543</v>
      </c>
      <c r="G133" t="s">
        <v>1546</v>
      </c>
      <c r="H133" t="s">
        <v>1496</v>
      </c>
      <c r="I133" t="s">
        <v>1551</v>
      </c>
      <c r="J133" t="s">
        <v>1576</v>
      </c>
      <c r="K133" t="s">
        <v>1556</v>
      </c>
      <c r="L133" t="s">
        <v>1559</v>
      </c>
      <c r="M133" t="s">
        <v>1534</v>
      </c>
      <c r="N133" t="s">
        <v>1534</v>
      </c>
    </row>
    <row r="134" spans="1:14" x14ac:dyDescent="0.25">
      <c r="A134" t="s">
        <v>1658</v>
      </c>
      <c r="B134" t="s">
        <v>1570</v>
      </c>
      <c r="C134" t="s">
        <v>1531</v>
      </c>
      <c r="D134" t="s">
        <v>1534</v>
      </c>
      <c r="E134" t="s">
        <v>1539</v>
      </c>
      <c r="F134" t="s">
        <v>1545</v>
      </c>
      <c r="G134" t="s">
        <v>1547</v>
      </c>
      <c r="H134" t="s">
        <v>1549</v>
      </c>
      <c r="I134" t="s">
        <v>1553</v>
      </c>
      <c r="J134" t="s">
        <v>1555</v>
      </c>
      <c r="K134" t="s">
        <v>1556</v>
      </c>
      <c r="L134" t="s">
        <v>1559</v>
      </c>
      <c r="M134" t="s">
        <v>1534</v>
      </c>
      <c r="N134" t="s">
        <v>1534</v>
      </c>
    </row>
    <row r="135" spans="1:14" x14ac:dyDescent="0.25">
      <c r="A135" t="s">
        <v>1658</v>
      </c>
      <c r="B135" t="s">
        <v>1570</v>
      </c>
      <c r="C135" t="s">
        <v>1531</v>
      </c>
      <c r="D135" t="s">
        <v>1534</v>
      </c>
      <c r="E135" t="s">
        <v>1537</v>
      </c>
      <c r="F135" t="s">
        <v>1545</v>
      </c>
      <c r="G135" t="s">
        <v>1547</v>
      </c>
      <c r="H135" t="s">
        <v>1493</v>
      </c>
      <c r="I135" t="s">
        <v>1551</v>
      </c>
      <c r="J135" t="s">
        <v>1555</v>
      </c>
      <c r="K135" t="s">
        <v>1557</v>
      </c>
      <c r="L135" t="s">
        <v>1559</v>
      </c>
      <c r="M135" t="s">
        <v>1534</v>
      </c>
      <c r="N135" t="s">
        <v>1534</v>
      </c>
    </row>
    <row r="136" spans="1:14" x14ac:dyDescent="0.25">
      <c r="A136" t="s">
        <v>1658</v>
      </c>
      <c r="B136" t="s">
        <v>1570</v>
      </c>
      <c r="C136" t="s">
        <v>1531</v>
      </c>
      <c r="D136" t="s">
        <v>1534</v>
      </c>
      <c r="E136" t="s">
        <v>1539</v>
      </c>
      <c r="F136" t="s">
        <v>1544</v>
      </c>
      <c r="G136" t="s">
        <v>1547</v>
      </c>
      <c r="H136" t="s">
        <v>1549</v>
      </c>
      <c r="I136" t="s">
        <v>1551</v>
      </c>
      <c r="J136" t="s">
        <v>1576</v>
      </c>
      <c r="K136" t="s">
        <v>1556</v>
      </c>
      <c r="L136" t="s">
        <v>1560</v>
      </c>
      <c r="M136" t="s">
        <v>1534</v>
      </c>
      <c r="N136" t="s">
        <v>1534</v>
      </c>
    </row>
    <row r="137" spans="1:14" x14ac:dyDescent="0.25">
      <c r="A137" t="s">
        <v>1658</v>
      </c>
      <c r="B137" t="s">
        <v>1570</v>
      </c>
      <c r="C137" t="s">
        <v>1531</v>
      </c>
      <c r="D137" t="s">
        <v>1534</v>
      </c>
      <c r="E137" t="s">
        <v>1539</v>
      </c>
      <c r="F137" t="s">
        <v>1543</v>
      </c>
      <c r="G137" t="s">
        <v>1546</v>
      </c>
      <c r="H137" t="s">
        <v>1493</v>
      </c>
      <c r="I137" t="s">
        <v>1551</v>
      </c>
      <c r="J137" t="s">
        <v>1555</v>
      </c>
      <c r="K137" t="s">
        <v>1557</v>
      </c>
      <c r="L137" t="s">
        <v>1559</v>
      </c>
      <c r="M137" t="s">
        <v>1534</v>
      </c>
      <c r="N137" t="s">
        <v>1534</v>
      </c>
    </row>
    <row r="138" spans="1:14" x14ac:dyDescent="0.25">
      <c r="A138" t="s">
        <v>1658</v>
      </c>
      <c r="B138" t="s">
        <v>1570</v>
      </c>
      <c r="C138" t="s">
        <v>1531</v>
      </c>
      <c r="D138" t="s">
        <v>1534</v>
      </c>
      <c r="E138" t="s">
        <v>1539</v>
      </c>
      <c r="F138" t="s">
        <v>1543</v>
      </c>
      <c r="G138" t="s">
        <v>1547</v>
      </c>
      <c r="H138" t="s">
        <v>1549</v>
      </c>
      <c r="I138" t="s">
        <v>1554</v>
      </c>
      <c r="J138" t="s">
        <v>1555</v>
      </c>
      <c r="K138" t="s">
        <v>1556</v>
      </c>
      <c r="L138" t="s">
        <v>1559</v>
      </c>
      <c r="M138" t="s">
        <v>1534</v>
      </c>
      <c r="N138" t="s">
        <v>1534</v>
      </c>
    </row>
    <row r="139" spans="1:14" x14ac:dyDescent="0.25">
      <c r="A139" t="s">
        <v>1658</v>
      </c>
      <c r="B139" t="s">
        <v>1570</v>
      </c>
      <c r="C139" t="s">
        <v>1531</v>
      </c>
      <c r="D139" t="s">
        <v>1534</v>
      </c>
      <c r="E139" t="s">
        <v>1537</v>
      </c>
      <c r="F139" t="s">
        <v>1545</v>
      </c>
      <c r="G139" t="s">
        <v>1547</v>
      </c>
      <c r="H139" t="s">
        <v>1493</v>
      </c>
      <c r="I139" t="s">
        <v>1551</v>
      </c>
      <c r="J139" t="s">
        <v>1555</v>
      </c>
      <c r="K139" t="s">
        <v>1556</v>
      </c>
      <c r="L139" t="s">
        <v>1559</v>
      </c>
      <c r="M139" t="s">
        <v>1534</v>
      </c>
      <c r="N139" t="s">
        <v>1534</v>
      </c>
    </row>
    <row r="140" spans="1:14" x14ac:dyDescent="0.25">
      <c r="A140" t="s">
        <v>1658</v>
      </c>
      <c r="B140" t="s">
        <v>1570</v>
      </c>
      <c r="C140" t="s">
        <v>1531</v>
      </c>
      <c r="D140" t="s">
        <v>1534</v>
      </c>
      <c r="E140" t="s">
        <v>1537</v>
      </c>
      <c r="F140" t="s">
        <v>1545</v>
      </c>
      <c r="G140" t="s">
        <v>1548</v>
      </c>
      <c r="H140" t="s">
        <v>1493</v>
      </c>
      <c r="I140" t="s">
        <v>1551</v>
      </c>
      <c r="J140" t="s">
        <v>1555</v>
      </c>
      <c r="K140" t="s">
        <v>1556</v>
      </c>
      <c r="L140" t="s">
        <v>1560</v>
      </c>
      <c r="M140" t="s">
        <v>1534</v>
      </c>
      <c r="N140" t="s">
        <v>1534</v>
      </c>
    </row>
    <row r="141" spans="1:14" x14ac:dyDescent="0.25">
      <c r="A141" t="s">
        <v>1658</v>
      </c>
      <c r="B141" t="s">
        <v>1570</v>
      </c>
      <c r="C141" t="s">
        <v>1531</v>
      </c>
      <c r="D141" t="s">
        <v>1534</v>
      </c>
      <c r="E141" t="s">
        <v>1537</v>
      </c>
      <c r="F141" t="s">
        <v>1544</v>
      </c>
      <c r="G141" t="s">
        <v>1547</v>
      </c>
      <c r="H141" t="s">
        <v>1493</v>
      </c>
      <c r="I141" t="s">
        <v>1551</v>
      </c>
      <c r="J141" t="s">
        <v>1555</v>
      </c>
      <c r="K141" t="s">
        <v>1556</v>
      </c>
      <c r="L141" t="s">
        <v>1561</v>
      </c>
      <c r="M141" t="s">
        <v>1534</v>
      </c>
      <c r="N141" t="s">
        <v>1534</v>
      </c>
    </row>
    <row r="142" spans="1:14" x14ac:dyDescent="0.25">
      <c r="A142" t="s">
        <v>1658</v>
      </c>
      <c r="B142" t="s">
        <v>1570</v>
      </c>
      <c r="C142" t="s">
        <v>1531</v>
      </c>
      <c r="D142" t="s">
        <v>1534</v>
      </c>
      <c r="E142" t="s">
        <v>1539</v>
      </c>
      <c r="F142" t="s">
        <v>1545</v>
      </c>
      <c r="G142" t="s">
        <v>1547</v>
      </c>
      <c r="H142" t="s">
        <v>1493</v>
      </c>
      <c r="I142" t="s">
        <v>1551</v>
      </c>
      <c r="J142" t="s">
        <v>1576</v>
      </c>
      <c r="K142" t="s">
        <v>1556</v>
      </c>
      <c r="L142" t="s">
        <v>1560</v>
      </c>
      <c r="M142" t="s">
        <v>1534</v>
      </c>
      <c r="N142" t="s">
        <v>1534</v>
      </c>
    </row>
    <row r="143" spans="1:14" x14ac:dyDescent="0.25">
      <c r="A143" t="s">
        <v>1658</v>
      </c>
      <c r="B143" t="s">
        <v>1570</v>
      </c>
      <c r="C143" t="s">
        <v>1531</v>
      </c>
      <c r="D143" t="s">
        <v>1534</v>
      </c>
      <c r="E143" t="s">
        <v>1537</v>
      </c>
      <c r="F143" t="s">
        <v>1545</v>
      </c>
      <c r="G143" t="s">
        <v>1547</v>
      </c>
      <c r="H143" t="s">
        <v>1493</v>
      </c>
      <c r="I143" t="s">
        <v>1551</v>
      </c>
      <c r="J143" t="s">
        <v>1555</v>
      </c>
      <c r="K143" t="s">
        <v>1557</v>
      </c>
      <c r="L143" t="s">
        <v>1560</v>
      </c>
      <c r="M143" t="s">
        <v>1534</v>
      </c>
      <c r="N143" t="s">
        <v>1534</v>
      </c>
    </row>
    <row r="144" spans="1:14" x14ac:dyDescent="0.25">
      <c r="A144" t="s">
        <v>1658</v>
      </c>
      <c r="B144" t="s">
        <v>1570</v>
      </c>
      <c r="C144" t="s">
        <v>1531</v>
      </c>
      <c r="D144" t="s">
        <v>1534</v>
      </c>
      <c r="E144" t="s">
        <v>1537</v>
      </c>
      <c r="F144" t="s">
        <v>1543</v>
      </c>
      <c r="G144" t="s">
        <v>1547</v>
      </c>
      <c r="H144" t="s">
        <v>1549</v>
      </c>
      <c r="I144" t="s">
        <v>1551</v>
      </c>
      <c r="J144" t="s">
        <v>1576</v>
      </c>
      <c r="K144" t="s">
        <v>1557</v>
      </c>
      <c r="L144" t="s">
        <v>1559</v>
      </c>
      <c r="M144" t="s">
        <v>1534</v>
      </c>
      <c r="N144" t="s">
        <v>1534</v>
      </c>
    </row>
    <row r="145" spans="1:14" x14ac:dyDescent="0.25">
      <c r="A145" t="s">
        <v>1658</v>
      </c>
      <c r="B145" t="s">
        <v>1570</v>
      </c>
      <c r="C145" t="s">
        <v>1531</v>
      </c>
      <c r="D145" t="s">
        <v>1534</v>
      </c>
      <c r="E145" t="s">
        <v>1539</v>
      </c>
      <c r="F145" t="s">
        <v>1543</v>
      </c>
      <c r="G145" t="s">
        <v>1547</v>
      </c>
      <c r="H145" t="s">
        <v>1493</v>
      </c>
      <c r="I145" t="s">
        <v>1551</v>
      </c>
      <c r="J145" t="s">
        <v>1576</v>
      </c>
      <c r="K145" t="s">
        <v>1556</v>
      </c>
      <c r="L145" t="s">
        <v>1561</v>
      </c>
      <c r="M145" t="s">
        <v>1534</v>
      </c>
      <c r="N145" t="s">
        <v>1534</v>
      </c>
    </row>
    <row r="146" spans="1:14" x14ac:dyDescent="0.25">
      <c r="A146" t="s">
        <v>1658</v>
      </c>
      <c r="B146" t="s">
        <v>1570</v>
      </c>
      <c r="C146" t="s">
        <v>1531</v>
      </c>
      <c r="D146" t="s">
        <v>1534</v>
      </c>
      <c r="E146" t="s">
        <v>1539</v>
      </c>
      <c r="F146" t="s">
        <v>1543</v>
      </c>
      <c r="G146" t="s">
        <v>1547</v>
      </c>
      <c r="H146" t="s">
        <v>1549</v>
      </c>
      <c r="I146" t="s">
        <v>1551</v>
      </c>
      <c r="J146" t="s">
        <v>1576</v>
      </c>
      <c r="K146" t="s">
        <v>1556</v>
      </c>
      <c r="L146" t="s">
        <v>1559</v>
      </c>
      <c r="M146" t="s">
        <v>1534</v>
      </c>
      <c r="N146" t="s">
        <v>1534</v>
      </c>
    </row>
    <row r="147" spans="1:14" x14ac:dyDescent="0.25">
      <c r="A147" t="s">
        <v>1658</v>
      </c>
      <c r="B147" t="s">
        <v>1570</v>
      </c>
      <c r="C147" t="s">
        <v>1531</v>
      </c>
      <c r="D147" t="s">
        <v>1534</v>
      </c>
      <c r="E147" t="s">
        <v>1539</v>
      </c>
      <c r="F147" t="s">
        <v>1543</v>
      </c>
      <c r="G147" t="s">
        <v>1546</v>
      </c>
      <c r="H147" t="s">
        <v>1549</v>
      </c>
      <c r="I147" t="s">
        <v>1551</v>
      </c>
      <c r="J147" t="s">
        <v>1576</v>
      </c>
      <c r="K147" t="s">
        <v>1556</v>
      </c>
      <c r="L147" t="s">
        <v>1559</v>
      </c>
      <c r="M147" t="s">
        <v>1534</v>
      </c>
      <c r="N147" t="s">
        <v>1534</v>
      </c>
    </row>
    <row r="148" spans="1:14" x14ac:dyDescent="0.25">
      <c r="A148" t="s">
        <v>1658</v>
      </c>
      <c r="B148" t="s">
        <v>1570</v>
      </c>
      <c r="C148" t="s">
        <v>1531</v>
      </c>
      <c r="D148" t="s">
        <v>1534</v>
      </c>
      <c r="E148" t="s">
        <v>1539</v>
      </c>
      <c r="F148" t="s">
        <v>1543</v>
      </c>
      <c r="G148" t="s">
        <v>1546</v>
      </c>
      <c r="H148" t="s">
        <v>1496</v>
      </c>
      <c r="I148" t="s">
        <v>1551</v>
      </c>
      <c r="J148" t="s">
        <v>1576</v>
      </c>
      <c r="K148" t="s">
        <v>1557</v>
      </c>
      <c r="L148" t="s">
        <v>1559</v>
      </c>
      <c r="M148" t="s">
        <v>1534</v>
      </c>
      <c r="N148" t="s">
        <v>1534</v>
      </c>
    </row>
    <row r="149" spans="1:14" x14ac:dyDescent="0.25">
      <c r="A149" t="s">
        <v>1658</v>
      </c>
      <c r="B149" t="s">
        <v>1570</v>
      </c>
      <c r="C149" t="s">
        <v>1531</v>
      </c>
      <c r="D149" t="s">
        <v>1534</v>
      </c>
      <c r="E149" t="s">
        <v>1539</v>
      </c>
      <c r="F149" t="s">
        <v>1543</v>
      </c>
      <c r="G149" t="s">
        <v>1547</v>
      </c>
      <c r="H149" t="s">
        <v>1549</v>
      </c>
      <c r="I149" t="s">
        <v>1553</v>
      </c>
      <c r="J149" t="s">
        <v>1555</v>
      </c>
      <c r="K149" t="s">
        <v>1556</v>
      </c>
      <c r="L149" t="s">
        <v>1559</v>
      </c>
      <c r="M149" t="s">
        <v>1534</v>
      </c>
      <c r="N149" t="s">
        <v>1534</v>
      </c>
    </row>
    <row r="150" spans="1:14" x14ac:dyDescent="0.25">
      <c r="A150" t="s">
        <v>1658</v>
      </c>
      <c r="B150" t="s">
        <v>1570</v>
      </c>
      <c r="C150" t="s">
        <v>1531</v>
      </c>
      <c r="D150" t="s">
        <v>1534</v>
      </c>
      <c r="E150" t="s">
        <v>1539</v>
      </c>
      <c r="F150" t="s">
        <v>1543</v>
      </c>
      <c r="G150" t="s">
        <v>1547</v>
      </c>
      <c r="H150" t="s">
        <v>1549</v>
      </c>
      <c r="I150" t="s">
        <v>1551</v>
      </c>
      <c r="J150" t="s">
        <v>1576</v>
      </c>
      <c r="K150" t="s">
        <v>1556</v>
      </c>
      <c r="L150" t="s">
        <v>1559</v>
      </c>
      <c r="M150" t="s">
        <v>1534</v>
      </c>
      <c r="N150" t="s">
        <v>1534</v>
      </c>
    </row>
    <row r="151" spans="1:14" x14ac:dyDescent="0.25">
      <c r="A151" t="s">
        <v>1658</v>
      </c>
      <c r="B151" t="s">
        <v>1570</v>
      </c>
      <c r="C151" t="s">
        <v>1531</v>
      </c>
      <c r="D151" t="s">
        <v>1534</v>
      </c>
      <c r="E151" t="s">
        <v>1539</v>
      </c>
      <c r="F151" t="s">
        <v>1543</v>
      </c>
      <c r="G151" t="s">
        <v>1547</v>
      </c>
      <c r="H151" t="s">
        <v>1493</v>
      </c>
      <c r="I151" t="s">
        <v>1553</v>
      </c>
      <c r="J151" t="s">
        <v>1576</v>
      </c>
      <c r="K151" t="s">
        <v>1556</v>
      </c>
      <c r="L151" t="s">
        <v>1560</v>
      </c>
      <c r="M151" t="s">
        <v>1534</v>
      </c>
      <c r="N151" t="s">
        <v>1534</v>
      </c>
    </row>
    <row r="152" spans="1:14" x14ac:dyDescent="0.25">
      <c r="A152" t="s">
        <v>1658</v>
      </c>
      <c r="B152" t="s">
        <v>1570</v>
      </c>
      <c r="C152" t="s">
        <v>1531</v>
      </c>
      <c r="D152" t="s">
        <v>1534</v>
      </c>
      <c r="E152" t="s">
        <v>1539</v>
      </c>
      <c r="F152" t="s">
        <v>1543</v>
      </c>
      <c r="G152" t="s">
        <v>1547</v>
      </c>
      <c r="H152" t="s">
        <v>1549</v>
      </c>
      <c r="I152" t="s">
        <v>1551</v>
      </c>
      <c r="J152" t="s">
        <v>1576</v>
      </c>
      <c r="K152" t="s">
        <v>1556</v>
      </c>
      <c r="L152" t="s">
        <v>1559</v>
      </c>
      <c r="M152" t="s">
        <v>1534</v>
      </c>
      <c r="N152" t="s">
        <v>1534</v>
      </c>
    </row>
    <row r="153" spans="1:14" x14ac:dyDescent="0.25">
      <c r="A153" t="s">
        <v>1658</v>
      </c>
      <c r="B153" t="s">
        <v>1570</v>
      </c>
      <c r="C153" t="s">
        <v>1531</v>
      </c>
      <c r="D153" t="s">
        <v>1534</v>
      </c>
      <c r="E153" t="s">
        <v>1539</v>
      </c>
      <c r="F153" t="s">
        <v>1543</v>
      </c>
      <c r="G153" t="s">
        <v>1547</v>
      </c>
      <c r="H153" t="s">
        <v>1493</v>
      </c>
      <c r="I153" t="s">
        <v>1553</v>
      </c>
      <c r="J153" t="s">
        <v>1555</v>
      </c>
      <c r="K153" t="s">
        <v>1557</v>
      </c>
      <c r="L153" t="s">
        <v>1560</v>
      </c>
      <c r="M153" t="s">
        <v>1534</v>
      </c>
      <c r="N153" t="s">
        <v>1534</v>
      </c>
    </row>
    <row r="154" spans="1:14" x14ac:dyDescent="0.25">
      <c r="A154" t="s">
        <v>1658</v>
      </c>
      <c r="B154" t="s">
        <v>1570</v>
      </c>
      <c r="C154" t="s">
        <v>1531</v>
      </c>
      <c r="D154" t="s">
        <v>1534</v>
      </c>
      <c r="E154" t="s">
        <v>1537</v>
      </c>
      <c r="F154" t="s">
        <v>1543</v>
      </c>
      <c r="G154" t="s">
        <v>1547</v>
      </c>
      <c r="H154" t="s">
        <v>1493</v>
      </c>
      <c r="I154" t="s">
        <v>1551</v>
      </c>
      <c r="J154" t="s">
        <v>1555</v>
      </c>
      <c r="K154" t="s">
        <v>1556</v>
      </c>
      <c r="L154" t="s">
        <v>1560</v>
      </c>
      <c r="M154" t="s">
        <v>1534</v>
      </c>
      <c r="N154" t="s">
        <v>1534</v>
      </c>
    </row>
    <row r="155" spans="1:14" x14ac:dyDescent="0.25">
      <c r="A155" t="s">
        <v>1658</v>
      </c>
      <c r="B155" t="s">
        <v>1570</v>
      </c>
      <c r="C155" t="s">
        <v>1531</v>
      </c>
      <c r="D155" t="s">
        <v>1534</v>
      </c>
      <c r="E155" t="s">
        <v>1539</v>
      </c>
      <c r="F155" t="s">
        <v>1543</v>
      </c>
      <c r="G155" t="s">
        <v>1547</v>
      </c>
      <c r="H155" t="s">
        <v>1549</v>
      </c>
      <c r="I155" t="s">
        <v>1551</v>
      </c>
      <c r="J155" t="s">
        <v>1576</v>
      </c>
      <c r="K155" t="s">
        <v>1557</v>
      </c>
      <c r="L155" t="s">
        <v>1560</v>
      </c>
      <c r="M155" t="s">
        <v>1534</v>
      </c>
      <c r="N155" t="s">
        <v>1534</v>
      </c>
    </row>
    <row r="156" spans="1:14" x14ac:dyDescent="0.25">
      <c r="A156" t="s">
        <v>1658</v>
      </c>
      <c r="B156" t="s">
        <v>1570</v>
      </c>
      <c r="C156" t="s">
        <v>1531</v>
      </c>
      <c r="D156" t="s">
        <v>1534</v>
      </c>
      <c r="E156" t="s">
        <v>1539</v>
      </c>
      <c r="F156" t="s">
        <v>1543</v>
      </c>
      <c r="G156" t="s">
        <v>1546</v>
      </c>
      <c r="H156" t="s">
        <v>1496</v>
      </c>
      <c r="I156" t="s">
        <v>1551</v>
      </c>
      <c r="J156" t="s">
        <v>1576</v>
      </c>
      <c r="K156" t="s">
        <v>1556</v>
      </c>
      <c r="L156" t="s">
        <v>1559</v>
      </c>
      <c r="M156" t="s">
        <v>1534</v>
      </c>
      <c r="N156" t="s">
        <v>1534</v>
      </c>
    </row>
    <row r="157" spans="1:14" x14ac:dyDescent="0.25">
      <c r="A157" t="s">
        <v>1658</v>
      </c>
      <c r="B157" t="s">
        <v>1570</v>
      </c>
      <c r="C157" t="s">
        <v>1531</v>
      </c>
      <c r="D157" t="s">
        <v>1534</v>
      </c>
      <c r="E157" t="s">
        <v>1539</v>
      </c>
      <c r="F157" t="s">
        <v>1543</v>
      </c>
      <c r="G157" t="s">
        <v>1547</v>
      </c>
      <c r="H157" t="s">
        <v>1549</v>
      </c>
      <c r="I157" t="s">
        <v>1551</v>
      </c>
      <c r="J157" t="s">
        <v>1576</v>
      </c>
      <c r="K157" t="s">
        <v>1556</v>
      </c>
      <c r="L157" t="s">
        <v>1559</v>
      </c>
      <c r="M157" t="s">
        <v>1534</v>
      </c>
      <c r="N157" t="s">
        <v>1534</v>
      </c>
    </row>
    <row r="158" spans="1:14" x14ac:dyDescent="0.25">
      <c r="A158" t="s">
        <v>1658</v>
      </c>
      <c r="B158" t="s">
        <v>1571</v>
      </c>
      <c r="C158" t="s">
        <v>1531</v>
      </c>
      <c r="D158" t="s">
        <v>1534</v>
      </c>
      <c r="E158" t="s">
        <v>1539</v>
      </c>
      <c r="F158" t="s">
        <v>1543</v>
      </c>
      <c r="G158" t="s">
        <v>1547</v>
      </c>
      <c r="H158" t="s">
        <v>1549</v>
      </c>
      <c r="I158" t="s">
        <v>1551</v>
      </c>
      <c r="J158" t="s">
        <v>1576</v>
      </c>
      <c r="K158" t="s">
        <v>1556</v>
      </c>
      <c r="L158" t="s">
        <v>1560</v>
      </c>
      <c r="M158" t="s">
        <v>1534</v>
      </c>
      <c r="N158" t="s">
        <v>1534</v>
      </c>
    </row>
    <row r="159" spans="1:14" x14ac:dyDescent="0.25">
      <c r="A159" t="s">
        <v>1658</v>
      </c>
      <c r="B159" t="s">
        <v>1571</v>
      </c>
      <c r="C159" t="s">
        <v>1531</v>
      </c>
      <c r="D159" t="s">
        <v>1534</v>
      </c>
      <c r="E159" t="s">
        <v>1539</v>
      </c>
      <c r="F159" t="s">
        <v>1543</v>
      </c>
      <c r="G159" t="s">
        <v>1547</v>
      </c>
      <c r="H159" t="s">
        <v>1549</v>
      </c>
      <c r="I159" t="s">
        <v>1551</v>
      </c>
      <c r="J159" t="s">
        <v>1555</v>
      </c>
      <c r="K159" t="s">
        <v>1556</v>
      </c>
      <c r="L159" t="s">
        <v>1560</v>
      </c>
      <c r="M159" t="s">
        <v>1534</v>
      </c>
      <c r="N159" t="s">
        <v>1534</v>
      </c>
    </row>
    <row r="160" spans="1:14" x14ac:dyDescent="0.25">
      <c r="A160" t="s">
        <v>1658</v>
      </c>
      <c r="B160" t="s">
        <v>1570</v>
      </c>
      <c r="C160" t="s">
        <v>1531</v>
      </c>
      <c r="D160" t="s">
        <v>1534</v>
      </c>
      <c r="E160" t="s">
        <v>1539</v>
      </c>
      <c r="F160" t="s">
        <v>1543</v>
      </c>
      <c r="G160" t="s">
        <v>1547</v>
      </c>
      <c r="H160" t="s">
        <v>1549</v>
      </c>
      <c r="I160" t="s">
        <v>1551</v>
      </c>
      <c r="J160" t="s">
        <v>1555</v>
      </c>
      <c r="K160" t="s">
        <v>1557</v>
      </c>
      <c r="L160" t="s">
        <v>1559</v>
      </c>
      <c r="M160" t="s">
        <v>1534</v>
      </c>
      <c r="N160" t="s">
        <v>1534</v>
      </c>
    </row>
    <row r="161" spans="1:14" x14ac:dyDescent="0.25">
      <c r="A161" t="s">
        <v>1658</v>
      </c>
      <c r="B161" t="s">
        <v>1570</v>
      </c>
      <c r="C161" t="s">
        <v>1531</v>
      </c>
      <c r="D161" t="s">
        <v>1534</v>
      </c>
      <c r="E161" t="s">
        <v>1539</v>
      </c>
      <c r="F161" t="s">
        <v>1543</v>
      </c>
      <c r="G161" t="s">
        <v>1547</v>
      </c>
      <c r="H161" t="s">
        <v>1549</v>
      </c>
      <c r="I161" t="s">
        <v>1553</v>
      </c>
      <c r="J161" t="s">
        <v>1555</v>
      </c>
      <c r="K161" t="s">
        <v>1557</v>
      </c>
      <c r="L161" t="s">
        <v>1560</v>
      </c>
      <c r="M161" t="s">
        <v>1534</v>
      </c>
      <c r="N161" t="s">
        <v>1534</v>
      </c>
    </row>
    <row r="162" spans="1:14" x14ac:dyDescent="0.25">
      <c r="A162" t="s">
        <v>1658</v>
      </c>
      <c r="B162" t="s">
        <v>1570</v>
      </c>
      <c r="C162" t="s">
        <v>1531</v>
      </c>
      <c r="D162" t="s">
        <v>1534</v>
      </c>
      <c r="E162" t="s">
        <v>1539</v>
      </c>
      <c r="F162" t="s">
        <v>1543</v>
      </c>
      <c r="G162" t="s">
        <v>1547</v>
      </c>
      <c r="H162" t="s">
        <v>1549</v>
      </c>
      <c r="I162" t="s">
        <v>1551</v>
      </c>
      <c r="J162" t="s">
        <v>1555</v>
      </c>
      <c r="K162" t="s">
        <v>1557</v>
      </c>
      <c r="L162" t="s">
        <v>1559</v>
      </c>
      <c r="M162" t="s">
        <v>1534</v>
      </c>
      <c r="N162" t="s">
        <v>1534</v>
      </c>
    </row>
    <row r="163" spans="1:14" x14ac:dyDescent="0.25">
      <c r="A163" t="s">
        <v>1658</v>
      </c>
      <c r="B163" t="s">
        <v>1570</v>
      </c>
      <c r="C163" t="s">
        <v>1531</v>
      </c>
      <c r="D163" t="s">
        <v>1534</v>
      </c>
      <c r="E163" t="s">
        <v>1539</v>
      </c>
      <c r="F163" t="s">
        <v>1545</v>
      </c>
      <c r="G163" t="s">
        <v>1547</v>
      </c>
      <c r="H163" t="s">
        <v>1549</v>
      </c>
      <c r="I163" t="s">
        <v>1551</v>
      </c>
      <c r="J163" t="s">
        <v>1576</v>
      </c>
      <c r="K163" t="s">
        <v>1557</v>
      </c>
      <c r="L163" t="s">
        <v>1560</v>
      </c>
      <c r="M163" t="s">
        <v>1534</v>
      </c>
      <c r="N163" t="s">
        <v>1534</v>
      </c>
    </row>
    <row r="164" spans="1:14" x14ac:dyDescent="0.25">
      <c r="A164" t="s">
        <v>1658</v>
      </c>
      <c r="B164" t="s">
        <v>1570</v>
      </c>
      <c r="C164" t="s">
        <v>1531</v>
      </c>
      <c r="D164" t="s">
        <v>1534</v>
      </c>
      <c r="E164" t="s">
        <v>1493</v>
      </c>
      <c r="F164" t="s">
        <v>1543</v>
      </c>
      <c r="G164" t="s">
        <v>1547</v>
      </c>
      <c r="H164" t="s">
        <v>1493</v>
      </c>
      <c r="I164" t="s">
        <v>1551</v>
      </c>
      <c r="J164" t="s">
        <v>1555</v>
      </c>
      <c r="K164" t="s">
        <v>1556</v>
      </c>
      <c r="L164" t="s">
        <v>1559</v>
      </c>
      <c r="M164" t="s">
        <v>1534</v>
      </c>
      <c r="N164" t="s">
        <v>1534</v>
      </c>
    </row>
    <row r="165" spans="1:14" x14ac:dyDescent="0.25">
      <c r="A165" t="s">
        <v>1658</v>
      </c>
      <c r="B165" t="s">
        <v>1571</v>
      </c>
      <c r="C165" t="s">
        <v>1531</v>
      </c>
      <c r="D165" t="s">
        <v>1534</v>
      </c>
      <c r="E165" t="s">
        <v>1539</v>
      </c>
      <c r="F165" t="s">
        <v>1543</v>
      </c>
      <c r="G165" t="s">
        <v>1547</v>
      </c>
      <c r="H165" t="s">
        <v>1549</v>
      </c>
      <c r="I165" t="s">
        <v>1551</v>
      </c>
      <c r="J165" t="s">
        <v>1555</v>
      </c>
      <c r="K165" t="s">
        <v>1556</v>
      </c>
      <c r="L165" t="s">
        <v>1559</v>
      </c>
      <c r="M165" t="s">
        <v>1534</v>
      </c>
      <c r="N165" t="s">
        <v>1534</v>
      </c>
    </row>
    <row r="166" spans="1:14" x14ac:dyDescent="0.25">
      <c r="A166" t="s">
        <v>1658</v>
      </c>
      <c r="B166" t="s">
        <v>1570</v>
      </c>
      <c r="C166" t="s">
        <v>1531</v>
      </c>
      <c r="D166" t="s">
        <v>1534</v>
      </c>
      <c r="E166" t="s">
        <v>1539</v>
      </c>
      <c r="F166" t="s">
        <v>1543</v>
      </c>
      <c r="G166" t="s">
        <v>1547</v>
      </c>
      <c r="H166" t="s">
        <v>1549</v>
      </c>
      <c r="I166" t="s">
        <v>1553</v>
      </c>
      <c r="J166" t="s">
        <v>1555</v>
      </c>
      <c r="K166" t="s">
        <v>1556</v>
      </c>
      <c r="L166" t="s">
        <v>1560</v>
      </c>
      <c r="M166" t="s">
        <v>1534</v>
      </c>
      <c r="N166" t="s">
        <v>1534</v>
      </c>
    </row>
    <row r="167" spans="1:14" x14ac:dyDescent="0.25">
      <c r="A167" t="s">
        <v>1658</v>
      </c>
      <c r="B167" t="s">
        <v>1570</v>
      </c>
      <c r="C167" t="s">
        <v>1531</v>
      </c>
      <c r="D167" t="s">
        <v>1534</v>
      </c>
      <c r="E167" t="s">
        <v>1539</v>
      </c>
      <c r="F167" t="s">
        <v>1543</v>
      </c>
      <c r="G167" t="s">
        <v>1547</v>
      </c>
      <c r="H167" t="s">
        <v>1549</v>
      </c>
      <c r="I167" t="s">
        <v>1553</v>
      </c>
      <c r="J167" t="s">
        <v>1555</v>
      </c>
      <c r="K167" t="s">
        <v>1556</v>
      </c>
      <c r="L167" t="s">
        <v>1560</v>
      </c>
      <c r="M167" t="s">
        <v>1534</v>
      </c>
      <c r="N167" t="s">
        <v>1534</v>
      </c>
    </row>
    <row r="168" spans="1:14" x14ac:dyDescent="0.25">
      <c r="A168" t="s">
        <v>1658</v>
      </c>
      <c r="B168" t="s">
        <v>1570</v>
      </c>
      <c r="C168" t="s">
        <v>1531</v>
      </c>
      <c r="D168" t="s">
        <v>1534</v>
      </c>
      <c r="E168" t="s">
        <v>1537</v>
      </c>
      <c r="F168" t="s">
        <v>1545</v>
      </c>
      <c r="G168" t="s">
        <v>1548</v>
      </c>
      <c r="H168" t="s">
        <v>1493</v>
      </c>
      <c r="I168" t="s">
        <v>1551</v>
      </c>
      <c r="J168" t="s">
        <v>1555</v>
      </c>
      <c r="K168" t="s">
        <v>1558</v>
      </c>
      <c r="L168" t="s">
        <v>1560</v>
      </c>
      <c r="M168" t="s">
        <v>1534</v>
      </c>
      <c r="N168" t="s">
        <v>1534</v>
      </c>
    </row>
    <row r="169" spans="1:14" x14ac:dyDescent="0.25">
      <c r="A169" t="s">
        <v>1658</v>
      </c>
      <c r="B169" t="s">
        <v>1570</v>
      </c>
      <c r="C169" t="s">
        <v>1531</v>
      </c>
      <c r="D169" t="s">
        <v>1534</v>
      </c>
      <c r="E169" t="s">
        <v>1539</v>
      </c>
      <c r="F169" t="s">
        <v>1543</v>
      </c>
      <c r="G169" t="s">
        <v>1547</v>
      </c>
      <c r="H169" t="s">
        <v>1549</v>
      </c>
      <c r="I169" t="s">
        <v>1551</v>
      </c>
      <c r="J169" t="s">
        <v>1555</v>
      </c>
      <c r="K169" t="s">
        <v>1493</v>
      </c>
      <c r="L169" t="s">
        <v>1560</v>
      </c>
      <c r="M169" t="s">
        <v>1534</v>
      </c>
      <c r="N169" t="s">
        <v>1534</v>
      </c>
    </row>
    <row r="170" spans="1:14" x14ac:dyDescent="0.25">
      <c r="A170" t="s">
        <v>1658</v>
      </c>
      <c r="B170" t="s">
        <v>1570</v>
      </c>
      <c r="C170" t="s">
        <v>1531</v>
      </c>
      <c r="D170" t="s">
        <v>1534</v>
      </c>
      <c r="E170" t="s">
        <v>1539</v>
      </c>
      <c r="F170" t="s">
        <v>1543</v>
      </c>
      <c r="G170" t="s">
        <v>1547</v>
      </c>
      <c r="H170" t="s">
        <v>1549</v>
      </c>
      <c r="I170" t="s">
        <v>1551</v>
      </c>
      <c r="J170" t="s">
        <v>1576</v>
      </c>
      <c r="K170" t="s">
        <v>1493</v>
      </c>
      <c r="L170" t="s">
        <v>1560</v>
      </c>
      <c r="M170" t="s">
        <v>1534</v>
      </c>
      <c r="N170" t="s">
        <v>1534</v>
      </c>
    </row>
    <row r="171" spans="1:14" x14ac:dyDescent="0.25">
      <c r="A171" t="s">
        <v>1658</v>
      </c>
      <c r="B171" t="s">
        <v>1570</v>
      </c>
      <c r="C171" t="s">
        <v>1531</v>
      </c>
      <c r="D171" t="s">
        <v>1534</v>
      </c>
      <c r="E171" t="s">
        <v>1539</v>
      </c>
      <c r="F171" t="s">
        <v>1543</v>
      </c>
      <c r="G171" t="s">
        <v>1547</v>
      </c>
      <c r="H171" t="s">
        <v>1493</v>
      </c>
      <c r="I171" t="s">
        <v>1553</v>
      </c>
      <c r="J171" t="s">
        <v>1555</v>
      </c>
      <c r="K171" t="s">
        <v>1556</v>
      </c>
      <c r="L171" t="s">
        <v>1560</v>
      </c>
      <c r="M171" t="s">
        <v>1534</v>
      </c>
      <c r="N171" t="s">
        <v>1534</v>
      </c>
    </row>
    <row r="172" spans="1:14" x14ac:dyDescent="0.25">
      <c r="A172" t="s">
        <v>1658</v>
      </c>
      <c r="B172" t="s">
        <v>1570</v>
      </c>
      <c r="C172" t="s">
        <v>1531</v>
      </c>
      <c r="D172" t="s">
        <v>1534</v>
      </c>
      <c r="E172" t="s">
        <v>1539</v>
      </c>
      <c r="F172" t="s">
        <v>1543</v>
      </c>
      <c r="G172" t="s">
        <v>1546</v>
      </c>
      <c r="H172" t="s">
        <v>1549</v>
      </c>
      <c r="I172" t="s">
        <v>1551</v>
      </c>
      <c r="J172" t="s">
        <v>1576</v>
      </c>
      <c r="K172" t="s">
        <v>1556</v>
      </c>
      <c r="L172" t="s">
        <v>1559</v>
      </c>
      <c r="M172" t="s">
        <v>1534</v>
      </c>
      <c r="N172" t="s">
        <v>1534</v>
      </c>
    </row>
    <row r="173" spans="1:14" x14ac:dyDescent="0.25">
      <c r="A173" t="s">
        <v>1658</v>
      </c>
      <c r="B173" t="s">
        <v>1570</v>
      </c>
      <c r="C173" t="s">
        <v>1531</v>
      </c>
      <c r="D173" t="s">
        <v>1534</v>
      </c>
      <c r="E173" t="s">
        <v>1539</v>
      </c>
      <c r="F173" t="s">
        <v>1543</v>
      </c>
      <c r="G173" t="s">
        <v>1547</v>
      </c>
      <c r="H173" t="s">
        <v>1493</v>
      </c>
      <c r="I173" t="s">
        <v>1551</v>
      </c>
      <c r="J173" t="s">
        <v>1576</v>
      </c>
      <c r="K173" t="s">
        <v>1556</v>
      </c>
      <c r="L173" t="s">
        <v>1559</v>
      </c>
      <c r="M173" t="s">
        <v>1534</v>
      </c>
      <c r="N173" t="s">
        <v>1534</v>
      </c>
    </row>
    <row r="174" spans="1:14" x14ac:dyDescent="0.25">
      <c r="A174" t="s">
        <v>1658</v>
      </c>
      <c r="B174" t="s">
        <v>1570</v>
      </c>
      <c r="C174" t="s">
        <v>1531</v>
      </c>
      <c r="D174" t="s">
        <v>1534</v>
      </c>
      <c r="E174" t="s">
        <v>1540</v>
      </c>
      <c r="F174" t="s">
        <v>1545</v>
      </c>
      <c r="G174" t="s">
        <v>1547</v>
      </c>
      <c r="H174" t="s">
        <v>1549</v>
      </c>
      <c r="I174" t="s">
        <v>1551</v>
      </c>
      <c r="J174" t="s">
        <v>1576</v>
      </c>
      <c r="K174" t="s">
        <v>1556</v>
      </c>
      <c r="L174" t="s">
        <v>1560</v>
      </c>
      <c r="M174" t="s">
        <v>1534</v>
      </c>
      <c r="N174" t="s">
        <v>1534</v>
      </c>
    </row>
    <row r="175" spans="1:14" x14ac:dyDescent="0.25">
      <c r="A175" t="s">
        <v>1658</v>
      </c>
      <c r="B175" t="s">
        <v>1570</v>
      </c>
      <c r="C175" t="s">
        <v>1531</v>
      </c>
      <c r="D175" t="s">
        <v>1534</v>
      </c>
      <c r="E175" t="s">
        <v>1539</v>
      </c>
      <c r="F175" t="s">
        <v>1543</v>
      </c>
      <c r="G175" t="s">
        <v>1547</v>
      </c>
      <c r="H175" t="s">
        <v>1493</v>
      </c>
      <c r="I175" t="s">
        <v>1553</v>
      </c>
      <c r="J175" t="s">
        <v>1555</v>
      </c>
      <c r="K175" t="s">
        <v>1556</v>
      </c>
      <c r="L175" t="s">
        <v>1560</v>
      </c>
      <c r="M175" t="s">
        <v>1534</v>
      </c>
      <c r="N175" t="s">
        <v>1534</v>
      </c>
    </row>
    <row r="176" spans="1:14" x14ac:dyDescent="0.25">
      <c r="A176" t="s">
        <v>1658</v>
      </c>
      <c r="B176" t="s">
        <v>1570</v>
      </c>
      <c r="C176" t="s">
        <v>1531</v>
      </c>
      <c r="D176" t="s">
        <v>1534</v>
      </c>
      <c r="E176" t="s">
        <v>1539</v>
      </c>
      <c r="F176" t="s">
        <v>1543</v>
      </c>
      <c r="G176" t="s">
        <v>1547</v>
      </c>
      <c r="H176" t="s">
        <v>1549</v>
      </c>
      <c r="I176" t="s">
        <v>1551</v>
      </c>
      <c r="J176" t="s">
        <v>1576</v>
      </c>
      <c r="K176" t="s">
        <v>1556</v>
      </c>
      <c r="L176" t="s">
        <v>1560</v>
      </c>
      <c r="M176" t="s">
        <v>1534</v>
      </c>
      <c r="N176" t="s">
        <v>1534</v>
      </c>
    </row>
    <row r="177" spans="1:14" x14ac:dyDescent="0.25">
      <c r="A177" t="s">
        <v>1658</v>
      </c>
      <c r="B177" t="s">
        <v>1570</v>
      </c>
      <c r="C177" t="s">
        <v>1531</v>
      </c>
      <c r="D177" t="s">
        <v>1534</v>
      </c>
      <c r="E177" t="s">
        <v>1540</v>
      </c>
      <c r="F177" t="s">
        <v>1545</v>
      </c>
      <c r="G177" t="s">
        <v>1547</v>
      </c>
      <c r="H177" t="s">
        <v>1549</v>
      </c>
      <c r="I177" t="s">
        <v>1551</v>
      </c>
      <c r="J177" t="s">
        <v>1555</v>
      </c>
      <c r="K177" t="s">
        <v>1556</v>
      </c>
      <c r="L177" t="s">
        <v>1560</v>
      </c>
      <c r="M177" t="s">
        <v>1534</v>
      </c>
      <c r="N177" t="s">
        <v>1534</v>
      </c>
    </row>
    <row r="178" spans="1:14" x14ac:dyDescent="0.25">
      <c r="A178" t="s">
        <v>1658</v>
      </c>
      <c r="B178" t="s">
        <v>1570</v>
      </c>
      <c r="C178" t="s">
        <v>1531</v>
      </c>
      <c r="D178" t="s">
        <v>1534</v>
      </c>
      <c r="E178" t="s">
        <v>1539</v>
      </c>
      <c r="F178" t="s">
        <v>1545</v>
      </c>
      <c r="G178" t="s">
        <v>1547</v>
      </c>
      <c r="H178" t="s">
        <v>1493</v>
      </c>
      <c r="I178" t="s">
        <v>1554</v>
      </c>
      <c r="J178" t="s">
        <v>1555</v>
      </c>
      <c r="K178" t="s">
        <v>1556</v>
      </c>
      <c r="L178" t="s">
        <v>1559</v>
      </c>
      <c r="M178" t="s">
        <v>1534</v>
      </c>
      <c r="N178" t="s">
        <v>1534</v>
      </c>
    </row>
    <row r="179" spans="1:14" x14ac:dyDescent="0.25">
      <c r="A179" t="s">
        <v>1658</v>
      </c>
      <c r="B179" t="s">
        <v>1570</v>
      </c>
      <c r="C179" t="s">
        <v>1531</v>
      </c>
      <c r="D179" t="s">
        <v>1534</v>
      </c>
      <c r="E179" t="s">
        <v>1539</v>
      </c>
      <c r="F179" t="s">
        <v>1544</v>
      </c>
      <c r="G179" t="s">
        <v>1547</v>
      </c>
      <c r="H179" t="s">
        <v>1493</v>
      </c>
      <c r="I179" t="s">
        <v>1551</v>
      </c>
      <c r="J179" t="s">
        <v>1576</v>
      </c>
      <c r="K179" t="s">
        <v>1556</v>
      </c>
      <c r="L179" t="s">
        <v>1560</v>
      </c>
      <c r="M179" t="s">
        <v>1534</v>
      </c>
      <c r="N179" t="s">
        <v>1534</v>
      </c>
    </row>
    <row r="180" spans="1:14" x14ac:dyDescent="0.25">
      <c r="A180" t="s">
        <v>1658</v>
      </c>
      <c r="B180" t="s">
        <v>1570</v>
      </c>
      <c r="C180" t="s">
        <v>1531</v>
      </c>
      <c r="D180" t="s">
        <v>1534</v>
      </c>
      <c r="E180" t="s">
        <v>1537</v>
      </c>
      <c r="F180" t="s">
        <v>1545</v>
      </c>
      <c r="G180" t="s">
        <v>1547</v>
      </c>
      <c r="H180" t="s">
        <v>1493</v>
      </c>
      <c r="I180" t="s">
        <v>1551</v>
      </c>
      <c r="J180" t="s">
        <v>1555</v>
      </c>
      <c r="K180" t="s">
        <v>1557</v>
      </c>
      <c r="L180" t="s">
        <v>1560</v>
      </c>
      <c r="M180" t="s">
        <v>1534</v>
      </c>
      <c r="N180" t="s">
        <v>1534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ABC8-4A4B-4A46-A0FA-9BD5318CF795}">
  <dimension ref="A2:BV13"/>
  <sheetViews>
    <sheetView topLeftCell="P4" zoomScale="85" zoomScaleNormal="85" workbookViewId="0">
      <selection activeCell="Y3" sqref="Y3"/>
    </sheetView>
  </sheetViews>
  <sheetFormatPr defaultRowHeight="13.2" x14ac:dyDescent="0.25"/>
  <cols>
    <col min="1" max="1" width="30.21875" bestFit="1" customWidth="1"/>
    <col min="2" max="2" width="17.109375" bestFit="1" customWidth="1"/>
    <col min="3" max="3" width="19.5546875" bestFit="1" customWidth="1"/>
    <col min="4" max="4" width="11.44140625" bestFit="1" customWidth="1"/>
    <col min="7" max="7" width="27.44140625" bestFit="1" customWidth="1"/>
    <col min="8" max="8" width="17.109375" bestFit="1" customWidth="1"/>
    <col min="9" max="9" width="19.5546875" bestFit="1" customWidth="1"/>
    <col min="10" max="10" width="11.44140625" bestFit="1" customWidth="1"/>
    <col min="13" max="13" width="47.6640625" bestFit="1" customWidth="1"/>
    <col min="14" max="14" width="17.109375" bestFit="1" customWidth="1"/>
    <col min="15" max="15" width="19.5546875" bestFit="1" customWidth="1"/>
    <col min="16" max="16" width="11.44140625" bestFit="1" customWidth="1"/>
    <col min="18" max="18" width="34.109375" bestFit="1" customWidth="1"/>
    <col min="19" max="19" width="17.109375" bestFit="1" customWidth="1"/>
    <col min="20" max="20" width="19.5546875" bestFit="1" customWidth="1"/>
    <col min="21" max="21" width="11.44140625" bestFit="1" customWidth="1"/>
    <col min="24" max="24" width="30.5546875" bestFit="1" customWidth="1"/>
    <col min="25" max="25" width="17.109375" bestFit="1" customWidth="1"/>
    <col min="26" max="26" width="19.5546875" bestFit="1" customWidth="1"/>
    <col min="27" max="27" width="11.44140625" bestFit="1" customWidth="1"/>
    <col min="29" max="29" width="26.6640625" bestFit="1" customWidth="1"/>
    <col min="30" max="30" width="17.109375" bestFit="1" customWidth="1"/>
    <col min="31" max="31" width="19.5546875" bestFit="1" customWidth="1"/>
    <col min="32" max="32" width="11.44140625" bestFit="1" customWidth="1"/>
    <col min="35" max="35" width="33.33203125" bestFit="1" customWidth="1"/>
    <col min="36" max="36" width="17.109375" bestFit="1" customWidth="1"/>
    <col min="37" max="37" width="19.5546875" bestFit="1" customWidth="1"/>
    <col min="38" max="38" width="11.44140625" bestFit="1" customWidth="1"/>
    <col min="41" max="41" width="31.21875" bestFit="1" customWidth="1"/>
    <col min="42" max="42" width="17.109375" bestFit="1" customWidth="1"/>
    <col min="43" max="43" width="19.5546875" bestFit="1" customWidth="1"/>
    <col min="44" max="44" width="11.44140625" bestFit="1" customWidth="1"/>
    <col min="47" max="47" width="25.33203125" bestFit="1" customWidth="1"/>
    <col min="48" max="48" width="17.109375" bestFit="1" customWidth="1"/>
    <col min="49" max="49" width="19.5546875" bestFit="1" customWidth="1"/>
    <col min="50" max="50" width="11.44140625" bestFit="1" customWidth="1"/>
    <col min="53" max="53" width="33.88671875" bestFit="1" customWidth="1"/>
    <col min="54" max="54" width="17.109375" bestFit="1" customWidth="1"/>
    <col min="55" max="55" width="19.5546875" bestFit="1" customWidth="1"/>
    <col min="56" max="56" width="11.44140625" bestFit="1" customWidth="1"/>
    <col min="59" max="59" width="29.109375" bestFit="1" customWidth="1"/>
    <col min="60" max="60" width="17.109375" bestFit="1" customWidth="1"/>
    <col min="61" max="61" width="19.5546875" bestFit="1" customWidth="1"/>
    <col min="62" max="62" width="11.44140625" bestFit="1" customWidth="1"/>
    <col min="65" max="65" width="35.44140625" bestFit="1" customWidth="1"/>
    <col min="66" max="66" width="17.109375" bestFit="1" customWidth="1"/>
    <col min="67" max="67" width="19.5546875" bestFit="1" customWidth="1"/>
    <col min="68" max="68" width="11.44140625" bestFit="1" customWidth="1"/>
    <col min="71" max="71" width="27.6640625" bestFit="1" customWidth="1"/>
    <col min="72" max="72" width="17.109375" bestFit="1" customWidth="1"/>
    <col min="73" max="73" width="19.5546875" bestFit="1" customWidth="1"/>
    <col min="74" max="74" width="11.44140625" bestFit="1" customWidth="1"/>
  </cols>
  <sheetData>
    <row r="2" spans="1:74" x14ac:dyDescent="0.25">
      <c r="A2" s="50" t="s">
        <v>1664</v>
      </c>
      <c r="G2" t="s">
        <v>1625</v>
      </c>
      <c r="M2" t="s">
        <v>1627</v>
      </c>
      <c r="R2" t="s">
        <v>1629</v>
      </c>
      <c r="X2" t="s">
        <v>1632</v>
      </c>
      <c r="AC2" t="s">
        <v>1633</v>
      </c>
      <c r="AI2" t="s">
        <v>1635</v>
      </c>
      <c r="AO2" t="s">
        <v>1638</v>
      </c>
      <c r="AU2" t="s">
        <v>1640</v>
      </c>
      <c r="BA2" s="50" t="s">
        <v>1642</v>
      </c>
      <c r="BG2" s="50" t="s">
        <v>1644</v>
      </c>
      <c r="BM2" s="50" t="s">
        <v>1647</v>
      </c>
      <c r="BS2" s="50" t="s">
        <v>1648</v>
      </c>
    </row>
    <row r="3" spans="1:74" x14ac:dyDescent="0.25">
      <c r="A3" s="47" t="s">
        <v>1673</v>
      </c>
      <c r="B3" s="47" t="s">
        <v>1530</v>
      </c>
      <c r="G3" s="47" t="s">
        <v>1626</v>
      </c>
      <c r="H3" s="47" t="s">
        <v>1530</v>
      </c>
      <c r="M3" s="47" t="s">
        <v>1628</v>
      </c>
      <c r="N3" s="47" t="s">
        <v>1530</v>
      </c>
      <c r="R3" s="47" t="s">
        <v>1630</v>
      </c>
      <c r="S3" s="47" t="s">
        <v>1530</v>
      </c>
      <c r="X3" s="47" t="s">
        <v>1631</v>
      </c>
      <c r="Y3" s="47" t="s">
        <v>1530</v>
      </c>
      <c r="AC3" s="47" t="s">
        <v>1634</v>
      </c>
      <c r="AD3" s="47" t="s">
        <v>1530</v>
      </c>
      <c r="AI3" s="47" t="s">
        <v>1636</v>
      </c>
      <c r="AJ3" s="47" t="s">
        <v>1530</v>
      </c>
      <c r="AO3" s="47" t="s">
        <v>1637</v>
      </c>
      <c r="AP3" s="47" t="s">
        <v>1530</v>
      </c>
      <c r="AU3" s="47" t="s">
        <v>1639</v>
      </c>
      <c r="AV3" s="47" t="s">
        <v>1530</v>
      </c>
      <c r="BA3" s="47" t="s">
        <v>1641</v>
      </c>
      <c r="BB3" s="47" t="s">
        <v>1530</v>
      </c>
      <c r="BG3" s="47" t="s">
        <v>1643</v>
      </c>
      <c r="BH3" s="47" t="s">
        <v>1530</v>
      </c>
      <c r="BM3" s="47" t="s">
        <v>1646</v>
      </c>
      <c r="BN3" s="47" t="s">
        <v>1530</v>
      </c>
      <c r="BS3" s="47" t="s">
        <v>1649</v>
      </c>
      <c r="BT3" s="47" t="s">
        <v>1530</v>
      </c>
    </row>
    <row r="4" spans="1:74" x14ac:dyDescent="0.25">
      <c r="A4" s="47" t="s">
        <v>1602</v>
      </c>
      <c r="B4" t="s">
        <v>1661</v>
      </c>
      <c r="C4" t="s">
        <v>1658</v>
      </c>
      <c r="D4" t="s">
        <v>1490</v>
      </c>
      <c r="G4" s="47" t="s">
        <v>1602</v>
      </c>
      <c r="H4" t="s">
        <v>1661</v>
      </c>
      <c r="I4" t="s">
        <v>1658</v>
      </c>
      <c r="J4" t="s">
        <v>1490</v>
      </c>
      <c r="M4" s="47" t="s">
        <v>1602</v>
      </c>
      <c r="N4" t="s">
        <v>1661</v>
      </c>
      <c r="O4" t="s">
        <v>1658</v>
      </c>
      <c r="P4" t="s">
        <v>1490</v>
      </c>
      <c r="R4" s="47" t="s">
        <v>1602</v>
      </c>
      <c r="S4" t="s">
        <v>1661</v>
      </c>
      <c r="T4" t="s">
        <v>1658</v>
      </c>
      <c r="U4" t="s">
        <v>1490</v>
      </c>
      <c r="X4" s="47" t="s">
        <v>1602</v>
      </c>
      <c r="Y4" t="s">
        <v>1661</v>
      </c>
      <c r="Z4" t="s">
        <v>1658</v>
      </c>
      <c r="AA4" t="s">
        <v>1490</v>
      </c>
      <c r="AC4" s="47" t="s">
        <v>1602</v>
      </c>
      <c r="AD4" t="s">
        <v>1661</v>
      </c>
      <c r="AE4" t="s">
        <v>1658</v>
      </c>
      <c r="AF4" t="s">
        <v>1490</v>
      </c>
      <c r="AI4" s="47" t="s">
        <v>1602</v>
      </c>
      <c r="AJ4" t="s">
        <v>1661</v>
      </c>
      <c r="AK4" t="s">
        <v>1658</v>
      </c>
      <c r="AL4" t="s">
        <v>1490</v>
      </c>
      <c r="AO4" s="47" t="s">
        <v>1602</v>
      </c>
      <c r="AP4" t="s">
        <v>1661</v>
      </c>
      <c r="AQ4" t="s">
        <v>1658</v>
      </c>
      <c r="AR4" t="s">
        <v>1490</v>
      </c>
      <c r="AU4" s="47" t="s">
        <v>1602</v>
      </c>
      <c r="AV4" t="s">
        <v>1661</v>
      </c>
      <c r="AW4" t="s">
        <v>1658</v>
      </c>
      <c r="AX4" t="s">
        <v>1490</v>
      </c>
      <c r="BA4" s="47" t="s">
        <v>1602</v>
      </c>
      <c r="BB4" t="s">
        <v>1661</v>
      </c>
      <c r="BC4" t="s">
        <v>1658</v>
      </c>
      <c r="BD4" t="s">
        <v>1490</v>
      </c>
      <c r="BG4" s="47" t="s">
        <v>1602</v>
      </c>
      <c r="BH4" t="s">
        <v>1661</v>
      </c>
      <c r="BI4" t="s">
        <v>1658</v>
      </c>
      <c r="BJ4" t="s">
        <v>1490</v>
      </c>
      <c r="BM4" s="47" t="s">
        <v>1602</v>
      </c>
      <c r="BN4" t="s">
        <v>1661</v>
      </c>
      <c r="BO4" t="s">
        <v>1658</v>
      </c>
      <c r="BP4" t="s">
        <v>1490</v>
      </c>
      <c r="BS4" s="47" t="s">
        <v>1602</v>
      </c>
      <c r="BT4" t="s">
        <v>1661</v>
      </c>
      <c r="BU4" t="s">
        <v>1658</v>
      </c>
      <c r="BV4" t="s">
        <v>1490</v>
      </c>
    </row>
    <row r="5" spans="1:74" x14ac:dyDescent="0.25">
      <c r="A5" s="48" t="s">
        <v>1597</v>
      </c>
      <c r="B5" s="44">
        <v>0</v>
      </c>
      <c r="C5" s="44">
        <v>9.1743119266055051E-3</v>
      </c>
      <c r="D5" s="44">
        <v>6.41025641025641E-3</v>
      </c>
      <c r="G5" s="48" t="s">
        <v>1532</v>
      </c>
      <c r="H5" s="44">
        <v>2.1276595744680851E-2</v>
      </c>
      <c r="I5" s="44">
        <v>1.834862385321101E-2</v>
      </c>
      <c r="J5" s="44">
        <v>1.9230769230769232E-2</v>
      </c>
      <c r="M5" s="48" t="s">
        <v>1534</v>
      </c>
      <c r="N5" s="44">
        <v>0.94680851063829785</v>
      </c>
      <c r="O5" s="44">
        <v>0.98165137614678899</v>
      </c>
      <c r="P5" s="44">
        <v>0.97115384615384615</v>
      </c>
      <c r="R5" s="48" t="s">
        <v>1536</v>
      </c>
      <c r="S5" s="44">
        <v>2.1276595744680851E-2</v>
      </c>
      <c r="T5" s="44">
        <v>4.5871559633027525E-3</v>
      </c>
      <c r="U5" s="44">
        <v>9.6153846153846159E-3</v>
      </c>
      <c r="X5" s="48" t="s">
        <v>1493</v>
      </c>
      <c r="Y5" s="44">
        <v>2.1276595744680851E-2</v>
      </c>
      <c r="Z5" s="44">
        <v>9.1743119266055051E-3</v>
      </c>
      <c r="AA5" s="44">
        <v>1.282051282051282E-2</v>
      </c>
      <c r="AC5" s="48" t="s">
        <v>1546</v>
      </c>
      <c r="AD5" s="44">
        <v>0.39361702127659576</v>
      </c>
      <c r="AE5" s="44">
        <v>0.26146788990825687</v>
      </c>
      <c r="AF5" s="44">
        <v>0.30128205128205127</v>
      </c>
      <c r="AI5" s="48" t="s">
        <v>1550</v>
      </c>
      <c r="AJ5" s="44">
        <v>2.1276595744680851E-2</v>
      </c>
      <c r="AK5" s="44">
        <v>9.1743119266055051E-3</v>
      </c>
      <c r="AL5" s="44">
        <v>1.282051282051282E-2</v>
      </c>
      <c r="AO5" s="48" t="s">
        <v>1551</v>
      </c>
      <c r="AP5" s="44">
        <v>0.96808510638297873</v>
      </c>
      <c r="AQ5" s="44">
        <v>0.87614678899082565</v>
      </c>
      <c r="AR5" s="44">
        <v>0.90384615384615385</v>
      </c>
      <c r="AU5" s="48" t="s">
        <v>1576</v>
      </c>
      <c r="AV5" s="44">
        <v>0.61702127659574468</v>
      </c>
      <c r="AW5" s="44">
        <v>0.47706422018348627</v>
      </c>
      <c r="AX5" s="44">
        <v>0.51923076923076927</v>
      </c>
      <c r="BA5" s="48" t="s">
        <v>1556</v>
      </c>
      <c r="BB5" s="44">
        <v>0.40425531914893614</v>
      </c>
      <c r="BC5" s="44">
        <v>0.55045871559633031</v>
      </c>
      <c r="BD5" s="44">
        <v>0.50641025641025639</v>
      </c>
      <c r="BG5" s="48" t="s">
        <v>1561</v>
      </c>
      <c r="BH5" s="44">
        <v>0</v>
      </c>
      <c r="BI5" s="44">
        <v>1.834862385321101E-2</v>
      </c>
      <c r="BJ5" s="44">
        <v>1.282051282051282E-2</v>
      </c>
      <c r="BM5" s="48" t="s">
        <v>1534</v>
      </c>
      <c r="BN5" s="44">
        <v>0.80851063829787229</v>
      </c>
      <c r="BO5" s="44">
        <v>0.83027522935779818</v>
      </c>
      <c r="BP5" s="44">
        <v>0.82371794871794868</v>
      </c>
      <c r="BS5" s="48" t="s">
        <v>1534</v>
      </c>
      <c r="BT5" s="44">
        <v>0.9042553191489362</v>
      </c>
      <c r="BU5" s="44">
        <v>0.99541284403669728</v>
      </c>
      <c r="BV5" s="44">
        <v>0.96794871794871795</v>
      </c>
    </row>
    <row r="6" spans="1:74" x14ac:dyDescent="0.25">
      <c r="A6" s="48" t="s">
        <v>1570</v>
      </c>
      <c r="B6" s="44">
        <v>0.96808510638297873</v>
      </c>
      <c r="C6" s="44">
        <v>0.93577981651376152</v>
      </c>
      <c r="D6" s="44">
        <v>0.94551282051282048</v>
      </c>
      <c r="G6" s="48" t="s">
        <v>1531</v>
      </c>
      <c r="H6" s="44">
        <v>0.7978723404255319</v>
      </c>
      <c r="I6" s="44">
        <v>0.82110091743119262</v>
      </c>
      <c r="J6" s="44">
        <v>0.8141025641025641</v>
      </c>
      <c r="M6" s="48" t="s">
        <v>1535</v>
      </c>
      <c r="N6" s="44">
        <v>5.3191489361702128E-2</v>
      </c>
      <c r="O6" s="44">
        <v>1.3761467889908258E-2</v>
      </c>
      <c r="P6" s="44">
        <v>2.564102564102564E-2</v>
      </c>
      <c r="R6" s="48" t="s">
        <v>1537</v>
      </c>
      <c r="S6" s="44">
        <v>0.20212765957446807</v>
      </c>
      <c r="T6" s="44">
        <v>0.22477064220183487</v>
      </c>
      <c r="U6" s="44">
        <v>0.21794871794871795</v>
      </c>
      <c r="X6" s="48" t="s">
        <v>1544</v>
      </c>
      <c r="Y6" s="44">
        <v>0.22340425531914893</v>
      </c>
      <c r="Z6" s="44">
        <v>0.12844036697247707</v>
      </c>
      <c r="AA6" s="44">
        <v>0.15705128205128205</v>
      </c>
      <c r="AC6" s="48" t="s">
        <v>1547</v>
      </c>
      <c r="AD6" s="44">
        <v>0.54255319148936165</v>
      </c>
      <c r="AE6" s="44">
        <v>0.65137614678899081</v>
      </c>
      <c r="AF6" s="44">
        <v>0.61858974358974361</v>
      </c>
      <c r="AI6" s="48" t="s">
        <v>1496</v>
      </c>
      <c r="AJ6" s="44">
        <v>0.23404255319148937</v>
      </c>
      <c r="AK6" s="44">
        <v>0.16055045871559634</v>
      </c>
      <c r="AL6" s="44">
        <v>0.18269230769230768</v>
      </c>
      <c r="AO6" s="48" t="s">
        <v>1554</v>
      </c>
      <c r="AP6" s="44">
        <v>0</v>
      </c>
      <c r="AQ6" s="44">
        <v>4.1284403669724773E-2</v>
      </c>
      <c r="AR6" s="44">
        <v>2.8846153846153848E-2</v>
      </c>
      <c r="AU6" s="48" t="s">
        <v>1555</v>
      </c>
      <c r="AV6" s="44">
        <v>0.34042553191489361</v>
      </c>
      <c r="AW6" s="44">
        <v>0.50458715596330272</v>
      </c>
      <c r="AX6" s="44">
        <v>0.45512820512820512</v>
      </c>
      <c r="BA6" s="48" t="s">
        <v>1557</v>
      </c>
      <c r="BB6" s="44">
        <v>0.51063829787234039</v>
      </c>
      <c r="BC6" s="44">
        <v>0.33486238532110091</v>
      </c>
      <c r="BD6" s="44">
        <v>0.38782051282051283</v>
      </c>
      <c r="BG6" s="48" t="s">
        <v>1559</v>
      </c>
      <c r="BH6" s="44">
        <v>0.2978723404255319</v>
      </c>
      <c r="BI6" s="44">
        <v>0.41743119266055045</v>
      </c>
      <c r="BJ6" s="44">
        <v>0.38141025641025639</v>
      </c>
      <c r="BM6" s="48" t="s">
        <v>1535</v>
      </c>
      <c r="BN6" s="44">
        <v>3.1914893617021274E-2</v>
      </c>
      <c r="BO6" s="44">
        <v>0</v>
      </c>
      <c r="BP6" s="44">
        <v>9.6153846153846159E-3</v>
      </c>
      <c r="BS6" s="48" t="s">
        <v>1535</v>
      </c>
      <c r="BT6" s="44">
        <v>7.4468085106382975E-2</v>
      </c>
      <c r="BU6" s="44">
        <v>4.5871559633027525E-3</v>
      </c>
      <c r="BV6" s="44">
        <v>2.564102564102564E-2</v>
      </c>
    </row>
    <row r="7" spans="1:74" x14ac:dyDescent="0.25">
      <c r="A7" s="48" t="s">
        <v>1571</v>
      </c>
      <c r="B7" s="44">
        <v>3.1914893617021274E-2</v>
      </c>
      <c r="C7" s="44">
        <v>5.5045871559633031E-2</v>
      </c>
      <c r="D7" s="44">
        <v>4.807692307692308E-2</v>
      </c>
      <c r="G7" s="48" t="s">
        <v>1533</v>
      </c>
      <c r="H7" s="44">
        <v>0.18085106382978725</v>
      </c>
      <c r="I7" s="44">
        <v>0.16055045871559634</v>
      </c>
      <c r="J7" s="44">
        <v>0.16666666666666666</v>
      </c>
      <c r="M7" s="48" t="s">
        <v>1493</v>
      </c>
      <c r="N7" s="44">
        <v>0</v>
      </c>
      <c r="O7" s="44">
        <v>4.5871559633027525E-3</v>
      </c>
      <c r="P7" s="44">
        <v>3.205128205128205E-3</v>
      </c>
      <c r="R7" s="48" t="s">
        <v>1541</v>
      </c>
      <c r="S7" s="44">
        <v>3.1914893617021274E-2</v>
      </c>
      <c r="T7" s="44">
        <v>0</v>
      </c>
      <c r="U7" s="44">
        <v>9.6153846153846159E-3</v>
      </c>
      <c r="X7" s="48" t="s">
        <v>1545</v>
      </c>
      <c r="Y7" s="44">
        <v>0.22340425531914893</v>
      </c>
      <c r="Z7" s="44">
        <v>0.24770642201834864</v>
      </c>
      <c r="AA7" s="44">
        <v>0.24038461538461539</v>
      </c>
      <c r="AC7" s="48" t="s">
        <v>1548</v>
      </c>
      <c r="AD7" s="44">
        <v>6.3829787234042548E-2</v>
      </c>
      <c r="AE7" s="44">
        <v>8.2568807339449546E-2</v>
      </c>
      <c r="AF7" s="44">
        <v>7.6923076923076927E-2</v>
      </c>
      <c r="AI7" s="48" t="s">
        <v>1549</v>
      </c>
      <c r="AJ7" s="44">
        <v>0.32978723404255317</v>
      </c>
      <c r="AK7" s="44">
        <v>0.38990825688073394</v>
      </c>
      <c r="AL7" s="44">
        <v>0.37179487179487181</v>
      </c>
      <c r="AO7" s="48" t="s">
        <v>1552</v>
      </c>
      <c r="AP7" s="44">
        <v>1.0638297872340425E-2</v>
      </c>
      <c r="AQ7" s="44">
        <v>4.5871559633027525E-3</v>
      </c>
      <c r="AR7" s="44">
        <v>6.41025641025641E-3</v>
      </c>
      <c r="AU7" s="48" t="s">
        <v>1493</v>
      </c>
      <c r="AV7" s="44">
        <v>4.2553191489361701E-2</v>
      </c>
      <c r="AW7" s="44">
        <v>1.834862385321101E-2</v>
      </c>
      <c r="AX7" s="44">
        <v>2.564102564102564E-2</v>
      </c>
      <c r="BA7" s="48" t="s">
        <v>1558</v>
      </c>
      <c r="BB7" s="44">
        <v>8.5106382978723402E-2</v>
      </c>
      <c r="BC7" s="44">
        <v>9.1743119266055051E-2</v>
      </c>
      <c r="BD7" s="44">
        <v>8.9743589743589744E-2</v>
      </c>
      <c r="BG7" s="48" t="s">
        <v>1560</v>
      </c>
      <c r="BH7" s="44">
        <v>0.7021276595744681</v>
      </c>
      <c r="BI7" s="44">
        <v>0.56422018348623848</v>
      </c>
      <c r="BJ7" s="44">
        <v>0.60576923076923073</v>
      </c>
      <c r="BM7" s="48" t="s">
        <v>1493</v>
      </c>
      <c r="BN7" s="44">
        <v>0.15957446808510639</v>
      </c>
      <c r="BO7" s="44">
        <v>0.16972477064220184</v>
      </c>
      <c r="BP7" s="44">
        <v>0.16666666666666666</v>
      </c>
      <c r="BS7" s="48" t="s">
        <v>1493</v>
      </c>
      <c r="BT7" s="44">
        <v>2.1276595744680851E-2</v>
      </c>
      <c r="BU7" s="44">
        <v>0</v>
      </c>
      <c r="BV7" s="44">
        <v>6.41025641025641E-3</v>
      </c>
    </row>
    <row r="8" spans="1:74" x14ac:dyDescent="0.25">
      <c r="A8" s="48" t="s">
        <v>1490</v>
      </c>
      <c r="B8" s="44">
        <v>1</v>
      </c>
      <c r="C8" s="44">
        <v>1</v>
      </c>
      <c r="D8" s="44">
        <v>1</v>
      </c>
      <c r="G8" s="48" t="s">
        <v>1490</v>
      </c>
      <c r="H8" s="44">
        <v>1</v>
      </c>
      <c r="I8" s="44">
        <v>1</v>
      </c>
      <c r="J8" s="44">
        <v>1</v>
      </c>
      <c r="M8" s="48" t="s">
        <v>1490</v>
      </c>
      <c r="N8" s="44">
        <v>1</v>
      </c>
      <c r="O8" s="44">
        <v>1</v>
      </c>
      <c r="P8" s="44">
        <v>1</v>
      </c>
      <c r="R8" s="48" t="s">
        <v>1542</v>
      </c>
      <c r="S8" s="44">
        <v>1.0638297872340425E-2</v>
      </c>
      <c r="T8" s="44">
        <v>0</v>
      </c>
      <c r="U8" s="44">
        <v>3.205128205128205E-3</v>
      </c>
      <c r="X8" s="48" t="s">
        <v>1543</v>
      </c>
      <c r="Y8" s="44">
        <v>0.53191489361702127</v>
      </c>
      <c r="Z8" s="44">
        <v>0.61467889908256879</v>
      </c>
      <c r="AA8" s="44">
        <v>0.58974358974358976</v>
      </c>
      <c r="AC8" s="48" t="s">
        <v>1493</v>
      </c>
      <c r="AD8" s="44">
        <v>0</v>
      </c>
      <c r="AE8" s="44">
        <v>4.5871559633027525E-3</v>
      </c>
      <c r="AF8" s="44">
        <v>3.205128205128205E-3</v>
      </c>
      <c r="AI8" s="48" t="s">
        <v>1493</v>
      </c>
      <c r="AJ8" s="44">
        <v>0.41489361702127658</v>
      </c>
      <c r="AK8" s="44">
        <v>0.44036697247706424</v>
      </c>
      <c r="AL8" s="44">
        <v>0.43269230769230771</v>
      </c>
      <c r="AO8" s="48" t="s">
        <v>1553</v>
      </c>
      <c r="AP8" s="44">
        <v>1.0638297872340425E-2</v>
      </c>
      <c r="AQ8" s="44">
        <v>7.7981651376146793E-2</v>
      </c>
      <c r="AR8" s="44">
        <v>5.7692307692307696E-2</v>
      </c>
      <c r="AU8" s="48" t="s">
        <v>1490</v>
      </c>
      <c r="AV8" s="44">
        <v>1</v>
      </c>
      <c r="AW8" s="44">
        <v>1</v>
      </c>
      <c r="AX8" s="44">
        <v>1</v>
      </c>
      <c r="BA8" s="48" t="s">
        <v>1493</v>
      </c>
      <c r="BB8" s="44">
        <v>0</v>
      </c>
      <c r="BC8" s="44">
        <v>2.2935779816513763E-2</v>
      </c>
      <c r="BD8" s="44">
        <v>1.6025641025641024E-2</v>
      </c>
      <c r="BG8" s="48" t="s">
        <v>1490</v>
      </c>
      <c r="BH8" s="44">
        <v>1</v>
      </c>
      <c r="BI8" s="44">
        <v>1</v>
      </c>
      <c r="BJ8" s="44">
        <v>1</v>
      </c>
      <c r="BM8" s="48" t="s">
        <v>1490</v>
      </c>
      <c r="BN8" s="44">
        <v>1</v>
      </c>
      <c r="BO8" s="44">
        <v>1</v>
      </c>
      <c r="BP8" s="44">
        <v>1</v>
      </c>
      <c r="BS8" s="48" t="s">
        <v>1490</v>
      </c>
      <c r="BT8" s="44">
        <v>1</v>
      </c>
      <c r="BU8" s="44">
        <v>1</v>
      </c>
      <c r="BV8" s="44">
        <v>1</v>
      </c>
    </row>
    <row r="9" spans="1:74" x14ac:dyDescent="0.25">
      <c r="R9" s="48" t="s">
        <v>1538</v>
      </c>
      <c r="S9" s="44">
        <v>1.0638297872340425E-2</v>
      </c>
      <c r="T9" s="44">
        <v>4.5871559633027525E-3</v>
      </c>
      <c r="U9" s="44">
        <v>6.41025641025641E-3</v>
      </c>
      <c r="X9" s="48" t="s">
        <v>1490</v>
      </c>
      <c r="Y9" s="44">
        <v>1</v>
      </c>
      <c r="Z9" s="44">
        <v>1</v>
      </c>
      <c r="AA9" s="44">
        <v>1</v>
      </c>
      <c r="AC9" s="48" t="s">
        <v>1490</v>
      </c>
      <c r="AD9" s="44">
        <v>1</v>
      </c>
      <c r="AE9" s="44">
        <v>1</v>
      </c>
      <c r="AF9" s="44">
        <v>1</v>
      </c>
      <c r="AI9" s="48" t="s">
        <v>1490</v>
      </c>
      <c r="AJ9" s="44">
        <v>1</v>
      </c>
      <c r="AK9" s="44">
        <v>1</v>
      </c>
      <c r="AL9" s="44">
        <v>1</v>
      </c>
      <c r="AO9" s="48" t="s">
        <v>1493</v>
      </c>
      <c r="AP9" s="44">
        <v>1.0638297872340425E-2</v>
      </c>
      <c r="AQ9" s="44">
        <v>0</v>
      </c>
      <c r="AR9" s="44">
        <v>3.205128205128205E-3</v>
      </c>
      <c r="BA9" s="48" t="s">
        <v>1490</v>
      </c>
      <c r="BB9" s="44">
        <v>1</v>
      </c>
      <c r="BC9" s="44">
        <v>1</v>
      </c>
      <c r="BD9" s="44">
        <v>1</v>
      </c>
    </row>
    <row r="10" spans="1:74" x14ac:dyDescent="0.25">
      <c r="R10" s="48" t="s">
        <v>1539</v>
      </c>
      <c r="S10" s="44">
        <v>0.69148936170212771</v>
      </c>
      <c r="T10" s="44">
        <v>0.67889908256880738</v>
      </c>
      <c r="U10" s="44">
        <v>0.68269230769230771</v>
      </c>
      <c r="AO10" s="48" t="s">
        <v>1490</v>
      </c>
      <c r="AP10" s="44">
        <v>1</v>
      </c>
      <c r="AQ10" s="44">
        <v>1</v>
      </c>
      <c r="AR10" s="44">
        <v>1</v>
      </c>
    </row>
    <row r="11" spans="1:74" x14ac:dyDescent="0.25">
      <c r="R11" s="48" t="s">
        <v>1493</v>
      </c>
      <c r="S11" s="44">
        <v>0</v>
      </c>
      <c r="T11" s="44">
        <v>1.3761467889908258E-2</v>
      </c>
      <c r="U11" s="44">
        <v>9.6153846153846159E-3</v>
      </c>
    </row>
    <row r="12" spans="1:74" x14ac:dyDescent="0.25">
      <c r="R12" s="48" t="s">
        <v>1540</v>
      </c>
      <c r="S12" s="44">
        <v>3.1914893617021274E-2</v>
      </c>
      <c r="T12" s="44">
        <v>7.3394495412844041E-2</v>
      </c>
      <c r="U12" s="44">
        <v>6.0897435897435896E-2</v>
      </c>
    </row>
    <row r="13" spans="1:74" x14ac:dyDescent="0.25">
      <c r="R13" s="48" t="s">
        <v>1490</v>
      </c>
      <c r="S13" s="44">
        <v>1</v>
      </c>
      <c r="T13" s="44">
        <v>1</v>
      </c>
      <c r="U13" s="44">
        <v>1</v>
      </c>
    </row>
  </sheetData>
  <pageMargins left="0.7" right="0.7" top="0.75" bottom="0.75" header="0.3" footer="0.3"/>
  <drawing r:id="rId1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309F5-1C08-4607-9932-61ABDC73167E}">
  <dimension ref="A1:BM313"/>
  <sheetViews>
    <sheetView workbookViewId="0">
      <selection activeCell="B4" sqref="B4"/>
    </sheetView>
  </sheetViews>
  <sheetFormatPr defaultRowHeight="13.2" x14ac:dyDescent="0.25"/>
  <cols>
    <col min="1" max="1" width="14.33203125" bestFit="1" customWidth="1"/>
    <col min="2" max="2" width="24.5546875" bestFit="1" customWidth="1"/>
    <col min="4" max="4" width="23.88671875" bestFit="1" customWidth="1"/>
    <col min="5" max="5" width="16.21875" bestFit="1" customWidth="1"/>
    <col min="6" max="6" width="18.6640625" bestFit="1" customWidth="1"/>
    <col min="7" max="7" width="11.33203125" bestFit="1" customWidth="1"/>
    <col min="9" max="9" width="12.33203125" bestFit="1" customWidth="1"/>
    <col min="11" max="11" width="12.21875" bestFit="1" customWidth="1"/>
    <col min="13" max="13" width="13.88671875" bestFit="1" customWidth="1"/>
    <col min="15" max="15" width="12.21875" bestFit="1" customWidth="1"/>
  </cols>
  <sheetData>
    <row r="1" spans="1:65" x14ac:dyDescent="0.25">
      <c r="A1" t="str">
        <f>Categorize!A1</f>
        <v>weight_category</v>
      </c>
      <c r="B1" t="s">
        <v>1508</v>
      </c>
      <c r="D1" s="56" t="s">
        <v>1572</v>
      </c>
      <c r="I1" s="56" t="s">
        <v>1569</v>
      </c>
      <c r="M1" s="56" t="s">
        <v>1577</v>
      </c>
    </row>
    <row r="2" spans="1:65" x14ac:dyDescent="0.25">
      <c r="A2" t="str">
        <f>Categorize!A2</f>
        <v>Low</v>
      </c>
      <c r="B2" t="str">
        <f>Categorize!T2</f>
        <v>week premature</v>
      </c>
    </row>
    <row r="3" spans="1:65" x14ac:dyDescent="0.25">
      <c r="A3" t="str">
        <f>Categorize!A3</f>
        <v>Low</v>
      </c>
      <c r="B3" t="str">
        <f>Categorize!T3</f>
        <v>week premature</v>
      </c>
      <c r="D3" s="47" t="s">
        <v>1521</v>
      </c>
      <c r="E3" s="47" t="s">
        <v>1530</v>
      </c>
    </row>
    <row r="4" spans="1:65" x14ac:dyDescent="0.25">
      <c r="A4" t="str">
        <f>Categorize!A4</f>
        <v>Low</v>
      </c>
      <c r="B4" t="str">
        <f>Categorize!T4</f>
        <v>week premature</v>
      </c>
      <c r="D4" s="47" t="s">
        <v>1602</v>
      </c>
      <c r="E4" t="s">
        <v>1661</v>
      </c>
      <c r="F4" t="s">
        <v>1658</v>
      </c>
      <c r="G4" t="s">
        <v>1490</v>
      </c>
      <c r="I4" s="31"/>
      <c r="J4" s="31" t="s">
        <v>1563</v>
      </c>
      <c r="K4" s="31" t="s">
        <v>1564</v>
      </c>
      <c r="M4" s="31"/>
      <c r="N4" s="31" t="s">
        <v>1563</v>
      </c>
      <c r="O4" s="31" t="s">
        <v>1564</v>
      </c>
    </row>
    <row r="5" spans="1:65" x14ac:dyDescent="0.25">
      <c r="A5" t="str">
        <f>Categorize!A5</f>
        <v>Normal</v>
      </c>
      <c r="B5" t="str">
        <f>Categorize!T5</f>
        <v>week premature</v>
      </c>
      <c r="D5" s="55" t="s">
        <v>1502</v>
      </c>
      <c r="E5" s="31">
        <v>1</v>
      </c>
      <c r="F5" s="31">
        <v>11</v>
      </c>
      <c r="G5" s="31">
        <v>12</v>
      </c>
      <c r="I5" s="55" t="str">
        <f>D5</f>
        <v>High</v>
      </c>
      <c r="J5" s="31">
        <f>GETPIVOTDATA("weight_category",$D$3,"weight_category","High")*GETPIVOTDATA("weight_category",$D$3,"prematurity_by_birth_week","week premature")/GETPIVOTDATA("weight_category",$D$3)</f>
        <v>3.6153846153846154</v>
      </c>
      <c r="K5" s="31">
        <f>GETPIVOTDATA("weight_category",$D$3,"weight_category","High")*GETPIVOTDATA("weight_category",$D$3,"prematurity_by_birth_week","week not premature")/GETPIVOTDATA("weight_category",$D$3)</f>
        <v>8.384615384615385</v>
      </c>
      <c r="M5" s="31" t="str">
        <f>I5</f>
        <v>High</v>
      </c>
      <c r="N5" s="31">
        <f>((GETPIVOTDATA("weight_category",$D$3,"weight_category","High","prematurity_by_birth_week","week premature")-J5)^2)/J5</f>
        <v>1.8919803600654665</v>
      </c>
      <c r="O5" s="31">
        <f>((GETPIVOTDATA("weight_category",$D$3,"weight_category","High","prematurity_by_birth_week","week not premature")-K5)^2)/K5</f>
        <v>0.81580804516584304</v>
      </c>
    </row>
    <row r="6" spans="1:65" x14ac:dyDescent="0.25">
      <c r="A6" t="str">
        <f>Categorize!A6</f>
        <v>Normal</v>
      </c>
      <c r="B6" t="str">
        <f>Categorize!T6</f>
        <v>week premature</v>
      </c>
      <c r="D6" s="55" t="s">
        <v>1501</v>
      </c>
      <c r="E6" s="31">
        <v>32</v>
      </c>
      <c r="F6" s="31">
        <v>203</v>
      </c>
      <c r="G6" s="31">
        <v>235</v>
      </c>
      <c r="I6" s="55" t="str">
        <f>D6</f>
        <v>Normal</v>
      </c>
      <c r="J6" s="31">
        <f>GETPIVOTDATA("weight_category",$D$3,"weight_category","Normal")*GETPIVOTDATA("weight_category",$D$3,"prematurity_by_birth_week","week premature")/GETPIVOTDATA("weight_category",$D$3)</f>
        <v>70.801282051282058</v>
      </c>
      <c r="K6" s="31">
        <f>GETPIVOTDATA("weight_category",$D$3,"weight_category","Normal")*GETPIVOTDATA("weight_category",$D$3,"prematurity_by_birth_week","week not premature")/GETPIVOTDATA("weight_category",$D$3)</f>
        <v>164.19871794871796</v>
      </c>
      <c r="M6" s="31" t="str">
        <f>I6</f>
        <v>Normal</v>
      </c>
      <c r="N6" s="31">
        <f>((GETPIVOTDATA("weight_category",$D$3,"weight_category","Normal","prematurity_by_birth_week","week premature")-J6)^2)/J6</f>
        <v>21.264296990168432</v>
      </c>
      <c r="O6" s="31">
        <f>((GETPIVOTDATA("weight_category",$D$3,"weight_category","Normal","prematurity_by_birth_week","week not premature")-K6)^2)/K6</f>
        <v>9.1690087939258316</v>
      </c>
    </row>
    <row r="7" spans="1:65" x14ac:dyDescent="0.25">
      <c r="A7" t="str">
        <f>Categorize!A7</f>
        <v>Normal</v>
      </c>
      <c r="B7" t="str">
        <f>Categorize!T7</f>
        <v>week premature</v>
      </c>
      <c r="D7" s="55" t="s">
        <v>1500</v>
      </c>
      <c r="E7" s="31">
        <v>61</v>
      </c>
      <c r="F7" s="31">
        <v>4</v>
      </c>
      <c r="G7" s="31">
        <v>65</v>
      </c>
      <c r="I7" s="55" t="str">
        <f>D7</f>
        <v>Low</v>
      </c>
      <c r="J7" s="31">
        <f>GETPIVOTDATA("weight_category",$D$3,"weight_category","Low")*GETPIVOTDATA("weight_category",$D$3,"prematurity_by_birth_week","week premature")/GETPIVOTDATA("weight_category",$D$3)</f>
        <v>19.583333333333332</v>
      </c>
      <c r="K7" s="31">
        <f>GETPIVOTDATA("weight_category",$D$3,"weight_category","Low")*GETPIVOTDATA("weight_category",$D$3,"prematurity_by_birth_week","week not premature")/GETPIVOTDATA("weight_category",$D$3)</f>
        <v>45.416666666666664</v>
      </c>
      <c r="M7" s="31" t="str">
        <f>I7</f>
        <v>Low</v>
      </c>
      <c r="N7" s="31">
        <f>((GETPIVOTDATA("weight_category",$D$3,"weight_category","Low","prematurity_by_birth_week","week premature")-J7)^2)/J7</f>
        <v>87.591843971631235</v>
      </c>
      <c r="O7" s="31">
        <f>((GETPIVOTDATA("weight_category",$D$3,"weight_category","Low","prematurity_by_birth_week","week not premature")-K7)^2)/K7</f>
        <v>37.768960244648319</v>
      </c>
      <c r="BK7" t="s">
        <v>1508</v>
      </c>
      <c r="BL7" t="s">
        <v>1512</v>
      </c>
      <c r="BM7" t="s">
        <v>1606</v>
      </c>
    </row>
    <row r="8" spans="1:65" x14ac:dyDescent="0.25">
      <c r="A8" t="str">
        <f>Categorize!A8</f>
        <v>Low</v>
      </c>
      <c r="B8" t="str">
        <f>Categorize!T8</f>
        <v>week premature</v>
      </c>
      <c r="D8" s="48" t="s">
        <v>1490</v>
      </c>
      <c r="E8">
        <v>94</v>
      </c>
      <c r="F8">
        <v>218</v>
      </c>
      <c r="G8">
        <v>312</v>
      </c>
    </row>
    <row r="9" spans="1:65" x14ac:dyDescent="0.25">
      <c r="A9" t="str">
        <f>Categorize!A9</f>
        <v>Normal</v>
      </c>
      <c r="B9" t="str">
        <f>Categorize!T9</f>
        <v>week premature</v>
      </c>
    </row>
    <row r="10" spans="1:65" x14ac:dyDescent="0.25">
      <c r="A10" t="str">
        <f>Categorize!A10</f>
        <v>Low</v>
      </c>
      <c r="B10" t="str">
        <f>Categorize!T10</f>
        <v>week premature</v>
      </c>
    </row>
    <row r="11" spans="1:65" x14ac:dyDescent="0.25">
      <c r="A11" t="str">
        <f>Categorize!A11</f>
        <v>High</v>
      </c>
      <c r="B11" t="str">
        <f>Categorize!T11</f>
        <v>week premature</v>
      </c>
    </row>
    <row r="12" spans="1:65" x14ac:dyDescent="0.25">
      <c r="A12" t="str">
        <f>Categorize!A12</f>
        <v>Low</v>
      </c>
      <c r="B12" t="str">
        <f>Categorize!T12</f>
        <v>week premature</v>
      </c>
    </row>
    <row r="13" spans="1:65" ht="13.8" x14ac:dyDescent="0.3">
      <c r="A13" t="str">
        <f>Categorize!A13</f>
        <v>Normal</v>
      </c>
      <c r="B13" t="str">
        <f>Categorize!T13</f>
        <v>week premature</v>
      </c>
      <c r="D13" s="57" t="s">
        <v>1573</v>
      </c>
      <c r="I13" s="56" t="s">
        <v>1574</v>
      </c>
    </row>
    <row r="14" spans="1:65" x14ac:dyDescent="0.25">
      <c r="A14" t="str">
        <f>Categorize!A14</f>
        <v>Normal</v>
      </c>
      <c r="B14" t="str">
        <f>Categorize!T14</f>
        <v>week premature</v>
      </c>
      <c r="D14">
        <f>SUM(N5:O7)</f>
        <v>158.50189840560512</v>
      </c>
      <c r="I14" s="61">
        <f>_xlfn.CHISQ.TEST(E5:F7,J5:K7)</f>
        <v>3.8172453578739404E-35</v>
      </c>
    </row>
    <row r="15" spans="1:65" x14ac:dyDescent="0.25">
      <c r="A15" t="str">
        <f>Categorize!A15</f>
        <v>Low</v>
      </c>
      <c r="B15" t="str">
        <f>Categorize!T15</f>
        <v>week premature</v>
      </c>
    </row>
    <row r="16" spans="1:65" x14ac:dyDescent="0.25">
      <c r="A16" t="str">
        <f>Categorize!A16</f>
        <v>Low</v>
      </c>
      <c r="B16" t="str">
        <f>Categorize!T16</f>
        <v>week premature</v>
      </c>
    </row>
    <row r="17" spans="1:2" x14ac:dyDescent="0.25">
      <c r="A17" t="str">
        <f>Categorize!A17</f>
        <v>Normal</v>
      </c>
      <c r="B17" t="str">
        <f>Categorize!T17</f>
        <v>week premature</v>
      </c>
    </row>
    <row r="18" spans="1:2" x14ac:dyDescent="0.25">
      <c r="A18" t="str">
        <f>Categorize!A18</f>
        <v>Normal</v>
      </c>
      <c r="B18" t="str">
        <f>Categorize!T18</f>
        <v>week premature</v>
      </c>
    </row>
    <row r="19" spans="1:2" x14ac:dyDescent="0.25">
      <c r="A19" t="str">
        <f>Categorize!A19</f>
        <v>Low</v>
      </c>
      <c r="B19" t="str">
        <f>Categorize!T19</f>
        <v>week premature</v>
      </c>
    </row>
    <row r="20" spans="1:2" x14ac:dyDescent="0.25">
      <c r="A20" t="str">
        <f>Categorize!A20</f>
        <v>Low</v>
      </c>
      <c r="B20" t="str">
        <f>Categorize!T20</f>
        <v>week premature</v>
      </c>
    </row>
    <row r="21" spans="1:2" x14ac:dyDescent="0.25">
      <c r="A21" t="str">
        <f>Categorize!A21</f>
        <v>Low</v>
      </c>
      <c r="B21" t="str">
        <f>Categorize!T21</f>
        <v>week premature</v>
      </c>
    </row>
    <row r="22" spans="1:2" x14ac:dyDescent="0.25">
      <c r="A22" t="str">
        <f>Categorize!A22</f>
        <v>Low</v>
      </c>
      <c r="B22" t="str">
        <f>Categorize!T22</f>
        <v>week premature</v>
      </c>
    </row>
    <row r="23" spans="1:2" x14ac:dyDescent="0.25">
      <c r="A23" t="str">
        <f>Categorize!A23</f>
        <v>Low</v>
      </c>
      <c r="B23" t="str">
        <f>Categorize!T23</f>
        <v>week premature</v>
      </c>
    </row>
    <row r="24" spans="1:2" x14ac:dyDescent="0.25">
      <c r="A24" t="str">
        <f>Categorize!A24</f>
        <v>Normal</v>
      </c>
      <c r="B24" t="str">
        <f>Categorize!T24</f>
        <v>week premature</v>
      </c>
    </row>
    <row r="25" spans="1:2" x14ac:dyDescent="0.25">
      <c r="A25" t="str">
        <f>Categorize!A25</f>
        <v>Normal</v>
      </c>
      <c r="B25" t="str">
        <f>Categorize!T25</f>
        <v>week premature</v>
      </c>
    </row>
    <row r="26" spans="1:2" x14ac:dyDescent="0.25">
      <c r="A26" t="str">
        <f>Categorize!A26</f>
        <v>Normal</v>
      </c>
      <c r="B26" t="str">
        <f>Categorize!T26</f>
        <v>week premature</v>
      </c>
    </row>
    <row r="27" spans="1:2" x14ac:dyDescent="0.25">
      <c r="A27" t="str">
        <f>Categorize!A27</f>
        <v>Low</v>
      </c>
      <c r="B27" t="str">
        <f>Categorize!T27</f>
        <v>week premature</v>
      </c>
    </row>
    <row r="28" spans="1:2" x14ac:dyDescent="0.25">
      <c r="A28" t="str">
        <f>Categorize!A28</f>
        <v>Low</v>
      </c>
      <c r="B28" t="str">
        <f>Categorize!T28</f>
        <v>week premature</v>
      </c>
    </row>
    <row r="29" spans="1:2" x14ac:dyDescent="0.25">
      <c r="A29" t="str">
        <f>Categorize!A29</f>
        <v>Low</v>
      </c>
      <c r="B29" t="str">
        <f>Categorize!T29</f>
        <v>week premature</v>
      </c>
    </row>
    <row r="30" spans="1:2" x14ac:dyDescent="0.25">
      <c r="A30" t="str">
        <f>Categorize!A30</f>
        <v>Low</v>
      </c>
      <c r="B30" t="str">
        <f>Categorize!T30</f>
        <v>week premature</v>
      </c>
    </row>
    <row r="31" spans="1:2" x14ac:dyDescent="0.25">
      <c r="A31" t="str">
        <f>Categorize!A31</f>
        <v>Low</v>
      </c>
      <c r="B31" t="str">
        <f>Categorize!T31</f>
        <v>week premature</v>
      </c>
    </row>
    <row r="32" spans="1:2" x14ac:dyDescent="0.25">
      <c r="A32" t="str">
        <f>Categorize!A32</f>
        <v>Low</v>
      </c>
      <c r="B32" t="str">
        <f>Categorize!T32</f>
        <v>week premature</v>
      </c>
    </row>
    <row r="33" spans="1:2" x14ac:dyDescent="0.25">
      <c r="A33" t="str">
        <f>Categorize!A33</f>
        <v>Low</v>
      </c>
      <c r="B33" t="str">
        <f>Categorize!T33</f>
        <v>week premature</v>
      </c>
    </row>
    <row r="34" spans="1:2" x14ac:dyDescent="0.25">
      <c r="A34" t="str">
        <f>Categorize!A34</f>
        <v>Low</v>
      </c>
      <c r="B34" t="str">
        <f>Categorize!T34</f>
        <v>week premature</v>
      </c>
    </row>
    <row r="35" spans="1:2" x14ac:dyDescent="0.25">
      <c r="A35" t="str">
        <f>Categorize!A35</f>
        <v>Normal</v>
      </c>
      <c r="B35" t="str">
        <f>Categorize!T35</f>
        <v>week premature</v>
      </c>
    </row>
    <row r="36" spans="1:2" x14ac:dyDescent="0.25">
      <c r="A36" t="str">
        <f>Categorize!A36</f>
        <v>Low</v>
      </c>
      <c r="B36" t="str">
        <f>Categorize!T36</f>
        <v>week premature</v>
      </c>
    </row>
    <row r="37" spans="1:2" x14ac:dyDescent="0.25">
      <c r="A37" t="str">
        <f>Categorize!A37</f>
        <v>Normal</v>
      </c>
      <c r="B37" t="str">
        <f>Categorize!T37</f>
        <v>week premature</v>
      </c>
    </row>
    <row r="38" spans="1:2" x14ac:dyDescent="0.25">
      <c r="A38" t="str">
        <f>Categorize!A38</f>
        <v>Low</v>
      </c>
      <c r="B38" t="str">
        <f>Categorize!T38</f>
        <v>week premature</v>
      </c>
    </row>
    <row r="39" spans="1:2" x14ac:dyDescent="0.25">
      <c r="A39" t="str">
        <f>Categorize!A39</f>
        <v>Low</v>
      </c>
      <c r="B39" t="str">
        <f>Categorize!T39</f>
        <v>week premature</v>
      </c>
    </row>
    <row r="40" spans="1:2" x14ac:dyDescent="0.25">
      <c r="A40" t="str">
        <f>Categorize!A40</f>
        <v>Normal</v>
      </c>
      <c r="B40" t="str">
        <f>Categorize!T40</f>
        <v>week premature</v>
      </c>
    </row>
    <row r="41" spans="1:2" x14ac:dyDescent="0.25">
      <c r="A41" t="str">
        <f>Categorize!A41</f>
        <v>Low</v>
      </c>
      <c r="B41" t="str">
        <f>Categorize!T41</f>
        <v>week premature</v>
      </c>
    </row>
    <row r="42" spans="1:2" x14ac:dyDescent="0.25">
      <c r="A42" t="str">
        <f>Categorize!A42</f>
        <v>Low</v>
      </c>
      <c r="B42" t="str">
        <f>Categorize!T42</f>
        <v>week premature</v>
      </c>
    </row>
    <row r="43" spans="1:2" x14ac:dyDescent="0.25">
      <c r="A43" t="str">
        <f>Categorize!A43</f>
        <v>Low</v>
      </c>
      <c r="B43" t="str">
        <f>Categorize!T43</f>
        <v>week premature</v>
      </c>
    </row>
    <row r="44" spans="1:2" x14ac:dyDescent="0.25">
      <c r="A44" t="str">
        <f>Categorize!A44</f>
        <v>Low</v>
      </c>
      <c r="B44" t="str">
        <f>Categorize!T44</f>
        <v>week premature</v>
      </c>
    </row>
    <row r="45" spans="1:2" x14ac:dyDescent="0.25">
      <c r="A45" t="str">
        <f>Categorize!A45</f>
        <v>Low</v>
      </c>
      <c r="B45" t="str">
        <f>Categorize!T45</f>
        <v>week premature</v>
      </c>
    </row>
    <row r="46" spans="1:2" x14ac:dyDescent="0.25">
      <c r="A46" t="str">
        <f>Categorize!A46</f>
        <v>Low</v>
      </c>
      <c r="B46" t="str">
        <f>Categorize!T46</f>
        <v>week premature</v>
      </c>
    </row>
    <row r="47" spans="1:2" x14ac:dyDescent="0.25">
      <c r="A47" t="str">
        <f>Categorize!A47</f>
        <v>Low</v>
      </c>
      <c r="B47" t="str">
        <f>Categorize!T47</f>
        <v>week premature</v>
      </c>
    </row>
    <row r="48" spans="1:2" x14ac:dyDescent="0.25">
      <c r="A48" t="str">
        <f>Categorize!A48</f>
        <v>Normal</v>
      </c>
      <c r="B48" t="str">
        <f>Categorize!T48</f>
        <v>week premature</v>
      </c>
    </row>
    <row r="49" spans="1:2" x14ac:dyDescent="0.25">
      <c r="A49" t="str">
        <f>Categorize!A49</f>
        <v>Low</v>
      </c>
      <c r="B49" t="str">
        <f>Categorize!T49</f>
        <v>week premature</v>
      </c>
    </row>
    <row r="50" spans="1:2" x14ac:dyDescent="0.25">
      <c r="A50" t="str">
        <f>Categorize!A50</f>
        <v>Normal</v>
      </c>
      <c r="B50" t="str">
        <f>Categorize!T50</f>
        <v>week premature</v>
      </c>
    </row>
    <row r="51" spans="1:2" x14ac:dyDescent="0.25">
      <c r="A51" t="str">
        <f>Categorize!A51</f>
        <v>Low</v>
      </c>
      <c r="B51" t="str">
        <f>Categorize!T51</f>
        <v>week premature</v>
      </c>
    </row>
    <row r="52" spans="1:2" x14ac:dyDescent="0.25">
      <c r="A52" t="str">
        <f>Categorize!A52</f>
        <v>Low</v>
      </c>
      <c r="B52" t="str">
        <f>Categorize!T52</f>
        <v>week premature</v>
      </c>
    </row>
    <row r="53" spans="1:2" x14ac:dyDescent="0.25">
      <c r="A53" t="str">
        <f>Categorize!A53</f>
        <v>Normal</v>
      </c>
      <c r="B53" t="str">
        <f>Categorize!T53</f>
        <v>week premature</v>
      </c>
    </row>
    <row r="54" spans="1:2" x14ac:dyDescent="0.25">
      <c r="A54" t="str">
        <f>Categorize!A54</f>
        <v>Low</v>
      </c>
      <c r="B54" t="str">
        <f>Categorize!T54</f>
        <v>week premature</v>
      </c>
    </row>
    <row r="55" spans="1:2" x14ac:dyDescent="0.25">
      <c r="A55" t="str">
        <f>Categorize!A55</f>
        <v>Low</v>
      </c>
      <c r="B55" t="str">
        <f>Categorize!T55</f>
        <v>week premature</v>
      </c>
    </row>
    <row r="56" spans="1:2" x14ac:dyDescent="0.25">
      <c r="A56" t="str">
        <f>Categorize!A56</f>
        <v>Low</v>
      </c>
      <c r="B56" t="str">
        <f>Categorize!T56</f>
        <v>week premature</v>
      </c>
    </row>
    <row r="57" spans="1:2" x14ac:dyDescent="0.25">
      <c r="A57" t="str">
        <f>Categorize!A57</f>
        <v>Low</v>
      </c>
      <c r="B57" t="str">
        <f>Categorize!T57</f>
        <v>week premature</v>
      </c>
    </row>
    <row r="58" spans="1:2" x14ac:dyDescent="0.25">
      <c r="A58" t="str">
        <f>Categorize!A58</f>
        <v>Normal</v>
      </c>
      <c r="B58" t="str">
        <f>Categorize!T58</f>
        <v>week premature</v>
      </c>
    </row>
    <row r="59" spans="1:2" x14ac:dyDescent="0.25">
      <c r="A59" t="str">
        <f>Categorize!A59</f>
        <v>Low</v>
      </c>
      <c r="B59" t="str">
        <f>Categorize!T59</f>
        <v>week premature</v>
      </c>
    </row>
    <row r="60" spans="1:2" x14ac:dyDescent="0.25">
      <c r="A60" t="str">
        <f>Categorize!A60</f>
        <v>Normal</v>
      </c>
      <c r="B60" t="str">
        <f>Categorize!T60</f>
        <v>week premature</v>
      </c>
    </row>
    <row r="61" spans="1:2" x14ac:dyDescent="0.25">
      <c r="A61" t="str">
        <f>Categorize!A61</f>
        <v>Normal</v>
      </c>
      <c r="B61" t="str">
        <f>Categorize!T61</f>
        <v>week premature</v>
      </c>
    </row>
    <row r="62" spans="1:2" x14ac:dyDescent="0.25">
      <c r="A62" t="str">
        <f>Categorize!A62</f>
        <v>Low</v>
      </c>
      <c r="B62" t="str">
        <f>Categorize!T62</f>
        <v>week premature</v>
      </c>
    </row>
    <row r="63" spans="1:2" x14ac:dyDescent="0.25">
      <c r="A63" t="str">
        <f>Categorize!A63</f>
        <v>Normal</v>
      </c>
      <c r="B63" t="str">
        <f>Categorize!T63</f>
        <v>week premature</v>
      </c>
    </row>
    <row r="64" spans="1:2" x14ac:dyDescent="0.25">
      <c r="A64" t="str">
        <f>Categorize!A64</f>
        <v>Low</v>
      </c>
      <c r="B64" t="str">
        <f>Categorize!T64</f>
        <v>week premature</v>
      </c>
    </row>
    <row r="65" spans="1:2" x14ac:dyDescent="0.25">
      <c r="A65" t="str">
        <f>Categorize!A65</f>
        <v>Low</v>
      </c>
      <c r="B65" t="str">
        <f>Categorize!T65</f>
        <v>week premature</v>
      </c>
    </row>
    <row r="66" spans="1:2" x14ac:dyDescent="0.25">
      <c r="A66" t="str">
        <f>Categorize!A66</f>
        <v>Normal</v>
      </c>
      <c r="B66" t="str">
        <f>Categorize!T66</f>
        <v>week premature</v>
      </c>
    </row>
    <row r="67" spans="1:2" x14ac:dyDescent="0.25">
      <c r="A67" t="str">
        <f>Categorize!A67</f>
        <v>Low</v>
      </c>
      <c r="B67" t="str">
        <f>Categorize!T67</f>
        <v>week premature</v>
      </c>
    </row>
    <row r="68" spans="1:2" x14ac:dyDescent="0.25">
      <c r="A68" t="str">
        <f>Categorize!A68</f>
        <v>Low</v>
      </c>
      <c r="B68" t="str">
        <f>Categorize!T68</f>
        <v>week premature</v>
      </c>
    </row>
    <row r="69" spans="1:2" x14ac:dyDescent="0.25">
      <c r="A69" t="str">
        <f>Categorize!A69</f>
        <v>Low</v>
      </c>
      <c r="B69" t="str">
        <f>Categorize!T69</f>
        <v>week premature</v>
      </c>
    </row>
    <row r="70" spans="1:2" x14ac:dyDescent="0.25">
      <c r="A70" t="str">
        <f>Categorize!A70</f>
        <v>Low</v>
      </c>
      <c r="B70" t="str">
        <f>Categorize!T70</f>
        <v>week premature</v>
      </c>
    </row>
    <row r="71" spans="1:2" x14ac:dyDescent="0.25">
      <c r="A71" t="str">
        <f>Categorize!A71</f>
        <v>Normal</v>
      </c>
      <c r="B71" t="str">
        <f>Categorize!T71</f>
        <v>week premature</v>
      </c>
    </row>
    <row r="72" spans="1:2" x14ac:dyDescent="0.25">
      <c r="A72" t="str">
        <f>Categorize!A72</f>
        <v>Normal</v>
      </c>
      <c r="B72" t="str">
        <f>Categorize!T72</f>
        <v>week premature</v>
      </c>
    </row>
    <row r="73" spans="1:2" x14ac:dyDescent="0.25">
      <c r="A73" t="str">
        <f>Categorize!A73</f>
        <v>Low</v>
      </c>
      <c r="B73" t="str">
        <f>Categorize!T73</f>
        <v>week premature</v>
      </c>
    </row>
    <row r="74" spans="1:2" x14ac:dyDescent="0.25">
      <c r="A74" t="str">
        <f>Categorize!A74</f>
        <v>Normal</v>
      </c>
      <c r="B74" t="str">
        <f>Categorize!T74</f>
        <v>week premature</v>
      </c>
    </row>
    <row r="75" spans="1:2" x14ac:dyDescent="0.25">
      <c r="A75" t="str">
        <f>Categorize!A75</f>
        <v>Low</v>
      </c>
      <c r="B75" t="str">
        <f>Categorize!T75</f>
        <v>week premature</v>
      </c>
    </row>
    <row r="76" spans="1:2" x14ac:dyDescent="0.25">
      <c r="A76" t="str">
        <f>Categorize!A76</f>
        <v>Normal</v>
      </c>
      <c r="B76" t="str">
        <f>Categorize!T76</f>
        <v>week premature</v>
      </c>
    </row>
    <row r="77" spans="1:2" x14ac:dyDescent="0.25">
      <c r="A77" t="str">
        <f>Categorize!A77</f>
        <v>Low</v>
      </c>
      <c r="B77" t="str">
        <f>Categorize!T77</f>
        <v>week premature</v>
      </c>
    </row>
    <row r="78" spans="1:2" x14ac:dyDescent="0.25">
      <c r="A78" t="str">
        <f>Categorize!A78</f>
        <v>Low</v>
      </c>
      <c r="B78" t="str">
        <f>Categorize!T78</f>
        <v>week premature</v>
      </c>
    </row>
    <row r="79" spans="1:2" x14ac:dyDescent="0.25">
      <c r="A79" t="str">
        <f>Categorize!A79</f>
        <v>Low</v>
      </c>
      <c r="B79" t="str">
        <f>Categorize!T79</f>
        <v>week premature</v>
      </c>
    </row>
    <row r="80" spans="1:2" x14ac:dyDescent="0.25">
      <c r="A80" t="str">
        <f>Categorize!A80</f>
        <v>Low</v>
      </c>
      <c r="B80" t="str">
        <f>Categorize!T80</f>
        <v>week premature</v>
      </c>
    </row>
    <row r="81" spans="1:2" x14ac:dyDescent="0.25">
      <c r="A81" t="str">
        <f>Categorize!A81</f>
        <v>Normal</v>
      </c>
      <c r="B81" t="str">
        <f>Categorize!T81</f>
        <v>week premature</v>
      </c>
    </row>
    <row r="82" spans="1:2" x14ac:dyDescent="0.25">
      <c r="A82" t="str">
        <f>Categorize!A82</f>
        <v>Normal</v>
      </c>
      <c r="B82" t="str">
        <f>Categorize!T82</f>
        <v>week premature</v>
      </c>
    </row>
    <row r="83" spans="1:2" x14ac:dyDescent="0.25">
      <c r="A83" t="str">
        <f>Categorize!A83</f>
        <v>Normal</v>
      </c>
      <c r="B83" t="str">
        <f>Categorize!T83</f>
        <v>week premature</v>
      </c>
    </row>
    <row r="84" spans="1:2" x14ac:dyDescent="0.25">
      <c r="A84" t="str">
        <f>Categorize!A84</f>
        <v>Normal</v>
      </c>
      <c r="B84" t="str">
        <f>Categorize!T84</f>
        <v>week premature</v>
      </c>
    </row>
    <row r="85" spans="1:2" x14ac:dyDescent="0.25">
      <c r="A85" t="str">
        <f>Categorize!A85</f>
        <v>Low</v>
      </c>
      <c r="B85" t="str">
        <f>Categorize!T85</f>
        <v>week premature</v>
      </c>
    </row>
    <row r="86" spans="1:2" x14ac:dyDescent="0.25">
      <c r="A86" t="str">
        <f>Categorize!A86</f>
        <v>Low</v>
      </c>
      <c r="B86" t="str">
        <f>Categorize!T86</f>
        <v>week premature</v>
      </c>
    </row>
    <row r="87" spans="1:2" x14ac:dyDescent="0.25">
      <c r="A87" t="str">
        <f>Categorize!A87</f>
        <v>Low</v>
      </c>
      <c r="B87" t="str">
        <f>Categorize!T87</f>
        <v>week premature</v>
      </c>
    </row>
    <row r="88" spans="1:2" x14ac:dyDescent="0.25">
      <c r="A88" t="str">
        <f>Categorize!A88</f>
        <v>Low</v>
      </c>
      <c r="B88" t="str">
        <f>Categorize!T88</f>
        <v>week premature</v>
      </c>
    </row>
    <row r="89" spans="1:2" x14ac:dyDescent="0.25">
      <c r="A89" t="str">
        <f>Categorize!A89</f>
        <v>Low</v>
      </c>
      <c r="B89" t="str">
        <f>Categorize!T89</f>
        <v>week premature</v>
      </c>
    </row>
    <row r="90" spans="1:2" x14ac:dyDescent="0.25">
      <c r="A90" t="str">
        <f>Categorize!A90</f>
        <v>Normal</v>
      </c>
      <c r="B90" t="str">
        <f>Categorize!T90</f>
        <v>week premature</v>
      </c>
    </row>
    <row r="91" spans="1:2" x14ac:dyDescent="0.25">
      <c r="A91" t="str">
        <f>Categorize!A91</f>
        <v>Low</v>
      </c>
      <c r="B91" t="str">
        <f>Categorize!T91</f>
        <v>week premature</v>
      </c>
    </row>
    <row r="92" spans="1:2" x14ac:dyDescent="0.25">
      <c r="A92" t="str">
        <f>Categorize!A92</f>
        <v>Normal</v>
      </c>
      <c r="B92" t="str">
        <f>Categorize!T92</f>
        <v>week premature</v>
      </c>
    </row>
    <row r="93" spans="1:2" x14ac:dyDescent="0.25">
      <c r="A93" t="str">
        <f>Categorize!A93</f>
        <v>Low</v>
      </c>
      <c r="B93" t="str">
        <f>Categorize!T93</f>
        <v>week premature</v>
      </c>
    </row>
    <row r="94" spans="1:2" x14ac:dyDescent="0.25">
      <c r="A94" t="str">
        <f>Categorize!A94</f>
        <v>Low</v>
      </c>
      <c r="B94" t="str">
        <f>Categorize!T94</f>
        <v>week premature</v>
      </c>
    </row>
    <row r="95" spans="1:2" x14ac:dyDescent="0.25">
      <c r="A95" t="str">
        <f>Categorize!A95</f>
        <v>Low</v>
      </c>
      <c r="B95" t="str">
        <f>Categorize!T95</f>
        <v>week premature</v>
      </c>
    </row>
    <row r="96" spans="1:2" x14ac:dyDescent="0.25">
      <c r="A96" t="str">
        <f>Categorize!A96</f>
        <v>Normal</v>
      </c>
      <c r="B96" t="str">
        <f>Categorize!T96</f>
        <v>week not premature</v>
      </c>
    </row>
    <row r="97" spans="1:2" x14ac:dyDescent="0.25">
      <c r="A97" t="str">
        <f>Categorize!A97</f>
        <v>Low</v>
      </c>
      <c r="B97" t="str">
        <f>Categorize!T97</f>
        <v>week not premature</v>
      </c>
    </row>
    <row r="98" spans="1:2" x14ac:dyDescent="0.25">
      <c r="A98" t="str">
        <f>Categorize!A98</f>
        <v>Normal</v>
      </c>
      <c r="B98" t="str">
        <f>Categorize!T98</f>
        <v>week not premature</v>
      </c>
    </row>
    <row r="99" spans="1:2" x14ac:dyDescent="0.25">
      <c r="A99" t="str">
        <f>Categorize!A99</f>
        <v>Normal</v>
      </c>
      <c r="B99" t="str">
        <f>Categorize!T99</f>
        <v>week not premature</v>
      </c>
    </row>
    <row r="100" spans="1:2" x14ac:dyDescent="0.25">
      <c r="A100" t="str">
        <f>Categorize!A100</f>
        <v>Normal</v>
      </c>
      <c r="B100" t="str">
        <f>Categorize!T100</f>
        <v>week not premature</v>
      </c>
    </row>
    <row r="101" spans="1:2" x14ac:dyDescent="0.25">
      <c r="A101" t="str">
        <f>Categorize!A101</f>
        <v>Normal</v>
      </c>
      <c r="B101" t="str">
        <f>Categorize!T101</f>
        <v>week not premature</v>
      </c>
    </row>
    <row r="102" spans="1:2" x14ac:dyDescent="0.25">
      <c r="A102" t="str">
        <f>Categorize!A102</f>
        <v>Normal</v>
      </c>
      <c r="B102" t="str">
        <f>Categorize!T102</f>
        <v>week not premature</v>
      </c>
    </row>
    <row r="103" spans="1:2" x14ac:dyDescent="0.25">
      <c r="A103" t="str">
        <f>Categorize!A103</f>
        <v>Normal</v>
      </c>
      <c r="B103" t="str">
        <f>Categorize!T103</f>
        <v>week not premature</v>
      </c>
    </row>
    <row r="104" spans="1:2" x14ac:dyDescent="0.25">
      <c r="A104" t="str">
        <f>Categorize!A104</f>
        <v>Normal</v>
      </c>
      <c r="B104" t="str">
        <f>Categorize!T104</f>
        <v>week not premature</v>
      </c>
    </row>
    <row r="105" spans="1:2" x14ac:dyDescent="0.25">
      <c r="A105" t="str">
        <f>Categorize!A105</f>
        <v>Normal</v>
      </c>
      <c r="B105" t="str">
        <f>Categorize!T105</f>
        <v>week not premature</v>
      </c>
    </row>
    <row r="106" spans="1:2" x14ac:dyDescent="0.25">
      <c r="A106" t="str">
        <f>Categorize!A106</f>
        <v>Normal</v>
      </c>
      <c r="B106" t="str">
        <f>Categorize!T106</f>
        <v>week not premature</v>
      </c>
    </row>
    <row r="107" spans="1:2" x14ac:dyDescent="0.25">
      <c r="A107" t="str">
        <f>Categorize!A107</f>
        <v>Normal</v>
      </c>
      <c r="B107" t="str">
        <f>Categorize!T107</f>
        <v>week not premature</v>
      </c>
    </row>
    <row r="108" spans="1:2" x14ac:dyDescent="0.25">
      <c r="A108" t="str">
        <f>Categorize!A108</f>
        <v>Normal</v>
      </c>
      <c r="B108" t="str">
        <f>Categorize!T108</f>
        <v>week not premature</v>
      </c>
    </row>
    <row r="109" spans="1:2" x14ac:dyDescent="0.25">
      <c r="A109" t="str">
        <f>Categorize!A109</f>
        <v>Normal</v>
      </c>
      <c r="B109" t="str">
        <f>Categorize!T109</f>
        <v>week not premature</v>
      </c>
    </row>
    <row r="110" spans="1:2" x14ac:dyDescent="0.25">
      <c r="A110" t="str">
        <f>Categorize!A110</f>
        <v>Normal</v>
      </c>
      <c r="B110" t="str">
        <f>Categorize!T110</f>
        <v>week not premature</v>
      </c>
    </row>
    <row r="111" spans="1:2" x14ac:dyDescent="0.25">
      <c r="A111" t="str">
        <f>Categorize!A111</f>
        <v>High</v>
      </c>
      <c r="B111" t="str">
        <f>Categorize!T111</f>
        <v>week not premature</v>
      </c>
    </row>
    <row r="112" spans="1:2" x14ac:dyDescent="0.25">
      <c r="A112" t="str">
        <f>Categorize!A112</f>
        <v>Normal</v>
      </c>
      <c r="B112" t="str">
        <f>Categorize!T112</f>
        <v>week not premature</v>
      </c>
    </row>
    <row r="113" spans="1:2" x14ac:dyDescent="0.25">
      <c r="A113" t="str">
        <f>Categorize!A113</f>
        <v>Normal</v>
      </c>
      <c r="B113" t="str">
        <f>Categorize!T113</f>
        <v>week not premature</v>
      </c>
    </row>
    <row r="114" spans="1:2" x14ac:dyDescent="0.25">
      <c r="A114" t="str">
        <f>Categorize!A114</f>
        <v>Normal</v>
      </c>
      <c r="B114" t="str">
        <f>Categorize!T114</f>
        <v>week not premature</v>
      </c>
    </row>
    <row r="115" spans="1:2" x14ac:dyDescent="0.25">
      <c r="A115" t="str">
        <f>Categorize!A115</f>
        <v>Normal</v>
      </c>
      <c r="B115" t="str">
        <f>Categorize!T115</f>
        <v>week not premature</v>
      </c>
    </row>
    <row r="116" spans="1:2" x14ac:dyDescent="0.25">
      <c r="A116" t="str">
        <f>Categorize!A116</f>
        <v>Normal</v>
      </c>
      <c r="B116" t="str">
        <f>Categorize!T116</f>
        <v>week not premature</v>
      </c>
    </row>
    <row r="117" spans="1:2" x14ac:dyDescent="0.25">
      <c r="A117" t="str">
        <f>Categorize!A117</f>
        <v>Normal</v>
      </c>
      <c r="B117" t="str">
        <f>Categorize!T117</f>
        <v>week not premature</v>
      </c>
    </row>
    <row r="118" spans="1:2" x14ac:dyDescent="0.25">
      <c r="A118" t="str">
        <f>Categorize!A118</f>
        <v>Normal</v>
      </c>
      <c r="B118" t="str">
        <f>Categorize!T118</f>
        <v>week not premature</v>
      </c>
    </row>
    <row r="119" spans="1:2" x14ac:dyDescent="0.25">
      <c r="A119" t="str">
        <f>Categorize!A119</f>
        <v>Normal</v>
      </c>
      <c r="B119" t="str">
        <f>Categorize!T119</f>
        <v>week not premature</v>
      </c>
    </row>
    <row r="120" spans="1:2" x14ac:dyDescent="0.25">
      <c r="A120" t="str">
        <f>Categorize!A120</f>
        <v>Normal</v>
      </c>
      <c r="B120" t="str">
        <f>Categorize!T120</f>
        <v>week not premature</v>
      </c>
    </row>
    <row r="121" spans="1:2" x14ac:dyDescent="0.25">
      <c r="A121" t="str">
        <f>Categorize!A121</f>
        <v>Normal</v>
      </c>
      <c r="B121" t="str">
        <f>Categorize!T121</f>
        <v>week not premature</v>
      </c>
    </row>
    <row r="122" spans="1:2" x14ac:dyDescent="0.25">
      <c r="A122" t="str">
        <f>Categorize!A122</f>
        <v>Normal</v>
      </c>
      <c r="B122" t="str">
        <f>Categorize!T122</f>
        <v>week not premature</v>
      </c>
    </row>
    <row r="123" spans="1:2" x14ac:dyDescent="0.25">
      <c r="A123" t="str">
        <f>Categorize!A123</f>
        <v>Normal</v>
      </c>
      <c r="B123" t="str">
        <f>Categorize!T123</f>
        <v>week not premature</v>
      </c>
    </row>
    <row r="124" spans="1:2" x14ac:dyDescent="0.25">
      <c r="A124" t="str">
        <f>Categorize!A124</f>
        <v>Normal</v>
      </c>
      <c r="B124" t="str">
        <f>Categorize!T124</f>
        <v>week not premature</v>
      </c>
    </row>
    <row r="125" spans="1:2" x14ac:dyDescent="0.25">
      <c r="A125" t="str">
        <f>Categorize!A125</f>
        <v>Normal</v>
      </c>
      <c r="B125" t="str">
        <f>Categorize!T125</f>
        <v>week not premature</v>
      </c>
    </row>
    <row r="126" spans="1:2" x14ac:dyDescent="0.25">
      <c r="A126" t="str">
        <f>Categorize!A126</f>
        <v>Normal</v>
      </c>
      <c r="B126" t="str">
        <f>Categorize!T126</f>
        <v>week not premature</v>
      </c>
    </row>
    <row r="127" spans="1:2" x14ac:dyDescent="0.25">
      <c r="A127" t="str">
        <f>Categorize!A127</f>
        <v>Normal</v>
      </c>
      <c r="B127" t="str">
        <f>Categorize!T127</f>
        <v>week not premature</v>
      </c>
    </row>
    <row r="128" spans="1:2" x14ac:dyDescent="0.25">
      <c r="A128" t="str">
        <f>Categorize!A128</f>
        <v>Normal</v>
      </c>
      <c r="B128" t="str">
        <f>Categorize!T128</f>
        <v>week not premature</v>
      </c>
    </row>
    <row r="129" spans="1:2" x14ac:dyDescent="0.25">
      <c r="A129" t="str">
        <f>Categorize!A129</f>
        <v>Normal</v>
      </c>
      <c r="B129" t="str">
        <f>Categorize!T129</f>
        <v>week not premature</v>
      </c>
    </row>
    <row r="130" spans="1:2" x14ac:dyDescent="0.25">
      <c r="A130" t="str">
        <f>Categorize!A130</f>
        <v>Normal</v>
      </c>
      <c r="B130" t="str">
        <f>Categorize!T130</f>
        <v>week not premature</v>
      </c>
    </row>
    <row r="131" spans="1:2" x14ac:dyDescent="0.25">
      <c r="A131" t="str">
        <f>Categorize!A131</f>
        <v>Normal</v>
      </c>
      <c r="B131" t="str">
        <f>Categorize!T131</f>
        <v>week not premature</v>
      </c>
    </row>
    <row r="132" spans="1:2" x14ac:dyDescent="0.25">
      <c r="A132" t="str">
        <f>Categorize!A132</f>
        <v>Normal</v>
      </c>
      <c r="B132" t="str">
        <f>Categorize!T132</f>
        <v>week not premature</v>
      </c>
    </row>
    <row r="133" spans="1:2" x14ac:dyDescent="0.25">
      <c r="A133" t="str">
        <f>Categorize!A133</f>
        <v>Normal</v>
      </c>
      <c r="B133" t="str">
        <f>Categorize!T133</f>
        <v>week not premature</v>
      </c>
    </row>
    <row r="134" spans="1:2" x14ac:dyDescent="0.25">
      <c r="A134" t="str">
        <f>Categorize!A134</f>
        <v>Normal</v>
      </c>
      <c r="B134" t="str">
        <f>Categorize!T134</f>
        <v>week not premature</v>
      </c>
    </row>
    <row r="135" spans="1:2" x14ac:dyDescent="0.25">
      <c r="A135" t="str">
        <f>Categorize!A135</f>
        <v>Normal</v>
      </c>
      <c r="B135" t="str">
        <f>Categorize!T135</f>
        <v>week not premature</v>
      </c>
    </row>
    <row r="136" spans="1:2" x14ac:dyDescent="0.25">
      <c r="A136" t="str">
        <f>Categorize!A136</f>
        <v>Low</v>
      </c>
      <c r="B136" t="str">
        <f>Categorize!T136</f>
        <v>week not premature</v>
      </c>
    </row>
    <row r="137" spans="1:2" x14ac:dyDescent="0.25">
      <c r="A137" t="str">
        <f>Categorize!A137</f>
        <v>Normal</v>
      </c>
      <c r="B137" t="str">
        <f>Categorize!T137</f>
        <v>week not premature</v>
      </c>
    </row>
    <row r="138" spans="1:2" x14ac:dyDescent="0.25">
      <c r="A138" t="str">
        <f>Categorize!A138</f>
        <v>Normal</v>
      </c>
      <c r="B138" t="str">
        <f>Categorize!T138</f>
        <v>week not premature</v>
      </c>
    </row>
    <row r="139" spans="1:2" x14ac:dyDescent="0.25">
      <c r="A139" t="str">
        <f>Categorize!A139</f>
        <v>Normal</v>
      </c>
      <c r="B139" t="str">
        <f>Categorize!T139</f>
        <v>week not premature</v>
      </c>
    </row>
    <row r="140" spans="1:2" x14ac:dyDescent="0.25">
      <c r="A140" t="str">
        <f>Categorize!A140</f>
        <v>Normal</v>
      </c>
      <c r="B140" t="str">
        <f>Categorize!T140</f>
        <v>week not premature</v>
      </c>
    </row>
    <row r="141" spans="1:2" x14ac:dyDescent="0.25">
      <c r="A141" t="str">
        <f>Categorize!A141</f>
        <v>Normal</v>
      </c>
      <c r="B141" t="str">
        <f>Categorize!T141</f>
        <v>week not premature</v>
      </c>
    </row>
    <row r="142" spans="1:2" x14ac:dyDescent="0.25">
      <c r="A142" t="str">
        <f>Categorize!A142</f>
        <v>Normal</v>
      </c>
      <c r="B142" t="str">
        <f>Categorize!T142</f>
        <v>week not premature</v>
      </c>
    </row>
    <row r="143" spans="1:2" x14ac:dyDescent="0.25">
      <c r="A143" t="str">
        <f>Categorize!A143</f>
        <v>Normal</v>
      </c>
      <c r="B143" t="str">
        <f>Categorize!T143</f>
        <v>week not premature</v>
      </c>
    </row>
    <row r="144" spans="1:2" x14ac:dyDescent="0.25">
      <c r="A144" t="str">
        <f>Categorize!A144</f>
        <v>Normal</v>
      </c>
      <c r="B144" t="str">
        <f>Categorize!T144</f>
        <v>week not premature</v>
      </c>
    </row>
    <row r="145" spans="1:2" x14ac:dyDescent="0.25">
      <c r="A145" t="str">
        <f>Categorize!A145</f>
        <v>Normal</v>
      </c>
      <c r="B145" t="str">
        <f>Categorize!T145</f>
        <v>week not premature</v>
      </c>
    </row>
    <row r="146" spans="1:2" x14ac:dyDescent="0.25">
      <c r="A146" t="str">
        <f>Categorize!A146</f>
        <v>Normal</v>
      </c>
      <c r="B146" t="str">
        <f>Categorize!T146</f>
        <v>week not premature</v>
      </c>
    </row>
    <row r="147" spans="1:2" x14ac:dyDescent="0.25">
      <c r="A147" t="str">
        <f>Categorize!A147</f>
        <v>Normal</v>
      </c>
      <c r="B147" t="str">
        <f>Categorize!T147</f>
        <v>week not premature</v>
      </c>
    </row>
    <row r="148" spans="1:2" x14ac:dyDescent="0.25">
      <c r="A148" t="str">
        <f>Categorize!A148</f>
        <v>Normal</v>
      </c>
      <c r="B148" t="str">
        <f>Categorize!T148</f>
        <v>week not premature</v>
      </c>
    </row>
    <row r="149" spans="1:2" x14ac:dyDescent="0.25">
      <c r="A149" t="str">
        <f>Categorize!A149</f>
        <v>Normal</v>
      </c>
      <c r="B149" t="str">
        <f>Categorize!T149</f>
        <v>week not premature</v>
      </c>
    </row>
    <row r="150" spans="1:2" x14ac:dyDescent="0.25">
      <c r="A150" t="str">
        <f>Categorize!A150</f>
        <v>Normal</v>
      </c>
      <c r="B150" t="str">
        <f>Categorize!T150</f>
        <v>week not premature</v>
      </c>
    </row>
    <row r="151" spans="1:2" x14ac:dyDescent="0.25">
      <c r="A151" t="str">
        <f>Categorize!A151</f>
        <v>Normal</v>
      </c>
      <c r="B151" t="str">
        <f>Categorize!T151</f>
        <v>week not premature</v>
      </c>
    </row>
    <row r="152" spans="1:2" x14ac:dyDescent="0.25">
      <c r="A152" t="str">
        <f>Categorize!A152</f>
        <v>High</v>
      </c>
      <c r="B152" t="str">
        <f>Categorize!T152</f>
        <v>week not premature</v>
      </c>
    </row>
    <row r="153" spans="1:2" x14ac:dyDescent="0.25">
      <c r="A153" t="str">
        <f>Categorize!A153</f>
        <v>Normal</v>
      </c>
      <c r="B153" t="str">
        <f>Categorize!T153</f>
        <v>week not premature</v>
      </c>
    </row>
    <row r="154" spans="1:2" x14ac:dyDescent="0.25">
      <c r="A154" t="str">
        <f>Categorize!A154</f>
        <v>Normal</v>
      </c>
      <c r="B154" t="str">
        <f>Categorize!T154</f>
        <v>week not premature</v>
      </c>
    </row>
    <row r="155" spans="1:2" x14ac:dyDescent="0.25">
      <c r="A155" t="str">
        <f>Categorize!A155</f>
        <v>Normal</v>
      </c>
      <c r="B155" t="str">
        <f>Categorize!T155</f>
        <v>week not premature</v>
      </c>
    </row>
    <row r="156" spans="1:2" x14ac:dyDescent="0.25">
      <c r="A156" t="str">
        <f>Categorize!A156</f>
        <v>High</v>
      </c>
      <c r="B156" t="str">
        <f>Categorize!T156</f>
        <v>week not premature</v>
      </c>
    </row>
    <row r="157" spans="1:2" x14ac:dyDescent="0.25">
      <c r="A157" t="str">
        <f>Categorize!A157</f>
        <v>High</v>
      </c>
      <c r="B157" t="str">
        <f>Categorize!T157</f>
        <v>week not premature</v>
      </c>
    </row>
    <row r="158" spans="1:2" x14ac:dyDescent="0.25">
      <c r="A158" t="str">
        <f>Categorize!A158</f>
        <v>Normal</v>
      </c>
      <c r="B158" t="str">
        <f>Categorize!T158</f>
        <v>week not premature</v>
      </c>
    </row>
    <row r="159" spans="1:2" x14ac:dyDescent="0.25">
      <c r="A159" t="str">
        <f>Categorize!A159</f>
        <v>Normal</v>
      </c>
      <c r="B159" t="str">
        <f>Categorize!T159</f>
        <v>week not premature</v>
      </c>
    </row>
    <row r="160" spans="1:2" x14ac:dyDescent="0.25">
      <c r="A160" t="str">
        <f>Categorize!A160</f>
        <v>Normal</v>
      </c>
      <c r="B160" t="str">
        <f>Categorize!T160</f>
        <v>week not premature</v>
      </c>
    </row>
    <row r="161" spans="1:2" x14ac:dyDescent="0.25">
      <c r="A161" t="str">
        <f>Categorize!A161</f>
        <v>Low</v>
      </c>
      <c r="B161" t="str">
        <f>Categorize!T161</f>
        <v>week not premature</v>
      </c>
    </row>
    <row r="162" spans="1:2" x14ac:dyDescent="0.25">
      <c r="A162" t="str">
        <f>Categorize!A162</f>
        <v>Normal</v>
      </c>
      <c r="B162" t="str">
        <f>Categorize!T162</f>
        <v>week not premature</v>
      </c>
    </row>
    <row r="163" spans="1:2" x14ac:dyDescent="0.25">
      <c r="A163" t="str">
        <f>Categorize!A163</f>
        <v>Normal</v>
      </c>
      <c r="B163" t="str">
        <f>Categorize!T163</f>
        <v>week not premature</v>
      </c>
    </row>
    <row r="164" spans="1:2" x14ac:dyDescent="0.25">
      <c r="A164" t="str">
        <f>Categorize!A164</f>
        <v>Normal</v>
      </c>
      <c r="B164" t="str">
        <f>Categorize!T164</f>
        <v>week not premature</v>
      </c>
    </row>
    <row r="165" spans="1:2" x14ac:dyDescent="0.25">
      <c r="A165" t="str">
        <f>Categorize!A165</f>
        <v>Normal</v>
      </c>
      <c r="B165" t="str">
        <f>Categorize!T165</f>
        <v>week not premature</v>
      </c>
    </row>
    <row r="166" spans="1:2" x14ac:dyDescent="0.25">
      <c r="A166" t="str">
        <f>Categorize!A166</f>
        <v>Normal</v>
      </c>
      <c r="B166" t="str">
        <f>Categorize!T166</f>
        <v>week not premature</v>
      </c>
    </row>
    <row r="167" spans="1:2" x14ac:dyDescent="0.25">
      <c r="A167" t="str">
        <f>Categorize!A167</f>
        <v>Normal</v>
      </c>
      <c r="B167" t="str">
        <f>Categorize!T167</f>
        <v>week not premature</v>
      </c>
    </row>
    <row r="168" spans="1:2" x14ac:dyDescent="0.25">
      <c r="A168" t="str">
        <f>Categorize!A168</f>
        <v>Normal</v>
      </c>
      <c r="B168" t="str">
        <f>Categorize!T168</f>
        <v>week not premature</v>
      </c>
    </row>
    <row r="169" spans="1:2" x14ac:dyDescent="0.25">
      <c r="A169" t="str">
        <f>Categorize!A169</f>
        <v>Normal</v>
      </c>
      <c r="B169" t="str">
        <f>Categorize!T169</f>
        <v>week not premature</v>
      </c>
    </row>
    <row r="170" spans="1:2" x14ac:dyDescent="0.25">
      <c r="A170" t="str">
        <f>Categorize!A170</f>
        <v>Normal</v>
      </c>
      <c r="B170" t="str">
        <f>Categorize!T170</f>
        <v>week not premature</v>
      </c>
    </row>
    <row r="171" spans="1:2" x14ac:dyDescent="0.25">
      <c r="A171" t="str">
        <f>Categorize!A171</f>
        <v>Normal</v>
      </c>
      <c r="B171" t="str">
        <f>Categorize!T171</f>
        <v>week not premature</v>
      </c>
    </row>
    <row r="172" spans="1:2" x14ac:dyDescent="0.25">
      <c r="A172" t="str">
        <f>Categorize!A172</f>
        <v>Normal</v>
      </c>
      <c r="B172" t="str">
        <f>Categorize!T172</f>
        <v>week not premature</v>
      </c>
    </row>
    <row r="173" spans="1:2" x14ac:dyDescent="0.25">
      <c r="A173" t="str">
        <f>Categorize!A173</f>
        <v>Normal</v>
      </c>
      <c r="B173" t="str">
        <f>Categorize!T173</f>
        <v>week not premature</v>
      </c>
    </row>
    <row r="174" spans="1:2" x14ac:dyDescent="0.25">
      <c r="A174" t="str">
        <f>Categorize!A174</f>
        <v>Normal</v>
      </c>
      <c r="B174" t="str">
        <f>Categorize!T174</f>
        <v>week not premature</v>
      </c>
    </row>
    <row r="175" spans="1:2" x14ac:dyDescent="0.25">
      <c r="A175" t="str">
        <f>Categorize!A175</f>
        <v>Normal</v>
      </c>
      <c r="B175" t="str">
        <f>Categorize!T175</f>
        <v>week not premature</v>
      </c>
    </row>
    <row r="176" spans="1:2" x14ac:dyDescent="0.25">
      <c r="A176" t="str">
        <f>Categorize!A176</f>
        <v>Normal</v>
      </c>
      <c r="B176" t="str">
        <f>Categorize!T176</f>
        <v>week not premature</v>
      </c>
    </row>
    <row r="177" spans="1:2" x14ac:dyDescent="0.25">
      <c r="A177" t="str">
        <f>Categorize!A177</f>
        <v>Normal</v>
      </c>
      <c r="B177" t="str">
        <f>Categorize!T177</f>
        <v>week not premature</v>
      </c>
    </row>
    <row r="178" spans="1:2" x14ac:dyDescent="0.25">
      <c r="A178" t="str">
        <f>Categorize!A178</f>
        <v>Normal</v>
      </c>
      <c r="B178" t="str">
        <f>Categorize!T178</f>
        <v>week not premature</v>
      </c>
    </row>
    <row r="179" spans="1:2" x14ac:dyDescent="0.25">
      <c r="A179" t="str">
        <f>Categorize!A179</f>
        <v>Normal</v>
      </c>
      <c r="B179" t="str">
        <f>Categorize!T179</f>
        <v>week not premature</v>
      </c>
    </row>
    <row r="180" spans="1:2" x14ac:dyDescent="0.25">
      <c r="A180" t="str">
        <f>Categorize!A180</f>
        <v>Normal</v>
      </c>
      <c r="B180" t="str">
        <f>Categorize!T180</f>
        <v>week not premature</v>
      </c>
    </row>
    <row r="181" spans="1:2" x14ac:dyDescent="0.25">
      <c r="A181" t="str">
        <f>Categorize!A181</f>
        <v>Normal</v>
      </c>
      <c r="B181" t="str">
        <f>Categorize!T181</f>
        <v>week not premature</v>
      </c>
    </row>
    <row r="182" spans="1:2" x14ac:dyDescent="0.25">
      <c r="A182" t="str">
        <f>Categorize!A182</f>
        <v>Normal</v>
      </c>
      <c r="B182" t="str">
        <f>Categorize!T182</f>
        <v>week not premature</v>
      </c>
    </row>
    <row r="183" spans="1:2" x14ac:dyDescent="0.25">
      <c r="A183" t="str">
        <f>Categorize!A183</f>
        <v>Normal</v>
      </c>
      <c r="B183" t="str">
        <f>Categorize!T183</f>
        <v>week not premature</v>
      </c>
    </row>
    <row r="184" spans="1:2" x14ac:dyDescent="0.25">
      <c r="A184" t="str">
        <f>Categorize!A184</f>
        <v>Normal</v>
      </c>
      <c r="B184" t="str">
        <f>Categorize!T184</f>
        <v>week not premature</v>
      </c>
    </row>
    <row r="185" spans="1:2" x14ac:dyDescent="0.25">
      <c r="A185" t="str">
        <f>Categorize!A185</f>
        <v>Normal</v>
      </c>
      <c r="B185" t="str">
        <f>Categorize!T185</f>
        <v>week not premature</v>
      </c>
    </row>
    <row r="186" spans="1:2" x14ac:dyDescent="0.25">
      <c r="A186" t="str">
        <f>Categorize!A186</f>
        <v>Normal</v>
      </c>
      <c r="B186" t="str">
        <f>Categorize!T186</f>
        <v>week not premature</v>
      </c>
    </row>
    <row r="187" spans="1:2" x14ac:dyDescent="0.25">
      <c r="A187" t="str">
        <f>Categorize!A187</f>
        <v>High</v>
      </c>
      <c r="B187" t="str">
        <f>Categorize!T187</f>
        <v>week not premature</v>
      </c>
    </row>
    <row r="188" spans="1:2" x14ac:dyDescent="0.25">
      <c r="A188" t="str">
        <f>Categorize!A188</f>
        <v>Normal</v>
      </c>
      <c r="B188" t="str">
        <f>Categorize!T188</f>
        <v>week not premature</v>
      </c>
    </row>
    <row r="189" spans="1:2" x14ac:dyDescent="0.25">
      <c r="A189" t="str">
        <f>Categorize!A189</f>
        <v>Normal</v>
      </c>
      <c r="B189" t="str">
        <f>Categorize!T189</f>
        <v>week not premature</v>
      </c>
    </row>
    <row r="190" spans="1:2" x14ac:dyDescent="0.25">
      <c r="A190" t="str">
        <f>Categorize!A190</f>
        <v>Normal</v>
      </c>
      <c r="B190" t="str">
        <f>Categorize!T190</f>
        <v>week not premature</v>
      </c>
    </row>
    <row r="191" spans="1:2" x14ac:dyDescent="0.25">
      <c r="A191" t="str">
        <f>Categorize!A191</f>
        <v>Normal</v>
      </c>
      <c r="B191" t="str">
        <f>Categorize!T191</f>
        <v>week not premature</v>
      </c>
    </row>
    <row r="192" spans="1:2" x14ac:dyDescent="0.25">
      <c r="A192" t="str">
        <f>Categorize!A192</f>
        <v>Normal</v>
      </c>
      <c r="B192" t="str">
        <f>Categorize!T192</f>
        <v>week not premature</v>
      </c>
    </row>
    <row r="193" spans="1:2" x14ac:dyDescent="0.25">
      <c r="A193" t="str">
        <f>Categorize!A193</f>
        <v>Normal</v>
      </c>
      <c r="B193" t="str">
        <f>Categorize!T193</f>
        <v>week not premature</v>
      </c>
    </row>
    <row r="194" spans="1:2" x14ac:dyDescent="0.25">
      <c r="A194" t="str">
        <f>Categorize!A194</f>
        <v>Normal</v>
      </c>
      <c r="B194" t="str">
        <f>Categorize!T194</f>
        <v>week not premature</v>
      </c>
    </row>
    <row r="195" spans="1:2" x14ac:dyDescent="0.25">
      <c r="A195" t="str">
        <f>Categorize!A195</f>
        <v>Normal</v>
      </c>
      <c r="B195" t="str">
        <f>Categorize!T195</f>
        <v>week not premature</v>
      </c>
    </row>
    <row r="196" spans="1:2" x14ac:dyDescent="0.25">
      <c r="A196" t="str">
        <f>Categorize!A196</f>
        <v>Normal</v>
      </c>
      <c r="B196" t="str">
        <f>Categorize!T196</f>
        <v>week not premature</v>
      </c>
    </row>
    <row r="197" spans="1:2" x14ac:dyDescent="0.25">
      <c r="A197" t="str">
        <f>Categorize!A197</f>
        <v>Normal</v>
      </c>
      <c r="B197" t="str">
        <f>Categorize!T197</f>
        <v>week not premature</v>
      </c>
    </row>
    <row r="198" spans="1:2" x14ac:dyDescent="0.25">
      <c r="A198" t="str">
        <f>Categorize!A198</f>
        <v>Normal</v>
      </c>
      <c r="B198" t="str">
        <f>Categorize!T198</f>
        <v>week not premature</v>
      </c>
    </row>
    <row r="199" spans="1:2" x14ac:dyDescent="0.25">
      <c r="A199" t="str">
        <f>Categorize!A199</f>
        <v>Normal</v>
      </c>
      <c r="B199" t="str">
        <f>Categorize!T199</f>
        <v>week not premature</v>
      </c>
    </row>
    <row r="200" spans="1:2" x14ac:dyDescent="0.25">
      <c r="A200" t="str">
        <f>Categorize!A200</f>
        <v>Normal</v>
      </c>
      <c r="B200" t="str">
        <f>Categorize!T200</f>
        <v>week not premature</v>
      </c>
    </row>
    <row r="201" spans="1:2" x14ac:dyDescent="0.25">
      <c r="A201" t="str">
        <f>Categorize!A201</f>
        <v>Normal</v>
      </c>
      <c r="B201" t="str">
        <f>Categorize!T201</f>
        <v>week not premature</v>
      </c>
    </row>
    <row r="202" spans="1:2" x14ac:dyDescent="0.25">
      <c r="A202" t="str">
        <f>Categorize!A202</f>
        <v>Normal</v>
      </c>
      <c r="B202" t="str">
        <f>Categorize!T202</f>
        <v>week not premature</v>
      </c>
    </row>
    <row r="203" spans="1:2" x14ac:dyDescent="0.25">
      <c r="A203" t="str">
        <f>Categorize!A203</f>
        <v>Normal</v>
      </c>
      <c r="B203" t="str">
        <f>Categorize!T203</f>
        <v>week not premature</v>
      </c>
    </row>
    <row r="204" spans="1:2" x14ac:dyDescent="0.25">
      <c r="A204" t="str">
        <f>Categorize!A204</f>
        <v>Normal</v>
      </c>
      <c r="B204" t="str">
        <f>Categorize!T204</f>
        <v>week not premature</v>
      </c>
    </row>
    <row r="205" spans="1:2" x14ac:dyDescent="0.25">
      <c r="A205" t="str">
        <f>Categorize!A205</f>
        <v>Normal</v>
      </c>
      <c r="B205" t="str">
        <f>Categorize!T205</f>
        <v>week not premature</v>
      </c>
    </row>
    <row r="206" spans="1:2" x14ac:dyDescent="0.25">
      <c r="A206" t="str">
        <f>Categorize!A206</f>
        <v>Normal</v>
      </c>
      <c r="B206" t="str">
        <f>Categorize!T206</f>
        <v>week not premature</v>
      </c>
    </row>
    <row r="207" spans="1:2" x14ac:dyDescent="0.25">
      <c r="A207" t="str">
        <f>Categorize!A207</f>
        <v>Normal</v>
      </c>
      <c r="B207" t="str">
        <f>Categorize!T207</f>
        <v>week not premature</v>
      </c>
    </row>
    <row r="208" spans="1:2" x14ac:dyDescent="0.25">
      <c r="A208" t="str">
        <f>Categorize!A208</f>
        <v>Normal</v>
      </c>
      <c r="B208" t="str">
        <f>Categorize!T208</f>
        <v>week not premature</v>
      </c>
    </row>
    <row r="209" spans="1:2" x14ac:dyDescent="0.25">
      <c r="A209" t="str">
        <f>Categorize!A209</f>
        <v>Normal</v>
      </c>
      <c r="B209" t="str">
        <f>Categorize!T209</f>
        <v>week not premature</v>
      </c>
    </row>
    <row r="210" spans="1:2" x14ac:dyDescent="0.25">
      <c r="A210" t="str">
        <f>Categorize!A210</f>
        <v>Normal</v>
      </c>
      <c r="B210" t="str">
        <f>Categorize!T210</f>
        <v>week not premature</v>
      </c>
    </row>
    <row r="211" spans="1:2" x14ac:dyDescent="0.25">
      <c r="A211" t="str">
        <f>Categorize!A211</f>
        <v>Normal</v>
      </c>
      <c r="B211" t="str">
        <f>Categorize!T211</f>
        <v>week not premature</v>
      </c>
    </row>
    <row r="212" spans="1:2" x14ac:dyDescent="0.25">
      <c r="A212" t="str">
        <f>Categorize!A212</f>
        <v>Normal</v>
      </c>
      <c r="B212" t="str">
        <f>Categorize!T212</f>
        <v>week not premature</v>
      </c>
    </row>
    <row r="213" spans="1:2" x14ac:dyDescent="0.25">
      <c r="A213" t="str">
        <f>Categorize!A213</f>
        <v>Normal</v>
      </c>
      <c r="B213" t="str">
        <f>Categorize!T213</f>
        <v>week not premature</v>
      </c>
    </row>
    <row r="214" spans="1:2" x14ac:dyDescent="0.25">
      <c r="A214" t="str">
        <f>Categorize!A214</f>
        <v>Normal</v>
      </c>
      <c r="B214" t="str">
        <f>Categorize!T214</f>
        <v>week not premature</v>
      </c>
    </row>
    <row r="215" spans="1:2" x14ac:dyDescent="0.25">
      <c r="A215" t="str">
        <f>Categorize!A215</f>
        <v>Normal</v>
      </c>
      <c r="B215" t="str">
        <f>Categorize!T215</f>
        <v>week not premature</v>
      </c>
    </row>
    <row r="216" spans="1:2" x14ac:dyDescent="0.25">
      <c r="A216" t="str">
        <f>Categorize!A216</f>
        <v>Normal</v>
      </c>
      <c r="B216" t="str">
        <f>Categorize!T216</f>
        <v>week not premature</v>
      </c>
    </row>
    <row r="217" spans="1:2" x14ac:dyDescent="0.25">
      <c r="A217" t="str">
        <f>Categorize!A217</f>
        <v>Normal</v>
      </c>
      <c r="B217" t="str">
        <f>Categorize!T217</f>
        <v>week not premature</v>
      </c>
    </row>
    <row r="218" spans="1:2" x14ac:dyDescent="0.25">
      <c r="A218" t="str">
        <f>Categorize!A218</f>
        <v>Normal</v>
      </c>
      <c r="B218" t="str">
        <f>Categorize!T218</f>
        <v>week not premature</v>
      </c>
    </row>
    <row r="219" spans="1:2" x14ac:dyDescent="0.25">
      <c r="A219" t="str">
        <f>Categorize!A219</f>
        <v>Normal</v>
      </c>
      <c r="B219" t="str">
        <f>Categorize!T219</f>
        <v>week not premature</v>
      </c>
    </row>
    <row r="220" spans="1:2" x14ac:dyDescent="0.25">
      <c r="A220" t="str">
        <f>Categorize!A220</f>
        <v>Normal</v>
      </c>
      <c r="B220" t="str">
        <f>Categorize!T220</f>
        <v>week not premature</v>
      </c>
    </row>
    <row r="221" spans="1:2" x14ac:dyDescent="0.25">
      <c r="A221" t="str">
        <f>Categorize!A221</f>
        <v>Normal</v>
      </c>
      <c r="B221" t="str">
        <f>Categorize!T221</f>
        <v>week not premature</v>
      </c>
    </row>
    <row r="222" spans="1:2" x14ac:dyDescent="0.25">
      <c r="A222" t="str">
        <f>Categorize!A222</f>
        <v>Normal</v>
      </c>
      <c r="B222" t="str">
        <f>Categorize!T222</f>
        <v>week not premature</v>
      </c>
    </row>
    <row r="223" spans="1:2" x14ac:dyDescent="0.25">
      <c r="A223" t="str">
        <f>Categorize!A223</f>
        <v>Normal</v>
      </c>
      <c r="B223" t="str">
        <f>Categorize!T223</f>
        <v>week not premature</v>
      </c>
    </row>
    <row r="224" spans="1:2" x14ac:dyDescent="0.25">
      <c r="A224" t="str">
        <f>Categorize!A224</f>
        <v>Normal</v>
      </c>
      <c r="B224" t="str">
        <f>Categorize!T224</f>
        <v>week not premature</v>
      </c>
    </row>
    <row r="225" spans="1:2" x14ac:dyDescent="0.25">
      <c r="A225" t="str">
        <f>Categorize!A225</f>
        <v>Normal</v>
      </c>
      <c r="B225" t="str">
        <f>Categorize!T225</f>
        <v>week not premature</v>
      </c>
    </row>
    <row r="226" spans="1:2" x14ac:dyDescent="0.25">
      <c r="A226" t="str">
        <f>Categorize!A226</f>
        <v>Normal</v>
      </c>
      <c r="B226" t="str">
        <f>Categorize!T226</f>
        <v>week not premature</v>
      </c>
    </row>
    <row r="227" spans="1:2" x14ac:dyDescent="0.25">
      <c r="A227" t="str">
        <f>Categorize!A227</f>
        <v>High</v>
      </c>
      <c r="B227" t="str">
        <f>Categorize!T227</f>
        <v>week not premature</v>
      </c>
    </row>
    <row r="228" spans="1:2" x14ac:dyDescent="0.25">
      <c r="A228" t="str">
        <f>Categorize!A228</f>
        <v>Normal</v>
      </c>
      <c r="B228" t="str">
        <f>Categorize!T228</f>
        <v>week not premature</v>
      </c>
    </row>
    <row r="229" spans="1:2" x14ac:dyDescent="0.25">
      <c r="A229" t="str">
        <f>Categorize!A229</f>
        <v>Normal</v>
      </c>
      <c r="B229" t="str">
        <f>Categorize!T229</f>
        <v>week not premature</v>
      </c>
    </row>
    <row r="230" spans="1:2" x14ac:dyDescent="0.25">
      <c r="A230" t="str">
        <f>Categorize!A230</f>
        <v>Normal</v>
      </c>
      <c r="B230" t="str">
        <f>Categorize!T230</f>
        <v>week not premature</v>
      </c>
    </row>
    <row r="231" spans="1:2" x14ac:dyDescent="0.25">
      <c r="A231" t="str">
        <f>Categorize!A231</f>
        <v>Normal</v>
      </c>
      <c r="B231" t="str">
        <f>Categorize!T231</f>
        <v>week not premature</v>
      </c>
    </row>
    <row r="232" spans="1:2" x14ac:dyDescent="0.25">
      <c r="A232" t="str">
        <f>Categorize!A232</f>
        <v>Normal</v>
      </c>
      <c r="B232" t="str">
        <f>Categorize!T232</f>
        <v>week not premature</v>
      </c>
    </row>
    <row r="233" spans="1:2" x14ac:dyDescent="0.25">
      <c r="A233" t="str">
        <f>Categorize!A233</f>
        <v>Normal</v>
      </c>
      <c r="B233" t="str">
        <f>Categorize!T233</f>
        <v>week not premature</v>
      </c>
    </row>
    <row r="234" spans="1:2" x14ac:dyDescent="0.25">
      <c r="A234" t="str">
        <f>Categorize!A234</f>
        <v>Normal</v>
      </c>
      <c r="B234" t="str">
        <f>Categorize!T234</f>
        <v>week not premature</v>
      </c>
    </row>
    <row r="235" spans="1:2" x14ac:dyDescent="0.25">
      <c r="A235" t="str">
        <f>Categorize!A235</f>
        <v>Normal</v>
      </c>
      <c r="B235" t="str">
        <f>Categorize!T235</f>
        <v>week not premature</v>
      </c>
    </row>
    <row r="236" spans="1:2" x14ac:dyDescent="0.25">
      <c r="A236" t="str">
        <f>Categorize!A236</f>
        <v>High</v>
      </c>
      <c r="B236" t="str">
        <f>Categorize!T236</f>
        <v>week not premature</v>
      </c>
    </row>
    <row r="237" spans="1:2" x14ac:dyDescent="0.25">
      <c r="A237" t="str">
        <f>Categorize!A237</f>
        <v>Normal</v>
      </c>
      <c r="B237" t="str">
        <f>Categorize!T237</f>
        <v>week not premature</v>
      </c>
    </row>
    <row r="238" spans="1:2" x14ac:dyDescent="0.25">
      <c r="A238" t="str">
        <f>Categorize!A238</f>
        <v>Normal</v>
      </c>
      <c r="B238" t="str">
        <f>Categorize!T238</f>
        <v>week not premature</v>
      </c>
    </row>
    <row r="239" spans="1:2" x14ac:dyDescent="0.25">
      <c r="A239" t="str">
        <f>Categorize!A239</f>
        <v>Normal</v>
      </c>
      <c r="B239" t="str">
        <f>Categorize!T239</f>
        <v>week not premature</v>
      </c>
    </row>
    <row r="240" spans="1:2" x14ac:dyDescent="0.25">
      <c r="A240" t="str">
        <f>Categorize!A240</f>
        <v>Normal</v>
      </c>
      <c r="B240" t="str">
        <f>Categorize!T240</f>
        <v>week not premature</v>
      </c>
    </row>
    <row r="241" spans="1:2" x14ac:dyDescent="0.25">
      <c r="A241" t="str">
        <f>Categorize!A241</f>
        <v>Normal</v>
      </c>
      <c r="B241" t="str">
        <f>Categorize!T241</f>
        <v>week not premature</v>
      </c>
    </row>
    <row r="242" spans="1:2" x14ac:dyDescent="0.25">
      <c r="A242" t="str">
        <f>Categorize!A242</f>
        <v>Normal</v>
      </c>
      <c r="B242" t="str">
        <f>Categorize!T242</f>
        <v>week not premature</v>
      </c>
    </row>
    <row r="243" spans="1:2" x14ac:dyDescent="0.25">
      <c r="A243" t="str">
        <f>Categorize!A243</f>
        <v>Normal</v>
      </c>
      <c r="B243" t="str">
        <f>Categorize!T243</f>
        <v>week not premature</v>
      </c>
    </row>
    <row r="244" spans="1:2" x14ac:dyDescent="0.25">
      <c r="A244" t="str">
        <f>Categorize!A244</f>
        <v>Normal</v>
      </c>
      <c r="B244" t="str">
        <f>Categorize!T244</f>
        <v>week not premature</v>
      </c>
    </row>
    <row r="245" spans="1:2" x14ac:dyDescent="0.25">
      <c r="A245" t="str">
        <f>Categorize!A245</f>
        <v>Normal</v>
      </c>
      <c r="B245" t="str">
        <f>Categorize!T245</f>
        <v>week not premature</v>
      </c>
    </row>
    <row r="246" spans="1:2" x14ac:dyDescent="0.25">
      <c r="A246" t="str">
        <f>Categorize!A246</f>
        <v>Normal</v>
      </c>
      <c r="B246" t="str">
        <f>Categorize!T246</f>
        <v>week not premature</v>
      </c>
    </row>
    <row r="247" spans="1:2" x14ac:dyDescent="0.25">
      <c r="A247" t="str">
        <f>Categorize!A247</f>
        <v>Normal</v>
      </c>
      <c r="B247" t="str">
        <f>Categorize!T247</f>
        <v>week not premature</v>
      </c>
    </row>
    <row r="248" spans="1:2" x14ac:dyDescent="0.25">
      <c r="A248" t="str">
        <f>Categorize!A248</f>
        <v>Normal</v>
      </c>
      <c r="B248" t="str">
        <f>Categorize!T248</f>
        <v>week not premature</v>
      </c>
    </row>
    <row r="249" spans="1:2" x14ac:dyDescent="0.25">
      <c r="A249" t="str">
        <f>Categorize!A249</f>
        <v>Normal</v>
      </c>
      <c r="B249" t="str">
        <f>Categorize!T249</f>
        <v>week not premature</v>
      </c>
    </row>
    <row r="250" spans="1:2" x14ac:dyDescent="0.25">
      <c r="A250" t="str">
        <f>Categorize!A250</f>
        <v>Normal</v>
      </c>
      <c r="B250" t="str">
        <f>Categorize!T250</f>
        <v>week not premature</v>
      </c>
    </row>
    <row r="251" spans="1:2" x14ac:dyDescent="0.25">
      <c r="A251" t="str">
        <f>Categorize!A251</f>
        <v>Normal</v>
      </c>
      <c r="B251" t="str">
        <f>Categorize!T251</f>
        <v>week not premature</v>
      </c>
    </row>
    <row r="252" spans="1:2" x14ac:dyDescent="0.25">
      <c r="A252" t="str">
        <f>Categorize!A252</f>
        <v>Normal</v>
      </c>
      <c r="B252" t="str">
        <f>Categorize!T252</f>
        <v>week not premature</v>
      </c>
    </row>
    <row r="253" spans="1:2" x14ac:dyDescent="0.25">
      <c r="A253" t="str">
        <f>Categorize!A253</f>
        <v>Normal</v>
      </c>
      <c r="B253" t="str">
        <f>Categorize!T253</f>
        <v>week not premature</v>
      </c>
    </row>
    <row r="254" spans="1:2" x14ac:dyDescent="0.25">
      <c r="A254" t="str">
        <f>Categorize!A254</f>
        <v>Normal</v>
      </c>
      <c r="B254" t="str">
        <f>Categorize!T254</f>
        <v>week not premature</v>
      </c>
    </row>
    <row r="255" spans="1:2" x14ac:dyDescent="0.25">
      <c r="A255" t="str">
        <f>Categorize!A255</f>
        <v>Normal</v>
      </c>
      <c r="B255" t="str">
        <f>Categorize!T255</f>
        <v>week not premature</v>
      </c>
    </row>
    <row r="256" spans="1:2" x14ac:dyDescent="0.25">
      <c r="A256" t="str">
        <f>Categorize!A256</f>
        <v>Normal</v>
      </c>
      <c r="B256" t="str">
        <f>Categorize!T256</f>
        <v>week not premature</v>
      </c>
    </row>
    <row r="257" spans="1:2" x14ac:dyDescent="0.25">
      <c r="A257" t="str">
        <f>Categorize!A257</f>
        <v>Normal</v>
      </c>
      <c r="B257" t="str">
        <f>Categorize!T257</f>
        <v>week not premature</v>
      </c>
    </row>
    <row r="258" spans="1:2" x14ac:dyDescent="0.25">
      <c r="A258" t="str">
        <f>Categorize!A258</f>
        <v>Normal</v>
      </c>
      <c r="B258" t="str">
        <f>Categorize!T258</f>
        <v>week not premature</v>
      </c>
    </row>
    <row r="259" spans="1:2" x14ac:dyDescent="0.25">
      <c r="A259" t="str">
        <f>Categorize!A259</f>
        <v>Normal</v>
      </c>
      <c r="B259" t="str">
        <f>Categorize!T259</f>
        <v>week not premature</v>
      </c>
    </row>
    <row r="260" spans="1:2" x14ac:dyDescent="0.25">
      <c r="A260" t="str">
        <f>Categorize!A260</f>
        <v>Normal</v>
      </c>
      <c r="B260" t="str">
        <f>Categorize!T260</f>
        <v>week not premature</v>
      </c>
    </row>
    <row r="261" spans="1:2" x14ac:dyDescent="0.25">
      <c r="A261" t="str">
        <f>Categorize!A261</f>
        <v>Normal</v>
      </c>
      <c r="B261" t="str">
        <f>Categorize!T261</f>
        <v>week not premature</v>
      </c>
    </row>
    <row r="262" spans="1:2" x14ac:dyDescent="0.25">
      <c r="A262" t="str">
        <f>Categorize!A262</f>
        <v>High</v>
      </c>
      <c r="B262" t="str">
        <f>Categorize!T262</f>
        <v>week not premature</v>
      </c>
    </row>
    <row r="263" spans="1:2" x14ac:dyDescent="0.25">
      <c r="A263" t="str">
        <f>Categorize!A263</f>
        <v>Normal</v>
      </c>
      <c r="B263" t="str">
        <f>Categorize!T263</f>
        <v>week not premature</v>
      </c>
    </row>
    <row r="264" spans="1:2" x14ac:dyDescent="0.25">
      <c r="A264" t="str">
        <f>Categorize!A264</f>
        <v>Normal</v>
      </c>
      <c r="B264" t="str">
        <f>Categorize!T264</f>
        <v>week not premature</v>
      </c>
    </row>
    <row r="265" spans="1:2" x14ac:dyDescent="0.25">
      <c r="A265" t="str">
        <f>Categorize!A265</f>
        <v>Normal</v>
      </c>
      <c r="B265" t="str">
        <f>Categorize!T265</f>
        <v>week not premature</v>
      </c>
    </row>
    <row r="266" spans="1:2" x14ac:dyDescent="0.25">
      <c r="A266" t="str">
        <f>Categorize!A266</f>
        <v>Normal</v>
      </c>
      <c r="B266" t="str">
        <f>Categorize!T266</f>
        <v>week not premature</v>
      </c>
    </row>
    <row r="267" spans="1:2" x14ac:dyDescent="0.25">
      <c r="A267" t="str">
        <f>Categorize!A267</f>
        <v>Normal</v>
      </c>
      <c r="B267" t="str">
        <f>Categorize!T267</f>
        <v>week not premature</v>
      </c>
    </row>
    <row r="268" spans="1:2" x14ac:dyDescent="0.25">
      <c r="A268" t="str">
        <f>Categorize!A268</f>
        <v>High</v>
      </c>
      <c r="B268" t="str">
        <f>Categorize!T268</f>
        <v>week not premature</v>
      </c>
    </row>
    <row r="269" spans="1:2" x14ac:dyDescent="0.25">
      <c r="A269" t="str">
        <f>Categorize!A269</f>
        <v>Normal</v>
      </c>
      <c r="B269" t="str">
        <f>Categorize!T269</f>
        <v>week not premature</v>
      </c>
    </row>
    <row r="270" spans="1:2" x14ac:dyDescent="0.25">
      <c r="A270" t="str">
        <f>Categorize!A270</f>
        <v>Normal</v>
      </c>
      <c r="B270" t="str">
        <f>Categorize!T270</f>
        <v>week not premature</v>
      </c>
    </row>
    <row r="271" spans="1:2" x14ac:dyDescent="0.25">
      <c r="A271" t="str">
        <f>Categorize!A271</f>
        <v>Normal</v>
      </c>
      <c r="B271" t="str">
        <f>Categorize!T271</f>
        <v>week not premature</v>
      </c>
    </row>
    <row r="272" spans="1:2" x14ac:dyDescent="0.25">
      <c r="A272" t="str">
        <f>Categorize!A272</f>
        <v>Normal</v>
      </c>
      <c r="B272" t="str">
        <f>Categorize!T272</f>
        <v>week not premature</v>
      </c>
    </row>
    <row r="273" spans="1:2" x14ac:dyDescent="0.25">
      <c r="A273" t="str">
        <f>Categorize!A273</f>
        <v>Normal</v>
      </c>
      <c r="B273" t="str">
        <f>Categorize!T273</f>
        <v>week not premature</v>
      </c>
    </row>
    <row r="274" spans="1:2" x14ac:dyDescent="0.25">
      <c r="A274" t="str">
        <f>Categorize!A274</f>
        <v>Normal</v>
      </c>
      <c r="B274" t="str">
        <f>Categorize!T274</f>
        <v>week not premature</v>
      </c>
    </row>
    <row r="275" spans="1:2" x14ac:dyDescent="0.25">
      <c r="A275" t="str">
        <f>Categorize!A275</f>
        <v>High</v>
      </c>
      <c r="B275" t="str">
        <f>Categorize!T275</f>
        <v>week not premature</v>
      </c>
    </row>
    <row r="276" spans="1:2" x14ac:dyDescent="0.25">
      <c r="A276" t="str">
        <f>Categorize!A276</f>
        <v>Normal</v>
      </c>
      <c r="B276" t="str">
        <f>Categorize!T276</f>
        <v>week not premature</v>
      </c>
    </row>
    <row r="277" spans="1:2" x14ac:dyDescent="0.25">
      <c r="A277" t="str">
        <f>Categorize!A277</f>
        <v>Normal</v>
      </c>
      <c r="B277" t="str">
        <f>Categorize!T277</f>
        <v>week not premature</v>
      </c>
    </row>
    <row r="278" spans="1:2" x14ac:dyDescent="0.25">
      <c r="A278" t="str">
        <f>Categorize!A278</f>
        <v>Normal</v>
      </c>
      <c r="B278" t="str">
        <f>Categorize!T278</f>
        <v>week not premature</v>
      </c>
    </row>
    <row r="279" spans="1:2" x14ac:dyDescent="0.25">
      <c r="A279" t="str">
        <f>Categorize!A279</f>
        <v>Normal</v>
      </c>
      <c r="B279" t="str">
        <f>Categorize!T279</f>
        <v>week not premature</v>
      </c>
    </row>
    <row r="280" spans="1:2" x14ac:dyDescent="0.25">
      <c r="A280" t="str">
        <f>Categorize!A280</f>
        <v>Normal</v>
      </c>
      <c r="B280" t="str">
        <f>Categorize!T280</f>
        <v>week not premature</v>
      </c>
    </row>
    <row r="281" spans="1:2" x14ac:dyDescent="0.25">
      <c r="A281" t="str">
        <f>Categorize!A281</f>
        <v>Normal</v>
      </c>
      <c r="B281" t="str">
        <f>Categorize!T281</f>
        <v>week not premature</v>
      </c>
    </row>
    <row r="282" spans="1:2" x14ac:dyDescent="0.25">
      <c r="A282" t="str">
        <f>Categorize!A282</f>
        <v>Normal</v>
      </c>
      <c r="B282" t="str">
        <f>Categorize!T282</f>
        <v>week not premature</v>
      </c>
    </row>
    <row r="283" spans="1:2" x14ac:dyDescent="0.25">
      <c r="A283" t="str">
        <f>Categorize!A283</f>
        <v>Normal</v>
      </c>
      <c r="B283" t="str">
        <f>Categorize!T283</f>
        <v>week not premature</v>
      </c>
    </row>
    <row r="284" spans="1:2" x14ac:dyDescent="0.25">
      <c r="A284" t="str">
        <f>Categorize!A284</f>
        <v>Normal</v>
      </c>
      <c r="B284" t="str">
        <f>Categorize!T284</f>
        <v>week not premature</v>
      </c>
    </row>
    <row r="285" spans="1:2" x14ac:dyDescent="0.25">
      <c r="A285" t="str">
        <f>Categorize!A285</f>
        <v>Normal</v>
      </c>
      <c r="B285" t="str">
        <f>Categorize!T285</f>
        <v>week not premature</v>
      </c>
    </row>
    <row r="286" spans="1:2" x14ac:dyDescent="0.25">
      <c r="A286" t="str">
        <f>Categorize!A286</f>
        <v>Normal</v>
      </c>
      <c r="B286" t="str">
        <f>Categorize!T286</f>
        <v>week not premature</v>
      </c>
    </row>
    <row r="287" spans="1:2" x14ac:dyDescent="0.25">
      <c r="A287" t="str">
        <f>Categorize!A287</f>
        <v>Low</v>
      </c>
      <c r="B287" t="str">
        <f>Categorize!T287</f>
        <v>week not premature</v>
      </c>
    </row>
    <row r="288" spans="1:2" x14ac:dyDescent="0.25">
      <c r="A288" t="str">
        <f>Categorize!A288</f>
        <v>Normal</v>
      </c>
      <c r="B288" t="str">
        <f>Categorize!T288</f>
        <v>week not premature</v>
      </c>
    </row>
    <row r="289" spans="1:2" x14ac:dyDescent="0.25">
      <c r="A289" t="str">
        <f>Categorize!A289</f>
        <v>Normal</v>
      </c>
      <c r="B289" t="str">
        <f>Categorize!T289</f>
        <v>week not premature</v>
      </c>
    </row>
    <row r="290" spans="1:2" x14ac:dyDescent="0.25">
      <c r="A290" t="str">
        <f>Categorize!A290</f>
        <v>Normal</v>
      </c>
      <c r="B290" t="str">
        <f>Categorize!T290</f>
        <v>week not premature</v>
      </c>
    </row>
    <row r="291" spans="1:2" x14ac:dyDescent="0.25">
      <c r="A291" t="str">
        <f>Categorize!A291</f>
        <v>Normal</v>
      </c>
      <c r="B291" t="str">
        <f>Categorize!T291</f>
        <v>week not premature</v>
      </c>
    </row>
    <row r="292" spans="1:2" x14ac:dyDescent="0.25">
      <c r="A292" t="str">
        <f>Categorize!A292</f>
        <v>Normal</v>
      </c>
      <c r="B292" t="str">
        <f>Categorize!T292</f>
        <v>week not premature</v>
      </c>
    </row>
    <row r="293" spans="1:2" x14ac:dyDescent="0.25">
      <c r="A293" t="str">
        <f>Categorize!A293</f>
        <v>Normal</v>
      </c>
      <c r="B293" t="str">
        <f>Categorize!T293</f>
        <v>week not premature</v>
      </c>
    </row>
    <row r="294" spans="1:2" x14ac:dyDescent="0.25">
      <c r="A294" t="str">
        <f>Categorize!A294</f>
        <v>Normal</v>
      </c>
      <c r="B294" t="str">
        <f>Categorize!T294</f>
        <v>week not premature</v>
      </c>
    </row>
    <row r="295" spans="1:2" x14ac:dyDescent="0.25">
      <c r="A295" t="str">
        <f>Categorize!A295</f>
        <v>Normal</v>
      </c>
      <c r="B295" t="str">
        <f>Categorize!T295</f>
        <v>week not premature</v>
      </c>
    </row>
    <row r="296" spans="1:2" x14ac:dyDescent="0.25">
      <c r="A296" t="str">
        <f>Categorize!A296</f>
        <v>Normal</v>
      </c>
      <c r="B296" t="str">
        <f>Categorize!T296</f>
        <v>week not premature</v>
      </c>
    </row>
    <row r="297" spans="1:2" x14ac:dyDescent="0.25">
      <c r="A297" t="str">
        <f>Categorize!A297</f>
        <v>Normal</v>
      </c>
      <c r="B297" t="str">
        <f>Categorize!T297</f>
        <v>week not premature</v>
      </c>
    </row>
    <row r="298" spans="1:2" x14ac:dyDescent="0.25">
      <c r="A298" t="str">
        <f>Categorize!A298</f>
        <v>Normal</v>
      </c>
      <c r="B298" t="str">
        <f>Categorize!T298</f>
        <v>week not premature</v>
      </c>
    </row>
    <row r="299" spans="1:2" x14ac:dyDescent="0.25">
      <c r="A299" t="str">
        <f>Categorize!A299</f>
        <v>Normal</v>
      </c>
      <c r="B299" t="str">
        <f>Categorize!T299</f>
        <v>week not premature</v>
      </c>
    </row>
    <row r="300" spans="1:2" x14ac:dyDescent="0.25">
      <c r="A300" t="str">
        <f>Categorize!A300</f>
        <v>Normal</v>
      </c>
      <c r="B300" t="str">
        <f>Categorize!T300</f>
        <v>week not premature</v>
      </c>
    </row>
    <row r="301" spans="1:2" x14ac:dyDescent="0.25">
      <c r="A301" t="str">
        <f>Categorize!A301</f>
        <v>Normal</v>
      </c>
      <c r="B301" t="str">
        <f>Categorize!T301</f>
        <v>week not premature</v>
      </c>
    </row>
    <row r="302" spans="1:2" x14ac:dyDescent="0.25">
      <c r="A302" t="str">
        <f>Categorize!A302</f>
        <v>Normal</v>
      </c>
      <c r="B302" t="str">
        <f>Categorize!T302</f>
        <v>week not premature</v>
      </c>
    </row>
    <row r="303" spans="1:2" x14ac:dyDescent="0.25">
      <c r="A303" t="str">
        <f>Categorize!A303</f>
        <v>Normal</v>
      </c>
      <c r="B303" t="str">
        <f>Categorize!T303</f>
        <v>week not premature</v>
      </c>
    </row>
    <row r="304" spans="1:2" x14ac:dyDescent="0.25">
      <c r="A304" t="str">
        <f>Categorize!A304</f>
        <v>High</v>
      </c>
      <c r="B304" t="str">
        <f>Categorize!T304</f>
        <v>week not premature</v>
      </c>
    </row>
    <row r="305" spans="1:2" x14ac:dyDescent="0.25">
      <c r="A305" t="str">
        <f>Categorize!A305</f>
        <v>Normal</v>
      </c>
      <c r="B305" t="str">
        <f>Categorize!T305</f>
        <v>week not premature</v>
      </c>
    </row>
    <row r="306" spans="1:2" x14ac:dyDescent="0.25">
      <c r="A306" t="str">
        <f>Categorize!A306</f>
        <v>Normal</v>
      </c>
      <c r="B306" t="str">
        <f>Categorize!T306</f>
        <v>week not premature</v>
      </c>
    </row>
    <row r="307" spans="1:2" x14ac:dyDescent="0.25">
      <c r="A307" t="str">
        <f>Categorize!A307</f>
        <v>Normal</v>
      </c>
      <c r="B307" t="str">
        <f>Categorize!T307</f>
        <v>week not premature</v>
      </c>
    </row>
    <row r="308" spans="1:2" x14ac:dyDescent="0.25">
      <c r="A308" t="str">
        <f>Categorize!A308</f>
        <v>Normal</v>
      </c>
      <c r="B308" t="str">
        <f>Categorize!T308</f>
        <v>week not premature</v>
      </c>
    </row>
    <row r="309" spans="1:2" x14ac:dyDescent="0.25">
      <c r="A309" t="str">
        <f>Categorize!A309</f>
        <v>Normal</v>
      </c>
      <c r="B309" t="str">
        <f>Categorize!T309</f>
        <v>week not premature</v>
      </c>
    </row>
    <row r="310" spans="1:2" x14ac:dyDescent="0.25">
      <c r="A310" t="str">
        <f>Categorize!A310</f>
        <v>Normal</v>
      </c>
      <c r="B310" t="str">
        <f>Categorize!T310</f>
        <v>week not premature</v>
      </c>
    </row>
    <row r="311" spans="1:2" x14ac:dyDescent="0.25">
      <c r="A311" t="str">
        <f>Categorize!A311</f>
        <v>Normal</v>
      </c>
      <c r="B311" t="str">
        <f>Categorize!T311</f>
        <v>week not premature</v>
      </c>
    </row>
    <row r="312" spans="1:2" x14ac:dyDescent="0.25">
      <c r="A312" t="str">
        <f>Categorize!A312</f>
        <v>Normal</v>
      </c>
      <c r="B312" t="str">
        <f>Categorize!T312</f>
        <v>week not premature</v>
      </c>
    </row>
    <row r="313" spans="1:2" x14ac:dyDescent="0.25">
      <c r="A313" t="str">
        <f>Categorize!A313</f>
        <v>Normal</v>
      </c>
      <c r="B313" t="str">
        <f>Categorize!T313</f>
        <v>week not premature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66025-4682-4D0B-8564-F2F8BD7FB6AC}">
  <dimension ref="A1:R116"/>
  <sheetViews>
    <sheetView topLeftCell="A23" workbookViewId="0">
      <pane xSplit="1" topLeftCell="G1" activePane="topRight" state="frozen"/>
      <selection pane="topRight" activeCell="R28" sqref="R28"/>
    </sheetView>
  </sheetViews>
  <sheetFormatPr defaultRowHeight="13.2" x14ac:dyDescent="0.25"/>
  <cols>
    <col min="1" max="1" width="33.44140625" bestFit="1" customWidth="1"/>
    <col min="2" max="2" width="16.21875" bestFit="1" customWidth="1"/>
    <col min="3" max="3" width="18.6640625" bestFit="1" customWidth="1"/>
    <col min="4" max="4" width="11.33203125" bestFit="1" customWidth="1"/>
    <col min="5" max="5" width="11.33203125" customWidth="1"/>
    <col min="6" max="6" width="32.109375" customWidth="1"/>
    <col min="7" max="7" width="9.21875" bestFit="1" customWidth="1"/>
    <col min="8" max="8" width="12.21875" bestFit="1" customWidth="1"/>
    <col min="10" max="10" width="29.77734375" customWidth="1"/>
    <col min="11" max="11" width="9.21875" bestFit="1" customWidth="1"/>
    <col min="12" max="12" width="12.21875" bestFit="1" customWidth="1"/>
    <col min="14" max="14" width="13.33203125" customWidth="1"/>
    <col min="15" max="15" width="13.5546875" customWidth="1"/>
    <col min="16" max="16" width="14.88671875" customWidth="1"/>
    <col min="18" max="18" width="11" customWidth="1"/>
  </cols>
  <sheetData>
    <row r="1" spans="1:18" ht="13.8" x14ac:dyDescent="0.3">
      <c r="A1" s="56" t="s">
        <v>1572</v>
      </c>
      <c r="B1" s="50"/>
      <c r="F1" s="56" t="s">
        <v>1569</v>
      </c>
      <c r="J1" s="56" t="s">
        <v>1577</v>
      </c>
      <c r="N1" s="57" t="s">
        <v>1573</v>
      </c>
      <c r="O1" t="s">
        <v>1683</v>
      </c>
      <c r="P1" s="56" t="s">
        <v>1574</v>
      </c>
      <c r="R1" t="s">
        <v>1682</v>
      </c>
    </row>
    <row r="2" spans="1:18" x14ac:dyDescent="0.25">
      <c r="A2" s="50"/>
      <c r="B2" s="50"/>
      <c r="F2" s="50"/>
      <c r="J2" s="50"/>
      <c r="N2" s="86"/>
      <c r="P2" s="50"/>
    </row>
    <row r="3" spans="1:18" x14ac:dyDescent="0.25">
      <c r="A3" t="s">
        <v>1674</v>
      </c>
      <c r="B3" s="50"/>
    </row>
    <row r="4" spans="1:18" x14ac:dyDescent="0.25">
      <c r="A4" t="s">
        <v>1512</v>
      </c>
      <c r="B4" t="s">
        <v>1530</v>
      </c>
      <c r="N4">
        <f>SUM(K6:L8)</f>
        <v>1.665819484743116</v>
      </c>
      <c r="O4">
        <f>_xlfn.CHISQ.INV.RT(0.05,2)</f>
        <v>5.9914645471079817</v>
      </c>
      <c r="P4" s="74">
        <f>_xlfn.CHISQ.TEST(B6:C8,G6:H8)</f>
        <v>0.43478233937553817</v>
      </c>
      <c r="R4">
        <f>_xlfn.CHISQ.INV.RT(P4,2)</f>
        <v>1.665819484743116</v>
      </c>
    </row>
    <row r="5" spans="1:18" x14ac:dyDescent="0.25">
      <c r="A5" t="s">
        <v>1603</v>
      </c>
      <c r="B5" t="s">
        <v>1661</v>
      </c>
      <c r="C5" t="s">
        <v>1658</v>
      </c>
      <c r="D5" t="s">
        <v>1490</v>
      </c>
      <c r="F5" s="31"/>
      <c r="G5" s="31" t="s">
        <v>1563</v>
      </c>
      <c r="H5" s="31" t="s">
        <v>1564</v>
      </c>
      <c r="J5" s="31"/>
      <c r="K5" s="31" t="s">
        <v>1563</v>
      </c>
      <c r="L5" s="31" t="s">
        <v>1564</v>
      </c>
    </row>
    <row r="6" spans="1:18" x14ac:dyDescent="0.25">
      <c r="A6" s="48" t="s">
        <v>1597</v>
      </c>
      <c r="B6">
        <v>0</v>
      </c>
      <c r="C6">
        <v>2</v>
      </c>
      <c r="D6">
        <v>2</v>
      </c>
      <c r="F6" s="54" t="s">
        <v>1598</v>
      </c>
      <c r="G6" s="31">
        <f>GETPIVOTDATA("prematurity_by_birth_week",$A$4,"prematurity_by_birth_week","week premature")*GETPIVOTDATA("prematurity_by_birth_week",$A$4,"Mother_Age_Catecory","&lt;20")/GETPIVOTDATA("prematurity_by_birth_week",$A$4)</f>
        <v>0.60256410256410253</v>
      </c>
      <c r="H6" s="31">
        <f>GETPIVOTDATA("prematurity_by_birth_week",$A$4,"prematurity_by_birth_week","week not premature")*GETPIVOTDATA("prematurity_by_birth_week",$A$4,"Mother_Age_Catecory","&lt;20")/GETPIVOTDATA("prematurity_by_birth_week",$A$4)</f>
        <v>1.3974358974358974</v>
      </c>
      <c r="J6" s="54" t="s">
        <v>1598</v>
      </c>
      <c r="K6" s="31">
        <f>(GETPIVOTDATA("prematurity_by_birth_week",$A$4,"prematurity_by_birth_week","week premature","Mother_Age_Catecory","&lt;20")-G6)^2/G6</f>
        <v>0.60256410256410253</v>
      </c>
      <c r="L6" s="31">
        <f>(GETPIVOTDATA("prematurity_by_birth_week",$A$4,"prematurity_by_birth_week","week not premature","Mother_Age_Catecory","&lt;20")-H6)^2/H6</f>
        <v>0.25982121853681495</v>
      </c>
    </row>
    <row r="7" spans="1:18" x14ac:dyDescent="0.25">
      <c r="A7" s="48" t="s">
        <v>1570</v>
      </c>
      <c r="B7">
        <v>91</v>
      </c>
      <c r="C7">
        <v>204</v>
      </c>
      <c r="D7">
        <v>295</v>
      </c>
      <c r="F7" s="31" t="s">
        <v>1506</v>
      </c>
      <c r="G7" s="31">
        <f>GETPIVOTDATA("prematurity_by_birth_week",$A$4,"prematurity_by_birth_week","week premature")*GETPIVOTDATA("prematurity_by_birth_week",$A$4,"Mother_Age_Catecory","20-39")/GETPIVOTDATA("prematurity_by_birth_week",$A$4)</f>
        <v>88.878205128205124</v>
      </c>
      <c r="H7" s="31">
        <f>GETPIVOTDATA("prematurity_by_birth_week",$A$4,"prematurity_by_birth_week","week not premature")*GETPIVOTDATA("prematurity_by_birth_week",$A$4,"Mother_Age_Catecory","20-39")/GETPIVOTDATA("prematurity_by_birth_week",$A$4)</f>
        <v>206.12179487179486</v>
      </c>
      <c r="J7" s="31" t="s">
        <v>1506</v>
      </c>
      <c r="K7" s="31">
        <f>(GETPIVOTDATA("prematurity_by_birth_week",$A$4,"prematurity_by_birth_week","week premature","Mother_Age_Catecory","20-39")-G7)^2/G7</f>
        <v>5.0653739817100994E-2</v>
      </c>
      <c r="L7" s="31">
        <f>(GETPIVOTDATA("prematurity_by_birth_week",$A$4,"prematurity_by_birth_week","week not premature","Mother_Age_Catecory","20-39")-H7)^2/H7</f>
        <v>2.1841520838566192E-2</v>
      </c>
    </row>
    <row r="8" spans="1:18" x14ac:dyDescent="0.25">
      <c r="A8" s="48" t="s">
        <v>1571</v>
      </c>
      <c r="B8">
        <v>3</v>
      </c>
      <c r="C8">
        <v>12</v>
      </c>
      <c r="D8">
        <v>15</v>
      </c>
      <c r="F8" s="31" t="s">
        <v>1507</v>
      </c>
      <c r="G8" s="31">
        <f>GETPIVOTDATA("prematurity_by_birth_week",$A$4,"prematurity_by_birth_week","week premature")*GETPIVOTDATA("prematurity_by_birth_week",$A$4,"Mother_Age_Catecory","&gt;=40")/GETPIVOTDATA("prematurity_by_birth_week",$A$4)</f>
        <v>4.5192307692307692</v>
      </c>
      <c r="H8" s="31">
        <f>GETPIVOTDATA("prematurity_by_birth_week",$A$4,"prematurity_by_birth_week","week not premature")*GETPIVOTDATA("prematurity_by_birth_week",$A$4,"Mother_Age_Catecory","&gt;=40")/GETPIVOTDATA("prematurity_by_birth_week",$A$4)</f>
        <v>10.48076923076923</v>
      </c>
      <c r="J8" s="31" t="s">
        <v>1507</v>
      </c>
      <c r="K8" s="31">
        <f>(GETPIVOTDATA("prematurity_by_birth_week",$A$4,"prematurity_by_birth_week","week premature","Mother_Age_Catecory","&gt;=40")-G8)^2/G8</f>
        <v>0.51072013093289681</v>
      </c>
      <c r="L8" s="31">
        <f>(GETPIVOTDATA("prematurity_by_birth_week",$A$4,"prematurity_by_birth_week","week not premature","Mother_Age_Catecory","&gt;=40")-H8)^2/H8</f>
        <v>0.22021877205363469</v>
      </c>
    </row>
    <row r="9" spans="1:18" x14ac:dyDescent="0.25">
      <c r="A9" s="48" t="s">
        <v>1490</v>
      </c>
      <c r="B9">
        <v>94</v>
      </c>
      <c r="C9">
        <v>218</v>
      </c>
      <c r="D9">
        <v>312</v>
      </c>
    </row>
    <row r="11" spans="1:18" x14ac:dyDescent="0.25">
      <c r="A11" s="48" t="s">
        <v>1676</v>
      </c>
    </row>
    <row r="12" spans="1:18" x14ac:dyDescent="0.25">
      <c r="A12" t="s">
        <v>1512</v>
      </c>
      <c r="B12" t="s">
        <v>1530</v>
      </c>
      <c r="N12">
        <f>SUM(K14:L15)</f>
        <v>4.0557509318683618</v>
      </c>
      <c r="O12">
        <f>_xlfn.CHISQ.INV.RT(0.05,1)</f>
        <v>3.8414588206941236</v>
      </c>
      <c r="P12" s="75">
        <f>_xlfn.CHISQ.TEST(B14:C15,G14:H15)</f>
        <v>4.4021135829137921E-2</v>
      </c>
      <c r="R12">
        <f>_xlfn.CHISQ.INV.RT(P12,1)</f>
        <v>4.0557509318683609</v>
      </c>
    </row>
    <row r="13" spans="1:18" x14ac:dyDescent="0.25">
      <c r="A13" t="s">
        <v>1617</v>
      </c>
      <c r="B13" t="s">
        <v>1661</v>
      </c>
      <c r="C13" t="s">
        <v>1658</v>
      </c>
      <c r="D13" t="s">
        <v>1490</v>
      </c>
      <c r="F13" s="31"/>
      <c r="G13" s="31" t="s">
        <v>1563</v>
      </c>
      <c r="H13" s="31" t="s">
        <v>1564</v>
      </c>
      <c r="J13" s="31"/>
      <c r="K13" s="31" t="s">
        <v>1563</v>
      </c>
      <c r="L13" s="31" t="s">
        <v>1564</v>
      </c>
    </row>
    <row r="14" spans="1:18" x14ac:dyDescent="0.25">
      <c r="A14" s="48" t="s">
        <v>1534</v>
      </c>
      <c r="B14">
        <v>89</v>
      </c>
      <c r="C14">
        <v>214</v>
      </c>
      <c r="D14">
        <v>303</v>
      </c>
      <c r="F14" s="54" t="str">
        <f>A14</f>
        <v>No</v>
      </c>
      <c r="G14" s="31">
        <f>GETPIVOTDATA("prematurity_by_birth_week",$A$12,"prematurity_by_birth_week","week premature")*GETPIVOTDATA("prematurity_by_birth_week",$A$12,"Mother_Chronic_Or_Hormonal_Diseases","No")/GETPIVOTDATA("prematurity_by_birth_week",$A$12)</f>
        <v>91.581993569131839</v>
      </c>
      <c r="H14" s="31">
        <f>GETPIVOTDATA("prematurity_by_birth_week",$A$12,"prematurity_by_birth_week","week not premature")*GETPIVOTDATA("prematurity_by_birth_week",$A$12,"Mother_Chronic_Or_Hormonal_Diseases","No")/GETPIVOTDATA("prematurity_by_birth_week",$A$12)</f>
        <v>211.41800643086816</v>
      </c>
      <c r="J14" s="31" t="str">
        <f>F14</f>
        <v>No</v>
      </c>
      <c r="K14" s="31">
        <f>(GETPIVOTDATA("prematurity_by_birth_week",$A$12,"prematurity_by_birth_week","week premature","Mother_Chronic_Or_Hormonal_Diseases","No")-G14)^2/G14</f>
        <v>7.2794776912185652E-2</v>
      </c>
      <c r="L14" s="31">
        <f>(GETPIVOTDATA("prematurity_by_birth_week",$A$12,"prematurity_by_birth_week","week not premature","Mother_Chronic_Or_Hormonal_Diseases","No")-H14)^2/H14</f>
        <v>3.1533221335232502E-2</v>
      </c>
    </row>
    <row r="15" spans="1:18" x14ac:dyDescent="0.25">
      <c r="A15" s="48" t="s">
        <v>1535</v>
      </c>
      <c r="B15">
        <v>5</v>
      </c>
      <c r="C15">
        <v>3</v>
      </c>
      <c r="D15">
        <v>8</v>
      </c>
      <c r="F15" s="54" t="str">
        <f>A15</f>
        <v>Yes</v>
      </c>
      <c r="G15" s="31">
        <f>GETPIVOTDATA("prematurity_by_birth_week",$A$12,"prematurity_by_birth_week","week premature")*GETPIVOTDATA("prematurity_by_birth_week",$A$12,"Mother_Chronic_Or_Hormonal_Diseases","Yes")/GETPIVOTDATA("prematurity_by_birth_week",$A$12)</f>
        <v>2.418006430868167</v>
      </c>
      <c r="H15" s="31">
        <f>GETPIVOTDATA("prematurity_by_birth_week",$A$12,"prematurity_by_birth_week","week not premature")*GETPIVOTDATA("prematurity_by_birth_week",$A$12,"Mother_Chronic_Or_Hormonal_Diseases","Yes")/GETPIVOTDATA("prematurity_by_birth_week",$A$12)</f>
        <v>5.581993569131833</v>
      </c>
      <c r="J15" s="31" t="str">
        <f>F15</f>
        <v>Yes</v>
      </c>
      <c r="K15" s="31">
        <f>(GETPIVOTDATA("prematurity_by_birth_week",$A$12,"prematurity_by_birth_week","week premature","Mother_Chronic_Or_Hormonal_Diseases","Yes")-G15)^2/G15</f>
        <v>2.757102175549019</v>
      </c>
      <c r="L15" s="31">
        <f>(GETPIVOTDATA("prematurity_by_birth_week",$A$12,"prematurity_by_birth_week","week not premature","Mother_Chronic_Or_Hormonal_Diseases","Yes")-H15)^2/H15</f>
        <v>1.1943207580719251</v>
      </c>
    </row>
    <row r="16" spans="1:18" x14ac:dyDescent="0.25">
      <c r="A16" s="48" t="s">
        <v>1490</v>
      </c>
      <c r="B16">
        <v>94</v>
      </c>
      <c r="C16">
        <v>217</v>
      </c>
      <c r="D16">
        <v>311</v>
      </c>
    </row>
    <row r="19" spans="1:18" x14ac:dyDescent="0.25">
      <c r="A19" s="48" t="s">
        <v>1619</v>
      </c>
    </row>
    <row r="20" spans="1:18" x14ac:dyDescent="0.25">
      <c r="A20" t="s">
        <v>1512</v>
      </c>
      <c r="B20" t="s">
        <v>1530</v>
      </c>
      <c r="N20">
        <f>SUM(K22:L24)</f>
        <v>0.23521527894119626</v>
      </c>
      <c r="O20">
        <f>_xlfn.CHISQ.INV.RT(0.05,2)</f>
        <v>5.9914645471079817</v>
      </c>
      <c r="P20" s="74">
        <f>_xlfn.CHISQ.TEST(B22:C24,G22:H24)</f>
        <v>0.88904481028319615</v>
      </c>
      <c r="R20">
        <f>_xlfn.CHISQ.INV.RT(P20,2)</f>
        <v>0.23521527894119626</v>
      </c>
    </row>
    <row r="21" spans="1:18" x14ac:dyDescent="0.25">
      <c r="A21" t="s">
        <v>1619</v>
      </c>
      <c r="B21" t="s">
        <v>1661</v>
      </c>
      <c r="C21" t="s">
        <v>1658</v>
      </c>
      <c r="D21" t="s">
        <v>1490</v>
      </c>
      <c r="F21" s="31"/>
      <c r="G21" s="31" t="s">
        <v>1563</v>
      </c>
      <c r="H21" s="31" t="s">
        <v>1564</v>
      </c>
      <c r="J21" s="31"/>
      <c r="K21" s="31" t="s">
        <v>1563</v>
      </c>
      <c r="L21" s="31" t="s">
        <v>1564</v>
      </c>
    </row>
    <row r="22" spans="1:18" x14ac:dyDescent="0.25">
      <c r="A22" s="48" t="s">
        <v>1531</v>
      </c>
      <c r="B22">
        <v>75</v>
      </c>
      <c r="C22">
        <v>179</v>
      </c>
      <c r="D22">
        <v>254</v>
      </c>
      <c r="F22" s="31" t="str">
        <f>A22</f>
        <v>Isreal</v>
      </c>
      <c r="G22" s="31">
        <f>GETPIVOTDATA("prematurity_by_birth_week",$A$20,"prematurity_by_birth_week","week premature")*GETPIVOTDATA("prematurity_by_birth_week",$A$20,"Mother_Birth_Land","Isreal")/GETPIVOTDATA("prematurity_by_birth_week",$A$20)</f>
        <v>76.525641025641022</v>
      </c>
      <c r="H22" s="31">
        <f>GETPIVOTDATA("prematurity_by_birth_week",$A$20,"prematurity_by_birth_week","week not premature")*GETPIVOTDATA("prematurity_by_birth_week",$A$20,"Mother_Birth_Land","Isreal")/GETPIVOTDATA("prematurity_by_birth_week",$A$20)</f>
        <v>177.47435897435898</v>
      </c>
      <c r="J22" s="31" t="str">
        <f>F22</f>
        <v>Isreal</v>
      </c>
      <c r="K22" s="31">
        <f>(GETPIVOTDATA("prematurity_by_birth_week",$A$20,"prematurity_by_birth_week","week premature","Mother_Birth_Land","Isreal")-G22)^2/G22</f>
        <v>3.041569476483183E-2</v>
      </c>
      <c r="L22" s="31">
        <f>(GETPIVOTDATA("prematurity_by_birth_week",$A$20,"prematurity_by_birth_week","week not premature","Mother_Birth_Land","Isreal")-H22)^2/H22</f>
        <v>1.3115024348138495E-2</v>
      </c>
    </row>
    <row r="23" spans="1:18" x14ac:dyDescent="0.25">
      <c r="A23" s="48" t="s">
        <v>1533</v>
      </c>
      <c r="B23">
        <v>17</v>
      </c>
      <c r="C23">
        <v>35</v>
      </c>
      <c r="D23">
        <v>52</v>
      </c>
      <c r="F23" s="30" t="str">
        <f>A23</f>
        <v>the former Soviet Union</v>
      </c>
      <c r="G23" s="31">
        <f>GETPIVOTDATA("prematurity_by_birth_week",$A$20,"prematurity_by_birth_week","week premature")*GETPIVOTDATA("prematurity_by_birth_week",$A$20,"Mother_Birth_Land","the former Soviet Union")/GETPIVOTDATA("prematurity_by_birth_week",$A$20)</f>
        <v>15.666666666666666</v>
      </c>
      <c r="H23" s="31">
        <f>GETPIVOTDATA("prematurity_by_birth_week",$A$20,"prematurity_by_birth_week","week not premature")*GETPIVOTDATA("prematurity_by_birth_week",$A$20,"Mother_Birth_Land","the former Soviet Union")/GETPIVOTDATA("prematurity_by_birth_week",$A$20)</f>
        <v>36.333333333333336</v>
      </c>
      <c r="J23" s="30" t="str">
        <f>F23</f>
        <v>the former Soviet Union</v>
      </c>
      <c r="K23" s="31">
        <f>(GETPIVOTDATA("prematurity_by_birth_week",$A$20,"prematurity_by_birth_week","week premature","Mother_Birth_Land","the former Soviet Union")-G23)^2/G23</f>
        <v>0.11347517730496465</v>
      </c>
      <c r="L23" s="31">
        <f>(GETPIVOTDATA("prematurity_by_birth_week",$A$20,"prematurity_by_birth_week","week not premature","Mother_Birth_Land","the former Soviet Union")-H23)^2/H23</f>
        <v>4.8929663608562865E-2</v>
      </c>
    </row>
    <row r="24" spans="1:18" x14ac:dyDescent="0.25">
      <c r="A24" s="48" t="s">
        <v>1532</v>
      </c>
      <c r="B24">
        <v>2</v>
      </c>
      <c r="C24">
        <v>4</v>
      </c>
      <c r="D24">
        <v>6</v>
      </c>
      <c r="F24" s="31" t="str">
        <f>A24</f>
        <v>Else</v>
      </c>
      <c r="G24" s="31">
        <f>GETPIVOTDATA("prematurity_by_birth_week",$A$20,"prematurity_by_birth_week","week premature")*GETPIVOTDATA("prematurity_by_birth_week",$A$20,"Mother_Birth_Land","Else")/GETPIVOTDATA("prematurity_by_birth_week",$A$20)</f>
        <v>1.8076923076923077</v>
      </c>
      <c r="H24" s="31">
        <f>GETPIVOTDATA("prematurity_by_birth_week",$A$20,"prematurity_by_birth_week","week not premature")*GETPIVOTDATA("prematurity_by_birth_week",$A$20,"Mother_Birth_Land","Else")/GETPIVOTDATA("prematurity_by_birth_week",$A$20)</f>
        <v>4.1923076923076925</v>
      </c>
      <c r="J24" s="31" t="str">
        <f>F24</f>
        <v>Else</v>
      </c>
      <c r="K24" s="31">
        <f>(GETPIVOTDATA("prematurity_by_birth_week",$A$20,"prematurity_by_birth_week","week premature","Mother_Birth_Land","Else")-G24)^2/G24</f>
        <v>2.0458265139116201E-2</v>
      </c>
      <c r="L24" s="31">
        <f>(GETPIVOTDATA("prematurity_by_birth_week",$A$20,"prematurity_by_birth_week","week not premature","Mother_Birth_Land","Else")-H24)^2/H24</f>
        <v>8.8214537755822338E-3</v>
      </c>
    </row>
    <row r="25" spans="1:18" x14ac:dyDescent="0.25">
      <c r="A25" s="48" t="s">
        <v>1490</v>
      </c>
      <c r="B25">
        <v>94</v>
      </c>
      <c r="C25">
        <v>218</v>
      </c>
      <c r="D25">
        <v>312</v>
      </c>
    </row>
    <row r="27" spans="1:18" x14ac:dyDescent="0.25">
      <c r="A27" s="48" t="s">
        <v>1677</v>
      </c>
    </row>
    <row r="28" spans="1:18" x14ac:dyDescent="0.25">
      <c r="A28" t="s">
        <v>1512</v>
      </c>
      <c r="B28" t="s">
        <v>1530</v>
      </c>
      <c r="N28">
        <f>SUM(K30:L36)</f>
        <v>13.493258551204589</v>
      </c>
      <c r="O28">
        <f>_xlfn.CHISQ.INV.RT(0.05,6)</f>
        <v>12.591587243743978</v>
      </c>
      <c r="P28" s="75">
        <f>_xlfn.CHISQ.TEST(B30:C36,G30:H36)</f>
        <v>3.5838436177503187E-2</v>
      </c>
      <c r="R28">
        <f>_xlfn.CHISQ.INV.RT(P28,6)</f>
        <v>13.493258551204589</v>
      </c>
    </row>
    <row r="29" spans="1:18" x14ac:dyDescent="0.25">
      <c r="A29" t="s">
        <v>1623</v>
      </c>
      <c r="B29" t="s">
        <v>1661</v>
      </c>
      <c r="C29" t="s">
        <v>1658</v>
      </c>
      <c r="D29" t="s">
        <v>1490</v>
      </c>
      <c r="F29" s="31"/>
      <c r="G29" s="31" t="s">
        <v>1563</v>
      </c>
      <c r="H29" s="31" t="s">
        <v>1564</v>
      </c>
      <c r="J29" s="31"/>
      <c r="K29" s="31" t="s">
        <v>1563</v>
      </c>
      <c r="L29" s="31" t="s">
        <v>1564</v>
      </c>
    </row>
    <row r="30" spans="1:18" x14ac:dyDescent="0.25">
      <c r="A30" s="48" t="s">
        <v>1536</v>
      </c>
      <c r="B30">
        <v>2</v>
      </c>
      <c r="C30">
        <v>1</v>
      </c>
      <c r="D30">
        <v>3</v>
      </c>
      <c r="F30" s="55" t="str">
        <f t="shared" ref="F30:F36" si="0">A30</f>
        <v>Ashkenazi</v>
      </c>
      <c r="G30" s="31">
        <f>GETPIVOTDATA("prematurity_by_birth_week",$A$28,"prematurity_by_birth_week","week premature")*GETPIVOTDATA("prematurity_by_birth_week",$A$28,"Mother_Religion_Ethnicity","Ashkenazi")/GETPIVOTDATA("prematurity_by_birth_week",$A$28)</f>
        <v>0.91262135922330101</v>
      </c>
      <c r="H30" s="31">
        <f>GETPIVOTDATA("prematurity_by_birth_week",$A$28,"prematurity_by_birth_week","week not premature")*GETPIVOTDATA("prematurity_by_birth_week",$A$28,"Mother_Religion_Ethnicity","Ashkenazi")/GETPIVOTDATA("prematurity_by_birth_week",$A$28)</f>
        <v>2.087378640776699</v>
      </c>
      <c r="J30" s="55" t="str">
        <f t="shared" ref="J30:J36" si="1">F30</f>
        <v>Ashkenazi</v>
      </c>
      <c r="K30" s="31">
        <f>(GETPIVOTDATA("prematurity_by_birth_week",$A$28,"prematurity_by_birth_week","week premature","Mother_Religion_Ethnicity","Ashkenazi")-G30)^2/G30</f>
        <v>1.295600082627556</v>
      </c>
      <c r="L30" s="31">
        <f>(GETPIVOTDATA("prematurity_by_birth_week",$A$28,"prematurity_by_birth_week","week not premature","Mother_Religion_Ethnicity","Ashkenazi")-H30)^2/H30</f>
        <v>0.56644840821855946</v>
      </c>
    </row>
    <row r="31" spans="1:18" x14ac:dyDescent="0.25">
      <c r="A31" s="48" t="s">
        <v>1537</v>
      </c>
      <c r="B31">
        <v>19</v>
      </c>
      <c r="C31">
        <v>49</v>
      </c>
      <c r="D31">
        <v>68</v>
      </c>
      <c r="F31" s="55" t="str">
        <f t="shared" si="0"/>
        <v>Christian Arab</v>
      </c>
      <c r="G31" s="31">
        <f>GETPIVOTDATA("prematurity_by_birth_week",$A$28,"prematurity_by_birth_week","week premature")*GETPIVOTDATA("prematurity_by_birth_week",$A$28,"Mother_Religion_Ethnicity","Christian Arab")/GETPIVOTDATA("prematurity_by_birth_week",$A$28)</f>
        <v>20.686084142394822</v>
      </c>
      <c r="H31" s="31">
        <f>GETPIVOTDATA("prematurity_by_birth_week",$A$28,"prematurity_by_birth_week","week not premature")*GETPIVOTDATA("prematurity_by_birth_week",$A$28,"Mother_Religion_Ethnicity","Christian Arab")/GETPIVOTDATA("prematurity_by_birth_week",$A$28)</f>
        <v>47.313915857605181</v>
      </c>
      <c r="J31" s="55" t="str">
        <f t="shared" si="1"/>
        <v>Christian Arab</v>
      </c>
      <c r="K31" s="31">
        <f>(GETPIVOTDATA("prematurity_by_birth_week",$A$28,"prematurity_by_birth_week","week premature","Mother_Religion_Ethnicity","Christian Arab")-G31)^2/G31</f>
        <v>0.13742957418455923</v>
      </c>
      <c r="L31" s="31">
        <f>(GETPIVOTDATA("prematurity_by_birth_week",$A$28,"prematurity_by_birth_week","week not premature","Mother_Religion_Ethnicity","Christian Arab")-H31)^2/H31</f>
        <v>6.0085488248132611E-2</v>
      </c>
    </row>
    <row r="32" spans="1:18" x14ac:dyDescent="0.25">
      <c r="A32" s="48" t="s">
        <v>1541</v>
      </c>
      <c r="B32">
        <v>3</v>
      </c>
      <c r="C32">
        <v>0</v>
      </c>
      <c r="D32">
        <v>3</v>
      </c>
      <c r="F32" s="55" t="str">
        <f t="shared" si="0"/>
        <v>Circassian</v>
      </c>
      <c r="G32" s="31">
        <f>GETPIVOTDATA("prematurity_by_birth_week",$A$28,"prematurity_by_birth_week","week premature")*GETPIVOTDATA("prematurity_by_birth_week",$A$28,"Mother_Religion_Ethnicity","Circassian")/GETPIVOTDATA("prematurity_by_birth_week",$A$28)</f>
        <v>0.91262135922330101</v>
      </c>
      <c r="H32" s="31">
        <f>GETPIVOTDATA("prematurity_by_birth_week",$A$28,"prematurity_by_birth_week","week not premature")*GETPIVOTDATA("prematurity_by_birth_week",$A$28,"Mother_Religion_Ethnicity","Circassian")/GETPIVOTDATA("prematurity_by_birth_week",$A$28)</f>
        <v>2.087378640776699</v>
      </c>
      <c r="J32" s="55" t="str">
        <f t="shared" si="1"/>
        <v>Circassian</v>
      </c>
      <c r="K32" s="31">
        <f>(GETPIVOTDATA("prematurity_by_birth_week",$A$28,"prematurity_by_birth_week","week premature","Mother_Religion_Ethnicity","Circassian")-G32)^2/G32</f>
        <v>4.7743234868828752</v>
      </c>
      <c r="L32" s="31">
        <f>(GETPIVOTDATA("prematurity_by_birth_week",$A$28,"prematurity_by_birth_week","week not premature","Mother_Religion_Ethnicity","Circassian")-H32)^2/H32</f>
        <v>2.087378640776699</v>
      </c>
    </row>
    <row r="33" spans="1:18" x14ac:dyDescent="0.25">
      <c r="A33" s="48" t="s">
        <v>1542</v>
      </c>
      <c r="B33">
        <v>1</v>
      </c>
      <c r="C33">
        <v>0</v>
      </c>
      <c r="D33">
        <v>1</v>
      </c>
      <c r="F33" s="55" t="str">
        <f t="shared" si="0"/>
        <v>Druze</v>
      </c>
      <c r="G33" s="31">
        <f>GETPIVOTDATA("prematurity_by_birth_week",$A$28,"prematurity_by_birth_week","week premature")*GETPIVOTDATA("prematurity_by_birth_week",$A$28,"Mother_Religion_Ethnicity","Druze")/GETPIVOTDATA("prematurity_by_birth_week",$A$28)</f>
        <v>0.30420711974110032</v>
      </c>
      <c r="H33" s="31">
        <f>GETPIVOTDATA("prematurity_by_birth_week",$A$28,"prematurity_by_birth_week","week not premature")*GETPIVOTDATA("prematurity_by_birth_week",$A$28,"Mother_Religion_Ethnicity","Druze")/GETPIVOTDATA("prematurity_by_birth_week",$A$28)</f>
        <v>0.69579288025889963</v>
      </c>
      <c r="J33" s="55" t="str">
        <f t="shared" si="1"/>
        <v>Druze</v>
      </c>
      <c r="K33" s="31">
        <f>(GETPIVOTDATA("prematurity_by_birth_week",$A$28,"prematurity_by_birth_week","week premature","Mother_Religion_Ethnicity","Druze")-G33)^2/G33</f>
        <v>1.5914411622942921</v>
      </c>
      <c r="L33" s="31">
        <f>(GETPIVOTDATA("prematurity_by_birth_week",$A$28,"prematurity_by_birth_week","week not premature","Mother_Religion_Ethnicity","Druze")-H33)^2/H33</f>
        <v>0.69579288025889963</v>
      </c>
    </row>
    <row r="34" spans="1:18" x14ac:dyDescent="0.25">
      <c r="A34" s="48" t="s">
        <v>1538</v>
      </c>
      <c r="B34">
        <v>1</v>
      </c>
      <c r="C34">
        <v>1</v>
      </c>
      <c r="D34">
        <v>2</v>
      </c>
      <c r="F34" s="55" t="str">
        <f t="shared" si="0"/>
        <v>Ethiopian</v>
      </c>
      <c r="G34" s="31">
        <f>GETPIVOTDATA("prematurity_by_birth_week",$A$28,"prematurity_by_birth_week","week premature")*GETPIVOTDATA("prematurity_by_birth_week",$A$28,"Mother_Religion_Ethnicity","Ethiopian")/GETPIVOTDATA("prematurity_by_birth_week",$A$28)</f>
        <v>0.60841423948220064</v>
      </c>
      <c r="H34" s="31">
        <f>GETPIVOTDATA("prematurity_by_birth_week",$A$28,"prematurity_by_birth_week","week not premature")*GETPIVOTDATA("prematurity_by_birth_week",$A$28,"Mother_Religion_Ethnicity","Ethiopian")/GETPIVOTDATA("prematurity_by_birth_week",$A$28)</f>
        <v>1.3915857605177993</v>
      </c>
      <c r="J34" s="55" t="str">
        <f t="shared" si="1"/>
        <v>Ethiopian</v>
      </c>
      <c r="K34" s="31">
        <f>(GETPIVOTDATA("prematurity_by_birth_week",$A$28,"prematurity_by_birth_week","week premature","Mother_Religion_Ethnicity","Ethiopian")-G34)^2/G34</f>
        <v>0.25203126075879639</v>
      </c>
      <c r="L34" s="31">
        <f>(GETPIVOTDATA("prematurity_by_birth_week",$A$28,"prematurity_by_birth_week","week not premature","Mother_Religion_Ethnicity","Ethiopian")-H34)^2/H34</f>
        <v>0.11019041168059</v>
      </c>
    </row>
    <row r="35" spans="1:18" x14ac:dyDescent="0.25">
      <c r="A35" s="48" t="s">
        <v>1539</v>
      </c>
      <c r="B35">
        <v>65</v>
      </c>
      <c r="C35">
        <v>148</v>
      </c>
      <c r="D35">
        <v>213</v>
      </c>
      <c r="F35" s="55" t="str">
        <f t="shared" si="0"/>
        <v>Muslim Arab</v>
      </c>
      <c r="G35" s="31">
        <f>GETPIVOTDATA("prematurity_by_birth_week",$A$28,"prematurity_by_birth_week","week premature")*GETPIVOTDATA("prematurity_by_birth_week",$A$28,"Mother_Religion_Ethnicity","Muslim Arab")/GETPIVOTDATA("prematurity_by_birth_week",$A$28)</f>
        <v>64.796116504854368</v>
      </c>
      <c r="H35" s="31">
        <f>GETPIVOTDATA("prematurity_by_birth_week",$A$28,"prematurity_by_birth_week","week not premature")*GETPIVOTDATA("prematurity_by_birth_week",$A$28,"Mother_Religion_Ethnicity","Muslim Arab")/GETPIVOTDATA("prematurity_by_birth_week",$A$28)</f>
        <v>148.20388349514562</v>
      </c>
      <c r="J35" s="55" t="str">
        <f t="shared" si="1"/>
        <v>Muslim Arab</v>
      </c>
      <c r="K35" s="31">
        <f>(GETPIVOTDATA("prematurity_by_birth_week",$A$28,"prematurity_by_birth_week","week premature","Mother_Religion_Ethnicity","Muslim Arab")-G35)^2/G35</f>
        <v>6.4152732964613496E-4</v>
      </c>
      <c r="L35" s="31">
        <f>(GETPIVOTDATA("prematurity_by_birth_week",$A$28,"prematurity_by_birth_week","week not premature","Mother_Religion_Ethnicity","Muslim Arab")-H35)^2/H35</f>
        <v>2.8048171621734087E-4</v>
      </c>
    </row>
    <row r="36" spans="1:18" x14ac:dyDescent="0.25">
      <c r="A36" s="48" t="s">
        <v>1540</v>
      </c>
      <c r="B36">
        <v>3</v>
      </c>
      <c r="C36">
        <v>16</v>
      </c>
      <c r="D36">
        <v>19</v>
      </c>
      <c r="F36" s="55" t="str">
        <f t="shared" si="0"/>
        <v>Russian Christian</v>
      </c>
      <c r="G36" s="31">
        <f>GETPIVOTDATA("prematurity_by_birth_week",$A$28,"prematurity_by_birth_week","week premature")*GETPIVOTDATA("prematurity_by_birth_week",$A$28,"Mother_Religion_Ethnicity","Russian Christian")/GETPIVOTDATA("prematurity_by_birth_week",$A$28)</f>
        <v>5.7799352750809065</v>
      </c>
      <c r="H36" s="31">
        <f>GETPIVOTDATA("prematurity_by_birth_week",$A$28,"prematurity_by_birth_week","week not premature")*GETPIVOTDATA("prematurity_by_birth_week",$A$28,"Mother_Religion_Ethnicity","Russian Christian")/GETPIVOTDATA("prematurity_by_birth_week",$A$28)</f>
        <v>13.220064724919094</v>
      </c>
      <c r="J36" s="55" t="str">
        <f t="shared" si="1"/>
        <v>Russian Christian</v>
      </c>
      <c r="K36" s="31">
        <f>(GETPIVOTDATA("prematurity_by_birth_week",$A$28,"prematurity_by_birth_week","week premature","Mother_Religion_Ethnicity","Russian Christian")-G36)^2/G36</f>
        <v>1.3370461373429445</v>
      </c>
      <c r="L36" s="31">
        <f>(GETPIVOTDATA("prematurity_by_birth_week",$A$28,"prematurity_by_birth_week","week not premature","Mother_Religion_Ethnicity","Russian Christian")-H36)^2/H36</f>
        <v>0.58456900888482188</v>
      </c>
    </row>
    <row r="37" spans="1:18" x14ac:dyDescent="0.25">
      <c r="A37" s="48" t="s">
        <v>1490</v>
      </c>
      <c r="B37">
        <v>94</v>
      </c>
      <c r="C37">
        <v>215</v>
      </c>
      <c r="D37">
        <v>309</v>
      </c>
    </row>
    <row r="40" spans="1:18" x14ac:dyDescent="0.25">
      <c r="A40" s="48" t="s">
        <v>1678</v>
      </c>
    </row>
    <row r="41" spans="1:18" x14ac:dyDescent="0.25">
      <c r="A41" t="s">
        <v>1512</v>
      </c>
      <c r="B41" t="s">
        <v>1530</v>
      </c>
      <c r="N41">
        <f>SUM(K43:L45)</f>
        <v>4.6956576055130759</v>
      </c>
      <c r="O41">
        <f>_xlfn.CHISQ.INV.RT(0.05,2)</f>
        <v>5.9914645471079817</v>
      </c>
      <c r="P41" s="74">
        <f>_xlfn.CHISQ.TEST(B43:C45,G43:H45)</f>
        <v>9.5576452430202449E-2</v>
      </c>
      <c r="R41">
        <f>_xlfn.CHISQ.INV.RT(P41,2)</f>
        <v>4.6956576055130759</v>
      </c>
    </row>
    <row r="42" spans="1:18" x14ac:dyDescent="0.25">
      <c r="A42" t="s">
        <v>1565</v>
      </c>
      <c r="B42" t="s">
        <v>1661</v>
      </c>
      <c r="C42" t="s">
        <v>1658</v>
      </c>
      <c r="D42" t="s">
        <v>1490</v>
      </c>
      <c r="F42" s="31"/>
      <c r="G42" s="31" t="s">
        <v>1563</v>
      </c>
      <c r="H42" s="31" t="s">
        <v>1564</v>
      </c>
      <c r="J42" s="31"/>
      <c r="K42" s="31" t="s">
        <v>1563</v>
      </c>
      <c r="L42" s="31" t="s">
        <v>1564</v>
      </c>
    </row>
    <row r="43" spans="1:18" x14ac:dyDescent="0.25">
      <c r="A43" s="48" t="s">
        <v>1544</v>
      </c>
      <c r="B43">
        <v>21</v>
      </c>
      <c r="C43">
        <v>28</v>
      </c>
      <c r="D43">
        <v>49</v>
      </c>
      <c r="F43" s="31" t="str">
        <f>A43</f>
        <v>Religious</v>
      </c>
      <c r="G43" s="31">
        <f>GETPIVOTDATA("prematurity_by_birth_week",$A$41,"prematurity_by_birth_week","week premature")*GETPIVOTDATA("prematurity_by_birth_week",$A$41,"Mother_Religiousness","Religious")/GETPIVOTDATA("prematurity_by_birth_week",$A$41)</f>
        <v>14.762820512820513</v>
      </c>
      <c r="H43" s="31">
        <f>GETPIVOTDATA("prematurity_by_birth_week",$A$41,"prematurity_by_birth_week","week not premature")*GETPIVOTDATA("prematurity_by_birth_week",$A$41,"Mother_Religiousness","Religious")/GETPIVOTDATA("prematurity_by_birth_week",$A$41)</f>
        <v>34.237179487179489</v>
      </c>
      <c r="J43" s="31" t="str">
        <f>F43</f>
        <v>Religious</v>
      </c>
      <c r="K43" s="31">
        <f>(GETPIVOTDATA("prematurity_by_birth_week",$A$41,"prematurity_by_birth_week","week premature","Mother_Religiousness","Religious")-G43)^2/G43</f>
        <v>2.6351609383524282</v>
      </c>
      <c r="L43" s="31">
        <f>(GETPIVOTDATA("prematurity_by_birth_week",$A$41,"prematurity_by_birth_week","week not premature","Mother_Religiousness","Religious")-H43)^2/H43</f>
        <v>1.1362620559868273</v>
      </c>
    </row>
    <row r="44" spans="1:18" x14ac:dyDescent="0.25">
      <c r="A44" s="48" t="s">
        <v>1543</v>
      </c>
      <c r="B44">
        <v>50</v>
      </c>
      <c r="C44">
        <v>134</v>
      </c>
      <c r="D44">
        <v>184</v>
      </c>
      <c r="F44" s="31" t="str">
        <f>A44</f>
        <v>Secular</v>
      </c>
      <c r="G44" s="31">
        <f>GETPIVOTDATA("prematurity_by_birth_week",$A$41,"prematurity_by_birth_week","week premature")*GETPIVOTDATA("prematurity_by_birth_week",$A$41,"Mother_Religiousness","Secular")/GETPIVOTDATA("prematurity_by_birth_week",$A$41)</f>
        <v>55.435897435897438</v>
      </c>
      <c r="H44" s="31">
        <f>GETPIVOTDATA("prematurity_by_birth_week",$A$41,"prematurity_by_birth_week","week not premature")*GETPIVOTDATA("prematurity_by_birth_week",$A$41,"Mother_Religiousness","Secular")/GETPIVOTDATA("prematurity_by_birth_week",$A$41)</f>
        <v>128.56410256410257</v>
      </c>
      <c r="J44" s="31" t="str">
        <f>F44</f>
        <v>Secular</v>
      </c>
      <c r="K44" s="31">
        <f>(GETPIVOTDATA("prematurity_by_birth_week",$A$41,"prematurity_by_birth_week","week premature","Mother_Religiousness","Secular")-G44)^2/G44</f>
        <v>0.5330297208188054</v>
      </c>
      <c r="L44" s="31">
        <f>(GETPIVOTDATA("prematurity_by_birth_week",$A$41,"prematurity_by_birth_week","week not premature","Mother_Religiousness","Secular")-H44)^2/H44</f>
        <v>0.22983850347232831</v>
      </c>
    </row>
    <row r="45" spans="1:18" x14ac:dyDescent="0.25">
      <c r="A45" s="48" t="s">
        <v>1545</v>
      </c>
      <c r="B45">
        <v>21</v>
      </c>
      <c r="C45">
        <v>54</v>
      </c>
      <c r="D45">
        <v>75</v>
      </c>
      <c r="F45" s="31" t="str">
        <f>A45</f>
        <v>Traditional</v>
      </c>
      <c r="G45" s="31">
        <f>GETPIVOTDATA("prematurity_by_birth_week",$A$41,"prematurity_by_birth_week","week premature")*GETPIVOTDATA("prematurity_by_birth_week",$A$41,"Mother_Religiousness","Traditional")/GETPIVOTDATA("prematurity_by_birth_week",$A$41)</f>
        <v>22.596153846153847</v>
      </c>
      <c r="H45" s="31">
        <f>GETPIVOTDATA("prematurity_by_birth_week",$A$41,"prematurity_by_birth_week","week not premature")*GETPIVOTDATA("prematurity_by_birth_week",$A$41,"Mother_Religiousness","Traditional")/GETPIVOTDATA("prematurity_by_birth_week",$A$41)</f>
        <v>52.403846153846153</v>
      </c>
      <c r="J45" s="31" t="str">
        <f>F45</f>
        <v>Traditional</v>
      </c>
      <c r="K45" s="31">
        <f>(GETPIVOTDATA("prematurity_by_birth_week",$A$41,"prematurity_by_birth_week","week premature","Mother_Religiousness","Traditional")-G45)^2/G45</f>
        <v>0.11274959083469728</v>
      </c>
      <c r="L45" s="31">
        <f>(GETPIVOTDATA("prematurity_by_birth_week",$A$41,"prematurity_by_birth_week","week not premature","Mother_Religiousness","Traditional")-H45)^2/H45</f>
        <v>4.8616796047988742E-2</v>
      </c>
    </row>
    <row r="46" spans="1:18" x14ac:dyDescent="0.25">
      <c r="A46" s="48" t="s">
        <v>1493</v>
      </c>
      <c r="B46">
        <v>2</v>
      </c>
      <c r="C46">
        <v>2</v>
      </c>
      <c r="D46">
        <v>4</v>
      </c>
    </row>
    <row r="47" spans="1:18" x14ac:dyDescent="0.25">
      <c r="A47" s="48" t="s">
        <v>1490</v>
      </c>
      <c r="B47">
        <v>94</v>
      </c>
      <c r="C47">
        <v>218</v>
      </c>
      <c r="D47">
        <v>312</v>
      </c>
    </row>
    <row r="49" spans="1:18" x14ac:dyDescent="0.25">
      <c r="A49" s="48" t="s">
        <v>1679</v>
      </c>
    </row>
    <row r="50" spans="1:18" x14ac:dyDescent="0.25">
      <c r="A50" t="s">
        <v>1512</v>
      </c>
      <c r="B50" t="s">
        <v>1530</v>
      </c>
      <c r="N50">
        <f>SUM(K52:L54)</f>
        <v>5.3530752035161733</v>
      </c>
      <c r="O50">
        <f>_xlfn.CHISQ.INV.RT(0.05,2)</f>
        <v>5.9914645471079817</v>
      </c>
      <c r="P50" s="74">
        <f>_xlfn.CHISQ.TEST(B52:C54,G52:H54)</f>
        <v>6.8800958547868329E-2</v>
      </c>
      <c r="R50">
        <f>_xlfn.CHISQ.INV.RT(P50,2)</f>
        <v>5.3530752035161733</v>
      </c>
    </row>
    <row r="51" spans="1:18" x14ac:dyDescent="0.25">
      <c r="A51" t="s">
        <v>1566</v>
      </c>
      <c r="B51" t="s">
        <v>1661</v>
      </c>
      <c r="C51" t="s">
        <v>1658</v>
      </c>
      <c r="D51" t="s">
        <v>1490</v>
      </c>
      <c r="F51" s="31"/>
      <c r="G51" s="31" t="s">
        <v>1563</v>
      </c>
      <c r="H51" s="31" t="s">
        <v>1564</v>
      </c>
      <c r="J51" s="31"/>
      <c r="K51" s="31" t="s">
        <v>1563</v>
      </c>
      <c r="L51" s="31" t="s">
        <v>1564</v>
      </c>
    </row>
    <row r="52" spans="1:18" x14ac:dyDescent="0.25">
      <c r="A52" s="48" t="s">
        <v>1548</v>
      </c>
      <c r="B52">
        <v>6</v>
      </c>
      <c r="C52">
        <v>18</v>
      </c>
      <c r="D52">
        <v>24</v>
      </c>
      <c r="F52" s="31" t="str">
        <f>A52</f>
        <v>Elementary</v>
      </c>
      <c r="G52" s="31">
        <f>GETPIVOTDATA("prematurity_by_birth_week",$A$50,"prematurity_by_birth_week","week premature")*GETPIVOTDATA("prematurity_by_birth_week",$A$50,"Mother_Education","Elementary")/GETPIVOTDATA("prematurity_by_birth_week",$A$50)</f>
        <v>7.254019292604502</v>
      </c>
      <c r="H52" s="31">
        <f>GETPIVOTDATA("prematurity_by_birth_week",$A$50,"prematurity_by_birth_week","week not premature")*GETPIVOTDATA("prematurity_by_birth_week",$A$50,"Mother_Education","Elementary")/GETPIVOTDATA("prematurity_by_birth_week",$A$50)</f>
        <v>16.7459807073955</v>
      </c>
      <c r="J52" s="31" t="str">
        <f>F52</f>
        <v>Elementary</v>
      </c>
      <c r="K52" s="31">
        <f>(GETPIVOTDATA("prematurity_by_birth_week",$A$50,"prematurity_by_birth_week","week premature","Mother_Education","Elementary")-G52)^2/G52</f>
        <v>0.21678525005131022</v>
      </c>
      <c r="L52" s="31">
        <f>(GETPIVOTDATA("prematurity_by_birth_week",$A$50,"prematurity_by_birth_week","week not premature","Mother_Education","Elementary")-H52)^2/H52</f>
        <v>9.3906974676604166E-2</v>
      </c>
    </row>
    <row r="53" spans="1:18" x14ac:dyDescent="0.25">
      <c r="A53" s="48" t="s">
        <v>1547</v>
      </c>
      <c r="B53">
        <v>51</v>
      </c>
      <c r="C53">
        <v>142</v>
      </c>
      <c r="D53">
        <v>193</v>
      </c>
      <c r="F53" s="31" t="str">
        <f>A53</f>
        <v>High-school</v>
      </c>
      <c r="G53" s="31">
        <f>GETPIVOTDATA("prematurity_by_birth_week",$A$50,"prematurity_by_birth_week","week premature")*GETPIVOTDATA("prematurity_by_birth_week",$A$50,"Mother_Education","High-school")/GETPIVOTDATA("prematurity_by_birth_week",$A$50)</f>
        <v>58.334405144694536</v>
      </c>
      <c r="H53" s="31">
        <f>GETPIVOTDATA("prematurity_by_birth_week",$A$50,"prematurity_by_birth_week","week not premature")*GETPIVOTDATA("prematurity_by_birth_week",$A$50,"Mother_Education","High-school")/GETPIVOTDATA("prematurity_by_birth_week",$A$50)</f>
        <v>134.66559485530547</v>
      </c>
      <c r="J53" s="31" t="str">
        <f>F53</f>
        <v>High-school</v>
      </c>
      <c r="K53" s="31">
        <f>(GETPIVOTDATA("prematurity_by_birth_week",$A$50,"prematurity_by_birth_week","week premature","Mother_Education","High-school")-G53)^2/G53</f>
        <v>0.92215732196275169</v>
      </c>
      <c r="L53" s="31">
        <f>(GETPIVOTDATA("prematurity_by_birth_week",$A$50,"prematurity_by_birth_week","week not premature","Mother_Education","High-school")-H53)^2/H53</f>
        <v>0.39945985375344922</v>
      </c>
    </row>
    <row r="54" spans="1:18" x14ac:dyDescent="0.25">
      <c r="A54" s="48" t="s">
        <v>1546</v>
      </c>
      <c r="B54">
        <v>37</v>
      </c>
      <c r="C54">
        <v>57</v>
      </c>
      <c r="D54">
        <v>94</v>
      </c>
      <c r="F54" s="31" t="str">
        <f>A54</f>
        <v>Academic</v>
      </c>
      <c r="G54" s="31">
        <f>GETPIVOTDATA("prematurity_by_birth_week",$A$50,"prematurity_by_birth_week","week premature")*GETPIVOTDATA("prematurity_by_birth_week",$A$50,"Mother_Education","Academic")/GETPIVOTDATA("prematurity_by_birth_week",$A$50)</f>
        <v>28.411575562700964</v>
      </c>
      <c r="H54" s="31">
        <f>GETPIVOTDATA("prematurity_by_birth_week",$A$50,"prematurity_by_birth_week","week not premature")*GETPIVOTDATA("prematurity_by_birth_week",$A$50,"Mother_Education","Academic")/GETPIVOTDATA("prematurity_by_birth_week",$A$50)</f>
        <v>65.588424437299039</v>
      </c>
      <c r="J54" s="31" t="str">
        <f>F54</f>
        <v>Academic</v>
      </c>
      <c r="K54" s="31">
        <f>(GETPIVOTDATA("prematurity_by_birth_week",$A$50,"prematurity_by_birth_week","week premature","Mother_Education","Academic")-G54)^2/G54</f>
        <v>2.5961613481242334</v>
      </c>
      <c r="L54" s="31">
        <f>(GETPIVOTDATA("prematurity_by_birth_week",$A$50,"prematurity_by_birth_week","week not premature","Mother_Education","Academic")-H54)^2/H54</f>
        <v>1.1246044549478253</v>
      </c>
    </row>
    <row r="55" spans="1:18" x14ac:dyDescent="0.25">
      <c r="A55" s="48" t="s">
        <v>1490</v>
      </c>
      <c r="B55">
        <v>94</v>
      </c>
      <c r="C55">
        <v>217</v>
      </c>
      <c r="D55">
        <v>311</v>
      </c>
    </row>
    <row r="58" spans="1:18" x14ac:dyDescent="0.25">
      <c r="A58" s="48" t="s">
        <v>1680</v>
      </c>
    </row>
    <row r="59" spans="1:18" x14ac:dyDescent="0.25">
      <c r="A59" t="s">
        <v>1512</v>
      </c>
      <c r="B59" t="s">
        <v>1530</v>
      </c>
      <c r="N59">
        <f>SUM(K61:L63)</f>
        <v>3.1997383838083318</v>
      </c>
      <c r="O59">
        <f>_xlfn.CHISQ.INV.RT(0.05,2)</f>
        <v>5.9914645471079817</v>
      </c>
      <c r="P59" s="74">
        <f>_xlfn.CHISQ.TEST(B61:C63,G61:H63)</f>
        <v>0.20192292942110637</v>
      </c>
      <c r="R59">
        <f>_xlfn.CHISQ.INV.RT(P59,2)</f>
        <v>3.1997383838083318</v>
      </c>
    </row>
    <row r="60" spans="1:18" x14ac:dyDescent="0.25">
      <c r="A60" t="s">
        <v>1608</v>
      </c>
      <c r="B60" t="s">
        <v>1661</v>
      </c>
      <c r="C60" t="s">
        <v>1658</v>
      </c>
      <c r="D60" t="s">
        <v>1490</v>
      </c>
      <c r="F60" s="31"/>
      <c r="G60" s="31" t="s">
        <v>1563</v>
      </c>
      <c r="H60" s="31" t="s">
        <v>1564</v>
      </c>
      <c r="J60" s="31"/>
      <c r="K60" s="31" t="s">
        <v>1563</v>
      </c>
      <c r="L60" s="31" t="s">
        <v>1564</v>
      </c>
    </row>
    <row r="61" spans="1:18" x14ac:dyDescent="0.25">
      <c r="A61" s="48" t="s">
        <v>1550</v>
      </c>
      <c r="B61">
        <v>2</v>
      </c>
      <c r="C61">
        <v>2</v>
      </c>
      <c r="D61">
        <v>4</v>
      </c>
      <c r="F61" s="31" t="str">
        <f>A61</f>
        <v>Above average</v>
      </c>
      <c r="G61" s="31">
        <f>GETPIVOTDATA("prematurity_by_birth_week",$A$59,"prematurity_by_birth_week","week premature")*GETPIVOTDATA("prematurity_by_birth_week",$A$59,"Mother_Economic_Status","Above average")/GETPIVOTDATA("prematurity_by_birth_week",$A$59)</f>
        <v>1.2429378531073447</v>
      </c>
      <c r="H61" s="31">
        <f>GETPIVOTDATA("prematurity_by_birth_week",$A$59,"prematurity_by_birth_week","week not premature")*GETPIVOTDATA("prematurity_by_birth_week",$A$59,"Mother_Economic_Status","Above average")/GETPIVOTDATA("prematurity_by_birth_week",$A$59)</f>
        <v>2.7570621468926553</v>
      </c>
      <c r="J61" s="31" t="str">
        <f>F61</f>
        <v>Above average</v>
      </c>
      <c r="K61" s="31">
        <f>(GETPIVOTDATA("prematurity_by_birth_week",$A$59,"prematurity_by_birth_week","week premature","Mother_Economic_Status","Above average")-G61)^2/G61</f>
        <v>0.4611196712891627</v>
      </c>
      <c r="L61" s="31">
        <f>(GETPIVOTDATA("prematurity_by_birth_week",$A$59,"prematurity_by_birth_week","week not premature","Mother_Economic_Status","Above average")-H61)^2/H61</f>
        <v>0.20788181902380287</v>
      </c>
    </row>
    <row r="62" spans="1:18" x14ac:dyDescent="0.25">
      <c r="A62" s="48" t="s">
        <v>1496</v>
      </c>
      <c r="B62">
        <v>22</v>
      </c>
      <c r="C62">
        <v>35</v>
      </c>
      <c r="D62">
        <v>57</v>
      </c>
      <c r="F62" s="31" t="str">
        <f>A62</f>
        <v>Average</v>
      </c>
      <c r="G62" s="31">
        <f>GETPIVOTDATA("prematurity_by_birth_week",$A$59,"prematurity_by_birth_week","week premature")*GETPIVOTDATA("prematurity_by_birth_week",$A$59,"Mother_Economic_Status","Average")/GETPIVOTDATA("prematurity_by_birth_week",$A$59)</f>
        <v>17.711864406779661</v>
      </c>
      <c r="H62" s="31">
        <f>GETPIVOTDATA("prematurity_by_birth_week",$A$59,"prematurity_by_birth_week","week not premature")*GETPIVOTDATA("prematurity_by_birth_week",$A$59,"Mother_Economic_Status","Average")/GETPIVOTDATA("prematurity_by_birth_week",$A$59)</f>
        <v>39.288135593220339</v>
      </c>
      <c r="J62" s="31" t="str">
        <f>F62</f>
        <v>Average</v>
      </c>
      <c r="K62" s="31">
        <f>(GETPIVOTDATA("prematurity_by_birth_week",$A$59,"prematurity_by_birth_week","week premature","Mother_Economic_Status","Average")-G62)^2/G62</f>
        <v>1.0381801962533452</v>
      </c>
      <c r="L62" s="31">
        <f>(GETPIVOTDATA("prematurity_by_birth_week",$A$59,"prematurity_by_birth_week","week not premature","Mother_Economic_Status","Average")-H62)^2/H62</f>
        <v>0.46803205568798351</v>
      </c>
    </row>
    <row r="63" spans="1:18" x14ac:dyDescent="0.25">
      <c r="A63" s="48" t="s">
        <v>1549</v>
      </c>
      <c r="B63">
        <v>31</v>
      </c>
      <c r="C63">
        <v>85</v>
      </c>
      <c r="D63">
        <v>116</v>
      </c>
      <c r="F63" s="31" t="str">
        <f>A63</f>
        <v>Below average</v>
      </c>
      <c r="G63" s="31">
        <f>GETPIVOTDATA("prematurity_by_birth_week",$A$59,"prematurity_by_birth_week","week premature")*GETPIVOTDATA("prematurity_by_birth_week",$A$59,"Mother_Economic_Status","Below average")/GETPIVOTDATA("prematurity_by_birth_week",$A$59)</f>
        <v>36.045197740112997</v>
      </c>
      <c r="H63" s="31">
        <f>GETPIVOTDATA("prematurity_by_birth_week",$A$59,"prematurity_by_birth_week","week not premature")*GETPIVOTDATA("prematurity_by_birth_week",$A$59,"Mother_Economic_Status","Below average")/GETPIVOTDATA("prematurity_by_birth_week",$A$59)</f>
        <v>79.954802259887003</v>
      </c>
      <c r="J63" s="31" t="str">
        <f>F63</f>
        <v>Below average</v>
      </c>
      <c r="K63" s="31">
        <f>(GETPIVOTDATA("prematurity_by_birth_week",$A$59,"prematurity_by_birth_week","week premature","Mother_Economic_Status","Below average")-G63)^2/G63</f>
        <v>0.70616952694685076</v>
      </c>
      <c r="L63" s="31">
        <f>(GETPIVOTDATA("prematurity_by_birth_week",$A$59,"prematurity_by_birth_week","week not premature","Mother_Economic_Status","Below average")-H63)^2/H63</f>
        <v>0.31835511460718685</v>
      </c>
    </row>
    <row r="64" spans="1:18" x14ac:dyDescent="0.25">
      <c r="A64" s="48" t="s">
        <v>1490</v>
      </c>
      <c r="B64">
        <v>55</v>
      </c>
      <c r="C64">
        <v>122</v>
      </c>
      <c r="D64">
        <v>177</v>
      </c>
    </row>
    <row r="67" spans="1:18" x14ac:dyDescent="0.25">
      <c r="A67" s="48" t="s">
        <v>1567</v>
      </c>
    </row>
    <row r="68" spans="1:18" x14ac:dyDescent="0.25">
      <c r="A68" t="s">
        <v>1512</v>
      </c>
      <c r="B68" t="s">
        <v>1530</v>
      </c>
      <c r="N68">
        <f>SUM(K70:L73)</f>
        <v>10.06861313247283</v>
      </c>
      <c r="O68">
        <f>_xlfn.CHISQ.INV.RT(0.05,3)</f>
        <v>7.8147279032511792</v>
      </c>
      <c r="P68" s="75">
        <f>_xlfn.CHISQ.TEST(B70:C73,G70:H73)</f>
        <v>1.7991812936660221E-2</v>
      </c>
      <c r="R68">
        <f>_xlfn.CHISQ.INV.RT(P68,3)</f>
        <v>10.06861313247283</v>
      </c>
    </row>
    <row r="69" spans="1:18" x14ac:dyDescent="0.25">
      <c r="A69" t="s">
        <v>1567</v>
      </c>
      <c r="B69" t="s">
        <v>1661</v>
      </c>
      <c r="C69" t="s">
        <v>1658</v>
      </c>
      <c r="D69" t="s">
        <v>1490</v>
      </c>
      <c r="F69" s="31"/>
      <c r="G69" s="31" t="s">
        <v>1563</v>
      </c>
      <c r="H69" s="31" t="s">
        <v>1564</v>
      </c>
      <c r="J69" s="31"/>
      <c r="K69" s="31" t="s">
        <v>1563</v>
      </c>
      <c r="L69" s="31" t="s">
        <v>1564</v>
      </c>
    </row>
    <row r="70" spans="1:18" x14ac:dyDescent="0.25">
      <c r="A70" s="48" t="s">
        <v>1551</v>
      </c>
      <c r="B70">
        <v>91</v>
      </c>
      <c r="C70">
        <v>191</v>
      </c>
      <c r="D70">
        <v>282</v>
      </c>
      <c r="F70" s="30" t="str">
        <f>A70</f>
        <v>Never smoked</v>
      </c>
      <c r="G70" s="31">
        <f>GETPIVOTDATA("prematurity_by_birth_week",$A$68,"prematurity_by_birth_week","week premature")*GETPIVOTDATA("prematurity_by_birth_week",$A$68,"Mother_Smoking","Never smoked")/GETPIVOTDATA("prematurity_by_birth_week",$A$68)</f>
        <v>84.327974276527328</v>
      </c>
      <c r="H70" s="31">
        <f>GETPIVOTDATA("prematurity_by_birth_week",$A$68,"prematurity_by_birth_week","week not premature")*GETPIVOTDATA("prematurity_by_birth_week",$A$68,"Mother_Smoking","Never smoked")/GETPIVOTDATA("prematurity_by_birth_week",$A$68)</f>
        <v>197.67202572347267</v>
      </c>
      <c r="J70" s="31" t="str">
        <f>F70</f>
        <v>Never smoked</v>
      </c>
      <c r="K70" s="31">
        <f>(GETPIVOTDATA("prematurity_by_birth_week",$A$68,"prematurity_by_birth_week","week premature","Mother_Smoking","Never smoked")-G70)^2/G70</f>
        <v>0.5278903903075497</v>
      </c>
      <c r="L70" s="31">
        <f>(GETPIVOTDATA("prematurity_by_birth_week",$A$68,"prematurity_by_birth_week","week not premature","Mother_Smoking","Never smoked")-H70)^2/H70</f>
        <v>0.22520094632386295</v>
      </c>
    </row>
    <row r="71" spans="1:18" ht="26.4" x14ac:dyDescent="0.25">
      <c r="A71" s="48" t="s">
        <v>1553</v>
      </c>
      <c r="B71">
        <v>1</v>
      </c>
      <c r="C71">
        <v>17</v>
      </c>
      <c r="D71">
        <v>18</v>
      </c>
      <c r="F71" s="30" t="str">
        <f>A71</f>
        <v>Smokes today as before pregnancy</v>
      </c>
      <c r="G71" s="31">
        <f>GETPIVOTDATA("prematurity_by_birth_week",$A$68,"prematurity_by_birth_week","week premature")*GETPIVOTDATA("prematurity_by_birth_week",$A$68,"Mother_Smoking","Smokes today as before pregnancy")/GETPIVOTDATA("prematurity_by_birth_week",$A$68)</f>
        <v>5.382636655948553</v>
      </c>
      <c r="H71" s="31">
        <f>GETPIVOTDATA("prematurity_by_birth_week",$A$68,"prematurity_by_birth_week","week not premature")*GETPIVOTDATA("prematurity_by_birth_week",$A$68,"Mother_Smoking","Smokes today as before pregnancy")/GETPIVOTDATA("prematurity_by_birth_week",$A$68)</f>
        <v>12.617363344051446</v>
      </c>
      <c r="J71" s="30" t="str">
        <f>F71</f>
        <v>Smokes today as before pregnancy</v>
      </c>
      <c r="K71" s="31">
        <f>(GETPIVOTDATA("prematurity_by_birth_week",$A$68,"prematurity_by_birth_week","week premature","Mother_Smoking","Smokes today as before pregnancy")-G71)^2/G71</f>
        <v>3.5684192126988514</v>
      </c>
      <c r="L71" s="31">
        <f>(GETPIVOTDATA("prematurity_by_birth_week",$A$68,"prematurity_by_birth_week","week not premature","Mother_Smoking","Smokes today as before pregnancy")-H71)^2/H71</f>
        <v>1.5223072788118961</v>
      </c>
    </row>
    <row r="72" spans="1:18" ht="26.4" x14ac:dyDescent="0.25">
      <c r="A72" s="48" t="s">
        <v>1552</v>
      </c>
      <c r="B72">
        <v>1</v>
      </c>
      <c r="C72">
        <v>1</v>
      </c>
      <c r="D72">
        <v>2</v>
      </c>
      <c r="F72" s="30" t="str">
        <f>A72</f>
        <v>Smokes less than before pregnancy</v>
      </c>
      <c r="G72" s="31">
        <f>GETPIVOTDATA("prematurity_by_birth_week",$A$68,"prematurity_by_birth_week","week premature")*GETPIVOTDATA("prematurity_by_birth_week",$A$68,"Mother_Smoking","Smokes less than before pregnancy")/GETPIVOTDATA("prematurity_by_birth_week",$A$68)</f>
        <v>0.59807073954983925</v>
      </c>
      <c r="H72" s="31">
        <f>GETPIVOTDATA("prematurity_by_birth_week",$A$68,"prematurity_by_birth_week","week not premature")*GETPIVOTDATA("prematurity_by_birth_week",$A$68,"Mother_Smoking","Smokes less than before pregnancy")/GETPIVOTDATA("prematurity_by_birth_week",$A$68)</f>
        <v>1.4019292604501608</v>
      </c>
      <c r="J72" s="30" t="str">
        <f>F72</f>
        <v>Smokes less than before pregnancy</v>
      </c>
      <c r="K72" s="31">
        <f>(GETPIVOTDATA("prematurity_by_birth_week",$A$68,"prematurity_by_birth_week","week premature","Mother_Smoking","Smokes less than before pregnancy")-G72)^2/G72</f>
        <v>0.27011375030252738</v>
      </c>
      <c r="L72" s="31">
        <f>(GETPIVOTDATA("prematurity_by_birth_week",$A$68,"prematurity_by_birth_week","week not premature","Mother_Smoking","Smokes less than before pregnancy")-H72)^2/H72</f>
        <v>0.11523201274373875</v>
      </c>
    </row>
    <row r="73" spans="1:18" x14ac:dyDescent="0.25">
      <c r="A73" s="48" t="s">
        <v>1554</v>
      </c>
      <c r="B73">
        <v>0</v>
      </c>
      <c r="C73">
        <v>9</v>
      </c>
      <c r="D73">
        <v>9</v>
      </c>
      <c r="F73" s="30" t="str">
        <f>A73</f>
        <v>Stopped smoking completely</v>
      </c>
      <c r="G73" s="31">
        <f>GETPIVOTDATA("prematurity_by_birth_week",$A$68,"prematurity_by_birth_week","week premature")*GETPIVOTDATA("prematurity_by_birth_week",$A$68,"Mother_Smoking","Stopped smoking completely")/GETPIVOTDATA("prematurity_by_birth_week",$A$68)</f>
        <v>2.6913183279742765</v>
      </c>
      <c r="H73" s="31">
        <f>GETPIVOTDATA("prematurity_by_birth_week",$A$68,"prematurity_by_birth_week","week not premature")*GETPIVOTDATA("prematurity_by_birth_week",$A$68,"Mother_Smoking","Stopped smoking completely")/GETPIVOTDATA("prematurity_by_birth_week",$A$68)</f>
        <v>6.3086816720257231</v>
      </c>
      <c r="J73" s="30" t="str">
        <f>F73</f>
        <v>Stopped smoking completely</v>
      </c>
      <c r="K73" s="31">
        <f>(GETPIVOTDATA("prematurity_by_birth_week",$A$68,"prematurity_by_birth_week","week premature","Mother_Smoking","Stopped smoking completely")-G73)^2/G73</f>
        <v>2.6913183279742765</v>
      </c>
      <c r="L73" s="31">
        <f>(GETPIVOTDATA("prematurity_by_birth_week",$A$68,"prematurity_by_birth_week","week not premature","Mother_Smoking","Stopped smoking completely")-H73)^2/H73</f>
        <v>1.1481312133101276</v>
      </c>
    </row>
    <row r="74" spans="1:18" x14ac:dyDescent="0.25">
      <c r="A74" s="48" t="s">
        <v>1490</v>
      </c>
      <c r="B74">
        <v>93</v>
      </c>
      <c r="C74">
        <v>218</v>
      </c>
      <c r="D74">
        <v>311</v>
      </c>
    </row>
    <row r="77" spans="1:18" x14ac:dyDescent="0.25">
      <c r="A77" s="48" t="s">
        <v>1612</v>
      </c>
    </row>
    <row r="78" spans="1:18" x14ac:dyDescent="0.25">
      <c r="A78" t="s">
        <v>1512</v>
      </c>
      <c r="B78" t="s">
        <v>1530</v>
      </c>
      <c r="N78">
        <f>SUM(K80:L81)</f>
        <v>6.3912087166022671</v>
      </c>
      <c r="O78">
        <f>_xlfn.CHISQ.INV.RT(0.05,1)</f>
        <v>3.8414588206941236</v>
      </c>
      <c r="P78" s="75">
        <f>_xlfn.CHISQ.TEST(B80:C81,G80:H81)</f>
        <v>1.1468690857842578E-2</v>
      </c>
      <c r="R78">
        <f>_xlfn.CHISQ.INV.RT(P78,1)</f>
        <v>6.391208716602276</v>
      </c>
    </row>
    <row r="79" spans="1:18" x14ac:dyDescent="0.25">
      <c r="A79" t="s">
        <v>1612</v>
      </c>
      <c r="B79" t="s">
        <v>1661</v>
      </c>
      <c r="C79" t="s">
        <v>1658</v>
      </c>
      <c r="D79" t="s">
        <v>1490</v>
      </c>
      <c r="F79" s="31"/>
      <c r="G79" s="31" t="s">
        <v>1563</v>
      </c>
      <c r="H79" s="31" t="s">
        <v>1564</v>
      </c>
      <c r="J79" s="31"/>
      <c r="K79" s="31" t="s">
        <v>1563</v>
      </c>
      <c r="L79" s="31" t="s">
        <v>1564</v>
      </c>
    </row>
    <row r="80" spans="1:18" x14ac:dyDescent="0.25">
      <c r="A80" s="48" t="s">
        <v>1576</v>
      </c>
      <c r="B80">
        <v>58</v>
      </c>
      <c r="C80">
        <v>104</v>
      </c>
      <c r="D80">
        <v>162</v>
      </c>
      <c r="F80" s="54" t="str">
        <f>A80</f>
        <v>Doesnt smoke</v>
      </c>
      <c r="G80" s="31">
        <f>GETPIVOTDATA("prematurity_by_birth_week",$A$78,"prematurity_by_birth_week","week premature")*GETPIVOTDATA("prematurity_by_birth_week",$A$78,"Partner_Smoking","Doesnt smoke")/GETPIVOTDATA("prematurity_by_birth_week",$A$78)</f>
        <v>47.960526315789473</v>
      </c>
      <c r="H80" s="31">
        <f>GETPIVOTDATA("prematurity_by_birth_week",$A$78,"prematurity_by_birth_week","week not premature")*GETPIVOTDATA("prematurity_by_birth_week",$A$78,"Partner_Smoking","Doesnt smoke")/GETPIVOTDATA("prematurity_by_birth_week",$A$78)</f>
        <v>114.03947368421052</v>
      </c>
      <c r="J80" s="31" t="str">
        <f>F80</f>
        <v>Doesnt smoke</v>
      </c>
      <c r="K80" s="31">
        <f>(GETPIVOTDATA("prematurity_by_birth_week",$A$78,"prematurity_by_birth_week","week premature","Partner_Smoking","Doesnt smoke")-G80)^2/G80</f>
        <v>2.1015414049527115</v>
      </c>
      <c r="L80" s="31">
        <f>(GETPIVOTDATA("prematurity_by_birth_week",$A$78,"prematurity_by_birth_week","week not premature","Partner_Smoking","Doesnt smoke")-H80)^2/H80</f>
        <v>0.88382582451282132</v>
      </c>
    </row>
    <row r="81" spans="1:18" x14ac:dyDescent="0.25">
      <c r="A81" s="48" t="s">
        <v>1555</v>
      </c>
      <c r="B81">
        <v>32</v>
      </c>
      <c r="C81">
        <v>110</v>
      </c>
      <c r="D81">
        <v>142</v>
      </c>
      <c r="F81" s="54" t="str">
        <f>A81</f>
        <v>Smoke</v>
      </c>
      <c r="G81" s="31">
        <f>GETPIVOTDATA("prematurity_by_birth_week",$A$78,"prematurity_by_birth_week","week premature")*GETPIVOTDATA("prematurity_by_birth_week",$A$78,"Partner_Smoking","Smoke")/GETPIVOTDATA("prematurity_by_birth_week",$A$78)</f>
        <v>42.039473684210527</v>
      </c>
      <c r="H81" s="31">
        <f>GETPIVOTDATA("prematurity_by_birth_week",$A$78,"prematurity_by_birth_week","week not premature")*GETPIVOTDATA("prematurity_by_birth_week",$A$78,"Partner_Smoking","Smoke")/GETPIVOTDATA("prematurity_by_birth_week",$A$78)</f>
        <v>99.96052631578948</v>
      </c>
      <c r="J81" s="31" t="str">
        <f>F81</f>
        <v>Smoke</v>
      </c>
      <c r="K81" s="31">
        <f>(GETPIVOTDATA("prematurity_by_birth_week",$A$78,"prematurity_by_birth_week","week premature","Partner_Smoking","Smoke")-G81)^2/G81</f>
        <v>2.3975331521291494</v>
      </c>
      <c r="L81" s="31">
        <f>(GETPIVOTDATA("prematurity_by_birth_week",$A$78,"prematurity_by_birth_week","week not premature","Partner_Smoking","Smoke")-H81)^2/H81</f>
        <v>1.0083083350075848</v>
      </c>
    </row>
    <row r="82" spans="1:18" x14ac:dyDescent="0.25">
      <c r="A82" s="48" t="s">
        <v>1490</v>
      </c>
      <c r="B82">
        <v>90</v>
      </c>
      <c r="C82">
        <v>214</v>
      </c>
      <c r="D82">
        <v>304</v>
      </c>
    </row>
    <row r="85" spans="1:18" x14ac:dyDescent="0.25">
      <c r="A85" t="s">
        <v>1614</v>
      </c>
    </row>
    <row r="86" spans="1:18" x14ac:dyDescent="0.25">
      <c r="A86" t="s">
        <v>1512</v>
      </c>
      <c r="B86" t="s">
        <v>1530</v>
      </c>
      <c r="N86">
        <f>SUM(K88:L90)</f>
        <v>7.9294851149814152</v>
      </c>
      <c r="O86">
        <f>_xlfn.CHISQ.INV.RT(0.05,2)</f>
        <v>5.9914645471079817</v>
      </c>
      <c r="P86" s="76">
        <f>_xlfn.CHISQ.TEST(B88:C90,G88:H90)</f>
        <v>1.8972920419994665E-2</v>
      </c>
      <c r="R86">
        <f>_xlfn.CHISQ.INV.RT(P86,2)</f>
        <v>7.9294851149814152</v>
      </c>
    </row>
    <row r="87" spans="1:18" x14ac:dyDescent="0.25">
      <c r="A87" t="s">
        <v>1614</v>
      </c>
      <c r="B87" t="s">
        <v>1661</v>
      </c>
      <c r="C87" t="s">
        <v>1658</v>
      </c>
      <c r="D87" t="s">
        <v>1490</v>
      </c>
      <c r="F87" s="31"/>
      <c r="G87" s="31" t="s">
        <v>1563</v>
      </c>
      <c r="H87" s="31" t="s">
        <v>1564</v>
      </c>
      <c r="J87" s="31"/>
      <c r="K87" s="31" t="s">
        <v>1563</v>
      </c>
      <c r="L87" s="31" t="s">
        <v>1564</v>
      </c>
    </row>
    <row r="88" spans="1:18" x14ac:dyDescent="0.25">
      <c r="A88" s="48" t="s">
        <v>1556</v>
      </c>
      <c r="B88">
        <v>38</v>
      </c>
      <c r="C88">
        <v>120</v>
      </c>
      <c r="D88">
        <v>158</v>
      </c>
      <c r="F88" s="31" t="str">
        <f>A88</f>
        <v>First trimester</v>
      </c>
      <c r="G88" s="31">
        <f>GETPIVOTDATA("prematurity_by_birth_week",$A$86,"prematurity_by_birth_week","week premature")*GETPIVOTDATA("prematurity_by_birth_week",$A$86,"Pregnancy_Tracking_Start","First trimester")/GETPIVOTDATA("prematurity_by_birth_week",$A$86)</f>
        <v>48.377850162866451</v>
      </c>
      <c r="H88" s="31">
        <f>GETPIVOTDATA("prematurity_by_birth_week",$A$86,"prematurity_by_birth_week","week not premature")*GETPIVOTDATA("prematurity_by_birth_week",$A$86,"Pregnancy_Tracking_Start","First trimester")/GETPIVOTDATA("prematurity_by_birth_week",$A$86)</f>
        <v>109.62214983713355</v>
      </c>
      <c r="J88" s="31" t="str">
        <f>F88</f>
        <v>First trimester</v>
      </c>
      <c r="K88" s="31">
        <f>(GETPIVOTDATA("prematurity_by_birth_week",$A$86,"prematurity_by_birth_week","week premature","Pregnancy_Tracking_Start","First trimester")-G88)^2/G88</f>
        <v>2.2262207526860034</v>
      </c>
      <c r="L88" s="31">
        <f>(GETPIVOTDATA("prematurity_by_birth_week",$A$86,"prematurity_by_birth_week","week not premature","Pregnancy_Tracking_Start","First trimester")-H88)^2/H88</f>
        <v>0.98246361855626441</v>
      </c>
    </row>
    <row r="89" spans="1:18" x14ac:dyDescent="0.25">
      <c r="A89" s="48" t="s">
        <v>1557</v>
      </c>
      <c r="B89">
        <v>48</v>
      </c>
      <c r="C89">
        <v>73</v>
      </c>
      <c r="D89">
        <v>121</v>
      </c>
      <c r="F89" s="31" t="str">
        <f>A89</f>
        <v>Second trimester</v>
      </c>
      <c r="G89" s="31">
        <f>GETPIVOTDATA("prematurity_by_birth_week",$A$86,"prematurity_by_birth_week","week premature")*GETPIVOTDATA("prematurity_by_birth_week",$A$86,"Pregnancy_Tracking_Start","Second trimester")/GETPIVOTDATA("prematurity_by_birth_week",$A$86)</f>
        <v>37.048859934853418</v>
      </c>
      <c r="H89" s="31">
        <f>GETPIVOTDATA("prematurity_by_birth_week",$A$86,"prematurity_by_birth_week","week not premature")*GETPIVOTDATA("prematurity_by_birth_week",$A$86,"Pregnancy_Tracking_Start","Second trimester")/GETPIVOTDATA("prematurity_by_birth_week",$A$86)</f>
        <v>83.951140065146575</v>
      </c>
      <c r="J89" s="31" t="str">
        <f>F89</f>
        <v>Second trimester</v>
      </c>
      <c r="K89" s="31">
        <f>(GETPIVOTDATA("prematurity_by_birth_week",$A$86,"prematurity_by_birth_week","week premature","Pregnancy_Tracking_Start","Second trimester")-G89)^2/G89</f>
        <v>3.2370083435047317</v>
      </c>
      <c r="L89" s="31">
        <f>(GETPIVOTDATA("prematurity_by_birth_week",$A$86,"prematurity_by_birth_week","week not premature","Pregnancy_Tracking_Start","Second trimester")-H89)^2/H89</f>
        <v>1.4285388933776733</v>
      </c>
    </row>
    <row r="90" spans="1:18" x14ac:dyDescent="0.25">
      <c r="A90" s="48" t="s">
        <v>1558</v>
      </c>
      <c r="B90">
        <v>8</v>
      </c>
      <c r="C90">
        <v>20</v>
      </c>
      <c r="D90">
        <v>28</v>
      </c>
      <c r="F90" s="31" t="str">
        <f>A90</f>
        <v>Third trimester</v>
      </c>
      <c r="G90" s="31">
        <f>GETPIVOTDATA("prematurity_by_birth_week",$A$86,"prematurity_by_birth_week","week premature")*GETPIVOTDATA("prematurity_by_birth_week",$A$86,"Pregnancy_Tracking_Start","Third trimester")/GETPIVOTDATA("prematurity_by_birth_week",$A$86)</f>
        <v>8.5732899022801305</v>
      </c>
      <c r="H90" s="31">
        <f>GETPIVOTDATA("prematurity_by_birth_week",$A$86,"prematurity_by_birth_week","week not premature")*GETPIVOTDATA("prematurity_by_birth_week",$A$86,"Pregnancy_Tracking_Start","Third trimester")/GETPIVOTDATA("prematurity_by_birth_week",$A$86)</f>
        <v>19.426710097719869</v>
      </c>
      <c r="J90" s="31" t="str">
        <f>F90</f>
        <v>Third trimester</v>
      </c>
      <c r="K90" s="31">
        <f>(GETPIVOTDATA("prematurity_by_birth_week",$A$86,"prematurity_by_birth_week","week premature","Pregnancy_Tracking_Start","Third trimester")-G90)^2/G90</f>
        <v>3.8335494985297501E-2</v>
      </c>
      <c r="L90" s="31">
        <f>(GETPIVOTDATA("prematurity_by_birth_week",$A$86,"prematurity_by_birth_week","week not premature","Pregnancy_Tracking_Start","Third trimester")-H90)^2/H90</f>
        <v>1.6918011871445846E-2</v>
      </c>
    </row>
    <row r="91" spans="1:18" x14ac:dyDescent="0.25">
      <c r="A91" s="48" t="s">
        <v>1490</v>
      </c>
      <c r="B91">
        <v>94</v>
      </c>
      <c r="C91">
        <v>213</v>
      </c>
      <c r="D91">
        <v>307</v>
      </c>
    </row>
    <row r="94" spans="1:18" x14ac:dyDescent="0.25">
      <c r="A94" t="s">
        <v>1615</v>
      </c>
    </row>
    <row r="95" spans="1:18" x14ac:dyDescent="0.25">
      <c r="A95" t="s">
        <v>1512</v>
      </c>
      <c r="B95" t="s">
        <v>1530</v>
      </c>
      <c r="N95">
        <f>SUM(K97:L99)</f>
        <v>6.2483215421636169</v>
      </c>
      <c r="O95">
        <f>_xlfn.CHISQ.INV.RT(0.05,2)</f>
        <v>5.9914645471079817</v>
      </c>
      <c r="P95" s="76">
        <f>_xlfn.CHISQ.TEST(B97:C99,G97:H99)</f>
        <v>4.3973822245514986E-2</v>
      </c>
      <c r="R95">
        <f>_xlfn.CHISQ.INV.RT(P95,2)</f>
        <v>6.2483215421636169</v>
      </c>
    </row>
    <row r="96" spans="1:18" x14ac:dyDescent="0.25">
      <c r="A96" t="s">
        <v>1615</v>
      </c>
      <c r="B96" t="s">
        <v>1661</v>
      </c>
      <c r="C96" t="s">
        <v>1658</v>
      </c>
      <c r="D96" t="s">
        <v>1490</v>
      </c>
      <c r="F96" s="31"/>
      <c r="G96" s="31" t="s">
        <v>1563</v>
      </c>
      <c r="H96" s="31" t="s">
        <v>1564</v>
      </c>
      <c r="J96" s="31"/>
      <c r="K96" s="31" t="s">
        <v>1563</v>
      </c>
      <c r="L96" s="31" t="s">
        <v>1564</v>
      </c>
    </row>
    <row r="97" spans="1:18" x14ac:dyDescent="0.25">
      <c r="A97" s="55" t="s">
        <v>1561</v>
      </c>
      <c r="B97" s="31">
        <v>0</v>
      </c>
      <c r="C97" s="31">
        <v>4</v>
      </c>
      <c r="D97" s="31">
        <v>4</v>
      </c>
      <c r="F97" s="30" t="str">
        <f>A97</f>
        <v>Adequate pregnancy monitoring</v>
      </c>
      <c r="G97" s="31">
        <f>GETPIVOTDATA("prematurity_by_birth_week",$A$95,"prematurity_by_birth_week","week premature")*GETPIVOTDATA("prematurity_by_birth_week",$A$95,"Kessner_Index","Adequate pregnancy monitoring")/GETPIVOTDATA("prematurity_by_birth_week",$A$95)</f>
        <v>1.2051282051282051</v>
      </c>
      <c r="H97" s="31">
        <f>GETPIVOTDATA("prematurity_by_birth_week",$A$95,"prematurity_by_birth_week","week not premature")*GETPIVOTDATA("prematurity_by_birth_week",$A$95,"Kessner_Index","Adequate pregnancy monitoring")/GETPIVOTDATA("prematurity_by_birth_week",$A$95)</f>
        <v>2.7948717948717947</v>
      </c>
      <c r="J97" s="30" t="str">
        <f>F97</f>
        <v>Adequate pregnancy monitoring</v>
      </c>
      <c r="K97" s="31">
        <f>(GETPIVOTDATA("prematurity_by_birth_week",$A$95,"prematurity_by_birth_week","week premature","Kessner_Index","Adequate pregnancy monitoring")-G97)^2/G97</f>
        <v>1.2051282051282051</v>
      </c>
      <c r="L97" s="31">
        <f>(GETPIVOTDATA("prematurity_by_birth_week",$A$95,"prematurity_by_birth_week","week not premature","Kessner_Index","Adequate pregnancy monitoring")-H97)^2/H97</f>
        <v>0.51964243707362989</v>
      </c>
    </row>
    <row r="98" spans="1:18" x14ac:dyDescent="0.25">
      <c r="A98" s="55" t="s">
        <v>1559</v>
      </c>
      <c r="B98" s="31">
        <v>28</v>
      </c>
      <c r="C98" s="31">
        <v>91</v>
      </c>
      <c r="D98" s="31">
        <v>119</v>
      </c>
      <c r="F98" s="30" t="str">
        <f>A98</f>
        <v>Medium pregnancy monitoring</v>
      </c>
      <c r="G98" s="31">
        <f>GETPIVOTDATA("prematurity_by_birth_week",$A$95,"prematurity_by_birth_week","week premature")*GETPIVOTDATA("prematurity_by_birth_week",$A$95,"Kessner_Index","Medium pregnancy monitoring")/GETPIVOTDATA("prematurity_by_birth_week",$A$95)</f>
        <v>35.852564102564102</v>
      </c>
      <c r="H98" s="31">
        <f>GETPIVOTDATA("prematurity_by_birth_week",$A$95,"prematurity_by_birth_week","week not premature")*GETPIVOTDATA("prematurity_by_birth_week",$A$95,"Kessner_Index","Medium pregnancy monitoring")/GETPIVOTDATA("prematurity_by_birth_week",$A$95)</f>
        <v>83.147435897435898</v>
      </c>
      <c r="J98" s="30" t="str">
        <f>F98</f>
        <v>Medium pregnancy monitoring</v>
      </c>
      <c r="K98" s="31">
        <f>(GETPIVOTDATA("prematurity_by_birth_week",$A$95,"prematurity_by_birth_week","week premature","Kessner_Index","Medium pregnancy monitoring")-G98)^2/G98</f>
        <v>1.7198982702737395</v>
      </c>
      <c r="L98" s="31">
        <f>(GETPIVOTDATA("prematurity_by_birth_week",$A$95,"prematurity_by_birth_week","week not premature","Kessner_Index","Medium pregnancy monitoring")-H98)^2/H98</f>
        <v>0.74160751103546563</v>
      </c>
    </row>
    <row r="99" spans="1:18" x14ac:dyDescent="0.25">
      <c r="A99" s="55" t="s">
        <v>1560</v>
      </c>
      <c r="B99" s="31">
        <v>66</v>
      </c>
      <c r="C99" s="31">
        <v>123</v>
      </c>
      <c r="D99" s="31">
        <v>189</v>
      </c>
      <c r="F99" s="30" t="str">
        <f>A99</f>
        <v>Inadequate pregnancy monitoring</v>
      </c>
      <c r="G99" s="31">
        <f>GETPIVOTDATA("prematurity_by_birth_week",$A$95,"prematurity_by_birth_week","week premature")*GETPIVOTDATA("prematurity_by_birth_week",$A$95,"Kessner_Index","Inadequate pregnancy monitoring")/GETPIVOTDATA("prematurity_by_birth_week",$A$95)</f>
        <v>56.942307692307693</v>
      </c>
      <c r="H99" s="31">
        <f>GETPIVOTDATA("prematurity_by_birth_week",$A$95,"prematurity_by_birth_week","week not premature")*GETPIVOTDATA("prematurity_by_birth_week",$A$95,"Kessner_Index","Inadequate pregnancy monitoring")/GETPIVOTDATA("prematurity_by_birth_week",$A$95)</f>
        <v>132.05769230769232</v>
      </c>
      <c r="J99" s="30" t="str">
        <f>F99</f>
        <v>Inadequate pregnancy monitoring</v>
      </c>
      <c r="K99" s="31">
        <f>(GETPIVOTDATA("prematurity_by_birth_week",$A$95,"prematurity_by_birth_week","week premature","Kessner_Index","Inadequate pregnancy monitoring")-G99)^2/G99</f>
        <v>1.440787935468786</v>
      </c>
      <c r="L99" s="31">
        <f>(GETPIVOTDATA("prematurity_by_birth_week",$A$95,"prematurity_by_birth_week","week not premature","Kessner_Index","Inadequate pregnancy monitoring")-H99)^2/H99</f>
        <v>0.62125718318379042</v>
      </c>
    </row>
    <row r="100" spans="1:18" x14ac:dyDescent="0.25">
      <c r="A100" s="48" t="s">
        <v>1490</v>
      </c>
      <c r="B100">
        <v>94</v>
      </c>
      <c r="C100">
        <v>218</v>
      </c>
      <c r="D100">
        <v>312</v>
      </c>
    </row>
    <row r="102" spans="1:18" x14ac:dyDescent="0.25">
      <c r="A102" s="48" t="s">
        <v>1675</v>
      </c>
    </row>
    <row r="103" spans="1:18" x14ac:dyDescent="0.25">
      <c r="A103" t="s">
        <v>1512</v>
      </c>
      <c r="B103" t="s">
        <v>1530</v>
      </c>
      <c r="N103">
        <f>SUM(K105:L106)</f>
        <v>13.155844925599052</v>
      </c>
      <c r="O103">
        <f>_xlfn.CHISQ.INV.RT(0.05,1)</f>
        <v>3.8414588206941236</v>
      </c>
      <c r="P103" s="75">
        <f>_xlfn.CHISQ.TEST(B105:C106,G105:H106)</f>
        <v>2.8662376053541634E-4</v>
      </c>
      <c r="R103">
        <f>_xlfn.CHISQ.INV.RT(P103,1)</f>
        <v>13.15584492559881</v>
      </c>
    </row>
    <row r="104" spans="1:18" x14ac:dyDescent="0.25">
      <c r="A104" t="s">
        <v>1616</v>
      </c>
      <c r="B104" t="s">
        <v>1661</v>
      </c>
      <c r="C104" t="s">
        <v>1658</v>
      </c>
      <c r="D104" t="s">
        <v>1490</v>
      </c>
      <c r="F104" s="31"/>
      <c r="G104" s="31" t="s">
        <v>1563</v>
      </c>
      <c r="H104" s="31" t="s">
        <v>1564</v>
      </c>
      <c r="J104" s="31"/>
      <c r="K104" s="31" t="s">
        <v>1563</v>
      </c>
      <c r="L104" s="31" t="s">
        <v>1564</v>
      </c>
    </row>
    <row r="105" spans="1:18" x14ac:dyDescent="0.25">
      <c r="A105" s="48" t="s">
        <v>1534</v>
      </c>
      <c r="B105">
        <v>85</v>
      </c>
      <c r="C105">
        <v>217</v>
      </c>
      <c r="D105">
        <v>302</v>
      </c>
      <c r="F105" s="31" t="str">
        <f>A105</f>
        <v>No</v>
      </c>
      <c r="G105" s="31">
        <f>GETPIVOTDATA("prematurity_by_birth_week",$A$103,"prematurity_by_birth_week","week premature")*GETPIVOTDATA("prematurity_by_birth_week",$A$103,"In Vitro Fertilization","No")/GETPIVOTDATA("prematurity_by_birth_week",$A$103)</f>
        <v>89.625806451612902</v>
      </c>
      <c r="H105" s="31">
        <f>GETPIVOTDATA("prematurity_by_birth_week",$A$103,"prematurity_by_birth_week","week not premature")*GETPIVOTDATA("prematurity_by_birth_week",$A$103,"In Vitro Fertilization","No")/GETPIVOTDATA("prematurity_by_birth_week",$A$103)</f>
        <v>212.3741935483871</v>
      </c>
      <c r="J105" s="31" t="str">
        <f>F105</f>
        <v>No</v>
      </c>
      <c r="K105" s="31">
        <f>(GETPIVOTDATA("prematurity_by_birth_week",$A$103,"prematurity_by_birth_week","week premature","In Vitro Fertilization","No")-G105)^2/G105</f>
        <v>0.23874915244791611</v>
      </c>
      <c r="L105" s="31">
        <f>(GETPIVOTDATA("prematurity_by_birth_week",$A$103,"prematurity_by_birth_week","week not premature","In Vitro Fertilization","No")-H105)^2/H105</f>
        <v>0.10075652305141414</v>
      </c>
    </row>
    <row r="106" spans="1:18" x14ac:dyDescent="0.25">
      <c r="A106" s="48" t="s">
        <v>1535</v>
      </c>
      <c r="B106">
        <v>7</v>
      </c>
      <c r="C106">
        <v>1</v>
      </c>
      <c r="D106">
        <v>8</v>
      </c>
      <c r="F106" s="31" t="str">
        <f>A106</f>
        <v>Yes</v>
      </c>
      <c r="G106" s="31">
        <f>GETPIVOTDATA("prematurity_by_birth_week",$A$103,"prematurity_by_birth_week","week premature")*GETPIVOTDATA("prematurity_by_birth_week",$A$103,"In Vitro Fertilization","Yes")/GETPIVOTDATA("prematurity_by_birth_week",$A$103)</f>
        <v>2.3741935483870966</v>
      </c>
      <c r="H106" s="31">
        <f>GETPIVOTDATA("prematurity_by_birth_week",$A$103,"prematurity_by_birth_week","week not premature")*GETPIVOTDATA("prematurity_by_birth_week",$A$103,"In Vitro Fertilization","Yes")/GETPIVOTDATA("prematurity_by_birth_week",$A$103)</f>
        <v>5.6258064516129034</v>
      </c>
      <c r="J106" s="31" t="str">
        <f>F106</f>
        <v>Yes</v>
      </c>
      <c r="K106" s="31">
        <f>(GETPIVOTDATA("prematurity_by_birth_week",$A$103,"prematurity_by_birth_week","week premature","In Vitro Fertilization","Yes")-G106)^2/G106</f>
        <v>9.0127805049088359</v>
      </c>
      <c r="L106" s="31">
        <f>(GETPIVOTDATA("prematurity_by_birth_week",$A$103,"prematurity_by_birth_week","week not premature","In Vitro Fertilization","Yes")-H106)^2/H106</f>
        <v>3.8035587451908848</v>
      </c>
    </row>
    <row r="107" spans="1:18" x14ac:dyDescent="0.25">
      <c r="A107" s="48" t="s">
        <v>1490</v>
      </c>
      <c r="B107">
        <v>92</v>
      </c>
      <c r="C107">
        <v>218</v>
      </c>
      <c r="D107">
        <v>310</v>
      </c>
    </row>
    <row r="111" spans="1:18" x14ac:dyDescent="0.25">
      <c r="A111" t="s">
        <v>1681</v>
      </c>
    </row>
    <row r="112" spans="1:18" x14ac:dyDescent="0.25">
      <c r="A112" s="47" t="s">
        <v>1646</v>
      </c>
      <c r="B112" s="47" t="s">
        <v>1530</v>
      </c>
      <c r="N112">
        <f>SUM(K114:L115)</f>
        <v>6.9536521696301055</v>
      </c>
      <c r="O112">
        <f>_xlfn.CHISQ.INV.RT(0.05,1)</f>
        <v>3.8414588206941236</v>
      </c>
      <c r="P112" s="75">
        <f>_xlfn.CHISQ.TEST(B114:C115,G114:H115)</f>
        <v>8.3648293929090862E-3</v>
      </c>
      <c r="R112">
        <f>_xlfn.CHISQ.INV.RT(P112,1)</f>
        <v>6.9536521696301099</v>
      </c>
    </row>
    <row r="113" spans="1:12" x14ac:dyDescent="0.25">
      <c r="A113" s="47" t="s">
        <v>1681</v>
      </c>
      <c r="B113" t="s">
        <v>1661</v>
      </c>
      <c r="C113" t="s">
        <v>1658</v>
      </c>
      <c r="D113" t="s">
        <v>1490</v>
      </c>
      <c r="F113" s="31"/>
      <c r="G113" s="31" t="s">
        <v>1563</v>
      </c>
      <c r="H113" s="31" t="s">
        <v>1564</v>
      </c>
      <c r="J113" s="31"/>
      <c r="K113" s="31" t="s">
        <v>1563</v>
      </c>
      <c r="L113" s="31" t="s">
        <v>1564</v>
      </c>
    </row>
    <row r="114" spans="1:12" x14ac:dyDescent="0.25">
      <c r="A114" s="48" t="s">
        <v>1534</v>
      </c>
      <c r="B114">
        <v>76</v>
      </c>
      <c r="C114">
        <v>181</v>
      </c>
      <c r="D114">
        <v>257</v>
      </c>
      <c r="F114" s="31" t="str">
        <f>A114</f>
        <v>No</v>
      </c>
      <c r="G114" s="31">
        <f>GETPIVOTDATA("Pre-Pregnancy consultation",$A$112,"prematurity_by_birth_week","week premature")*GETPIVOTDATA("Pre-Pregnancy consultation",$A$112,"Pre-Pregnancy consultation","No")/GETPIVOTDATA("Pre-Pregnancy consultation",$A$112)</f>
        <v>78.088461538461544</v>
      </c>
      <c r="H114" s="31">
        <f>GETPIVOTDATA("Pre-Pregnancy consultation",$A$112,"prematurity_by_birth_week","week not premature")*GETPIVOTDATA("Pre-Pregnancy consultation",$A$112,"Pre-Pregnancy consultation","No")/GETPIVOTDATA("Pre-Pregnancy consultation",$A$112)</f>
        <v>178.91153846153847</v>
      </c>
      <c r="J114" s="31" t="str">
        <f>F114</f>
        <v>No</v>
      </c>
      <c r="K114" s="31">
        <f>(GETPIVOTDATA("Pre-Pregnancy consultation",$A$112,"prematurity_by_birth_week","week premature","Pre-Pregnancy consultation","No")-G114)^2/G114</f>
        <v>5.5855519646585319E-2</v>
      </c>
      <c r="L114" s="31">
        <f>(GETPIVOTDATA("Pre-Pregnancy consultation",$A$112,"prematurity_by_birth_week","week not premature","Pre-Pregnancy consultation","No")-H114)^2/H114</f>
        <v>2.4378928464531383E-2</v>
      </c>
    </row>
    <row r="115" spans="1:12" x14ac:dyDescent="0.25">
      <c r="A115" s="48" t="s">
        <v>1535</v>
      </c>
      <c r="B115">
        <v>3</v>
      </c>
      <c r="C115">
        <v>0</v>
      </c>
      <c r="D115">
        <v>3</v>
      </c>
      <c r="F115" s="31" t="str">
        <f>A115</f>
        <v>Yes</v>
      </c>
      <c r="G115" s="31">
        <f>GETPIVOTDATA("Pre-Pregnancy consultation",$A$112,"prematurity_by_birth_week","week premature")*GETPIVOTDATA("Pre-Pregnancy consultation",$A$112,"Pre-Pregnancy consultation","Yes")/GETPIVOTDATA("Pre-Pregnancy consultation",$A$112)</f>
        <v>0.91153846153846152</v>
      </c>
      <c r="H115" s="31">
        <f>GETPIVOTDATA("Pre-Pregnancy consultation",$A$112,"prematurity_by_birth_week","week not premature")*GETPIVOTDATA("Pre-Pregnancy consultation",$A$112,"Pre-Pregnancy consultation","Yes")/GETPIVOTDATA("Pre-Pregnancy consultation",$A$112)</f>
        <v>2.0884615384615386</v>
      </c>
      <c r="J115" s="31" t="str">
        <f>F115</f>
        <v>Yes</v>
      </c>
      <c r="K115" s="31">
        <f>(GETPIVOTDATA("Pre-Pregnancy consultation",$A$112,"prematurity_by_birth_week","week premature","Pre-Pregnancy consultation","Yes")-G115)^2/G115</f>
        <v>4.7849561830574503</v>
      </c>
      <c r="L115" s="31">
        <f>(GETPIVOTDATA("Pre-Pregnancy consultation",$A$112,"prematurity_by_birth_week","week not premature","Pre-Pregnancy consultation","Yes")-H115)^2/H115</f>
        <v>2.0884615384615386</v>
      </c>
    </row>
    <row r="116" spans="1:12" x14ac:dyDescent="0.25">
      <c r="A116" s="48" t="s">
        <v>1490</v>
      </c>
      <c r="B116">
        <v>79</v>
      </c>
      <c r="C116">
        <v>181</v>
      </c>
      <c r="D116">
        <v>260</v>
      </c>
    </row>
  </sheetData>
  <pageMargins left="0.7" right="0.7" top="0.75" bottom="0.75" header="0.3" footer="0.3"/>
  <pageSetup paperSize="9" orientation="portrait" horizontalDpi="0" verticalDpi="0" r:id="rId1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3117-49AA-4D62-BE5C-0D6B35C1622D}">
  <dimension ref="A1:R116"/>
  <sheetViews>
    <sheetView topLeftCell="A15" workbookViewId="0">
      <pane xSplit="1" topLeftCell="B1" activePane="topRight" state="frozen"/>
      <selection pane="topRight" activeCell="F121" sqref="F121"/>
    </sheetView>
  </sheetViews>
  <sheetFormatPr defaultRowHeight="13.2" x14ac:dyDescent="0.25"/>
  <cols>
    <col min="1" max="1" width="33.44140625" bestFit="1" customWidth="1"/>
    <col min="2" max="2" width="16.21875" bestFit="1" customWidth="1"/>
    <col min="3" max="3" width="18.6640625" bestFit="1" customWidth="1"/>
    <col min="4" max="4" width="11.33203125" bestFit="1" customWidth="1"/>
    <col min="5" max="5" width="11.33203125" customWidth="1"/>
    <col min="6" max="6" width="32.109375" customWidth="1"/>
    <col min="7" max="7" width="9.21875" bestFit="1" customWidth="1"/>
    <col min="8" max="8" width="12.21875" bestFit="1" customWidth="1"/>
    <col min="10" max="10" width="29.77734375" customWidth="1"/>
    <col min="11" max="11" width="9.21875" bestFit="1" customWidth="1"/>
    <col min="12" max="12" width="12.21875" bestFit="1" customWidth="1"/>
    <col min="14" max="14" width="13.33203125" customWidth="1"/>
    <col min="15" max="15" width="13.5546875" customWidth="1"/>
    <col min="16" max="16" width="14.88671875" customWidth="1"/>
    <col min="18" max="18" width="11" customWidth="1"/>
  </cols>
  <sheetData>
    <row r="1" spans="1:18" ht="13.8" x14ac:dyDescent="0.3">
      <c r="A1" s="56" t="s">
        <v>1572</v>
      </c>
      <c r="B1" s="50"/>
      <c r="F1" s="56" t="s">
        <v>1569</v>
      </c>
      <c r="J1" s="56" t="s">
        <v>1577</v>
      </c>
      <c r="N1" s="57" t="s">
        <v>1573</v>
      </c>
      <c r="O1" t="s">
        <v>1683</v>
      </c>
      <c r="P1" s="56" t="s">
        <v>1574</v>
      </c>
      <c r="R1" t="s">
        <v>1682</v>
      </c>
    </row>
    <row r="2" spans="1:18" x14ac:dyDescent="0.25">
      <c r="A2" s="50"/>
      <c r="B2" s="50"/>
      <c r="F2" s="50"/>
      <c r="J2" s="50"/>
      <c r="N2" s="86"/>
      <c r="P2" s="50"/>
    </row>
    <row r="3" spans="1:18" x14ac:dyDescent="0.25">
      <c r="A3" t="s">
        <v>1674</v>
      </c>
      <c r="B3" s="50"/>
    </row>
    <row r="4" spans="1:18" x14ac:dyDescent="0.25">
      <c r="A4" t="s">
        <v>1512</v>
      </c>
      <c r="B4" t="s">
        <v>1530</v>
      </c>
      <c r="N4">
        <f>SUM(K6:L8)</f>
        <v>1.665819484743116</v>
      </c>
      <c r="O4">
        <f>_xlfn.CHISQ.INV.RT(0.05,2)</f>
        <v>5.9914645471079817</v>
      </c>
      <c r="P4" s="74">
        <f>_xlfn.CHISQ.TEST(B6:C8,G6:H8)</f>
        <v>0.43478233937553817</v>
      </c>
      <c r="R4">
        <f>_xlfn.CHISQ.INV.RT(P4,2)</f>
        <v>1.665819484743116</v>
      </c>
    </row>
    <row r="5" spans="1:18" x14ac:dyDescent="0.25">
      <c r="A5" t="s">
        <v>1603</v>
      </c>
      <c r="B5" t="s">
        <v>1661</v>
      </c>
      <c r="C5" t="s">
        <v>1658</v>
      </c>
      <c r="D5" t="s">
        <v>1490</v>
      </c>
      <c r="F5" s="31"/>
      <c r="G5" s="31" t="s">
        <v>1563</v>
      </c>
      <c r="H5" s="31" t="s">
        <v>1564</v>
      </c>
      <c r="J5" s="31"/>
      <c r="K5" s="31" t="s">
        <v>1563</v>
      </c>
      <c r="L5" s="31" t="s">
        <v>1564</v>
      </c>
    </row>
    <row r="6" spans="1:18" x14ac:dyDescent="0.25">
      <c r="A6" s="48" t="s">
        <v>1597</v>
      </c>
      <c r="B6">
        <v>0</v>
      </c>
      <c r="C6">
        <v>2</v>
      </c>
      <c r="D6">
        <v>2</v>
      </c>
      <c r="F6" s="54" t="s">
        <v>1598</v>
      </c>
      <c r="G6" s="31">
        <f>GETPIVOTDATA("prematurity_by_birth_week",$A$4,"prematurity_by_birth_week","week premature")*GETPIVOTDATA("prematurity_by_birth_week",$A$4,"Mother_Age_Catecory","&lt;20")/GETPIVOTDATA("prematurity_by_birth_week",$A$4)</f>
        <v>0.60256410256410253</v>
      </c>
      <c r="H6" s="31">
        <f>GETPIVOTDATA("prematurity_by_birth_week",$A$4,"prematurity_by_birth_week","week not premature")*GETPIVOTDATA("prematurity_by_birth_week",$A$4,"Mother_Age_Catecory","&lt;20")/GETPIVOTDATA("prematurity_by_birth_week",$A$4)</f>
        <v>1.3974358974358974</v>
      </c>
      <c r="J6" s="54" t="s">
        <v>1598</v>
      </c>
      <c r="K6" s="31">
        <f>(GETPIVOTDATA("prematurity_by_birth_week",$A$4,"prematurity_by_birth_week","week premature","Mother_Age_Catecory","&lt;20")-G6)^2/G6</f>
        <v>0.60256410256410253</v>
      </c>
      <c r="L6" s="31">
        <f>(GETPIVOTDATA("prematurity_by_birth_week",$A$4,"prematurity_by_birth_week","week not premature","Mother_Age_Catecory","&lt;20")-H6)^2/H6</f>
        <v>0.25982121853681495</v>
      </c>
    </row>
    <row r="7" spans="1:18" x14ac:dyDescent="0.25">
      <c r="A7" s="48" t="s">
        <v>1570</v>
      </c>
      <c r="B7">
        <v>91</v>
      </c>
      <c r="C7">
        <v>204</v>
      </c>
      <c r="D7">
        <v>295</v>
      </c>
      <c r="F7" s="31" t="s">
        <v>1506</v>
      </c>
      <c r="G7" s="31">
        <f>GETPIVOTDATA("prematurity_by_birth_week",$A$4,"prematurity_by_birth_week","week premature")*GETPIVOTDATA("prematurity_by_birth_week",$A$4,"Mother_Age_Catecory","20-39")/GETPIVOTDATA("prematurity_by_birth_week",$A$4)</f>
        <v>88.878205128205124</v>
      </c>
      <c r="H7" s="31">
        <f>GETPIVOTDATA("prematurity_by_birth_week",$A$4,"prematurity_by_birth_week","week not premature")*GETPIVOTDATA("prematurity_by_birth_week",$A$4,"Mother_Age_Catecory","20-39")/GETPIVOTDATA("prematurity_by_birth_week",$A$4)</f>
        <v>206.12179487179486</v>
      </c>
      <c r="J7" s="31" t="s">
        <v>1506</v>
      </c>
      <c r="K7" s="31">
        <f>(GETPIVOTDATA("prematurity_by_birth_week",$A$4,"prematurity_by_birth_week","week premature","Mother_Age_Catecory","20-39")-G7)^2/G7</f>
        <v>5.0653739817100994E-2</v>
      </c>
      <c r="L7" s="31">
        <f>(GETPIVOTDATA("prematurity_by_birth_week",$A$4,"prematurity_by_birth_week","week not premature","Mother_Age_Catecory","20-39")-H7)^2/H7</f>
        <v>2.1841520838566192E-2</v>
      </c>
    </row>
    <row r="8" spans="1:18" x14ac:dyDescent="0.25">
      <c r="A8" s="48" t="s">
        <v>1571</v>
      </c>
      <c r="B8">
        <v>3</v>
      </c>
      <c r="C8">
        <v>12</v>
      </c>
      <c r="D8">
        <v>15</v>
      </c>
      <c r="F8" s="31" t="s">
        <v>1507</v>
      </c>
      <c r="G8" s="31">
        <f>GETPIVOTDATA("prematurity_by_birth_week",$A$4,"prematurity_by_birth_week","week premature")*GETPIVOTDATA("prematurity_by_birth_week",$A$4,"Mother_Age_Catecory","&gt;=40")/GETPIVOTDATA("prematurity_by_birth_week",$A$4)</f>
        <v>4.5192307692307692</v>
      </c>
      <c r="H8" s="31">
        <f>GETPIVOTDATA("prematurity_by_birth_week",$A$4,"prematurity_by_birth_week","week not premature")*GETPIVOTDATA("prematurity_by_birth_week",$A$4,"Mother_Age_Catecory","&gt;=40")/GETPIVOTDATA("prematurity_by_birth_week",$A$4)</f>
        <v>10.48076923076923</v>
      </c>
      <c r="J8" s="31" t="s">
        <v>1507</v>
      </c>
      <c r="K8" s="31">
        <f>(GETPIVOTDATA("prematurity_by_birth_week",$A$4,"prematurity_by_birth_week","week premature","Mother_Age_Catecory","&gt;=40")-G8)^2/G8</f>
        <v>0.51072013093289681</v>
      </c>
      <c r="L8" s="31">
        <f>(GETPIVOTDATA("prematurity_by_birth_week",$A$4,"prematurity_by_birth_week","week not premature","Mother_Age_Catecory","&gt;=40")-H8)^2/H8</f>
        <v>0.22021877205363469</v>
      </c>
    </row>
    <row r="9" spans="1:18" x14ac:dyDescent="0.25">
      <c r="A9" s="48" t="s">
        <v>1490</v>
      </c>
      <c r="B9">
        <v>94</v>
      </c>
      <c r="C9">
        <v>218</v>
      </c>
      <c r="D9">
        <v>312</v>
      </c>
    </row>
    <row r="11" spans="1:18" x14ac:dyDescent="0.25">
      <c r="A11" s="48" t="s">
        <v>1676</v>
      </c>
    </row>
    <row r="12" spans="1:18" x14ac:dyDescent="0.25">
      <c r="A12" t="s">
        <v>1512</v>
      </c>
      <c r="B12" t="s">
        <v>1530</v>
      </c>
      <c r="N12">
        <f>SUM(K14:L15)</f>
        <v>4.0557509318683618</v>
      </c>
      <c r="O12">
        <f>_xlfn.CHISQ.INV.RT(0.05,1)</f>
        <v>3.8414588206941236</v>
      </c>
      <c r="P12" s="75">
        <f>_xlfn.CHISQ.TEST(B14:C15,G14:H15)</f>
        <v>4.4021135829137921E-2</v>
      </c>
      <c r="R12">
        <f>_xlfn.CHISQ.INV.RT(P12,1)</f>
        <v>4.0557509318683609</v>
      </c>
    </row>
    <row r="13" spans="1:18" x14ac:dyDescent="0.25">
      <c r="A13" t="s">
        <v>1617</v>
      </c>
      <c r="B13" t="s">
        <v>1661</v>
      </c>
      <c r="C13" t="s">
        <v>1658</v>
      </c>
      <c r="D13" t="s">
        <v>1490</v>
      </c>
      <c r="F13" s="31"/>
      <c r="G13" s="31" t="s">
        <v>1563</v>
      </c>
      <c r="H13" s="31" t="s">
        <v>1564</v>
      </c>
      <c r="J13" s="31"/>
      <c r="K13" s="31" t="s">
        <v>1563</v>
      </c>
      <c r="L13" s="31" t="s">
        <v>1564</v>
      </c>
    </row>
    <row r="14" spans="1:18" x14ac:dyDescent="0.25">
      <c r="A14" s="48" t="s">
        <v>1534</v>
      </c>
      <c r="B14">
        <v>89</v>
      </c>
      <c r="C14">
        <v>214</v>
      </c>
      <c r="D14">
        <v>303</v>
      </c>
      <c r="F14" s="54" t="str">
        <f>A14</f>
        <v>No</v>
      </c>
      <c r="G14" s="31">
        <f>GETPIVOTDATA("prematurity_by_birth_week",$A$12,"prematurity_by_birth_week","week premature")*GETPIVOTDATA("prematurity_by_birth_week",$A$12,"Mother_Chronic_Or_Hormonal_Diseases","No")/GETPIVOTDATA("prematurity_by_birth_week",$A$12)</f>
        <v>91.581993569131839</v>
      </c>
      <c r="H14" s="31">
        <f>GETPIVOTDATA("prematurity_by_birth_week",$A$12,"prematurity_by_birth_week","week not premature")*GETPIVOTDATA("prematurity_by_birth_week",$A$12,"Mother_Chronic_Or_Hormonal_Diseases","No")/GETPIVOTDATA("prematurity_by_birth_week",$A$12)</f>
        <v>211.41800643086816</v>
      </c>
      <c r="J14" s="31" t="str">
        <f>F14</f>
        <v>No</v>
      </c>
      <c r="K14" s="31">
        <f>(GETPIVOTDATA("prematurity_by_birth_week",$A$12,"prematurity_by_birth_week","week premature","Mother_Chronic_Or_Hormonal_Diseases","No")-G14)^2/G14</f>
        <v>7.2794776912185652E-2</v>
      </c>
      <c r="L14" s="31">
        <f>(GETPIVOTDATA("prematurity_by_birth_week",$A$12,"prematurity_by_birth_week","week not premature","Mother_Chronic_Or_Hormonal_Diseases","No")-H14)^2/H14</f>
        <v>3.1533221335232502E-2</v>
      </c>
    </row>
    <row r="15" spans="1:18" x14ac:dyDescent="0.25">
      <c r="A15" s="48" t="s">
        <v>1535</v>
      </c>
      <c r="B15">
        <v>5</v>
      </c>
      <c r="C15">
        <v>3</v>
      </c>
      <c r="D15">
        <v>8</v>
      </c>
      <c r="F15" s="54" t="str">
        <f>A15</f>
        <v>Yes</v>
      </c>
      <c r="G15" s="31">
        <f>GETPIVOTDATA("prematurity_by_birth_week",$A$12,"prematurity_by_birth_week","week premature")*GETPIVOTDATA("prematurity_by_birth_week",$A$12,"Mother_Chronic_Or_Hormonal_Diseases","Yes")/GETPIVOTDATA("prematurity_by_birth_week",$A$12)</f>
        <v>2.418006430868167</v>
      </c>
      <c r="H15" s="31">
        <f>GETPIVOTDATA("prematurity_by_birth_week",$A$12,"prematurity_by_birth_week","week not premature")*GETPIVOTDATA("prematurity_by_birth_week",$A$12,"Mother_Chronic_Or_Hormonal_Diseases","Yes")/GETPIVOTDATA("prematurity_by_birth_week",$A$12)</f>
        <v>5.581993569131833</v>
      </c>
      <c r="J15" s="31" t="str">
        <f>F15</f>
        <v>Yes</v>
      </c>
      <c r="K15" s="31">
        <f>(GETPIVOTDATA("prematurity_by_birth_week",$A$12,"prematurity_by_birth_week","week premature","Mother_Chronic_Or_Hormonal_Diseases","Yes")-G15)^2/G15</f>
        <v>2.757102175549019</v>
      </c>
      <c r="L15" s="31">
        <f>(GETPIVOTDATA("prematurity_by_birth_week",$A$12,"prematurity_by_birth_week","week not premature","Mother_Chronic_Or_Hormonal_Diseases","Yes")-H15)^2/H15</f>
        <v>1.1943207580719251</v>
      </c>
    </row>
    <row r="16" spans="1:18" x14ac:dyDescent="0.25">
      <c r="A16" s="48" t="s">
        <v>1490</v>
      </c>
      <c r="B16">
        <v>94</v>
      </c>
      <c r="C16">
        <v>217</v>
      </c>
      <c r="D16">
        <v>311</v>
      </c>
    </row>
    <row r="19" spans="1:18" x14ac:dyDescent="0.25">
      <c r="A19" s="48" t="s">
        <v>1619</v>
      </c>
    </row>
    <row r="20" spans="1:18" x14ac:dyDescent="0.25">
      <c r="A20" t="s">
        <v>1512</v>
      </c>
      <c r="B20" t="s">
        <v>1530</v>
      </c>
      <c r="N20">
        <f>SUM(K22:L24)</f>
        <v>0.23521527894119626</v>
      </c>
      <c r="O20">
        <f>_xlfn.CHISQ.INV.RT(0.05,2)</f>
        <v>5.9914645471079817</v>
      </c>
      <c r="P20" s="74">
        <f>_xlfn.CHISQ.TEST(B22:C24,G22:H24)</f>
        <v>0.88904481028319615</v>
      </c>
      <c r="R20">
        <f>_xlfn.CHISQ.INV.RT(P20,2)</f>
        <v>0.23521527894119626</v>
      </c>
    </row>
    <row r="21" spans="1:18" x14ac:dyDescent="0.25">
      <c r="A21" t="s">
        <v>1619</v>
      </c>
      <c r="B21" t="s">
        <v>1661</v>
      </c>
      <c r="C21" t="s">
        <v>1658</v>
      </c>
      <c r="D21" t="s">
        <v>1490</v>
      </c>
      <c r="F21" s="31"/>
      <c r="G21" s="31" t="s">
        <v>1563</v>
      </c>
      <c r="H21" s="31" t="s">
        <v>1564</v>
      </c>
      <c r="J21" s="31"/>
      <c r="K21" s="31" t="s">
        <v>1563</v>
      </c>
      <c r="L21" s="31" t="s">
        <v>1564</v>
      </c>
    </row>
    <row r="22" spans="1:18" x14ac:dyDescent="0.25">
      <c r="A22" s="48" t="s">
        <v>1531</v>
      </c>
      <c r="B22">
        <v>75</v>
      </c>
      <c r="C22">
        <v>179</v>
      </c>
      <c r="D22">
        <v>254</v>
      </c>
      <c r="F22" s="31" t="str">
        <f>A22</f>
        <v>Isreal</v>
      </c>
      <c r="G22" s="31">
        <f>GETPIVOTDATA("prematurity_by_birth_week",$A$20,"prematurity_by_birth_week","week premature")*GETPIVOTDATA("prematurity_by_birth_week",$A$20,"Mother_Birth_Land","Isreal")/GETPIVOTDATA("prematurity_by_birth_week",$A$20)</f>
        <v>76.525641025641022</v>
      </c>
      <c r="H22" s="31">
        <f>GETPIVOTDATA("prematurity_by_birth_week",$A$20,"prematurity_by_birth_week","week not premature")*GETPIVOTDATA("prematurity_by_birth_week",$A$20,"Mother_Birth_Land","Isreal")/GETPIVOTDATA("prematurity_by_birth_week",$A$20)</f>
        <v>177.47435897435898</v>
      </c>
      <c r="J22" s="31" t="str">
        <f>F22</f>
        <v>Isreal</v>
      </c>
      <c r="K22" s="31">
        <f>(GETPIVOTDATA("prematurity_by_birth_week",$A$20,"prematurity_by_birth_week","week premature","Mother_Birth_Land","Isreal")-G22)^2/G22</f>
        <v>3.041569476483183E-2</v>
      </c>
      <c r="L22" s="31">
        <f>(GETPIVOTDATA("prematurity_by_birth_week",$A$20,"prematurity_by_birth_week","week not premature","Mother_Birth_Land","Isreal")-H22)^2/H22</f>
        <v>1.3115024348138495E-2</v>
      </c>
    </row>
    <row r="23" spans="1:18" x14ac:dyDescent="0.25">
      <c r="A23" s="48" t="s">
        <v>1533</v>
      </c>
      <c r="B23">
        <v>17</v>
      </c>
      <c r="C23">
        <v>35</v>
      </c>
      <c r="D23">
        <v>52</v>
      </c>
      <c r="F23" s="30" t="str">
        <f>A23</f>
        <v>the former Soviet Union</v>
      </c>
      <c r="G23" s="31">
        <f>GETPIVOTDATA("prematurity_by_birth_week",$A$20,"prematurity_by_birth_week","week premature")*GETPIVOTDATA("prematurity_by_birth_week",$A$20,"Mother_Birth_Land","the former Soviet Union")/GETPIVOTDATA("prematurity_by_birth_week",$A$20)</f>
        <v>15.666666666666666</v>
      </c>
      <c r="H23" s="31">
        <f>GETPIVOTDATA("prematurity_by_birth_week",$A$20,"prematurity_by_birth_week","week not premature")*GETPIVOTDATA("prematurity_by_birth_week",$A$20,"Mother_Birth_Land","the former Soviet Union")/GETPIVOTDATA("prematurity_by_birth_week",$A$20)</f>
        <v>36.333333333333336</v>
      </c>
      <c r="J23" s="30" t="str">
        <f>F23</f>
        <v>the former Soviet Union</v>
      </c>
      <c r="K23" s="31">
        <f>(GETPIVOTDATA("prematurity_by_birth_week",$A$20,"prematurity_by_birth_week","week premature","Mother_Birth_Land","the former Soviet Union")-G23)^2/G23</f>
        <v>0.11347517730496465</v>
      </c>
      <c r="L23" s="31">
        <f>(GETPIVOTDATA("prematurity_by_birth_week",$A$20,"prematurity_by_birth_week","week not premature","Mother_Birth_Land","the former Soviet Union")-H23)^2/H23</f>
        <v>4.8929663608562865E-2</v>
      </c>
    </row>
    <row r="24" spans="1:18" x14ac:dyDescent="0.25">
      <c r="A24" s="48" t="s">
        <v>1532</v>
      </c>
      <c r="B24">
        <v>2</v>
      </c>
      <c r="C24">
        <v>4</v>
      </c>
      <c r="D24">
        <v>6</v>
      </c>
      <c r="F24" s="31" t="str">
        <f>A24</f>
        <v>Else</v>
      </c>
      <c r="G24" s="31">
        <f>GETPIVOTDATA("prematurity_by_birth_week",$A$20,"prematurity_by_birth_week","week premature")*GETPIVOTDATA("prematurity_by_birth_week",$A$20,"Mother_Birth_Land","Else")/GETPIVOTDATA("prematurity_by_birth_week",$A$20)</f>
        <v>1.8076923076923077</v>
      </c>
      <c r="H24" s="31">
        <f>GETPIVOTDATA("prematurity_by_birth_week",$A$20,"prematurity_by_birth_week","week not premature")*GETPIVOTDATA("prematurity_by_birth_week",$A$20,"Mother_Birth_Land","Else")/GETPIVOTDATA("prematurity_by_birth_week",$A$20)</f>
        <v>4.1923076923076925</v>
      </c>
      <c r="J24" s="31" t="str">
        <f>F24</f>
        <v>Else</v>
      </c>
      <c r="K24" s="31">
        <f>(GETPIVOTDATA("prematurity_by_birth_week",$A$20,"prematurity_by_birth_week","week premature","Mother_Birth_Land","Else")-G24)^2/G24</f>
        <v>2.0458265139116201E-2</v>
      </c>
      <c r="L24" s="31">
        <f>(GETPIVOTDATA("prematurity_by_birth_week",$A$20,"prematurity_by_birth_week","week not premature","Mother_Birth_Land","Else")-H24)^2/H24</f>
        <v>8.8214537755822338E-3</v>
      </c>
    </row>
    <row r="25" spans="1:18" x14ac:dyDescent="0.25">
      <c r="A25" s="48" t="s">
        <v>1490</v>
      </c>
      <c r="B25">
        <v>94</v>
      </c>
      <c r="C25">
        <v>218</v>
      </c>
      <c r="D25">
        <v>312</v>
      </c>
    </row>
    <row r="27" spans="1:18" x14ac:dyDescent="0.25">
      <c r="A27" s="48" t="s">
        <v>1677</v>
      </c>
    </row>
    <row r="28" spans="1:18" x14ac:dyDescent="0.25">
      <c r="A28" t="s">
        <v>1512</v>
      </c>
      <c r="B28" t="s">
        <v>1530</v>
      </c>
      <c r="N28">
        <f>SUM(K30:L32)</f>
        <v>1.8853253575123321</v>
      </c>
      <c r="O28">
        <f>_xlfn.CHISQ.INV.RT(0.05,2)</f>
        <v>5.9914645471079817</v>
      </c>
      <c r="P28" s="74">
        <f>_xlfn.CHISQ.TEST(B30:C32,G30:H32)</f>
        <v>0.38958910243948897</v>
      </c>
      <c r="R28">
        <f>_xlfn.CHISQ.INV.RT(P28,2)</f>
        <v>1.8853253575123319</v>
      </c>
    </row>
    <row r="29" spans="1:18" x14ac:dyDescent="0.25">
      <c r="A29" t="s">
        <v>1623</v>
      </c>
      <c r="B29" t="s">
        <v>1661</v>
      </c>
      <c r="C29" t="s">
        <v>1658</v>
      </c>
      <c r="D29" t="s">
        <v>1490</v>
      </c>
      <c r="F29" s="31"/>
      <c r="G29" s="31" t="s">
        <v>1563</v>
      </c>
      <c r="H29" s="31" t="s">
        <v>1564</v>
      </c>
      <c r="J29" s="31"/>
      <c r="K29" s="31" t="s">
        <v>1563</v>
      </c>
      <c r="L29" s="31" t="s">
        <v>1564</v>
      </c>
    </row>
    <row r="30" spans="1:18" x14ac:dyDescent="0.25">
      <c r="A30" s="48" t="s">
        <v>1537</v>
      </c>
      <c r="B30">
        <v>19</v>
      </c>
      <c r="C30">
        <v>49</v>
      </c>
      <c r="D30">
        <v>68</v>
      </c>
      <c r="F30" s="55" t="str">
        <f t="shared" ref="F30:F32" si="0">A30</f>
        <v>Christian Arab</v>
      </c>
      <c r="G30" s="31">
        <f>GETPIVOTDATA("prematurity_by_birth_week",$A$28,"prematurity_by_birth_week","week premature")*GETPIVOTDATA("prematurity_by_birth_week",$A$28,"Mother_Religion_Ethnicity","Christian Arab")/GETPIVOTDATA("prematurity_by_birth_week",$A$28)</f>
        <v>19.72</v>
      </c>
      <c r="H30" s="31">
        <f>GETPIVOTDATA("prematurity_by_birth_week",$A$28,"prematurity_by_birth_week","week not premature")*GETPIVOTDATA("prematurity_by_birth_week",$A$28,"Mother_Religion_Ethnicity","Christian Arab")/GETPIVOTDATA("prematurity_by_birth_week",$A$28)</f>
        <v>48.28</v>
      </c>
      <c r="J30" s="55" t="str">
        <f t="shared" ref="J30:J32" si="1">F30</f>
        <v>Christian Arab</v>
      </c>
      <c r="K30" s="31">
        <f>(GETPIVOTDATA("prematurity_by_birth_week",$A$28,"prematurity_by_birth_week","week premature","Mother_Religion_Ethnicity","Christian Arab")-G30)^2/G30</f>
        <v>2.6288032454360975E-2</v>
      </c>
      <c r="L30" s="31">
        <f>(GETPIVOTDATA("prematurity_by_birth_week",$A$28,"prematurity_by_birth_week","week not premature","Mother_Religion_Ethnicity","Christian Arab")-H30)^2/H30</f>
        <v>1.0737365368682651E-2</v>
      </c>
    </row>
    <row r="31" spans="1:18" x14ac:dyDescent="0.25">
      <c r="A31" s="48" t="s">
        <v>1539</v>
      </c>
      <c r="B31">
        <v>65</v>
      </c>
      <c r="C31">
        <v>148</v>
      </c>
      <c r="D31">
        <v>213</v>
      </c>
      <c r="F31" s="55" t="str">
        <f t="shared" si="0"/>
        <v>Muslim Arab</v>
      </c>
      <c r="G31" s="31">
        <f>GETPIVOTDATA("prematurity_by_birth_week",$A$28,"prematurity_by_birth_week","week premature")*GETPIVOTDATA("prematurity_by_birth_week",$A$28,"Mother_Religion_Ethnicity","Muslim Arab")/GETPIVOTDATA("prematurity_by_birth_week",$A$28)</f>
        <v>61.77</v>
      </c>
      <c r="H31" s="31">
        <f>GETPIVOTDATA("prematurity_by_birth_week",$A$28,"prematurity_by_birth_week","week not premature")*GETPIVOTDATA("prematurity_by_birth_week",$A$28,"Mother_Religion_Ethnicity","Muslim Arab")/GETPIVOTDATA("prematurity_by_birth_week",$A$28)</f>
        <v>151.22999999999999</v>
      </c>
      <c r="J31" s="55" t="str">
        <f t="shared" si="1"/>
        <v>Muslim Arab</v>
      </c>
      <c r="K31" s="31">
        <f>(GETPIVOTDATA("prematurity_by_birth_week",$A$28,"prematurity_by_birth_week","week premature","Mother_Religion_Ethnicity","Muslim Arab")-G31)^2/G31</f>
        <v>0.1688991419783063</v>
      </c>
      <c r="L31" s="31">
        <f>(GETPIVOTDATA("prematurity_by_birth_week",$A$28,"prematurity_by_birth_week","week not premature","Mother_Religion_Ethnicity","Muslim Arab")-H31)^2/H31</f>
        <v>6.8986973484096645E-2</v>
      </c>
    </row>
    <row r="32" spans="1:18" x14ac:dyDescent="0.25">
      <c r="A32" s="48" t="s">
        <v>1540</v>
      </c>
      <c r="B32">
        <v>3</v>
      </c>
      <c r="C32">
        <v>16</v>
      </c>
      <c r="D32">
        <v>19</v>
      </c>
      <c r="F32" s="55" t="str">
        <f t="shared" si="0"/>
        <v>Russian Christian</v>
      </c>
      <c r="G32" s="31">
        <f>GETPIVOTDATA("prematurity_by_birth_week",$A$28,"prematurity_by_birth_week","week premature")*GETPIVOTDATA("prematurity_by_birth_week",$A$28,"Mother_Religion_Ethnicity","Russian Christian")/GETPIVOTDATA("prematurity_by_birth_week",$A$28)</f>
        <v>5.51</v>
      </c>
      <c r="H32" s="31">
        <f>GETPIVOTDATA("prematurity_by_birth_week",$A$28,"prematurity_by_birth_week","week not premature")*GETPIVOTDATA("prematurity_by_birth_week",$A$28,"Mother_Religion_Ethnicity","Russian Christian")/GETPIVOTDATA("prematurity_by_birth_week",$A$28)</f>
        <v>13.49</v>
      </c>
      <c r="J32" s="55" t="str">
        <f t="shared" si="1"/>
        <v>Russian Christian</v>
      </c>
      <c r="K32" s="31">
        <f>(GETPIVOTDATA("prematurity_by_birth_week",$A$28,"prematurity_by_birth_week","week premature","Mother_Religion_Ethnicity","Russian Christian")-G32)^2/G32</f>
        <v>1.1433938294010888</v>
      </c>
      <c r="L32" s="31">
        <f>(GETPIVOTDATA("prematurity_by_birth_week",$A$28,"prematurity_by_birth_week","week not premature","Mother_Religion_Ethnicity","Russian Christian")-H32)^2/H32</f>
        <v>0.4670200148257968</v>
      </c>
    </row>
    <row r="33" spans="1:18" x14ac:dyDescent="0.25">
      <c r="A33" s="48" t="s">
        <v>1490</v>
      </c>
      <c r="B33">
        <v>87</v>
      </c>
      <c r="C33">
        <v>213</v>
      </c>
      <c r="D33">
        <v>300</v>
      </c>
      <c r="F33" s="48"/>
      <c r="J33" s="48"/>
    </row>
    <row r="34" spans="1:18" x14ac:dyDescent="0.25">
      <c r="F34" s="48"/>
      <c r="J34" s="48"/>
    </row>
    <row r="35" spans="1:18" x14ac:dyDescent="0.25">
      <c r="F35" s="48"/>
      <c r="J35" s="48"/>
    </row>
    <row r="36" spans="1:18" x14ac:dyDescent="0.25">
      <c r="F36" s="48"/>
      <c r="J36" s="48"/>
    </row>
    <row r="40" spans="1:18" x14ac:dyDescent="0.25">
      <c r="A40" s="48" t="s">
        <v>1678</v>
      </c>
    </row>
    <row r="41" spans="1:18" x14ac:dyDescent="0.25">
      <c r="A41" t="s">
        <v>1512</v>
      </c>
      <c r="B41" t="s">
        <v>1530</v>
      </c>
      <c r="N41">
        <f>SUM(K43:L45)</f>
        <v>4.6956576055130759</v>
      </c>
      <c r="O41">
        <f>_xlfn.CHISQ.INV.RT(0.05,2)</f>
        <v>5.9914645471079817</v>
      </c>
      <c r="P41" s="74">
        <f>_xlfn.CHISQ.TEST(B43:C45,G43:H45)</f>
        <v>9.5576452430202449E-2</v>
      </c>
      <c r="R41">
        <f>_xlfn.CHISQ.INV.RT(P41,2)</f>
        <v>4.6956576055130759</v>
      </c>
    </row>
    <row r="42" spans="1:18" x14ac:dyDescent="0.25">
      <c r="A42" t="s">
        <v>1565</v>
      </c>
      <c r="B42" t="s">
        <v>1661</v>
      </c>
      <c r="C42" t="s">
        <v>1658</v>
      </c>
      <c r="D42" t="s">
        <v>1490</v>
      </c>
      <c r="F42" s="31"/>
      <c r="G42" s="31" t="s">
        <v>1563</v>
      </c>
      <c r="H42" s="31" t="s">
        <v>1564</v>
      </c>
      <c r="J42" s="31"/>
      <c r="K42" s="31" t="s">
        <v>1563</v>
      </c>
      <c r="L42" s="31" t="s">
        <v>1564</v>
      </c>
    </row>
    <row r="43" spans="1:18" x14ac:dyDescent="0.25">
      <c r="A43" s="48" t="s">
        <v>1544</v>
      </c>
      <c r="B43">
        <v>21</v>
      </c>
      <c r="C43">
        <v>28</v>
      </c>
      <c r="D43">
        <v>49</v>
      </c>
      <c r="F43" s="31" t="str">
        <f>A43</f>
        <v>Religious</v>
      </c>
      <c r="G43" s="31">
        <f>GETPIVOTDATA("prematurity_by_birth_week",$A$41,"prematurity_by_birth_week","week premature")*GETPIVOTDATA("prematurity_by_birth_week",$A$41,"Mother_Religiousness","Religious")/GETPIVOTDATA("prematurity_by_birth_week",$A$41)</f>
        <v>14.762820512820513</v>
      </c>
      <c r="H43" s="31">
        <f>GETPIVOTDATA("prematurity_by_birth_week",$A$41,"prematurity_by_birth_week","week not premature")*GETPIVOTDATA("prematurity_by_birth_week",$A$41,"Mother_Religiousness","Religious")/GETPIVOTDATA("prematurity_by_birth_week",$A$41)</f>
        <v>34.237179487179489</v>
      </c>
      <c r="J43" s="31" t="str">
        <f>F43</f>
        <v>Religious</v>
      </c>
      <c r="K43" s="31">
        <f>(GETPIVOTDATA("prematurity_by_birth_week",$A$41,"prematurity_by_birth_week","week premature","Mother_Religiousness","Religious")-G43)^2/G43</f>
        <v>2.6351609383524282</v>
      </c>
      <c r="L43" s="31">
        <f>(GETPIVOTDATA("prematurity_by_birth_week",$A$41,"prematurity_by_birth_week","week not premature","Mother_Religiousness","Religious")-H43)^2/H43</f>
        <v>1.1362620559868273</v>
      </c>
    </row>
    <row r="44" spans="1:18" x14ac:dyDescent="0.25">
      <c r="A44" s="48" t="s">
        <v>1543</v>
      </c>
      <c r="B44">
        <v>50</v>
      </c>
      <c r="C44">
        <v>134</v>
      </c>
      <c r="D44">
        <v>184</v>
      </c>
      <c r="F44" s="31" t="str">
        <f>A44</f>
        <v>Secular</v>
      </c>
      <c r="G44" s="31">
        <f>GETPIVOTDATA("prematurity_by_birth_week",$A$41,"prematurity_by_birth_week","week premature")*GETPIVOTDATA("prematurity_by_birth_week",$A$41,"Mother_Religiousness","Secular")/GETPIVOTDATA("prematurity_by_birth_week",$A$41)</f>
        <v>55.435897435897438</v>
      </c>
      <c r="H44" s="31">
        <f>GETPIVOTDATA("prematurity_by_birth_week",$A$41,"prematurity_by_birth_week","week not premature")*GETPIVOTDATA("prematurity_by_birth_week",$A$41,"Mother_Religiousness","Secular")/GETPIVOTDATA("prematurity_by_birth_week",$A$41)</f>
        <v>128.56410256410257</v>
      </c>
      <c r="J44" s="31" t="str">
        <f>F44</f>
        <v>Secular</v>
      </c>
      <c r="K44" s="31">
        <f>(GETPIVOTDATA("prematurity_by_birth_week",$A$41,"prematurity_by_birth_week","week premature","Mother_Religiousness","Secular")-G44)^2/G44</f>
        <v>0.5330297208188054</v>
      </c>
      <c r="L44" s="31">
        <f>(GETPIVOTDATA("prematurity_by_birth_week",$A$41,"prematurity_by_birth_week","week not premature","Mother_Religiousness","Secular")-H44)^2/H44</f>
        <v>0.22983850347232831</v>
      </c>
    </row>
    <row r="45" spans="1:18" x14ac:dyDescent="0.25">
      <c r="A45" s="48" t="s">
        <v>1545</v>
      </c>
      <c r="B45">
        <v>21</v>
      </c>
      <c r="C45">
        <v>54</v>
      </c>
      <c r="D45">
        <v>75</v>
      </c>
      <c r="F45" s="31" t="str">
        <f>A45</f>
        <v>Traditional</v>
      </c>
      <c r="G45" s="31">
        <f>GETPIVOTDATA("prematurity_by_birth_week",$A$41,"prematurity_by_birth_week","week premature")*GETPIVOTDATA("prematurity_by_birth_week",$A$41,"Mother_Religiousness","Traditional")/GETPIVOTDATA("prematurity_by_birth_week",$A$41)</f>
        <v>22.596153846153847</v>
      </c>
      <c r="H45" s="31">
        <f>GETPIVOTDATA("prematurity_by_birth_week",$A$41,"prematurity_by_birth_week","week not premature")*GETPIVOTDATA("prematurity_by_birth_week",$A$41,"Mother_Religiousness","Traditional")/GETPIVOTDATA("prematurity_by_birth_week",$A$41)</f>
        <v>52.403846153846153</v>
      </c>
      <c r="J45" s="31" t="str">
        <f>F45</f>
        <v>Traditional</v>
      </c>
      <c r="K45" s="31">
        <f>(GETPIVOTDATA("prematurity_by_birth_week",$A$41,"prematurity_by_birth_week","week premature","Mother_Religiousness","Traditional")-G45)^2/G45</f>
        <v>0.11274959083469728</v>
      </c>
      <c r="L45" s="31">
        <f>(GETPIVOTDATA("prematurity_by_birth_week",$A$41,"prematurity_by_birth_week","week not premature","Mother_Religiousness","Traditional")-H45)^2/H45</f>
        <v>4.8616796047988742E-2</v>
      </c>
    </row>
    <row r="46" spans="1:18" x14ac:dyDescent="0.25">
      <c r="A46" s="48" t="s">
        <v>1493</v>
      </c>
      <c r="B46">
        <v>2</v>
      </c>
      <c r="C46">
        <v>2</v>
      </c>
      <c r="D46">
        <v>4</v>
      </c>
    </row>
    <row r="47" spans="1:18" x14ac:dyDescent="0.25">
      <c r="A47" s="48" t="s">
        <v>1490</v>
      </c>
      <c r="B47">
        <v>94</v>
      </c>
      <c r="C47">
        <v>218</v>
      </c>
      <c r="D47">
        <v>312</v>
      </c>
    </row>
    <row r="49" spans="1:18" x14ac:dyDescent="0.25">
      <c r="A49" s="48" t="s">
        <v>1679</v>
      </c>
    </row>
    <row r="50" spans="1:18" x14ac:dyDescent="0.25">
      <c r="A50" t="s">
        <v>1512</v>
      </c>
      <c r="B50" t="s">
        <v>1530</v>
      </c>
      <c r="N50">
        <f>SUM(K52:L54)</f>
        <v>5.3530752035161733</v>
      </c>
      <c r="O50">
        <f>_xlfn.CHISQ.INV.RT(0.05,2)</f>
        <v>5.9914645471079817</v>
      </c>
      <c r="P50" s="74">
        <f>_xlfn.CHISQ.TEST(B52:C54,G52:H54)</f>
        <v>6.8800958547868329E-2</v>
      </c>
      <c r="R50">
        <f>_xlfn.CHISQ.INV.RT(P50,2)</f>
        <v>5.3530752035161733</v>
      </c>
    </row>
    <row r="51" spans="1:18" x14ac:dyDescent="0.25">
      <c r="A51" t="s">
        <v>1566</v>
      </c>
      <c r="B51" t="s">
        <v>1661</v>
      </c>
      <c r="C51" t="s">
        <v>1658</v>
      </c>
      <c r="D51" t="s">
        <v>1490</v>
      </c>
      <c r="F51" s="31"/>
      <c r="G51" s="31" t="s">
        <v>1563</v>
      </c>
      <c r="H51" s="31" t="s">
        <v>1564</v>
      </c>
      <c r="J51" s="31"/>
      <c r="K51" s="31" t="s">
        <v>1563</v>
      </c>
      <c r="L51" s="31" t="s">
        <v>1564</v>
      </c>
    </row>
    <row r="52" spans="1:18" x14ac:dyDescent="0.25">
      <c r="A52" s="48" t="s">
        <v>1548</v>
      </c>
      <c r="B52">
        <v>6</v>
      </c>
      <c r="C52">
        <v>18</v>
      </c>
      <c r="D52">
        <v>24</v>
      </c>
      <c r="F52" s="31" t="str">
        <f>A52</f>
        <v>Elementary</v>
      </c>
      <c r="G52" s="31">
        <f>GETPIVOTDATA("prematurity_by_birth_week",$A$50,"prematurity_by_birth_week","week premature")*GETPIVOTDATA("prematurity_by_birth_week",$A$50,"Mother_Education","Elementary")/GETPIVOTDATA("prematurity_by_birth_week",$A$50)</f>
        <v>7.254019292604502</v>
      </c>
      <c r="H52" s="31">
        <f>GETPIVOTDATA("prematurity_by_birth_week",$A$50,"prematurity_by_birth_week","week not premature")*GETPIVOTDATA("prematurity_by_birth_week",$A$50,"Mother_Education","Elementary")/GETPIVOTDATA("prematurity_by_birth_week",$A$50)</f>
        <v>16.7459807073955</v>
      </c>
      <c r="J52" s="31" t="str">
        <f>F52</f>
        <v>Elementary</v>
      </c>
      <c r="K52" s="31">
        <f>(GETPIVOTDATA("prematurity_by_birth_week",$A$50,"prematurity_by_birth_week","week premature","Mother_Education","Elementary")-G52)^2/G52</f>
        <v>0.21678525005131022</v>
      </c>
      <c r="L52" s="31">
        <f>(GETPIVOTDATA("prematurity_by_birth_week",$A$50,"prematurity_by_birth_week","week not premature","Mother_Education","Elementary")-H52)^2/H52</f>
        <v>9.3906974676604166E-2</v>
      </c>
    </row>
    <row r="53" spans="1:18" x14ac:dyDescent="0.25">
      <c r="A53" s="48" t="s">
        <v>1547</v>
      </c>
      <c r="B53">
        <v>51</v>
      </c>
      <c r="C53">
        <v>142</v>
      </c>
      <c r="D53">
        <v>193</v>
      </c>
      <c r="F53" s="31" t="str">
        <f>A53</f>
        <v>High-school</v>
      </c>
      <c r="G53" s="31">
        <f>GETPIVOTDATA("prematurity_by_birth_week",$A$50,"prematurity_by_birth_week","week premature")*GETPIVOTDATA("prematurity_by_birth_week",$A$50,"Mother_Education","High-school")/GETPIVOTDATA("prematurity_by_birth_week",$A$50)</f>
        <v>58.334405144694536</v>
      </c>
      <c r="H53" s="31">
        <f>GETPIVOTDATA("prematurity_by_birth_week",$A$50,"prematurity_by_birth_week","week not premature")*GETPIVOTDATA("prematurity_by_birth_week",$A$50,"Mother_Education","High-school")/GETPIVOTDATA("prematurity_by_birth_week",$A$50)</f>
        <v>134.66559485530547</v>
      </c>
      <c r="J53" s="31" t="str">
        <f>F53</f>
        <v>High-school</v>
      </c>
      <c r="K53" s="31">
        <f>(GETPIVOTDATA("prematurity_by_birth_week",$A$50,"prematurity_by_birth_week","week premature","Mother_Education","High-school")-G53)^2/G53</f>
        <v>0.92215732196275169</v>
      </c>
      <c r="L53" s="31">
        <f>(GETPIVOTDATA("prematurity_by_birth_week",$A$50,"prematurity_by_birth_week","week not premature","Mother_Education","High-school")-H53)^2/H53</f>
        <v>0.39945985375344922</v>
      </c>
    </row>
    <row r="54" spans="1:18" x14ac:dyDescent="0.25">
      <c r="A54" s="48" t="s">
        <v>1546</v>
      </c>
      <c r="B54">
        <v>37</v>
      </c>
      <c r="C54">
        <v>57</v>
      </c>
      <c r="D54">
        <v>94</v>
      </c>
      <c r="F54" s="31" t="str">
        <f>A54</f>
        <v>Academic</v>
      </c>
      <c r="G54" s="31">
        <f>GETPIVOTDATA("prematurity_by_birth_week",$A$50,"prematurity_by_birth_week","week premature")*GETPIVOTDATA("prematurity_by_birth_week",$A$50,"Mother_Education","Academic")/GETPIVOTDATA("prematurity_by_birth_week",$A$50)</f>
        <v>28.411575562700964</v>
      </c>
      <c r="H54" s="31">
        <f>GETPIVOTDATA("prematurity_by_birth_week",$A$50,"prematurity_by_birth_week","week not premature")*GETPIVOTDATA("prematurity_by_birth_week",$A$50,"Mother_Education","Academic")/GETPIVOTDATA("prematurity_by_birth_week",$A$50)</f>
        <v>65.588424437299039</v>
      </c>
      <c r="J54" s="31" t="str">
        <f>F54</f>
        <v>Academic</v>
      </c>
      <c r="K54" s="31">
        <f>(GETPIVOTDATA("prematurity_by_birth_week",$A$50,"prematurity_by_birth_week","week premature","Mother_Education","Academic")-G54)^2/G54</f>
        <v>2.5961613481242334</v>
      </c>
      <c r="L54" s="31">
        <f>(GETPIVOTDATA("prematurity_by_birth_week",$A$50,"prematurity_by_birth_week","week not premature","Mother_Education","Academic")-H54)^2/H54</f>
        <v>1.1246044549478253</v>
      </c>
    </row>
    <row r="55" spans="1:18" x14ac:dyDescent="0.25">
      <c r="A55" s="48" t="s">
        <v>1490</v>
      </c>
      <c r="B55">
        <v>94</v>
      </c>
      <c r="C55">
        <v>217</v>
      </c>
      <c r="D55">
        <v>311</v>
      </c>
    </row>
    <row r="58" spans="1:18" x14ac:dyDescent="0.25">
      <c r="A58" s="48" t="s">
        <v>1680</v>
      </c>
    </row>
    <row r="59" spans="1:18" x14ac:dyDescent="0.25">
      <c r="A59" t="s">
        <v>1512</v>
      </c>
      <c r="B59" t="s">
        <v>1530</v>
      </c>
      <c r="N59">
        <f>SUM(K61:L63)</f>
        <v>3.1997383838083318</v>
      </c>
      <c r="O59">
        <f>_xlfn.CHISQ.INV.RT(0.05,2)</f>
        <v>5.9914645471079817</v>
      </c>
      <c r="P59" s="74">
        <f>_xlfn.CHISQ.TEST(B61:C63,G61:H63)</f>
        <v>0.20192292942110637</v>
      </c>
      <c r="R59">
        <f>_xlfn.CHISQ.INV.RT(P59,2)</f>
        <v>3.1997383838083318</v>
      </c>
    </row>
    <row r="60" spans="1:18" x14ac:dyDescent="0.25">
      <c r="A60" t="s">
        <v>1608</v>
      </c>
      <c r="B60" t="s">
        <v>1661</v>
      </c>
      <c r="C60" t="s">
        <v>1658</v>
      </c>
      <c r="D60" t="s">
        <v>1490</v>
      </c>
      <c r="F60" s="31"/>
      <c r="G60" s="31" t="s">
        <v>1563</v>
      </c>
      <c r="H60" s="31" t="s">
        <v>1564</v>
      </c>
      <c r="J60" s="31"/>
      <c r="K60" s="31" t="s">
        <v>1563</v>
      </c>
      <c r="L60" s="31" t="s">
        <v>1564</v>
      </c>
    </row>
    <row r="61" spans="1:18" x14ac:dyDescent="0.25">
      <c r="A61" s="48" t="s">
        <v>1550</v>
      </c>
      <c r="B61">
        <v>2</v>
      </c>
      <c r="C61">
        <v>2</v>
      </c>
      <c r="D61">
        <v>4</v>
      </c>
      <c r="F61" s="31" t="str">
        <f>A61</f>
        <v>Above average</v>
      </c>
      <c r="G61" s="31">
        <f>GETPIVOTDATA("prematurity_by_birth_week",$A$59,"prematurity_by_birth_week","week premature")*GETPIVOTDATA("prematurity_by_birth_week",$A$59,"Mother_Economic_Status","Above average")/GETPIVOTDATA("prematurity_by_birth_week",$A$59)</f>
        <v>1.2429378531073447</v>
      </c>
      <c r="H61" s="31">
        <f>GETPIVOTDATA("prematurity_by_birth_week",$A$59,"prematurity_by_birth_week","week not premature")*GETPIVOTDATA("prematurity_by_birth_week",$A$59,"Mother_Economic_Status","Above average")/GETPIVOTDATA("prematurity_by_birth_week",$A$59)</f>
        <v>2.7570621468926553</v>
      </c>
      <c r="J61" s="31" t="str">
        <f>F61</f>
        <v>Above average</v>
      </c>
      <c r="K61" s="31">
        <f>(GETPIVOTDATA("prematurity_by_birth_week",$A$59,"prematurity_by_birth_week","week premature","Mother_Economic_Status","Above average")-G61)^2/G61</f>
        <v>0.4611196712891627</v>
      </c>
      <c r="L61" s="31">
        <f>(GETPIVOTDATA("prematurity_by_birth_week",$A$59,"prematurity_by_birth_week","week not premature","Mother_Economic_Status","Above average")-H61)^2/H61</f>
        <v>0.20788181902380287</v>
      </c>
    </row>
    <row r="62" spans="1:18" x14ac:dyDescent="0.25">
      <c r="A62" s="48" t="s">
        <v>1496</v>
      </c>
      <c r="B62">
        <v>22</v>
      </c>
      <c r="C62">
        <v>35</v>
      </c>
      <c r="D62">
        <v>57</v>
      </c>
      <c r="F62" s="31" t="str">
        <f>A62</f>
        <v>Average</v>
      </c>
      <c r="G62" s="31">
        <f>GETPIVOTDATA("prematurity_by_birth_week",$A$59,"prematurity_by_birth_week","week premature")*GETPIVOTDATA("prematurity_by_birth_week",$A$59,"Mother_Economic_Status","Average")/GETPIVOTDATA("prematurity_by_birth_week",$A$59)</f>
        <v>17.711864406779661</v>
      </c>
      <c r="H62" s="31">
        <f>GETPIVOTDATA("prematurity_by_birth_week",$A$59,"prematurity_by_birth_week","week not premature")*GETPIVOTDATA("prematurity_by_birth_week",$A$59,"Mother_Economic_Status","Average")/GETPIVOTDATA("prematurity_by_birth_week",$A$59)</f>
        <v>39.288135593220339</v>
      </c>
      <c r="J62" s="31" t="str">
        <f>F62</f>
        <v>Average</v>
      </c>
      <c r="K62" s="31">
        <f>(GETPIVOTDATA("prematurity_by_birth_week",$A$59,"prematurity_by_birth_week","week premature","Mother_Economic_Status","Average")-G62)^2/G62</f>
        <v>1.0381801962533452</v>
      </c>
      <c r="L62" s="31">
        <f>(GETPIVOTDATA("prematurity_by_birth_week",$A$59,"prematurity_by_birth_week","week not premature","Mother_Economic_Status","Average")-H62)^2/H62</f>
        <v>0.46803205568798351</v>
      </c>
    </row>
    <row r="63" spans="1:18" x14ac:dyDescent="0.25">
      <c r="A63" s="48" t="s">
        <v>1549</v>
      </c>
      <c r="B63">
        <v>31</v>
      </c>
      <c r="C63">
        <v>85</v>
      </c>
      <c r="D63">
        <v>116</v>
      </c>
      <c r="F63" s="31" t="str">
        <f>A63</f>
        <v>Below average</v>
      </c>
      <c r="G63" s="31">
        <f>GETPIVOTDATA("prematurity_by_birth_week",$A$59,"prematurity_by_birth_week","week premature")*GETPIVOTDATA("prematurity_by_birth_week",$A$59,"Mother_Economic_Status","Below average")/GETPIVOTDATA("prematurity_by_birth_week",$A$59)</f>
        <v>36.045197740112997</v>
      </c>
      <c r="H63" s="31">
        <f>GETPIVOTDATA("prematurity_by_birth_week",$A$59,"prematurity_by_birth_week","week not premature")*GETPIVOTDATA("prematurity_by_birth_week",$A$59,"Mother_Economic_Status","Below average")/GETPIVOTDATA("prematurity_by_birth_week",$A$59)</f>
        <v>79.954802259887003</v>
      </c>
      <c r="J63" s="31" t="str">
        <f>F63</f>
        <v>Below average</v>
      </c>
      <c r="K63" s="31">
        <f>(GETPIVOTDATA("prematurity_by_birth_week",$A$59,"prematurity_by_birth_week","week premature","Mother_Economic_Status","Below average")-G63)^2/G63</f>
        <v>0.70616952694685076</v>
      </c>
      <c r="L63" s="31">
        <f>(GETPIVOTDATA("prematurity_by_birth_week",$A$59,"prematurity_by_birth_week","week not premature","Mother_Economic_Status","Below average")-H63)^2/H63</f>
        <v>0.31835511460718685</v>
      </c>
    </row>
    <row r="64" spans="1:18" x14ac:dyDescent="0.25">
      <c r="A64" s="48" t="s">
        <v>1490</v>
      </c>
      <c r="B64">
        <v>55</v>
      </c>
      <c r="C64">
        <v>122</v>
      </c>
      <c r="D64">
        <v>177</v>
      </c>
    </row>
    <row r="67" spans="1:18" x14ac:dyDescent="0.25">
      <c r="A67" s="48" t="s">
        <v>1567</v>
      </c>
    </row>
    <row r="68" spans="1:18" x14ac:dyDescent="0.25">
      <c r="A68" t="s">
        <v>1512</v>
      </c>
      <c r="B68" t="s">
        <v>1530</v>
      </c>
      <c r="N68">
        <f>SUM(K70:L73)</f>
        <v>10.06861313247283</v>
      </c>
      <c r="O68">
        <f>_xlfn.CHISQ.INV.RT(0.05,3)</f>
        <v>7.8147279032511792</v>
      </c>
      <c r="P68" s="75">
        <f>_xlfn.CHISQ.TEST(B70:C73,G70:H73)</f>
        <v>1.7991812936660221E-2</v>
      </c>
      <c r="R68">
        <f>_xlfn.CHISQ.INV.RT(P68,3)</f>
        <v>10.06861313247283</v>
      </c>
    </row>
    <row r="69" spans="1:18" x14ac:dyDescent="0.25">
      <c r="A69" t="s">
        <v>1567</v>
      </c>
      <c r="B69" t="s">
        <v>1661</v>
      </c>
      <c r="C69" t="s">
        <v>1658</v>
      </c>
      <c r="D69" t="s">
        <v>1490</v>
      </c>
      <c r="F69" s="31"/>
      <c r="G69" s="31" t="s">
        <v>1563</v>
      </c>
      <c r="H69" s="31" t="s">
        <v>1564</v>
      </c>
      <c r="J69" s="31"/>
      <c r="K69" s="31" t="s">
        <v>1563</v>
      </c>
      <c r="L69" s="31" t="s">
        <v>1564</v>
      </c>
    </row>
    <row r="70" spans="1:18" x14ac:dyDescent="0.25">
      <c r="A70" s="48" t="s">
        <v>1551</v>
      </c>
      <c r="B70">
        <v>91</v>
      </c>
      <c r="C70">
        <v>191</v>
      </c>
      <c r="D70">
        <v>282</v>
      </c>
      <c r="F70" s="30" t="str">
        <f>A70</f>
        <v>Never smoked</v>
      </c>
      <c r="G70" s="31">
        <f>GETPIVOTDATA("prematurity_by_birth_week",$A$68,"prematurity_by_birth_week","week premature")*GETPIVOTDATA("prematurity_by_birth_week",$A$68,"Mother_Smoking","Never smoked")/GETPIVOTDATA("prematurity_by_birth_week",$A$68)</f>
        <v>84.327974276527328</v>
      </c>
      <c r="H70" s="31">
        <f>GETPIVOTDATA("prematurity_by_birth_week",$A$68,"prematurity_by_birth_week","week not premature")*GETPIVOTDATA("prematurity_by_birth_week",$A$68,"Mother_Smoking","Never smoked")/GETPIVOTDATA("prematurity_by_birth_week",$A$68)</f>
        <v>197.67202572347267</v>
      </c>
      <c r="J70" s="31" t="str">
        <f>F70</f>
        <v>Never smoked</v>
      </c>
      <c r="K70" s="31">
        <f>(GETPIVOTDATA("prematurity_by_birth_week",$A$68,"prematurity_by_birth_week","week premature","Mother_Smoking","Never smoked")-G70)^2/G70</f>
        <v>0.5278903903075497</v>
      </c>
      <c r="L70" s="31">
        <f>(GETPIVOTDATA("prematurity_by_birth_week",$A$68,"prematurity_by_birth_week","week not premature","Mother_Smoking","Never smoked")-H70)^2/H70</f>
        <v>0.22520094632386295</v>
      </c>
    </row>
    <row r="71" spans="1:18" ht="26.4" x14ac:dyDescent="0.25">
      <c r="A71" s="48" t="s">
        <v>1553</v>
      </c>
      <c r="B71">
        <v>1</v>
      </c>
      <c r="C71">
        <v>17</v>
      </c>
      <c r="D71">
        <v>18</v>
      </c>
      <c r="F71" s="30" t="str">
        <f>A71</f>
        <v>Smokes today as before pregnancy</v>
      </c>
      <c r="G71" s="31">
        <f>GETPIVOTDATA("prematurity_by_birth_week",$A$68,"prematurity_by_birth_week","week premature")*GETPIVOTDATA("prematurity_by_birth_week",$A$68,"Mother_Smoking","Smokes today as before pregnancy")/GETPIVOTDATA("prematurity_by_birth_week",$A$68)</f>
        <v>5.382636655948553</v>
      </c>
      <c r="H71" s="31">
        <f>GETPIVOTDATA("prematurity_by_birth_week",$A$68,"prematurity_by_birth_week","week not premature")*GETPIVOTDATA("prematurity_by_birth_week",$A$68,"Mother_Smoking","Smokes today as before pregnancy")/GETPIVOTDATA("prematurity_by_birth_week",$A$68)</f>
        <v>12.617363344051446</v>
      </c>
      <c r="J71" s="30" t="str">
        <f>F71</f>
        <v>Smokes today as before pregnancy</v>
      </c>
      <c r="K71" s="31">
        <f>(GETPIVOTDATA("prematurity_by_birth_week",$A$68,"prematurity_by_birth_week","week premature","Mother_Smoking","Smokes today as before pregnancy")-G71)^2/G71</f>
        <v>3.5684192126988514</v>
      </c>
      <c r="L71" s="31">
        <f>(GETPIVOTDATA("prematurity_by_birth_week",$A$68,"prematurity_by_birth_week","week not premature","Mother_Smoking","Smokes today as before pregnancy")-H71)^2/H71</f>
        <v>1.5223072788118961</v>
      </c>
    </row>
    <row r="72" spans="1:18" ht="26.4" x14ac:dyDescent="0.25">
      <c r="A72" s="48" t="s">
        <v>1552</v>
      </c>
      <c r="B72">
        <v>1</v>
      </c>
      <c r="C72">
        <v>1</v>
      </c>
      <c r="D72">
        <v>2</v>
      </c>
      <c r="F72" s="30" t="str">
        <f>A72</f>
        <v>Smokes less than before pregnancy</v>
      </c>
      <c r="G72" s="31">
        <f>GETPIVOTDATA("prematurity_by_birth_week",$A$68,"prematurity_by_birth_week","week premature")*GETPIVOTDATA("prematurity_by_birth_week",$A$68,"Mother_Smoking","Smokes less than before pregnancy")/GETPIVOTDATA("prematurity_by_birth_week",$A$68)</f>
        <v>0.59807073954983925</v>
      </c>
      <c r="H72" s="31">
        <f>GETPIVOTDATA("prematurity_by_birth_week",$A$68,"prematurity_by_birth_week","week not premature")*GETPIVOTDATA("prematurity_by_birth_week",$A$68,"Mother_Smoking","Smokes less than before pregnancy")/GETPIVOTDATA("prematurity_by_birth_week",$A$68)</f>
        <v>1.4019292604501608</v>
      </c>
      <c r="J72" s="30" t="str">
        <f>F72</f>
        <v>Smokes less than before pregnancy</v>
      </c>
      <c r="K72" s="31">
        <f>(GETPIVOTDATA("prematurity_by_birth_week",$A$68,"prematurity_by_birth_week","week premature","Mother_Smoking","Smokes less than before pregnancy")-G72)^2/G72</f>
        <v>0.27011375030252738</v>
      </c>
      <c r="L72" s="31">
        <f>(GETPIVOTDATA("prematurity_by_birth_week",$A$68,"prematurity_by_birth_week","week not premature","Mother_Smoking","Smokes less than before pregnancy")-H72)^2/H72</f>
        <v>0.11523201274373875</v>
      </c>
    </row>
    <row r="73" spans="1:18" x14ac:dyDescent="0.25">
      <c r="A73" s="48" t="s">
        <v>1554</v>
      </c>
      <c r="B73">
        <v>0</v>
      </c>
      <c r="C73">
        <v>9</v>
      </c>
      <c r="D73">
        <v>9</v>
      </c>
      <c r="F73" s="30" t="str">
        <f>A73</f>
        <v>Stopped smoking completely</v>
      </c>
      <c r="G73" s="31">
        <f>GETPIVOTDATA("prematurity_by_birth_week",$A$68,"prematurity_by_birth_week","week premature")*GETPIVOTDATA("prematurity_by_birth_week",$A$68,"Mother_Smoking","Stopped smoking completely")/GETPIVOTDATA("prematurity_by_birth_week",$A$68)</f>
        <v>2.6913183279742765</v>
      </c>
      <c r="H73" s="31">
        <f>GETPIVOTDATA("prematurity_by_birth_week",$A$68,"prematurity_by_birth_week","week not premature")*GETPIVOTDATA("prematurity_by_birth_week",$A$68,"Mother_Smoking","Stopped smoking completely")/GETPIVOTDATA("prematurity_by_birth_week",$A$68)</f>
        <v>6.3086816720257231</v>
      </c>
      <c r="J73" s="30" t="str">
        <f>F73</f>
        <v>Stopped smoking completely</v>
      </c>
      <c r="K73" s="31">
        <f>(GETPIVOTDATA("prematurity_by_birth_week",$A$68,"prematurity_by_birth_week","week premature","Mother_Smoking","Stopped smoking completely")-G73)^2/G73</f>
        <v>2.6913183279742765</v>
      </c>
      <c r="L73" s="31">
        <f>(GETPIVOTDATA("prematurity_by_birth_week",$A$68,"prematurity_by_birth_week","week not premature","Mother_Smoking","Stopped smoking completely")-H73)^2/H73</f>
        <v>1.1481312133101276</v>
      </c>
    </row>
    <row r="74" spans="1:18" x14ac:dyDescent="0.25">
      <c r="A74" s="48" t="s">
        <v>1490</v>
      </c>
      <c r="B74">
        <v>93</v>
      </c>
      <c r="C74">
        <v>218</v>
      </c>
      <c r="D74">
        <v>311</v>
      </c>
    </row>
    <row r="77" spans="1:18" x14ac:dyDescent="0.25">
      <c r="A77" s="48" t="s">
        <v>1612</v>
      </c>
    </row>
    <row r="78" spans="1:18" x14ac:dyDescent="0.25">
      <c r="A78" t="s">
        <v>1512</v>
      </c>
      <c r="B78" t="s">
        <v>1530</v>
      </c>
      <c r="N78">
        <f>SUM(K80:L81)</f>
        <v>6.3912087166022671</v>
      </c>
      <c r="O78">
        <f>_xlfn.CHISQ.INV.RT(0.05,1)</f>
        <v>3.8414588206941236</v>
      </c>
      <c r="P78" s="75">
        <f>_xlfn.CHISQ.TEST(B80:C81,G80:H81)</f>
        <v>1.1468690857842578E-2</v>
      </c>
      <c r="R78">
        <f>_xlfn.CHISQ.INV.RT(P78,1)</f>
        <v>6.391208716602276</v>
      </c>
    </row>
    <row r="79" spans="1:18" x14ac:dyDescent="0.25">
      <c r="A79" t="s">
        <v>1612</v>
      </c>
      <c r="B79" t="s">
        <v>1661</v>
      </c>
      <c r="C79" t="s">
        <v>1658</v>
      </c>
      <c r="D79" t="s">
        <v>1490</v>
      </c>
      <c r="F79" s="31"/>
      <c r="G79" s="31" t="s">
        <v>1563</v>
      </c>
      <c r="H79" s="31" t="s">
        <v>1564</v>
      </c>
      <c r="J79" s="31"/>
      <c r="K79" s="31" t="s">
        <v>1563</v>
      </c>
      <c r="L79" s="31" t="s">
        <v>1564</v>
      </c>
    </row>
    <row r="80" spans="1:18" x14ac:dyDescent="0.25">
      <c r="A80" s="48" t="s">
        <v>1576</v>
      </c>
      <c r="B80">
        <v>58</v>
      </c>
      <c r="C80">
        <v>104</v>
      </c>
      <c r="D80">
        <v>162</v>
      </c>
      <c r="F80" s="54" t="str">
        <f>A80</f>
        <v>Doesnt smoke</v>
      </c>
      <c r="G80" s="31">
        <f>GETPIVOTDATA("prematurity_by_birth_week",$A$78,"prematurity_by_birth_week","week premature")*GETPIVOTDATA("prematurity_by_birth_week",$A$78,"Partner_Smoking","Doesnt smoke")/GETPIVOTDATA("prematurity_by_birth_week",$A$78)</f>
        <v>47.960526315789473</v>
      </c>
      <c r="H80" s="31">
        <f>GETPIVOTDATA("prematurity_by_birth_week",$A$78,"prematurity_by_birth_week","week not premature")*GETPIVOTDATA("prematurity_by_birth_week",$A$78,"Partner_Smoking","Doesnt smoke")/GETPIVOTDATA("prematurity_by_birth_week",$A$78)</f>
        <v>114.03947368421052</v>
      </c>
      <c r="J80" s="31" t="str">
        <f>F80</f>
        <v>Doesnt smoke</v>
      </c>
      <c r="K80" s="31">
        <f>(GETPIVOTDATA("prematurity_by_birth_week",$A$78,"prematurity_by_birth_week","week premature","Partner_Smoking","Doesnt smoke")-G80)^2/G80</f>
        <v>2.1015414049527115</v>
      </c>
      <c r="L80" s="31">
        <f>(GETPIVOTDATA("prematurity_by_birth_week",$A$78,"prematurity_by_birth_week","week not premature","Partner_Smoking","Doesnt smoke")-H80)^2/H80</f>
        <v>0.88382582451282132</v>
      </c>
    </row>
    <row r="81" spans="1:18" x14ac:dyDescent="0.25">
      <c r="A81" s="48" t="s">
        <v>1555</v>
      </c>
      <c r="B81">
        <v>32</v>
      </c>
      <c r="C81">
        <v>110</v>
      </c>
      <c r="D81">
        <v>142</v>
      </c>
      <c r="F81" s="54" t="str">
        <f>A81</f>
        <v>Smoke</v>
      </c>
      <c r="G81" s="31">
        <f>GETPIVOTDATA("prematurity_by_birth_week",$A$78,"prematurity_by_birth_week","week premature")*GETPIVOTDATA("prematurity_by_birth_week",$A$78,"Partner_Smoking","Smoke")/GETPIVOTDATA("prematurity_by_birth_week",$A$78)</f>
        <v>42.039473684210527</v>
      </c>
      <c r="H81" s="31">
        <f>GETPIVOTDATA("prematurity_by_birth_week",$A$78,"prematurity_by_birth_week","week not premature")*GETPIVOTDATA("prematurity_by_birth_week",$A$78,"Partner_Smoking","Smoke")/GETPIVOTDATA("prematurity_by_birth_week",$A$78)</f>
        <v>99.96052631578948</v>
      </c>
      <c r="J81" s="31" t="str">
        <f>F81</f>
        <v>Smoke</v>
      </c>
      <c r="K81" s="31">
        <f>(GETPIVOTDATA("prematurity_by_birth_week",$A$78,"prematurity_by_birth_week","week premature","Partner_Smoking","Smoke")-G81)^2/G81</f>
        <v>2.3975331521291494</v>
      </c>
      <c r="L81" s="31">
        <f>(GETPIVOTDATA("prematurity_by_birth_week",$A$78,"prematurity_by_birth_week","week not premature","Partner_Smoking","Smoke")-H81)^2/H81</f>
        <v>1.0083083350075848</v>
      </c>
    </row>
    <row r="82" spans="1:18" x14ac:dyDescent="0.25">
      <c r="A82" s="48" t="s">
        <v>1490</v>
      </c>
      <c r="B82">
        <v>90</v>
      </c>
      <c r="C82">
        <v>214</v>
      </c>
      <c r="D82">
        <v>304</v>
      </c>
    </row>
    <row r="85" spans="1:18" x14ac:dyDescent="0.25">
      <c r="A85" t="s">
        <v>1614</v>
      </c>
    </row>
    <row r="86" spans="1:18" x14ac:dyDescent="0.25">
      <c r="A86" t="s">
        <v>1512</v>
      </c>
      <c r="B86" t="s">
        <v>1530</v>
      </c>
      <c r="N86">
        <f>SUM(K88:L90)</f>
        <v>7.9294851149814152</v>
      </c>
      <c r="O86">
        <f>_xlfn.CHISQ.INV.RT(0.05,2)</f>
        <v>5.9914645471079817</v>
      </c>
      <c r="P86" s="76">
        <f>_xlfn.CHISQ.TEST(B88:C90,G88:H90)</f>
        <v>1.8972920419994665E-2</v>
      </c>
      <c r="R86">
        <f>_xlfn.CHISQ.INV.RT(P86,2)</f>
        <v>7.9294851149814152</v>
      </c>
    </row>
    <row r="87" spans="1:18" x14ac:dyDescent="0.25">
      <c r="A87" t="s">
        <v>1614</v>
      </c>
      <c r="B87" t="s">
        <v>1661</v>
      </c>
      <c r="C87" t="s">
        <v>1658</v>
      </c>
      <c r="D87" t="s">
        <v>1490</v>
      </c>
      <c r="F87" s="31"/>
      <c r="G87" s="31" t="s">
        <v>1563</v>
      </c>
      <c r="H87" s="31" t="s">
        <v>1564</v>
      </c>
      <c r="J87" s="31"/>
      <c r="K87" s="31" t="s">
        <v>1563</v>
      </c>
      <c r="L87" s="31" t="s">
        <v>1564</v>
      </c>
    </row>
    <row r="88" spans="1:18" x14ac:dyDescent="0.25">
      <c r="A88" s="48" t="s">
        <v>1556</v>
      </c>
      <c r="B88">
        <v>38</v>
      </c>
      <c r="C88">
        <v>120</v>
      </c>
      <c r="D88">
        <v>158</v>
      </c>
      <c r="F88" s="31" t="str">
        <f>A88</f>
        <v>First trimester</v>
      </c>
      <c r="G88" s="31">
        <f>GETPIVOTDATA("prematurity_by_birth_week",$A$86,"prematurity_by_birth_week","week premature")*GETPIVOTDATA("prematurity_by_birth_week",$A$86,"Pregnancy_Tracking_Start","First trimester")/GETPIVOTDATA("prematurity_by_birth_week",$A$86)</f>
        <v>48.377850162866451</v>
      </c>
      <c r="H88" s="31">
        <f>GETPIVOTDATA("prematurity_by_birth_week",$A$86,"prematurity_by_birth_week","week not premature")*GETPIVOTDATA("prematurity_by_birth_week",$A$86,"Pregnancy_Tracking_Start","First trimester")/GETPIVOTDATA("prematurity_by_birth_week",$A$86)</f>
        <v>109.62214983713355</v>
      </c>
      <c r="J88" s="31" t="str">
        <f>F88</f>
        <v>First trimester</v>
      </c>
      <c r="K88" s="31">
        <f>(GETPIVOTDATA("prematurity_by_birth_week",$A$86,"prematurity_by_birth_week","week premature","Pregnancy_Tracking_Start","First trimester")-G88)^2/G88</f>
        <v>2.2262207526860034</v>
      </c>
      <c r="L88" s="31">
        <f>(GETPIVOTDATA("prematurity_by_birth_week",$A$86,"prematurity_by_birth_week","week not premature","Pregnancy_Tracking_Start","First trimester")-H88)^2/H88</f>
        <v>0.98246361855626441</v>
      </c>
    </row>
    <row r="89" spans="1:18" x14ac:dyDescent="0.25">
      <c r="A89" s="48" t="s">
        <v>1557</v>
      </c>
      <c r="B89">
        <v>48</v>
      </c>
      <c r="C89">
        <v>73</v>
      </c>
      <c r="D89">
        <v>121</v>
      </c>
      <c r="F89" s="31" t="str">
        <f>A89</f>
        <v>Second trimester</v>
      </c>
      <c r="G89" s="31">
        <f>GETPIVOTDATA("prematurity_by_birth_week",$A$86,"prematurity_by_birth_week","week premature")*GETPIVOTDATA("prematurity_by_birth_week",$A$86,"Pregnancy_Tracking_Start","Second trimester")/GETPIVOTDATA("prematurity_by_birth_week",$A$86)</f>
        <v>37.048859934853418</v>
      </c>
      <c r="H89" s="31">
        <f>GETPIVOTDATA("prematurity_by_birth_week",$A$86,"prematurity_by_birth_week","week not premature")*GETPIVOTDATA("prematurity_by_birth_week",$A$86,"Pregnancy_Tracking_Start","Second trimester")/GETPIVOTDATA("prematurity_by_birth_week",$A$86)</f>
        <v>83.951140065146575</v>
      </c>
      <c r="J89" s="31" t="str">
        <f>F89</f>
        <v>Second trimester</v>
      </c>
      <c r="K89" s="31">
        <f>(GETPIVOTDATA("prematurity_by_birth_week",$A$86,"prematurity_by_birth_week","week premature","Pregnancy_Tracking_Start","Second trimester")-G89)^2/G89</f>
        <v>3.2370083435047317</v>
      </c>
      <c r="L89" s="31">
        <f>(GETPIVOTDATA("prematurity_by_birth_week",$A$86,"prematurity_by_birth_week","week not premature","Pregnancy_Tracking_Start","Second trimester")-H89)^2/H89</f>
        <v>1.4285388933776733</v>
      </c>
    </row>
    <row r="90" spans="1:18" x14ac:dyDescent="0.25">
      <c r="A90" s="48" t="s">
        <v>1558</v>
      </c>
      <c r="B90">
        <v>8</v>
      </c>
      <c r="C90">
        <v>20</v>
      </c>
      <c r="D90">
        <v>28</v>
      </c>
      <c r="F90" s="31" t="str">
        <f>A90</f>
        <v>Third trimester</v>
      </c>
      <c r="G90" s="31">
        <f>GETPIVOTDATA("prematurity_by_birth_week",$A$86,"prematurity_by_birth_week","week premature")*GETPIVOTDATA("prematurity_by_birth_week",$A$86,"Pregnancy_Tracking_Start","Third trimester")/GETPIVOTDATA("prematurity_by_birth_week",$A$86)</f>
        <v>8.5732899022801305</v>
      </c>
      <c r="H90" s="31">
        <f>GETPIVOTDATA("prematurity_by_birth_week",$A$86,"prematurity_by_birth_week","week not premature")*GETPIVOTDATA("prematurity_by_birth_week",$A$86,"Pregnancy_Tracking_Start","Third trimester")/GETPIVOTDATA("prematurity_by_birth_week",$A$86)</f>
        <v>19.426710097719869</v>
      </c>
      <c r="J90" s="31" t="str">
        <f>F90</f>
        <v>Third trimester</v>
      </c>
      <c r="K90" s="31">
        <f>(GETPIVOTDATA("prematurity_by_birth_week",$A$86,"prematurity_by_birth_week","week premature","Pregnancy_Tracking_Start","Third trimester")-G90)^2/G90</f>
        <v>3.8335494985297501E-2</v>
      </c>
      <c r="L90" s="31">
        <f>(GETPIVOTDATA("prematurity_by_birth_week",$A$86,"prematurity_by_birth_week","week not premature","Pregnancy_Tracking_Start","Third trimester")-H90)^2/H90</f>
        <v>1.6918011871445846E-2</v>
      </c>
    </row>
    <row r="91" spans="1:18" x14ac:dyDescent="0.25">
      <c r="A91" s="48" t="s">
        <v>1490</v>
      </c>
      <c r="B91">
        <v>94</v>
      </c>
      <c r="C91">
        <v>213</v>
      </c>
      <c r="D91">
        <v>307</v>
      </c>
    </row>
    <row r="94" spans="1:18" x14ac:dyDescent="0.25">
      <c r="A94" t="s">
        <v>1615</v>
      </c>
    </row>
    <row r="95" spans="1:18" x14ac:dyDescent="0.25">
      <c r="A95" t="s">
        <v>1512</v>
      </c>
      <c r="B95" t="s">
        <v>1530</v>
      </c>
      <c r="N95">
        <f>SUM(K97:L99)</f>
        <v>6.2483215421636169</v>
      </c>
      <c r="O95">
        <f>_xlfn.CHISQ.INV.RT(0.05,2)</f>
        <v>5.9914645471079817</v>
      </c>
      <c r="P95" s="76">
        <f>_xlfn.CHISQ.TEST(B97:C99,G97:H99)</f>
        <v>4.3973822245514986E-2</v>
      </c>
      <c r="R95">
        <f>_xlfn.CHISQ.INV.RT(P95,2)</f>
        <v>6.2483215421636169</v>
      </c>
    </row>
    <row r="96" spans="1:18" x14ac:dyDescent="0.25">
      <c r="A96" t="s">
        <v>1615</v>
      </c>
      <c r="B96" t="s">
        <v>1661</v>
      </c>
      <c r="C96" t="s">
        <v>1658</v>
      </c>
      <c r="D96" t="s">
        <v>1490</v>
      </c>
      <c r="F96" s="31"/>
      <c r="G96" s="31" t="s">
        <v>1563</v>
      </c>
      <c r="H96" s="31" t="s">
        <v>1564</v>
      </c>
      <c r="J96" s="31"/>
      <c r="K96" s="31" t="s">
        <v>1563</v>
      </c>
      <c r="L96" s="31" t="s">
        <v>1564</v>
      </c>
    </row>
    <row r="97" spans="1:18" x14ac:dyDescent="0.25">
      <c r="A97" s="55" t="s">
        <v>1561</v>
      </c>
      <c r="B97" s="31">
        <v>0</v>
      </c>
      <c r="C97" s="31">
        <v>4</v>
      </c>
      <c r="D97" s="31">
        <v>4</v>
      </c>
      <c r="F97" s="30" t="str">
        <f>A97</f>
        <v>Adequate pregnancy monitoring</v>
      </c>
      <c r="G97" s="31">
        <f>GETPIVOTDATA("prematurity_by_birth_week",$A$95,"prematurity_by_birth_week","week premature")*GETPIVOTDATA("prematurity_by_birth_week",$A$95,"Kessner_Index","Adequate pregnancy monitoring")/GETPIVOTDATA("prematurity_by_birth_week",$A$95)</f>
        <v>1.2051282051282051</v>
      </c>
      <c r="H97" s="31">
        <f>GETPIVOTDATA("prematurity_by_birth_week",$A$95,"prematurity_by_birth_week","week not premature")*GETPIVOTDATA("prematurity_by_birth_week",$A$95,"Kessner_Index","Adequate pregnancy monitoring")/GETPIVOTDATA("prematurity_by_birth_week",$A$95)</f>
        <v>2.7948717948717947</v>
      </c>
      <c r="J97" s="30" t="str">
        <f>F97</f>
        <v>Adequate pregnancy monitoring</v>
      </c>
      <c r="K97" s="31">
        <f>(GETPIVOTDATA("prematurity_by_birth_week",$A$95,"prematurity_by_birth_week","week premature","Kessner_Index","Adequate pregnancy monitoring")-G97)^2/G97</f>
        <v>1.2051282051282051</v>
      </c>
      <c r="L97" s="31">
        <f>(GETPIVOTDATA("prematurity_by_birth_week",$A$95,"prematurity_by_birth_week","week not premature","Kessner_Index","Adequate pregnancy monitoring")-H97)^2/H97</f>
        <v>0.51964243707362989</v>
      </c>
    </row>
    <row r="98" spans="1:18" x14ac:dyDescent="0.25">
      <c r="A98" s="55" t="s">
        <v>1559</v>
      </c>
      <c r="B98" s="31">
        <v>28</v>
      </c>
      <c r="C98" s="31">
        <v>91</v>
      </c>
      <c r="D98" s="31">
        <v>119</v>
      </c>
      <c r="F98" s="30" t="str">
        <f>A98</f>
        <v>Medium pregnancy monitoring</v>
      </c>
      <c r="G98" s="31">
        <f>GETPIVOTDATA("prematurity_by_birth_week",$A$95,"prematurity_by_birth_week","week premature")*GETPIVOTDATA("prematurity_by_birth_week",$A$95,"Kessner_Index","Medium pregnancy monitoring")/GETPIVOTDATA("prematurity_by_birth_week",$A$95)</f>
        <v>35.852564102564102</v>
      </c>
      <c r="H98" s="31">
        <f>GETPIVOTDATA("prematurity_by_birth_week",$A$95,"prematurity_by_birth_week","week not premature")*GETPIVOTDATA("prematurity_by_birth_week",$A$95,"Kessner_Index","Medium pregnancy monitoring")/GETPIVOTDATA("prematurity_by_birth_week",$A$95)</f>
        <v>83.147435897435898</v>
      </c>
      <c r="J98" s="30" t="str">
        <f>F98</f>
        <v>Medium pregnancy monitoring</v>
      </c>
      <c r="K98" s="31">
        <f>(GETPIVOTDATA("prematurity_by_birth_week",$A$95,"prematurity_by_birth_week","week premature","Kessner_Index","Medium pregnancy monitoring")-G98)^2/G98</f>
        <v>1.7198982702737395</v>
      </c>
      <c r="L98" s="31">
        <f>(GETPIVOTDATA("prematurity_by_birth_week",$A$95,"prematurity_by_birth_week","week not premature","Kessner_Index","Medium pregnancy monitoring")-H98)^2/H98</f>
        <v>0.74160751103546563</v>
      </c>
    </row>
    <row r="99" spans="1:18" x14ac:dyDescent="0.25">
      <c r="A99" s="55" t="s">
        <v>1560</v>
      </c>
      <c r="B99" s="31">
        <v>66</v>
      </c>
      <c r="C99" s="31">
        <v>123</v>
      </c>
      <c r="D99" s="31">
        <v>189</v>
      </c>
      <c r="F99" s="30" t="str">
        <f>A99</f>
        <v>Inadequate pregnancy monitoring</v>
      </c>
      <c r="G99" s="31">
        <f>GETPIVOTDATA("prematurity_by_birth_week",$A$95,"prematurity_by_birth_week","week premature")*GETPIVOTDATA("prematurity_by_birth_week",$A$95,"Kessner_Index","Inadequate pregnancy monitoring")/GETPIVOTDATA("prematurity_by_birth_week",$A$95)</f>
        <v>56.942307692307693</v>
      </c>
      <c r="H99" s="31">
        <f>GETPIVOTDATA("prematurity_by_birth_week",$A$95,"prematurity_by_birth_week","week not premature")*GETPIVOTDATA("prematurity_by_birth_week",$A$95,"Kessner_Index","Inadequate pregnancy monitoring")/GETPIVOTDATA("prematurity_by_birth_week",$A$95)</f>
        <v>132.05769230769232</v>
      </c>
      <c r="J99" s="30" t="str">
        <f>F99</f>
        <v>Inadequate pregnancy monitoring</v>
      </c>
      <c r="K99" s="31">
        <f>(GETPIVOTDATA("prematurity_by_birth_week",$A$95,"prematurity_by_birth_week","week premature","Kessner_Index","Inadequate pregnancy monitoring")-G99)^2/G99</f>
        <v>1.440787935468786</v>
      </c>
      <c r="L99" s="31">
        <f>(GETPIVOTDATA("prematurity_by_birth_week",$A$95,"prematurity_by_birth_week","week not premature","Kessner_Index","Inadequate pregnancy monitoring")-H99)^2/H99</f>
        <v>0.62125718318379042</v>
      </c>
    </row>
    <row r="100" spans="1:18" x14ac:dyDescent="0.25">
      <c r="A100" s="48" t="s">
        <v>1490</v>
      </c>
      <c r="B100">
        <v>94</v>
      </c>
      <c r="C100">
        <v>218</v>
      </c>
      <c r="D100">
        <v>312</v>
      </c>
    </row>
    <row r="102" spans="1:18" x14ac:dyDescent="0.25">
      <c r="A102" s="48" t="s">
        <v>1675</v>
      </c>
    </row>
    <row r="103" spans="1:18" x14ac:dyDescent="0.25">
      <c r="A103" t="s">
        <v>1512</v>
      </c>
      <c r="B103" t="s">
        <v>1530</v>
      </c>
      <c r="N103">
        <f>SUM(K105:L106)</f>
        <v>13.155844925599052</v>
      </c>
      <c r="O103">
        <f>_xlfn.CHISQ.INV.RT(0.05,1)</f>
        <v>3.8414588206941236</v>
      </c>
      <c r="P103" s="75">
        <f>_xlfn.CHISQ.TEST(B105:C106,G105:H106)</f>
        <v>2.8662376053541634E-4</v>
      </c>
      <c r="R103">
        <f>_xlfn.CHISQ.INV.RT(P103,1)</f>
        <v>13.15584492559881</v>
      </c>
    </row>
    <row r="104" spans="1:18" x14ac:dyDescent="0.25">
      <c r="A104" t="s">
        <v>1616</v>
      </c>
      <c r="B104" t="s">
        <v>1661</v>
      </c>
      <c r="C104" t="s">
        <v>1658</v>
      </c>
      <c r="D104" t="s">
        <v>1490</v>
      </c>
      <c r="F104" s="31"/>
      <c r="G104" s="31" t="s">
        <v>1563</v>
      </c>
      <c r="H104" s="31" t="s">
        <v>1564</v>
      </c>
      <c r="J104" s="31"/>
      <c r="K104" s="31" t="s">
        <v>1563</v>
      </c>
      <c r="L104" s="31" t="s">
        <v>1564</v>
      </c>
    </row>
    <row r="105" spans="1:18" x14ac:dyDescent="0.25">
      <c r="A105" s="48" t="s">
        <v>1534</v>
      </c>
      <c r="B105">
        <v>85</v>
      </c>
      <c r="C105">
        <v>217</v>
      </c>
      <c r="D105">
        <v>302</v>
      </c>
      <c r="F105" s="31" t="str">
        <f>A105</f>
        <v>No</v>
      </c>
      <c r="G105" s="31">
        <f>GETPIVOTDATA("prematurity_by_birth_week",$A$103,"prematurity_by_birth_week","week premature")*GETPIVOTDATA("prematurity_by_birth_week",$A$103,"In Vitro Fertilization","No")/GETPIVOTDATA("prematurity_by_birth_week",$A$103)</f>
        <v>89.625806451612902</v>
      </c>
      <c r="H105" s="31">
        <f>GETPIVOTDATA("prematurity_by_birth_week",$A$103,"prematurity_by_birth_week","week not premature")*GETPIVOTDATA("prematurity_by_birth_week",$A$103,"In Vitro Fertilization","No")/GETPIVOTDATA("prematurity_by_birth_week",$A$103)</f>
        <v>212.3741935483871</v>
      </c>
      <c r="J105" s="31" t="str">
        <f>F105</f>
        <v>No</v>
      </c>
      <c r="K105" s="31">
        <f>(GETPIVOTDATA("prematurity_by_birth_week",$A$103,"prematurity_by_birth_week","week premature","In Vitro Fertilization","No")-G105)^2/G105</f>
        <v>0.23874915244791611</v>
      </c>
      <c r="L105" s="31">
        <f>(GETPIVOTDATA("prematurity_by_birth_week",$A$103,"prematurity_by_birth_week","week not premature","In Vitro Fertilization","No")-H105)^2/H105</f>
        <v>0.10075652305141414</v>
      </c>
    </row>
    <row r="106" spans="1:18" x14ac:dyDescent="0.25">
      <c r="A106" s="48" t="s">
        <v>1535</v>
      </c>
      <c r="B106">
        <v>7</v>
      </c>
      <c r="C106">
        <v>1</v>
      </c>
      <c r="D106">
        <v>8</v>
      </c>
      <c r="F106" s="31" t="str">
        <f>A106</f>
        <v>Yes</v>
      </c>
      <c r="G106" s="31">
        <f>GETPIVOTDATA("prematurity_by_birth_week",$A$103,"prematurity_by_birth_week","week premature")*GETPIVOTDATA("prematurity_by_birth_week",$A$103,"In Vitro Fertilization","Yes")/GETPIVOTDATA("prematurity_by_birth_week",$A$103)</f>
        <v>2.3741935483870966</v>
      </c>
      <c r="H106" s="31">
        <f>GETPIVOTDATA("prematurity_by_birth_week",$A$103,"prematurity_by_birth_week","week not premature")*GETPIVOTDATA("prematurity_by_birth_week",$A$103,"In Vitro Fertilization","Yes")/GETPIVOTDATA("prematurity_by_birth_week",$A$103)</f>
        <v>5.6258064516129034</v>
      </c>
      <c r="J106" s="31" t="str">
        <f>F106</f>
        <v>Yes</v>
      </c>
      <c r="K106" s="31">
        <f>(GETPIVOTDATA("prematurity_by_birth_week",$A$103,"prematurity_by_birth_week","week premature","In Vitro Fertilization","Yes")-G106)^2/G106</f>
        <v>9.0127805049088359</v>
      </c>
      <c r="L106" s="31">
        <f>(GETPIVOTDATA("prematurity_by_birth_week",$A$103,"prematurity_by_birth_week","week not premature","In Vitro Fertilization","Yes")-H106)^2/H106</f>
        <v>3.8035587451908848</v>
      </c>
    </row>
    <row r="107" spans="1:18" x14ac:dyDescent="0.25">
      <c r="A107" s="48" t="s">
        <v>1490</v>
      </c>
      <c r="B107">
        <v>92</v>
      </c>
      <c r="C107">
        <v>218</v>
      </c>
      <c r="D107">
        <v>310</v>
      </c>
    </row>
    <row r="111" spans="1:18" x14ac:dyDescent="0.25">
      <c r="A111" t="s">
        <v>1681</v>
      </c>
    </row>
    <row r="112" spans="1:18" x14ac:dyDescent="0.25">
      <c r="A112" t="s">
        <v>1646</v>
      </c>
      <c r="B112" t="s">
        <v>1530</v>
      </c>
    </row>
    <row r="113" spans="1:12" x14ac:dyDescent="0.25">
      <c r="A113" t="s">
        <v>1681</v>
      </c>
      <c r="B113" t="s">
        <v>1661</v>
      </c>
      <c r="C113" t="s">
        <v>1658</v>
      </c>
      <c r="D113" t="s">
        <v>1490</v>
      </c>
      <c r="F113" s="31"/>
      <c r="G113" s="31"/>
      <c r="H113" s="31"/>
      <c r="J113" s="31"/>
      <c r="K113" s="31"/>
      <c r="L113" s="31"/>
    </row>
    <row r="114" spans="1:12" x14ac:dyDescent="0.25">
      <c r="A114" s="48" t="s">
        <v>1534</v>
      </c>
      <c r="B114">
        <v>76</v>
      </c>
      <c r="C114">
        <v>181</v>
      </c>
      <c r="D114">
        <v>257</v>
      </c>
      <c r="F114" s="31"/>
      <c r="G114" s="31"/>
      <c r="H114" s="31"/>
      <c r="J114" s="31"/>
      <c r="K114" s="31"/>
      <c r="L114" s="31"/>
    </row>
    <row r="115" spans="1:12" x14ac:dyDescent="0.25">
      <c r="A115" s="48" t="s">
        <v>1535</v>
      </c>
      <c r="B115">
        <v>3</v>
      </c>
      <c r="C115">
        <v>0</v>
      </c>
      <c r="D115">
        <v>3</v>
      </c>
      <c r="F115" s="31"/>
      <c r="G115" s="31"/>
      <c r="H115" s="31"/>
      <c r="J115" s="31"/>
      <c r="K115" s="31"/>
      <c r="L115" s="31"/>
    </row>
    <row r="116" spans="1:12" x14ac:dyDescent="0.25">
      <c r="A116" s="48" t="s">
        <v>1490</v>
      </c>
      <c r="B116">
        <v>79</v>
      </c>
      <c r="C116">
        <v>181</v>
      </c>
      <c r="D116">
        <v>260</v>
      </c>
    </row>
  </sheetData>
  <pageMargins left="0.7" right="0.7" top="0.75" bottom="0.75" header="0.3" footer="0.3"/>
  <pageSetup paperSize="9" orientation="portrait" horizontalDpi="0" verticalDpi="0"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AB2C0-235A-43C2-A106-7ED8A0EDE3DE}">
  <dimension ref="A1:AD313"/>
  <sheetViews>
    <sheetView topLeftCell="G1" workbookViewId="0">
      <selection activeCell="AN1" sqref="AN1"/>
    </sheetView>
  </sheetViews>
  <sheetFormatPr defaultRowHeight="13.2" x14ac:dyDescent="0.25"/>
  <cols>
    <col min="1" max="1" width="11.109375" bestFit="1" customWidth="1"/>
    <col min="2" max="2" width="23.77734375" customWidth="1"/>
    <col min="4" max="4" width="20.6640625" customWidth="1"/>
    <col min="5" max="5" width="23.109375" bestFit="1" customWidth="1"/>
    <col min="7" max="7" width="21" customWidth="1"/>
    <col min="8" max="8" width="23.109375" bestFit="1" customWidth="1"/>
    <col min="10" max="10" width="39.5546875" bestFit="1" customWidth="1"/>
    <col min="11" max="11" width="20.5546875" bestFit="1" customWidth="1"/>
    <col min="12" max="12" width="24.21875" bestFit="1" customWidth="1"/>
    <col min="13" max="13" width="20.5546875" bestFit="1" customWidth="1"/>
    <col min="14" max="14" width="15.88671875" bestFit="1" customWidth="1"/>
    <col min="15" max="15" width="12.44140625" customWidth="1"/>
    <col min="16" max="16" width="19" bestFit="1" customWidth="1"/>
    <col min="17" max="17" width="16.44140625" bestFit="1" customWidth="1"/>
    <col min="26" max="26" width="24.109375" bestFit="1" customWidth="1"/>
    <col min="27" max="27" width="11.77734375" customWidth="1"/>
    <col min="28" max="28" width="10.44140625" bestFit="1" customWidth="1"/>
    <col min="29" max="29" width="20" bestFit="1" customWidth="1"/>
    <col min="30" max="30" width="17.88671875" bestFit="1" customWidth="1"/>
  </cols>
  <sheetData>
    <row r="1" spans="1:30" ht="39.6" x14ac:dyDescent="0.25">
      <c r="A1" s="4" t="s">
        <v>83</v>
      </c>
      <c r="B1" s="50" t="str">
        <f>Categorize!T1</f>
        <v>prematurity_by_birth_week</v>
      </c>
      <c r="D1" s="62" t="s">
        <v>1594</v>
      </c>
      <c r="E1" s="50" t="s">
        <v>1595</v>
      </c>
      <c r="G1" s="62" t="s">
        <v>1594</v>
      </c>
      <c r="H1" s="50" t="s">
        <v>1595</v>
      </c>
      <c r="J1" s="50" t="s">
        <v>1596</v>
      </c>
      <c r="M1" s="58" t="s">
        <v>1594</v>
      </c>
      <c r="N1" s="81" t="s">
        <v>1515</v>
      </c>
      <c r="O1" s="81" t="s">
        <v>1672</v>
      </c>
      <c r="P1" s="81" t="s">
        <v>1667</v>
      </c>
      <c r="Q1" s="81" t="s">
        <v>1668</v>
      </c>
      <c r="Z1" s="56" t="s">
        <v>1595</v>
      </c>
      <c r="AA1" s="78" t="s">
        <v>1515</v>
      </c>
      <c r="AB1" s="78" t="s">
        <v>1671</v>
      </c>
      <c r="AC1" s="78" t="s">
        <v>1669</v>
      </c>
      <c r="AD1" s="78" t="s">
        <v>1670</v>
      </c>
    </row>
    <row r="2" spans="1:30" ht="13.8" thickBot="1" x14ac:dyDescent="0.3">
      <c r="A2" s="4">
        <f>IF(Data1!BV4="null","Null",Data1!BV4)</f>
        <v>2.335</v>
      </c>
      <c r="B2" s="50" t="str">
        <f>Categorize!T2</f>
        <v>week premature</v>
      </c>
      <c r="D2">
        <f>IF(B2="week premature",A2,"Null")</f>
        <v>2.335</v>
      </c>
      <c r="E2" t="str">
        <f>IF(B2="week not premature",A2,"Null")</f>
        <v>Null</v>
      </c>
      <c r="G2">
        <v>2.335</v>
      </c>
      <c r="H2">
        <v>3.4350000000000001</v>
      </c>
      <c r="N2" s="31">
        <v>0.5</v>
      </c>
      <c r="O2" s="31" cm="1">
        <f t="array" ref="O2:O43">FREQUENCY(G2:G96,N2:N42)</f>
        <v>0</v>
      </c>
      <c r="P2" s="31">
        <f t="shared" ref="P2:P42" si="0">(O2/K$16)/0.1</f>
        <v>0</v>
      </c>
      <c r="Q2" s="31">
        <f t="shared" ref="Q2:Q42" si="1">_xlfn.NORM.DIST(N2,$K$17,$K$18,FALSE)</f>
        <v>1.1636176049944963E-2</v>
      </c>
      <c r="AA2" s="31">
        <v>0.5</v>
      </c>
      <c r="AB2" s="31" cm="1">
        <f t="array" ref="AB2:AB43">FREQUENCY(H2:H217,AA2:AA42)</f>
        <v>0</v>
      </c>
      <c r="AC2" s="31">
        <f>(AB2/K$21)/0.1</f>
        <v>0</v>
      </c>
      <c r="AD2" s="31">
        <f>_xlfn.NORM.DIST(AA2,$K$22,$K$23,FALSE)</f>
        <v>1.9796537341408746E-11</v>
      </c>
    </row>
    <row r="3" spans="1:30" x14ac:dyDescent="0.25">
      <c r="A3" s="4">
        <f>IF(Data1!BV5="null","Null",Data1!BV5)</f>
        <v>2.13</v>
      </c>
      <c r="B3" s="50" t="str">
        <f>Categorize!T3</f>
        <v>week premature</v>
      </c>
      <c r="D3">
        <f t="shared" ref="D3:D66" si="2">IF(B3="week premature",A3,"Null")</f>
        <v>2.13</v>
      </c>
      <c r="E3" t="str">
        <f t="shared" ref="E3:E66" si="3">IF(B3="week not premature",A3,"Null")</f>
        <v>Null</v>
      </c>
      <c r="G3">
        <v>2.13</v>
      </c>
      <c r="H3">
        <v>2.14</v>
      </c>
      <c r="J3" s="46"/>
      <c r="K3" s="46" t="s">
        <v>1594</v>
      </c>
      <c r="L3" s="46" t="s">
        <v>1595</v>
      </c>
      <c r="N3" s="31">
        <v>0.6</v>
      </c>
      <c r="O3" s="31">
        <v>0</v>
      </c>
      <c r="P3" s="31">
        <f t="shared" si="0"/>
        <v>0</v>
      </c>
      <c r="Q3" s="31">
        <f t="shared" si="1"/>
        <v>1.8425293398600967E-2</v>
      </c>
      <c r="AA3" s="31">
        <v>0.6</v>
      </c>
      <c r="AB3" s="31">
        <v>0</v>
      </c>
      <c r="AC3" s="31">
        <f t="shared" ref="AC3:AC42" si="4">(AB3/K$21)/0.1</f>
        <v>0</v>
      </c>
      <c r="AD3" s="31">
        <f t="shared" ref="AD3:AD42" si="5">_xlfn.NORM.DIST(AA3,$K$22,$K$23,FALSE)</f>
        <v>1.0897689823391666E-10</v>
      </c>
    </row>
    <row r="4" spans="1:30" x14ac:dyDescent="0.25">
      <c r="A4" s="4">
        <f>IF(Data1!BV6="null","Null",Data1!BV6)</f>
        <v>2.0499999999999998</v>
      </c>
      <c r="B4" s="50" t="str">
        <f>Categorize!T4</f>
        <v>week premature</v>
      </c>
      <c r="D4">
        <f t="shared" si="2"/>
        <v>2.0499999999999998</v>
      </c>
      <c r="E4" t="str">
        <f t="shared" si="3"/>
        <v>Null</v>
      </c>
      <c r="G4">
        <v>2.0499999999999998</v>
      </c>
      <c r="H4">
        <v>3</v>
      </c>
      <c r="J4" s="31" t="s">
        <v>1584</v>
      </c>
      <c r="K4" s="31">
        <v>2.2084210526315786</v>
      </c>
      <c r="L4" s="31">
        <v>3.3374537037037033</v>
      </c>
      <c r="N4" s="31">
        <v>0.7</v>
      </c>
      <c r="O4" s="31">
        <v>0</v>
      </c>
      <c r="P4" s="31">
        <f t="shared" si="0"/>
        <v>0</v>
      </c>
      <c r="Q4" s="31">
        <f t="shared" si="1"/>
        <v>2.8378062951685563E-2</v>
      </c>
      <c r="AA4" s="31">
        <v>0.7</v>
      </c>
      <c r="AB4" s="31">
        <v>0</v>
      </c>
      <c r="AC4" s="31">
        <f t="shared" si="4"/>
        <v>0</v>
      </c>
      <c r="AD4" s="31">
        <f t="shared" si="5"/>
        <v>5.6429394630436365E-10</v>
      </c>
    </row>
    <row r="5" spans="1:30" x14ac:dyDescent="0.25">
      <c r="A5" s="4">
        <f>IF(Data1!BV7="null","Null",Data1!BV7)</f>
        <v>2.5499999999999998</v>
      </c>
      <c r="B5" s="50" t="str">
        <f>Categorize!T5</f>
        <v>week premature</v>
      </c>
      <c r="D5">
        <f t="shared" si="2"/>
        <v>2.5499999999999998</v>
      </c>
      <c r="E5" t="str">
        <f t="shared" si="3"/>
        <v>Null</v>
      </c>
      <c r="G5">
        <v>2.5499999999999998</v>
      </c>
      <c r="H5">
        <v>3.1</v>
      </c>
      <c r="J5" s="31" t="s">
        <v>1585</v>
      </c>
      <c r="K5" s="31">
        <v>0.36083577827547503</v>
      </c>
      <c r="L5" s="31">
        <v>0.16342674203274221</v>
      </c>
      <c r="N5" s="31">
        <v>0.8</v>
      </c>
      <c r="O5" s="31">
        <v>1</v>
      </c>
      <c r="P5" s="31">
        <f t="shared" si="0"/>
        <v>0.10526315789473684</v>
      </c>
      <c r="Q5" s="31">
        <f t="shared" si="1"/>
        <v>4.2512367382991495E-2</v>
      </c>
      <c r="AA5" s="31">
        <v>0.8</v>
      </c>
      <c r="AB5" s="31">
        <v>0</v>
      </c>
      <c r="AC5" s="31">
        <f t="shared" si="4"/>
        <v>0</v>
      </c>
      <c r="AD5" s="31">
        <f t="shared" si="5"/>
        <v>2.7485401114837606E-9</v>
      </c>
    </row>
    <row r="6" spans="1:30" x14ac:dyDescent="0.25">
      <c r="A6" s="4">
        <f>IF(Data1!BV8="null","Null",Data1!BV8)</f>
        <v>2.57</v>
      </c>
      <c r="B6" s="50" t="str">
        <f>Categorize!T6</f>
        <v>week premature</v>
      </c>
      <c r="D6">
        <f t="shared" si="2"/>
        <v>2.57</v>
      </c>
      <c r="E6" t="str">
        <f t="shared" si="3"/>
        <v>Null</v>
      </c>
      <c r="G6">
        <v>2.57</v>
      </c>
      <c r="H6">
        <v>4</v>
      </c>
      <c r="J6" s="31" t="s">
        <v>1586</v>
      </c>
      <c r="K6" s="31">
        <v>95</v>
      </c>
      <c r="L6" s="31">
        <v>216</v>
      </c>
      <c r="N6" s="31">
        <v>0.9</v>
      </c>
      <c r="O6" s="31">
        <v>4</v>
      </c>
      <c r="P6" s="31">
        <f t="shared" si="0"/>
        <v>0.42105263157894735</v>
      </c>
      <c r="Q6" s="31">
        <f t="shared" si="1"/>
        <v>6.1945824718257214E-2</v>
      </c>
      <c r="AA6" s="31">
        <v>0.9</v>
      </c>
      <c r="AB6" s="31">
        <v>0</v>
      </c>
      <c r="AC6" s="31">
        <f t="shared" si="4"/>
        <v>0</v>
      </c>
      <c r="AD6" s="31">
        <f t="shared" si="5"/>
        <v>1.2592863820479606E-8</v>
      </c>
    </row>
    <row r="7" spans="1:30" x14ac:dyDescent="0.25">
      <c r="A7" s="4">
        <f>IF(Data1!BV9="null","Null",Data1!BV9)</f>
        <v>2.9449999999999998</v>
      </c>
      <c r="B7" s="50" t="str">
        <f>Categorize!T7</f>
        <v>week premature</v>
      </c>
      <c r="D7">
        <f t="shared" si="2"/>
        <v>2.9449999999999998</v>
      </c>
      <c r="E7" t="str">
        <f t="shared" si="3"/>
        <v>Null</v>
      </c>
      <c r="G7">
        <v>2.9449999999999998</v>
      </c>
      <c r="H7">
        <v>3.4649999999999999</v>
      </c>
      <c r="J7" s="31" t="s">
        <v>1587</v>
      </c>
      <c r="K7" s="31">
        <v>0</v>
      </c>
      <c r="L7" s="31"/>
      <c r="N7" s="31">
        <v>1</v>
      </c>
      <c r="O7" s="31">
        <v>2</v>
      </c>
      <c r="P7" s="31">
        <f t="shared" si="0"/>
        <v>0.21052631578947367</v>
      </c>
      <c r="Q7" s="31">
        <f t="shared" si="1"/>
        <v>8.7795649338806458E-2</v>
      </c>
      <c r="AA7" s="31">
        <v>1</v>
      </c>
      <c r="AB7" s="31">
        <v>0</v>
      </c>
      <c r="AC7" s="31">
        <f t="shared" si="4"/>
        <v>0</v>
      </c>
      <c r="AD7" s="31">
        <f t="shared" si="5"/>
        <v>5.4271606076094506E-8</v>
      </c>
    </row>
    <row r="8" spans="1:30" x14ac:dyDescent="0.25">
      <c r="A8" s="4">
        <f>IF(Data1!BV10="null","Null",Data1!BV10)</f>
        <v>1.45</v>
      </c>
      <c r="B8" s="50" t="str">
        <f>Categorize!T8</f>
        <v>week premature</v>
      </c>
      <c r="D8">
        <f t="shared" si="2"/>
        <v>1.45</v>
      </c>
      <c r="E8" t="str">
        <f t="shared" si="3"/>
        <v>Null</v>
      </c>
      <c r="G8">
        <v>1.45</v>
      </c>
      <c r="H8">
        <v>2.94</v>
      </c>
      <c r="J8" s="31" t="s">
        <v>1588</v>
      </c>
      <c r="K8" s="31">
        <v>133</v>
      </c>
      <c r="L8" s="31"/>
      <c r="N8" s="31">
        <v>1.1000000000000001</v>
      </c>
      <c r="O8" s="31">
        <v>1</v>
      </c>
      <c r="P8" s="31">
        <f t="shared" si="0"/>
        <v>0.10526315789473684</v>
      </c>
      <c r="Q8" s="31">
        <f t="shared" si="1"/>
        <v>0.12103142814969008</v>
      </c>
      <c r="AA8" s="31">
        <v>1.1000000000000001</v>
      </c>
      <c r="AB8" s="31">
        <v>0</v>
      </c>
      <c r="AC8" s="31">
        <f t="shared" si="4"/>
        <v>0</v>
      </c>
      <c r="AD8" s="31">
        <f t="shared" si="5"/>
        <v>2.2001210717209874E-7</v>
      </c>
    </row>
    <row r="9" spans="1:30" x14ac:dyDescent="0.25">
      <c r="A9" s="4">
        <f>IF(Data1!BV11="null","Null",Data1!BV11)</f>
        <v>2.8</v>
      </c>
      <c r="B9" s="50" t="str">
        <f>Categorize!T9</f>
        <v>week premature</v>
      </c>
      <c r="D9">
        <f t="shared" si="2"/>
        <v>2.8</v>
      </c>
      <c r="E9" t="str">
        <f t="shared" si="3"/>
        <v>Null</v>
      </c>
      <c r="G9">
        <v>2.8</v>
      </c>
      <c r="H9">
        <v>3</v>
      </c>
      <c r="J9" s="70" t="s">
        <v>1589</v>
      </c>
      <c r="K9" s="70">
        <v>-16.72893108517237</v>
      </c>
      <c r="L9" s="31"/>
      <c r="N9" s="31">
        <v>1.2</v>
      </c>
      <c r="O9" s="31">
        <v>0</v>
      </c>
      <c r="P9" s="31">
        <f t="shared" si="0"/>
        <v>0</v>
      </c>
      <c r="Q9" s="31">
        <f t="shared" si="1"/>
        <v>0.16228841823434847</v>
      </c>
      <c r="AA9" s="31">
        <v>1.2</v>
      </c>
      <c r="AB9" s="31">
        <v>0</v>
      </c>
      <c r="AC9" s="31">
        <f t="shared" si="4"/>
        <v>0</v>
      </c>
      <c r="AD9" s="31">
        <f t="shared" si="5"/>
        <v>8.3896960396515549E-7</v>
      </c>
    </row>
    <row r="10" spans="1:30" x14ac:dyDescent="0.25">
      <c r="A10" s="4">
        <f>IF(Data1!BV12="null","Null",Data1!BV12)</f>
        <v>2.38</v>
      </c>
      <c r="B10" s="50" t="str">
        <f>Categorize!T10</f>
        <v>week premature</v>
      </c>
      <c r="D10">
        <f t="shared" si="2"/>
        <v>2.38</v>
      </c>
      <c r="E10" t="str">
        <f t="shared" si="3"/>
        <v>Null</v>
      </c>
      <c r="G10">
        <v>2.38</v>
      </c>
      <c r="H10">
        <v>3.85</v>
      </c>
      <c r="J10" s="31" t="s">
        <v>1590</v>
      </c>
      <c r="K10" s="31">
        <v>8.0636475707435394E-35</v>
      </c>
      <c r="L10" s="31"/>
      <c r="N10" s="31">
        <v>1.3</v>
      </c>
      <c r="O10" s="31">
        <v>1</v>
      </c>
      <c r="P10" s="31">
        <f t="shared" si="0"/>
        <v>0.10526315789473684</v>
      </c>
      <c r="Q10" s="31">
        <f t="shared" si="1"/>
        <v>0.21166112668801235</v>
      </c>
      <c r="AA10" s="31">
        <v>1.3</v>
      </c>
      <c r="AB10" s="31">
        <v>0</v>
      </c>
      <c r="AC10" s="31">
        <f t="shared" si="4"/>
        <v>0</v>
      </c>
      <c r="AD10" s="31">
        <f t="shared" si="5"/>
        <v>3.0093424546604936E-6</v>
      </c>
    </row>
    <row r="11" spans="1:30" x14ac:dyDescent="0.25">
      <c r="A11" s="4" t="str">
        <f>IF(Data1!BV13="null","Null",Data1!BV13)</f>
        <v>Null</v>
      </c>
      <c r="B11" s="50" t="str">
        <f>Categorize!T11</f>
        <v>week premature</v>
      </c>
      <c r="D11" t="str">
        <f t="shared" si="2"/>
        <v>Null</v>
      </c>
      <c r="E11" t="str">
        <f t="shared" si="3"/>
        <v>Null</v>
      </c>
      <c r="G11">
        <v>2.0249999999999999</v>
      </c>
      <c r="H11">
        <v>3.6</v>
      </c>
      <c r="J11" s="31" t="s">
        <v>1591</v>
      </c>
      <c r="K11" s="31">
        <v>1.6563912444092055</v>
      </c>
      <c r="L11" s="31"/>
      <c r="N11" s="31">
        <v>1.4</v>
      </c>
      <c r="O11" s="31">
        <v>1</v>
      </c>
      <c r="P11" s="31">
        <f t="shared" si="0"/>
        <v>0.10526315789473684</v>
      </c>
      <c r="Q11" s="31">
        <f t="shared" si="1"/>
        <v>0.26850902436500373</v>
      </c>
      <c r="AA11" s="31">
        <v>1.4</v>
      </c>
      <c r="AB11" s="31">
        <v>0</v>
      </c>
      <c r="AC11" s="31">
        <f t="shared" si="4"/>
        <v>0</v>
      </c>
      <c r="AD11" s="31">
        <f t="shared" si="5"/>
        <v>1.0153662811429862E-5</v>
      </c>
    </row>
    <row r="12" spans="1:30" x14ac:dyDescent="0.25">
      <c r="A12" s="4">
        <f>IF(Data1!BV14="null","Null",Data1!BV14)</f>
        <v>2.0249999999999999</v>
      </c>
      <c r="B12" s="50" t="str">
        <f>Categorize!T12</f>
        <v>week premature</v>
      </c>
      <c r="D12">
        <f t="shared" si="2"/>
        <v>2.0249999999999999</v>
      </c>
      <c r="E12" t="str">
        <f t="shared" si="3"/>
        <v>Null</v>
      </c>
      <c r="G12">
        <v>2.98</v>
      </c>
      <c r="H12">
        <v>3.1</v>
      </c>
      <c r="J12" s="70" t="s">
        <v>1592</v>
      </c>
      <c r="K12" s="70">
        <v>1.6127295141487079E-34</v>
      </c>
      <c r="L12" s="31"/>
      <c r="N12" s="31">
        <v>1.5</v>
      </c>
      <c r="O12" s="31">
        <v>2</v>
      </c>
      <c r="P12" s="31">
        <f t="shared" si="0"/>
        <v>0.21052631578947367</v>
      </c>
      <c r="Q12" s="31">
        <f t="shared" si="1"/>
        <v>0.33131483038637483</v>
      </c>
      <c r="AA12" s="31">
        <v>1.5</v>
      </c>
      <c r="AB12" s="31">
        <v>0</v>
      </c>
      <c r="AC12" s="31">
        <f t="shared" si="4"/>
        <v>0</v>
      </c>
      <c r="AD12" s="31">
        <f t="shared" si="5"/>
        <v>3.2225495326800657E-5</v>
      </c>
    </row>
    <row r="13" spans="1:30" x14ac:dyDescent="0.25">
      <c r="A13" s="4">
        <f>IF(Data1!BV15="null","Null",Data1!BV15)</f>
        <v>2.98</v>
      </c>
      <c r="B13" s="50" t="str">
        <f>Categorize!T13</f>
        <v>week premature</v>
      </c>
      <c r="D13">
        <f t="shared" si="2"/>
        <v>2.98</v>
      </c>
      <c r="E13" t="str">
        <f t="shared" si="3"/>
        <v>Null</v>
      </c>
      <c r="G13">
        <v>2.7450000000000001</v>
      </c>
      <c r="H13">
        <v>3.5</v>
      </c>
      <c r="J13" s="31" t="s">
        <v>1593</v>
      </c>
      <c r="K13" s="31">
        <v>1.9779612641677238</v>
      </c>
      <c r="L13" s="31"/>
      <c r="N13" s="31">
        <v>1.6</v>
      </c>
      <c r="O13" s="31">
        <v>2</v>
      </c>
      <c r="P13" s="31">
        <f t="shared" si="0"/>
        <v>0.21052631578947367</v>
      </c>
      <c r="Q13" s="31">
        <f t="shared" si="1"/>
        <v>0.39763726024554374</v>
      </c>
      <c r="AA13" s="31">
        <v>1.6</v>
      </c>
      <c r="AB13" s="31">
        <v>0</v>
      </c>
      <c r="AC13" s="31">
        <f t="shared" si="4"/>
        <v>0</v>
      </c>
      <c r="AD13" s="31">
        <f t="shared" si="5"/>
        <v>9.6206010462420271E-5</v>
      </c>
    </row>
    <row r="14" spans="1:30" x14ac:dyDescent="0.25">
      <c r="A14" s="4">
        <f>IF(Data1!BV16="null","Null",Data1!BV16)</f>
        <v>2.7450000000000001</v>
      </c>
      <c r="B14" s="50" t="str">
        <f>Categorize!T14</f>
        <v>week premature</v>
      </c>
      <c r="D14">
        <f t="shared" si="2"/>
        <v>2.7450000000000001</v>
      </c>
      <c r="E14" t="str">
        <f t="shared" si="3"/>
        <v>Null</v>
      </c>
      <c r="G14">
        <v>1.575</v>
      </c>
      <c r="H14">
        <v>3.1</v>
      </c>
      <c r="N14" s="31">
        <v>1.7</v>
      </c>
      <c r="O14" s="31">
        <v>5</v>
      </c>
      <c r="P14" s="31">
        <f t="shared" si="0"/>
        <v>0.52631578947368418</v>
      </c>
      <c r="Q14" s="31">
        <f t="shared" si="1"/>
        <v>0.46419181256634628</v>
      </c>
      <c r="AA14" s="31">
        <v>1.7</v>
      </c>
      <c r="AB14" s="31">
        <v>0</v>
      </c>
      <c r="AC14" s="31">
        <f t="shared" si="4"/>
        <v>0</v>
      </c>
      <c r="AD14" s="31">
        <f t="shared" si="5"/>
        <v>2.7016591042871191E-4</v>
      </c>
    </row>
    <row r="15" spans="1:30" x14ac:dyDescent="0.25">
      <c r="A15" s="4">
        <f>IF(Data1!BV17="null","Null",Data1!BV17)</f>
        <v>1.575</v>
      </c>
      <c r="B15" s="50" t="str">
        <f>Categorize!T15</f>
        <v>week premature</v>
      </c>
      <c r="D15">
        <f t="shared" si="2"/>
        <v>1.575</v>
      </c>
      <c r="E15" t="str">
        <f t="shared" si="3"/>
        <v>Null</v>
      </c>
      <c r="G15">
        <v>1.7</v>
      </c>
      <c r="H15">
        <v>3.55</v>
      </c>
      <c r="J15" s="70" t="s">
        <v>1594</v>
      </c>
      <c r="N15" s="31">
        <v>1.8</v>
      </c>
      <c r="O15" s="31">
        <v>2</v>
      </c>
      <c r="P15" s="31">
        <f t="shared" si="0"/>
        <v>0.21052631578947367</v>
      </c>
      <c r="Q15" s="31">
        <f t="shared" si="1"/>
        <v>0.52707459791496214</v>
      </c>
      <c r="AA15" s="31">
        <v>1.8</v>
      </c>
      <c r="AB15" s="31">
        <v>0</v>
      </c>
      <c r="AC15" s="31">
        <f t="shared" si="4"/>
        <v>0</v>
      </c>
      <c r="AD15" s="31">
        <f t="shared" si="5"/>
        <v>7.1364895089978436E-4</v>
      </c>
    </row>
    <row r="16" spans="1:30" x14ac:dyDescent="0.25">
      <c r="A16" s="4">
        <f>IF(Data1!BV18="null","Null",Data1!BV18)</f>
        <v>1.7</v>
      </c>
      <c r="B16" s="50" t="str">
        <f>Categorize!T16</f>
        <v>week premature</v>
      </c>
      <c r="D16">
        <f t="shared" si="2"/>
        <v>1.7</v>
      </c>
      <c r="E16" t="str">
        <f t="shared" si="3"/>
        <v>Null</v>
      </c>
      <c r="G16">
        <v>2.8</v>
      </c>
      <c r="H16">
        <v>3.97</v>
      </c>
      <c r="J16" s="70" t="s">
        <v>1665</v>
      </c>
      <c r="K16" s="70">
        <f>SUM(O2:O42)</f>
        <v>95</v>
      </c>
      <c r="N16" s="31">
        <v>1.9</v>
      </c>
      <c r="O16" s="31">
        <v>2</v>
      </c>
      <c r="P16" s="31">
        <f t="shared" si="0"/>
        <v>0.21052631578947367</v>
      </c>
      <c r="Q16" s="31">
        <f t="shared" si="1"/>
        <v>0.58211783160893527</v>
      </c>
      <c r="AA16" s="31">
        <v>1.9</v>
      </c>
      <c r="AB16" s="31">
        <v>0</v>
      </c>
      <c r="AC16" s="31">
        <f t="shared" si="4"/>
        <v>0</v>
      </c>
      <c r="AD16" s="31">
        <f t="shared" si="5"/>
        <v>1.7732274842734946E-3</v>
      </c>
    </row>
    <row r="17" spans="1:30" x14ac:dyDescent="0.25">
      <c r="A17" s="4">
        <f>IF(Data1!BV19="null","Null",Data1!BV19)</f>
        <v>2.8</v>
      </c>
      <c r="B17" s="50" t="str">
        <f>Categorize!T17</f>
        <v>week premature</v>
      </c>
      <c r="D17">
        <f t="shared" si="2"/>
        <v>2.8</v>
      </c>
      <c r="E17" t="str">
        <f t="shared" si="3"/>
        <v>Null</v>
      </c>
      <c r="G17">
        <v>2.6</v>
      </c>
      <c r="H17">
        <v>4.26</v>
      </c>
      <c r="J17" s="70" t="s">
        <v>1584</v>
      </c>
      <c r="K17" s="77">
        <f>AVERAGE(G2:G96)</f>
        <v>2.2084210526315786</v>
      </c>
      <c r="N17" s="31">
        <v>2</v>
      </c>
      <c r="O17" s="31">
        <v>4</v>
      </c>
      <c r="P17" s="31">
        <f t="shared" si="0"/>
        <v>0.42105263157894735</v>
      </c>
      <c r="Q17" s="31">
        <f t="shared" si="1"/>
        <v>0.62533671299982396</v>
      </c>
      <c r="AA17" s="31">
        <v>2</v>
      </c>
      <c r="AB17" s="31">
        <v>0</v>
      </c>
      <c r="AC17" s="31">
        <f t="shared" si="4"/>
        <v>0</v>
      </c>
      <c r="AD17" s="31">
        <f t="shared" si="5"/>
        <v>4.1444796917530025E-3</v>
      </c>
    </row>
    <row r="18" spans="1:30" x14ac:dyDescent="0.25">
      <c r="A18" s="4">
        <f>IF(Data1!BV20="null","Null",Data1!BV20)</f>
        <v>2.6</v>
      </c>
      <c r="B18" s="50" t="str">
        <f>Categorize!T18</f>
        <v>week premature</v>
      </c>
      <c r="D18">
        <f t="shared" si="2"/>
        <v>2.6</v>
      </c>
      <c r="E18" t="str">
        <f t="shared" si="3"/>
        <v>Null</v>
      </c>
      <c r="G18">
        <v>1.75</v>
      </c>
      <c r="H18">
        <v>3.85</v>
      </c>
      <c r="J18" s="70" t="s">
        <v>1666</v>
      </c>
      <c r="K18" s="70">
        <f>STDEV(G2:G96)</f>
        <v>0.60069607812559844</v>
      </c>
      <c r="N18" s="31">
        <v>2.1</v>
      </c>
      <c r="O18" s="31">
        <v>7</v>
      </c>
      <c r="P18" s="31">
        <f t="shared" si="0"/>
        <v>0.73684210526315774</v>
      </c>
      <c r="Q18" s="31">
        <f t="shared" si="1"/>
        <v>0.65340304918621983</v>
      </c>
      <c r="AA18" s="31">
        <v>2.1</v>
      </c>
      <c r="AB18" s="31">
        <v>0</v>
      </c>
      <c r="AC18" s="31">
        <f t="shared" si="4"/>
        <v>0</v>
      </c>
      <c r="AD18" s="31">
        <f t="shared" si="5"/>
        <v>9.1117399665043841E-3</v>
      </c>
    </row>
    <row r="19" spans="1:30" x14ac:dyDescent="0.25">
      <c r="A19" s="4">
        <f>IF(Data1!BV21="null","Null",Data1!BV21)</f>
        <v>1.75</v>
      </c>
      <c r="B19" s="50" t="str">
        <f>Categorize!T19</f>
        <v>week premature</v>
      </c>
      <c r="D19">
        <f t="shared" si="2"/>
        <v>1.75</v>
      </c>
      <c r="E19" t="str">
        <f t="shared" si="3"/>
        <v>Null</v>
      </c>
      <c r="G19">
        <v>1.7050000000000001</v>
      </c>
      <c r="H19">
        <v>3.4</v>
      </c>
      <c r="N19" s="31">
        <v>2.2000000000000002</v>
      </c>
      <c r="O19" s="31">
        <v>10</v>
      </c>
      <c r="P19" s="31">
        <f t="shared" si="0"/>
        <v>1.0526315789473684</v>
      </c>
      <c r="Q19" s="31">
        <f t="shared" si="1"/>
        <v>0.66406806254172157</v>
      </c>
      <c r="AA19" s="31">
        <v>2.2000000000000002</v>
      </c>
      <c r="AB19" s="31">
        <v>3</v>
      </c>
      <c r="AC19" s="31">
        <f t="shared" si="4"/>
        <v>0.13888888888888887</v>
      </c>
      <c r="AD19" s="31">
        <f t="shared" si="5"/>
        <v>1.8843360550211952E-2</v>
      </c>
    </row>
    <row r="20" spans="1:30" x14ac:dyDescent="0.25">
      <c r="A20" s="4">
        <f>IF(Data1!BV22="null","Null",Data1!BV22)</f>
        <v>1.7050000000000001</v>
      </c>
      <c r="B20" s="50" t="str">
        <f>Categorize!T20</f>
        <v>week premature</v>
      </c>
      <c r="D20">
        <f t="shared" si="2"/>
        <v>1.7050000000000001</v>
      </c>
      <c r="E20" t="str">
        <f t="shared" si="3"/>
        <v>Null</v>
      </c>
      <c r="G20">
        <v>2.4</v>
      </c>
      <c r="H20">
        <v>3.2</v>
      </c>
      <c r="J20" s="79" t="s">
        <v>1595</v>
      </c>
      <c r="N20" s="31">
        <v>2.2999999999999998</v>
      </c>
      <c r="O20" s="31">
        <v>4</v>
      </c>
      <c r="P20" s="31">
        <f t="shared" si="0"/>
        <v>0.42105263157894735</v>
      </c>
      <c r="Q20" s="31">
        <f t="shared" si="1"/>
        <v>0.65645995371903176</v>
      </c>
      <c r="AA20" s="31">
        <v>2.2999999999999998</v>
      </c>
      <c r="AB20" s="31">
        <v>0</v>
      </c>
      <c r="AC20" s="31">
        <f t="shared" si="4"/>
        <v>0</v>
      </c>
      <c r="AD20" s="31">
        <f t="shared" si="5"/>
        <v>3.6655667996520529E-2</v>
      </c>
    </row>
    <row r="21" spans="1:30" x14ac:dyDescent="0.25">
      <c r="A21" s="4">
        <f>IF(Data1!BV23="null","Null",Data1!BV23)</f>
        <v>2.4</v>
      </c>
      <c r="B21" s="50" t="str">
        <f>Categorize!T21</f>
        <v>week premature</v>
      </c>
      <c r="D21">
        <f t="shared" si="2"/>
        <v>2.4</v>
      </c>
      <c r="E21" t="str">
        <f t="shared" si="3"/>
        <v>Null</v>
      </c>
      <c r="G21">
        <v>2.02</v>
      </c>
      <c r="H21">
        <v>2.9</v>
      </c>
      <c r="J21" s="70" t="s">
        <v>1665</v>
      </c>
      <c r="K21" s="70">
        <f>SUM(AB2:AB42)</f>
        <v>216</v>
      </c>
      <c r="N21" s="31">
        <v>2.4</v>
      </c>
      <c r="O21" s="31">
        <v>10</v>
      </c>
      <c r="P21" s="31">
        <f t="shared" si="0"/>
        <v>1.0526315789473684</v>
      </c>
      <c r="Q21" s="31">
        <f t="shared" si="1"/>
        <v>0.63120159615803062</v>
      </c>
      <c r="AA21" s="31">
        <v>2.4</v>
      </c>
      <c r="AB21" s="31">
        <v>0</v>
      </c>
      <c r="AC21" s="31">
        <f t="shared" si="4"/>
        <v>0</v>
      </c>
      <c r="AD21" s="31">
        <f t="shared" si="5"/>
        <v>6.7073297520459013E-2</v>
      </c>
    </row>
    <row r="22" spans="1:30" x14ac:dyDescent="0.25">
      <c r="A22" s="4">
        <f>IF(Data1!BV24="null","Null",Data1!BV24)</f>
        <v>2.02</v>
      </c>
      <c r="B22" s="50" t="str">
        <f>Categorize!T22</f>
        <v>week premature</v>
      </c>
      <c r="D22">
        <f t="shared" si="2"/>
        <v>2.02</v>
      </c>
      <c r="E22" t="str">
        <f t="shared" si="3"/>
        <v>Null</v>
      </c>
      <c r="G22">
        <v>1.3049999999999999</v>
      </c>
      <c r="H22">
        <v>2.855</v>
      </c>
      <c r="J22" s="70" t="s">
        <v>1584</v>
      </c>
      <c r="K22" s="70">
        <f>AVERAGE(H2:H217)</f>
        <v>3.3374537037037033</v>
      </c>
      <c r="N22" s="31">
        <v>2.5</v>
      </c>
      <c r="O22" s="31">
        <v>5</v>
      </c>
      <c r="P22" s="31">
        <f t="shared" si="0"/>
        <v>0.52631578947368418</v>
      </c>
      <c r="Q22" s="31">
        <f t="shared" si="1"/>
        <v>0.5903263185481934</v>
      </c>
      <c r="AA22" s="31">
        <v>2.5</v>
      </c>
      <c r="AB22" s="31">
        <v>2</v>
      </c>
      <c r="AC22" s="31">
        <f t="shared" si="4"/>
        <v>9.2592592592592587E-2</v>
      </c>
      <c r="AD22" s="31">
        <f t="shared" si="5"/>
        <v>0.11544733639008578</v>
      </c>
    </row>
    <row r="23" spans="1:30" x14ac:dyDescent="0.25">
      <c r="A23" s="4">
        <f>IF(Data1!BV25="null","Null",Data1!BV25)</f>
        <v>1.3049999999999999</v>
      </c>
      <c r="B23" s="50" t="str">
        <f>Categorize!T23</f>
        <v>week premature</v>
      </c>
      <c r="D23">
        <f t="shared" si="2"/>
        <v>1.3049999999999999</v>
      </c>
      <c r="E23" t="str">
        <f t="shared" si="3"/>
        <v>Null</v>
      </c>
      <c r="G23">
        <v>2.5649999999999999</v>
      </c>
      <c r="H23">
        <v>3.4</v>
      </c>
      <c r="J23" s="70" t="s">
        <v>1666</v>
      </c>
      <c r="K23" s="70">
        <f>STDEV(H2:H217)</f>
        <v>0.40426073521026279</v>
      </c>
      <c r="N23" s="31">
        <v>2.6</v>
      </c>
      <c r="O23" s="31">
        <v>8</v>
      </c>
      <c r="P23" s="31">
        <f t="shared" si="0"/>
        <v>0.84210526315789469</v>
      </c>
      <c r="Q23" s="31">
        <f t="shared" si="1"/>
        <v>0.53700757266245447</v>
      </c>
      <c r="AA23" s="31">
        <v>2.6</v>
      </c>
      <c r="AB23" s="31">
        <v>3</v>
      </c>
      <c r="AC23" s="31">
        <f t="shared" si="4"/>
        <v>0.13888888888888887</v>
      </c>
      <c r="AD23" s="31">
        <f t="shared" si="5"/>
        <v>0.18691489710710762</v>
      </c>
    </row>
    <row r="24" spans="1:30" x14ac:dyDescent="0.25">
      <c r="A24" s="4">
        <f>IF(Data1!BV26="null","Null",Data1!BV26)</f>
        <v>2.5649999999999999</v>
      </c>
      <c r="B24" s="50" t="str">
        <f>Categorize!T24</f>
        <v>week premature</v>
      </c>
      <c r="D24">
        <f t="shared" si="2"/>
        <v>2.5649999999999999</v>
      </c>
      <c r="E24" t="str">
        <f t="shared" si="3"/>
        <v>Null</v>
      </c>
      <c r="G24">
        <v>2.5</v>
      </c>
      <c r="H24">
        <v>3.2</v>
      </c>
      <c r="N24" s="31">
        <v>2.7</v>
      </c>
      <c r="O24" s="31">
        <v>4</v>
      </c>
      <c r="P24" s="31">
        <f t="shared" si="0"/>
        <v>0.42105263157894735</v>
      </c>
      <c r="Q24" s="31">
        <f t="shared" si="1"/>
        <v>0.47515234932328582</v>
      </c>
      <c r="AA24" s="31">
        <v>2.7</v>
      </c>
      <c r="AB24" s="31">
        <v>2</v>
      </c>
      <c r="AC24" s="31">
        <f t="shared" si="4"/>
        <v>9.2592592592592587E-2</v>
      </c>
      <c r="AD24" s="31">
        <f t="shared" si="5"/>
        <v>0.28466210347430554</v>
      </c>
    </row>
    <row r="25" spans="1:30" x14ac:dyDescent="0.25">
      <c r="A25" s="4">
        <f>IF(Data1!BV27="null","Null",Data1!BV27)</f>
        <v>2.5</v>
      </c>
      <c r="B25" s="50" t="str">
        <f>Categorize!T25</f>
        <v>week premature</v>
      </c>
      <c r="D25">
        <f t="shared" si="2"/>
        <v>2.5</v>
      </c>
      <c r="E25" t="str">
        <f t="shared" si="3"/>
        <v>Null</v>
      </c>
      <c r="G25">
        <v>2.8</v>
      </c>
      <c r="H25">
        <v>3.1</v>
      </c>
      <c r="N25" s="31">
        <v>2.8</v>
      </c>
      <c r="O25" s="31">
        <v>8</v>
      </c>
      <c r="P25" s="31">
        <f t="shared" si="0"/>
        <v>0.84210526315789469</v>
      </c>
      <c r="Q25" s="31">
        <f t="shared" si="1"/>
        <v>0.40893055185861554</v>
      </c>
      <c r="AA25" s="31">
        <v>2.8</v>
      </c>
      <c r="AB25" s="31">
        <v>9</v>
      </c>
      <c r="AC25" s="31">
        <f t="shared" si="4"/>
        <v>0.41666666666666663</v>
      </c>
      <c r="AD25" s="31">
        <f t="shared" si="5"/>
        <v>0.40779428196053513</v>
      </c>
    </row>
    <row r="26" spans="1:30" x14ac:dyDescent="0.25">
      <c r="A26" s="4">
        <f>IF(Data1!BV28="null","Null",Data1!BV28)</f>
        <v>2.8</v>
      </c>
      <c r="B26" s="50" t="str">
        <f>Categorize!T26</f>
        <v>week premature</v>
      </c>
      <c r="D26">
        <f t="shared" si="2"/>
        <v>2.8</v>
      </c>
      <c r="E26" t="str">
        <f t="shared" si="3"/>
        <v>Null</v>
      </c>
      <c r="G26">
        <v>2.0649999999999999</v>
      </c>
      <c r="H26">
        <v>3.68</v>
      </c>
      <c r="N26" s="31">
        <v>2.9</v>
      </c>
      <c r="O26" s="31">
        <v>4</v>
      </c>
      <c r="P26" s="31">
        <f t="shared" si="0"/>
        <v>0.42105263157894735</v>
      </c>
      <c r="Q26" s="31">
        <f t="shared" si="1"/>
        <v>0.34231855723247778</v>
      </c>
      <c r="AA26" s="31">
        <v>2.9</v>
      </c>
      <c r="AB26" s="31">
        <v>8</v>
      </c>
      <c r="AC26" s="31">
        <f t="shared" si="4"/>
        <v>0.37037037037037035</v>
      </c>
      <c r="AD26" s="31">
        <f t="shared" si="5"/>
        <v>0.54951347814250795</v>
      </c>
    </row>
    <row r="27" spans="1:30" x14ac:dyDescent="0.25">
      <c r="A27" s="4">
        <f>IF(Data1!BV29="null","Null",Data1!BV29)</f>
        <v>2.0649999999999999</v>
      </c>
      <c r="B27" s="50" t="str">
        <f>Categorize!T27</f>
        <v>week premature</v>
      </c>
      <c r="D27">
        <f t="shared" si="2"/>
        <v>2.0649999999999999</v>
      </c>
      <c r="E27" t="str">
        <f t="shared" si="3"/>
        <v>Null</v>
      </c>
      <c r="G27">
        <v>2.2349999999999999</v>
      </c>
      <c r="H27">
        <v>3.2</v>
      </c>
      <c r="N27" s="31">
        <v>3</v>
      </c>
      <c r="O27" s="31">
        <v>2</v>
      </c>
      <c r="P27" s="31">
        <f t="shared" si="0"/>
        <v>0.21052631578947367</v>
      </c>
      <c r="Q27" s="31">
        <f t="shared" si="1"/>
        <v>0.27872474980056033</v>
      </c>
      <c r="AA27" s="31">
        <v>3</v>
      </c>
      <c r="AB27" s="31">
        <v>18</v>
      </c>
      <c r="AC27" s="31">
        <f t="shared" si="4"/>
        <v>0.83333333333333326</v>
      </c>
      <c r="AD27" s="31">
        <f t="shared" si="5"/>
        <v>0.69653237225323417</v>
      </c>
    </row>
    <row r="28" spans="1:30" x14ac:dyDescent="0.25">
      <c r="A28" s="4">
        <f>IF(Data1!BV30="null","Null",Data1!BV30)</f>
        <v>2.2349999999999999</v>
      </c>
      <c r="B28" s="50" t="str">
        <f>Categorize!T28</f>
        <v>week premature</v>
      </c>
      <c r="D28">
        <f t="shared" si="2"/>
        <v>2.2349999999999999</v>
      </c>
      <c r="E28" t="str">
        <f t="shared" si="3"/>
        <v>Null</v>
      </c>
      <c r="G28">
        <v>2.0750000000000002</v>
      </c>
      <c r="H28">
        <v>3.13</v>
      </c>
      <c r="N28" s="31">
        <v>3.1</v>
      </c>
      <c r="O28" s="31">
        <v>2</v>
      </c>
      <c r="P28" s="31">
        <f t="shared" si="0"/>
        <v>0.21052631578947367</v>
      </c>
      <c r="Q28" s="31">
        <f t="shared" si="1"/>
        <v>0.22074192842358789</v>
      </c>
      <c r="AA28" s="31">
        <v>3.1</v>
      </c>
      <c r="AB28" s="31">
        <v>19</v>
      </c>
      <c r="AC28" s="31">
        <f t="shared" si="4"/>
        <v>0.87962962962962965</v>
      </c>
      <c r="AD28" s="31">
        <f t="shared" si="5"/>
        <v>0.83048157512426302</v>
      </c>
    </row>
    <row r="29" spans="1:30" x14ac:dyDescent="0.25">
      <c r="A29" s="4">
        <f>IF(Data1!BV31="null","Null",Data1!BV31)</f>
        <v>2.0750000000000002</v>
      </c>
      <c r="B29" s="50" t="str">
        <f>Categorize!T29</f>
        <v>week premature</v>
      </c>
      <c r="D29">
        <f t="shared" si="2"/>
        <v>2.0750000000000002</v>
      </c>
      <c r="E29" t="str">
        <f t="shared" si="3"/>
        <v>Null</v>
      </c>
      <c r="G29">
        <v>0.82499999999999996</v>
      </c>
      <c r="H29">
        <v>2.9</v>
      </c>
      <c r="N29" s="31">
        <v>3.2</v>
      </c>
      <c r="O29" s="31">
        <v>3</v>
      </c>
      <c r="P29" s="31">
        <f t="shared" si="0"/>
        <v>0.31578947368421051</v>
      </c>
      <c r="Q29" s="31">
        <f t="shared" si="1"/>
        <v>0.17004283499758382</v>
      </c>
      <c r="AA29" s="31">
        <v>3.2</v>
      </c>
      <c r="AB29" s="31">
        <v>26</v>
      </c>
      <c r="AC29" s="31">
        <f t="shared" si="4"/>
        <v>1.2037037037037035</v>
      </c>
      <c r="AD29" s="31">
        <f t="shared" si="5"/>
        <v>0.93141759408974978</v>
      </c>
    </row>
    <row r="30" spans="1:30" x14ac:dyDescent="0.25">
      <c r="A30" s="4">
        <f>IF(Data1!BV32="null","Null",Data1!BV32)</f>
        <v>0.82499999999999996</v>
      </c>
      <c r="B30" s="50" t="str">
        <f>Categorize!T30</f>
        <v>week premature</v>
      </c>
      <c r="D30">
        <f t="shared" si="2"/>
        <v>0.82499999999999996</v>
      </c>
      <c r="E30" t="str">
        <f t="shared" si="3"/>
        <v>Null</v>
      </c>
      <c r="G30">
        <v>0.93</v>
      </c>
      <c r="H30">
        <v>3.3050000000000002</v>
      </c>
      <c r="N30" s="31">
        <v>3.3</v>
      </c>
      <c r="O30" s="31">
        <v>0</v>
      </c>
      <c r="P30" s="31">
        <f t="shared" si="0"/>
        <v>0</v>
      </c>
      <c r="Q30" s="31">
        <f t="shared" si="1"/>
        <v>0.12740780935792181</v>
      </c>
      <c r="AA30" s="31">
        <v>3.3</v>
      </c>
      <c r="AB30" s="31">
        <v>14</v>
      </c>
      <c r="AC30" s="31">
        <f t="shared" si="4"/>
        <v>0.64814814814814803</v>
      </c>
      <c r="AD30" s="31">
        <f t="shared" si="5"/>
        <v>0.98261776677013091</v>
      </c>
    </row>
    <row r="31" spans="1:30" x14ac:dyDescent="0.25">
      <c r="A31" s="4">
        <f>IF(Data1!BV33="null","Null",Data1!BV33)</f>
        <v>0.93</v>
      </c>
      <c r="B31" s="50" t="str">
        <f>Categorize!T31</f>
        <v>week premature</v>
      </c>
      <c r="D31">
        <f t="shared" si="2"/>
        <v>0.93</v>
      </c>
      <c r="E31" t="str">
        <f t="shared" si="3"/>
        <v>Null</v>
      </c>
      <c r="G31">
        <v>2.12</v>
      </c>
      <c r="H31">
        <v>3.35</v>
      </c>
      <c r="N31" s="31">
        <v>3.4</v>
      </c>
      <c r="O31" s="31">
        <v>0</v>
      </c>
      <c r="P31" s="31">
        <f t="shared" si="0"/>
        <v>0</v>
      </c>
      <c r="Q31" s="31">
        <f t="shared" si="1"/>
        <v>9.2853433344137107E-2</v>
      </c>
      <c r="AA31" s="31">
        <v>3.4</v>
      </c>
      <c r="AB31" s="31">
        <v>22</v>
      </c>
      <c r="AC31" s="31">
        <f t="shared" si="4"/>
        <v>1.0185185185185184</v>
      </c>
      <c r="AD31" s="31">
        <f t="shared" si="5"/>
        <v>0.97510307705862198</v>
      </c>
    </row>
    <row r="32" spans="1:30" x14ac:dyDescent="0.25">
      <c r="A32" s="4">
        <f>IF(Data1!BV34="null","Null",Data1!BV34)</f>
        <v>2.12</v>
      </c>
      <c r="B32" s="50" t="str">
        <f>Categorize!T32</f>
        <v>week premature</v>
      </c>
      <c r="D32">
        <f t="shared" si="2"/>
        <v>2.12</v>
      </c>
      <c r="E32" t="str">
        <f t="shared" si="3"/>
        <v>Null</v>
      </c>
      <c r="G32">
        <v>0.82</v>
      </c>
      <c r="H32">
        <v>3.34</v>
      </c>
      <c r="N32" s="31">
        <v>3.5</v>
      </c>
      <c r="O32" s="31">
        <v>1</v>
      </c>
      <c r="P32" s="31">
        <f t="shared" si="0"/>
        <v>0.10526315789473684</v>
      </c>
      <c r="Q32" s="31">
        <f t="shared" si="1"/>
        <v>6.5820941763731586E-2</v>
      </c>
      <c r="AA32" s="31">
        <v>3.5</v>
      </c>
      <c r="AB32" s="31">
        <v>23</v>
      </c>
      <c r="AC32" s="31">
        <f t="shared" si="4"/>
        <v>1.0648148148148147</v>
      </c>
      <c r="AD32" s="31">
        <f t="shared" si="5"/>
        <v>0.91021121215379752</v>
      </c>
    </row>
    <row r="33" spans="1:30" x14ac:dyDescent="0.25">
      <c r="A33" s="4">
        <f>IF(Data1!BV35="null","Null",Data1!BV35)</f>
        <v>0.82</v>
      </c>
      <c r="B33" s="50" t="str">
        <f>Categorize!T33</f>
        <v>week premature</v>
      </c>
      <c r="D33">
        <f t="shared" si="2"/>
        <v>0.82</v>
      </c>
      <c r="E33" t="str">
        <f t="shared" si="3"/>
        <v>Null</v>
      </c>
      <c r="G33">
        <v>2.08</v>
      </c>
      <c r="H33">
        <v>3.2</v>
      </c>
      <c r="N33" s="31">
        <v>3.6</v>
      </c>
      <c r="O33" s="31">
        <v>0</v>
      </c>
      <c r="P33" s="31">
        <f t="shared" si="0"/>
        <v>0</v>
      </c>
      <c r="Q33" s="31">
        <f t="shared" si="1"/>
        <v>4.5383127756099359E-2</v>
      </c>
      <c r="AA33" s="31">
        <v>3.6</v>
      </c>
      <c r="AB33" s="31">
        <v>21</v>
      </c>
      <c r="AC33" s="31">
        <f t="shared" si="4"/>
        <v>0.97222222222222221</v>
      </c>
      <c r="AD33" s="31">
        <f t="shared" si="5"/>
        <v>0.7992075434889212</v>
      </c>
    </row>
    <row r="34" spans="1:30" x14ac:dyDescent="0.25">
      <c r="A34" s="4">
        <f>IF(Data1!BV36="null","Null",Data1!BV36)</f>
        <v>2.08</v>
      </c>
      <c r="B34" s="50" t="str">
        <f>Categorize!T34</f>
        <v>week premature</v>
      </c>
      <c r="D34">
        <f t="shared" si="2"/>
        <v>2.08</v>
      </c>
      <c r="E34" t="str">
        <f t="shared" si="3"/>
        <v>Null</v>
      </c>
      <c r="G34">
        <v>2.5099999999999998</v>
      </c>
      <c r="H34">
        <v>3.77</v>
      </c>
      <c r="N34" s="31">
        <v>3.7</v>
      </c>
      <c r="O34" s="31">
        <v>0</v>
      </c>
      <c r="P34" s="31">
        <f t="shared" si="0"/>
        <v>0</v>
      </c>
      <c r="Q34" s="31">
        <f t="shared" si="1"/>
        <v>3.0436097191724822E-2</v>
      </c>
      <c r="AA34" s="31">
        <v>3.7</v>
      </c>
      <c r="AB34" s="31">
        <v>13</v>
      </c>
      <c r="AC34" s="31">
        <f t="shared" si="4"/>
        <v>0.60185185185185175</v>
      </c>
      <c r="AD34" s="31">
        <f t="shared" si="5"/>
        <v>0.66008932198010761</v>
      </c>
    </row>
    <row r="35" spans="1:30" x14ac:dyDescent="0.25">
      <c r="A35" s="4">
        <f>IF(Data1!BV37="null","Null",Data1!BV37)</f>
        <v>2.5099999999999998</v>
      </c>
      <c r="B35" s="50" t="str">
        <f>Categorize!T35</f>
        <v>week premature</v>
      </c>
      <c r="D35">
        <f t="shared" si="2"/>
        <v>2.5099999999999998</v>
      </c>
      <c r="E35" t="str">
        <f t="shared" si="3"/>
        <v>Null</v>
      </c>
      <c r="G35">
        <v>0.89</v>
      </c>
      <c r="H35">
        <v>3.0049999999999999</v>
      </c>
      <c r="N35" s="31">
        <v>3.8</v>
      </c>
      <c r="O35" s="31">
        <v>0</v>
      </c>
      <c r="P35" s="31">
        <f t="shared" si="0"/>
        <v>0</v>
      </c>
      <c r="Q35" s="31">
        <f t="shared" si="1"/>
        <v>1.9853985831194253E-2</v>
      </c>
      <c r="AA35" s="31">
        <v>3.8</v>
      </c>
      <c r="AB35" s="31">
        <v>9</v>
      </c>
      <c r="AC35" s="31">
        <f t="shared" si="4"/>
        <v>0.41666666666666663</v>
      </c>
      <c r="AD35" s="31">
        <f t="shared" si="5"/>
        <v>0.51282782351992429</v>
      </c>
    </row>
    <row r="36" spans="1:30" x14ac:dyDescent="0.25">
      <c r="A36" s="4">
        <f>IF(Data1!BV38="null","Null",Data1!BV38)</f>
        <v>0.89</v>
      </c>
      <c r="B36" s="50" t="str">
        <f>Categorize!T36</f>
        <v>week premature</v>
      </c>
      <c r="D36">
        <f t="shared" si="2"/>
        <v>0.89</v>
      </c>
      <c r="E36" t="str">
        <f t="shared" si="3"/>
        <v>Null</v>
      </c>
      <c r="G36">
        <v>2.56</v>
      </c>
      <c r="H36">
        <v>3.4449999999999998</v>
      </c>
      <c r="N36" s="31">
        <v>3.9</v>
      </c>
      <c r="O36" s="31">
        <v>0</v>
      </c>
      <c r="P36" s="31">
        <f t="shared" si="0"/>
        <v>0</v>
      </c>
      <c r="Q36" s="31">
        <f t="shared" si="1"/>
        <v>1.2597102400874137E-2</v>
      </c>
      <c r="AA36" s="31">
        <v>3.9</v>
      </c>
      <c r="AB36" s="31">
        <v>3</v>
      </c>
      <c r="AC36" s="31">
        <f t="shared" si="4"/>
        <v>0.13888888888888887</v>
      </c>
      <c r="AD36" s="31">
        <f t="shared" si="5"/>
        <v>0.37477118485003241</v>
      </c>
    </row>
    <row r="37" spans="1:30" x14ac:dyDescent="0.25">
      <c r="A37" s="4">
        <f>IF(Data1!BV39="null","Null",Data1!BV39)</f>
        <v>2.56</v>
      </c>
      <c r="B37" s="50" t="str">
        <f>Categorize!T37</f>
        <v>week premature</v>
      </c>
      <c r="D37">
        <f t="shared" si="2"/>
        <v>2.56</v>
      </c>
      <c r="E37" t="str">
        <f t="shared" si="3"/>
        <v>Null</v>
      </c>
      <c r="G37">
        <v>2.1549999999999998</v>
      </c>
      <c r="H37">
        <v>3.5</v>
      </c>
      <c r="N37" s="31">
        <v>4</v>
      </c>
      <c r="O37" s="31">
        <v>0</v>
      </c>
      <c r="P37" s="31">
        <f t="shared" si="0"/>
        <v>0</v>
      </c>
      <c r="Q37" s="31">
        <f t="shared" si="1"/>
        <v>7.7742377606982854E-3</v>
      </c>
      <c r="AA37" s="31">
        <v>4</v>
      </c>
      <c r="AB37" s="31">
        <v>10</v>
      </c>
      <c r="AC37" s="31">
        <f t="shared" si="4"/>
        <v>0.46296296296296291</v>
      </c>
      <c r="AD37" s="31">
        <f t="shared" si="5"/>
        <v>0.25762413296356462</v>
      </c>
    </row>
    <row r="38" spans="1:30" x14ac:dyDescent="0.25">
      <c r="A38" s="4">
        <f>IF(Data1!BV40="null","Null",Data1!BV40)</f>
        <v>2.1549999999999998</v>
      </c>
      <c r="B38" s="50" t="str">
        <f>Categorize!T38</f>
        <v>week premature</v>
      </c>
      <c r="D38">
        <f t="shared" si="2"/>
        <v>2.1549999999999998</v>
      </c>
      <c r="E38" t="str">
        <f t="shared" si="3"/>
        <v>Null</v>
      </c>
      <c r="G38">
        <v>1.4950000000000001</v>
      </c>
      <c r="H38">
        <v>3.59</v>
      </c>
      <c r="N38" s="31">
        <v>4.0999999999999996</v>
      </c>
      <c r="O38" s="31">
        <v>0</v>
      </c>
      <c r="P38" s="31">
        <f t="shared" si="0"/>
        <v>0</v>
      </c>
      <c r="Q38" s="31">
        <f t="shared" si="1"/>
        <v>4.6666924908685039E-3</v>
      </c>
      <c r="AA38" s="31">
        <v>4.0999999999999996</v>
      </c>
      <c r="AB38" s="31">
        <v>4</v>
      </c>
      <c r="AC38" s="31">
        <f t="shared" si="4"/>
        <v>0.18518518518518517</v>
      </c>
      <c r="AD38" s="31">
        <f t="shared" si="5"/>
        <v>0.16658374988560953</v>
      </c>
    </row>
    <row r="39" spans="1:30" x14ac:dyDescent="0.25">
      <c r="A39" s="4">
        <f>IF(Data1!BV41="null","Null",Data1!BV41)</f>
        <v>1.4950000000000001</v>
      </c>
      <c r="B39" s="50" t="str">
        <f>Categorize!T39</f>
        <v>week premature</v>
      </c>
      <c r="D39">
        <f t="shared" si="2"/>
        <v>1.4950000000000001</v>
      </c>
      <c r="E39" t="str">
        <f t="shared" si="3"/>
        <v>Null</v>
      </c>
      <c r="G39">
        <v>2.61</v>
      </c>
      <c r="H39">
        <v>3.2</v>
      </c>
      <c r="N39" s="31">
        <v>4.2</v>
      </c>
      <c r="O39" s="31">
        <v>0</v>
      </c>
      <c r="P39" s="31">
        <f t="shared" si="0"/>
        <v>0</v>
      </c>
      <c r="Q39" s="31">
        <f t="shared" si="1"/>
        <v>2.724738050516816E-3</v>
      </c>
      <c r="AA39" s="31">
        <v>4.2</v>
      </c>
      <c r="AB39" s="31">
        <v>3</v>
      </c>
      <c r="AC39" s="31">
        <f t="shared" si="4"/>
        <v>0.13888888888888887</v>
      </c>
      <c r="AD39" s="31">
        <f t="shared" si="5"/>
        <v>0.10132216579598523</v>
      </c>
    </row>
    <row r="40" spans="1:30" x14ac:dyDescent="0.25">
      <c r="A40" s="4">
        <f>IF(Data1!BV42="null","Null",Data1!BV42)</f>
        <v>2.61</v>
      </c>
      <c r="B40" s="50" t="str">
        <f>Categorize!T40</f>
        <v>week premature</v>
      </c>
      <c r="D40">
        <f t="shared" si="2"/>
        <v>2.61</v>
      </c>
      <c r="E40" t="str">
        <f t="shared" si="3"/>
        <v>Null</v>
      </c>
      <c r="G40">
        <v>1.9</v>
      </c>
      <c r="H40">
        <v>3.6</v>
      </c>
      <c r="N40" s="31">
        <v>4.3</v>
      </c>
      <c r="O40" s="31">
        <v>0</v>
      </c>
      <c r="P40" s="31">
        <f t="shared" si="0"/>
        <v>0</v>
      </c>
      <c r="Q40" s="31">
        <f t="shared" si="1"/>
        <v>1.5474069239812414E-3</v>
      </c>
      <c r="AA40" s="31">
        <v>4.3</v>
      </c>
      <c r="AB40" s="31">
        <v>3</v>
      </c>
      <c r="AC40" s="31">
        <f t="shared" si="4"/>
        <v>0.13888888888888887</v>
      </c>
      <c r="AD40" s="31">
        <f t="shared" si="5"/>
        <v>5.7969830997325063E-2</v>
      </c>
    </row>
    <row r="41" spans="1:30" x14ac:dyDescent="0.25">
      <c r="A41" s="4">
        <f>IF(Data1!BV43="null","Null",Data1!BV43)</f>
        <v>1.9</v>
      </c>
      <c r="B41" s="50" t="str">
        <f>Categorize!T41</f>
        <v>week premature</v>
      </c>
      <c r="D41">
        <f t="shared" si="2"/>
        <v>1.9</v>
      </c>
      <c r="E41" t="str">
        <f t="shared" si="3"/>
        <v>Null</v>
      </c>
      <c r="G41">
        <v>2.11</v>
      </c>
      <c r="H41">
        <v>3</v>
      </c>
      <c r="N41" s="31">
        <v>4.4000000000000004</v>
      </c>
      <c r="O41" s="31">
        <v>0</v>
      </c>
      <c r="P41" s="31">
        <f t="shared" si="0"/>
        <v>0</v>
      </c>
      <c r="Q41" s="31">
        <f t="shared" si="1"/>
        <v>8.5476852482257288E-4</v>
      </c>
      <c r="AA41" s="31">
        <v>4.4000000000000004</v>
      </c>
      <c r="AB41" s="31">
        <v>0</v>
      </c>
      <c r="AC41" s="31">
        <f t="shared" si="4"/>
        <v>0</v>
      </c>
      <c r="AD41" s="31">
        <f t="shared" si="5"/>
        <v>3.1197898699143658E-2</v>
      </c>
    </row>
    <row r="42" spans="1:30" x14ac:dyDescent="0.25">
      <c r="A42" s="4">
        <f>IF(Data1!BV44="null","Null",Data1!BV44)</f>
        <v>2.11</v>
      </c>
      <c r="B42" s="50" t="str">
        <f>Categorize!T42</f>
        <v>week premature</v>
      </c>
      <c r="D42">
        <f t="shared" si="2"/>
        <v>2.11</v>
      </c>
      <c r="E42" t="str">
        <f t="shared" si="3"/>
        <v>Null</v>
      </c>
      <c r="G42">
        <v>1.9350000000000001</v>
      </c>
      <c r="H42">
        <v>2.44</v>
      </c>
      <c r="N42" s="31">
        <v>4.5</v>
      </c>
      <c r="O42" s="31">
        <v>0</v>
      </c>
      <c r="P42" s="31">
        <f t="shared" si="0"/>
        <v>0</v>
      </c>
      <c r="Q42" s="31">
        <f t="shared" si="1"/>
        <v>4.5925798334339659E-4</v>
      </c>
      <c r="AA42" s="31">
        <v>4.5</v>
      </c>
      <c r="AB42" s="31">
        <v>1</v>
      </c>
      <c r="AC42" s="31">
        <f t="shared" si="4"/>
        <v>4.6296296296296294E-2</v>
      </c>
      <c r="AD42" s="31">
        <f t="shared" si="5"/>
        <v>1.5793354814238676E-2</v>
      </c>
    </row>
    <row r="43" spans="1:30" x14ac:dyDescent="0.25">
      <c r="A43" s="4">
        <f>IF(Data1!BV45="null","Null",Data1!BV45)</f>
        <v>1.9350000000000001</v>
      </c>
      <c r="B43" s="50" t="str">
        <f>Categorize!T43</f>
        <v>week premature</v>
      </c>
      <c r="D43">
        <f t="shared" si="2"/>
        <v>1.9350000000000001</v>
      </c>
      <c r="E43" t="str">
        <f t="shared" si="3"/>
        <v>Null</v>
      </c>
      <c r="G43">
        <v>2.3199999999999998</v>
      </c>
      <c r="H43">
        <v>2.8</v>
      </c>
      <c r="O43">
        <v>0</v>
      </c>
      <c r="AB43">
        <v>0</v>
      </c>
    </row>
    <row r="44" spans="1:30" x14ac:dyDescent="0.25">
      <c r="A44" s="4">
        <f>IF(Data1!BV46="null","Null",Data1!BV46)</f>
        <v>2.3199999999999998</v>
      </c>
      <c r="B44" s="50" t="str">
        <f>Categorize!T44</f>
        <v>week premature</v>
      </c>
      <c r="D44">
        <f t="shared" si="2"/>
        <v>2.3199999999999998</v>
      </c>
      <c r="E44" t="str">
        <f t="shared" si="3"/>
        <v>Null</v>
      </c>
      <c r="G44">
        <v>2.1850000000000001</v>
      </c>
      <c r="H44">
        <v>3.6</v>
      </c>
    </row>
    <row r="45" spans="1:30" x14ac:dyDescent="0.25">
      <c r="A45" s="4">
        <f>IF(Data1!BV47="null","Null",Data1!BV47)</f>
        <v>2.1850000000000001</v>
      </c>
      <c r="B45" s="50" t="str">
        <f>Categorize!T45</f>
        <v>week premature</v>
      </c>
      <c r="D45">
        <f t="shared" si="2"/>
        <v>2.1850000000000001</v>
      </c>
      <c r="E45" t="str">
        <f t="shared" si="3"/>
        <v>Null</v>
      </c>
      <c r="G45">
        <v>1.7</v>
      </c>
      <c r="H45">
        <v>3.355</v>
      </c>
    </row>
    <row r="46" spans="1:30" x14ac:dyDescent="0.25">
      <c r="A46" s="4">
        <f>IF(Data1!BV48="null","Null",Data1!BV48)</f>
        <v>1.7</v>
      </c>
      <c r="B46" s="50" t="str">
        <f>Categorize!T46</f>
        <v>week premature</v>
      </c>
      <c r="D46">
        <f t="shared" si="2"/>
        <v>1.7</v>
      </c>
      <c r="E46" t="str">
        <f t="shared" si="3"/>
        <v>Null</v>
      </c>
      <c r="G46">
        <v>2.125</v>
      </c>
      <c r="H46">
        <v>2.5499999999999998</v>
      </c>
    </row>
    <row r="47" spans="1:30" x14ac:dyDescent="0.25">
      <c r="A47" s="4">
        <f>IF(Data1!BV49="null","Null",Data1!BV49)</f>
        <v>2.125</v>
      </c>
      <c r="B47" s="50" t="str">
        <f>Categorize!T47</f>
        <v>week premature</v>
      </c>
      <c r="D47">
        <f t="shared" si="2"/>
        <v>2.125</v>
      </c>
      <c r="E47" t="str">
        <f t="shared" si="3"/>
        <v>Null</v>
      </c>
      <c r="G47">
        <v>2.645</v>
      </c>
      <c r="H47">
        <v>3.4</v>
      </c>
    </row>
    <row r="48" spans="1:30" x14ac:dyDescent="0.25">
      <c r="A48" s="4">
        <f>IF(Data1!BV50="null","Null",Data1!BV50)</f>
        <v>2.645</v>
      </c>
      <c r="B48" s="50" t="str">
        <f>Categorize!T48</f>
        <v>week premature</v>
      </c>
      <c r="D48">
        <f t="shared" si="2"/>
        <v>2.645</v>
      </c>
      <c r="E48" t="str">
        <f t="shared" si="3"/>
        <v>Null</v>
      </c>
      <c r="G48">
        <v>0.77</v>
      </c>
      <c r="H48">
        <v>2.92</v>
      </c>
    </row>
    <row r="49" spans="1:8" x14ac:dyDescent="0.25">
      <c r="A49" s="4">
        <f>IF(Data1!BV51="null","Null",Data1!BV51)</f>
        <v>0.77</v>
      </c>
      <c r="B49" s="50" t="str">
        <f>Categorize!T49</f>
        <v>week premature</v>
      </c>
      <c r="D49">
        <f t="shared" si="2"/>
        <v>0.77</v>
      </c>
      <c r="E49" t="str">
        <f t="shared" si="3"/>
        <v>Null</v>
      </c>
      <c r="G49">
        <v>3.2</v>
      </c>
      <c r="H49">
        <v>3</v>
      </c>
    </row>
    <row r="50" spans="1:8" x14ac:dyDescent="0.25">
      <c r="A50" s="4">
        <f>IF(Data1!BV52="null","Null",Data1!BV52)</f>
        <v>3.2</v>
      </c>
      <c r="B50" s="50" t="str">
        <f>Categorize!T50</f>
        <v>week premature</v>
      </c>
      <c r="D50">
        <f t="shared" si="2"/>
        <v>3.2</v>
      </c>
      <c r="E50" t="str">
        <f t="shared" si="3"/>
        <v>Null</v>
      </c>
      <c r="G50">
        <v>1.29</v>
      </c>
      <c r="H50">
        <v>3.1</v>
      </c>
    </row>
    <row r="51" spans="1:8" x14ac:dyDescent="0.25">
      <c r="A51" s="4">
        <f>IF(Data1!BV53="null","Null",Data1!BV53)</f>
        <v>1.29</v>
      </c>
      <c r="B51" s="50" t="str">
        <f>Categorize!T51</f>
        <v>week premature</v>
      </c>
      <c r="D51">
        <f t="shared" si="2"/>
        <v>1.29</v>
      </c>
      <c r="E51" t="str">
        <f t="shared" si="3"/>
        <v>Null</v>
      </c>
      <c r="G51">
        <v>2.2949999999999999</v>
      </c>
      <c r="H51">
        <v>3.95</v>
      </c>
    </row>
    <row r="52" spans="1:8" x14ac:dyDescent="0.25">
      <c r="A52" s="4">
        <f>IF(Data1!BV54="null","Null",Data1!BV54)</f>
        <v>2.2949999999999999</v>
      </c>
      <c r="B52" s="50" t="str">
        <f>Categorize!T52</f>
        <v>week premature</v>
      </c>
      <c r="D52">
        <f t="shared" si="2"/>
        <v>2.2949999999999999</v>
      </c>
      <c r="E52" t="str">
        <f t="shared" si="3"/>
        <v>Null</v>
      </c>
      <c r="G52">
        <v>2.88</v>
      </c>
      <c r="H52">
        <v>3.2</v>
      </c>
    </row>
    <row r="53" spans="1:8" x14ac:dyDescent="0.25">
      <c r="A53" s="4">
        <f>IF(Data1!BV55="null","Null",Data1!BV55)</f>
        <v>2.88</v>
      </c>
      <c r="B53" s="50" t="str">
        <f>Categorize!T53</f>
        <v>week premature</v>
      </c>
      <c r="D53">
        <f t="shared" si="2"/>
        <v>2.88</v>
      </c>
      <c r="E53" t="str">
        <f t="shared" si="3"/>
        <v>Null</v>
      </c>
      <c r="G53">
        <v>2.39</v>
      </c>
      <c r="H53">
        <v>2.8</v>
      </c>
    </row>
    <row r="54" spans="1:8" x14ac:dyDescent="0.25">
      <c r="A54" s="4">
        <f>IF(Data1!BV56="null","Null",Data1!BV56)</f>
        <v>2.39</v>
      </c>
      <c r="B54" s="50" t="str">
        <f>Categorize!T54</f>
        <v>week premature</v>
      </c>
      <c r="D54">
        <f t="shared" si="2"/>
        <v>2.39</v>
      </c>
      <c r="E54" t="str">
        <f t="shared" si="3"/>
        <v>Null</v>
      </c>
      <c r="G54">
        <v>2.4700000000000002</v>
      </c>
      <c r="H54">
        <v>3.6</v>
      </c>
    </row>
    <row r="55" spans="1:8" x14ac:dyDescent="0.25">
      <c r="A55" s="4">
        <f>IF(Data1!BV57="null","Null",Data1!BV57)</f>
        <v>2.4700000000000002</v>
      </c>
      <c r="B55" s="50" t="str">
        <f>Categorize!T55</f>
        <v>week premature</v>
      </c>
      <c r="D55">
        <f t="shared" si="2"/>
        <v>2.4700000000000002</v>
      </c>
      <c r="E55" t="str">
        <f t="shared" si="3"/>
        <v>Null</v>
      </c>
      <c r="G55">
        <v>0.95</v>
      </c>
      <c r="H55">
        <v>3.44</v>
      </c>
    </row>
    <row r="56" spans="1:8" x14ac:dyDescent="0.25">
      <c r="A56" s="4">
        <f>IF(Data1!BV58="null","Null",Data1!BV58)</f>
        <v>0.95</v>
      </c>
      <c r="B56" s="50" t="str">
        <f>Categorize!T56</f>
        <v>week premature</v>
      </c>
      <c r="D56">
        <f t="shared" si="2"/>
        <v>0.95</v>
      </c>
      <c r="E56" t="str">
        <f t="shared" si="3"/>
        <v>Null</v>
      </c>
      <c r="G56">
        <v>1.61</v>
      </c>
      <c r="H56">
        <v>4.0049999999999999</v>
      </c>
    </row>
    <row r="57" spans="1:8" x14ac:dyDescent="0.25">
      <c r="A57" s="4">
        <f>IF(Data1!BV59="null","Null",Data1!BV59)</f>
        <v>1.61</v>
      </c>
      <c r="B57" s="50" t="str">
        <f>Categorize!T57</f>
        <v>week premature</v>
      </c>
      <c r="D57">
        <f t="shared" si="2"/>
        <v>1.61</v>
      </c>
      <c r="E57" t="str">
        <f t="shared" si="3"/>
        <v>Null</v>
      </c>
      <c r="G57">
        <v>2.895</v>
      </c>
      <c r="H57">
        <v>3.9649999999999999</v>
      </c>
    </row>
    <row r="58" spans="1:8" x14ac:dyDescent="0.25">
      <c r="A58" s="4">
        <f>IF(Data1!BV60="null","Null",Data1!BV60)</f>
        <v>2.895</v>
      </c>
      <c r="B58" s="50" t="str">
        <f>Categorize!T58</f>
        <v>week premature</v>
      </c>
      <c r="D58">
        <f t="shared" si="2"/>
        <v>2.895</v>
      </c>
      <c r="E58" t="str">
        <f t="shared" si="3"/>
        <v>Null</v>
      </c>
      <c r="G58">
        <v>1.91</v>
      </c>
      <c r="H58">
        <v>3.1</v>
      </c>
    </row>
    <row r="59" spans="1:8" x14ac:dyDescent="0.25">
      <c r="A59" s="4">
        <f>IF(Data1!BV61="null","Null",Data1!BV61)</f>
        <v>1.91</v>
      </c>
      <c r="B59" s="50" t="str">
        <f>Categorize!T59</f>
        <v>week premature</v>
      </c>
      <c r="D59">
        <f t="shared" si="2"/>
        <v>1.91</v>
      </c>
      <c r="E59" t="str">
        <f t="shared" si="3"/>
        <v>Null</v>
      </c>
      <c r="G59">
        <v>2.81</v>
      </c>
      <c r="H59">
        <v>3.15</v>
      </c>
    </row>
    <row r="60" spans="1:8" x14ac:dyDescent="0.25">
      <c r="A60" s="4">
        <f>IF(Data1!BV62="null","Null",Data1!BV62)</f>
        <v>2.81</v>
      </c>
      <c r="B60" s="50" t="str">
        <f>Categorize!T60</f>
        <v>week premature</v>
      </c>
      <c r="D60">
        <f t="shared" si="2"/>
        <v>2.81</v>
      </c>
      <c r="E60" t="str">
        <f t="shared" si="3"/>
        <v>Null</v>
      </c>
      <c r="G60">
        <v>2.8</v>
      </c>
      <c r="H60">
        <v>4.03</v>
      </c>
    </row>
    <row r="61" spans="1:8" x14ac:dyDescent="0.25">
      <c r="A61" s="4">
        <f>IF(Data1!BV63="null","Null",Data1!BV63)</f>
        <v>2.8</v>
      </c>
      <c r="B61" s="50" t="str">
        <f>Categorize!T61</f>
        <v>week premature</v>
      </c>
      <c r="D61">
        <f t="shared" si="2"/>
        <v>2.8</v>
      </c>
      <c r="E61" t="str">
        <f t="shared" si="3"/>
        <v>Null</v>
      </c>
      <c r="G61">
        <v>2.2000000000000002</v>
      </c>
      <c r="H61">
        <v>4.03</v>
      </c>
    </row>
    <row r="62" spans="1:8" x14ac:dyDescent="0.25">
      <c r="A62" s="4">
        <f>IF(Data1!BV64="null","Null",Data1!BV64)</f>
        <v>2.2000000000000002</v>
      </c>
      <c r="B62" s="50" t="str">
        <f>Categorize!T62</f>
        <v>week premature</v>
      </c>
      <c r="D62">
        <f t="shared" si="2"/>
        <v>2.2000000000000002</v>
      </c>
      <c r="E62" t="str">
        <f t="shared" si="3"/>
        <v>Null</v>
      </c>
      <c r="G62">
        <v>2.6</v>
      </c>
      <c r="H62">
        <v>3.8</v>
      </c>
    </row>
    <row r="63" spans="1:8" x14ac:dyDescent="0.25">
      <c r="A63" s="4">
        <f>IF(Data1!BV65="null","Null",Data1!BV65)</f>
        <v>2.6</v>
      </c>
      <c r="B63" s="50" t="str">
        <f>Categorize!T63</f>
        <v>week premature</v>
      </c>
      <c r="D63">
        <f t="shared" si="2"/>
        <v>2.6</v>
      </c>
      <c r="E63" t="str">
        <f t="shared" si="3"/>
        <v>Null</v>
      </c>
      <c r="G63">
        <v>2.2599999999999998</v>
      </c>
      <c r="H63">
        <v>3.5249999999999999</v>
      </c>
    </row>
    <row r="64" spans="1:8" x14ac:dyDescent="0.25">
      <c r="A64" s="4">
        <f>IF(Data1!BV66="null","Null",Data1!BV66)</f>
        <v>2.2599999999999998</v>
      </c>
      <c r="B64" s="50" t="str">
        <f>Categorize!T64</f>
        <v>week premature</v>
      </c>
      <c r="D64">
        <f t="shared" si="2"/>
        <v>2.2599999999999998</v>
      </c>
      <c r="E64" t="str">
        <f t="shared" si="3"/>
        <v>Null</v>
      </c>
      <c r="G64">
        <v>2.2999999999999998</v>
      </c>
      <c r="H64">
        <v>2.98</v>
      </c>
    </row>
    <row r="65" spans="1:8" x14ac:dyDescent="0.25">
      <c r="A65" s="4">
        <f>IF(Data1!BV67="null","Null",Data1!BV67)</f>
        <v>2.2999999999999998</v>
      </c>
      <c r="B65" s="50" t="str">
        <f>Categorize!T65</f>
        <v>week premature</v>
      </c>
      <c r="D65">
        <f t="shared" si="2"/>
        <v>2.2999999999999998</v>
      </c>
      <c r="E65" t="str">
        <f t="shared" si="3"/>
        <v>Null</v>
      </c>
      <c r="G65">
        <v>2.75</v>
      </c>
      <c r="H65">
        <v>2.15</v>
      </c>
    </row>
    <row r="66" spans="1:8" x14ac:dyDescent="0.25">
      <c r="A66" s="4">
        <f>IF(Data1!BV68="null","Null",Data1!BV68)</f>
        <v>2.75</v>
      </c>
      <c r="B66" s="50" t="str">
        <f>Categorize!T66</f>
        <v>week premature</v>
      </c>
      <c r="D66">
        <f t="shared" si="2"/>
        <v>2.75</v>
      </c>
      <c r="E66" t="str">
        <f t="shared" si="3"/>
        <v>Null</v>
      </c>
      <c r="G66">
        <v>1.095</v>
      </c>
      <c r="H66">
        <v>2.85</v>
      </c>
    </row>
    <row r="67" spans="1:8" x14ac:dyDescent="0.25">
      <c r="A67" s="4">
        <f>IF(Data1!BV69="null","Null",Data1!BV69)</f>
        <v>1.095</v>
      </c>
      <c r="B67" s="50" t="str">
        <f>Categorize!T67</f>
        <v>week premature</v>
      </c>
      <c r="D67">
        <f t="shared" ref="D67:D130" si="6">IF(B67="week premature",A67,"Null")</f>
        <v>1.095</v>
      </c>
      <c r="E67" t="str">
        <f t="shared" ref="E67:E130" si="7">IF(B67="week not premature",A67,"Null")</f>
        <v>Null</v>
      </c>
      <c r="G67">
        <v>2</v>
      </c>
      <c r="H67">
        <v>2.82</v>
      </c>
    </row>
    <row r="68" spans="1:8" x14ac:dyDescent="0.25">
      <c r="A68" s="4">
        <f>IF(Data1!BV70="null","Null",Data1!BV70)</f>
        <v>2</v>
      </c>
      <c r="B68" s="50" t="str">
        <f>Categorize!T68</f>
        <v>week premature</v>
      </c>
      <c r="D68">
        <f t="shared" si="6"/>
        <v>2</v>
      </c>
      <c r="E68" t="str">
        <f t="shared" si="7"/>
        <v>Null</v>
      </c>
      <c r="G68">
        <v>2.4249999999999998</v>
      </c>
      <c r="H68">
        <v>2.95</v>
      </c>
    </row>
    <row r="69" spans="1:8" x14ac:dyDescent="0.25">
      <c r="A69" s="4">
        <f>IF(Data1!BV71="null","Null",Data1!BV71)</f>
        <v>2.4249999999999998</v>
      </c>
      <c r="B69" s="50" t="str">
        <f>Categorize!T69</f>
        <v>week premature</v>
      </c>
      <c r="D69">
        <f t="shared" si="6"/>
        <v>2.4249999999999998</v>
      </c>
      <c r="E69" t="str">
        <f t="shared" si="7"/>
        <v>Null</v>
      </c>
      <c r="G69">
        <v>2.0049999999999999</v>
      </c>
      <c r="H69">
        <v>2.95</v>
      </c>
    </row>
    <row r="70" spans="1:8" x14ac:dyDescent="0.25">
      <c r="A70" s="4">
        <f>IF(Data1!BV72="null","Null",Data1!BV72)</f>
        <v>2.0049999999999999</v>
      </c>
      <c r="B70" s="50" t="str">
        <f>Categorize!T70</f>
        <v>week premature</v>
      </c>
      <c r="D70">
        <f t="shared" si="6"/>
        <v>2.0049999999999999</v>
      </c>
      <c r="E70" t="str">
        <f t="shared" si="7"/>
        <v>Null</v>
      </c>
      <c r="G70">
        <v>2.69</v>
      </c>
      <c r="H70">
        <v>3.56</v>
      </c>
    </row>
    <row r="71" spans="1:8" x14ac:dyDescent="0.25">
      <c r="A71" s="4">
        <f>IF(Data1!BV73="null","Null",Data1!BV73)</f>
        <v>2.69</v>
      </c>
      <c r="B71" s="50" t="str">
        <f>Categorize!T71</f>
        <v>week premature</v>
      </c>
      <c r="D71">
        <f t="shared" si="6"/>
        <v>2.69</v>
      </c>
      <c r="E71" t="str">
        <f t="shared" si="7"/>
        <v>Null</v>
      </c>
      <c r="G71">
        <v>2.5649999999999999</v>
      </c>
      <c r="H71">
        <v>2.58</v>
      </c>
    </row>
    <row r="72" spans="1:8" x14ac:dyDescent="0.25">
      <c r="A72" s="4">
        <f>IF(Data1!BV74="null","Null",Data1!BV74)</f>
        <v>2.5649999999999999</v>
      </c>
      <c r="B72" s="50" t="str">
        <f>Categorize!T72</f>
        <v>week premature</v>
      </c>
      <c r="D72">
        <f t="shared" si="6"/>
        <v>2.5649999999999999</v>
      </c>
      <c r="E72" t="str">
        <f t="shared" si="7"/>
        <v>Null</v>
      </c>
      <c r="G72">
        <v>2.1349999999999998</v>
      </c>
      <c r="H72">
        <v>3.56</v>
      </c>
    </row>
    <row r="73" spans="1:8" x14ac:dyDescent="0.25">
      <c r="A73" s="4">
        <f>IF(Data1!BV75="null","Null",Data1!BV75)</f>
        <v>2.1349999999999998</v>
      </c>
      <c r="B73" s="50" t="str">
        <f>Categorize!T73</f>
        <v>week premature</v>
      </c>
      <c r="D73">
        <f t="shared" si="6"/>
        <v>2.1349999999999998</v>
      </c>
      <c r="E73" t="str">
        <f t="shared" si="7"/>
        <v>Null</v>
      </c>
      <c r="G73">
        <v>2.86</v>
      </c>
      <c r="H73">
        <v>3.76</v>
      </c>
    </row>
    <row r="74" spans="1:8" x14ac:dyDescent="0.25">
      <c r="A74" s="4">
        <f>IF(Data1!BV76="null","Null",Data1!BV76)</f>
        <v>2.86</v>
      </c>
      <c r="B74" s="50" t="str">
        <f>Categorize!T74</f>
        <v>week premature</v>
      </c>
      <c r="D74">
        <f t="shared" si="6"/>
        <v>2.86</v>
      </c>
      <c r="E74" t="str">
        <f t="shared" si="7"/>
        <v>Null</v>
      </c>
      <c r="G74">
        <v>2.36</v>
      </c>
      <c r="H74">
        <v>3.76</v>
      </c>
    </row>
    <row r="75" spans="1:8" x14ac:dyDescent="0.25">
      <c r="A75" s="4">
        <f>IF(Data1!BV77="null","Null",Data1!BV77)</f>
        <v>2.36</v>
      </c>
      <c r="B75" s="50" t="str">
        <f>Categorize!T75</f>
        <v>week premature</v>
      </c>
      <c r="D75">
        <f t="shared" si="6"/>
        <v>2.36</v>
      </c>
      <c r="E75" t="str">
        <f t="shared" si="7"/>
        <v>Null</v>
      </c>
      <c r="G75">
        <v>2.7</v>
      </c>
      <c r="H75">
        <v>3.1</v>
      </c>
    </row>
    <row r="76" spans="1:8" x14ac:dyDescent="0.25">
      <c r="A76" s="4">
        <f>IF(Data1!BV78="null","Null",Data1!BV78)</f>
        <v>2.7</v>
      </c>
      <c r="B76" s="50" t="str">
        <f>Categorize!T76</f>
        <v>week premature</v>
      </c>
      <c r="D76">
        <f t="shared" si="6"/>
        <v>2.7</v>
      </c>
      <c r="E76" t="str">
        <f t="shared" si="7"/>
        <v>Null</v>
      </c>
      <c r="G76">
        <v>1.65</v>
      </c>
      <c r="H76">
        <v>3.17</v>
      </c>
    </row>
    <row r="77" spans="1:8" x14ac:dyDescent="0.25">
      <c r="A77" s="4">
        <f>IF(Data1!BV79="null","Null",Data1!BV79)</f>
        <v>1.65</v>
      </c>
      <c r="B77" s="50" t="str">
        <f>Categorize!T77</f>
        <v>week premature</v>
      </c>
      <c r="D77">
        <f t="shared" si="6"/>
        <v>1.65</v>
      </c>
      <c r="E77" t="str">
        <f t="shared" si="7"/>
        <v>Null</v>
      </c>
      <c r="G77">
        <v>2.1749999999999998</v>
      </c>
      <c r="H77">
        <v>2.8</v>
      </c>
    </row>
    <row r="78" spans="1:8" x14ac:dyDescent="0.25">
      <c r="A78" s="4">
        <f>IF(Data1!BV80="null","Null",Data1!BV80)</f>
        <v>2.1749999999999998</v>
      </c>
      <c r="B78" s="50" t="str">
        <f>Categorize!T78</f>
        <v>week premature</v>
      </c>
      <c r="D78">
        <f t="shared" si="6"/>
        <v>2.1749999999999998</v>
      </c>
      <c r="E78" t="str">
        <f t="shared" si="7"/>
        <v>Null</v>
      </c>
      <c r="G78">
        <v>0.82</v>
      </c>
      <c r="H78">
        <v>2.8</v>
      </c>
    </row>
    <row r="79" spans="1:8" x14ac:dyDescent="0.25">
      <c r="A79" s="4">
        <f>IF(Data1!BV81="null","Null",Data1!BV81)</f>
        <v>0.82</v>
      </c>
      <c r="B79" s="50" t="str">
        <f>Categorize!T79</f>
        <v>week premature</v>
      </c>
      <c r="D79">
        <f t="shared" si="6"/>
        <v>0.82</v>
      </c>
      <c r="E79" t="str">
        <f t="shared" si="7"/>
        <v>Null</v>
      </c>
      <c r="G79">
        <v>2.35</v>
      </c>
      <c r="H79">
        <v>2.9750000000000001</v>
      </c>
    </row>
    <row r="80" spans="1:8" x14ac:dyDescent="0.25">
      <c r="A80" s="4">
        <f>IF(Data1!BV82="null","Null",Data1!BV82)</f>
        <v>2.35</v>
      </c>
      <c r="B80" s="50" t="str">
        <f>Categorize!T80</f>
        <v>week premature</v>
      </c>
      <c r="D80">
        <f t="shared" si="6"/>
        <v>2.35</v>
      </c>
      <c r="E80" t="str">
        <f t="shared" si="7"/>
        <v>Null</v>
      </c>
      <c r="G80">
        <v>2.76</v>
      </c>
      <c r="H80">
        <v>3.95</v>
      </c>
    </row>
    <row r="81" spans="1:8" x14ac:dyDescent="0.25">
      <c r="A81" s="4">
        <f>IF(Data1!BV83="null","Null",Data1!BV83)</f>
        <v>2.76</v>
      </c>
      <c r="B81" s="50" t="str">
        <f>Categorize!T81</f>
        <v>week premature</v>
      </c>
      <c r="D81">
        <f t="shared" si="6"/>
        <v>2.76</v>
      </c>
      <c r="E81" t="str">
        <f t="shared" si="7"/>
        <v>Null</v>
      </c>
      <c r="G81">
        <v>3.145</v>
      </c>
      <c r="H81">
        <v>3.9449999999999998</v>
      </c>
    </row>
    <row r="82" spans="1:8" x14ac:dyDescent="0.25">
      <c r="A82" s="4">
        <f>IF(Data1!BV84="null","Null",Data1!BV84)</f>
        <v>3.145</v>
      </c>
      <c r="B82" s="50" t="str">
        <f>Categorize!T82</f>
        <v>week premature</v>
      </c>
      <c r="D82">
        <f t="shared" si="6"/>
        <v>3.145</v>
      </c>
      <c r="E82" t="str">
        <f t="shared" si="7"/>
        <v>Null</v>
      </c>
      <c r="G82">
        <v>3.01</v>
      </c>
      <c r="H82">
        <v>2.76</v>
      </c>
    </row>
    <row r="83" spans="1:8" x14ac:dyDescent="0.25">
      <c r="A83" s="4">
        <f>IF(Data1!BV85="null","Null",Data1!BV85)</f>
        <v>3.01</v>
      </c>
      <c r="B83" s="50" t="str">
        <f>Categorize!T83</f>
        <v>week premature</v>
      </c>
      <c r="D83">
        <f t="shared" si="6"/>
        <v>3.01</v>
      </c>
      <c r="E83" t="str">
        <f t="shared" si="7"/>
        <v>Null</v>
      </c>
      <c r="G83">
        <v>3.13</v>
      </c>
      <c r="H83">
        <v>3.6</v>
      </c>
    </row>
    <row r="84" spans="1:8" x14ac:dyDescent="0.25">
      <c r="A84" s="4">
        <f>IF(Data1!BV86="null","Null",Data1!BV86)</f>
        <v>3.13</v>
      </c>
      <c r="B84" s="50" t="str">
        <f>Categorize!T84</f>
        <v>week premature</v>
      </c>
      <c r="D84">
        <f t="shared" si="6"/>
        <v>3.13</v>
      </c>
      <c r="E84" t="str">
        <f t="shared" si="7"/>
        <v>Null</v>
      </c>
      <c r="G84">
        <v>2</v>
      </c>
      <c r="H84">
        <v>3.39</v>
      </c>
    </row>
    <row r="85" spans="1:8" x14ac:dyDescent="0.25">
      <c r="A85" s="4">
        <f>IF(Data1!BV87="null","Null",Data1!BV87)</f>
        <v>2</v>
      </c>
      <c r="B85" s="50" t="str">
        <f>Categorize!T85</f>
        <v>week premature</v>
      </c>
      <c r="D85">
        <f t="shared" si="6"/>
        <v>2</v>
      </c>
      <c r="E85" t="str">
        <f t="shared" si="7"/>
        <v>Null</v>
      </c>
      <c r="G85">
        <v>2.4900000000000002</v>
      </c>
      <c r="H85">
        <v>3.2</v>
      </c>
    </row>
    <row r="86" spans="1:8" x14ac:dyDescent="0.25">
      <c r="A86" s="4">
        <f>IF(Data1!BV88="null","Null",Data1!BV88)</f>
        <v>2.4900000000000002</v>
      </c>
      <c r="B86" s="50" t="str">
        <f>Categorize!T86</f>
        <v>week premature</v>
      </c>
      <c r="D86">
        <f t="shared" si="6"/>
        <v>2.4900000000000002</v>
      </c>
      <c r="E86" t="str">
        <f t="shared" si="7"/>
        <v>Null</v>
      </c>
      <c r="G86">
        <v>1.89</v>
      </c>
      <c r="H86">
        <v>3.7</v>
      </c>
    </row>
    <row r="87" spans="1:8" x14ac:dyDescent="0.25">
      <c r="A87" s="4">
        <f>IF(Data1!BV89="null","Null",Data1!BV89)</f>
        <v>1.89</v>
      </c>
      <c r="B87" s="50" t="str">
        <f>Categorize!T87</f>
        <v>week premature</v>
      </c>
      <c r="D87">
        <f t="shared" si="6"/>
        <v>1.89</v>
      </c>
      <c r="E87" t="str">
        <f t="shared" si="7"/>
        <v>Null</v>
      </c>
      <c r="G87">
        <v>2.31</v>
      </c>
      <c r="H87">
        <v>3.7</v>
      </c>
    </row>
    <row r="88" spans="1:8" x14ac:dyDescent="0.25">
      <c r="A88" s="4">
        <f>IF(Data1!BV90="null","Null",Data1!BV90)</f>
        <v>2.31</v>
      </c>
      <c r="B88" s="50" t="str">
        <f>Categorize!T88</f>
        <v>week premature</v>
      </c>
      <c r="D88">
        <f t="shared" si="6"/>
        <v>2.31</v>
      </c>
      <c r="E88" t="str">
        <f t="shared" si="7"/>
        <v>Null</v>
      </c>
      <c r="G88">
        <v>2.34</v>
      </c>
      <c r="H88">
        <v>3.4550000000000001</v>
      </c>
    </row>
    <row r="89" spans="1:8" x14ac:dyDescent="0.25">
      <c r="A89" s="4">
        <f>IF(Data1!BV91="null","Null",Data1!BV91)</f>
        <v>2.34</v>
      </c>
      <c r="B89" s="50" t="str">
        <f>Categorize!T89</f>
        <v>week premature</v>
      </c>
      <c r="D89">
        <f t="shared" si="6"/>
        <v>2.34</v>
      </c>
      <c r="E89" t="str">
        <f t="shared" si="7"/>
        <v>Null</v>
      </c>
      <c r="G89">
        <v>2.78</v>
      </c>
      <c r="H89">
        <v>3.4</v>
      </c>
    </row>
    <row r="90" spans="1:8" x14ac:dyDescent="0.25">
      <c r="A90" s="4">
        <f>IF(Data1!BV92="null","Null",Data1!BV92)</f>
        <v>2.78</v>
      </c>
      <c r="B90" s="50" t="str">
        <f>Categorize!T90</f>
        <v>week premature</v>
      </c>
      <c r="D90">
        <f t="shared" si="6"/>
        <v>2.78</v>
      </c>
      <c r="E90" t="str">
        <f t="shared" si="7"/>
        <v>Null</v>
      </c>
      <c r="G90">
        <v>2.15</v>
      </c>
      <c r="H90">
        <v>3.4849999999999999</v>
      </c>
    </row>
    <row r="91" spans="1:8" x14ac:dyDescent="0.25">
      <c r="A91" s="4">
        <f>IF(Data1!BV93="null","Null",Data1!BV93)</f>
        <v>2.15</v>
      </c>
      <c r="B91" s="50" t="str">
        <f>Categorize!T91</f>
        <v>week premature</v>
      </c>
      <c r="D91">
        <f t="shared" si="6"/>
        <v>2.15</v>
      </c>
      <c r="E91" t="str">
        <f t="shared" si="7"/>
        <v>Null</v>
      </c>
      <c r="G91">
        <v>2.5</v>
      </c>
      <c r="H91">
        <v>4.3</v>
      </c>
    </row>
    <row r="92" spans="1:8" x14ac:dyDescent="0.25">
      <c r="A92" s="4">
        <f>IF(Data1!BV94="null","Null",Data1!BV94)</f>
        <v>2.5</v>
      </c>
      <c r="B92" s="50" t="str">
        <f>Categorize!T92</f>
        <v>week premature</v>
      </c>
      <c r="D92">
        <f t="shared" si="6"/>
        <v>2.5</v>
      </c>
      <c r="E92" t="str">
        <f t="shared" si="7"/>
        <v>Null</v>
      </c>
      <c r="G92">
        <v>1.51</v>
      </c>
      <c r="H92">
        <v>3.12</v>
      </c>
    </row>
    <row r="93" spans="1:8" x14ac:dyDescent="0.25">
      <c r="A93" s="4">
        <f>IF(Data1!BV95="null","Null",Data1!BV95)</f>
        <v>1.51</v>
      </c>
      <c r="B93" s="50" t="str">
        <f>Categorize!T93</f>
        <v>week premature</v>
      </c>
      <c r="D93">
        <f t="shared" si="6"/>
        <v>1.51</v>
      </c>
      <c r="E93" t="str">
        <f t="shared" si="7"/>
        <v>Null</v>
      </c>
      <c r="G93">
        <v>1.7</v>
      </c>
      <c r="H93">
        <v>3.5</v>
      </c>
    </row>
    <row r="94" spans="1:8" x14ac:dyDescent="0.25">
      <c r="A94" s="4">
        <f>IF(Data1!BV96="null","Null",Data1!BV96)</f>
        <v>1.7</v>
      </c>
      <c r="B94" s="50" t="str">
        <f>Categorize!T94</f>
        <v>week premature</v>
      </c>
      <c r="D94">
        <f t="shared" si="6"/>
        <v>1.7</v>
      </c>
      <c r="E94" t="str">
        <f t="shared" si="7"/>
        <v>Null</v>
      </c>
      <c r="G94">
        <v>2.34</v>
      </c>
      <c r="H94">
        <v>3.6949999999999998</v>
      </c>
    </row>
    <row r="95" spans="1:8" x14ac:dyDescent="0.25">
      <c r="A95" s="4">
        <f>IF(Data1!BV97="null","Null",Data1!BV97)</f>
        <v>2.34</v>
      </c>
      <c r="B95" s="50" t="str">
        <f>Categorize!T95</f>
        <v>week premature</v>
      </c>
      <c r="D95">
        <f t="shared" si="6"/>
        <v>2.34</v>
      </c>
      <c r="E95" t="str">
        <f t="shared" si="7"/>
        <v>Null</v>
      </c>
      <c r="G95">
        <v>3.5</v>
      </c>
      <c r="H95">
        <v>3.6</v>
      </c>
    </row>
    <row r="96" spans="1:8" x14ac:dyDescent="0.25">
      <c r="A96" s="4">
        <f>IF(Data1!BV98="null","Null",Data1!BV98)</f>
        <v>3.4350000000000001</v>
      </c>
      <c r="B96" s="50" t="str">
        <f>Categorize!T96</f>
        <v>week not premature</v>
      </c>
      <c r="D96" t="str">
        <f t="shared" si="6"/>
        <v>Null</v>
      </c>
      <c r="E96">
        <f t="shared" si="7"/>
        <v>3.4350000000000001</v>
      </c>
      <c r="G96">
        <v>3.0649999999999999</v>
      </c>
      <c r="H96">
        <v>2.7549999999999999</v>
      </c>
    </row>
    <row r="97" spans="1:8" x14ac:dyDescent="0.25">
      <c r="A97" s="4">
        <f>IF(Data1!BV99="null","Null",Data1!BV99)</f>
        <v>2.14</v>
      </c>
      <c r="B97" s="50" t="str">
        <f>Categorize!T97</f>
        <v>week not premature</v>
      </c>
      <c r="D97" t="str">
        <f t="shared" si="6"/>
        <v>Null</v>
      </c>
      <c r="E97">
        <f t="shared" si="7"/>
        <v>2.14</v>
      </c>
      <c r="H97">
        <v>2.7650000000000001</v>
      </c>
    </row>
    <row r="98" spans="1:8" x14ac:dyDescent="0.25">
      <c r="A98" s="4">
        <f>IF(Data1!BV100="null","Null",Data1!BV100)</f>
        <v>3</v>
      </c>
      <c r="B98" s="50" t="str">
        <f>Categorize!T98</f>
        <v>week not premature</v>
      </c>
      <c r="D98" t="str">
        <f t="shared" si="6"/>
        <v>Null</v>
      </c>
      <c r="E98">
        <f t="shared" si="7"/>
        <v>3</v>
      </c>
      <c r="H98">
        <v>3.9950000000000001</v>
      </c>
    </row>
    <row r="99" spans="1:8" x14ac:dyDescent="0.25">
      <c r="A99" s="4">
        <f>IF(Data1!BV101="null","Null",Data1!BV101)</f>
        <v>3.1</v>
      </c>
      <c r="B99" s="50" t="str">
        <f>Categorize!T99</f>
        <v>week not premature</v>
      </c>
      <c r="D99" t="str">
        <f t="shared" si="6"/>
        <v>Null</v>
      </c>
      <c r="E99">
        <f t="shared" si="7"/>
        <v>3.1</v>
      </c>
      <c r="H99">
        <v>3.1</v>
      </c>
    </row>
    <row r="100" spans="1:8" x14ac:dyDescent="0.25">
      <c r="A100" s="4">
        <f>IF(Data1!BV102="null","Null",Data1!BV102)</f>
        <v>4</v>
      </c>
      <c r="B100" s="50" t="str">
        <f>Categorize!T100</f>
        <v>week not premature</v>
      </c>
      <c r="D100" t="str">
        <f t="shared" si="6"/>
        <v>Null</v>
      </c>
      <c r="E100">
        <f t="shared" si="7"/>
        <v>4</v>
      </c>
      <c r="H100">
        <v>3.5</v>
      </c>
    </row>
    <row r="101" spans="1:8" x14ac:dyDescent="0.25">
      <c r="A101" s="4">
        <f>IF(Data1!BV103="null","Null",Data1!BV103)</f>
        <v>3.4649999999999999</v>
      </c>
      <c r="B101" s="50" t="str">
        <f>Categorize!T101</f>
        <v>week not premature</v>
      </c>
      <c r="D101" t="str">
        <f t="shared" si="6"/>
        <v>Null</v>
      </c>
      <c r="E101">
        <f t="shared" si="7"/>
        <v>3.4649999999999999</v>
      </c>
      <c r="H101">
        <v>3.0649999999999999</v>
      </c>
    </row>
    <row r="102" spans="1:8" x14ac:dyDescent="0.25">
      <c r="A102" s="4">
        <f>IF(Data1!BV104="null","Null",Data1!BV104)</f>
        <v>2.94</v>
      </c>
      <c r="B102" s="50" t="str">
        <f>Categorize!T102</f>
        <v>week not premature</v>
      </c>
      <c r="D102" t="str">
        <f t="shared" si="6"/>
        <v>Null</v>
      </c>
      <c r="E102">
        <f t="shared" si="7"/>
        <v>2.94</v>
      </c>
      <c r="H102">
        <v>3.3</v>
      </c>
    </row>
    <row r="103" spans="1:8" x14ac:dyDescent="0.25">
      <c r="A103" s="4">
        <f>IF(Data1!BV105="null","Null",Data1!BV105)</f>
        <v>3</v>
      </c>
      <c r="B103" s="50" t="str">
        <f>Categorize!T103</f>
        <v>week not premature</v>
      </c>
      <c r="D103" t="str">
        <f t="shared" si="6"/>
        <v>Null</v>
      </c>
      <c r="E103">
        <f t="shared" si="7"/>
        <v>3</v>
      </c>
      <c r="H103">
        <v>2.85</v>
      </c>
    </row>
    <row r="104" spans="1:8" x14ac:dyDescent="0.25">
      <c r="A104" s="4">
        <f>IF(Data1!BV106="null","Null",Data1!BV106)</f>
        <v>3.85</v>
      </c>
      <c r="B104" s="50" t="str">
        <f>Categorize!T104</f>
        <v>week not premature</v>
      </c>
      <c r="D104" t="str">
        <f t="shared" si="6"/>
        <v>Null</v>
      </c>
      <c r="E104">
        <f t="shared" si="7"/>
        <v>3.85</v>
      </c>
      <c r="H104">
        <v>3.1150000000000002</v>
      </c>
    </row>
    <row r="105" spans="1:8" x14ac:dyDescent="0.25">
      <c r="A105" s="4">
        <f>IF(Data1!BV107="null","Null",Data1!BV107)</f>
        <v>3.6</v>
      </c>
      <c r="B105" s="50" t="str">
        <f>Categorize!T105</f>
        <v>week not premature</v>
      </c>
      <c r="D105" t="str">
        <f t="shared" si="6"/>
        <v>Null</v>
      </c>
      <c r="E105">
        <f t="shared" si="7"/>
        <v>3.6</v>
      </c>
      <c r="H105">
        <v>3.65</v>
      </c>
    </row>
    <row r="106" spans="1:8" x14ac:dyDescent="0.25">
      <c r="A106" s="4">
        <f>IF(Data1!BV108="null","Null",Data1!BV108)</f>
        <v>3.1</v>
      </c>
      <c r="B106" s="50" t="str">
        <f>Categorize!T106</f>
        <v>week not premature</v>
      </c>
      <c r="D106" t="str">
        <f t="shared" si="6"/>
        <v>Null</v>
      </c>
      <c r="E106">
        <f t="shared" si="7"/>
        <v>3.1</v>
      </c>
      <c r="H106">
        <v>3.45</v>
      </c>
    </row>
    <row r="107" spans="1:8" x14ac:dyDescent="0.25">
      <c r="A107" s="4">
        <f>IF(Data1!BV109="null","Null",Data1!BV109)</f>
        <v>3.5</v>
      </c>
      <c r="B107" s="50" t="str">
        <f>Categorize!T107</f>
        <v>week not premature</v>
      </c>
      <c r="D107" t="str">
        <f t="shared" si="6"/>
        <v>Null</v>
      </c>
      <c r="E107">
        <f t="shared" si="7"/>
        <v>3.5</v>
      </c>
      <c r="H107">
        <v>3.3</v>
      </c>
    </row>
    <row r="108" spans="1:8" x14ac:dyDescent="0.25">
      <c r="A108" s="4">
        <f>IF(Data1!BV110="null","Null",Data1!BV110)</f>
        <v>3.1</v>
      </c>
      <c r="B108" s="50" t="str">
        <f>Categorize!T108</f>
        <v>week not premature</v>
      </c>
      <c r="D108" t="str">
        <f t="shared" si="6"/>
        <v>Null</v>
      </c>
      <c r="E108">
        <f t="shared" si="7"/>
        <v>3.1</v>
      </c>
      <c r="H108">
        <v>3.28</v>
      </c>
    </row>
    <row r="109" spans="1:8" x14ac:dyDescent="0.25">
      <c r="A109" s="4">
        <f>IF(Data1!BV111="null","Null",Data1!BV111)</f>
        <v>3.55</v>
      </c>
      <c r="B109" s="50" t="str">
        <f>Categorize!T109</f>
        <v>week not premature</v>
      </c>
      <c r="D109" t="str">
        <f t="shared" si="6"/>
        <v>Null</v>
      </c>
      <c r="E109">
        <f t="shared" si="7"/>
        <v>3.55</v>
      </c>
      <c r="H109">
        <v>3.12</v>
      </c>
    </row>
    <row r="110" spans="1:8" x14ac:dyDescent="0.25">
      <c r="A110" s="4">
        <f>IF(Data1!BV112="null","Null",Data1!BV112)</f>
        <v>3.97</v>
      </c>
      <c r="B110" s="50" t="str">
        <f>Categorize!T110</f>
        <v>week not premature</v>
      </c>
      <c r="D110" t="str">
        <f t="shared" si="6"/>
        <v>Null</v>
      </c>
      <c r="E110">
        <f t="shared" si="7"/>
        <v>3.97</v>
      </c>
      <c r="H110">
        <v>3.5</v>
      </c>
    </row>
    <row r="111" spans="1:8" x14ac:dyDescent="0.25">
      <c r="A111" s="4">
        <f>IF(Data1!BV113="null","Null",Data1!BV113)</f>
        <v>4.26</v>
      </c>
      <c r="B111" s="50" t="str">
        <f>Categorize!T111</f>
        <v>week not premature</v>
      </c>
      <c r="D111" t="str">
        <f t="shared" si="6"/>
        <v>Null</v>
      </c>
      <c r="E111">
        <f t="shared" si="7"/>
        <v>4.26</v>
      </c>
      <c r="H111">
        <v>3.4</v>
      </c>
    </row>
    <row r="112" spans="1:8" x14ac:dyDescent="0.25">
      <c r="A112" s="4">
        <f>IF(Data1!BV114="null","Null",Data1!BV114)</f>
        <v>3.85</v>
      </c>
      <c r="B112" s="50" t="str">
        <f>Categorize!T112</f>
        <v>week not premature</v>
      </c>
      <c r="D112" t="str">
        <f t="shared" si="6"/>
        <v>Null</v>
      </c>
      <c r="E112">
        <f t="shared" si="7"/>
        <v>3.85</v>
      </c>
      <c r="H112">
        <v>3.5</v>
      </c>
    </row>
    <row r="113" spans="1:8" x14ac:dyDescent="0.25">
      <c r="A113" s="4">
        <f>IF(Data1!BV115="null","Null",Data1!BV115)</f>
        <v>3.4</v>
      </c>
      <c r="B113" s="50" t="str">
        <f>Categorize!T113</f>
        <v>week not premature</v>
      </c>
      <c r="D113" t="str">
        <f t="shared" si="6"/>
        <v>Null</v>
      </c>
      <c r="E113">
        <f t="shared" si="7"/>
        <v>3.4</v>
      </c>
      <c r="H113">
        <v>3.2</v>
      </c>
    </row>
    <row r="114" spans="1:8" x14ac:dyDescent="0.25">
      <c r="A114" s="4">
        <f>IF(Data1!BV116="null","Null",Data1!BV116)</f>
        <v>3.2</v>
      </c>
      <c r="B114" s="50" t="str">
        <f>Categorize!T114</f>
        <v>week not premature</v>
      </c>
      <c r="D114" t="str">
        <f t="shared" si="6"/>
        <v>Null</v>
      </c>
      <c r="E114">
        <f t="shared" si="7"/>
        <v>3.2</v>
      </c>
      <c r="H114">
        <v>3.5</v>
      </c>
    </row>
    <row r="115" spans="1:8" x14ac:dyDescent="0.25">
      <c r="A115" s="4">
        <f>IF(Data1!BV117="null","Null",Data1!BV117)</f>
        <v>2.9</v>
      </c>
      <c r="B115" s="50" t="str">
        <f>Categorize!T115</f>
        <v>week not premature</v>
      </c>
      <c r="D115" t="str">
        <f t="shared" si="6"/>
        <v>Null</v>
      </c>
      <c r="E115">
        <f t="shared" si="7"/>
        <v>2.9</v>
      </c>
      <c r="H115">
        <v>3.15</v>
      </c>
    </row>
    <row r="116" spans="1:8" x14ac:dyDescent="0.25">
      <c r="A116" s="4">
        <f>IF(Data1!BV118="null","Null",Data1!BV118)</f>
        <v>2.855</v>
      </c>
      <c r="B116" s="50" t="str">
        <f>Categorize!T116</f>
        <v>week not premature</v>
      </c>
      <c r="D116" t="str">
        <f t="shared" si="6"/>
        <v>Null</v>
      </c>
      <c r="E116">
        <f t="shared" si="7"/>
        <v>2.855</v>
      </c>
      <c r="H116">
        <v>3.25</v>
      </c>
    </row>
    <row r="117" spans="1:8" x14ac:dyDescent="0.25">
      <c r="A117" s="4">
        <f>IF(Data1!BV119="null","Null",Data1!BV119)</f>
        <v>3.4</v>
      </c>
      <c r="B117" s="50" t="str">
        <f>Categorize!T117</f>
        <v>week not premature</v>
      </c>
      <c r="D117" t="str">
        <f t="shared" si="6"/>
        <v>Null</v>
      </c>
      <c r="E117">
        <f t="shared" si="7"/>
        <v>3.4</v>
      </c>
      <c r="H117">
        <v>3.34</v>
      </c>
    </row>
    <row r="118" spans="1:8" x14ac:dyDescent="0.25">
      <c r="A118" s="4">
        <f>IF(Data1!BV120="null","Null",Data1!BV120)</f>
        <v>3.2</v>
      </c>
      <c r="B118" s="50" t="str">
        <f>Categorize!T118</f>
        <v>week not premature</v>
      </c>
      <c r="D118" t="str">
        <f t="shared" si="6"/>
        <v>Null</v>
      </c>
      <c r="E118">
        <f t="shared" si="7"/>
        <v>3.2</v>
      </c>
      <c r="H118">
        <v>3.12</v>
      </c>
    </row>
    <row r="119" spans="1:8" x14ac:dyDescent="0.25">
      <c r="A119" s="4">
        <f>IF(Data1!BV121="null","Null",Data1!BV121)</f>
        <v>3.1</v>
      </c>
      <c r="B119" s="50" t="str">
        <f>Categorize!T119</f>
        <v>week not premature</v>
      </c>
      <c r="D119" t="str">
        <f t="shared" si="6"/>
        <v>Null</v>
      </c>
      <c r="E119">
        <f t="shared" si="7"/>
        <v>3.1</v>
      </c>
      <c r="H119">
        <v>3.8</v>
      </c>
    </row>
    <row r="120" spans="1:8" x14ac:dyDescent="0.25">
      <c r="A120" s="4">
        <f>IF(Data1!BV122="null","Null",Data1!BV122)</f>
        <v>3.68</v>
      </c>
      <c r="B120" s="50" t="str">
        <f>Categorize!T120</f>
        <v>week not premature</v>
      </c>
      <c r="D120" t="str">
        <f t="shared" si="6"/>
        <v>Null</v>
      </c>
      <c r="E120">
        <f t="shared" si="7"/>
        <v>3.68</v>
      </c>
      <c r="H120">
        <v>3.6</v>
      </c>
    </row>
    <row r="121" spans="1:8" x14ac:dyDescent="0.25">
      <c r="A121" s="4">
        <f>IF(Data1!BV123="null","Null",Data1!BV123)</f>
        <v>3.2</v>
      </c>
      <c r="B121" s="50" t="str">
        <f>Categorize!T121</f>
        <v>week not premature</v>
      </c>
      <c r="D121" t="str">
        <f t="shared" si="6"/>
        <v>Null</v>
      </c>
      <c r="E121">
        <f t="shared" si="7"/>
        <v>3.2</v>
      </c>
      <c r="H121">
        <v>3.5</v>
      </c>
    </row>
    <row r="122" spans="1:8" x14ac:dyDescent="0.25">
      <c r="A122" s="4">
        <f>IF(Data1!BV124="null","Null",Data1!BV124)</f>
        <v>3.13</v>
      </c>
      <c r="B122" s="50" t="str">
        <f>Categorize!T122</f>
        <v>week not premature</v>
      </c>
      <c r="D122" t="str">
        <f t="shared" si="6"/>
        <v>Null</v>
      </c>
      <c r="E122">
        <f t="shared" si="7"/>
        <v>3.13</v>
      </c>
      <c r="H122">
        <v>2.5</v>
      </c>
    </row>
    <row r="123" spans="1:8" x14ac:dyDescent="0.25">
      <c r="A123" s="4">
        <f>IF(Data1!BV125="null","Null",Data1!BV125)</f>
        <v>2.9</v>
      </c>
      <c r="B123" s="50" t="str">
        <f>Categorize!T123</f>
        <v>week not premature</v>
      </c>
      <c r="D123" t="str">
        <f t="shared" si="6"/>
        <v>Null</v>
      </c>
      <c r="E123">
        <f t="shared" si="7"/>
        <v>2.9</v>
      </c>
      <c r="H123">
        <v>3.7</v>
      </c>
    </row>
    <row r="124" spans="1:8" x14ac:dyDescent="0.25">
      <c r="A124" s="4">
        <f>IF(Data1!BV126="null","Null",Data1!BV126)</f>
        <v>3.3050000000000002</v>
      </c>
      <c r="B124" s="50" t="str">
        <f>Categorize!T124</f>
        <v>week not premature</v>
      </c>
      <c r="D124" t="str">
        <f t="shared" si="6"/>
        <v>Null</v>
      </c>
      <c r="E124">
        <f t="shared" si="7"/>
        <v>3.3050000000000002</v>
      </c>
      <c r="H124">
        <v>3</v>
      </c>
    </row>
    <row r="125" spans="1:8" x14ac:dyDescent="0.25">
      <c r="A125" s="4">
        <f>IF(Data1!BV127="null","Null",Data1!BV127)</f>
        <v>3.35</v>
      </c>
      <c r="B125" s="50" t="str">
        <f>Categorize!T125</f>
        <v>week not premature</v>
      </c>
      <c r="D125" t="str">
        <f t="shared" si="6"/>
        <v>Null</v>
      </c>
      <c r="E125">
        <f t="shared" si="7"/>
        <v>3.35</v>
      </c>
      <c r="H125">
        <v>3.92</v>
      </c>
    </row>
    <row r="126" spans="1:8" x14ac:dyDescent="0.25">
      <c r="A126" s="4">
        <f>IF(Data1!BV128="null","Null",Data1!BV128)</f>
        <v>3.34</v>
      </c>
      <c r="B126" s="50" t="str">
        <f>Categorize!T126</f>
        <v>week not premature</v>
      </c>
      <c r="D126" t="str">
        <f t="shared" si="6"/>
        <v>Null</v>
      </c>
      <c r="E126">
        <f t="shared" si="7"/>
        <v>3.34</v>
      </c>
      <c r="H126">
        <v>3.4</v>
      </c>
    </row>
    <row r="127" spans="1:8" x14ac:dyDescent="0.25">
      <c r="A127" s="4">
        <f>IF(Data1!BV129="null","Null",Data1!BV129)</f>
        <v>3.2</v>
      </c>
      <c r="B127" s="50" t="str">
        <f>Categorize!T127</f>
        <v>week not premature</v>
      </c>
      <c r="D127" t="str">
        <f t="shared" si="6"/>
        <v>Null</v>
      </c>
      <c r="E127">
        <f t="shared" si="7"/>
        <v>3.2</v>
      </c>
      <c r="H127">
        <v>3.1</v>
      </c>
    </row>
    <row r="128" spans="1:8" x14ac:dyDescent="0.25">
      <c r="A128" s="4">
        <f>IF(Data1!BV130="null","Null",Data1!BV130)</f>
        <v>3.77</v>
      </c>
      <c r="B128" s="50" t="str">
        <f>Categorize!T128</f>
        <v>week not premature</v>
      </c>
      <c r="D128" t="str">
        <f t="shared" si="6"/>
        <v>Null</v>
      </c>
      <c r="E128">
        <f t="shared" si="7"/>
        <v>3.77</v>
      </c>
      <c r="H128">
        <v>3.2</v>
      </c>
    </row>
    <row r="129" spans="1:8" x14ac:dyDescent="0.25">
      <c r="A129" s="4">
        <f>IF(Data1!BV131="null","Null",Data1!BV131)</f>
        <v>3.0049999999999999</v>
      </c>
      <c r="B129" s="50" t="str">
        <f>Categorize!T129</f>
        <v>week not premature</v>
      </c>
      <c r="D129" t="str">
        <f t="shared" si="6"/>
        <v>Null</v>
      </c>
      <c r="E129">
        <f t="shared" si="7"/>
        <v>3.0049999999999999</v>
      </c>
      <c r="H129">
        <v>3.12</v>
      </c>
    </row>
    <row r="130" spans="1:8" x14ac:dyDescent="0.25">
      <c r="A130" s="4">
        <f>IF(Data1!BV132="null","Null",Data1!BV132)</f>
        <v>3.4449999999999998</v>
      </c>
      <c r="B130" s="50" t="str">
        <f>Categorize!T130</f>
        <v>week not premature</v>
      </c>
      <c r="D130" t="str">
        <f t="shared" si="6"/>
        <v>Null</v>
      </c>
      <c r="E130">
        <f t="shared" si="7"/>
        <v>3.4449999999999998</v>
      </c>
      <c r="H130">
        <v>3.3</v>
      </c>
    </row>
    <row r="131" spans="1:8" x14ac:dyDescent="0.25">
      <c r="A131" s="4">
        <f>IF(Data1!BV133="null","Null",Data1!BV133)</f>
        <v>3.5</v>
      </c>
      <c r="B131" s="50" t="str">
        <f>Categorize!T131</f>
        <v>week not premature</v>
      </c>
      <c r="D131" t="str">
        <f t="shared" ref="D131:D194" si="8">IF(B131="week premature",A131,"Null")</f>
        <v>Null</v>
      </c>
      <c r="E131">
        <f t="shared" ref="E131:E194" si="9">IF(B131="week not premature",A131,"Null")</f>
        <v>3.5</v>
      </c>
      <c r="H131">
        <v>4.2699999999999996</v>
      </c>
    </row>
    <row r="132" spans="1:8" x14ac:dyDescent="0.25">
      <c r="A132" s="4">
        <f>IF(Data1!BV134="null","Null",Data1!BV134)</f>
        <v>3.59</v>
      </c>
      <c r="B132" s="50" t="str">
        <f>Categorize!T132</f>
        <v>week not premature</v>
      </c>
      <c r="D132" t="str">
        <f t="shared" si="8"/>
        <v>Null</v>
      </c>
      <c r="E132">
        <f t="shared" si="9"/>
        <v>3.59</v>
      </c>
      <c r="H132">
        <v>3.6</v>
      </c>
    </row>
    <row r="133" spans="1:8" x14ac:dyDescent="0.25">
      <c r="A133" s="4">
        <f>IF(Data1!BV135="null","Null",Data1!BV135)</f>
        <v>3.2</v>
      </c>
      <c r="B133" s="50" t="str">
        <f>Categorize!T133</f>
        <v>week not premature</v>
      </c>
      <c r="D133" t="str">
        <f t="shared" si="8"/>
        <v>Null</v>
      </c>
      <c r="E133">
        <f t="shared" si="9"/>
        <v>3.2</v>
      </c>
      <c r="H133">
        <v>3.2</v>
      </c>
    </row>
    <row r="134" spans="1:8" x14ac:dyDescent="0.25">
      <c r="A134" s="4">
        <f>IF(Data1!BV136="null","Null",Data1!BV136)</f>
        <v>3.6</v>
      </c>
      <c r="B134" s="50" t="str">
        <f>Categorize!T134</f>
        <v>week not premature</v>
      </c>
      <c r="D134" t="str">
        <f t="shared" si="8"/>
        <v>Null</v>
      </c>
      <c r="E134">
        <f t="shared" si="9"/>
        <v>3.6</v>
      </c>
      <c r="H134">
        <v>3.66</v>
      </c>
    </row>
    <row r="135" spans="1:8" x14ac:dyDescent="0.25">
      <c r="A135" s="4">
        <f>IF(Data1!BV137="null","Null",Data1!BV137)</f>
        <v>3</v>
      </c>
      <c r="B135" s="50" t="str">
        <f>Categorize!T135</f>
        <v>week not premature</v>
      </c>
      <c r="D135" t="str">
        <f t="shared" si="8"/>
        <v>Null</v>
      </c>
      <c r="E135">
        <f t="shared" si="9"/>
        <v>3</v>
      </c>
      <c r="H135">
        <v>3.7</v>
      </c>
    </row>
    <row r="136" spans="1:8" x14ac:dyDescent="0.25">
      <c r="A136" s="4">
        <f>IF(Data1!BV138="null","Null",Data1!BV138)</f>
        <v>2.44</v>
      </c>
      <c r="B136" s="50" t="str">
        <f>Categorize!T136</f>
        <v>week not premature</v>
      </c>
      <c r="D136" t="str">
        <f t="shared" si="8"/>
        <v>Null</v>
      </c>
      <c r="E136">
        <f t="shared" si="9"/>
        <v>2.44</v>
      </c>
      <c r="H136">
        <v>2.9</v>
      </c>
    </row>
    <row r="137" spans="1:8" x14ac:dyDescent="0.25">
      <c r="A137" s="4">
        <f>IF(Data1!BV139="null","Null",Data1!BV139)</f>
        <v>2.8</v>
      </c>
      <c r="B137" s="50" t="str">
        <f>Categorize!T137</f>
        <v>week not premature</v>
      </c>
      <c r="D137" t="str">
        <f t="shared" si="8"/>
        <v>Null</v>
      </c>
      <c r="E137">
        <f t="shared" si="9"/>
        <v>2.8</v>
      </c>
      <c r="H137">
        <v>2.98</v>
      </c>
    </row>
    <row r="138" spans="1:8" x14ac:dyDescent="0.25">
      <c r="A138" s="4">
        <f>IF(Data1!BV140="null","Null",Data1!BV140)</f>
        <v>3.6</v>
      </c>
      <c r="B138" s="50" t="str">
        <f>Categorize!T138</f>
        <v>week not premature</v>
      </c>
      <c r="D138" t="str">
        <f t="shared" si="8"/>
        <v>Null</v>
      </c>
      <c r="E138">
        <f t="shared" si="9"/>
        <v>3.6</v>
      </c>
      <c r="H138">
        <v>4</v>
      </c>
    </row>
    <row r="139" spans="1:8" x14ac:dyDescent="0.25">
      <c r="A139" s="4">
        <f>IF(Data1!BV141="null","Null",Data1!BV141)</f>
        <v>3.355</v>
      </c>
      <c r="B139" s="50" t="str">
        <f>Categorize!T139</f>
        <v>week not premature</v>
      </c>
      <c r="D139" t="str">
        <f t="shared" si="8"/>
        <v>Null</v>
      </c>
      <c r="E139">
        <f t="shared" si="9"/>
        <v>3.355</v>
      </c>
      <c r="H139">
        <v>2.98</v>
      </c>
    </row>
    <row r="140" spans="1:8" x14ac:dyDescent="0.25">
      <c r="A140" s="4">
        <f>IF(Data1!BV142="null","Null",Data1!BV142)</f>
        <v>2.5499999999999998</v>
      </c>
      <c r="B140" s="50" t="str">
        <f>Categorize!T140</f>
        <v>week not premature</v>
      </c>
      <c r="D140" t="str">
        <f t="shared" si="8"/>
        <v>Null</v>
      </c>
      <c r="E140">
        <f t="shared" si="9"/>
        <v>2.5499999999999998</v>
      </c>
      <c r="H140">
        <v>4.165</v>
      </c>
    </row>
    <row r="141" spans="1:8" x14ac:dyDescent="0.25">
      <c r="A141" s="4">
        <f>IF(Data1!BV143="null","Null",Data1!BV143)</f>
        <v>3.4</v>
      </c>
      <c r="B141" s="50" t="str">
        <f>Categorize!T141</f>
        <v>week not premature</v>
      </c>
      <c r="D141" t="str">
        <f t="shared" si="8"/>
        <v>Null</v>
      </c>
      <c r="E141">
        <f t="shared" si="9"/>
        <v>3.4</v>
      </c>
      <c r="H141">
        <v>3.2250000000000001</v>
      </c>
    </row>
    <row r="142" spans="1:8" x14ac:dyDescent="0.25">
      <c r="A142" s="4">
        <f>IF(Data1!BV144="null","Null",Data1!BV144)</f>
        <v>2.92</v>
      </c>
      <c r="B142" s="50" t="str">
        <f>Categorize!T142</f>
        <v>week not premature</v>
      </c>
      <c r="D142" t="str">
        <f t="shared" si="8"/>
        <v>Null</v>
      </c>
      <c r="E142">
        <f t="shared" si="9"/>
        <v>2.92</v>
      </c>
      <c r="H142">
        <v>3.15</v>
      </c>
    </row>
    <row r="143" spans="1:8" x14ac:dyDescent="0.25">
      <c r="A143" s="4">
        <f>IF(Data1!BV145="null","Null",Data1!BV145)</f>
        <v>3</v>
      </c>
      <c r="B143" s="50" t="str">
        <f>Categorize!T143</f>
        <v>week not premature</v>
      </c>
      <c r="D143" t="str">
        <f t="shared" si="8"/>
        <v>Null</v>
      </c>
      <c r="E143">
        <f t="shared" si="9"/>
        <v>3</v>
      </c>
      <c r="H143">
        <v>3.32</v>
      </c>
    </row>
    <row r="144" spans="1:8" x14ac:dyDescent="0.25">
      <c r="A144" s="4">
        <f>IF(Data1!BV146="null","Null",Data1!BV146)</f>
        <v>3.5</v>
      </c>
      <c r="B144" s="50" t="str">
        <f>Categorize!T144</f>
        <v>week not premature</v>
      </c>
      <c r="D144" t="str">
        <f t="shared" si="8"/>
        <v>Null</v>
      </c>
      <c r="E144">
        <f t="shared" si="9"/>
        <v>3.5</v>
      </c>
      <c r="H144">
        <v>2.95</v>
      </c>
    </row>
    <row r="145" spans="1:8" x14ac:dyDescent="0.25">
      <c r="A145" s="4">
        <f>IF(Data1!BV147="null","Null",Data1!BV147)</f>
        <v>3.0649999999999999</v>
      </c>
      <c r="B145" s="50" t="str">
        <f>Categorize!T145</f>
        <v>week not premature</v>
      </c>
      <c r="D145" t="str">
        <f t="shared" si="8"/>
        <v>Null</v>
      </c>
      <c r="E145">
        <f t="shared" si="9"/>
        <v>3.0649999999999999</v>
      </c>
      <c r="H145">
        <v>3.8</v>
      </c>
    </row>
    <row r="146" spans="1:8" x14ac:dyDescent="0.25">
      <c r="A146" s="4">
        <f>IF(Data1!BV148="null","Null",Data1!BV148)</f>
        <v>3.1</v>
      </c>
      <c r="B146" s="50" t="str">
        <f>Categorize!T146</f>
        <v>week not premature</v>
      </c>
      <c r="D146" t="str">
        <f t="shared" si="8"/>
        <v>Null</v>
      </c>
      <c r="E146">
        <f t="shared" si="9"/>
        <v>3.1</v>
      </c>
      <c r="H146">
        <v>3.5</v>
      </c>
    </row>
    <row r="147" spans="1:8" x14ac:dyDescent="0.25">
      <c r="A147" s="4">
        <f>IF(Data1!BV149="null","Null",Data1!BV149)</f>
        <v>3.95</v>
      </c>
      <c r="B147" s="50" t="str">
        <f>Categorize!T147</f>
        <v>week not premature</v>
      </c>
      <c r="D147" t="str">
        <f t="shared" si="8"/>
        <v>Null</v>
      </c>
      <c r="E147">
        <f t="shared" si="9"/>
        <v>3.95</v>
      </c>
      <c r="H147">
        <v>3.1</v>
      </c>
    </row>
    <row r="148" spans="1:8" x14ac:dyDescent="0.25">
      <c r="A148" s="4">
        <f>IF(Data1!BV150="null","Null",Data1!BV150)</f>
        <v>3.2</v>
      </c>
      <c r="B148" s="50" t="str">
        <f>Categorize!T148</f>
        <v>week not premature</v>
      </c>
      <c r="D148" t="str">
        <f t="shared" si="8"/>
        <v>Null</v>
      </c>
      <c r="E148">
        <f t="shared" si="9"/>
        <v>3.2</v>
      </c>
      <c r="H148">
        <v>3.5</v>
      </c>
    </row>
    <row r="149" spans="1:8" x14ac:dyDescent="0.25">
      <c r="A149" s="4">
        <f>IF(Data1!BV151="null","Null",Data1!BV151)</f>
        <v>2.8</v>
      </c>
      <c r="B149" s="50" t="str">
        <f>Categorize!T149</f>
        <v>week not premature</v>
      </c>
      <c r="D149" t="str">
        <f t="shared" si="8"/>
        <v>Null</v>
      </c>
      <c r="E149">
        <f t="shared" si="9"/>
        <v>2.8</v>
      </c>
      <c r="H149">
        <v>3.75</v>
      </c>
    </row>
    <row r="150" spans="1:8" x14ac:dyDescent="0.25">
      <c r="A150" s="4">
        <f>IF(Data1!BV152="null","Null",Data1!BV152)</f>
        <v>3.6</v>
      </c>
      <c r="B150" s="50" t="str">
        <f>Categorize!T150</f>
        <v>week not premature</v>
      </c>
      <c r="D150" t="str">
        <f t="shared" si="8"/>
        <v>Null</v>
      </c>
      <c r="E150">
        <f t="shared" si="9"/>
        <v>3.6</v>
      </c>
      <c r="H150">
        <v>2.76</v>
      </c>
    </row>
    <row r="151" spans="1:8" x14ac:dyDescent="0.25">
      <c r="A151" s="4">
        <f>IF(Data1!BV153="null","Null",Data1!BV153)</f>
        <v>3.44</v>
      </c>
      <c r="B151" s="50" t="str">
        <f>Categorize!T151</f>
        <v>week not premature</v>
      </c>
      <c r="D151" t="str">
        <f t="shared" si="8"/>
        <v>Null</v>
      </c>
      <c r="E151">
        <f t="shared" si="9"/>
        <v>3.44</v>
      </c>
      <c r="H151">
        <v>2.69</v>
      </c>
    </row>
    <row r="152" spans="1:8" x14ac:dyDescent="0.25">
      <c r="A152" s="4">
        <f>IF(Data1!BV154="null","Null",Data1!BV154)</f>
        <v>4.0049999999999999</v>
      </c>
      <c r="B152" s="50" t="str">
        <f>Categorize!T152</f>
        <v>week not premature</v>
      </c>
      <c r="D152" t="str">
        <f t="shared" si="8"/>
        <v>Null</v>
      </c>
      <c r="E152">
        <f t="shared" si="9"/>
        <v>4.0049999999999999</v>
      </c>
      <c r="H152">
        <v>3.3</v>
      </c>
    </row>
    <row r="153" spans="1:8" x14ac:dyDescent="0.25">
      <c r="A153" s="4">
        <f>IF(Data1!BV155="null","Null",Data1!BV155)</f>
        <v>3.9649999999999999</v>
      </c>
      <c r="B153" s="50" t="str">
        <f>Categorize!T153</f>
        <v>week not premature</v>
      </c>
      <c r="D153" t="str">
        <f t="shared" si="8"/>
        <v>Null</v>
      </c>
      <c r="E153">
        <f t="shared" si="9"/>
        <v>3.9649999999999999</v>
      </c>
      <c r="H153">
        <v>3.65</v>
      </c>
    </row>
    <row r="154" spans="1:8" x14ac:dyDescent="0.25">
      <c r="A154" s="4">
        <f>IF(Data1!BV156="null","Null",Data1!BV156)</f>
        <v>3.1</v>
      </c>
      <c r="B154" s="50" t="str">
        <f>Categorize!T154</f>
        <v>week not premature</v>
      </c>
      <c r="D154" t="str">
        <f t="shared" si="8"/>
        <v>Null</v>
      </c>
      <c r="E154">
        <f t="shared" si="9"/>
        <v>3.1</v>
      </c>
      <c r="H154">
        <v>3.03</v>
      </c>
    </row>
    <row r="155" spans="1:8" x14ac:dyDescent="0.25">
      <c r="A155" s="4">
        <f>IF(Data1!BV157="null","Null",Data1!BV157)</f>
        <v>3.15</v>
      </c>
      <c r="B155" s="50" t="str">
        <f>Categorize!T155</f>
        <v>week not premature</v>
      </c>
      <c r="D155" t="str">
        <f t="shared" si="8"/>
        <v>Null</v>
      </c>
      <c r="E155">
        <f t="shared" si="9"/>
        <v>3.15</v>
      </c>
      <c r="H155">
        <v>3</v>
      </c>
    </row>
    <row r="156" spans="1:8" x14ac:dyDescent="0.25">
      <c r="A156" s="4">
        <f>IF(Data1!BV158="null","Null",Data1!BV158)</f>
        <v>4.03</v>
      </c>
      <c r="B156" s="50" t="str">
        <f>Categorize!T156</f>
        <v>week not premature</v>
      </c>
      <c r="D156" t="str">
        <f t="shared" si="8"/>
        <v>Null</v>
      </c>
      <c r="E156">
        <f t="shared" si="9"/>
        <v>4.03</v>
      </c>
      <c r="H156">
        <v>3</v>
      </c>
    </row>
    <row r="157" spans="1:8" x14ac:dyDescent="0.25">
      <c r="A157" s="4">
        <f>IF(Data1!BV159="null","Null",Data1!BV159)</f>
        <v>4.03</v>
      </c>
      <c r="B157" s="50" t="str">
        <f>Categorize!T157</f>
        <v>week not premature</v>
      </c>
      <c r="D157" t="str">
        <f t="shared" si="8"/>
        <v>Null</v>
      </c>
      <c r="E157">
        <f t="shared" si="9"/>
        <v>4.03</v>
      </c>
      <c r="H157">
        <v>3.6</v>
      </c>
    </row>
    <row r="158" spans="1:8" x14ac:dyDescent="0.25">
      <c r="A158" s="4">
        <f>IF(Data1!BV160="null","Null",Data1!BV160)</f>
        <v>3.8</v>
      </c>
      <c r="B158" s="50" t="str">
        <f>Categorize!T158</f>
        <v>week not premature</v>
      </c>
      <c r="D158" t="str">
        <f t="shared" si="8"/>
        <v>Null</v>
      </c>
      <c r="E158">
        <f t="shared" si="9"/>
        <v>3.8</v>
      </c>
      <c r="H158">
        <v>3.5</v>
      </c>
    </row>
    <row r="159" spans="1:8" x14ac:dyDescent="0.25">
      <c r="A159" s="4">
        <f>IF(Data1!BV161="null","Null",Data1!BV161)</f>
        <v>3.5249999999999999</v>
      </c>
      <c r="B159" s="50" t="str">
        <f>Categorize!T159</f>
        <v>week not premature</v>
      </c>
      <c r="D159" t="str">
        <f t="shared" si="8"/>
        <v>Null</v>
      </c>
      <c r="E159">
        <f t="shared" si="9"/>
        <v>3.5249999999999999</v>
      </c>
      <c r="H159">
        <v>3.2</v>
      </c>
    </row>
    <row r="160" spans="1:8" x14ac:dyDescent="0.25">
      <c r="A160" s="4">
        <f>IF(Data1!BV162="null","Null",Data1!BV162)</f>
        <v>2.98</v>
      </c>
      <c r="B160" s="50" t="str">
        <f>Categorize!T160</f>
        <v>week not premature</v>
      </c>
      <c r="D160" t="str">
        <f t="shared" si="8"/>
        <v>Null</v>
      </c>
      <c r="E160">
        <f t="shared" si="9"/>
        <v>2.98</v>
      </c>
      <c r="H160">
        <v>3.25</v>
      </c>
    </row>
    <row r="161" spans="1:8" x14ac:dyDescent="0.25">
      <c r="A161" s="4">
        <f>IF(Data1!BV163="null","Null",Data1!BV163)</f>
        <v>2.15</v>
      </c>
      <c r="B161" s="50" t="str">
        <f>Categorize!T161</f>
        <v>week not premature</v>
      </c>
      <c r="D161" t="str">
        <f t="shared" si="8"/>
        <v>Null</v>
      </c>
      <c r="E161">
        <f t="shared" si="9"/>
        <v>2.15</v>
      </c>
      <c r="H161">
        <v>3.22</v>
      </c>
    </row>
    <row r="162" spans="1:8" x14ac:dyDescent="0.25">
      <c r="A162" s="4">
        <f>IF(Data1!BV164="null","Null",Data1!BV164)</f>
        <v>2.85</v>
      </c>
      <c r="B162" s="50" t="str">
        <f>Categorize!T162</f>
        <v>week not premature</v>
      </c>
      <c r="D162" t="str">
        <f t="shared" si="8"/>
        <v>Null</v>
      </c>
      <c r="E162">
        <f t="shared" si="9"/>
        <v>2.85</v>
      </c>
      <c r="H162">
        <v>3.35</v>
      </c>
    </row>
    <row r="163" spans="1:8" x14ac:dyDescent="0.25">
      <c r="A163" s="4">
        <f>IF(Data1!BV165="null","Null",Data1!BV165)</f>
        <v>2.82</v>
      </c>
      <c r="B163" s="50" t="str">
        <f>Categorize!T163</f>
        <v>week not premature</v>
      </c>
      <c r="D163" t="str">
        <f t="shared" si="8"/>
        <v>Null</v>
      </c>
      <c r="E163">
        <f t="shared" si="9"/>
        <v>2.82</v>
      </c>
      <c r="H163">
        <v>2.9249999999999998</v>
      </c>
    </row>
    <row r="164" spans="1:8" x14ac:dyDescent="0.25">
      <c r="A164" s="4">
        <f>IF(Data1!BV166="null","Null",Data1!BV166)</f>
        <v>2.95</v>
      </c>
      <c r="B164" s="50" t="str">
        <f>Categorize!T164</f>
        <v>week not premature</v>
      </c>
      <c r="D164" t="str">
        <f t="shared" si="8"/>
        <v>Null</v>
      </c>
      <c r="E164">
        <f t="shared" si="9"/>
        <v>2.95</v>
      </c>
      <c r="H164">
        <v>3.7749999999999999</v>
      </c>
    </row>
    <row r="165" spans="1:8" x14ac:dyDescent="0.25">
      <c r="A165" s="4">
        <f>IF(Data1!BV167="null","Null",Data1!BV167)</f>
        <v>2.95</v>
      </c>
      <c r="B165" s="50" t="str">
        <f>Categorize!T165</f>
        <v>week not premature</v>
      </c>
      <c r="D165" t="str">
        <f t="shared" si="8"/>
        <v>Null</v>
      </c>
      <c r="E165">
        <f t="shared" si="9"/>
        <v>2.95</v>
      </c>
      <c r="H165">
        <v>3.8</v>
      </c>
    </row>
    <row r="166" spans="1:8" x14ac:dyDescent="0.25">
      <c r="A166" s="4">
        <f>IF(Data1!BV168="null","Null",Data1!BV168)</f>
        <v>3.56</v>
      </c>
      <c r="B166" s="50" t="str">
        <f>Categorize!T166</f>
        <v>week not premature</v>
      </c>
      <c r="D166" t="str">
        <f t="shared" si="8"/>
        <v>Null</v>
      </c>
      <c r="E166">
        <f t="shared" si="9"/>
        <v>3.56</v>
      </c>
      <c r="H166">
        <v>4.49</v>
      </c>
    </row>
    <row r="167" spans="1:8" x14ac:dyDescent="0.25">
      <c r="A167" s="4">
        <f>IF(Data1!BV169="null","Null",Data1!BV169)</f>
        <v>2.58</v>
      </c>
      <c r="B167" s="50" t="str">
        <f>Categorize!T167</f>
        <v>week not premature</v>
      </c>
      <c r="D167" t="str">
        <f t="shared" si="8"/>
        <v>Null</v>
      </c>
      <c r="E167">
        <f t="shared" si="9"/>
        <v>2.58</v>
      </c>
      <c r="H167">
        <v>3.2</v>
      </c>
    </row>
    <row r="168" spans="1:8" x14ac:dyDescent="0.25">
      <c r="A168" s="4">
        <f>IF(Data1!BV170="null","Null",Data1!BV170)</f>
        <v>3.56</v>
      </c>
      <c r="B168" s="50" t="str">
        <f>Categorize!T168</f>
        <v>week not premature</v>
      </c>
      <c r="D168" t="str">
        <f t="shared" si="8"/>
        <v>Null</v>
      </c>
      <c r="E168">
        <f t="shared" si="9"/>
        <v>3.56</v>
      </c>
      <c r="H168">
        <v>3.4449999999999998</v>
      </c>
    </row>
    <row r="169" spans="1:8" x14ac:dyDescent="0.25">
      <c r="A169" s="4">
        <f>IF(Data1!BV171="null","Null",Data1!BV171)</f>
        <v>3.76</v>
      </c>
      <c r="B169" s="50" t="str">
        <f>Categorize!T169</f>
        <v>week not premature</v>
      </c>
      <c r="D169" t="str">
        <f t="shared" si="8"/>
        <v>Null</v>
      </c>
      <c r="E169">
        <f t="shared" si="9"/>
        <v>3.76</v>
      </c>
      <c r="H169">
        <v>3.3</v>
      </c>
    </row>
    <row r="170" spans="1:8" x14ac:dyDescent="0.25">
      <c r="A170" s="4">
        <f>IF(Data1!BV172="null","Null",Data1!BV172)</f>
        <v>3.76</v>
      </c>
      <c r="B170" s="50" t="str">
        <f>Categorize!T170</f>
        <v>week not premature</v>
      </c>
      <c r="D170" t="str">
        <f t="shared" si="8"/>
        <v>Null</v>
      </c>
      <c r="E170">
        <f t="shared" si="9"/>
        <v>3.76</v>
      </c>
      <c r="H170">
        <v>3.6</v>
      </c>
    </row>
    <row r="171" spans="1:8" x14ac:dyDescent="0.25">
      <c r="A171" s="4">
        <f>IF(Data1!BV173="null","Null",Data1!BV173)</f>
        <v>3.1</v>
      </c>
      <c r="B171" s="50" t="str">
        <f>Categorize!T171</f>
        <v>week not premature</v>
      </c>
      <c r="D171" t="str">
        <f t="shared" si="8"/>
        <v>Null</v>
      </c>
      <c r="E171">
        <f t="shared" si="9"/>
        <v>3.1</v>
      </c>
      <c r="H171">
        <v>3.65</v>
      </c>
    </row>
    <row r="172" spans="1:8" x14ac:dyDescent="0.25">
      <c r="A172" s="4">
        <f>IF(Data1!BV174="null","Null",Data1!BV174)</f>
        <v>3.17</v>
      </c>
      <c r="B172" s="50" t="str">
        <f>Categorize!T172</f>
        <v>week not premature</v>
      </c>
      <c r="D172" t="str">
        <f t="shared" si="8"/>
        <v>Null</v>
      </c>
      <c r="E172">
        <f t="shared" si="9"/>
        <v>3.17</v>
      </c>
      <c r="H172">
        <v>4.16</v>
      </c>
    </row>
    <row r="173" spans="1:8" x14ac:dyDescent="0.25">
      <c r="A173" s="4">
        <f>IF(Data1!BV175="null","Null",Data1!BV175)</f>
        <v>2.8</v>
      </c>
      <c r="B173" s="50" t="str">
        <f>Categorize!T173</f>
        <v>week not premature</v>
      </c>
      <c r="D173" t="str">
        <f t="shared" si="8"/>
        <v>Null</v>
      </c>
      <c r="E173">
        <f t="shared" si="9"/>
        <v>2.8</v>
      </c>
      <c r="H173">
        <v>3.6749999999999998</v>
      </c>
    </row>
    <row r="174" spans="1:8" x14ac:dyDescent="0.25">
      <c r="A174" s="4">
        <f>IF(Data1!BV176="null","Null",Data1!BV176)</f>
        <v>2.8</v>
      </c>
      <c r="B174" s="50" t="str">
        <f>Categorize!T174</f>
        <v>week not premature</v>
      </c>
      <c r="D174" t="str">
        <f t="shared" si="8"/>
        <v>Null</v>
      </c>
      <c r="E174">
        <f t="shared" si="9"/>
        <v>2.8</v>
      </c>
      <c r="H174">
        <v>3.35</v>
      </c>
    </row>
    <row r="175" spans="1:8" x14ac:dyDescent="0.25">
      <c r="A175" s="4">
        <f>IF(Data1!BV177="null","Null",Data1!BV177)</f>
        <v>2.9750000000000001</v>
      </c>
      <c r="B175" s="50" t="str">
        <f>Categorize!T175</f>
        <v>week not premature</v>
      </c>
      <c r="D175" t="str">
        <f t="shared" si="8"/>
        <v>Null</v>
      </c>
      <c r="E175">
        <f t="shared" si="9"/>
        <v>2.9750000000000001</v>
      </c>
      <c r="H175">
        <v>3.6</v>
      </c>
    </row>
    <row r="176" spans="1:8" x14ac:dyDescent="0.25">
      <c r="A176" s="4">
        <f>IF(Data1!BV178="null","Null",Data1!BV178)</f>
        <v>3.95</v>
      </c>
      <c r="B176" s="50" t="str">
        <f>Categorize!T176</f>
        <v>week not premature</v>
      </c>
      <c r="D176" t="str">
        <f t="shared" si="8"/>
        <v>Null</v>
      </c>
      <c r="E176">
        <f t="shared" si="9"/>
        <v>3.95</v>
      </c>
      <c r="H176">
        <v>3.2</v>
      </c>
    </row>
    <row r="177" spans="1:8" x14ac:dyDescent="0.25">
      <c r="A177" s="4">
        <f>IF(Data1!BV179="null","Null",Data1!BV179)</f>
        <v>3.9449999999999998</v>
      </c>
      <c r="B177" s="50" t="str">
        <f>Categorize!T177</f>
        <v>week not premature</v>
      </c>
      <c r="D177" t="str">
        <f t="shared" si="8"/>
        <v>Null</v>
      </c>
      <c r="E177">
        <f t="shared" si="9"/>
        <v>3.9449999999999998</v>
      </c>
      <c r="H177">
        <v>3.3</v>
      </c>
    </row>
    <row r="178" spans="1:8" x14ac:dyDescent="0.25">
      <c r="A178" s="4">
        <f>IF(Data1!BV180="null","Null",Data1!BV180)</f>
        <v>2.76</v>
      </c>
      <c r="B178" s="50" t="str">
        <f>Categorize!T178</f>
        <v>week not premature</v>
      </c>
      <c r="D178" t="str">
        <f t="shared" si="8"/>
        <v>Null</v>
      </c>
      <c r="E178">
        <f t="shared" si="9"/>
        <v>2.76</v>
      </c>
      <c r="H178">
        <v>3.7</v>
      </c>
    </row>
    <row r="179" spans="1:8" x14ac:dyDescent="0.25">
      <c r="A179" s="4">
        <f>IF(Data1!BV181="null","Null",Data1!BV181)</f>
        <v>3.6</v>
      </c>
      <c r="B179" s="50" t="str">
        <f>Categorize!T179</f>
        <v>week not premature</v>
      </c>
      <c r="D179" t="str">
        <f t="shared" si="8"/>
        <v>Null</v>
      </c>
      <c r="E179">
        <f t="shared" si="9"/>
        <v>3.6</v>
      </c>
      <c r="H179">
        <v>4.13</v>
      </c>
    </row>
    <row r="180" spans="1:8" x14ac:dyDescent="0.25">
      <c r="A180" s="4">
        <f>IF(Data1!BV182="null","Null",Data1!BV182)</f>
        <v>3.39</v>
      </c>
      <c r="B180" s="50" t="str">
        <f>Categorize!T180</f>
        <v>week not premature</v>
      </c>
      <c r="D180" t="str">
        <f t="shared" si="8"/>
        <v>Null</v>
      </c>
      <c r="E180">
        <f t="shared" si="9"/>
        <v>3.39</v>
      </c>
      <c r="H180">
        <v>3.165</v>
      </c>
    </row>
    <row r="181" spans="1:8" x14ac:dyDescent="0.25">
      <c r="A181" s="4">
        <f>IF(Data1!BV183="null","Null",Data1!BV183)</f>
        <v>3.2</v>
      </c>
      <c r="B181" s="50" t="str">
        <f>Categorize!T181</f>
        <v>week not premature</v>
      </c>
      <c r="D181" t="str">
        <f t="shared" si="8"/>
        <v>Null</v>
      </c>
      <c r="E181">
        <f t="shared" si="9"/>
        <v>3.2</v>
      </c>
      <c r="H181">
        <v>2.8849999999999998</v>
      </c>
    </row>
    <row r="182" spans="1:8" x14ac:dyDescent="0.25">
      <c r="A182" s="4">
        <f>IF(Data1!BV184="null","Null",Data1!BV184)</f>
        <v>3.7</v>
      </c>
      <c r="B182" s="50" t="str">
        <f>Categorize!T182</f>
        <v>week not premature</v>
      </c>
      <c r="D182" t="str">
        <f t="shared" si="8"/>
        <v>Null</v>
      </c>
      <c r="E182">
        <f t="shared" si="9"/>
        <v>3.7</v>
      </c>
      <c r="H182">
        <v>3.0449999999999999</v>
      </c>
    </row>
    <row r="183" spans="1:8" x14ac:dyDescent="0.25">
      <c r="A183" s="4">
        <f>IF(Data1!BV185="null","Null",Data1!BV185)</f>
        <v>3.7</v>
      </c>
      <c r="B183" s="50" t="str">
        <f>Categorize!T183</f>
        <v>week not premature</v>
      </c>
      <c r="D183" t="str">
        <f t="shared" si="8"/>
        <v>Null</v>
      </c>
      <c r="E183">
        <f t="shared" si="9"/>
        <v>3.7</v>
      </c>
      <c r="H183">
        <v>3.6</v>
      </c>
    </row>
    <row r="184" spans="1:8" x14ac:dyDescent="0.25">
      <c r="A184" s="4">
        <f>IF(Data1!BV186="null","Null",Data1!BV186)</f>
        <v>3.4550000000000001</v>
      </c>
      <c r="B184" s="50" t="str">
        <f>Categorize!T184</f>
        <v>week not premature</v>
      </c>
      <c r="D184" t="str">
        <f t="shared" si="8"/>
        <v>Null</v>
      </c>
      <c r="E184">
        <f t="shared" si="9"/>
        <v>3.4550000000000001</v>
      </c>
      <c r="H184">
        <v>3.9</v>
      </c>
    </row>
    <row r="185" spans="1:8" x14ac:dyDescent="0.25">
      <c r="A185" s="4">
        <f>IF(Data1!BV187="null","Null",Data1!BV187)</f>
        <v>3.4</v>
      </c>
      <c r="B185" s="50" t="str">
        <f>Categorize!T185</f>
        <v>week not premature</v>
      </c>
      <c r="D185" t="str">
        <f t="shared" si="8"/>
        <v>Null</v>
      </c>
      <c r="E185">
        <f t="shared" si="9"/>
        <v>3.4</v>
      </c>
      <c r="H185">
        <v>3.43</v>
      </c>
    </row>
    <row r="186" spans="1:8" x14ac:dyDescent="0.25">
      <c r="A186" s="4">
        <f>IF(Data1!BV188="null","Null",Data1!BV188)</f>
        <v>3.4849999999999999</v>
      </c>
      <c r="B186" s="50" t="str">
        <f>Categorize!T186</f>
        <v>week not premature</v>
      </c>
      <c r="D186" t="str">
        <f t="shared" si="8"/>
        <v>Null</v>
      </c>
      <c r="E186">
        <f t="shared" si="9"/>
        <v>3.4849999999999999</v>
      </c>
      <c r="H186">
        <v>3.36</v>
      </c>
    </row>
    <row r="187" spans="1:8" x14ac:dyDescent="0.25">
      <c r="A187" s="4">
        <f>IF(Data1!BV189="null","Null",Data1!BV189)</f>
        <v>4.3</v>
      </c>
      <c r="B187" s="50" t="str">
        <f>Categorize!T187</f>
        <v>week not premature</v>
      </c>
      <c r="D187" t="str">
        <f t="shared" si="8"/>
        <v>Null</v>
      </c>
      <c r="E187">
        <f t="shared" si="9"/>
        <v>4.3</v>
      </c>
      <c r="H187">
        <v>3.51</v>
      </c>
    </row>
    <row r="188" spans="1:8" x14ac:dyDescent="0.25">
      <c r="A188" s="4">
        <f>IF(Data1!BV190="null","Null",Data1!BV190)</f>
        <v>3.12</v>
      </c>
      <c r="B188" s="50" t="str">
        <f>Categorize!T188</f>
        <v>week not premature</v>
      </c>
      <c r="D188" t="str">
        <f t="shared" si="8"/>
        <v>Null</v>
      </c>
      <c r="E188">
        <f t="shared" si="9"/>
        <v>3.12</v>
      </c>
      <c r="H188">
        <v>3.5</v>
      </c>
    </row>
    <row r="189" spans="1:8" x14ac:dyDescent="0.25">
      <c r="A189" s="4">
        <f>IF(Data1!BV191="null","Null",Data1!BV191)</f>
        <v>3.5</v>
      </c>
      <c r="B189" s="50" t="str">
        <f>Categorize!T189</f>
        <v>week not premature</v>
      </c>
      <c r="D189" t="str">
        <f t="shared" si="8"/>
        <v>Null</v>
      </c>
      <c r="E189">
        <f t="shared" si="9"/>
        <v>3.5</v>
      </c>
      <c r="H189">
        <v>3.38</v>
      </c>
    </row>
    <row r="190" spans="1:8" x14ac:dyDescent="0.25">
      <c r="A190" s="4">
        <f>IF(Data1!BV192="null","Null",Data1!BV192)</f>
        <v>3.6949999999999998</v>
      </c>
      <c r="B190" s="50" t="str">
        <f>Categorize!T190</f>
        <v>week not premature</v>
      </c>
      <c r="D190" t="str">
        <f t="shared" si="8"/>
        <v>Null</v>
      </c>
      <c r="E190">
        <f t="shared" si="9"/>
        <v>3.6949999999999998</v>
      </c>
      <c r="H190">
        <v>3.5</v>
      </c>
    </row>
    <row r="191" spans="1:8" x14ac:dyDescent="0.25">
      <c r="A191" s="4">
        <f>IF(Data1!BV193="null","Null",Data1!BV193)</f>
        <v>3.6</v>
      </c>
      <c r="B191" s="50" t="str">
        <f>Categorize!T191</f>
        <v>week not premature</v>
      </c>
      <c r="D191" t="str">
        <f t="shared" si="8"/>
        <v>Null</v>
      </c>
      <c r="E191">
        <f t="shared" si="9"/>
        <v>3.6</v>
      </c>
      <c r="H191">
        <v>2.1749999999999998</v>
      </c>
    </row>
    <row r="192" spans="1:8" x14ac:dyDescent="0.25">
      <c r="A192" s="4">
        <f>IF(Data1!BV194="null","Null",Data1!BV194)</f>
        <v>2.7549999999999999</v>
      </c>
      <c r="B192" s="50" t="str">
        <f>Categorize!T192</f>
        <v>week not premature</v>
      </c>
      <c r="D192" t="str">
        <f t="shared" si="8"/>
        <v>Null</v>
      </c>
      <c r="E192">
        <f t="shared" si="9"/>
        <v>2.7549999999999999</v>
      </c>
      <c r="H192">
        <v>3.5049999999999999</v>
      </c>
    </row>
    <row r="193" spans="1:8" x14ac:dyDescent="0.25">
      <c r="A193" s="4">
        <f>IF(Data1!BV195="null","Null",Data1!BV195)</f>
        <v>2.7650000000000001</v>
      </c>
      <c r="B193" s="50" t="str">
        <f>Categorize!T193</f>
        <v>week not premature</v>
      </c>
      <c r="D193" t="str">
        <f t="shared" si="8"/>
        <v>Null</v>
      </c>
      <c r="E193">
        <f t="shared" si="9"/>
        <v>2.7650000000000001</v>
      </c>
      <c r="H193">
        <v>3.2</v>
      </c>
    </row>
    <row r="194" spans="1:8" x14ac:dyDescent="0.25">
      <c r="A194" s="4">
        <f>IF(Data1!BV196="null","Null",Data1!BV196)</f>
        <v>3.9950000000000001</v>
      </c>
      <c r="B194" s="50" t="str">
        <f>Categorize!T194</f>
        <v>week not premature</v>
      </c>
      <c r="D194" t="str">
        <f t="shared" si="8"/>
        <v>Null</v>
      </c>
      <c r="E194">
        <f t="shared" si="9"/>
        <v>3.9950000000000001</v>
      </c>
      <c r="H194">
        <v>3.21</v>
      </c>
    </row>
    <row r="195" spans="1:8" x14ac:dyDescent="0.25">
      <c r="A195" s="4">
        <f>IF(Data1!BV197="null","Null",Data1!BV197)</f>
        <v>3.1</v>
      </c>
      <c r="B195" s="50" t="str">
        <f>Categorize!T195</f>
        <v>week not premature</v>
      </c>
      <c r="D195" t="str">
        <f t="shared" ref="D195:D258" si="10">IF(B195="week premature",A195,"Null")</f>
        <v>Null</v>
      </c>
      <c r="E195">
        <f t="shared" ref="E195:E258" si="11">IF(B195="week not premature",A195,"Null")</f>
        <v>3.1</v>
      </c>
      <c r="H195">
        <v>3.085</v>
      </c>
    </row>
    <row r="196" spans="1:8" x14ac:dyDescent="0.25">
      <c r="A196" s="4">
        <f>IF(Data1!BV198="null","Null",Data1!BV198)</f>
        <v>3.5</v>
      </c>
      <c r="B196" s="50" t="str">
        <f>Categorize!T196</f>
        <v>week not premature</v>
      </c>
      <c r="D196" t="str">
        <f t="shared" si="10"/>
        <v>Null</v>
      </c>
      <c r="E196">
        <f t="shared" si="11"/>
        <v>3.5</v>
      </c>
      <c r="H196">
        <v>3.1</v>
      </c>
    </row>
    <row r="197" spans="1:8" x14ac:dyDescent="0.25">
      <c r="A197" s="4">
        <f>IF(Data1!BV199="null","Null",Data1!BV199)</f>
        <v>3.0649999999999999</v>
      </c>
      <c r="B197" s="50" t="str">
        <f>Categorize!T197</f>
        <v>week not premature</v>
      </c>
      <c r="D197" t="str">
        <f t="shared" si="10"/>
        <v>Null</v>
      </c>
      <c r="E197">
        <f t="shared" si="11"/>
        <v>3.0649999999999999</v>
      </c>
      <c r="H197">
        <v>3.51</v>
      </c>
    </row>
    <row r="198" spans="1:8" x14ac:dyDescent="0.25">
      <c r="A198" s="4">
        <f>IF(Data1!BV200="null","Null",Data1!BV200)</f>
        <v>3.3</v>
      </c>
      <c r="B198" s="50" t="str">
        <f>Categorize!T198</f>
        <v>week not premature</v>
      </c>
      <c r="D198" t="str">
        <f t="shared" si="10"/>
        <v>Null</v>
      </c>
      <c r="E198">
        <f t="shared" si="11"/>
        <v>3.3</v>
      </c>
      <c r="H198">
        <v>3.1</v>
      </c>
    </row>
    <row r="199" spans="1:8" x14ac:dyDescent="0.25">
      <c r="A199" s="4">
        <f>IF(Data1!BV201="null","Null",Data1!BV201)</f>
        <v>2.85</v>
      </c>
      <c r="B199" s="50" t="str">
        <f>Categorize!T199</f>
        <v>week not premature</v>
      </c>
      <c r="D199" t="str">
        <f t="shared" si="10"/>
        <v>Null</v>
      </c>
      <c r="E199">
        <f t="shared" si="11"/>
        <v>2.85</v>
      </c>
      <c r="H199">
        <v>3.1</v>
      </c>
    </row>
    <row r="200" spans="1:8" x14ac:dyDescent="0.25">
      <c r="A200" s="4">
        <f>IF(Data1!BV202="null","Null",Data1!BV202)</f>
        <v>3.1150000000000002</v>
      </c>
      <c r="B200" s="50" t="str">
        <f>Categorize!T200</f>
        <v>week not premature</v>
      </c>
      <c r="D200" t="str">
        <f t="shared" si="10"/>
        <v>Null</v>
      </c>
      <c r="E200">
        <f t="shared" si="11"/>
        <v>3.1150000000000002</v>
      </c>
      <c r="H200">
        <v>3.92</v>
      </c>
    </row>
    <row r="201" spans="1:8" x14ac:dyDescent="0.25">
      <c r="A201" s="4">
        <f>IF(Data1!BV203="null","Null",Data1!BV203)</f>
        <v>3.65</v>
      </c>
      <c r="B201" s="50" t="str">
        <f>Categorize!T201</f>
        <v>week not premature</v>
      </c>
      <c r="D201" t="str">
        <f t="shared" si="10"/>
        <v>Null</v>
      </c>
      <c r="E201">
        <f t="shared" si="11"/>
        <v>3.65</v>
      </c>
      <c r="H201">
        <v>3.32</v>
      </c>
    </row>
    <row r="202" spans="1:8" x14ac:dyDescent="0.25">
      <c r="A202" s="4">
        <f>IF(Data1!BV204="null","Null",Data1!BV204)</f>
        <v>3.45</v>
      </c>
      <c r="B202" s="50" t="str">
        <f>Categorize!T202</f>
        <v>week not premature</v>
      </c>
      <c r="D202" t="str">
        <f t="shared" si="10"/>
        <v>Null</v>
      </c>
      <c r="E202">
        <f t="shared" si="11"/>
        <v>3.45</v>
      </c>
      <c r="H202">
        <v>3.33</v>
      </c>
    </row>
    <row r="203" spans="1:8" x14ac:dyDescent="0.25">
      <c r="A203" s="4">
        <f>IF(Data1!BV205="null","Null",Data1!BV205)</f>
        <v>3.3</v>
      </c>
      <c r="B203" s="50" t="str">
        <f>Categorize!T203</f>
        <v>week not premature</v>
      </c>
      <c r="D203" t="str">
        <f t="shared" si="10"/>
        <v>Null</v>
      </c>
      <c r="E203">
        <f t="shared" si="11"/>
        <v>3.3</v>
      </c>
      <c r="H203">
        <v>3</v>
      </c>
    </row>
    <row r="204" spans="1:8" x14ac:dyDescent="0.25">
      <c r="A204" s="4">
        <f>IF(Data1!BV206="null","Null",Data1!BV206)</f>
        <v>3.28</v>
      </c>
      <c r="B204" s="50" t="str">
        <f>Categorize!T204</f>
        <v>week not premature</v>
      </c>
      <c r="D204" t="str">
        <f t="shared" si="10"/>
        <v>Null</v>
      </c>
      <c r="E204">
        <f t="shared" si="11"/>
        <v>3.28</v>
      </c>
      <c r="H204">
        <v>3.24</v>
      </c>
    </row>
    <row r="205" spans="1:8" x14ac:dyDescent="0.25">
      <c r="A205" s="4">
        <f>IF(Data1!BV207="null","Null",Data1!BV207)</f>
        <v>3.12</v>
      </c>
      <c r="B205" s="50" t="str">
        <f>Categorize!T205</f>
        <v>week not premature</v>
      </c>
      <c r="D205" t="str">
        <f t="shared" si="10"/>
        <v>Null</v>
      </c>
      <c r="E205">
        <f t="shared" si="11"/>
        <v>3.12</v>
      </c>
      <c r="H205">
        <v>2.68</v>
      </c>
    </row>
    <row r="206" spans="1:8" x14ac:dyDescent="0.25">
      <c r="A206" s="4">
        <f>IF(Data1!BV208="null","Null",Data1!BV208)</f>
        <v>3.5</v>
      </c>
      <c r="B206" s="50" t="str">
        <f>Categorize!T206</f>
        <v>week not premature</v>
      </c>
      <c r="D206" t="str">
        <f t="shared" si="10"/>
        <v>Null</v>
      </c>
      <c r="E206">
        <f t="shared" si="11"/>
        <v>3.5</v>
      </c>
      <c r="H206">
        <v>3.4950000000000001</v>
      </c>
    </row>
    <row r="207" spans="1:8" x14ac:dyDescent="0.25">
      <c r="A207" s="4">
        <f>IF(Data1!BV209="null","Null",Data1!BV209)</f>
        <v>3.4</v>
      </c>
      <c r="B207" s="50" t="str">
        <f>Categorize!T207</f>
        <v>week not premature</v>
      </c>
      <c r="D207" t="str">
        <f t="shared" si="10"/>
        <v>Null</v>
      </c>
      <c r="E207">
        <f t="shared" si="11"/>
        <v>3.4</v>
      </c>
      <c r="H207">
        <v>3.4</v>
      </c>
    </row>
    <row r="208" spans="1:8" x14ac:dyDescent="0.25">
      <c r="A208" s="4">
        <f>IF(Data1!BV210="null","Null",Data1!BV210)</f>
        <v>3.5</v>
      </c>
      <c r="B208" s="50" t="str">
        <f>Categorize!T208</f>
        <v>week not premature</v>
      </c>
      <c r="D208" t="str">
        <f t="shared" si="10"/>
        <v>Null</v>
      </c>
      <c r="E208">
        <f t="shared" si="11"/>
        <v>3.5</v>
      </c>
      <c r="H208">
        <v>4.09</v>
      </c>
    </row>
    <row r="209" spans="1:8" x14ac:dyDescent="0.25">
      <c r="A209" s="4">
        <f>IF(Data1!BV211="null","Null",Data1!BV211)</f>
        <v>3.2</v>
      </c>
      <c r="B209" s="50" t="str">
        <f>Categorize!T209</f>
        <v>week not premature</v>
      </c>
      <c r="D209" t="str">
        <f t="shared" si="10"/>
        <v>Null</v>
      </c>
      <c r="E209">
        <f t="shared" si="11"/>
        <v>3.2</v>
      </c>
      <c r="H209">
        <v>3.34</v>
      </c>
    </row>
    <row r="210" spans="1:8" x14ac:dyDescent="0.25">
      <c r="A210" s="4">
        <f>IF(Data1!BV212="null","Null",Data1!BV212)</f>
        <v>3.5</v>
      </c>
      <c r="B210" s="50" t="str">
        <f>Categorize!T210</f>
        <v>week not premature</v>
      </c>
      <c r="D210" t="str">
        <f t="shared" si="10"/>
        <v>Null</v>
      </c>
      <c r="E210">
        <f t="shared" si="11"/>
        <v>3.5</v>
      </c>
      <c r="H210">
        <v>3.18</v>
      </c>
    </row>
    <row r="211" spans="1:8" x14ac:dyDescent="0.25">
      <c r="A211" s="4">
        <f>IF(Data1!BV213="null","Null",Data1!BV213)</f>
        <v>3.15</v>
      </c>
      <c r="B211" s="50" t="str">
        <f>Categorize!T211</f>
        <v>week not premature</v>
      </c>
      <c r="D211" t="str">
        <f t="shared" si="10"/>
        <v>Null</v>
      </c>
      <c r="E211">
        <f t="shared" si="11"/>
        <v>3.15</v>
      </c>
      <c r="H211">
        <v>3.58</v>
      </c>
    </row>
    <row r="212" spans="1:8" x14ac:dyDescent="0.25">
      <c r="A212" s="4">
        <f>IF(Data1!BV214="null","Null",Data1!BV214)</f>
        <v>3.25</v>
      </c>
      <c r="B212" s="50" t="str">
        <f>Categorize!T212</f>
        <v>week not premature</v>
      </c>
      <c r="D212" t="str">
        <f t="shared" si="10"/>
        <v>Null</v>
      </c>
      <c r="E212">
        <f t="shared" si="11"/>
        <v>3.25</v>
      </c>
      <c r="H212">
        <v>3.38</v>
      </c>
    </row>
    <row r="213" spans="1:8" x14ac:dyDescent="0.25">
      <c r="A213" s="4">
        <f>IF(Data1!BV215="null","Null",Data1!BV215)</f>
        <v>3.34</v>
      </c>
      <c r="B213" s="50" t="str">
        <f>Categorize!T213</f>
        <v>week not premature</v>
      </c>
      <c r="D213" t="str">
        <f t="shared" si="10"/>
        <v>Null</v>
      </c>
      <c r="E213">
        <f t="shared" si="11"/>
        <v>3.34</v>
      </c>
      <c r="H213">
        <v>2.78</v>
      </c>
    </row>
    <row r="214" spans="1:8" x14ac:dyDescent="0.25">
      <c r="A214" s="4">
        <f>IF(Data1!BV216="null","Null",Data1!BV216)</f>
        <v>3.12</v>
      </c>
      <c r="B214" s="50" t="str">
        <f>Categorize!T214</f>
        <v>week not premature</v>
      </c>
      <c r="D214" t="str">
        <f t="shared" si="10"/>
        <v>Null</v>
      </c>
      <c r="E214">
        <f t="shared" si="11"/>
        <v>3.12</v>
      </c>
      <c r="H214">
        <v>2.5099999999999998</v>
      </c>
    </row>
    <row r="215" spans="1:8" x14ac:dyDescent="0.25">
      <c r="A215" s="4">
        <f>IF(Data1!BV217="null","Null",Data1!BV217)</f>
        <v>3.8</v>
      </c>
      <c r="B215" s="50" t="str">
        <f>Categorize!T215</f>
        <v>week not premature</v>
      </c>
      <c r="D215" t="str">
        <f t="shared" si="10"/>
        <v>Null</v>
      </c>
      <c r="E215">
        <f t="shared" si="11"/>
        <v>3.8</v>
      </c>
      <c r="H215">
        <v>3.66</v>
      </c>
    </row>
    <row r="216" spans="1:8" x14ac:dyDescent="0.25">
      <c r="A216" s="4">
        <f>IF(Data1!BV218="null","Null",Data1!BV218)</f>
        <v>3.6</v>
      </c>
      <c r="B216" s="50" t="str">
        <f>Categorize!T216</f>
        <v>week not premature</v>
      </c>
      <c r="D216" t="str">
        <f t="shared" si="10"/>
        <v>Null</v>
      </c>
      <c r="E216">
        <f t="shared" si="11"/>
        <v>3.6</v>
      </c>
      <c r="H216">
        <v>3.3</v>
      </c>
    </row>
    <row r="217" spans="1:8" x14ac:dyDescent="0.25">
      <c r="A217" s="4">
        <f>IF(Data1!BV219="null","Null",Data1!BV219)</f>
        <v>3.5</v>
      </c>
      <c r="B217" s="50" t="str">
        <f>Categorize!T217</f>
        <v>week not premature</v>
      </c>
      <c r="D217" t="str">
        <f t="shared" si="10"/>
        <v>Null</v>
      </c>
      <c r="E217">
        <f t="shared" si="11"/>
        <v>3.5</v>
      </c>
      <c r="H217">
        <v>3.0249999999999999</v>
      </c>
    </row>
    <row r="218" spans="1:8" x14ac:dyDescent="0.25">
      <c r="A218" s="4">
        <f>IF(Data1!BV220="null","Null",Data1!BV220)</f>
        <v>2.5</v>
      </c>
      <c r="B218" s="50" t="str">
        <f>Categorize!T218</f>
        <v>week not premature</v>
      </c>
      <c r="D218" t="str">
        <f t="shared" si="10"/>
        <v>Null</v>
      </c>
      <c r="E218">
        <f t="shared" si="11"/>
        <v>2.5</v>
      </c>
    </row>
    <row r="219" spans="1:8" x14ac:dyDescent="0.25">
      <c r="A219" s="4">
        <f>IF(Data1!BV221="null","Null",Data1!BV221)</f>
        <v>3.7</v>
      </c>
      <c r="B219" s="50" t="str">
        <f>Categorize!T219</f>
        <v>week not premature</v>
      </c>
      <c r="D219" t="str">
        <f t="shared" si="10"/>
        <v>Null</v>
      </c>
      <c r="E219">
        <f t="shared" si="11"/>
        <v>3.7</v>
      </c>
    </row>
    <row r="220" spans="1:8" x14ac:dyDescent="0.25">
      <c r="A220" s="4">
        <f>IF(Data1!BV222="null","Null",Data1!BV222)</f>
        <v>3</v>
      </c>
      <c r="B220" s="50" t="str">
        <f>Categorize!T220</f>
        <v>week not premature</v>
      </c>
      <c r="D220" t="str">
        <f t="shared" si="10"/>
        <v>Null</v>
      </c>
      <c r="E220">
        <f t="shared" si="11"/>
        <v>3</v>
      </c>
    </row>
    <row r="221" spans="1:8" x14ac:dyDescent="0.25">
      <c r="A221" s="4">
        <f>IF(Data1!BV223="null","Null",Data1!BV223)</f>
        <v>3.92</v>
      </c>
      <c r="B221" s="50" t="str">
        <f>Categorize!T221</f>
        <v>week not premature</v>
      </c>
      <c r="D221" t="str">
        <f t="shared" si="10"/>
        <v>Null</v>
      </c>
      <c r="E221">
        <f t="shared" si="11"/>
        <v>3.92</v>
      </c>
    </row>
    <row r="222" spans="1:8" x14ac:dyDescent="0.25">
      <c r="A222" s="4">
        <f>IF(Data1!BV224="null","Null",Data1!BV224)</f>
        <v>3.4</v>
      </c>
      <c r="B222" s="50" t="str">
        <f>Categorize!T222</f>
        <v>week not premature</v>
      </c>
      <c r="D222" t="str">
        <f t="shared" si="10"/>
        <v>Null</v>
      </c>
      <c r="E222">
        <f t="shared" si="11"/>
        <v>3.4</v>
      </c>
    </row>
    <row r="223" spans="1:8" x14ac:dyDescent="0.25">
      <c r="A223" s="4">
        <f>IF(Data1!BV225="null","Null",Data1!BV225)</f>
        <v>3.1</v>
      </c>
      <c r="B223" s="50" t="str">
        <f>Categorize!T223</f>
        <v>week not premature</v>
      </c>
      <c r="D223" t="str">
        <f t="shared" si="10"/>
        <v>Null</v>
      </c>
      <c r="E223">
        <f t="shared" si="11"/>
        <v>3.1</v>
      </c>
    </row>
    <row r="224" spans="1:8" x14ac:dyDescent="0.25">
      <c r="A224" s="4">
        <f>IF(Data1!BV226="null","Null",Data1!BV226)</f>
        <v>3.2</v>
      </c>
      <c r="B224" s="50" t="str">
        <f>Categorize!T224</f>
        <v>week not premature</v>
      </c>
      <c r="D224" t="str">
        <f t="shared" si="10"/>
        <v>Null</v>
      </c>
      <c r="E224">
        <f t="shared" si="11"/>
        <v>3.2</v>
      </c>
    </row>
    <row r="225" spans="1:5" x14ac:dyDescent="0.25">
      <c r="A225" s="4">
        <f>IF(Data1!BV227="null","Null",Data1!BV227)</f>
        <v>3.12</v>
      </c>
      <c r="B225" s="50" t="str">
        <f>Categorize!T225</f>
        <v>week not premature</v>
      </c>
      <c r="D225" t="str">
        <f t="shared" si="10"/>
        <v>Null</v>
      </c>
      <c r="E225">
        <f t="shared" si="11"/>
        <v>3.12</v>
      </c>
    </row>
    <row r="226" spans="1:5" x14ac:dyDescent="0.25">
      <c r="A226" s="4">
        <f>IF(Data1!BV228="null","Null",Data1!BV228)</f>
        <v>3.3</v>
      </c>
      <c r="B226" s="50" t="str">
        <f>Categorize!T226</f>
        <v>week not premature</v>
      </c>
      <c r="D226" t="str">
        <f t="shared" si="10"/>
        <v>Null</v>
      </c>
      <c r="E226">
        <f t="shared" si="11"/>
        <v>3.3</v>
      </c>
    </row>
    <row r="227" spans="1:5" x14ac:dyDescent="0.25">
      <c r="A227" s="4">
        <f>IF(Data1!BV229="null","Null",Data1!BV229)</f>
        <v>4.2699999999999996</v>
      </c>
      <c r="B227" s="50" t="str">
        <f>Categorize!T227</f>
        <v>week not premature</v>
      </c>
      <c r="D227" t="str">
        <f t="shared" si="10"/>
        <v>Null</v>
      </c>
      <c r="E227">
        <f t="shared" si="11"/>
        <v>4.2699999999999996</v>
      </c>
    </row>
    <row r="228" spans="1:5" x14ac:dyDescent="0.25">
      <c r="A228" s="4">
        <f>IF(Data1!BV230="null","Null",Data1!BV230)</f>
        <v>3.6</v>
      </c>
      <c r="B228" s="50" t="str">
        <f>Categorize!T228</f>
        <v>week not premature</v>
      </c>
      <c r="D228" t="str">
        <f t="shared" si="10"/>
        <v>Null</v>
      </c>
      <c r="E228">
        <f t="shared" si="11"/>
        <v>3.6</v>
      </c>
    </row>
    <row r="229" spans="1:5" x14ac:dyDescent="0.25">
      <c r="A229" s="4">
        <f>IF(Data1!BV231="null","Null",Data1!BV231)</f>
        <v>3.2</v>
      </c>
      <c r="B229" s="50" t="str">
        <f>Categorize!T229</f>
        <v>week not premature</v>
      </c>
      <c r="D229" t="str">
        <f t="shared" si="10"/>
        <v>Null</v>
      </c>
      <c r="E229">
        <f t="shared" si="11"/>
        <v>3.2</v>
      </c>
    </row>
    <row r="230" spans="1:5" x14ac:dyDescent="0.25">
      <c r="A230" s="4">
        <f>IF(Data1!BV232="null","Null",Data1!BV232)</f>
        <v>3.66</v>
      </c>
      <c r="B230" s="50" t="str">
        <f>Categorize!T230</f>
        <v>week not premature</v>
      </c>
      <c r="D230" t="str">
        <f t="shared" si="10"/>
        <v>Null</v>
      </c>
      <c r="E230">
        <f t="shared" si="11"/>
        <v>3.66</v>
      </c>
    </row>
    <row r="231" spans="1:5" x14ac:dyDescent="0.25">
      <c r="A231" s="4">
        <f>IF(Data1!BV233="null","Null",Data1!BV233)</f>
        <v>3.7</v>
      </c>
      <c r="B231" s="50" t="str">
        <f>Categorize!T231</f>
        <v>week not premature</v>
      </c>
      <c r="D231" t="str">
        <f t="shared" si="10"/>
        <v>Null</v>
      </c>
      <c r="E231">
        <f t="shared" si="11"/>
        <v>3.7</v>
      </c>
    </row>
    <row r="232" spans="1:5" x14ac:dyDescent="0.25">
      <c r="A232" s="4">
        <f>IF(Data1!BV234="null","Null",Data1!BV234)</f>
        <v>2.9</v>
      </c>
      <c r="B232" s="50" t="str">
        <f>Categorize!T232</f>
        <v>week not premature</v>
      </c>
      <c r="D232" t="str">
        <f t="shared" si="10"/>
        <v>Null</v>
      </c>
      <c r="E232">
        <f t="shared" si="11"/>
        <v>2.9</v>
      </c>
    </row>
    <row r="233" spans="1:5" x14ac:dyDescent="0.25">
      <c r="A233" s="4">
        <f>IF(Data1!BV235="null","Null",Data1!BV235)</f>
        <v>2.98</v>
      </c>
      <c r="B233" s="50" t="str">
        <f>Categorize!T233</f>
        <v>week not premature</v>
      </c>
      <c r="D233" t="str">
        <f t="shared" si="10"/>
        <v>Null</v>
      </c>
      <c r="E233">
        <f t="shared" si="11"/>
        <v>2.98</v>
      </c>
    </row>
    <row r="234" spans="1:5" x14ac:dyDescent="0.25">
      <c r="A234" s="4">
        <f>IF(Data1!BV236="null","Null",Data1!BV236)</f>
        <v>4</v>
      </c>
      <c r="B234" s="50" t="str">
        <f>Categorize!T234</f>
        <v>week not premature</v>
      </c>
      <c r="D234" t="str">
        <f t="shared" si="10"/>
        <v>Null</v>
      </c>
      <c r="E234">
        <f t="shared" si="11"/>
        <v>4</v>
      </c>
    </row>
    <row r="235" spans="1:5" x14ac:dyDescent="0.25">
      <c r="A235" s="4">
        <f>IF(Data1!BV237="null","Null",Data1!BV237)</f>
        <v>2.98</v>
      </c>
      <c r="B235" s="50" t="str">
        <f>Categorize!T235</f>
        <v>week not premature</v>
      </c>
      <c r="D235" t="str">
        <f t="shared" si="10"/>
        <v>Null</v>
      </c>
      <c r="E235">
        <f t="shared" si="11"/>
        <v>2.98</v>
      </c>
    </row>
    <row r="236" spans="1:5" x14ac:dyDescent="0.25">
      <c r="A236" s="4">
        <f>IF(Data1!BV238="null","Null",Data1!BV238)</f>
        <v>4.165</v>
      </c>
      <c r="B236" s="50" t="str">
        <f>Categorize!T236</f>
        <v>week not premature</v>
      </c>
      <c r="D236" t="str">
        <f t="shared" si="10"/>
        <v>Null</v>
      </c>
      <c r="E236">
        <f t="shared" si="11"/>
        <v>4.165</v>
      </c>
    </row>
    <row r="237" spans="1:5" x14ac:dyDescent="0.25">
      <c r="A237" s="4">
        <f>IF(Data1!BV239="null","Null",Data1!BV239)</f>
        <v>3.2250000000000001</v>
      </c>
      <c r="B237" s="50" t="str">
        <f>Categorize!T237</f>
        <v>week not premature</v>
      </c>
      <c r="D237" t="str">
        <f t="shared" si="10"/>
        <v>Null</v>
      </c>
      <c r="E237">
        <f t="shared" si="11"/>
        <v>3.2250000000000001</v>
      </c>
    </row>
    <row r="238" spans="1:5" x14ac:dyDescent="0.25">
      <c r="A238" s="4">
        <f>IF(Data1!BV240="null","Null",Data1!BV240)</f>
        <v>3.15</v>
      </c>
      <c r="B238" s="50" t="str">
        <f>Categorize!T238</f>
        <v>week not premature</v>
      </c>
      <c r="D238" t="str">
        <f t="shared" si="10"/>
        <v>Null</v>
      </c>
      <c r="E238">
        <f t="shared" si="11"/>
        <v>3.15</v>
      </c>
    </row>
    <row r="239" spans="1:5" x14ac:dyDescent="0.25">
      <c r="A239" s="4">
        <f>IF(Data1!BV241="null","Null",Data1!BV241)</f>
        <v>3.32</v>
      </c>
      <c r="B239" s="50" t="str">
        <f>Categorize!T239</f>
        <v>week not premature</v>
      </c>
      <c r="D239" t="str">
        <f t="shared" si="10"/>
        <v>Null</v>
      </c>
      <c r="E239">
        <f t="shared" si="11"/>
        <v>3.32</v>
      </c>
    </row>
    <row r="240" spans="1:5" x14ac:dyDescent="0.25">
      <c r="A240" s="4">
        <f>IF(Data1!BV242="null","Null",Data1!BV242)</f>
        <v>2.95</v>
      </c>
      <c r="B240" s="50" t="str">
        <f>Categorize!T240</f>
        <v>week not premature</v>
      </c>
      <c r="D240" t="str">
        <f t="shared" si="10"/>
        <v>Null</v>
      </c>
      <c r="E240">
        <f t="shared" si="11"/>
        <v>2.95</v>
      </c>
    </row>
    <row r="241" spans="1:5" x14ac:dyDescent="0.25">
      <c r="A241" s="4">
        <f>IF(Data1!BV243="null","Null",Data1!BV243)</f>
        <v>3.8</v>
      </c>
      <c r="B241" s="50" t="str">
        <f>Categorize!T241</f>
        <v>week not premature</v>
      </c>
      <c r="D241" t="str">
        <f t="shared" si="10"/>
        <v>Null</v>
      </c>
      <c r="E241">
        <f t="shared" si="11"/>
        <v>3.8</v>
      </c>
    </row>
    <row r="242" spans="1:5" x14ac:dyDescent="0.25">
      <c r="A242" s="4">
        <f>IF(Data1!BV244="null","Null",Data1!BV244)</f>
        <v>3.5</v>
      </c>
      <c r="B242" s="50" t="str">
        <f>Categorize!T242</f>
        <v>week not premature</v>
      </c>
      <c r="D242" t="str">
        <f t="shared" si="10"/>
        <v>Null</v>
      </c>
      <c r="E242">
        <f t="shared" si="11"/>
        <v>3.5</v>
      </c>
    </row>
    <row r="243" spans="1:5" x14ac:dyDescent="0.25">
      <c r="A243" s="4">
        <f>IF(Data1!BV245="null","Null",Data1!BV245)</f>
        <v>3.1</v>
      </c>
      <c r="B243" s="50" t="str">
        <f>Categorize!T243</f>
        <v>week not premature</v>
      </c>
      <c r="D243" t="str">
        <f t="shared" si="10"/>
        <v>Null</v>
      </c>
      <c r="E243">
        <f t="shared" si="11"/>
        <v>3.1</v>
      </c>
    </row>
    <row r="244" spans="1:5" x14ac:dyDescent="0.25">
      <c r="A244" s="4">
        <f>IF(Data1!BV246="null","Null",Data1!BV246)</f>
        <v>3.5</v>
      </c>
      <c r="B244" s="50" t="str">
        <f>Categorize!T244</f>
        <v>week not premature</v>
      </c>
      <c r="D244" t="str">
        <f t="shared" si="10"/>
        <v>Null</v>
      </c>
      <c r="E244">
        <f t="shared" si="11"/>
        <v>3.5</v>
      </c>
    </row>
    <row r="245" spans="1:5" x14ac:dyDescent="0.25">
      <c r="A245" s="4">
        <f>IF(Data1!BV247="null","Null",Data1!BV247)</f>
        <v>3.75</v>
      </c>
      <c r="B245" s="50" t="str">
        <f>Categorize!T245</f>
        <v>week not premature</v>
      </c>
      <c r="D245" t="str">
        <f t="shared" si="10"/>
        <v>Null</v>
      </c>
      <c r="E245">
        <f t="shared" si="11"/>
        <v>3.75</v>
      </c>
    </row>
    <row r="246" spans="1:5" x14ac:dyDescent="0.25">
      <c r="A246" s="4">
        <f>IF(Data1!BV248="null","Null",Data1!BV248)</f>
        <v>2.76</v>
      </c>
      <c r="B246" s="50" t="str">
        <f>Categorize!T246</f>
        <v>week not premature</v>
      </c>
      <c r="D246" t="str">
        <f t="shared" si="10"/>
        <v>Null</v>
      </c>
      <c r="E246">
        <f t="shared" si="11"/>
        <v>2.76</v>
      </c>
    </row>
    <row r="247" spans="1:5" x14ac:dyDescent="0.25">
      <c r="A247" s="4">
        <f>IF(Data1!BV249="null","Null",Data1!BV249)</f>
        <v>2.69</v>
      </c>
      <c r="B247" s="50" t="str">
        <f>Categorize!T247</f>
        <v>week not premature</v>
      </c>
      <c r="D247" t="str">
        <f t="shared" si="10"/>
        <v>Null</v>
      </c>
      <c r="E247">
        <f t="shared" si="11"/>
        <v>2.69</v>
      </c>
    </row>
    <row r="248" spans="1:5" x14ac:dyDescent="0.25">
      <c r="A248" s="4">
        <f>IF(Data1!BV250="null","Null",Data1!BV250)</f>
        <v>3.3</v>
      </c>
      <c r="B248" s="50" t="str">
        <f>Categorize!T248</f>
        <v>week not premature</v>
      </c>
      <c r="D248" t="str">
        <f t="shared" si="10"/>
        <v>Null</v>
      </c>
      <c r="E248">
        <f t="shared" si="11"/>
        <v>3.3</v>
      </c>
    </row>
    <row r="249" spans="1:5" x14ac:dyDescent="0.25">
      <c r="A249" s="4">
        <f>IF(Data1!BV251="null","Null",Data1!BV251)</f>
        <v>3.65</v>
      </c>
      <c r="B249" s="50" t="str">
        <f>Categorize!T249</f>
        <v>week not premature</v>
      </c>
      <c r="D249" t="str">
        <f t="shared" si="10"/>
        <v>Null</v>
      </c>
      <c r="E249">
        <f t="shared" si="11"/>
        <v>3.65</v>
      </c>
    </row>
    <row r="250" spans="1:5" x14ac:dyDescent="0.25">
      <c r="A250" s="4">
        <f>IF(Data1!BV252="null","Null",Data1!BV252)</f>
        <v>3.03</v>
      </c>
      <c r="B250" s="50" t="str">
        <f>Categorize!T250</f>
        <v>week not premature</v>
      </c>
      <c r="D250" t="str">
        <f t="shared" si="10"/>
        <v>Null</v>
      </c>
      <c r="E250">
        <f t="shared" si="11"/>
        <v>3.03</v>
      </c>
    </row>
    <row r="251" spans="1:5" x14ac:dyDescent="0.25">
      <c r="A251" s="4">
        <f>IF(Data1!BV253="null","Null",Data1!BV253)</f>
        <v>3</v>
      </c>
      <c r="B251" s="50" t="str">
        <f>Categorize!T251</f>
        <v>week not premature</v>
      </c>
      <c r="D251" t="str">
        <f t="shared" si="10"/>
        <v>Null</v>
      </c>
      <c r="E251">
        <f t="shared" si="11"/>
        <v>3</v>
      </c>
    </row>
    <row r="252" spans="1:5" x14ac:dyDescent="0.25">
      <c r="A252" s="4">
        <f>IF(Data1!BV254="null","Null",Data1!BV254)</f>
        <v>3</v>
      </c>
      <c r="B252" s="50" t="str">
        <f>Categorize!T252</f>
        <v>week not premature</v>
      </c>
      <c r="D252" t="str">
        <f t="shared" si="10"/>
        <v>Null</v>
      </c>
      <c r="E252">
        <f t="shared" si="11"/>
        <v>3</v>
      </c>
    </row>
    <row r="253" spans="1:5" x14ac:dyDescent="0.25">
      <c r="A253" s="4">
        <f>IF(Data1!BV255="null","Null",Data1!BV255)</f>
        <v>3.6</v>
      </c>
      <c r="B253" s="50" t="str">
        <f>Categorize!T253</f>
        <v>week not premature</v>
      </c>
      <c r="D253" t="str">
        <f t="shared" si="10"/>
        <v>Null</v>
      </c>
      <c r="E253">
        <f t="shared" si="11"/>
        <v>3.6</v>
      </c>
    </row>
    <row r="254" spans="1:5" x14ac:dyDescent="0.25">
      <c r="A254" s="4">
        <f>IF(Data1!BV256="null","Null",Data1!BV256)</f>
        <v>3.5</v>
      </c>
      <c r="B254" s="50" t="str">
        <f>Categorize!T254</f>
        <v>week not premature</v>
      </c>
      <c r="D254" t="str">
        <f t="shared" si="10"/>
        <v>Null</v>
      </c>
      <c r="E254">
        <f t="shared" si="11"/>
        <v>3.5</v>
      </c>
    </row>
    <row r="255" spans="1:5" x14ac:dyDescent="0.25">
      <c r="A255" s="4">
        <f>IF(Data1!BV257="null","Null",Data1!BV257)</f>
        <v>3.2</v>
      </c>
      <c r="B255" s="50" t="str">
        <f>Categorize!T255</f>
        <v>week not premature</v>
      </c>
      <c r="D255" t="str">
        <f t="shared" si="10"/>
        <v>Null</v>
      </c>
      <c r="E255">
        <f t="shared" si="11"/>
        <v>3.2</v>
      </c>
    </row>
    <row r="256" spans="1:5" x14ac:dyDescent="0.25">
      <c r="A256" s="4">
        <f>IF(Data1!BV258="null","Null",Data1!BV258)</f>
        <v>3.25</v>
      </c>
      <c r="B256" s="50" t="str">
        <f>Categorize!T256</f>
        <v>week not premature</v>
      </c>
      <c r="D256" t="str">
        <f t="shared" si="10"/>
        <v>Null</v>
      </c>
      <c r="E256">
        <f t="shared" si="11"/>
        <v>3.25</v>
      </c>
    </row>
    <row r="257" spans="1:5" x14ac:dyDescent="0.25">
      <c r="A257" s="4">
        <f>IF(Data1!BV259="null","Null",Data1!BV259)</f>
        <v>3.22</v>
      </c>
      <c r="B257" s="50" t="str">
        <f>Categorize!T257</f>
        <v>week not premature</v>
      </c>
      <c r="D257" t="str">
        <f t="shared" si="10"/>
        <v>Null</v>
      </c>
      <c r="E257">
        <f t="shared" si="11"/>
        <v>3.22</v>
      </c>
    </row>
    <row r="258" spans="1:5" x14ac:dyDescent="0.25">
      <c r="A258" s="4">
        <f>IF(Data1!BV260="null","Null",Data1!BV260)</f>
        <v>3.35</v>
      </c>
      <c r="B258" s="50" t="str">
        <f>Categorize!T258</f>
        <v>week not premature</v>
      </c>
      <c r="D258" t="str">
        <f t="shared" si="10"/>
        <v>Null</v>
      </c>
      <c r="E258">
        <f t="shared" si="11"/>
        <v>3.35</v>
      </c>
    </row>
    <row r="259" spans="1:5" x14ac:dyDescent="0.25">
      <c r="A259" s="4">
        <f>IF(Data1!BV261="null","Null",Data1!BV261)</f>
        <v>2.9249999999999998</v>
      </c>
      <c r="B259" s="50" t="str">
        <f>Categorize!T259</f>
        <v>week not premature</v>
      </c>
      <c r="D259" t="str">
        <f t="shared" ref="D259:D313" si="12">IF(B259="week premature",A259,"Null")</f>
        <v>Null</v>
      </c>
      <c r="E259">
        <f t="shared" ref="E259:E313" si="13">IF(B259="week not premature",A259,"Null")</f>
        <v>2.9249999999999998</v>
      </c>
    </row>
    <row r="260" spans="1:5" x14ac:dyDescent="0.25">
      <c r="A260" s="4">
        <f>IF(Data1!BV262="null","Null",Data1!BV262)</f>
        <v>3.7749999999999999</v>
      </c>
      <c r="B260" s="50" t="str">
        <f>Categorize!T260</f>
        <v>week not premature</v>
      </c>
      <c r="D260" t="str">
        <f t="shared" si="12"/>
        <v>Null</v>
      </c>
      <c r="E260">
        <f t="shared" si="13"/>
        <v>3.7749999999999999</v>
      </c>
    </row>
    <row r="261" spans="1:5" x14ac:dyDescent="0.25">
      <c r="A261" s="4">
        <f>IF(Data1!BV263="null","Null",Data1!BV263)</f>
        <v>3.8</v>
      </c>
      <c r="B261" s="50" t="str">
        <f>Categorize!T261</f>
        <v>week not premature</v>
      </c>
      <c r="D261" t="str">
        <f t="shared" si="12"/>
        <v>Null</v>
      </c>
      <c r="E261">
        <f t="shared" si="13"/>
        <v>3.8</v>
      </c>
    </row>
    <row r="262" spans="1:5" x14ac:dyDescent="0.25">
      <c r="A262" s="4">
        <f>IF(Data1!BV264="null","Null",Data1!BV264)</f>
        <v>4.49</v>
      </c>
      <c r="B262" s="50" t="str">
        <f>Categorize!T262</f>
        <v>week not premature</v>
      </c>
      <c r="D262" t="str">
        <f t="shared" si="12"/>
        <v>Null</v>
      </c>
      <c r="E262">
        <f t="shared" si="13"/>
        <v>4.49</v>
      </c>
    </row>
    <row r="263" spans="1:5" x14ac:dyDescent="0.25">
      <c r="A263" s="4">
        <f>IF(Data1!BV265="null","Null",Data1!BV265)</f>
        <v>3.2</v>
      </c>
      <c r="B263" s="50" t="str">
        <f>Categorize!T263</f>
        <v>week not premature</v>
      </c>
      <c r="D263" t="str">
        <f t="shared" si="12"/>
        <v>Null</v>
      </c>
      <c r="E263">
        <f t="shared" si="13"/>
        <v>3.2</v>
      </c>
    </row>
    <row r="264" spans="1:5" x14ac:dyDescent="0.25">
      <c r="A264" s="4">
        <f>IF(Data1!BV266="null","Null",Data1!BV266)</f>
        <v>3.4449999999999998</v>
      </c>
      <c r="B264" s="50" t="str">
        <f>Categorize!T264</f>
        <v>week not premature</v>
      </c>
      <c r="D264" t="str">
        <f t="shared" si="12"/>
        <v>Null</v>
      </c>
      <c r="E264">
        <f t="shared" si="13"/>
        <v>3.4449999999999998</v>
      </c>
    </row>
    <row r="265" spans="1:5" x14ac:dyDescent="0.25">
      <c r="A265" s="4">
        <f>IF(Data1!BV267="null","Null",Data1!BV267)</f>
        <v>3.3</v>
      </c>
      <c r="B265" s="50" t="str">
        <f>Categorize!T265</f>
        <v>week not premature</v>
      </c>
      <c r="D265" t="str">
        <f t="shared" si="12"/>
        <v>Null</v>
      </c>
      <c r="E265">
        <f t="shared" si="13"/>
        <v>3.3</v>
      </c>
    </row>
    <row r="266" spans="1:5" x14ac:dyDescent="0.25">
      <c r="A266" s="4">
        <f>IF(Data1!BV268="null","Null",Data1!BV268)</f>
        <v>3.6</v>
      </c>
      <c r="B266" s="50" t="str">
        <f>Categorize!T266</f>
        <v>week not premature</v>
      </c>
      <c r="D266" t="str">
        <f t="shared" si="12"/>
        <v>Null</v>
      </c>
      <c r="E266">
        <f t="shared" si="13"/>
        <v>3.6</v>
      </c>
    </row>
    <row r="267" spans="1:5" x14ac:dyDescent="0.25">
      <c r="A267" s="4">
        <f>IF(Data1!BV269="null","Null",Data1!BV269)</f>
        <v>3.65</v>
      </c>
      <c r="B267" s="50" t="str">
        <f>Categorize!T267</f>
        <v>week not premature</v>
      </c>
      <c r="D267" t="str">
        <f t="shared" si="12"/>
        <v>Null</v>
      </c>
      <c r="E267">
        <f t="shared" si="13"/>
        <v>3.65</v>
      </c>
    </row>
    <row r="268" spans="1:5" x14ac:dyDescent="0.25">
      <c r="A268" s="4">
        <f>IF(Data1!BV270="null","Null",Data1!BV270)</f>
        <v>4.16</v>
      </c>
      <c r="B268" s="50" t="str">
        <f>Categorize!T268</f>
        <v>week not premature</v>
      </c>
      <c r="D268" t="str">
        <f t="shared" si="12"/>
        <v>Null</v>
      </c>
      <c r="E268">
        <f t="shared" si="13"/>
        <v>4.16</v>
      </c>
    </row>
    <row r="269" spans="1:5" x14ac:dyDescent="0.25">
      <c r="A269" s="4">
        <f>IF(Data1!BV271="null","Null",Data1!BV271)</f>
        <v>3.6749999999999998</v>
      </c>
      <c r="B269" s="50" t="str">
        <f>Categorize!T269</f>
        <v>week not premature</v>
      </c>
      <c r="D269" t="str">
        <f t="shared" si="12"/>
        <v>Null</v>
      </c>
      <c r="E269">
        <f t="shared" si="13"/>
        <v>3.6749999999999998</v>
      </c>
    </row>
    <row r="270" spans="1:5" x14ac:dyDescent="0.25">
      <c r="A270" s="4">
        <f>IF(Data1!BV272="null","Null",Data1!BV272)</f>
        <v>3.35</v>
      </c>
      <c r="B270" s="50" t="str">
        <f>Categorize!T270</f>
        <v>week not premature</v>
      </c>
      <c r="D270" t="str">
        <f t="shared" si="12"/>
        <v>Null</v>
      </c>
      <c r="E270">
        <f t="shared" si="13"/>
        <v>3.35</v>
      </c>
    </row>
    <row r="271" spans="1:5" x14ac:dyDescent="0.25">
      <c r="A271" s="4">
        <f>IF(Data1!BV273="null","Null",Data1!BV273)</f>
        <v>3.6</v>
      </c>
      <c r="B271" s="50" t="str">
        <f>Categorize!T271</f>
        <v>week not premature</v>
      </c>
      <c r="D271" t="str">
        <f t="shared" si="12"/>
        <v>Null</v>
      </c>
      <c r="E271">
        <f t="shared" si="13"/>
        <v>3.6</v>
      </c>
    </row>
    <row r="272" spans="1:5" x14ac:dyDescent="0.25">
      <c r="A272" s="4">
        <f>IF(Data1!BV274="null","Null",Data1!BV274)</f>
        <v>3.2</v>
      </c>
      <c r="B272" s="50" t="str">
        <f>Categorize!T272</f>
        <v>week not premature</v>
      </c>
      <c r="D272" t="str">
        <f t="shared" si="12"/>
        <v>Null</v>
      </c>
      <c r="E272">
        <f t="shared" si="13"/>
        <v>3.2</v>
      </c>
    </row>
    <row r="273" spans="1:5" x14ac:dyDescent="0.25">
      <c r="A273" s="4">
        <f>IF(Data1!BV275="null","Null",Data1!BV275)</f>
        <v>3.3</v>
      </c>
      <c r="B273" s="50" t="str">
        <f>Categorize!T273</f>
        <v>week not premature</v>
      </c>
      <c r="D273" t="str">
        <f t="shared" si="12"/>
        <v>Null</v>
      </c>
      <c r="E273">
        <f t="shared" si="13"/>
        <v>3.3</v>
      </c>
    </row>
    <row r="274" spans="1:5" x14ac:dyDescent="0.25">
      <c r="A274" s="4">
        <f>IF(Data1!BV276="null","Null",Data1!BV276)</f>
        <v>3.7</v>
      </c>
      <c r="B274" s="50" t="str">
        <f>Categorize!T274</f>
        <v>week not premature</v>
      </c>
      <c r="D274" t="str">
        <f t="shared" si="12"/>
        <v>Null</v>
      </c>
      <c r="E274">
        <f t="shared" si="13"/>
        <v>3.7</v>
      </c>
    </row>
    <row r="275" spans="1:5" x14ac:dyDescent="0.25">
      <c r="A275" s="4">
        <f>IF(Data1!BV277="null","Null",Data1!BV277)</f>
        <v>4.13</v>
      </c>
      <c r="B275" s="50" t="str">
        <f>Categorize!T275</f>
        <v>week not premature</v>
      </c>
      <c r="D275" t="str">
        <f t="shared" si="12"/>
        <v>Null</v>
      </c>
      <c r="E275">
        <f t="shared" si="13"/>
        <v>4.13</v>
      </c>
    </row>
    <row r="276" spans="1:5" x14ac:dyDescent="0.25">
      <c r="A276" s="4">
        <f>IF(Data1!BV278="null","Null",Data1!BV278)</f>
        <v>3.165</v>
      </c>
      <c r="B276" s="50" t="str">
        <f>Categorize!T276</f>
        <v>week not premature</v>
      </c>
      <c r="D276" t="str">
        <f t="shared" si="12"/>
        <v>Null</v>
      </c>
      <c r="E276">
        <f t="shared" si="13"/>
        <v>3.165</v>
      </c>
    </row>
    <row r="277" spans="1:5" x14ac:dyDescent="0.25">
      <c r="A277" s="4">
        <f>IF(Data1!BV279="null","Null",Data1!BV279)</f>
        <v>2.8849999999999998</v>
      </c>
      <c r="B277" s="50" t="str">
        <f>Categorize!T277</f>
        <v>week not premature</v>
      </c>
      <c r="D277" t="str">
        <f t="shared" si="12"/>
        <v>Null</v>
      </c>
      <c r="E277">
        <f t="shared" si="13"/>
        <v>2.8849999999999998</v>
      </c>
    </row>
    <row r="278" spans="1:5" x14ac:dyDescent="0.25">
      <c r="A278" s="4">
        <f>IF(Data1!BV280="null","Null",Data1!BV280)</f>
        <v>3.0449999999999999</v>
      </c>
      <c r="B278" s="50" t="str">
        <f>Categorize!T278</f>
        <v>week not premature</v>
      </c>
      <c r="D278" t="str">
        <f t="shared" si="12"/>
        <v>Null</v>
      </c>
      <c r="E278">
        <f t="shared" si="13"/>
        <v>3.0449999999999999</v>
      </c>
    </row>
    <row r="279" spans="1:5" x14ac:dyDescent="0.25">
      <c r="A279" s="4">
        <f>IF(Data1!BV281="null","Null",Data1!BV281)</f>
        <v>3.6</v>
      </c>
      <c r="B279" s="50" t="str">
        <f>Categorize!T279</f>
        <v>week not premature</v>
      </c>
      <c r="D279" t="str">
        <f t="shared" si="12"/>
        <v>Null</v>
      </c>
      <c r="E279">
        <f t="shared" si="13"/>
        <v>3.6</v>
      </c>
    </row>
    <row r="280" spans="1:5" x14ac:dyDescent="0.25">
      <c r="A280" s="4">
        <f>IF(Data1!BV282="null","Null",Data1!BV282)</f>
        <v>3.9</v>
      </c>
      <c r="B280" s="50" t="str">
        <f>Categorize!T280</f>
        <v>week not premature</v>
      </c>
      <c r="D280" t="str">
        <f t="shared" si="12"/>
        <v>Null</v>
      </c>
      <c r="E280">
        <f t="shared" si="13"/>
        <v>3.9</v>
      </c>
    </row>
    <row r="281" spans="1:5" x14ac:dyDescent="0.25">
      <c r="A281" s="4">
        <f>IF(Data1!BV283="null","Null",Data1!BV283)</f>
        <v>3.43</v>
      </c>
      <c r="B281" s="50" t="str">
        <f>Categorize!T281</f>
        <v>week not premature</v>
      </c>
      <c r="D281" t="str">
        <f t="shared" si="12"/>
        <v>Null</v>
      </c>
      <c r="E281">
        <f t="shared" si="13"/>
        <v>3.43</v>
      </c>
    </row>
    <row r="282" spans="1:5" x14ac:dyDescent="0.25">
      <c r="A282" s="4">
        <f>IF(Data1!BV284="null","Null",Data1!BV284)</f>
        <v>3.36</v>
      </c>
      <c r="B282" s="50" t="str">
        <f>Categorize!T282</f>
        <v>week not premature</v>
      </c>
      <c r="D282" t="str">
        <f t="shared" si="12"/>
        <v>Null</v>
      </c>
      <c r="E282">
        <f t="shared" si="13"/>
        <v>3.36</v>
      </c>
    </row>
    <row r="283" spans="1:5" x14ac:dyDescent="0.25">
      <c r="A283" s="4">
        <f>IF(Data1!BV285="null","Null",Data1!BV285)</f>
        <v>3.51</v>
      </c>
      <c r="B283" s="50" t="str">
        <f>Categorize!T283</f>
        <v>week not premature</v>
      </c>
      <c r="D283" t="str">
        <f t="shared" si="12"/>
        <v>Null</v>
      </c>
      <c r="E283">
        <f t="shared" si="13"/>
        <v>3.51</v>
      </c>
    </row>
    <row r="284" spans="1:5" x14ac:dyDescent="0.25">
      <c r="A284" s="4">
        <f>IF(Data1!BV286="null","Null",Data1!BV286)</f>
        <v>3.5</v>
      </c>
      <c r="B284" s="50" t="str">
        <f>Categorize!T284</f>
        <v>week not premature</v>
      </c>
      <c r="D284" t="str">
        <f t="shared" si="12"/>
        <v>Null</v>
      </c>
      <c r="E284">
        <f t="shared" si="13"/>
        <v>3.5</v>
      </c>
    </row>
    <row r="285" spans="1:5" x14ac:dyDescent="0.25">
      <c r="A285" s="4">
        <f>IF(Data1!BV287="null","Null",Data1!BV287)</f>
        <v>3.38</v>
      </c>
      <c r="B285" s="50" t="str">
        <f>Categorize!T285</f>
        <v>week not premature</v>
      </c>
      <c r="D285" t="str">
        <f t="shared" si="12"/>
        <v>Null</v>
      </c>
      <c r="E285">
        <f t="shared" si="13"/>
        <v>3.38</v>
      </c>
    </row>
    <row r="286" spans="1:5" x14ac:dyDescent="0.25">
      <c r="A286" s="4">
        <f>IF(Data1!BV288="null","Null",Data1!BV288)</f>
        <v>3.5</v>
      </c>
      <c r="B286" s="50" t="str">
        <f>Categorize!T286</f>
        <v>week not premature</v>
      </c>
      <c r="D286" t="str">
        <f t="shared" si="12"/>
        <v>Null</v>
      </c>
      <c r="E286">
        <f t="shared" si="13"/>
        <v>3.5</v>
      </c>
    </row>
    <row r="287" spans="1:5" x14ac:dyDescent="0.25">
      <c r="A287" s="4">
        <f>IF(Data1!BV289="null","Null",Data1!BV289)</f>
        <v>2.1749999999999998</v>
      </c>
      <c r="B287" s="50" t="str">
        <f>Categorize!T287</f>
        <v>week not premature</v>
      </c>
      <c r="D287" t="str">
        <f t="shared" si="12"/>
        <v>Null</v>
      </c>
      <c r="E287">
        <f t="shared" si="13"/>
        <v>2.1749999999999998</v>
      </c>
    </row>
    <row r="288" spans="1:5" x14ac:dyDescent="0.25">
      <c r="A288" s="4">
        <f>IF(Data1!BV290="null","Null",Data1!BV290)</f>
        <v>3.5049999999999999</v>
      </c>
      <c r="B288" s="50" t="str">
        <f>Categorize!T288</f>
        <v>week not premature</v>
      </c>
      <c r="D288" t="str">
        <f t="shared" si="12"/>
        <v>Null</v>
      </c>
      <c r="E288">
        <f t="shared" si="13"/>
        <v>3.5049999999999999</v>
      </c>
    </row>
    <row r="289" spans="1:5" x14ac:dyDescent="0.25">
      <c r="A289" s="4">
        <f>IF(Data1!BV291="null","Null",Data1!BV291)</f>
        <v>3.2</v>
      </c>
      <c r="B289" s="50" t="str">
        <f>Categorize!T289</f>
        <v>week not premature</v>
      </c>
      <c r="D289" t="str">
        <f t="shared" si="12"/>
        <v>Null</v>
      </c>
      <c r="E289">
        <f t="shared" si="13"/>
        <v>3.2</v>
      </c>
    </row>
    <row r="290" spans="1:5" x14ac:dyDescent="0.25">
      <c r="A290" s="4">
        <f>IF(Data1!BV292="null","Null",Data1!BV292)</f>
        <v>3.21</v>
      </c>
      <c r="B290" s="50" t="str">
        <f>Categorize!T290</f>
        <v>week not premature</v>
      </c>
      <c r="D290" t="str">
        <f t="shared" si="12"/>
        <v>Null</v>
      </c>
      <c r="E290">
        <f t="shared" si="13"/>
        <v>3.21</v>
      </c>
    </row>
    <row r="291" spans="1:5" x14ac:dyDescent="0.25">
      <c r="A291" s="4">
        <f>IF(Data1!BV293="null","Null",Data1!BV293)</f>
        <v>3.085</v>
      </c>
      <c r="B291" s="50" t="str">
        <f>Categorize!T291</f>
        <v>week not premature</v>
      </c>
      <c r="D291" t="str">
        <f t="shared" si="12"/>
        <v>Null</v>
      </c>
      <c r="E291">
        <f t="shared" si="13"/>
        <v>3.085</v>
      </c>
    </row>
    <row r="292" spans="1:5" x14ac:dyDescent="0.25">
      <c r="A292" s="4">
        <f>IF(Data1!BV294="null","Null",Data1!BV294)</f>
        <v>3.1</v>
      </c>
      <c r="B292" s="50" t="str">
        <f>Categorize!T292</f>
        <v>week not premature</v>
      </c>
      <c r="D292" t="str">
        <f t="shared" si="12"/>
        <v>Null</v>
      </c>
      <c r="E292">
        <f t="shared" si="13"/>
        <v>3.1</v>
      </c>
    </row>
    <row r="293" spans="1:5" x14ac:dyDescent="0.25">
      <c r="A293" s="4">
        <f>IF(Data1!BV295="null","Null",Data1!BV295)</f>
        <v>3.51</v>
      </c>
      <c r="B293" s="50" t="str">
        <f>Categorize!T293</f>
        <v>week not premature</v>
      </c>
      <c r="D293" t="str">
        <f t="shared" si="12"/>
        <v>Null</v>
      </c>
      <c r="E293">
        <f t="shared" si="13"/>
        <v>3.51</v>
      </c>
    </row>
    <row r="294" spans="1:5" x14ac:dyDescent="0.25">
      <c r="A294" s="4">
        <f>IF(Data1!BV296="null","Null",Data1!BV296)</f>
        <v>3.1</v>
      </c>
      <c r="B294" s="50" t="str">
        <f>Categorize!T294</f>
        <v>week not premature</v>
      </c>
      <c r="D294" t="str">
        <f t="shared" si="12"/>
        <v>Null</v>
      </c>
      <c r="E294">
        <f t="shared" si="13"/>
        <v>3.1</v>
      </c>
    </row>
    <row r="295" spans="1:5" x14ac:dyDescent="0.25">
      <c r="A295" s="4">
        <f>IF(Data1!BV297="null","Null",Data1!BV297)</f>
        <v>3.1</v>
      </c>
      <c r="B295" s="50" t="str">
        <f>Categorize!T295</f>
        <v>week not premature</v>
      </c>
      <c r="D295" t="str">
        <f t="shared" si="12"/>
        <v>Null</v>
      </c>
      <c r="E295">
        <f t="shared" si="13"/>
        <v>3.1</v>
      </c>
    </row>
    <row r="296" spans="1:5" x14ac:dyDescent="0.25">
      <c r="A296" s="4">
        <f>IF(Data1!BV298="null","Null",Data1!BV298)</f>
        <v>3.92</v>
      </c>
      <c r="B296" s="50" t="str">
        <f>Categorize!T296</f>
        <v>week not premature</v>
      </c>
      <c r="D296" t="str">
        <f t="shared" si="12"/>
        <v>Null</v>
      </c>
      <c r="E296">
        <f t="shared" si="13"/>
        <v>3.92</v>
      </c>
    </row>
    <row r="297" spans="1:5" x14ac:dyDescent="0.25">
      <c r="A297" s="4">
        <f>IF(Data1!BV299="null","Null",Data1!BV299)</f>
        <v>3.32</v>
      </c>
      <c r="B297" s="50" t="str">
        <f>Categorize!T297</f>
        <v>week not premature</v>
      </c>
      <c r="D297" t="str">
        <f t="shared" si="12"/>
        <v>Null</v>
      </c>
      <c r="E297">
        <f t="shared" si="13"/>
        <v>3.32</v>
      </c>
    </row>
    <row r="298" spans="1:5" x14ac:dyDescent="0.25">
      <c r="A298" s="4">
        <f>IF(Data1!BV300="null","Null",Data1!BV300)</f>
        <v>3.33</v>
      </c>
      <c r="B298" s="50" t="str">
        <f>Categorize!T298</f>
        <v>week not premature</v>
      </c>
      <c r="D298" t="str">
        <f t="shared" si="12"/>
        <v>Null</v>
      </c>
      <c r="E298">
        <f t="shared" si="13"/>
        <v>3.33</v>
      </c>
    </row>
    <row r="299" spans="1:5" x14ac:dyDescent="0.25">
      <c r="A299" s="4">
        <f>IF(Data1!BV301="null","Null",Data1!BV301)</f>
        <v>3</v>
      </c>
      <c r="B299" s="50" t="str">
        <f>Categorize!T299</f>
        <v>week not premature</v>
      </c>
      <c r="D299" t="str">
        <f t="shared" si="12"/>
        <v>Null</v>
      </c>
      <c r="E299">
        <f t="shared" si="13"/>
        <v>3</v>
      </c>
    </row>
    <row r="300" spans="1:5" x14ac:dyDescent="0.25">
      <c r="A300" s="4">
        <f>IF(Data1!BV302="null","Null",Data1!BV302)</f>
        <v>3.24</v>
      </c>
      <c r="B300" s="50" t="str">
        <f>Categorize!T300</f>
        <v>week not premature</v>
      </c>
      <c r="D300" t="str">
        <f t="shared" si="12"/>
        <v>Null</v>
      </c>
      <c r="E300">
        <f t="shared" si="13"/>
        <v>3.24</v>
      </c>
    </row>
    <row r="301" spans="1:5" x14ac:dyDescent="0.25">
      <c r="A301" s="4">
        <f>IF(Data1!BV303="null","Null",Data1!BV303)</f>
        <v>2.68</v>
      </c>
      <c r="B301" s="50" t="str">
        <f>Categorize!T301</f>
        <v>week not premature</v>
      </c>
      <c r="D301" t="str">
        <f t="shared" si="12"/>
        <v>Null</v>
      </c>
      <c r="E301">
        <f t="shared" si="13"/>
        <v>2.68</v>
      </c>
    </row>
    <row r="302" spans="1:5" x14ac:dyDescent="0.25">
      <c r="A302" s="4">
        <f>IF(Data1!BV304="null","Null",Data1!BV304)</f>
        <v>3.4950000000000001</v>
      </c>
      <c r="B302" s="50" t="str">
        <f>Categorize!T302</f>
        <v>week not premature</v>
      </c>
      <c r="D302" t="str">
        <f t="shared" si="12"/>
        <v>Null</v>
      </c>
      <c r="E302">
        <f t="shared" si="13"/>
        <v>3.4950000000000001</v>
      </c>
    </row>
    <row r="303" spans="1:5" x14ac:dyDescent="0.25">
      <c r="A303" s="4">
        <f>IF(Data1!BV305="null","Null",Data1!BV305)</f>
        <v>3.4</v>
      </c>
      <c r="B303" s="50" t="str">
        <f>Categorize!T303</f>
        <v>week not premature</v>
      </c>
      <c r="D303" t="str">
        <f t="shared" si="12"/>
        <v>Null</v>
      </c>
      <c r="E303">
        <f t="shared" si="13"/>
        <v>3.4</v>
      </c>
    </row>
    <row r="304" spans="1:5" x14ac:dyDescent="0.25">
      <c r="A304" s="4">
        <f>IF(Data1!BV306="null","Null",Data1!BV306)</f>
        <v>4.09</v>
      </c>
      <c r="B304" s="50" t="str">
        <f>Categorize!T304</f>
        <v>week not premature</v>
      </c>
      <c r="D304" t="str">
        <f t="shared" si="12"/>
        <v>Null</v>
      </c>
      <c r="E304">
        <f t="shared" si="13"/>
        <v>4.09</v>
      </c>
    </row>
    <row r="305" spans="1:5" x14ac:dyDescent="0.25">
      <c r="A305" s="4">
        <f>IF(Data1!BV307="null","Null",Data1!BV307)</f>
        <v>3.34</v>
      </c>
      <c r="B305" s="50" t="str">
        <f>Categorize!T305</f>
        <v>week not premature</v>
      </c>
      <c r="D305" t="str">
        <f t="shared" si="12"/>
        <v>Null</v>
      </c>
      <c r="E305">
        <f t="shared" si="13"/>
        <v>3.34</v>
      </c>
    </row>
    <row r="306" spans="1:5" x14ac:dyDescent="0.25">
      <c r="A306" s="4">
        <f>IF(Data1!BV308="null","Null",Data1!BV308)</f>
        <v>3.18</v>
      </c>
      <c r="B306" s="50" t="str">
        <f>Categorize!T306</f>
        <v>week not premature</v>
      </c>
      <c r="D306" t="str">
        <f t="shared" si="12"/>
        <v>Null</v>
      </c>
      <c r="E306">
        <f t="shared" si="13"/>
        <v>3.18</v>
      </c>
    </row>
    <row r="307" spans="1:5" x14ac:dyDescent="0.25">
      <c r="A307" s="4">
        <f>IF(Data1!BV309="null","Null",Data1!BV309)</f>
        <v>3.58</v>
      </c>
      <c r="B307" s="50" t="str">
        <f>Categorize!T307</f>
        <v>week not premature</v>
      </c>
      <c r="D307" t="str">
        <f t="shared" si="12"/>
        <v>Null</v>
      </c>
      <c r="E307">
        <f t="shared" si="13"/>
        <v>3.58</v>
      </c>
    </row>
    <row r="308" spans="1:5" x14ac:dyDescent="0.25">
      <c r="A308" s="4">
        <f>IF(Data1!BV310="null","Null",Data1!BV310)</f>
        <v>3.38</v>
      </c>
      <c r="B308" s="50" t="str">
        <f>Categorize!T308</f>
        <v>week not premature</v>
      </c>
      <c r="D308" t="str">
        <f t="shared" si="12"/>
        <v>Null</v>
      </c>
      <c r="E308">
        <f t="shared" si="13"/>
        <v>3.38</v>
      </c>
    </row>
    <row r="309" spans="1:5" x14ac:dyDescent="0.25">
      <c r="A309" s="4">
        <f>IF(Data1!BV311="null","Null",Data1!BV311)</f>
        <v>2.78</v>
      </c>
      <c r="B309" s="50" t="str">
        <f>Categorize!T309</f>
        <v>week not premature</v>
      </c>
      <c r="D309" t="str">
        <f t="shared" si="12"/>
        <v>Null</v>
      </c>
      <c r="E309">
        <f t="shared" si="13"/>
        <v>2.78</v>
      </c>
    </row>
    <row r="310" spans="1:5" x14ac:dyDescent="0.25">
      <c r="A310" s="4">
        <f>IF(Data1!BV312="null","Null",Data1!BV312)</f>
        <v>2.5099999999999998</v>
      </c>
      <c r="B310" s="50" t="str">
        <f>Categorize!T310</f>
        <v>week not premature</v>
      </c>
      <c r="D310" t="str">
        <f t="shared" si="12"/>
        <v>Null</v>
      </c>
      <c r="E310">
        <f t="shared" si="13"/>
        <v>2.5099999999999998</v>
      </c>
    </row>
    <row r="311" spans="1:5" x14ac:dyDescent="0.25">
      <c r="A311" s="4">
        <f>IF(Data1!BV313="null","Null",Data1!BV313)</f>
        <v>3.66</v>
      </c>
      <c r="B311" s="50" t="str">
        <f>Categorize!T311</f>
        <v>week not premature</v>
      </c>
      <c r="D311" t="str">
        <f t="shared" si="12"/>
        <v>Null</v>
      </c>
      <c r="E311">
        <f t="shared" si="13"/>
        <v>3.66</v>
      </c>
    </row>
    <row r="312" spans="1:5" x14ac:dyDescent="0.25">
      <c r="A312" s="4">
        <f>IF(Data1!BV314="null","Null",Data1!BV314)</f>
        <v>3.3</v>
      </c>
      <c r="B312" s="50" t="str">
        <f>Categorize!T312</f>
        <v>week not premature</v>
      </c>
      <c r="D312" t="str">
        <f t="shared" si="12"/>
        <v>Null</v>
      </c>
      <c r="E312">
        <f t="shared" si="13"/>
        <v>3.3</v>
      </c>
    </row>
    <row r="313" spans="1:5" x14ac:dyDescent="0.25">
      <c r="A313" s="4">
        <f>IF(Data1!BV315="null","Null",Data1!BV315)</f>
        <v>3.0249999999999999</v>
      </c>
      <c r="B313" s="50" t="str">
        <f>Categorize!T313</f>
        <v>week not premature</v>
      </c>
      <c r="D313" t="str">
        <f t="shared" si="12"/>
        <v>Null</v>
      </c>
      <c r="E313">
        <f t="shared" si="13"/>
        <v>3.0249999999999999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28F72-4270-4548-AC7B-1FC6BEAA1D09}">
  <dimension ref="A1:AC313"/>
  <sheetViews>
    <sheetView topLeftCell="H13" workbookViewId="0">
      <selection activeCell="AH39" sqref="AH39"/>
    </sheetView>
  </sheetViews>
  <sheetFormatPr defaultRowHeight="13.2" x14ac:dyDescent="0.25"/>
  <cols>
    <col min="1" max="1" width="10.6640625" bestFit="1" customWidth="1"/>
    <col min="2" max="2" width="23.6640625" customWidth="1"/>
    <col min="4" max="4" width="20.5546875" bestFit="1" customWidth="1"/>
    <col min="5" max="5" width="28.6640625" bestFit="1" customWidth="1"/>
    <col min="7" max="7" width="25.109375" bestFit="1" customWidth="1"/>
    <col min="8" max="8" width="28.6640625" bestFit="1" customWidth="1"/>
    <col min="10" max="10" width="28.88671875" customWidth="1"/>
    <col min="11" max="11" width="12.33203125" customWidth="1"/>
    <col min="12" max="12" width="11" customWidth="1"/>
    <col min="14" max="14" width="25.109375" bestFit="1" customWidth="1"/>
    <col min="16" max="16" width="10.109375" customWidth="1"/>
    <col min="17" max="17" width="12.33203125" customWidth="1"/>
    <col min="18" max="18" width="13.88671875" customWidth="1"/>
    <col min="23" max="23" width="12.5546875" customWidth="1"/>
    <col min="24" max="24" width="23.88671875" customWidth="1"/>
    <col min="25" max="25" width="28.6640625" bestFit="1" customWidth="1"/>
    <col min="27" max="27" width="18.33203125" customWidth="1"/>
    <col min="28" max="28" width="14.33203125" customWidth="1"/>
    <col min="29" max="29" width="13.33203125" customWidth="1"/>
  </cols>
  <sheetData>
    <row r="1" spans="1:29" ht="52.8" x14ac:dyDescent="0.25">
      <c r="A1" t="str">
        <f>Data1!D3</f>
        <v>age_woman</v>
      </c>
      <c r="B1" t="str">
        <f>Categorize!T1</f>
        <v>prematurity_by_birth_week</v>
      </c>
      <c r="D1" s="62" t="s">
        <v>1604</v>
      </c>
      <c r="E1" s="50" t="s">
        <v>1605</v>
      </c>
      <c r="G1" s="62" t="s">
        <v>1604</v>
      </c>
      <c r="H1" s="50" t="s">
        <v>1605</v>
      </c>
      <c r="J1" t="s">
        <v>1596</v>
      </c>
      <c r="N1" s="82" t="s">
        <v>1604</v>
      </c>
      <c r="O1" s="81" t="s">
        <v>1515</v>
      </c>
      <c r="P1" s="81" t="s">
        <v>1672</v>
      </c>
      <c r="Q1" s="81" t="s">
        <v>1667</v>
      </c>
      <c r="R1" s="81" t="s">
        <v>1668</v>
      </c>
      <c r="Y1" s="56" t="s">
        <v>1605</v>
      </c>
      <c r="Z1" s="78" t="s">
        <v>1515</v>
      </c>
      <c r="AA1" s="81" t="s">
        <v>1671</v>
      </c>
      <c r="AB1" s="81" t="s">
        <v>1669</v>
      </c>
      <c r="AC1" s="81" t="s">
        <v>1670</v>
      </c>
    </row>
    <row r="2" spans="1:29" ht="13.8" thickBot="1" x14ac:dyDescent="0.3">
      <c r="A2">
        <f>Data1!D4</f>
        <v>34</v>
      </c>
      <c r="B2" t="str">
        <f>Categorize!T2</f>
        <v>week premature</v>
      </c>
      <c r="D2">
        <f>IF(B2="week premature",A2,"Null")</f>
        <v>34</v>
      </c>
      <c r="E2" t="str">
        <f>IF(B2="week not premature",A2,"Null")</f>
        <v>Null</v>
      </c>
      <c r="G2">
        <v>34</v>
      </c>
      <c r="H2">
        <v>28</v>
      </c>
      <c r="O2" s="31">
        <v>19</v>
      </c>
      <c r="P2" s="31" cm="1">
        <f t="array" ref="P2:P28">FREQUENCY(G2:G97,O2:O27)</f>
        <v>0</v>
      </c>
      <c r="Q2" s="31">
        <f>(P2/$K$16)/1</f>
        <v>0</v>
      </c>
      <c r="R2" s="31">
        <f>_xlfn.NORM.DIST(O2,$K$17,$K$18,FALSE)</f>
        <v>7.195080757283338E-3</v>
      </c>
      <c r="Z2" s="31">
        <v>19</v>
      </c>
      <c r="AA2" s="31" cm="1">
        <f t="array" ref="AA2:AA28">FREQUENCY(H2:H217,Z2:Z27)</f>
        <v>2</v>
      </c>
      <c r="AB2" s="31">
        <f>(AA2/$K$21)/1</f>
        <v>9.2592592592592587E-3</v>
      </c>
      <c r="AC2" s="31">
        <f>_xlfn.NORM.DIST(Z2,$K$22,$K$23,FALSE)</f>
        <v>1.0808171116583422E-2</v>
      </c>
    </row>
    <row r="3" spans="1:29" ht="39.6" x14ac:dyDescent="0.25">
      <c r="A3">
        <f>Data1!D5</f>
        <v>31</v>
      </c>
      <c r="B3" t="str">
        <f>Categorize!T3</f>
        <v>week premature</v>
      </c>
      <c r="D3">
        <f t="shared" ref="D3:D66" si="0">IF(B3="week premature",A3,"Null")</f>
        <v>31</v>
      </c>
      <c r="E3" t="str">
        <f t="shared" ref="E3:E66" si="1">IF(B3="week not premature",A3,"Null")</f>
        <v>Null</v>
      </c>
      <c r="G3">
        <v>31</v>
      </c>
      <c r="H3">
        <v>37</v>
      </c>
      <c r="J3" s="67"/>
      <c r="K3" s="68" t="s">
        <v>1604</v>
      </c>
      <c r="L3" s="69" t="s">
        <v>1605</v>
      </c>
      <c r="O3" s="31">
        <v>20</v>
      </c>
      <c r="P3" s="31">
        <v>4</v>
      </c>
      <c r="Q3" s="31">
        <f t="shared" ref="Q3:Q27" si="2">(P3/$K$16)/1</f>
        <v>4.1666666666666664E-2</v>
      </c>
      <c r="R3" s="31">
        <f t="shared" ref="R3:R27" si="3">_xlfn.NORM.DIST(O3,$K$17,$K$18,FALSE)</f>
        <v>1.1047988305033573E-2</v>
      </c>
      <c r="Z3" s="31">
        <v>20</v>
      </c>
      <c r="AA3" s="31">
        <v>4</v>
      </c>
      <c r="AB3" s="31">
        <f t="shared" ref="AB3:AB27" si="4">(AA3/$K$21)/1</f>
        <v>1.8518518518518517E-2</v>
      </c>
      <c r="AC3" s="31">
        <f t="shared" ref="AC3:AC27" si="5">_xlfn.NORM.DIST(Z3,$K$22,$K$23,FALSE)</f>
        <v>1.5061092456045299E-2</v>
      </c>
    </row>
    <row r="4" spans="1:29" x14ac:dyDescent="0.25">
      <c r="A4">
        <f>Data1!D6</f>
        <v>36</v>
      </c>
      <c r="B4" t="str">
        <f>Categorize!T4</f>
        <v>week premature</v>
      </c>
      <c r="D4">
        <f t="shared" si="0"/>
        <v>36</v>
      </c>
      <c r="E4" t="str">
        <f t="shared" si="1"/>
        <v>Null</v>
      </c>
      <c r="G4">
        <v>36</v>
      </c>
      <c r="H4">
        <v>25</v>
      </c>
      <c r="J4" s="31" t="s">
        <v>1584</v>
      </c>
      <c r="K4" s="31">
        <v>29.791666666666668</v>
      </c>
      <c r="L4" s="31">
        <v>29.856481481481481</v>
      </c>
      <c r="O4" s="31">
        <v>21</v>
      </c>
      <c r="P4" s="31">
        <v>2</v>
      </c>
      <c r="Q4" s="31">
        <f t="shared" si="2"/>
        <v>2.0833333333333332E-2</v>
      </c>
      <c r="R4" s="31">
        <f t="shared" si="3"/>
        <v>1.6271733120706393E-2</v>
      </c>
      <c r="Z4" s="31">
        <v>21</v>
      </c>
      <c r="AA4" s="31">
        <v>9</v>
      </c>
      <c r="AB4" s="31">
        <f t="shared" si="4"/>
        <v>4.1666666666666664E-2</v>
      </c>
      <c r="AC4" s="31">
        <f t="shared" si="5"/>
        <v>2.0325738490027376E-2</v>
      </c>
    </row>
    <row r="5" spans="1:29" x14ac:dyDescent="0.25">
      <c r="A5">
        <f>Data1!D7</f>
        <v>28</v>
      </c>
      <c r="B5" t="str">
        <f>Categorize!T5</f>
        <v>week premature</v>
      </c>
      <c r="D5">
        <f t="shared" si="0"/>
        <v>28</v>
      </c>
      <c r="E5" t="str">
        <f t="shared" si="1"/>
        <v>Null</v>
      </c>
      <c r="G5">
        <v>28</v>
      </c>
      <c r="H5">
        <v>30</v>
      </c>
      <c r="J5" s="31" t="s">
        <v>1585</v>
      </c>
      <c r="K5" s="31">
        <v>23.998245614035035</v>
      </c>
      <c r="L5" s="31">
        <v>31.211864771748498</v>
      </c>
      <c r="O5" s="31">
        <v>22</v>
      </c>
      <c r="P5" s="31">
        <v>2</v>
      </c>
      <c r="Q5" s="31">
        <f t="shared" si="2"/>
        <v>2.0833333333333332E-2</v>
      </c>
      <c r="R5" s="31">
        <f t="shared" si="3"/>
        <v>2.2987275088981511E-2</v>
      </c>
      <c r="Z5" s="31">
        <v>22</v>
      </c>
      <c r="AA5" s="31">
        <v>7</v>
      </c>
      <c r="AB5" s="31">
        <f t="shared" si="4"/>
        <v>3.2407407407407406E-2</v>
      </c>
      <c r="AC5" s="31">
        <f t="shared" si="5"/>
        <v>2.6565732131417462E-2</v>
      </c>
    </row>
    <row r="6" spans="1:29" x14ac:dyDescent="0.25">
      <c r="A6">
        <f>Data1!D8</f>
        <v>34</v>
      </c>
      <c r="B6" t="str">
        <f>Categorize!T6</f>
        <v>week premature</v>
      </c>
      <c r="D6">
        <f t="shared" si="0"/>
        <v>34</v>
      </c>
      <c r="E6" t="str">
        <f t="shared" si="1"/>
        <v>Null</v>
      </c>
      <c r="G6">
        <v>34</v>
      </c>
      <c r="H6">
        <v>40</v>
      </c>
      <c r="J6" s="31" t="s">
        <v>1586</v>
      </c>
      <c r="K6" s="31">
        <v>96</v>
      </c>
      <c r="L6" s="31">
        <v>216</v>
      </c>
      <c r="O6" s="31">
        <v>23</v>
      </c>
      <c r="P6" s="31">
        <v>3</v>
      </c>
      <c r="Q6" s="31">
        <f t="shared" si="2"/>
        <v>3.125E-2</v>
      </c>
      <c r="R6" s="31">
        <f t="shared" si="3"/>
        <v>3.1149009934275509E-2</v>
      </c>
      <c r="Z6" s="31">
        <v>23</v>
      </c>
      <c r="AA6" s="31">
        <v>7</v>
      </c>
      <c r="AB6" s="31">
        <f t="shared" si="4"/>
        <v>3.2407407407407406E-2</v>
      </c>
      <c r="AC6" s="31">
        <f t="shared" si="5"/>
        <v>3.3626590974007026E-2</v>
      </c>
    </row>
    <row r="7" spans="1:29" x14ac:dyDescent="0.25">
      <c r="A7">
        <f>Data1!D9</f>
        <v>35</v>
      </c>
      <c r="B7" t="str">
        <f>Categorize!T7</f>
        <v>week premature</v>
      </c>
      <c r="D7">
        <f t="shared" si="0"/>
        <v>35</v>
      </c>
      <c r="E7" t="str">
        <f t="shared" si="1"/>
        <v>Null</v>
      </c>
      <c r="G7">
        <v>35</v>
      </c>
      <c r="H7">
        <v>31</v>
      </c>
      <c r="J7" s="31" t="s">
        <v>1587</v>
      </c>
      <c r="K7" s="31">
        <v>0</v>
      </c>
      <c r="L7" s="31"/>
      <c r="O7" s="31">
        <v>24</v>
      </c>
      <c r="P7" s="31">
        <v>4</v>
      </c>
      <c r="Q7" s="31">
        <f t="shared" si="2"/>
        <v>4.1666666666666664E-2</v>
      </c>
      <c r="R7" s="31">
        <f t="shared" si="3"/>
        <v>4.0485925828543094E-2</v>
      </c>
      <c r="Z7" s="31">
        <v>24</v>
      </c>
      <c r="AA7" s="31">
        <v>10</v>
      </c>
      <c r="AB7" s="31">
        <f t="shared" si="4"/>
        <v>4.6296296296296294E-2</v>
      </c>
      <c r="AC7" s="31">
        <f t="shared" si="5"/>
        <v>4.1222040888053813E-2</v>
      </c>
    </row>
    <row r="8" spans="1:29" x14ac:dyDescent="0.25">
      <c r="A8">
        <f>Data1!D10</f>
        <v>34</v>
      </c>
      <c r="B8" t="str">
        <f>Categorize!T8</f>
        <v>week premature</v>
      </c>
      <c r="D8">
        <f t="shared" si="0"/>
        <v>34</v>
      </c>
      <c r="E8" t="str">
        <f t="shared" si="1"/>
        <v>Null</v>
      </c>
      <c r="G8">
        <v>34</v>
      </c>
      <c r="H8">
        <v>38</v>
      </c>
      <c r="J8" s="31" t="s">
        <v>1588</v>
      </c>
      <c r="K8" s="31">
        <v>206</v>
      </c>
      <c r="L8" s="31"/>
      <c r="O8" s="31">
        <v>25</v>
      </c>
      <c r="P8" s="31">
        <v>2</v>
      </c>
      <c r="Q8" s="31">
        <f t="shared" si="2"/>
        <v>2.0833333333333332E-2</v>
      </c>
      <c r="R8" s="31">
        <f t="shared" si="3"/>
        <v>5.0473913224716435E-2</v>
      </c>
      <c r="Z8" s="31">
        <v>25</v>
      </c>
      <c r="AA8" s="31">
        <v>11</v>
      </c>
      <c r="AB8" s="31">
        <f t="shared" si="4"/>
        <v>5.0925925925925923E-2</v>
      </c>
      <c r="AC8" s="31">
        <f t="shared" si="5"/>
        <v>4.8939748665520741E-2</v>
      </c>
    </row>
    <row r="9" spans="1:29" x14ac:dyDescent="0.25">
      <c r="A9">
        <f>Data1!D11</f>
        <v>26</v>
      </c>
      <c r="B9" t="str">
        <f>Categorize!T9</f>
        <v>week premature</v>
      </c>
      <c r="D9">
        <f t="shared" si="0"/>
        <v>26</v>
      </c>
      <c r="E9" t="str">
        <f t="shared" si="1"/>
        <v>Null</v>
      </c>
      <c r="G9">
        <v>26</v>
      </c>
      <c r="H9">
        <v>29</v>
      </c>
      <c r="J9" s="70" t="s">
        <v>1589</v>
      </c>
      <c r="K9" s="70">
        <v>-0.10319560101980114</v>
      </c>
      <c r="L9" s="31"/>
      <c r="O9" s="31">
        <v>26</v>
      </c>
      <c r="P9" s="31">
        <v>5</v>
      </c>
      <c r="Q9" s="31">
        <f t="shared" si="2"/>
        <v>5.2083333333333336E-2</v>
      </c>
      <c r="R9" s="31">
        <f t="shared" si="3"/>
        <v>6.0357737514367391E-2</v>
      </c>
      <c r="Z9" s="31">
        <v>26</v>
      </c>
      <c r="AA9" s="31">
        <v>16</v>
      </c>
      <c r="AB9" s="31">
        <f t="shared" si="4"/>
        <v>7.407407407407407E-2</v>
      </c>
      <c r="AC9" s="31">
        <f t="shared" si="5"/>
        <v>5.6270344763106897E-2</v>
      </c>
    </row>
    <row r="10" spans="1:29" x14ac:dyDescent="0.25">
      <c r="A10">
        <f>Data1!D12</f>
        <v>31</v>
      </c>
      <c r="B10" t="str">
        <f>Categorize!T10</f>
        <v>week premature</v>
      </c>
      <c r="D10">
        <f t="shared" si="0"/>
        <v>31</v>
      </c>
      <c r="E10" t="str">
        <f t="shared" si="1"/>
        <v>Null</v>
      </c>
      <c r="G10">
        <v>31</v>
      </c>
      <c r="H10">
        <v>19</v>
      </c>
      <c r="J10" s="31" t="s">
        <v>1590</v>
      </c>
      <c r="K10" s="31">
        <v>0.45895406109419012</v>
      </c>
      <c r="L10" s="31"/>
      <c r="O10" s="31">
        <v>27</v>
      </c>
      <c r="P10" s="31">
        <v>7</v>
      </c>
      <c r="Q10" s="31">
        <f t="shared" si="2"/>
        <v>7.2916666666666671E-2</v>
      </c>
      <c r="R10" s="31">
        <f t="shared" si="3"/>
        <v>6.923122258566837E-2</v>
      </c>
      <c r="Z10" s="31">
        <v>27</v>
      </c>
      <c r="AA10" s="31">
        <v>9</v>
      </c>
      <c r="AB10" s="31">
        <f t="shared" si="4"/>
        <v>4.1666666666666664E-2</v>
      </c>
      <c r="AC10" s="31">
        <f t="shared" si="5"/>
        <v>6.2658935703344257E-2</v>
      </c>
    </row>
    <row r="11" spans="1:29" x14ac:dyDescent="0.25">
      <c r="A11">
        <f>Data1!D13</f>
        <v>35</v>
      </c>
      <c r="B11" t="str">
        <f>Categorize!T11</f>
        <v>week premature</v>
      </c>
      <c r="D11">
        <f t="shared" si="0"/>
        <v>35</v>
      </c>
      <c r="E11" t="str">
        <f t="shared" si="1"/>
        <v>Null</v>
      </c>
      <c r="G11">
        <v>35</v>
      </c>
      <c r="H11">
        <v>38</v>
      </c>
      <c r="J11" s="31" t="s">
        <v>1591</v>
      </c>
      <c r="K11" s="31">
        <v>1.6522841441887575</v>
      </c>
      <c r="L11" s="31"/>
      <c r="O11" s="31">
        <v>28</v>
      </c>
      <c r="P11" s="31">
        <v>10</v>
      </c>
      <c r="Q11" s="31">
        <f t="shared" si="2"/>
        <v>0.10416666666666667</v>
      </c>
      <c r="R11" s="31">
        <f t="shared" si="3"/>
        <v>7.6168275646234365E-2</v>
      </c>
      <c r="Z11" s="31">
        <v>28</v>
      </c>
      <c r="AA11" s="31">
        <v>15</v>
      </c>
      <c r="AB11" s="31">
        <f t="shared" si="4"/>
        <v>6.9444444444444448E-2</v>
      </c>
      <c r="AC11" s="31">
        <f t="shared" si="5"/>
        <v>6.7572820708447834E-2</v>
      </c>
    </row>
    <row r="12" spans="1:29" x14ac:dyDescent="0.25">
      <c r="A12">
        <f>Data1!D14</f>
        <v>28</v>
      </c>
      <c r="B12" t="str">
        <f>Categorize!T12</f>
        <v>week premature</v>
      </c>
      <c r="D12">
        <f t="shared" si="0"/>
        <v>28</v>
      </c>
      <c r="E12" t="str">
        <f t="shared" si="1"/>
        <v>Null</v>
      </c>
      <c r="G12">
        <v>28</v>
      </c>
      <c r="H12">
        <v>34</v>
      </c>
      <c r="J12" s="70" t="s">
        <v>1592</v>
      </c>
      <c r="K12" s="70">
        <v>0.91790812218838003</v>
      </c>
      <c r="L12" s="31"/>
      <c r="O12" s="31">
        <v>29</v>
      </c>
      <c r="P12" s="31">
        <v>8</v>
      </c>
      <c r="Q12" s="31">
        <f t="shared" si="2"/>
        <v>8.3333333333333329E-2</v>
      </c>
      <c r="R12" s="31">
        <f t="shared" si="3"/>
        <v>8.0380244016540592E-2</v>
      </c>
      <c r="Z12" s="31">
        <v>29</v>
      </c>
      <c r="AA12" s="31">
        <v>21</v>
      </c>
      <c r="AB12" s="31">
        <f t="shared" si="4"/>
        <v>9.7222222222222224E-2</v>
      </c>
      <c r="AC12" s="31">
        <f t="shared" si="5"/>
        <v>7.0574316195683148E-2</v>
      </c>
    </row>
    <row r="13" spans="1:29" x14ac:dyDescent="0.25">
      <c r="A13">
        <f>Data1!D15</f>
        <v>26</v>
      </c>
      <c r="B13" t="str">
        <f>Categorize!T13</f>
        <v>week premature</v>
      </c>
      <c r="D13">
        <f t="shared" si="0"/>
        <v>26</v>
      </c>
      <c r="E13" t="str">
        <f t="shared" si="1"/>
        <v>Null</v>
      </c>
      <c r="G13">
        <v>26</v>
      </c>
      <c r="H13">
        <v>25</v>
      </c>
      <c r="J13" s="31" t="s">
        <v>1593</v>
      </c>
      <c r="K13" s="31">
        <v>1.9715466694452266</v>
      </c>
      <c r="L13" s="31"/>
      <c r="O13" s="31">
        <v>30</v>
      </c>
      <c r="P13" s="31">
        <v>5</v>
      </c>
      <c r="Q13" s="31">
        <f t="shared" si="2"/>
        <v>5.2083333333333336E-2</v>
      </c>
      <c r="R13" s="31">
        <f t="shared" si="3"/>
        <v>8.136311934252545E-2</v>
      </c>
      <c r="Z13" s="31">
        <v>30</v>
      </c>
      <c r="AA13" s="31">
        <v>15</v>
      </c>
      <c r="AB13" s="31">
        <f t="shared" si="4"/>
        <v>6.9444444444444448E-2</v>
      </c>
      <c r="AC13" s="31">
        <f t="shared" si="5"/>
        <v>7.1384990505345927E-2</v>
      </c>
    </row>
    <row r="14" spans="1:29" x14ac:dyDescent="0.25">
      <c r="A14">
        <f>Data1!D16</f>
        <v>20</v>
      </c>
      <c r="B14" t="str">
        <f>Categorize!T14</f>
        <v>week premature</v>
      </c>
      <c r="D14">
        <f t="shared" si="0"/>
        <v>20</v>
      </c>
      <c r="E14" t="str">
        <f t="shared" si="1"/>
        <v>Null</v>
      </c>
      <c r="G14">
        <v>20</v>
      </c>
      <c r="H14">
        <v>29</v>
      </c>
      <c r="O14" s="31">
        <v>31</v>
      </c>
      <c r="P14" s="31">
        <v>10</v>
      </c>
      <c r="Q14" s="31">
        <f t="shared" si="2"/>
        <v>0.10416666666666667</v>
      </c>
      <c r="R14" s="31">
        <f t="shared" si="3"/>
        <v>7.8996697240615171E-2</v>
      </c>
      <c r="Z14" s="31">
        <v>31</v>
      </c>
      <c r="AA14" s="31">
        <v>13</v>
      </c>
      <c r="AB14" s="31">
        <f t="shared" si="4"/>
        <v>6.0185185185185182E-2</v>
      </c>
      <c r="AC14" s="31">
        <f t="shared" si="5"/>
        <v>6.9928261248501059E-2</v>
      </c>
    </row>
    <row r="15" spans="1:29" x14ac:dyDescent="0.25">
      <c r="A15">
        <f>Data1!D17</f>
        <v>27</v>
      </c>
      <c r="B15" t="str">
        <f>Categorize!T15</f>
        <v>week premature</v>
      </c>
      <c r="D15">
        <f t="shared" si="0"/>
        <v>27</v>
      </c>
      <c r="E15" t="str">
        <f t="shared" si="1"/>
        <v>Null</v>
      </c>
      <c r="G15">
        <v>27</v>
      </c>
      <c r="H15">
        <v>35</v>
      </c>
      <c r="J15" s="70" t="s">
        <v>1604</v>
      </c>
      <c r="O15" s="31">
        <v>32</v>
      </c>
      <c r="P15" s="31">
        <v>4</v>
      </c>
      <c r="Q15" s="31">
        <f t="shared" si="2"/>
        <v>4.1666666666666664E-2</v>
      </c>
      <c r="R15" s="31">
        <f t="shared" si="3"/>
        <v>7.3568745743362515E-2</v>
      </c>
      <c r="Z15" s="31">
        <v>32</v>
      </c>
      <c r="AA15" s="31">
        <v>11</v>
      </c>
      <c r="AB15" s="31">
        <f t="shared" si="4"/>
        <v>5.0925925925925923E-2</v>
      </c>
      <c r="AC15" s="31">
        <f t="shared" si="5"/>
        <v>6.6341326317738952E-2</v>
      </c>
    </row>
    <row r="16" spans="1:29" x14ac:dyDescent="0.25">
      <c r="A16">
        <f>Data1!D18</f>
        <v>29</v>
      </c>
      <c r="B16" t="str">
        <f>Categorize!T16</f>
        <v>week premature</v>
      </c>
      <c r="D16">
        <f t="shared" si="0"/>
        <v>29</v>
      </c>
      <c r="E16" t="str">
        <f t="shared" si="1"/>
        <v>Null</v>
      </c>
      <c r="G16">
        <v>29</v>
      </c>
      <c r="H16">
        <v>35</v>
      </c>
      <c r="J16" s="70" t="s">
        <v>1665</v>
      </c>
      <c r="K16" s="70">
        <f>SUM(P2:P27)</f>
        <v>96</v>
      </c>
      <c r="O16" s="31">
        <v>33</v>
      </c>
      <c r="P16" s="31">
        <v>7</v>
      </c>
      <c r="Q16" s="31">
        <f t="shared" si="2"/>
        <v>7.2916666666666671E-2</v>
      </c>
      <c r="R16" s="31">
        <f t="shared" si="3"/>
        <v>6.5717471160079574E-2</v>
      </c>
      <c r="Z16" s="31">
        <v>33</v>
      </c>
      <c r="AA16" s="31">
        <v>9</v>
      </c>
      <c r="AB16" s="31">
        <f t="shared" si="4"/>
        <v>4.1666666666666664E-2</v>
      </c>
      <c r="AC16" s="31">
        <f t="shared" si="5"/>
        <v>6.0953853426524568E-2</v>
      </c>
    </row>
    <row r="17" spans="1:29" x14ac:dyDescent="0.25">
      <c r="A17">
        <f>Data1!D19</f>
        <v>24</v>
      </c>
      <c r="B17" t="str">
        <f>Categorize!T17</f>
        <v>week premature</v>
      </c>
      <c r="D17">
        <f t="shared" si="0"/>
        <v>24</v>
      </c>
      <c r="E17" t="str">
        <f t="shared" si="1"/>
        <v>Null</v>
      </c>
      <c r="G17">
        <v>24</v>
      </c>
      <c r="H17">
        <v>39</v>
      </c>
      <c r="J17" s="70" t="s">
        <v>1584</v>
      </c>
      <c r="K17" s="70">
        <f>AVERAGE(G2:G97)</f>
        <v>29.791666666666668</v>
      </c>
      <c r="O17" s="31">
        <v>34</v>
      </c>
      <c r="P17" s="31">
        <v>7</v>
      </c>
      <c r="Q17" s="31">
        <f t="shared" si="2"/>
        <v>7.2916666666666671E-2</v>
      </c>
      <c r="R17" s="31">
        <f t="shared" si="3"/>
        <v>5.6308169367560876E-2</v>
      </c>
      <c r="Z17" s="31">
        <v>34</v>
      </c>
      <c r="AA17" s="31">
        <v>7</v>
      </c>
      <c r="AB17" s="31">
        <f t="shared" si="4"/>
        <v>3.2407407407407406E-2</v>
      </c>
      <c r="AC17" s="31">
        <f t="shared" si="5"/>
        <v>5.4238014065158907E-2</v>
      </c>
    </row>
    <row r="18" spans="1:29" x14ac:dyDescent="0.25">
      <c r="A18">
        <f>Data1!D20</f>
        <v>27</v>
      </c>
      <c r="B18" t="str">
        <f>Categorize!T18</f>
        <v>week premature</v>
      </c>
      <c r="D18">
        <f t="shared" si="0"/>
        <v>27</v>
      </c>
      <c r="E18" t="str">
        <f t="shared" si="1"/>
        <v>Null</v>
      </c>
      <c r="G18">
        <v>27</v>
      </c>
      <c r="H18">
        <v>41</v>
      </c>
      <c r="J18" s="70" t="s">
        <v>1666</v>
      </c>
      <c r="K18" s="70">
        <f>STDEV(G2:G97)</f>
        <v>4.8988004260262565</v>
      </c>
      <c r="O18" s="31">
        <v>35</v>
      </c>
      <c r="P18" s="31">
        <v>6</v>
      </c>
      <c r="Q18" s="31">
        <f t="shared" si="2"/>
        <v>6.25E-2</v>
      </c>
      <c r="R18" s="31">
        <f t="shared" si="3"/>
        <v>4.6276983994826097E-2</v>
      </c>
      <c r="Z18" s="31">
        <v>35</v>
      </c>
      <c r="AA18" s="31">
        <v>14</v>
      </c>
      <c r="AB18" s="31">
        <f t="shared" si="4"/>
        <v>6.4814814814814811E-2</v>
      </c>
      <c r="AC18" s="31">
        <f t="shared" si="5"/>
        <v>4.6740353087605123E-2</v>
      </c>
    </row>
    <row r="19" spans="1:29" x14ac:dyDescent="0.25">
      <c r="A19">
        <f>Data1!D21</f>
        <v>37</v>
      </c>
      <c r="B19" t="str">
        <f>Categorize!T19</f>
        <v>week premature</v>
      </c>
      <c r="D19">
        <f t="shared" si="0"/>
        <v>37</v>
      </c>
      <c r="E19" t="str">
        <f t="shared" si="1"/>
        <v>Null</v>
      </c>
      <c r="G19">
        <v>37</v>
      </c>
      <c r="H19">
        <v>29</v>
      </c>
      <c r="O19" s="31">
        <v>36</v>
      </c>
      <c r="P19" s="31">
        <v>4</v>
      </c>
      <c r="Q19" s="31">
        <f t="shared" si="2"/>
        <v>4.1666666666666664E-2</v>
      </c>
      <c r="R19" s="31">
        <f t="shared" si="3"/>
        <v>3.6480582092603721E-2</v>
      </c>
      <c r="Z19" s="31">
        <v>36</v>
      </c>
      <c r="AA19" s="31">
        <v>6</v>
      </c>
      <c r="AB19" s="31">
        <f t="shared" si="4"/>
        <v>2.7777777777777776E-2</v>
      </c>
      <c r="AC19" s="31">
        <f t="shared" si="5"/>
        <v>3.9009087797878525E-2</v>
      </c>
    </row>
    <row r="20" spans="1:29" x14ac:dyDescent="0.25">
      <c r="A20">
        <f>Data1!D22</f>
        <v>30</v>
      </c>
      <c r="B20" t="str">
        <f>Categorize!T20</f>
        <v>week premature</v>
      </c>
      <c r="D20">
        <f t="shared" si="0"/>
        <v>30</v>
      </c>
      <c r="E20" t="str">
        <f t="shared" si="1"/>
        <v>Null</v>
      </c>
      <c r="G20">
        <v>30</v>
      </c>
      <c r="H20">
        <v>23</v>
      </c>
      <c r="J20" s="79" t="s">
        <v>1605</v>
      </c>
      <c r="O20" s="31">
        <v>37</v>
      </c>
      <c r="P20" s="31">
        <v>2</v>
      </c>
      <c r="Q20" s="31">
        <f t="shared" si="2"/>
        <v>2.0833333333333332E-2</v>
      </c>
      <c r="R20" s="31">
        <f t="shared" si="3"/>
        <v>2.7584273204294567E-2</v>
      </c>
      <c r="Z20" s="31">
        <v>37</v>
      </c>
      <c r="AA20" s="31">
        <v>6</v>
      </c>
      <c r="AB20" s="31">
        <f t="shared" si="4"/>
        <v>2.7777777777777776E-2</v>
      </c>
      <c r="AC20" s="31">
        <f t="shared" si="5"/>
        <v>3.1530089033550972E-2</v>
      </c>
    </row>
    <row r="21" spans="1:29" x14ac:dyDescent="0.25">
      <c r="A21">
        <f>Data1!D23</f>
        <v>23</v>
      </c>
      <c r="B21" t="str">
        <f>Categorize!T21</f>
        <v>week premature</v>
      </c>
      <c r="D21">
        <f t="shared" si="0"/>
        <v>23</v>
      </c>
      <c r="E21" t="str">
        <f t="shared" si="1"/>
        <v>Null</v>
      </c>
      <c r="G21">
        <v>23</v>
      </c>
      <c r="H21">
        <v>29</v>
      </c>
      <c r="J21" s="70" t="s">
        <v>1665</v>
      </c>
      <c r="K21" s="70">
        <f>SUM(AA2:AA27)</f>
        <v>216</v>
      </c>
      <c r="O21" s="31">
        <v>38</v>
      </c>
      <c r="P21" s="31">
        <v>0</v>
      </c>
      <c r="Q21" s="31">
        <f t="shared" si="2"/>
        <v>0</v>
      </c>
      <c r="R21" s="31">
        <f t="shared" si="3"/>
        <v>2.0006190756810528E-2</v>
      </c>
      <c r="Z21" s="31">
        <v>38</v>
      </c>
      <c r="AA21" s="31">
        <v>7</v>
      </c>
      <c r="AB21" s="31">
        <f t="shared" si="4"/>
        <v>3.2407407407407406E-2</v>
      </c>
      <c r="AC21" s="31">
        <f t="shared" si="5"/>
        <v>2.4681423040086841E-2</v>
      </c>
    </row>
    <row r="22" spans="1:29" x14ac:dyDescent="0.25">
      <c r="A22">
        <f>Data1!D24</f>
        <v>31</v>
      </c>
      <c r="B22" t="str">
        <f>Categorize!T22</f>
        <v>week premature</v>
      </c>
      <c r="D22">
        <f t="shared" si="0"/>
        <v>31</v>
      </c>
      <c r="E22" t="str">
        <f t="shared" si="1"/>
        <v>Null</v>
      </c>
      <c r="G22">
        <v>31</v>
      </c>
      <c r="H22">
        <v>30</v>
      </c>
      <c r="J22" s="70" t="s">
        <v>1584</v>
      </c>
      <c r="K22" s="70">
        <f>AVERAGE(H2:H217)</f>
        <v>29.856481481481481</v>
      </c>
      <c r="O22" s="31">
        <v>39</v>
      </c>
      <c r="P22" s="31">
        <v>1</v>
      </c>
      <c r="Q22" s="31">
        <f t="shared" si="2"/>
        <v>1.0416666666666666E-2</v>
      </c>
      <c r="R22" s="31">
        <f t="shared" si="3"/>
        <v>1.3917791913452719E-2</v>
      </c>
      <c r="Z22" s="31">
        <v>39</v>
      </c>
      <c r="AA22" s="31">
        <v>5</v>
      </c>
      <c r="AB22" s="31">
        <f t="shared" si="4"/>
        <v>2.3148148148148147E-2</v>
      </c>
      <c r="AC22" s="31">
        <f t="shared" si="5"/>
        <v>1.8711163391148346E-2</v>
      </c>
    </row>
    <row r="23" spans="1:29" x14ac:dyDescent="0.25">
      <c r="A23">
        <f>Data1!D25</f>
        <v>32</v>
      </c>
      <c r="B23" t="str">
        <f>Categorize!T23</f>
        <v>week premature</v>
      </c>
      <c r="D23">
        <f t="shared" si="0"/>
        <v>32</v>
      </c>
      <c r="E23" t="str">
        <f t="shared" si="1"/>
        <v>Null</v>
      </c>
      <c r="G23">
        <v>32</v>
      </c>
      <c r="H23">
        <v>31</v>
      </c>
      <c r="J23" s="70" t="s">
        <v>1666</v>
      </c>
      <c r="K23" s="70">
        <f>STDEV(H2:H217)</f>
        <v>5.5867579839964874</v>
      </c>
      <c r="O23" s="31">
        <v>40</v>
      </c>
      <c r="P23" s="31">
        <v>1</v>
      </c>
      <c r="Q23" s="31">
        <f t="shared" si="2"/>
        <v>1.0416666666666666E-2</v>
      </c>
      <c r="R23" s="31">
        <f t="shared" si="3"/>
        <v>9.2870834147542082E-3</v>
      </c>
      <c r="Z23" s="31">
        <v>40</v>
      </c>
      <c r="AA23" s="31">
        <v>4</v>
      </c>
      <c r="AB23" s="31">
        <f t="shared" si="4"/>
        <v>1.8518518518518517E-2</v>
      </c>
      <c r="AC23" s="31">
        <f t="shared" si="5"/>
        <v>1.3737793465337152E-2</v>
      </c>
    </row>
    <row r="24" spans="1:29" x14ac:dyDescent="0.25">
      <c r="A24">
        <f>Data1!D26</f>
        <v>21</v>
      </c>
      <c r="B24" t="str">
        <f>Categorize!T24</f>
        <v>week premature</v>
      </c>
      <c r="D24">
        <f t="shared" si="0"/>
        <v>21</v>
      </c>
      <c r="E24" t="str">
        <f t="shared" si="1"/>
        <v>Null</v>
      </c>
      <c r="G24">
        <v>21</v>
      </c>
      <c r="H24">
        <v>29</v>
      </c>
      <c r="O24" s="31">
        <v>41</v>
      </c>
      <c r="P24" s="31">
        <v>0</v>
      </c>
      <c r="Q24" s="31">
        <f t="shared" si="2"/>
        <v>0</v>
      </c>
      <c r="R24" s="31">
        <f t="shared" si="3"/>
        <v>5.9441728168478057E-3</v>
      </c>
      <c r="Z24" s="31">
        <v>41</v>
      </c>
      <c r="AA24" s="31">
        <v>4</v>
      </c>
      <c r="AB24" s="31">
        <f t="shared" si="4"/>
        <v>1.8518518518518517E-2</v>
      </c>
      <c r="AC24" s="31">
        <f t="shared" si="5"/>
        <v>9.7682950975389923E-3</v>
      </c>
    </row>
    <row r="25" spans="1:29" x14ac:dyDescent="0.25">
      <c r="A25">
        <f>Data1!D27</f>
        <v>31</v>
      </c>
      <c r="B25" t="str">
        <f>Categorize!T25</f>
        <v>week premature</v>
      </c>
      <c r="D25">
        <f t="shared" si="0"/>
        <v>31</v>
      </c>
      <c r="E25" t="str">
        <f t="shared" si="1"/>
        <v>Null</v>
      </c>
      <c r="G25">
        <v>31</v>
      </c>
      <c r="H25">
        <v>29</v>
      </c>
      <c r="O25" s="31">
        <v>42</v>
      </c>
      <c r="P25" s="31">
        <v>2</v>
      </c>
      <c r="Q25" s="31">
        <f t="shared" si="2"/>
        <v>2.0833333333333332E-2</v>
      </c>
      <c r="R25" s="31">
        <f t="shared" si="3"/>
        <v>3.6492749170006855E-3</v>
      </c>
      <c r="Z25" s="31">
        <v>42</v>
      </c>
      <c r="AA25" s="31">
        <v>2</v>
      </c>
      <c r="AB25" s="31">
        <f t="shared" si="4"/>
        <v>9.2592592592592587E-3</v>
      </c>
      <c r="AC25" s="31">
        <f t="shared" si="5"/>
        <v>6.726763448534118E-3</v>
      </c>
    </row>
    <row r="26" spans="1:29" x14ac:dyDescent="0.25">
      <c r="A26">
        <f>Data1!D28</f>
        <v>22</v>
      </c>
      <c r="B26" t="str">
        <f>Categorize!T26</f>
        <v>week premature</v>
      </c>
      <c r="D26">
        <f t="shared" si="0"/>
        <v>22</v>
      </c>
      <c r="E26" t="str">
        <f t="shared" si="1"/>
        <v>Null</v>
      </c>
      <c r="G26">
        <v>22</v>
      </c>
      <c r="H26">
        <v>29</v>
      </c>
      <c r="O26" s="31">
        <v>43</v>
      </c>
      <c r="P26" s="31">
        <v>0</v>
      </c>
      <c r="Q26" s="31">
        <f t="shared" si="2"/>
        <v>0</v>
      </c>
      <c r="R26" s="31">
        <f t="shared" si="3"/>
        <v>2.1489425761545998E-3</v>
      </c>
      <c r="Z26" s="31">
        <v>43</v>
      </c>
      <c r="AA26" s="31">
        <v>1</v>
      </c>
      <c r="AB26" s="80">
        <f t="shared" si="4"/>
        <v>4.6296296296296294E-3</v>
      </c>
      <c r="AC26" s="31">
        <f t="shared" si="5"/>
        <v>4.4862052239890383E-3</v>
      </c>
    </row>
    <row r="27" spans="1:29" x14ac:dyDescent="0.25">
      <c r="A27">
        <f>Data1!D29</f>
        <v>30</v>
      </c>
      <c r="B27" t="str">
        <f>Categorize!T27</f>
        <v>week premature</v>
      </c>
      <c r="D27">
        <f t="shared" si="0"/>
        <v>30</v>
      </c>
      <c r="E27" t="str">
        <f t="shared" si="1"/>
        <v>Null</v>
      </c>
      <c r="G27">
        <v>30</v>
      </c>
      <c r="H27">
        <v>30</v>
      </c>
      <c r="O27" s="31">
        <v>44</v>
      </c>
      <c r="P27" s="31">
        <v>0</v>
      </c>
      <c r="Q27" s="31">
        <f t="shared" si="2"/>
        <v>0</v>
      </c>
      <c r="R27" s="31">
        <f t="shared" si="3"/>
        <v>1.2137971477159597E-3</v>
      </c>
      <c r="Z27" s="31">
        <v>44</v>
      </c>
      <c r="AA27" s="83">
        <v>1</v>
      </c>
      <c r="AB27" s="31">
        <f t="shared" si="4"/>
        <v>4.6296296296296294E-3</v>
      </c>
      <c r="AC27" s="31">
        <f t="shared" si="5"/>
        <v>2.89759520488148E-3</v>
      </c>
    </row>
    <row r="28" spans="1:29" x14ac:dyDescent="0.25">
      <c r="A28">
        <f>Data1!D30</f>
        <v>24</v>
      </c>
      <c r="B28" t="str">
        <f>Categorize!T28</f>
        <v>week premature</v>
      </c>
      <c r="D28">
        <f t="shared" si="0"/>
        <v>24</v>
      </c>
      <c r="E28" t="str">
        <f t="shared" si="1"/>
        <v>Null</v>
      </c>
      <c r="G28">
        <v>24</v>
      </c>
      <c r="H28">
        <v>25</v>
      </c>
      <c r="P28">
        <v>0</v>
      </c>
      <c r="AA28">
        <v>0</v>
      </c>
    </row>
    <row r="29" spans="1:29" x14ac:dyDescent="0.25">
      <c r="A29">
        <f>Data1!D31</f>
        <v>31</v>
      </c>
      <c r="B29" t="str">
        <f>Categorize!T29</f>
        <v>week premature</v>
      </c>
      <c r="D29">
        <f t="shared" si="0"/>
        <v>31</v>
      </c>
      <c r="E29" t="str">
        <f t="shared" si="1"/>
        <v>Null</v>
      </c>
      <c r="G29">
        <v>31</v>
      </c>
      <c r="H29">
        <v>30</v>
      </c>
    </row>
    <row r="30" spans="1:29" x14ac:dyDescent="0.25">
      <c r="A30">
        <f>Data1!D32</f>
        <v>20</v>
      </c>
      <c r="B30" t="str">
        <f>Categorize!T30</f>
        <v>week premature</v>
      </c>
      <c r="D30">
        <f t="shared" si="0"/>
        <v>20</v>
      </c>
      <c r="E30" t="str">
        <f t="shared" si="1"/>
        <v>Null</v>
      </c>
      <c r="G30">
        <v>20</v>
      </c>
      <c r="H30">
        <v>29</v>
      </c>
    </row>
    <row r="31" spans="1:29" x14ac:dyDescent="0.25">
      <c r="A31">
        <f>Data1!D33</f>
        <v>42</v>
      </c>
      <c r="B31" t="str">
        <f>Categorize!T31</f>
        <v>week premature</v>
      </c>
      <c r="D31">
        <f t="shared" si="0"/>
        <v>42</v>
      </c>
      <c r="E31" t="str">
        <f t="shared" si="1"/>
        <v>Null</v>
      </c>
      <c r="G31">
        <v>42</v>
      </c>
      <c r="H31">
        <v>35</v>
      </c>
    </row>
    <row r="32" spans="1:29" x14ac:dyDescent="0.25">
      <c r="A32">
        <f>Data1!D34</f>
        <v>32</v>
      </c>
      <c r="B32" t="str">
        <f>Categorize!T32</f>
        <v>week premature</v>
      </c>
      <c r="D32">
        <f t="shared" si="0"/>
        <v>32</v>
      </c>
      <c r="E32" t="str">
        <f t="shared" si="1"/>
        <v>Null</v>
      </c>
      <c r="G32">
        <v>32</v>
      </c>
      <c r="H32">
        <v>41</v>
      </c>
    </row>
    <row r="33" spans="1:8" x14ac:dyDescent="0.25">
      <c r="A33">
        <f>Data1!D35</f>
        <v>28</v>
      </c>
      <c r="B33" t="str">
        <f>Categorize!T33</f>
        <v>week premature</v>
      </c>
      <c r="D33">
        <f t="shared" si="0"/>
        <v>28</v>
      </c>
      <c r="E33" t="str">
        <f t="shared" si="1"/>
        <v>Null</v>
      </c>
      <c r="G33">
        <v>28</v>
      </c>
      <c r="H33">
        <v>33</v>
      </c>
    </row>
    <row r="34" spans="1:8" x14ac:dyDescent="0.25">
      <c r="A34">
        <f>Data1!D36</f>
        <v>24</v>
      </c>
      <c r="B34" t="str">
        <f>Categorize!T34</f>
        <v>week premature</v>
      </c>
      <c r="D34">
        <f t="shared" si="0"/>
        <v>24</v>
      </c>
      <c r="E34" t="str">
        <f t="shared" si="1"/>
        <v>Null</v>
      </c>
      <c r="G34">
        <v>24</v>
      </c>
      <c r="H34">
        <v>31</v>
      </c>
    </row>
    <row r="35" spans="1:8" x14ac:dyDescent="0.25">
      <c r="A35">
        <f>Data1!D37</f>
        <v>24</v>
      </c>
      <c r="B35" t="str">
        <f>Categorize!T35</f>
        <v>week premature</v>
      </c>
      <c r="D35">
        <f t="shared" si="0"/>
        <v>24</v>
      </c>
      <c r="E35" t="str">
        <f t="shared" si="1"/>
        <v>Null</v>
      </c>
      <c r="G35">
        <v>24</v>
      </c>
      <c r="H35">
        <v>22</v>
      </c>
    </row>
    <row r="36" spans="1:8" x14ac:dyDescent="0.25">
      <c r="A36">
        <f>Data1!D38</f>
        <v>34</v>
      </c>
      <c r="B36" t="str">
        <f>Categorize!T36</f>
        <v>week premature</v>
      </c>
      <c r="D36">
        <f t="shared" si="0"/>
        <v>34</v>
      </c>
      <c r="E36" t="str">
        <f t="shared" si="1"/>
        <v>Null</v>
      </c>
      <c r="G36">
        <v>34</v>
      </c>
      <c r="H36">
        <v>35</v>
      </c>
    </row>
    <row r="37" spans="1:8" x14ac:dyDescent="0.25">
      <c r="A37">
        <f>Data1!D39</f>
        <v>27</v>
      </c>
      <c r="B37" t="str">
        <f>Categorize!T37</f>
        <v>week premature</v>
      </c>
      <c r="D37">
        <f t="shared" si="0"/>
        <v>27</v>
      </c>
      <c r="E37" t="str">
        <f t="shared" si="1"/>
        <v>Null</v>
      </c>
      <c r="G37">
        <v>27</v>
      </c>
      <c r="H37">
        <v>27</v>
      </c>
    </row>
    <row r="38" spans="1:8" x14ac:dyDescent="0.25">
      <c r="A38">
        <f>Data1!D40</f>
        <v>36</v>
      </c>
      <c r="B38" t="str">
        <f>Categorize!T38</f>
        <v>week premature</v>
      </c>
      <c r="D38">
        <f t="shared" si="0"/>
        <v>36</v>
      </c>
      <c r="E38" t="str">
        <f t="shared" si="1"/>
        <v>Null</v>
      </c>
      <c r="G38">
        <v>36</v>
      </c>
      <c r="H38">
        <v>24</v>
      </c>
    </row>
    <row r="39" spans="1:8" x14ac:dyDescent="0.25">
      <c r="A39">
        <f>Data1!D41</f>
        <v>31</v>
      </c>
      <c r="B39" t="str">
        <f>Categorize!T39</f>
        <v>week premature</v>
      </c>
      <c r="D39">
        <f t="shared" si="0"/>
        <v>31</v>
      </c>
      <c r="E39" t="str">
        <f t="shared" si="1"/>
        <v>Null</v>
      </c>
      <c r="G39">
        <v>31</v>
      </c>
      <c r="H39">
        <v>29</v>
      </c>
    </row>
    <row r="40" spans="1:8" x14ac:dyDescent="0.25">
      <c r="A40">
        <f>Data1!D42</f>
        <v>36</v>
      </c>
      <c r="B40" t="str">
        <f>Categorize!T40</f>
        <v>week premature</v>
      </c>
      <c r="D40">
        <f t="shared" si="0"/>
        <v>36</v>
      </c>
      <c r="E40" t="str">
        <f t="shared" si="1"/>
        <v>Null</v>
      </c>
      <c r="G40">
        <v>36</v>
      </c>
      <c r="H40">
        <v>39</v>
      </c>
    </row>
    <row r="41" spans="1:8" x14ac:dyDescent="0.25">
      <c r="A41">
        <f>Data1!D43</f>
        <v>31</v>
      </c>
      <c r="B41" t="str">
        <f>Categorize!T41</f>
        <v>week premature</v>
      </c>
      <c r="D41">
        <f t="shared" si="0"/>
        <v>31</v>
      </c>
      <c r="E41" t="str">
        <f t="shared" si="1"/>
        <v>Null</v>
      </c>
      <c r="G41">
        <v>31</v>
      </c>
      <c r="H41">
        <v>26</v>
      </c>
    </row>
    <row r="42" spans="1:8" x14ac:dyDescent="0.25">
      <c r="A42">
        <f>Data1!D44</f>
        <v>33</v>
      </c>
      <c r="B42" t="str">
        <f>Categorize!T42</f>
        <v>week premature</v>
      </c>
      <c r="D42">
        <f t="shared" si="0"/>
        <v>33</v>
      </c>
      <c r="E42" t="str">
        <f t="shared" si="1"/>
        <v>Null</v>
      </c>
      <c r="G42">
        <v>33</v>
      </c>
      <c r="H42">
        <v>24</v>
      </c>
    </row>
    <row r="43" spans="1:8" x14ac:dyDescent="0.25">
      <c r="A43">
        <f>Data1!D45</f>
        <v>27</v>
      </c>
      <c r="B43" t="str">
        <f>Categorize!T43</f>
        <v>week premature</v>
      </c>
      <c r="D43">
        <f t="shared" si="0"/>
        <v>27</v>
      </c>
      <c r="E43" t="str">
        <f t="shared" si="1"/>
        <v>Null</v>
      </c>
      <c r="G43">
        <v>27</v>
      </c>
      <c r="H43">
        <v>26</v>
      </c>
    </row>
    <row r="44" spans="1:8" x14ac:dyDescent="0.25">
      <c r="A44">
        <f>Data1!D46</f>
        <v>29</v>
      </c>
      <c r="B44" t="str">
        <f>Categorize!T44</f>
        <v>week premature</v>
      </c>
      <c r="D44">
        <f t="shared" si="0"/>
        <v>29</v>
      </c>
      <c r="E44" t="str">
        <f t="shared" si="1"/>
        <v>Null</v>
      </c>
      <c r="G44">
        <v>29</v>
      </c>
      <c r="H44">
        <v>34</v>
      </c>
    </row>
    <row r="45" spans="1:8" x14ac:dyDescent="0.25">
      <c r="A45">
        <f>Data1!D47</f>
        <v>23</v>
      </c>
      <c r="B45" t="str">
        <f>Categorize!T45</f>
        <v>week premature</v>
      </c>
      <c r="D45">
        <f t="shared" si="0"/>
        <v>23</v>
      </c>
      <c r="E45" t="str">
        <f t="shared" si="1"/>
        <v>Null</v>
      </c>
      <c r="G45">
        <v>23</v>
      </c>
      <c r="H45">
        <v>28</v>
      </c>
    </row>
    <row r="46" spans="1:8" x14ac:dyDescent="0.25">
      <c r="A46">
        <f>Data1!D48</f>
        <v>32</v>
      </c>
      <c r="B46" t="str">
        <f>Categorize!T46</f>
        <v>week premature</v>
      </c>
      <c r="D46">
        <f t="shared" si="0"/>
        <v>32</v>
      </c>
      <c r="E46" t="str">
        <f t="shared" si="1"/>
        <v>Null</v>
      </c>
      <c r="G46">
        <v>32</v>
      </c>
      <c r="H46">
        <v>26</v>
      </c>
    </row>
    <row r="47" spans="1:8" x14ac:dyDescent="0.25">
      <c r="A47">
        <f>Data1!D49</f>
        <v>35</v>
      </c>
      <c r="B47" t="str">
        <f>Categorize!T47</f>
        <v>week premature</v>
      </c>
      <c r="D47">
        <f t="shared" si="0"/>
        <v>35</v>
      </c>
      <c r="E47" t="str">
        <f t="shared" si="1"/>
        <v>Null</v>
      </c>
      <c r="G47">
        <v>35</v>
      </c>
      <c r="H47">
        <v>20</v>
      </c>
    </row>
    <row r="48" spans="1:8" x14ac:dyDescent="0.25">
      <c r="A48">
        <f>Data1!D50</f>
        <v>28</v>
      </c>
      <c r="B48" t="str">
        <f>Categorize!T48</f>
        <v>week premature</v>
      </c>
      <c r="D48">
        <f t="shared" si="0"/>
        <v>28</v>
      </c>
      <c r="E48" t="str">
        <f t="shared" si="1"/>
        <v>Null</v>
      </c>
      <c r="G48">
        <v>28</v>
      </c>
      <c r="H48">
        <v>24</v>
      </c>
    </row>
    <row r="49" spans="1:8" x14ac:dyDescent="0.25">
      <c r="A49">
        <f>Data1!D51</f>
        <v>26</v>
      </c>
      <c r="B49" t="str">
        <f>Categorize!T49</f>
        <v>week premature</v>
      </c>
      <c r="D49">
        <f t="shared" si="0"/>
        <v>26</v>
      </c>
      <c r="E49" t="str">
        <f t="shared" si="1"/>
        <v>Null</v>
      </c>
      <c r="G49">
        <v>26</v>
      </c>
      <c r="H49">
        <v>21</v>
      </c>
    </row>
    <row r="50" spans="1:8" x14ac:dyDescent="0.25">
      <c r="A50">
        <f>Data1!D52</f>
        <v>27</v>
      </c>
      <c r="B50" t="str">
        <f>Categorize!T50</f>
        <v>week premature</v>
      </c>
      <c r="D50">
        <f t="shared" si="0"/>
        <v>27</v>
      </c>
      <c r="E50" t="str">
        <f t="shared" si="1"/>
        <v>Null</v>
      </c>
      <c r="G50">
        <v>27</v>
      </c>
      <c r="H50">
        <v>37</v>
      </c>
    </row>
    <row r="51" spans="1:8" x14ac:dyDescent="0.25">
      <c r="A51">
        <f>Data1!D53</f>
        <v>34</v>
      </c>
      <c r="B51" t="str">
        <f>Categorize!T51</f>
        <v>week premature</v>
      </c>
      <c r="D51">
        <f t="shared" si="0"/>
        <v>34</v>
      </c>
      <c r="E51" t="str">
        <f t="shared" si="1"/>
        <v>Null</v>
      </c>
      <c r="G51">
        <v>34</v>
      </c>
      <c r="H51">
        <v>32</v>
      </c>
    </row>
    <row r="52" spans="1:8" x14ac:dyDescent="0.25">
      <c r="A52">
        <f>Data1!D54</f>
        <v>29</v>
      </c>
      <c r="B52" t="str">
        <f>Categorize!T52</f>
        <v>week premature</v>
      </c>
      <c r="D52">
        <f t="shared" si="0"/>
        <v>29</v>
      </c>
      <c r="E52" t="str">
        <f t="shared" si="1"/>
        <v>Null</v>
      </c>
      <c r="G52">
        <v>29</v>
      </c>
      <c r="H52">
        <v>30</v>
      </c>
    </row>
    <row r="53" spans="1:8" x14ac:dyDescent="0.25">
      <c r="A53">
        <f>Data1!D55</f>
        <v>33</v>
      </c>
      <c r="B53" t="str">
        <f>Categorize!T53</f>
        <v>week premature</v>
      </c>
      <c r="D53">
        <f t="shared" si="0"/>
        <v>33</v>
      </c>
      <c r="E53" t="str">
        <f t="shared" si="1"/>
        <v>Null</v>
      </c>
      <c r="G53">
        <v>33</v>
      </c>
      <c r="H53">
        <v>33</v>
      </c>
    </row>
    <row r="54" spans="1:8" x14ac:dyDescent="0.25">
      <c r="A54">
        <f>Data1!D56</f>
        <v>28</v>
      </c>
      <c r="B54" t="str">
        <f>Categorize!T54</f>
        <v>week premature</v>
      </c>
      <c r="D54">
        <f t="shared" si="0"/>
        <v>28</v>
      </c>
      <c r="E54" t="str">
        <f t="shared" si="1"/>
        <v>Null</v>
      </c>
      <c r="G54">
        <v>28</v>
      </c>
      <c r="H54">
        <v>32</v>
      </c>
    </row>
    <row r="55" spans="1:8" x14ac:dyDescent="0.25">
      <c r="A55">
        <f>Data1!D57</f>
        <v>26</v>
      </c>
      <c r="B55" t="str">
        <f>Categorize!T55</f>
        <v>week premature</v>
      </c>
      <c r="D55">
        <f t="shared" si="0"/>
        <v>26</v>
      </c>
      <c r="E55" t="str">
        <f t="shared" si="1"/>
        <v>Null</v>
      </c>
      <c r="G55">
        <v>26</v>
      </c>
      <c r="H55">
        <v>25</v>
      </c>
    </row>
    <row r="56" spans="1:8" x14ac:dyDescent="0.25">
      <c r="A56">
        <f>Data1!D58</f>
        <v>35</v>
      </c>
      <c r="B56" t="str">
        <f>Categorize!T56</f>
        <v>week premature</v>
      </c>
      <c r="D56">
        <f t="shared" si="0"/>
        <v>35</v>
      </c>
      <c r="E56" t="str">
        <f t="shared" si="1"/>
        <v>Null</v>
      </c>
      <c r="G56">
        <v>35</v>
      </c>
      <c r="H56">
        <v>32</v>
      </c>
    </row>
    <row r="57" spans="1:8" x14ac:dyDescent="0.25">
      <c r="A57">
        <f>Data1!D59</f>
        <v>28</v>
      </c>
      <c r="B57" t="str">
        <f>Categorize!T57</f>
        <v>week premature</v>
      </c>
      <c r="D57">
        <f t="shared" si="0"/>
        <v>28</v>
      </c>
      <c r="E57" t="str">
        <f t="shared" si="1"/>
        <v>Null</v>
      </c>
      <c r="G57">
        <v>28</v>
      </c>
      <c r="H57">
        <v>21</v>
      </c>
    </row>
    <row r="58" spans="1:8" x14ac:dyDescent="0.25">
      <c r="A58">
        <f>Data1!D60</f>
        <v>25</v>
      </c>
      <c r="B58" t="str">
        <f>Categorize!T58</f>
        <v>week premature</v>
      </c>
      <c r="D58">
        <f t="shared" si="0"/>
        <v>25</v>
      </c>
      <c r="E58" t="str">
        <f t="shared" si="1"/>
        <v>Null</v>
      </c>
      <c r="G58">
        <v>25</v>
      </c>
      <c r="H58">
        <v>36</v>
      </c>
    </row>
    <row r="59" spans="1:8" x14ac:dyDescent="0.25">
      <c r="A59">
        <f>Data1!D61</f>
        <v>35</v>
      </c>
      <c r="B59" t="str">
        <f>Categorize!T59</f>
        <v>week premature</v>
      </c>
      <c r="D59">
        <f t="shared" si="0"/>
        <v>35</v>
      </c>
      <c r="E59" t="str">
        <f t="shared" si="1"/>
        <v>Null</v>
      </c>
      <c r="G59">
        <v>35</v>
      </c>
      <c r="H59">
        <v>26</v>
      </c>
    </row>
    <row r="60" spans="1:8" x14ac:dyDescent="0.25">
      <c r="A60">
        <f>Data1!D62</f>
        <v>30</v>
      </c>
      <c r="B60" t="str">
        <f>Categorize!T60</f>
        <v>week premature</v>
      </c>
      <c r="D60">
        <f t="shared" si="0"/>
        <v>30</v>
      </c>
      <c r="E60" t="str">
        <f t="shared" si="1"/>
        <v>Null</v>
      </c>
      <c r="G60">
        <v>30</v>
      </c>
      <c r="H60">
        <v>32</v>
      </c>
    </row>
    <row r="61" spans="1:8" x14ac:dyDescent="0.25">
      <c r="A61">
        <f>Data1!D63</f>
        <v>40</v>
      </c>
      <c r="B61" t="str">
        <f>Categorize!T61</f>
        <v>week premature</v>
      </c>
      <c r="D61">
        <f t="shared" si="0"/>
        <v>40</v>
      </c>
      <c r="E61" t="str">
        <f t="shared" si="1"/>
        <v>Null</v>
      </c>
      <c r="G61">
        <v>40</v>
      </c>
      <c r="H61">
        <v>26</v>
      </c>
    </row>
    <row r="62" spans="1:8" x14ac:dyDescent="0.25">
      <c r="A62">
        <f>Data1!D64</f>
        <v>31</v>
      </c>
      <c r="B62" t="str">
        <f>Categorize!T62</f>
        <v>week premature</v>
      </c>
      <c r="D62">
        <f t="shared" si="0"/>
        <v>31</v>
      </c>
      <c r="E62" t="str">
        <f t="shared" si="1"/>
        <v>Null</v>
      </c>
      <c r="G62">
        <v>31</v>
      </c>
      <c r="H62">
        <v>35</v>
      </c>
    </row>
    <row r="63" spans="1:8" x14ac:dyDescent="0.25">
      <c r="A63">
        <f>Data1!D65</f>
        <v>27</v>
      </c>
      <c r="B63" t="str">
        <f>Categorize!T63</f>
        <v>week premature</v>
      </c>
      <c r="D63">
        <f t="shared" si="0"/>
        <v>27</v>
      </c>
      <c r="E63" t="str">
        <f t="shared" si="1"/>
        <v>Null</v>
      </c>
      <c r="G63">
        <v>27</v>
      </c>
      <c r="H63">
        <v>40</v>
      </c>
    </row>
    <row r="64" spans="1:8" x14ac:dyDescent="0.25">
      <c r="A64">
        <f>Data1!D66</f>
        <v>29</v>
      </c>
      <c r="B64" t="str">
        <f>Categorize!T64</f>
        <v>week premature</v>
      </c>
      <c r="D64">
        <f t="shared" si="0"/>
        <v>29</v>
      </c>
      <c r="E64" t="str">
        <f t="shared" si="1"/>
        <v>Null</v>
      </c>
      <c r="G64">
        <v>29</v>
      </c>
      <c r="H64">
        <v>29</v>
      </c>
    </row>
    <row r="65" spans="1:8" x14ac:dyDescent="0.25">
      <c r="A65">
        <f>Data1!D67</f>
        <v>34</v>
      </c>
      <c r="B65" t="str">
        <f>Categorize!T65</f>
        <v>week premature</v>
      </c>
      <c r="D65">
        <f t="shared" si="0"/>
        <v>34</v>
      </c>
      <c r="E65" t="str">
        <f t="shared" si="1"/>
        <v>Null</v>
      </c>
      <c r="G65">
        <v>34</v>
      </c>
      <c r="H65">
        <v>33</v>
      </c>
    </row>
    <row r="66" spans="1:8" x14ac:dyDescent="0.25">
      <c r="A66">
        <f>Data1!D68</f>
        <v>37</v>
      </c>
      <c r="B66" t="str">
        <f>Categorize!T66</f>
        <v>week premature</v>
      </c>
      <c r="D66">
        <f t="shared" si="0"/>
        <v>37</v>
      </c>
      <c r="E66" t="str">
        <f t="shared" si="1"/>
        <v>Null</v>
      </c>
      <c r="G66">
        <v>37</v>
      </c>
      <c r="H66">
        <v>33</v>
      </c>
    </row>
    <row r="67" spans="1:8" x14ac:dyDescent="0.25">
      <c r="A67">
        <f>Data1!D69</f>
        <v>22</v>
      </c>
      <c r="B67" t="str">
        <f>Categorize!T67</f>
        <v>week premature</v>
      </c>
      <c r="D67">
        <f t="shared" ref="D67:D130" si="6">IF(B67="week premature",A67,"Null")</f>
        <v>22</v>
      </c>
      <c r="E67" t="str">
        <f t="shared" ref="E67:E130" si="7">IF(B67="week not premature",A67,"Null")</f>
        <v>Null</v>
      </c>
      <c r="G67">
        <v>22</v>
      </c>
      <c r="H67">
        <v>28</v>
      </c>
    </row>
    <row r="68" spans="1:8" x14ac:dyDescent="0.25">
      <c r="A68">
        <f>Data1!D70</f>
        <v>23</v>
      </c>
      <c r="B68" t="str">
        <f>Categorize!T68</f>
        <v>week premature</v>
      </c>
      <c r="D68">
        <f t="shared" si="6"/>
        <v>23</v>
      </c>
      <c r="E68" t="str">
        <f t="shared" si="7"/>
        <v>Null</v>
      </c>
      <c r="G68">
        <v>23</v>
      </c>
      <c r="H68">
        <v>25</v>
      </c>
    </row>
    <row r="69" spans="1:8" x14ac:dyDescent="0.25">
      <c r="A69">
        <f>Data1!D71</f>
        <v>28</v>
      </c>
      <c r="B69" t="str">
        <f>Categorize!T69</f>
        <v>week premature</v>
      </c>
      <c r="D69">
        <f t="shared" si="6"/>
        <v>28</v>
      </c>
      <c r="E69" t="str">
        <f t="shared" si="7"/>
        <v>Null</v>
      </c>
      <c r="G69">
        <v>28</v>
      </c>
      <c r="H69">
        <v>41</v>
      </c>
    </row>
    <row r="70" spans="1:8" x14ac:dyDescent="0.25">
      <c r="A70">
        <f>Data1!D72</f>
        <v>25</v>
      </c>
      <c r="B70" t="str">
        <f>Categorize!T70</f>
        <v>week premature</v>
      </c>
      <c r="D70">
        <f t="shared" si="6"/>
        <v>25</v>
      </c>
      <c r="E70" t="str">
        <f t="shared" si="7"/>
        <v>Null</v>
      </c>
      <c r="G70">
        <v>25</v>
      </c>
      <c r="H70">
        <v>37</v>
      </c>
    </row>
    <row r="71" spans="1:8" x14ac:dyDescent="0.25">
      <c r="A71">
        <f>Data1!D73</f>
        <v>31</v>
      </c>
      <c r="B71" t="str">
        <f>Categorize!T71</f>
        <v>week premature</v>
      </c>
      <c r="D71">
        <f t="shared" si="6"/>
        <v>31</v>
      </c>
      <c r="E71" t="str">
        <f t="shared" si="7"/>
        <v>Null</v>
      </c>
      <c r="G71">
        <v>31</v>
      </c>
      <c r="H71">
        <v>27</v>
      </c>
    </row>
    <row r="72" spans="1:8" x14ac:dyDescent="0.25">
      <c r="A72">
        <f>Data1!D74</f>
        <v>28</v>
      </c>
      <c r="B72" t="str">
        <f>Categorize!T72</f>
        <v>week premature</v>
      </c>
      <c r="D72">
        <f t="shared" si="6"/>
        <v>28</v>
      </c>
      <c r="E72" t="str">
        <f t="shared" si="7"/>
        <v>Null</v>
      </c>
      <c r="G72">
        <v>28</v>
      </c>
      <c r="H72">
        <v>29</v>
      </c>
    </row>
    <row r="73" spans="1:8" x14ac:dyDescent="0.25">
      <c r="A73">
        <f>Data1!D75</f>
        <v>21</v>
      </c>
      <c r="B73" t="str">
        <f>Categorize!T73</f>
        <v>week premature</v>
      </c>
      <c r="D73">
        <f t="shared" si="6"/>
        <v>21</v>
      </c>
      <c r="E73" t="str">
        <f t="shared" si="7"/>
        <v>Null</v>
      </c>
      <c r="G73">
        <v>21</v>
      </c>
      <c r="H73">
        <v>29</v>
      </c>
    </row>
    <row r="74" spans="1:8" x14ac:dyDescent="0.25">
      <c r="A74">
        <f>Data1!D76</f>
        <v>20</v>
      </c>
      <c r="B74" t="str">
        <f>Categorize!T74</f>
        <v>week premature</v>
      </c>
      <c r="D74">
        <f t="shared" si="6"/>
        <v>20</v>
      </c>
      <c r="E74" t="str">
        <f t="shared" si="7"/>
        <v>Null</v>
      </c>
      <c r="G74">
        <v>20</v>
      </c>
      <c r="H74">
        <v>29</v>
      </c>
    </row>
    <row r="75" spans="1:8" x14ac:dyDescent="0.25">
      <c r="A75">
        <f>Data1!D77</f>
        <v>42</v>
      </c>
      <c r="B75" t="str">
        <f>Categorize!T75</f>
        <v>week premature</v>
      </c>
      <c r="D75">
        <f t="shared" si="6"/>
        <v>42</v>
      </c>
      <c r="E75" t="str">
        <f t="shared" si="7"/>
        <v>Null</v>
      </c>
      <c r="G75">
        <v>42</v>
      </c>
      <c r="H75">
        <v>23</v>
      </c>
    </row>
    <row r="76" spans="1:8" x14ac:dyDescent="0.25">
      <c r="A76">
        <f>Data1!D78</f>
        <v>28</v>
      </c>
      <c r="B76" t="str">
        <f>Categorize!T76</f>
        <v>week premature</v>
      </c>
      <c r="D76">
        <f t="shared" si="6"/>
        <v>28</v>
      </c>
      <c r="E76" t="str">
        <f t="shared" si="7"/>
        <v>Null</v>
      </c>
      <c r="G76">
        <v>28</v>
      </c>
      <c r="H76">
        <v>29</v>
      </c>
    </row>
    <row r="77" spans="1:8" x14ac:dyDescent="0.25">
      <c r="A77">
        <f>Data1!D79</f>
        <v>33</v>
      </c>
      <c r="B77" t="str">
        <f>Categorize!T77</f>
        <v>week premature</v>
      </c>
      <c r="D77">
        <f t="shared" si="6"/>
        <v>33</v>
      </c>
      <c r="E77" t="str">
        <f t="shared" si="7"/>
        <v>Null</v>
      </c>
      <c r="G77">
        <v>33</v>
      </c>
      <c r="H77">
        <v>22</v>
      </c>
    </row>
    <row r="78" spans="1:8" x14ac:dyDescent="0.25">
      <c r="A78">
        <f>Data1!D80</f>
        <v>29</v>
      </c>
      <c r="B78" t="str">
        <f>Categorize!T78</f>
        <v>week premature</v>
      </c>
      <c r="D78">
        <f t="shared" si="6"/>
        <v>29</v>
      </c>
      <c r="E78" t="str">
        <f t="shared" si="7"/>
        <v>Null</v>
      </c>
      <c r="G78">
        <v>29</v>
      </c>
      <c r="H78">
        <v>27</v>
      </c>
    </row>
    <row r="79" spans="1:8" x14ac:dyDescent="0.25">
      <c r="A79">
        <f>Data1!D81</f>
        <v>33</v>
      </c>
      <c r="B79" t="str">
        <f>Categorize!T79</f>
        <v>week premature</v>
      </c>
      <c r="D79">
        <f t="shared" si="6"/>
        <v>33</v>
      </c>
      <c r="E79" t="str">
        <f t="shared" si="7"/>
        <v>Null</v>
      </c>
      <c r="G79">
        <v>33</v>
      </c>
      <c r="H79">
        <v>31</v>
      </c>
    </row>
    <row r="80" spans="1:8" x14ac:dyDescent="0.25">
      <c r="A80">
        <f>Data1!D82</f>
        <v>27</v>
      </c>
      <c r="B80" t="str">
        <f>Categorize!T80</f>
        <v>week premature</v>
      </c>
      <c r="D80">
        <f t="shared" si="6"/>
        <v>27</v>
      </c>
      <c r="E80" t="str">
        <f t="shared" si="7"/>
        <v>Null</v>
      </c>
      <c r="G80">
        <v>27</v>
      </c>
      <c r="H80">
        <v>29</v>
      </c>
    </row>
    <row r="81" spans="1:8" x14ac:dyDescent="0.25">
      <c r="A81">
        <f>Data1!D83</f>
        <v>30</v>
      </c>
      <c r="B81" t="str">
        <f>Categorize!T81</f>
        <v>week premature</v>
      </c>
      <c r="D81">
        <f t="shared" si="6"/>
        <v>30</v>
      </c>
      <c r="E81" t="str">
        <f t="shared" si="7"/>
        <v>Null</v>
      </c>
      <c r="G81">
        <v>30</v>
      </c>
      <c r="H81">
        <v>28</v>
      </c>
    </row>
    <row r="82" spans="1:8" x14ac:dyDescent="0.25">
      <c r="A82">
        <f>Data1!D84</f>
        <v>35</v>
      </c>
      <c r="B82" t="str">
        <f>Categorize!T82</f>
        <v>week premature</v>
      </c>
      <c r="D82">
        <f t="shared" si="6"/>
        <v>35</v>
      </c>
      <c r="E82" t="str">
        <f t="shared" si="7"/>
        <v>Null</v>
      </c>
      <c r="G82">
        <v>35</v>
      </c>
      <c r="H82">
        <v>25</v>
      </c>
    </row>
    <row r="83" spans="1:8" x14ac:dyDescent="0.25">
      <c r="A83">
        <f>Data1!D85</f>
        <v>33</v>
      </c>
      <c r="B83" t="str">
        <f>Categorize!T83</f>
        <v>week premature</v>
      </c>
      <c r="D83">
        <f t="shared" si="6"/>
        <v>33</v>
      </c>
      <c r="E83" t="str">
        <f t="shared" si="7"/>
        <v>Null</v>
      </c>
      <c r="G83">
        <v>33</v>
      </c>
      <c r="H83">
        <v>32</v>
      </c>
    </row>
    <row r="84" spans="1:8" x14ac:dyDescent="0.25">
      <c r="A84">
        <f>Data1!D86</f>
        <v>32</v>
      </c>
      <c r="B84" t="str">
        <f>Categorize!T84</f>
        <v>week premature</v>
      </c>
      <c r="D84">
        <f t="shared" si="6"/>
        <v>32</v>
      </c>
      <c r="E84" t="str">
        <f t="shared" si="7"/>
        <v>Null</v>
      </c>
      <c r="G84">
        <v>32</v>
      </c>
      <c r="H84">
        <v>27</v>
      </c>
    </row>
    <row r="85" spans="1:8" x14ac:dyDescent="0.25">
      <c r="A85">
        <f>Data1!D87</f>
        <v>30</v>
      </c>
      <c r="B85" t="str">
        <f>Categorize!T85</f>
        <v>week premature</v>
      </c>
      <c r="D85">
        <f t="shared" si="6"/>
        <v>30</v>
      </c>
      <c r="E85" t="str">
        <f t="shared" si="7"/>
        <v>Null</v>
      </c>
      <c r="G85">
        <v>30</v>
      </c>
      <c r="H85">
        <v>21</v>
      </c>
    </row>
    <row r="86" spans="1:8" x14ac:dyDescent="0.25">
      <c r="A86">
        <f>Data1!D88</f>
        <v>20</v>
      </c>
      <c r="B86" t="str">
        <f>Categorize!T86</f>
        <v>week premature</v>
      </c>
      <c r="D86">
        <f t="shared" si="6"/>
        <v>20</v>
      </c>
      <c r="E86" t="str">
        <f t="shared" si="7"/>
        <v>Null</v>
      </c>
      <c r="G86">
        <v>20</v>
      </c>
      <c r="H86">
        <v>31</v>
      </c>
    </row>
    <row r="87" spans="1:8" x14ac:dyDescent="0.25">
      <c r="A87">
        <f>Data1!D89</f>
        <v>26</v>
      </c>
      <c r="B87" t="str">
        <f>Categorize!T87</f>
        <v>week premature</v>
      </c>
      <c r="D87">
        <f t="shared" si="6"/>
        <v>26</v>
      </c>
      <c r="E87" t="str">
        <f t="shared" si="7"/>
        <v>Null</v>
      </c>
      <c r="G87">
        <v>26</v>
      </c>
      <c r="H87">
        <v>35</v>
      </c>
    </row>
    <row r="88" spans="1:8" x14ac:dyDescent="0.25">
      <c r="A88">
        <f>Data1!D90</f>
        <v>33</v>
      </c>
      <c r="B88" t="str">
        <f>Categorize!T88</f>
        <v>week premature</v>
      </c>
      <c r="D88">
        <f t="shared" si="6"/>
        <v>33</v>
      </c>
      <c r="E88" t="str">
        <f t="shared" si="7"/>
        <v>Null</v>
      </c>
      <c r="G88">
        <v>33</v>
      </c>
      <c r="H88">
        <v>38</v>
      </c>
    </row>
    <row r="89" spans="1:8" x14ac:dyDescent="0.25">
      <c r="A89">
        <f>Data1!D91</f>
        <v>29</v>
      </c>
      <c r="B89" t="str">
        <f>Categorize!T89</f>
        <v>week premature</v>
      </c>
      <c r="D89">
        <f t="shared" si="6"/>
        <v>29</v>
      </c>
      <c r="E89" t="str">
        <f t="shared" si="7"/>
        <v>Null</v>
      </c>
      <c r="G89">
        <v>29</v>
      </c>
      <c r="H89">
        <v>35</v>
      </c>
    </row>
    <row r="90" spans="1:8" x14ac:dyDescent="0.25">
      <c r="A90">
        <f>Data1!D92</f>
        <v>34</v>
      </c>
      <c r="B90" t="str">
        <f>Categorize!T90</f>
        <v>week premature</v>
      </c>
      <c r="D90">
        <f t="shared" si="6"/>
        <v>34</v>
      </c>
      <c r="E90" t="str">
        <f t="shared" si="7"/>
        <v>Null</v>
      </c>
      <c r="G90">
        <v>34</v>
      </c>
      <c r="H90">
        <v>24</v>
      </c>
    </row>
    <row r="91" spans="1:8" x14ac:dyDescent="0.25">
      <c r="A91">
        <f>Data1!D93</f>
        <v>31</v>
      </c>
      <c r="B91" t="str">
        <f>Categorize!T91</f>
        <v>week premature</v>
      </c>
      <c r="D91">
        <f t="shared" si="6"/>
        <v>31</v>
      </c>
      <c r="E91" t="str">
        <f t="shared" si="7"/>
        <v>Null</v>
      </c>
      <c r="G91">
        <v>31</v>
      </c>
      <c r="H91">
        <v>43</v>
      </c>
    </row>
    <row r="92" spans="1:8" x14ac:dyDescent="0.25">
      <c r="A92">
        <f>Data1!D94</f>
        <v>39</v>
      </c>
      <c r="B92" t="str">
        <f>Categorize!T92</f>
        <v>week premature</v>
      </c>
      <c r="D92">
        <f t="shared" si="6"/>
        <v>39</v>
      </c>
      <c r="E92" t="str">
        <f t="shared" si="7"/>
        <v>Null</v>
      </c>
      <c r="G92">
        <v>39</v>
      </c>
      <c r="H92">
        <v>36</v>
      </c>
    </row>
    <row r="93" spans="1:8" x14ac:dyDescent="0.25">
      <c r="A93">
        <f>Data1!D95</f>
        <v>33</v>
      </c>
      <c r="B93" t="str">
        <f>Categorize!T93</f>
        <v>week premature</v>
      </c>
      <c r="D93">
        <f t="shared" si="6"/>
        <v>33</v>
      </c>
      <c r="E93" t="str">
        <f t="shared" si="7"/>
        <v>Null</v>
      </c>
      <c r="G93">
        <v>33</v>
      </c>
      <c r="H93">
        <v>28</v>
      </c>
    </row>
    <row r="94" spans="1:8" x14ac:dyDescent="0.25">
      <c r="A94">
        <f>Data1!D96</f>
        <v>28</v>
      </c>
      <c r="B94" t="str">
        <f>Categorize!T94</f>
        <v>week premature</v>
      </c>
      <c r="D94">
        <f t="shared" si="6"/>
        <v>28</v>
      </c>
      <c r="E94" t="str">
        <f t="shared" si="7"/>
        <v>Null</v>
      </c>
      <c r="G94">
        <v>28</v>
      </c>
      <c r="H94">
        <v>38</v>
      </c>
    </row>
    <row r="95" spans="1:8" x14ac:dyDescent="0.25">
      <c r="A95">
        <f>Data1!D97</f>
        <v>29</v>
      </c>
      <c r="B95" t="str">
        <f>Categorize!T95</f>
        <v>week premature</v>
      </c>
      <c r="D95">
        <f t="shared" si="6"/>
        <v>29</v>
      </c>
      <c r="E95" t="str">
        <f t="shared" si="7"/>
        <v>Null</v>
      </c>
      <c r="G95">
        <v>29</v>
      </c>
      <c r="H95">
        <v>24</v>
      </c>
    </row>
    <row r="96" spans="1:8" x14ac:dyDescent="0.25">
      <c r="A96">
        <f>Data1!D98</f>
        <v>28</v>
      </c>
      <c r="B96" t="str">
        <f>Categorize!T96</f>
        <v>week not premature</v>
      </c>
      <c r="D96" t="str">
        <f t="shared" si="6"/>
        <v>Null</v>
      </c>
      <c r="E96">
        <f t="shared" si="7"/>
        <v>28</v>
      </c>
      <c r="G96">
        <v>29</v>
      </c>
      <c r="H96">
        <v>20</v>
      </c>
    </row>
    <row r="97" spans="1:8" x14ac:dyDescent="0.25">
      <c r="A97">
        <f>Data1!D99</f>
        <v>37</v>
      </c>
      <c r="B97" t="str">
        <f>Categorize!T97</f>
        <v>week not premature</v>
      </c>
      <c r="D97" t="str">
        <f t="shared" si="6"/>
        <v>Null</v>
      </c>
      <c r="E97">
        <f t="shared" si="7"/>
        <v>37</v>
      </c>
      <c r="G97">
        <v>36</v>
      </c>
      <c r="H97">
        <v>30</v>
      </c>
    </row>
    <row r="98" spans="1:8" x14ac:dyDescent="0.25">
      <c r="A98">
        <f>Data1!D100</f>
        <v>25</v>
      </c>
      <c r="B98" t="str">
        <f>Categorize!T98</f>
        <v>week not premature</v>
      </c>
      <c r="D98" t="str">
        <f t="shared" si="6"/>
        <v>Null</v>
      </c>
      <c r="E98">
        <f t="shared" si="7"/>
        <v>25</v>
      </c>
      <c r="H98">
        <v>35</v>
      </c>
    </row>
    <row r="99" spans="1:8" x14ac:dyDescent="0.25">
      <c r="A99">
        <f>Data1!D101</f>
        <v>30</v>
      </c>
      <c r="B99" t="str">
        <f>Categorize!T99</f>
        <v>week not premature</v>
      </c>
      <c r="D99" t="str">
        <f t="shared" si="6"/>
        <v>Null</v>
      </c>
      <c r="E99">
        <f t="shared" si="7"/>
        <v>30</v>
      </c>
      <c r="H99">
        <v>21</v>
      </c>
    </row>
    <row r="100" spans="1:8" x14ac:dyDescent="0.25">
      <c r="A100">
        <f>Data1!D102</f>
        <v>40</v>
      </c>
      <c r="B100" t="str">
        <f>Categorize!T100</f>
        <v>week not premature</v>
      </c>
      <c r="D100" t="str">
        <f t="shared" si="6"/>
        <v>Null</v>
      </c>
      <c r="E100">
        <f t="shared" si="7"/>
        <v>40</v>
      </c>
      <c r="H100">
        <v>29</v>
      </c>
    </row>
    <row r="101" spans="1:8" x14ac:dyDescent="0.25">
      <c r="A101">
        <f>Data1!D103</f>
        <v>31</v>
      </c>
      <c r="B101" t="str">
        <f>Categorize!T101</f>
        <v>week not premature</v>
      </c>
      <c r="D101" t="str">
        <f t="shared" si="6"/>
        <v>Null</v>
      </c>
      <c r="E101">
        <f t="shared" si="7"/>
        <v>31</v>
      </c>
      <c r="H101">
        <v>25</v>
      </c>
    </row>
    <row r="102" spans="1:8" x14ac:dyDescent="0.25">
      <c r="A102">
        <f>Data1!D104</f>
        <v>38</v>
      </c>
      <c r="B102" t="str">
        <f>Categorize!T102</f>
        <v>week not premature</v>
      </c>
      <c r="D102" t="str">
        <f t="shared" si="6"/>
        <v>Null</v>
      </c>
      <c r="E102">
        <f t="shared" si="7"/>
        <v>38</v>
      </c>
      <c r="H102">
        <v>23</v>
      </c>
    </row>
    <row r="103" spans="1:8" x14ac:dyDescent="0.25">
      <c r="A103">
        <f>Data1!D105</f>
        <v>29</v>
      </c>
      <c r="B103" t="str">
        <f>Categorize!T103</f>
        <v>week not premature</v>
      </c>
      <c r="D103" t="str">
        <f t="shared" si="6"/>
        <v>Null</v>
      </c>
      <c r="E103">
        <f t="shared" si="7"/>
        <v>29</v>
      </c>
      <c r="H103">
        <v>25</v>
      </c>
    </row>
    <row r="104" spans="1:8" x14ac:dyDescent="0.25">
      <c r="A104">
        <f>Data1!D106</f>
        <v>19</v>
      </c>
      <c r="B104" t="str">
        <f>Categorize!T104</f>
        <v>week not premature</v>
      </c>
      <c r="D104" t="str">
        <f t="shared" si="6"/>
        <v>Null</v>
      </c>
      <c r="E104">
        <f t="shared" si="7"/>
        <v>19</v>
      </c>
      <c r="H104">
        <v>41</v>
      </c>
    </row>
    <row r="105" spans="1:8" x14ac:dyDescent="0.25">
      <c r="A105">
        <f>Data1!D107</f>
        <v>38</v>
      </c>
      <c r="B105" t="str">
        <f>Categorize!T105</f>
        <v>week not premature</v>
      </c>
      <c r="D105" t="str">
        <f t="shared" si="6"/>
        <v>Null</v>
      </c>
      <c r="E105">
        <f t="shared" si="7"/>
        <v>38</v>
      </c>
      <c r="H105">
        <v>23</v>
      </c>
    </row>
    <row r="106" spans="1:8" x14ac:dyDescent="0.25">
      <c r="A106">
        <f>Data1!D108</f>
        <v>34</v>
      </c>
      <c r="B106" t="str">
        <f>Categorize!T106</f>
        <v>week not premature</v>
      </c>
      <c r="D106" t="str">
        <f t="shared" si="6"/>
        <v>Null</v>
      </c>
      <c r="E106">
        <f t="shared" si="7"/>
        <v>34</v>
      </c>
      <c r="H106">
        <v>39</v>
      </c>
    </row>
    <row r="107" spans="1:8" x14ac:dyDescent="0.25">
      <c r="A107">
        <f>Data1!D109</f>
        <v>25</v>
      </c>
      <c r="B107" t="str">
        <f>Categorize!T107</f>
        <v>week not premature</v>
      </c>
      <c r="D107" t="str">
        <f t="shared" si="6"/>
        <v>Null</v>
      </c>
      <c r="E107">
        <f t="shared" si="7"/>
        <v>25</v>
      </c>
      <c r="H107">
        <v>28</v>
      </c>
    </row>
    <row r="108" spans="1:8" x14ac:dyDescent="0.25">
      <c r="A108">
        <f>Data1!D110</f>
        <v>29</v>
      </c>
      <c r="B108" t="str">
        <f>Categorize!T108</f>
        <v>week not premature</v>
      </c>
      <c r="D108" t="str">
        <f t="shared" si="6"/>
        <v>Null</v>
      </c>
      <c r="E108">
        <f t="shared" si="7"/>
        <v>29</v>
      </c>
      <c r="H108">
        <v>28</v>
      </c>
    </row>
    <row r="109" spans="1:8" x14ac:dyDescent="0.25">
      <c r="A109">
        <f>Data1!D111</f>
        <v>35</v>
      </c>
      <c r="B109" t="str">
        <f>Categorize!T109</f>
        <v>week not premature</v>
      </c>
      <c r="D109" t="str">
        <f t="shared" si="6"/>
        <v>Null</v>
      </c>
      <c r="E109">
        <f t="shared" si="7"/>
        <v>35</v>
      </c>
      <c r="H109">
        <v>31</v>
      </c>
    </row>
    <row r="110" spans="1:8" x14ac:dyDescent="0.25">
      <c r="A110">
        <f>Data1!D112</f>
        <v>35</v>
      </c>
      <c r="B110" t="str">
        <f>Categorize!T110</f>
        <v>week not premature</v>
      </c>
      <c r="D110" t="str">
        <f t="shared" si="6"/>
        <v>Null</v>
      </c>
      <c r="E110">
        <f t="shared" si="7"/>
        <v>35</v>
      </c>
      <c r="H110">
        <v>38</v>
      </c>
    </row>
    <row r="111" spans="1:8" x14ac:dyDescent="0.25">
      <c r="A111">
        <f>Data1!D113</f>
        <v>39</v>
      </c>
      <c r="B111" t="str">
        <f>Categorize!T111</f>
        <v>week not premature</v>
      </c>
      <c r="D111" t="str">
        <f t="shared" si="6"/>
        <v>Null</v>
      </c>
      <c r="E111">
        <f t="shared" si="7"/>
        <v>39</v>
      </c>
      <c r="H111">
        <v>39</v>
      </c>
    </row>
    <row r="112" spans="1:8" x14ac:dyDescent="0.25">
      <c r="A112">
        <f>Data1!D114</f>
        <v>41</v>
      </c>
      <c r="B112" t="str">
        <f>Categorize!T112</f>
        <v>week not premature</v>
      </c>
      <c r="D112" t="str">
        <f t="shared" si="6"/>
        <v>Null</v>
      </c>
      <c r="E112">
        <f t="shared" si="7"/>
        <v>41</v>
      </c>
      <c r="H112">
        <v>22</v>
      </c>
    </row>
    <row r="113" spans="1:8" x14ac:dyDescent="0.25">
      <c r="A113">
        <f>Data1!D115</f>
        <v>29</v>
      </c>
      <c r="B113" t="str">
        <f>Categorize!T113</f>
        <v>week not premature</v>
      </c>
      <c r="D113" t="str">
        <f t="shared" si="6"/>
        <v>Null</v>
      </c>
      <c r="E113">
        <f t="shared" si="7"/>
        <v>29</v>
      </c>
      <c r="H113">
        <v>32</v>
      </c>
    </row>
    <row r="114" spans="1:8" x14ac:dyDescent="0.25">
      <c r="A114">
        <f>Data1!D116</f>
        <v>23</v>
      </c>
      <c r="B114" t="str">
        <f>Categorize!T114</f>
        <v>week not premature</v>
      </c>
      <c r="D114" t="str">
        <f t="shared" si="6"/>
        <v>Null</v>
      </c>
      <c r="E114">
        <f t="shared" si="7"/>
        <v>23</v>
      </c>
      <c r="H114">
        <v>33</v>
      </c>
    </row>
    <row r="115" spans="1:8" x14ac:dyDescent="0.25">
      <c r="A115">
        <f>Data1!D117</f>
        <v>29</v>
      </c>
      <c r="B115" t="str">
        <f>Categorize!T115</f>
        <v>week not premature</v>
      </c>
      <c r="D115" t="str">
        <f t="shared" si="6"/>
        <v>Null</v>
      </c>
      <c r="E115">
        <f t="shared" si="7"/>
        <v>29</v>
      </c>
      <c r="H115">
        <v>23</v>
      </c>
    </row>
    <row r="116" spans="1:8" x14ac:dyDescent="0.25">
      <c r="A116">
        <f>Data1!D118</f>
        <v>30</v>
      </c>
      <c r="B116" t="str">
        <f>Categorize!T116</f>
        <v>week not premature</v>
      </c>
      <c r="D116" t="str">
        <f t="shared" si="6"/>
        <v>Null</v>
      </c>
      <c r="E116">
        <f t="shared" si="7"/>
        <v>30</v>
      </c>
      <c r="H116">
        <v>28</v>
      </c>
    </row>
    <row r="117" spans="1:8" x14ac:dyDescent="0.25">
      <c r="A117">
        <f>Data1!D119</f>
        <v>31</v>
      </c>
      <c r="B117" t="str">
        <f>Categorize!T117</f>
        <v>week not premature</v>
      </c>
      <c r="D117" t="str">
        <f t="shared" si="6"/>
        <v>Null</v>
      </c>
      <c r="E117">
        <f t="shared" si="7"/>
        <v>31</v>
      </c>
      <c r="H117">
        <v>32</v>
      </c>
    </row>
    <row r="118" spans="1:8" x14ac:dyDescent="0.25">
      <c r="A118">
        <f>Data1!D120</f>
        <v>29</v>
      </c>
      <c r="B118" t="str">
        <f>Categorize!T118</f>
        <v>week not premature</v>
      </c>
      <c r="D118" t="str">
        <f t="shared" si="6"/>
        <v>Null</v>
      </c>
      <c r="E118">
        <f t="shared" si="7"/>
        <v>29</v>
      </c>
      <c r="H118">
        <v>34</v>
      </c>
    </row>
    <row r="119" spans="1:8" x14ac:dyDescent="0.25">
      <c r="A119">
        <f>Data1!D121</f>
        <v>29</v>
      </c>
      <c r="B119" t="str">
        <f>Categorize!T119</f>
        <v>week not premature</v>
      </c>
      <c r="D119" t="str">
        <f t="shared" si="6"/>
        <v>Null</v>
      </c>
      <c r="E119">
        <f t="shared" si="7"/>
        <v>29</v>
      </c>
      <c r="H119">
        <v>27</v>
      </c>
    </row>
    <row r="120" spans="1:8" x14ac:dyDescent="0.25">
      <c r="A120">
        <f>Data1!D122</f>
        <v>29</v>
      </c>
      <c r="B120" t="str">
        <f>Categorize!T120</f>
        <v>week not premature</v>
      </c>
      <c r="D120" t="str">
        <f t="shared" si="6"/>
        <v>Null</v>
      </c>
      <c r="E120">
        <f t="shared" si="7"/>
        <v>29</v>
      </c>
      <c r="H120">
        <v>30</v>
      </c>
    </row>
    <row r="121" spans="1:8" x14ac:dyDescent="0.25">
      <c r="A121">
        <f>Data1!D123</f>
        <v>30</v>
      </c>
      <c r="B121" t="str">
        <f>Categorize!T121</f>
        <v>week not premature</v>
      </c>
      <c r="D121" t="str">
        <f t="shared" si="6"/>
        <v>Null</v>
      </c>
      <c r="E121">
        <f t="shared" si="7"/>
        <v>30</v>
      </c>
      <c r="H121">
        <v>29</v>
      </c>
    </row>
    <row r="122" spans="1:8" x14ac:dyDescent="0.25">
      <c r="A122">
        <f>Data1!D124</f>
        <v>25</v>
      </c>
      <c r="B122" t="str">
        <f>Categorize!T122</f>
        <v>week not premature</v>
      </c>
      <c r="D122" t="str">
        <f t="shared" si="6"/>
        <v>Null</v>
      </c>
      <c r="E122">
        <f t="shared" si="7"/>
        <v>25</v>
      </c>
      <c r="H122">
        <v>26</v>
      </c>
    </row>
    <row r="123" spans="1:8" x14ac:dyDescent="0.25">
      <c r="A123">
        <f>Data1!D125</f>
        <v>30</v>
      </c>
      <c r="B123" t="str">
        <f>Categorize!T123</f>
        <v>week not premature</v>
      </c>
      <c r="D123" t="str">
        <f t="shared" si="6"/>
        <v>Null</v>
      </c>
      <c r="E123">
        <f t="shared" si="7"/>
        <v>30</v>
      </c>
      <c r="H123">
        <v>28</v>
      </c>
    </row>
    <row r="124" spans="1:8" x14ac:dyDescent="0.25">
      <c r="A124">
        <f>Data1!D126</f>
        <v>29</v>
      </c>
      <c r="B124" t="str">
        <f>Categorize!T124</f>
        <v>week not premature</v>
      </c>
      <c r="D124" t="str">
        <f t="shared" si="6"/>
        <v>Null</v>
      </c>
      <c r="E124">
        <f t="shared" si="7"/>
        <v>29</v>
      </c>
      <c r="H124">
        <v>37</v>
      </c>
    </row>
    <row r="125" spans="1:8" x14ac:dyDescent="0.25">
      <c r="A125">
        <f>Data1!D127</f>
        <v>35</v>
      </c>
      <c r="B125" t="str">
        <f>Categorize!T125</f>
        <v>week not premature</v>
      </c>
      <c r="D125" t="str">
        <f t="shared" si="6"/>
        <v>Null</v>
      </c>
      <c r="E125">
        <f t="shared" si="7"/>
        <v>35</v>
      </c>
      <c r="H125">
        <v>36</v>
      </c>
    </row>
    <row r="126" spans="1:8" x14ac:dyDescent="0.25">
      <c r="A126">
        <f>Data1!D128</f>
        <v>41</v>
      </c>
      <c r="B126" t="str">
        <f>Categorize!T126</f>
        <v>week not premature</v>
      </c>
      <c r="D126" t="str">
        <f t="shared" si="6"/>
        <v>Null</v>
      </c>
      <c r="E126">
        <f t="shared" si="7"/>
        <v>41</v>
      </c>
      <c r="H126">
        <v>29</v>
      </c>
    </row>
    <row r="127" spans="1:8" x14ac:dyDescent="0.25">
      <c r="A127">
        <f>Data1!D129</f>
        <v>33</v>
      </c>
      <c r="B127" t="str">
        <f>Categorize!T127</f>
        <v>week not premature</v>
      </c>
      <c r="D127" t="str">
        <f t="shared" si="6"/>
        <v>Null</v>
      </c>
      <c r="E127">
        <f t="shared" si="7"/>
        <v>33</v>
      </c>
      <c r="H127">
        <v>33</v>
      </c>
    </row>
    <row r="128" spans="1:8" x14ac:dyDescent="0.25">
      <c r="A128">
        <f>Data1!D130</f>
        <v>31</v>
      </c>
      <c r="B128" t="str">
        <f>Categorize!T128</f>
        <v>week not premature</v>
      </c>
      <c r="D128" t="str">
        <f t="shared" si="6"/>
        <v>Null</v>
      </c>
      <c r="E128">
        <f t="shared" si="7"/>
        <v>31</v>
      </c>
      <c r="H128">
        <v>26</v>
      </c>
    </row>
    <row r="129" spans="1:8" x14ac:dyDescent="0.25">
      <c r="A129">
        <f>Data1!D131</f>
        <v>22</v>
      </c>
      <c r="B129" t="str">
        <f>Categorize!T129</f>
        <v>week not premature</v>
      </c>
      <c r="D129" t="str">
        <f t="shared" si="6"/>
        <v>Null</v>
      </c>
      <c r="E129">
        <f t="shared" si="7"/>
        <v>22</v>
      </c>
      <c r="H129">
        <v>29</v>
      </c>
    </row>
    <row r="130" spans="1:8" x14ac:dyDescent="0.25">
      <c r="A130">
        <f>Data1!D132</f>
        <v>35</v>
      </c>
      <c r="B130" t="str">
        <f>Categorize!T130</f>
        <v>week not premature</v>
      </c>
      <c r="D130" t="str">
        <f t="shared" si="6"/>
        <v>Null</v>
      </c>
      <c r="E130">
        <f t="shared" si="7"/>
        <v>35</v>
      </c>
      <c r="H130">
        <v>21</v>
      </c>
    </row>
    <row r="131" spans="1:8" x14ac:dyDescent="0.25">
      <c r="A131">
        <f>Data1!D133</f>
        <v>27</v>
      </c>
      <c r="B131" t="str">
        <f>Categorize!T131</f>
        <v>week not premature</v>
      </c>
      <c r="D131" t="str">
        <f t="shared" ref="D131:D194" si="8">IF(B131="week premature",A131,"Null")</f>
        <v>Null</v>
      </c>
      <c r="E131">
        <f t="shared" ref="E131:E194" si="9">IF(B131="week not premature",A131,"Null")</f>
        <v>27</v>
      </c>
      <c r="H131">
        <v>35</v>
      </c>
    </row>
    <row r="132" spans="1:8" x14ac:dyDescent="0.25">
      <c r="A132">
        <f>Data1!D134</f>
        <v>24</v>
      </c>
      <c r="B132" t="str">
        <f>Categorize!T132</f>
        <v>week not premature</v>
      </c>
      <c r="D132" t="str">
        <f t="shared" si="8"/>
        <v>Null</v>
      </c>
      <c r="E132">
        <f t="shared" si="9"/>
        <v>24</v>
      </c>
      <c r="H132">
        <v>30</v>
      </c>
    </row>
    <row r="133" spans="1:8" x14ac:dyDescent="0.25">
      <c r="A133">
        <f>Data1!D135</f>
        <v>29</v>
      </c>
      <c r="B133" t="str">
        <f>Categorize!T133</f>
        <v>week not premature</v>
      </c>
      <c r="D133" t="str">
        <f t="shared" si="8"/>
        <v>Null</v>
      </c>
      <c r="E133">
        <f t="shared" si="9"/>
        <v>29</v>
      </c>
      <c r="H133">
        <v>35</v>
      </c>
    </row>
    <row r="134" spans="1:8" x14ac:dyDescent="0.25">
      <c r="A134">
        <f>Data1!D136</f>
        <v>39</v>
      </c>
      <c r="B134" t="str">
        <f>Categorize!T134</f>
        <v>week not premature</v>
      </c>
      <c r="D134" t="str">
        <f t="shared" si="8"/>
        <v>Null</v>
      </c>
      <c r="E134">
        <f t="shared" si="9"/>
        <v>39</v>
      </c>
      <c r="H134">
        <v>31</v>
      </c>
    </row>
    <row r="135" spans="1:8" x14ac:dyDescent="0.25">
      <c r="A135">
        <f>Data1!D137</f>
        <v>26</v>
      </c>
      <c r="B135" t="str">
        <f>Categorize!T135</f>
        <v>week not premature</v>
      </c>
      <c r="D135" t="str">
        <f t="shared" si="8"/>
        <v>Null</v>
      </c>
      <c r="E135">
        <f t="shared" si="9"/>
        <v>26</v>
      </c>
      <c r="H135">
        <v>34</v>
      </c>
    </row>
    <row r="136" spans="1:8" x14ac:dyDescent="0.25">
      <c r="A136">
        <f>Data1!D138</f>
        <v>24</v>
      </c>
      <c r="B136" t="str">
        <f>Categorize!T136</f>
        <v>week not premature</v>
      </c>
      <c r="D136" t="str">
        <f t="shared" si="8"/>
        <v>Null</v>
      </c>
      <c r="E136">
        <f t="shared" si="9"/>
        <v>24</v>
      </c>
      <c r="H136">
        <v>27</v>
      </c>
    </row>
    <row r="137" spans="1:8" x14ac:dyDescent="0.25">
      <c r="A137">
        <f>Data1!D139</f>
        <v>26</v>
      </c>
      <c r="B137" t="str">
        <f>Categorize!T137</f>
        <v>week not premature</v>
      </c>
      <c r="D137" t="str">
        <f t="shared" si="8"/>
        <v>Null</v>
      </c>
      <c r="E137">
        <f t="shared" si="9"/>
        <v>26</v>
      </c>
      <c r="H137">
        <v>30</v>
      </c>
    </row>
    <row r="138" spans="1:8" x14ac:dyDescent="0.25">
      <c r="A138">
        <f>Data1!D140</f>
        <v>34</v>
      </c>
      <c r="B138" t="str">
        <f>Categorize!T138</f>
        <v>week not premature</v>
      </c>
      <c r="D138" t="str">
        <f t="shared" si="8"/>
        <v>Null</v>
      </c>
      <c r="E138">
        <f t="shared" si="9"/>
        <v>34</v>
      </c>
      <c r="H138">
        <v>21</v>
      </c>
    </row>
    <row r="139" spans="1:8" x14ac:dyDescent="0.25">
      <c r="A139">
        <f>Data1!D141</f>
        <v>28</v>
      </c>
      <c r="B139" t="str">
        <f>Categorize!T139</f>
        <v>week not premature</v>
      </c>
      <c r="D139" t="str">
        <f t="shared" si="8"/>
        <v>Null</v>
      </c>
      <c r="E139">
        <f t="shared" si="9"/>
        <v>28</v>
      </c>
      <c r="H139">
        <v>25</v>
      </c>
    </row>
    <row r="140" spans="1:8" x14ac:dyDescent="0.25">
      <c r="A140">
        <f>Data1!D142</f>
        <v>26</v>
      </c>
      <c r="B140" t="str">
        <f>Categorize!T140</f>
        <v>week not premature</v>
      </c>
      <c r="D140" t="str">
        <f t="shared" si="8"/>
        <v>Null</v>
      </c>
      <c r="E140">
        <f t="shared" si="9"/>
        <v>26</v>
      </c>
      <c r="H140">
        <v>21</v>
      </c>
    </row>
    <row r="141" spans="1:8" x14ac:dyDescent="0.25">
      <c r="A141">
        <f>Data1!D143</f>
        <v>20</v>
      </c>
      <c r="B141" t="str">
        <f>Categorize!T141</f>
        <v>week not premature</v>
      </c>
      <c r="D141" t="str">
        <f t="shared" si="8"/>
        <v>Null</v>
      </c>
      <c r="E141">
        <f t="shared" si="9"/>
        <v>20</v>
      </c>
      <c r="H141">
        <v>42</v>
      </c>
    </row>
    <row r="142" spans="1:8" x14ac:dyDescent="0.25">
      <c r="A142">
        <f>Data1!D144</f>
        <v>24</v>
      </c>
      <c r="B142" t="str">
        <f>Categorize!T142</f>
        <v>week not premature</v>
      </c>
      <c r="D142" t="str">
        <f t="shared" si="8"/>
        <v>Null</v>
      </c>
      <c r="E142">
        <f t="shared" si="9"/>
        <v>24</v>
      </c>
      <c r="H142">
        <v>30</v>
      </c>
    </row>
    <row r="143" spans="1:8" x14ac:dyDescent="0.25">
      <c r="A143">
        <f>Data1!D145</f>
        <v>21</v>
      </c>
      <c r="B143" t="str">
        <f>Categorize!T143</f>
        <v>week not premature</v>
      </c>
      <c r="D143" t="str">
        <f t="shared" si="8"/>
        <v>Null</v>
      </c>
      <c r="E143">
        <f t="shared" si="9"/>
        <v>21</v>
      </c>
      <c r="H143">
        <v>31</v>
      </c>
    </row>
    <row r="144" spans="1:8" x14ac:dyDescent="0.25">
      <c r="A144">
        <f>Data1!D146</f>
        <v>29</v>
      </c>
      <c r="B144" t="str">
        <f>Categorize!T144</f>
        <v>week not premature</v>
      </c>
      <c r="D144" t="str">
        <f t="shared" si="8"/>
        <v>Null</v>
      </c>
      <c r="E144">
        <f t="shared" si="9"/>
        <v>29</v>
      </c>
      <c r="H144">
        <v>42</v>
      </c>
    </row>
    <row r="145" spans="1:8" x14ac:dyDescent="0.25">
      <c r="A145">
        <f>Data1!D147</f>
        <v>36</v>
      </c>
      <c r="B145" t="str">
        <f>Categorize!T145</f>
        <v>week not premature</v>
      </c>
      <c r="D145" t="str">
        <f t="shared" si="8"/>
        <v>Null</v>
      </c>
      <c r="E145">
        <f t="shared" si="9"/>
        <v>36</v>
      </c>
      <c r="H145">
        <v>32</v>
      </c>
    </row>
    <row r="146" spans="1:8" x14ac:dyDescent="0.25">
      <c r="A146">
        <f>Data1!D148</f>
        <v>37</v>
      </c>
      <c r="B146" t="str">
        <f>Categorize!T146</f>
        <v>week not premature</v>
      </c>
      <c r="D146" t="str">
        <f t="shared" si="8"/>
        <v>Null</v>
      </c>
      <c r="E146">
        <f t="shared" si="9"/>
        <v>37</v>
      </c>
      <c r="H146">
        <v>32</v>
      </c>
    </row>
    <row r="147" spans="1:8" x14ac:dyDescent="0.25">
      <c r="A147">
        <f>Data1!D149</f>
        <v>32</v>
      </c>
      <c r="B147" t="str">
        <f>Categorize!T147</f>
        <v>week not premature</v>
      </c>
      <c r="D147" t="str">
        <f t="shared" si="8"/>
        <v>Null</v>
      </c>
      <c r="E147">
        <f t="shared" si="9"/>
        <v>32</v>
      </c>
      <c r="H147">
        <v>23</v>
      </c>
    </row>
    <row r="148" spans="1:8" x14ac:dyDescent="0.25">
      <c r="A148">
        <f>Data1!D150</f>
        <v>30</v>
      </c>
      <c r="B148" t="str">
        <f>Categorize!T148</f>
        <v>week not premature</v>
      </c>
      <c r="D148" t="str">
        <f t="shared" si="8"/>
        <v>Null</v>
      </c>
      <c r="E148">
        <f t="shared" si="9"/>
        <v>30</v>
      </c>
      <c r="H148">
        <v>37</v>
      </c>
    </row>
    <row r="149" spans="1:8" x14ac:dyDescent="0.25">
      <c r="A149">
        <f>Data1!D151</f>
        <v>33</v>
      </c>
      <c r="B149" t="str">
        <f>Categorize!T149</f>
        <v>week not premature</v>
      </c>
      <c r="D149" t="str">
        <f t="shared" si="8"/>
        <v>Null</v>
      </c>
      <c r="E149">
        <f t="shared" si="9"/>
        <v>33</v>
      </c>
      <c r="H149">
        <v>33</v>
      </c>
    </row>
    <row r="150" spans="1:8" x14ac:dyDescent="0.25">
      <c r="A150">
        <f>Data1!D152</f>
        <v>32</v>
      </c>
      <c r="B150" t="str">
        <f>Categorize!T150</f>
        <v>week not premature</v>
      </c>
      <c r="D150" t="str">
        <f t="shared" si="8"/>
        <v>Null</v>
      </c>
      <c r="E150">
        <f t="shared" si="9"/>
        <v>32</v>
      </c>
      <c r="H150">
        <v>31</v>
      </c>
    </row>
    <row r="151" spans="1:8" x14ac:dyDescent="0.25">
      <c r="A151">
        <f>Data1!D153</f>
        <v>25</v>
      </c>
      <c r="B151" t="str">
        <f>Categorize!T151</f>
        <v>week not premature</v>
      </c>
      <c r="D151" t="str">
        <f t="shared" si="8"/>
        <v>Null</v>
      </c>
      <c r="E151">
        <f t="shared" si="9"/>
        <v>25</v>
      </c>
      <c r="H151">
        <v>32</v>
      </c>
    </row>
    <row r="152" spans="1:8" x14ac:dyDescent="0.25">
      <c r="A152">
        <f>Data1!D154</f>
        <v>32</v>
      </c>
      <c r="B152" t="str">
        <f>Categorize!T152</f>
        <v>week not premature</v>
      </c>
      <c r="D152" t="str">
        <f t="shared" si="8"/>
        <v>Null</v>
      </c>
      <c r="E152">
        <f t="shared" si="9"/>
        <v>32</v>
      </c>
      <c r="H152">
        <v>36</v>
      </c>
    </row>
    <row r="153" spans="1:8" x14ac:dyDescent="0.25">
      <c r="A153">
        <f>Data1!D155</f>
        <v>21</v>
      </c>
      <c r="B153" t="str">
        <f>Categorize!T153</f>
        <v>week not premature</v>
      </c>
      <c r="D153" t="str">
        <f t="shared" si="8"/>
        <v>Null</v>
      </c>
      <c r="E153">
        <f t="shared" si="9"/>
        <v>21</v>
      </c>
      <c r="H153">
        <v>24</v>
      </c>
    </row>
    <row r="154" spans="1:8" x14ac:dyDescent="0.25">
      <c r="A154">
        <f>Data1!D156</f>
        <v>36</v>
      </c>
      <c r="B154" t="str">
        <f>Categorize!T154</f>
        <v>week not premature</v>
      </c>
      <c r="D154" t="str">
        <f t="shared" si="8"/>
        <v>Null</v>
      </c>
      <c r="E154">
        <f t="shared" si="9"/>
        <v>36</v>
      </c>
      <c r="H154">
        <v>23</v>
      </c>
    </row>
    <row r="155" spans="1:8" x14ac:dyDescent="0.25">
      <c r="A155">
        <f>Data1!D157</f>
        <v>26</v>
      </c>
      <c r="B155" t="str">
        <f>Categorize!T155</f>
        <v>week not premature</v>
      </c>
      <c r="D155" t="str">
        <f t="shared" si="8"/>
        <v>Null</v>
      </c>
      <c r="E155">
        <f t="shared" si="9"/>
        <v>26</v>
      </c>
      <c r="H155">
        <v>34</v>
      </c>
    </row>
    <row r="156" spans="1:8" x14ac:dyDescent="0.25">
      <c r="A156">
        <f>Data1!D158</f>
        <v>32</v>
      </c>
      <c r="B156" t="str">
        <f>Categorize!T156</f>
        <v>week not premature</v>
      </c>
      <c r="D156" t="str">
        <f t="shared" si="8"/>
        <v>Null</v>
      </c>
      <c r="E156">
        <f t="shared" si="9"/>
        <v>32</v>
      </c>
      <c r="H156">
        <v>34</v>
      </c>
    </row>
    <row r="157" spans="1:8" x14ac:dyDescent="0.25">
      <c r="A157">
        <f>Data1!D159</f>
        <v>26</v>
      </c>
      <c r="B157" t="str">
        <f>Categorize!T157</f>
        <v>week not premature</v>
      </c>
      <c r="D157" t="str">
        <f t="shared" si="8"/>
        <v>Null</v>
      </c>
      <c r="E157">
        <f t="shared" si="9"/>
        <v>26</v>
      </c>
      <c r="H157">
        <v>27</v>
      </c>
    </row>
    <row r="158" spans="1:8" x14ac:dyDescent="0.25">
      <c r="A158">
        <f>Data1!D160</f>
        <v>35</v>
      </c>
      <c r="B158" t="str">
        <f>Categorize!T158</f>
        <v>week not premature</v>
      </c>
      <c r="D158" t="str">
        <f t="shared" si="8"/>
        <v>Null</v>
      </c>
      <c r="E158">
        <f t="shared" si="9"/>
        <v>35</v>
      </c>
      <c r="H158">
        <v>26</v>
      </c>
    </row>
    <row r="159" spans="1:8" x14ac:dyDescent="0.25">
      <c r="A159">
        <f>Data1!D161</f>
        <v>40</v>
      </c>
      <c r="B159" t="str">
        <f>Categorize!T159</f>
        <v>week not premature</v>
      </c>
      <c r="D159" t="str">
        <f t="shared" si="8"/>
        <v>Null</v>
      </c>
      <c r="E159">
        <f t="shared" si="9"/>
        <v>40</v>
      </c>
      <c r="H159">
        <v>26</v>
      </c>
    </row>
    <row r="160" spans="1:8" x14ac:dyDescent="0.25">
      <c r="A160">
        <f>Data1!D162</f>
        <v>29</v>
      </c>
      <c r="B160" t="str">
        <f>Categorize!T160</f>
        <v>week not premature</v>
      </c>
      <c r="D160" t="str">
        <f t="shared" si="8"/>
        <v>Null</v>
      </c>
      <c r="E160">
        <f t="shared" si="9"/>
        <v>29</v>
      </c>
      <c r="H160">
        <v>26</v>
      </c>
    </row>
    <row r="161" spans="1:8" x14ac:dyDescent="0.25">
      <c r="A161">
        <f>Data1!D163</f>
        <v>33</v>
      </c>
      <c r="B161" t="str">
        <f>Categorize!T161</f>
        <v>week not premature</v>
      </c>
      <c r="D161" t="str">
        <f t="shared" si="8"/>
        <v>Null</v>
      </c>
      <c r="E161">
        <f t="shared" si="9"/>
        <v>33</v>
      </c>
      <c r="H161">
        <v>22</v>
      </c>
    </row>
    <row r="162" spans="1:8" x14ac:dyDescent="0.25">
      <c r="A162">
        <f>Data1!D164</f>
        <v>33</v>
      </c>
      <c r="B162" t="str">
        <f>Categorize!T162</f>
        <v>week not premature</v>
      </c>
      <c r="D162" t="str">
        <f t="shared" si="8"/>
        <v>Null</v>
      </c>
      <c r="E162">
        <f t="shared" si="9"/>
        <v>33</v>
      </c>
      <c r="H162">
        <v>39</v>
      </c>
    </row>
    <row r="163" spans="1:8" x14ac:dyDescent="0.25">
      <c r="A163">
        <f>Data1!D165</f>
        <v>28</v>
      </c>
      <c r="B163" t="str">
        <f>Categorize!T163</f>
        <v>week not premature</v>
      </c>
      <c r="D163" t="str">
        <f t="shared" si="8"/>
        <v>Null</v>
      </c>
      <c r="E163">
        <f t="shared" si="9"/>
        <v>28</v>
      </c>
      <c r="H163">
        <v>35</v>
      </c>
    </row>
    <row r="164" spans="1:8" x14ac:dyDescent="0.25">
      <c r="A164">
        <f>Data1!D166</f>
        <v>25</v>
      </c>
      <c r="B164" t="str">
        <f>Categorize!T164</f>
        <v>week not premature</v>
      </c>
      <c r="D164" t="str">
        <f t="shared" si="8"/>
        <v>Null</v>
      </c>
      <c r="E164">
        <f t="shared" si="9"/>
        <v>25</v>
      </c>
      <c r="H164">
        <v>25</v>
      </c>
    </row>
    <row r="165" spans="1:8" x14ac:dyDescent="0.25">
      <c r="A165">
        <f>Data1!D167</f>
        <v>41</v>
      </c>
      <c r="B165" t="str">
        <f>Categorize!T165</f>
        <v>week not premature</v>
      </c>
      <c r="D165" t="str">
        <f t="shared" si="8"/>
        <v>Null</v>
      </c>
      <c r="E165">
        <f t="shared" si="9"/>
        <v>41</v>
      </c>
      <c r="H165">
        <v>26</v>
      </c>
    </row>
    <row r="166" spans="1:8" x14ac:dyDescent="0.25">
      <c r="A166">
        <f>Data1!D168</f>
        <v>37</v>
      </c>
      <c r="B166" t="str">
        <f>Categorize!T166</f>
        <v>week not premature</v>
      </c>
      <c r="D166" t="str">
        <f t="shared" si="8"/>
        <v>Null</v>
      </c>
      <c r="E166">
        <f t="shared" si="9"/>
        <v>37</v>
      </c>
      <c r="H166">
        <v>30</v>
      </c>
    </row>
    <row r="167" spans="1:8" x14ac:dyDescent="0.25">
      <c r="A167">
        <f>Data1!D169</f>
        <v>27</v>
      </c>
      <c r="B167" t="str">
        <f>Categorize!T167</f>
        <v>week not premature</v>
      </c>
      <c r="D167" t="str">
        <f t="shared" si="8"/>
        <v>Null</v>
      </c>
      <c r="E167">
        <f t="shared" si="9"/>
        <v>27</v>
      </c>
      <c r="H167">
        <v>31</v>
      </c>
    </row>
    <row r="168" spans="1:8" x14ac:dyDescent="0.25">
      <c r="A168">
        <f>Data1!D170</f>
        <v>29</v>
      </c>
      <c r="B168" t="str">
        <f>Categorize!T168</f>
        <v>week not premature</v>
      </c>
      <c r="D168" t="str">
        <f t="shared" si="8"/>
        <v>Null</v>
      </c>
      <c r="E168">
        <f t="shared" si="9"/>
        <v>29</v>
      </c>
      <c r="H168">
        <v>40</v>
      </c>
    </row>
    <row r="169" spans="1:8" x14ac:dyDescent="0.25">
      <c r="A169">
        <f>Data1!D171</f>
        <v>29</v>
      </c>
      <c r="B169" t="str">
        <f>Categorize!T169</f>
        <v>week not premature</v>
      </c>
      <c r="D169" t="str">
        <f t="shared" si="8"/>
        <v>Null</v>
      </c>
      <c r="E169">
        <f t="shared" si="9"/>
        <v>29</v>
      </c>
      <c r="H169">
        <v>25</v>
      </c>
    </row>
    <row r="170" spans="1:8" x14ac:dyDescent="0.25">
      <c r="A170">
        <f>Data1!D172</f>
        <v>29</v>
      </c>
      <c r="B170" t="str">
        <f>Categorize!T170</f>
        <v>week not premature</v>
      </c>
      <c r="D170" t="str">
        <f t="shared" si="8"/>
        <v>Null</v>
      </c>
      <c r="E170">
        <f t="shared" si="9"/>
        <v>29</v>
      </c>
      <c r="H170">
        <v>27</v>
      </c>
    </row>
    <row r="171" spans="1:8" x14ac:dyDescent="0.25">
      <c r="A171">
        <f>Data1!D173</f>
        <v>23</v>
      </c>
      <c r="B171" t="str">
        <f>Categorize!T171</f>
        <v>week not premature</v>
      </c>
      <c r="D171" t="str">
        <f t="shared" si="8"/>
        <v>Null</v>
      </c>
      <c r="E171">
        <f t="shared" si="9"/>
        <v>23</v>
      </c>
      <c r="H171">
        <v>37</v>
      </c>
    </row>
    <row r="172" spans="1:8" x14ac:dyDescent="0.25">
      <c r="A172">
        <f>Data1!D174</f>
        <v>29</v>
      </c>
      <c r="B172" t="str">
        <f>Categorize!T172</f>
        <v>week not premature</v>
      </c>
      <c r="D172" t="str">
        <f t="shared" si="8"/>
        <v>Null</v>
      </c>
      <c r="E172">
        <f t="shared" si="9"/>
        <v>29</v>
      </c>
      <c r="H172">
        <v>29</v>
      </c>
    </row>
    <row r="173" spans="1:8" x14ac:dyDescent="0.25">
      <c r="A173">
        <f>Data1!D175</f>
        <v>22</v>
      </c>
      <c r="B173" t="str">
        <f>Categorize!T173</f>
        <v>week not premature</v>
      </c>
      <c r="D173" t="str">
        <f t="shared" si="8"/>
        <v>Null</v>
      </c>
      <c r="E173">
        <f t="shared" si="9"/>
        <v>22</v>
      </c>
      <c r="H173">
        <v>38</v>
      </c>
    </row>
    <row r="174" spans="1:8" x14ac:dyDescent="0.25">
      <c r="A174">
        <f>Data1!D176</f>
        <v>27</v>
      </c>
      <c r="B174" t="str">
        <f>Categorize!T174</f>
        <v>week not premature</v>
      </c>
      <c r="D174" t="str">
        <f t="shared" si="8"/>
        <v>Null</v>
      </c>
      <c r="E174">
        <f t="shared" si="9"/>
        <v>27</v>
      </c>
      <c r="H174">
        <v>30</v>
      </c>
    </row>
    <row r="175" spans="1:8" x14ac:dyDescent="0.25">
      <c r="A175">
        <f>Data1!D177</f>
        <v>31</v>
      </c>
      <c r="B175" t="str">
        <f>Categorize!T175</f>
        <v>week not premature</v>
      </c>
      <c r="D175" t="str">
        <f t="shared" si="8"/>
        <v>Null</v>
      </c>
      <c r="E175">
        <f t="shared" si="9"/>
        <v>31</v>
      </c>
      <c r="H175">
        <v>30</v>
      </c>
    </row>
    <row r="176" spans="1:8" x14ac:dyDescent="0.25">
      <c r="A176">
        <f>Data1!D178</f>
        <v>29</v>
      </c>
      <c r="B176" t="str">
        <f>Categorize!T176</f>
        <v>week not premature</v>
      </c>
      <c r="D176" t="str">
        <f t="shared" si="8"/>
        <v>Null</v>
      </c>
      <c r="E176">
        <f t="shared" si="9"/>
        <v>29</v>
      </c>
      <c r="H176">
        <v>29</v>
      </c>
    </row>
    <row r="177" spans="1:8" x14ac:dyDescent="0.25">
      <c r="A177">
        <f>Data1!D179</f>
        <v>28</v>
      </c>
      <c r="B177" t="str">
        <f>Categorize!T177</f>
        <v>week not premature</v>
      </c>
      <c r="D177" t="str">
        <f t="shared" si="8"/>
        <v>Null</v>
      </c>
      <c r="E177">
        <f t="shared" si="9"/>
        <v>28</v>
      </c>
      <c r="H177">
        <v>24</v>
      </c>
    </row>
    <row r="178" spans="1:8" x14ac:dyDescent="0.25">
      <c r="A178">
        <f>Data1!D180</f>
        <v>25</v>
      </c>
      <c r="B178" t="str">
        <f>Categorize!T178</f>
        <v>week not premature</v>
      </c>
      <c r="D178" t="str">
        <f t="shared" si="8"/>
        <v>Null</v>
      </c>
      <c r="E178">
        <f t="shared" si="9"/>
        <v>25</v>
      </c>
      <c r="H178">
        <v>28</v>
      </c>
    </row>
    <row r="179" spans="1:8" x14ac:dyDescent="0.25">
      <c r="A179">
        <f>Data1!D181</f>
        <v>32</v>
      </c>
      <c r="B179" t="str">
        <f>Categorize!T179</f>
        <v>week not premature</v>
      </c>
      <c r="D179" t="str">
        <f t="shared" si="8"/>
        <v>Null</v>
      </c>
      <c r="E179">
        <f t="shared" si="9"/>
        <v>32</v>
      </c>
      <c r="H179">
        <v>31</v>
      </c>
    </row>
    <row r="180" spans="1:8" x14ac:dyDescent="0.25">
      <c r="A180">
        <f>Data1!D182</f>
        <v>27</v>
      </c>
      <c r="B180" t="str">
        <f>Categorize!T180</f>
        <v>week not premature</v>
      </c>
      <c r="D180" t="str">
        <f t="shared" si="8"/>
        <v>Null</v>
      </c>
      <c r="E180">
        <f t="shared" si="9"/>
        <v>27</v>
      </c>
      <c r="H180">
        <v>30</v>
      </c>
    </row>
    <row r="181" spans="1:8" x14ac:dyDescent="0.25">
      <c r="A181">
        <f>Data1!D183</f>
        <v>21</v>
      </c>
      <c r="B181" t="str">
        <f>Categorize!T181</f>
        <v>week not premature</v>
      </c>
      <c r="D181" t="str">
        <f t="shared" si="8"/>
        <v>Null</v>
      </c>
      <c r="E181">
        <f t="shared" si="9"/>
        <v>21</v>
      </c>
      <c r="H181">
        <v>35</v>
      </c>
    </row>
    <row r="182" spans="1:8" x14ac:dyDescent="0.25">
      <c r="A182">
        <f>Data1!D184</f>
        <v>31</v>
      </c>
      <c r="B182" t="str">
        <f>Categorize!T182</f>
        <v>week not premature</v>
      </c>
      <c r="D182" t="str">
        <f t="shared" si="8"/>
        <v>Null</v>
      </c>
      <c r="E182">
        <f t="shared" si="9"/>
        <v>31</v>
      </c>
      <c r="H182">
        <v>20</v>
      </c>
    </row>
    <row r="183" spans="1:8" x14ac:dyDescent="0.25">
      <c r="A183">
        <f>Data1!D185</f>
        <v>35</v>
      </c>
      <c r="B183" t="str">
        <f>Categorize!T183</f>
        <v>week not premature</v>
      </c>
      <c r="D183" t="str">
        <f t="shared" si="8"/>
        <v>Null</v>
      </c>
      <c r="E183">
        <f t="shared" si="9"/>
        <v>35</v>
      </c>
      <c r="H183">
        <v>28</v>
      </c>
    </row>
    <row r="184" spans="1:8" x14ac:dyDescent="0.25">
      <c r="A184">
        <f>Data1!D186</f>
        <v>38</v>
      </c>
      <c r="B184" t="str">
        <f>Categorize!T184</f>
        <v>week not premature</v>
      </c>
      <c r="D184" t="str">
        <f t="shared" si="8"/>
        <v>Null</v>
      </c>
      <c r="E184">
        <f t="shared" si="9"/>
        <v>38</v>
      </c>
      <c r="H184">
        <v>30</v>
      </c>
    </row>
    <row r="185" spans="1:8" x14ac:dyDescent="0.25">
      <c r="A185">
        <f>Data1!D187</f>
        <v>35</v>
      </c>
      <c r="B185" t="str">
        <f>Categorize!T185</f>
        <v>week not premature</v>
      </c>
      <c r="D185" t="str">
        <f t="shared" si="8"/>
        <v>Null</v>
      </c>
      <c r="E185">
        <f t="shared" si="9"/>
        <v>35</v>
      </c>
      <c r="H185">
        <v>28</v>
      </c>
    </row>
    <row r="186" spans="1:8" x14ac:dyDescent="0.25">
      <c r="A186">
        <f>Data1!D188</f>
        <v>24</v>
      </c>
      <c r="B186" t="str">
        <f>Categorize!T186</f>
        <v>week not premature</v>
      </c>
      <c r="D186" t="str">
        <f t="shared" si="8"/>
        <v>Null</v>
      </c>
      <c r="E186">
        <f t="shared" si="9"/>
        <v>24</v>
      </c>
      <c r="H186">
        <v>31</v>
      </c>
    </row>
    <row r="187" spans="1:8" x14ac:dyDescent="0.25">
      <c r="A187">
        <f>Data1!D189</f>
        <v>43</v>
      </c>
      <c r="B187" t="str">
        <f>Categorize!T187</f>
        <v>week not premature</v>
      </c>
      <c r="D187" t="str">
        <f t="shared" si="8"/>
        <v>Null</v>
      </c>
      <c r="E187">
        <f t="shared" si="9"/>
        <v>43</v>
      </c>
      <c r="H187">
        <v>24</v>
      </c>
    </row>
    <row r="188" spans="1:8" x14ac:dyDescent="0.25">
      <c r="A188">
        <f>Data1!D190</f>
        <v>36</v>
      </c>
      <c r="B188" t="str">
        <f>Categorize!T188</f>
        <v>week not premature</v>
      </c>
      <c r="D188" t="str">
        <f t="shared" si="8"/>
        <v>Null</v>
      </c>
      <c r="E188">
        <f t="shared" si="9"/>
        <v>36</v>
      </c>
      <c r="H188">
        <v>32</v>
      </c>
    </row>
    <row r="189" spans="1:8" x14ac:dyDescent="0.25">
      <c r="A189">
        <f>Data1!D191</f>
        <v>28</v>
      </c>
      <c r="B189" t="str">
        <f>Categorize!T189</f>
        <v>week not premature</v>
      </c>
      <c r="D189" t="str">
        <f t="shared" si="8"/>
        <v>Null</v>
      </c>
      <c r="E189">
        <f t="shared" si="9"/>
        <v>28</v>
      </c>
      <c r="H189">
        <v>26</v>
      </c>
    </row>
    <row r="190" spans="1:8" x14ac:dyDescent="0.25">
      <c r="A190">
        <f>Data1!D192</f>
        <v>38</v>
      </c>
      <c r="B190" t="str">
        <f>Categorize!T190</f>
        <v>week not premature</v>
      </c>
      <c r="D190" t="str">
        <f t="shared" si="8"/>
        <v>Null</v>
      </c>
      <c r="E190">
        <f t="shared" si="9"/>
        <v>38</v>
      </c>
      <c r="H190">
        <v>36</v>
      </c>
    </row>
    <row r="191" spans="1:8" x14ac:dyDescent="0.25">
      <c r="A191">
        <f>Data1!D193</f>
        <v>24</v>
      </c>
      <c r="B191" t="str">
        <f>Categorize!T191</f>
        <v>week not premature</v>
      </c>
      <c r="D191" t="str">
        <f t="shared" si="8"/>
        <v>Null</v>
      </c>
      <c r="E191">
        <f t="shared" si="9"/>
        <v>24</v>
      </c>
      <c r="H191">
        <v>21</v>
      </c>
    </row>
    <row r="192" spans="1:8" x14ac:dyDescent="0.25">
      <c r="A192">
        <f>Data1!D194</f>
        <v>20</v>
      </c>
      <c r="B192" t="str">
        <f>Categorize!T192</f>
        <v>week not premature</v>
      </c>
      <c r="D192" t="str">
        <f t="shared" si="8"/>
        <v>Null</v>
      </c>
      <c r="E192">
        <f t="shared" si="9"/>
        <v>20</v>
      </c>
      <c r="H192">
        <v>21</v>
      </c>
    </row>
    <row r="193" spans="1:8" x14ac:dyDescent="0.25">
      <c r="A193">
        <f>Data1!D195</f>
        <v>30</v>
      </c>
      <c r="B193" t="str">
        <f>Categorize!T193</f>
        <v>week not premature</v>
      </c>
      <c r="D193" t="str">
        <f t="shared" si="8"/>
        <v>Null</v>
      </c>
      <c r="E193">
        <f t="shared" si="9"/>
        <v>30</v>
      </c>
      <c r="H193">
        <v>28</v>
      </c>
    </row>
    <row r="194" spans="1:8" x14ac:dyDescent="0.25">
      <c r="A194">
        <f>Data1!D196</f>
        <v>35</v>
      </c>
      <c r="B194" t="str">
        <f>Categorize!T194</f>
        <v>week not premature</v>
      </c>
      <c r="D194" t="str">
        <f t="shared" si="8"/>
        <v>Null</v>
      </c>
      <c r="E194">
        <f t="shared" si="9"/>
        <v>35</v>
      </c>
      <c r="H194">
        <v>26</v>
      </c>
    </row>
    <row r="195" spans="1:8" x14ac:dyDescent="0.25">
      <c r="A195">
        <f>Data1!D197</f>
        <v>21</v>
      </c>
      <c r="B195" t="str">
        <f>Categorize!T195</f>
        <v>week not premature</v>
      </c>
      <c r="D195" t="str">
        <f t="shared" ref="D195:D258" si="10">IF(B195="week premature",A195,"Null")</f>
        <v>Null</v>
      </c>
      <c r="E195">
        <f t="shared" ref="E195:E258" si="11">IF(B195="week not premature",A195,"Null")</f>
        <v>21</v>
      </c>
      <c r="H195">
        <v>38</v>
      </c>
    </row>
    <row r="196" spans="1:8" x14ac:dyDescent="0.25">
      <c r="A196">
        <f>Data1!D198</f>
        <v>29</v>
      </c>
      <c r="B196" t="str">
        <f>Categorize!T196</f>
        <v>week not premature</v>
      </c>
      <c r="D196" t="str">
        <f t="shared" si="10"/>
        <v>Null</v>
      </c>
      <c r="E196">
        <f t="shared" si="11"/>
        <v>29</v>
      </c>
      <c r="H196">
        <v>27</v>
      </c>
    </row>
    <row r="197" spans="1:8" x14ac:dyDescent="0.25">
      <c r="A197">
        <f>Data1!D199</f>
        <v>25</v>
      </c>
      <c r="B197" t="str">
        <f>Categorize!T197</f>
        <v>week not premature</v>
      </c>
      <c r="D197" t="str">
        <f t="shared" si="10"/>
        <v>Null</v>
      </c>
      <c r="E197">
        <f t="shared" si="11"/>
        <v>25</v>
      </c>
      <c r="H197">
        <v>24</v>
      </c>
    </row>
    <row r="198" spans="1:8" x14ac:dyDescent="0.25">
      <c r="A198">
        <f>Data1!D200</f>
        <v>23</v>
      </c>
      <c r="B198" t="str">
        <f>Categorize!T198</f>
        <v>week not premature</v>
      </c>
      <c r="D198" t="str">
        <f t="shared" si="10"/>
        <v>Null</v>
      </c>
      <c r="E198">
        <f t="shared" si="11"/>
        <v>23</v>
      </c>
      <c r="H198">
        <v>26</v>
      </c>
    </row>
    <row r="199" spans="1:8" x14ac:dyDescent="0.25">
      <c r="A199">
        <f>Data1!D201</f>
        <v>25</v>
      </c>
      <c r="B199" t="str">
        <f>Categorize!T199</f>
        <v>week not premature</v>
      </c>
      <c r="D199" t="str">
        <f t="shared" si="10"/>
        <v>Null</v>
      </c>
      <c r="E199">
        <f t="shared" si="11"/>
        <v>25</v>
      </c>
      <c r="H199">
        <v>22</v>
      </c>
    </row>
    <row r="200" spans="1:8" x14ac:dyDescent="0.25">
      <c r="A200">
        <f>Data1!D202</f>
        <v>41</v>
      </c>
      <c r="B200" t="str">
        <f>Categorize!T200</f>
        <v>week not premature</v>
      </c>
      <c r="D200" t="str">
        <f t="shared" si="10"/>
        <v>Null</v>
      </c>
      <c r="E200">
        <f t="shared" si="11"/>
        <v>41</v>
      </c>
      <c r="H200">
        <v>26</v>
      </c>
    </row>
    <row r="201" spans="1:8" x14ac:dyDescent="0.25">
      <c r="A201">
        <f>Data1!D203</f>
        <v>23</v>
      </c>
      <c r="B201" t="str">
        <f>Categorize!T201</f>
        <v>week not premature</v>
      </c>
      <c r="D201" t="str">
        <f t="shared" si="10"/>
        <v>Null</v>
      </c>
      <c r="E201">
        <f t="shared" si="11"/>
        <v>23</v>
      </c>
      <c r="H201">
        <v>22</v>
      </c>
    </row>
    <row r="202" spans="1:8" x14ac:dyDescent="0.25">
      <c r="A202">
        <f>Data1!D204</f>
        <v>39</v>
      </c>
      <c r="B202" t="str">
        <f>Categorize!T202</f>
        <v>week not premature</v>
      </c>
      <c r="D202" t="str">
        <f t="shared" si="10"/>
        <v>Null</v>
      </c>
      <c r="E202">
        <f t="shared" si="11"/>
        <v>39</v>
      </c>
      <c r="H202">
        <v>44</v>
      </c>
    </row>
    <row r="203" spans="1:8" x14ac:dyDescent="0.25">
      <c r="A203">
        <f>Data1!D205</f>
        <v>28</v>
      </c>
      <c r="B203" t="str">
        <f>Categorize!T203</f>
        <v>week not premature</v>
      </c>
      <c r="D203" t="str">
        <f t="shared" si="10"/>
        <v>Null</v>
      </c>
      <c r="E203">
        <f t="shared" si="11"/>
        <v>28</v>
      </c>
      <c r="H203">
        <v>35</v>
      </c>
    </row>
    <row r="204" spans="1:8" x14ac:dyDescent="0.25">
      <c r="A204">
        <f>Data1!D206</f>
        <v>28</v>
      </c>
      <c r="B204" t="str">
        <f>Categorize!T204</f>
        <v>week not premature</v>
      </c>
      <c r="D204" t="str">
        <f t="shared" si="10"/>
        <v>Null</v>
      </c>
      <c r="E204">
        <f t="shared" si="11"/>
        <v>28</v>
      </c>
      <c r="H204">
        <v>19</v>
      </c>
    </row>
    <row r="205" spans="1:8" x14ac:dyDescent="0.25">
      <c r="A205">
        <f>Data1!D207</f>
        <v>31</v>
      </c>
      <c r="B205" t="str">
        <f>Categorize!T205</f>
        <v>week not premature</v>
      </c>
      <c r="D205" t="str">
        <f t="shared" si="10"/>
        <v>Null</v>
      </c>
      <c r="E205">
        <f t="shared" si="11"/>
        <v>31</v>
      </c>
      <c r="H205">
        <v>34</v>
      </c>
    </row>
    <row r="206" spans="1:8" x14ac:dyDescent="0.25">
      <c r="A206">
        <f>Data1!D208</f>
        <v>38</v>
      </c>
      <c r="B206" t="str">
        <f>Categorize!T206</f>
        <v>week not premature</v>
      </c>
      <c r="D206" t="str">
        <f t="shared" si="10"/>
        <v>Null</v>
      </c>
      <c r="E206">
        <f t="shared" si="11"/>
        <v>38</v>
      </c>
      <c r="H206">
        <v>35</v>
      </c>
    </row>
    <row r="207" spans="1:8" x14ac:dyDescent="0.25">
      <c r="A207">
        <f>Data1!D209</f>
        <v>39</v>
      </c>
      <c r="B207" t="str">
        <f>Categorize!T207</f>
        <v>week not premature</v>
      </c>
      <c r="D207" t="str">
        <f t="shared" si="10"/>
        <v>Null</v>
      </c>
      <c r="E207">
        <f t="shared" si="11"/>
        <v>39</v>
      </c>
      <c r="H207">
        <v>22</v>
      </c>
    </row>
    <row r="208" spans="1:8" x14ac:dyDescent="0.25">
      <c r="A208">
        <f>Data1!D210</f>
        <v>22</v>
      </c>
      <c r="B208" t="str">
        <f>Categorize!T208</f>
        <v>week not premature</v>
      </c>
      <c r="D208" t="str">
        <f t="shared" si="10"/>
        <v>Null</v>
      </c>
      <c r="E208">
        <f t="shared" si="11"/>
        <v>22</v>
      </c>
      <c r="H208">
        <v>28</v>
      </c>
    </row>
    <row r="209" spans="1:8" x14ac:dyDescent="0.25">
      <c r="A209">
        <f>Data1!D211</f>
        <v>32</v>
      </c>
      <c r="B209" t="str">
        <f>Categorize!T209</f>
        <v>week not premature</v>
      </c>
      <c r="D209" t="str">
        <f t="shared" si="10"/>
        <v>Null</v>
      </c>
      <c r="E209">
        <f t="shared" si="11"/>
        <v>32</v>
      </c>
      <c r="H209">
        <v>40</v>
      </c>
    </row>
    <row r="210" spans="1:8" x14ac:dyDescent="0.25">
      <c r="A210">
        <f>Data1!D212</f>
        <v>33</v>
      </c>
      <c r="B210" t="str">
        <f>Categorize!T210</f>
        <v>week not premature</v>
      </c>
      <c r="D210" t="str">
        <f t="shared" si="10"/>
        <v>Null</v>
      </c>
      <c r="E210">
        <f t="shared" si="11"/>
        <v>33</v>
      </c>
      <c r="H210">
        <v>33</v>
      </c>
    </row>
    <row r="211" spans="1:8" x14ac:dyDescent="0.25">
      <c r="A211">
        <f>Data1!D213</f>
        <v>23</v>
      </c>
      <c r="B211" t="str">
        <f>Categorize!T211</f>
        <v>week not premature</v>
      </c>
      <c r="D211" t="str">
        <f t="shared" si="10"/>
        <v>Null</v>
      </c>
      <c r="E211">
        <f t="shared" si="11"/>
        <v>23</v>
      </c>
      <c r="H211">
        <v>31</v>
      </c>
    </row>
    <row r="212" spans="1:8" x14ac:dyDescent="0.25">
      <c r="A212">
        <f>Data1!D214</f>
        <v>28</v>
      </c>
      <c r="B212" t="str">
        <f>Categorize!T212</f>
        <v>week not premature</v>
      </c>
      <c r="D212" t="str">
        <f t="shared" si="10"/>
        <v>Null</v>
      </c>
      <c r="E212">
        <f t="shared" si="11"/>
        <v>28</v>
      </c>
      <c r="H212">
        <v>26</v>
      </c>
    </row>
    <row r="213" spans="1:8" x14ac:dyDescent="0.25">
      <c r="A213">
        <f>Data1!D215</f>
        <v>32</v>
      </c>
      <c r="B213" t="str">
        <f>Categorize!T213</f>
        <v>week not premature</v>
      </c>
      <c r="D213" t="str">
        <f t="shared" si="10"/>
        <v>Null</v>
      </c>
      <c r="E213">
        <f t="shared" si="11"/>
        <v>32</v>
      </c>
      <c r="H213">
        <v>28</v>
      </c>
    </row>
    <row r="214" spans="1:8" x14ac:dyDescent="0.25">
      <c r="A214">
        <f>Data1!D216</f>
        <v>34</v>
      </c>
      <c r="B214" t="str">
        <f>Categorize!T214</f>
        <v>week not premature</v>
      </c>
      <c r="D214" t="str">
        <f t="shared" si="10"/>
        <v>Null</v>
      </c>
      <c r="E214">
        <f t="shared" si="11"/>
        <v>34</v>
      </c>
      <c r="H214">
        <v>36</v>
      </c>
    </row>
    <row r="215" spans="1:8" x14ac:dyDescent="0.25">
      <c r="A215">
        <f>Data1!D217</f>
        <v>27</v>
      </c>
      <c r="B215" t="str">
        <f>Categorize!T215</f>
        <v>week not premature</v>
      </c>
      <c r="D215" t="str">
        <f t="shared" si="10"/>
        <v>Null</v>
      </c>
      <c r="E215">
        <f t="shared" si="11"/>
        <v>27</v>
      </c>
      <c r="H215">
        <v>20</v>
      </c>
    </row>
    <row r="216" spans="1:8" x14ac:dyDescent="0.25">
      <c r="A216">
        <f>Data1!D218</f>
        <v>30</v>
      </c>
      <c r="B216" t="str">
        <f>Categorize!T216</f>
        <v>week not premature</v>
      </c>
      <c r="D216" t="str">
        <f t="shared" si="10"/>
        <v>Null</v>
      </c>
      <c r="E216">
        <f t="shared" si="11"/>
        <v>30</v>
      </c>
      <c r="H216">
        <v>24</v>
      </c>
    </row>
    <row r="217" spans="1:8" x14ac:dyDescent="0.25">
      <c r="A217">
        <f>Data1!D219</f>
        <v>29</v>
      </c>
      <c r="B217" t="str">
        <f>Categorize!T217</f>
        <v>week not premature</v>
      </c>
      <c r="D217" t="str">
        <f t="shared" si="10"/>
        <v>Null</v>
      </c>
      <c r="E217">
        <f t="shared" si="11"/>
        <v>29</v>
      </c>
      <c r="H217">
        <v>33</v>
      </c>
    </row>
    <row r="218" spans="1:8" x14ac:dyDescent="0.25">
      <c r="A218">
        <f>Data1!D220</f>
        <v>26</v>
      </c>
      <c r="B218" t="str">
        <f>Categorize!T218</f>
        <v>week not premature</v>
      </c>
      <c r="D218" t="str">
        <f t="shared" si="10"/>
        <v>Null</v>
      </c>
      <c r="E218">
        <f t="shared" si="11"/>
        <v>26</v>
      </c>
    </row>
    <row r="219" spans="1:8" x14ac:dyDescent="0.25">
      <c r="A219">
        <f>Data1!D221</f>
        <v>28</v>
      </c>
      <c r="B219" t="str">
        <f>Categorize!T219</f>
        <v>week not premature</v>
      </c>
      <c r="D219" t="str">
        <f t="shared" si="10"/>
        <v>Null</v>
      </c>
      <c r="E219">
        <f t="shared" si="11"/>
        <v>28</v>
      </c>
    </row>
    <row r="220" spans="1:8" x14ac:dyDescent="0.25">
      <c r="A220">
        <f>Data1!D222</f>
        <v>37</v>
      </c>
      <c r="B220" t="str">
        <f>Categorize!T220</f>
        <v>week not premature</v>
      </c>
      <c r="D220" t="str">
        <f t="shared" si="10"/>
        <v>Null</v>
      </c>
      <c r="E220">
        <f t="shared" si="11"/>
        <v>37</v>
      </c>
    </row>
    <row r="221" spans="1:8" x14ac:dyDescent="0.25">
      <c r="A221">
        <f>Data1!D223</f>
        <v>36</v>
      </c>
      <c r="B221" t="str">
        <f>Categorize!T221</f>
        <v>week not premature</v>
      </c>
      <c r="D221" t="str">
        <f t="shared" si="10"/>
        <v>Null</v>
      </c>
      <c r="E221">
        <f t="shared" si="11"/>
        <v>36</v>
      </c>
    </row>
    <row r="222" spans="1:8" x14ac:dyDescent="0.25">
      <c r="A222">
        <f>Data1!D224</f>
        <v>29</v>
      </c>
      <c r="B222" t="str">
        <f>Categorize!T222</f>
        <v>week not premature</v>
      </c>
      <c r="D222" t="str">
        <f t="shared" si="10"/>
        <v>Null</v>
      </c>
      <c r="E222">
        <f t="shared" si="11"/>
        <v>29</v>
      </c>
    </row>
    <row r="223" spans="1:8" x14ac:dyDescent="0.25">
      <c r="A223">
        <f>Data1!D225</f>
        <v>33</v>
      </c>
      <c r="B223" t="str">
        <f>Categorize!T223</f>
        <v>week not premature</v>
      </c>
      <c r="D223" t="str">
        <f t="shared" si="10"/>
        <v>Null</v>
      </c>
      <c r="E223">
        <f t="shared" si="11"/>
        <v>33</v>
      </c>
    </row>
    <row r="224" spans="1:8" x14ac:dyDescent="0.25">
      <c r="A224">
        <f>Data1!D226</f>
        <v>26</v>
      </c>
      <c r="B224" t="str">
        <f>Categorize!T224</f>
        <v>week not premature</v>
      </c>
      <c r="D224" t="str">
        <f t="shared" si="10"/>
        <v>Null</v>
      </c>
      <c r="E224">
        <f t="shared" si="11"/>
        <v>26</v>
      </c>
    </row>
    <row r="225" spans="1:5" x14ac:dyDescent="0.25">
      <c r="A225">
        <f>Data1!D227</f>
        <v>29</v>
      </c>
      <c r="B225" t="str">
        <f>Categorize!T225</f>
        <v>week not premature</v>
      </c>
      <c r="D225" t="str">
        <f t="shared" si="10"/>
        <v>Null</v>
      </c>
      <c r="E225">
        <f t="shared" si="11"/>
        <v>29</v>
      </c>
    </row>
    <row r="226" spans="1:5" x14ac:dyDescent="0.25">
      <c r="A226">
        <f>Data1!D228</f>
        <v>21</v>
      </c>
      <c r="B226" t="str">
        <f>Categorize!T226</f>
        <v>week not premature</v>
      </c>
      <c r="D226" t="str">
        <f t="shared" si="10"/>
        <v>Null</v>
      </c>
      <c r="E226">
        <f t="shared" si="11"/>
        <v>21</v>
      </c>
    </row>
    <row r="227" spans="1:5" x14ac:dyDescent="0.25">
      <c r="A227">
        <f>Data1!D229</f>
        <v>35</v>
      </c>
      <c r="B227" t="str">
        <f>Categorize!T227</f>
        <v>week not premature</v>
      </c>
      <c r="D227" t="str">
        <f t="shared" si="10"/>
        <v>Null</v>
      </c>
      <c r="E227">
        <f t="shared" si="11"/>
        <v>35</v>
      </c>
    </row>
    <row r="228" spans="1:5" x14ac:dyDescent="0.25">
      <c r="A228">
        <f>Data1!D230</f>
        <v>30</v>
      </c>
      <c r="B228" t="str">
        <f>Categorize!T228</f>
        <v>week not premature</v>
      </c>
      <c r="D228" t="str">
        <f t="shared" si="10"/>
        <v>Null</v>
      </c>
      <c r="E228">
        <f t="shared" si="11"/>
        <v>30</v>
      </c>
    </row>
    <row r="229" spans="1:5" x14ac:dyDescent="0.25">
      <c r="A229">
        <f>Data1!D231</f>
        <v>35</v>
      </c>
      <c r="B229" t="str">
        <f>Categorize!T229</f>
        <v>week not premature</v>
      </c>
      <c r="D229" t="str">
        <f t="shared" si="10"/>
        <v>Null</v>
      </c>
      <c r="E229">
        <f t="shared" si="11"/>
        <v>35</v>
      </c>
    </row>
    <row r="230" spans="1:5" x14ac:dyDescent="0.25">
      <c r="A230">
        <f>Data1!D232</f>
        <v>31</v>
      </c>
      <c r="B230" t="str">
        <f>Categorize!T230</f>
        <v>week not premature</v>
      </c>
      <c r="D230" t="str">
        <f t="shared" si="10"/>
        <v>Null</v>
      </c>
      <c r="E230">
        <f t="shared" si="11"/>
        <v>31</v>
      </c>
    </row>
    <row r="231" spans="1:5" x14ac:dyDescent="0.25">
      <c r="A231">
        <f>Data1!D233</f>
        <v>34</v>
      </c>
      <c r="B231" t="str">
        <f>Categorize!T231</f>
        <v>week not premature</v>
      </c>
      <c r="D231" t="str">
        <f t="shared" si="10"/>
        <v>Null</v>
      </c>
      <c r="E231">
        <f t="shared" si="11"/>
        <v>34</v>
      </c>
    </row>
    <row r="232" spans="1:5" x14ac:dyDescent="0.25">
      <c r="A232">
        <f>Data1!D234</f>
        <v>27</v>
      </c>
      <c r="B232" t="str">
        <f>Categorize!T232</f>
        <v>week not premature</v>
      </c>
      <c r="D232" t="str">
        <f t="shared" si="10"/>
        <v>Null</v>
      </c>
      <c r="E232">
        <f t="shared" si="11"/>
        <v>27</v>
      </c>
    </row>
    <row r="233" spans="1:5" x14ac:dyDescent="0.25">
      <c r="A233">
        <f>Data1!D235</f>
        <v>30</v>
      </c>
      <c r="B233" t="str">
        <f>Categorize!T233</f>
        <v>week not premature</v>
      </c>
      <c r="D233" t="str">
        <f t="shared" si="10"/>
        <v>Null</v>
      </c>
      <c r="E233">
        <f t="shared" si="11"/>
        <v>30</v>
      </c>
    </row>
    <row r="234" spans="1:5" x14ac:dyDescent="0.25">
      <c r="A234">
        <f>Data1!D236</f>
        <v>21</v>
      </c>
      <c r="B234" t="str">
        <f>Categorize!T234</f>
        <v>week not premature</v>
      </c>
      <c r="D234" t="str">
        <f t="shared" si="10"/>
        <v>Null</v>
      </c>
      <c r="E234">
        <f t="shared" si="11"/>
        <v>21</v>
      </c>
    </row>
    <row r="235" spans="1:5" x14ac:dyDescent="0.25">
      <c r="A235">
        <f>Data1!D237</f>
        <v>25</v>
      </c>
      <c r="B235" t="str">
        <f>Categorize!T235</f>
        <v>week not premature</v>
      </c>
      <c r="D235" t="str">
        <f t="shared" si="10"/>
        <v>Null</v>
      </c>
      <c r="E235">
        <f t="shared" si="11"/>
        <v>25</v>
      </c>
    </row>
    <row r="236" spans="1:5" x14ac:dyDescent="0.25">
      <c r="A236">
        <f>Data1!D238</f>
        <v>21</v>
      </c>
      <c r="B236" t="str">
        <f>Categorize!T236</f>
        <v>week not premature</v>
      </c>
      <c r="D236" t="str">
        <f t="shared" si="10"/>
        <v>Null</v>
      </c>
      <c r="E236">
        <f t="shared" si="11"/>
        <v>21</v>
      </c>
    </row>
    <row r="237" spans="1:5" x14ac:dyDescent="0.25">
      <c r="A237">
        <f>Data1!D239</f>
        <v>42</v>
      </c>
      <c r="B237" t="str">
        <f>Categorize!T237</f>
        <v>week not premature</v>
      </c>
      <c r="D237" t="str">
        <f t="shared" si="10"/>
        <v>Null</v>
      </c>
      <c r="E237">
        <f t="shared" si="11"/>
        <v>42</v>
      </c>
    </row>
    <row r="238" spans="1:5" x14ac:dyDescent="0.25">
      <c r="A238">
        <f>Data1!D240</f>
        <v>30</v>
      </c>
      <c r="B238" t="str">
        <f>Categorize!T238</f>
        <v>week not premature</v>
      </c>
      <c r="D238" t="str">
        <f t="shared" si="10"/>
        <v>Null</v>
      </c>
      <c r="E238">
        <f t="shared" si="11"/>
        <v>30</v>
      </c>
    </row>
    <row r="239" spans="1:5" x14ac:dyDescent="0.25">
      <c r="A239">
        <f>Data1!D241</f>
        <v>31</v>
      </c>
      <c r="B239" t="str">
        <f>Categorize!T239</f>
        <v>week not premature</v>
      </c>
      <c r="D239" t="str">
        <f t="shared" si="10"/>
        <v>Null</v>
      </c>
      <c r="E239">
        <f t="shared" si="11"/>
        <v>31</v>
      </c>
    </row>
    <row r="240" spans="1:5" x14ac:dyDescent="0.25">
      <c r="A240">
        <f>Data1!D242</f>
        <v>42</v>
      </c>
      <c r="B240" t="str">
        <f>Categorize!T240</f>
        <v>week not premature</v>
      </c>
      <c r="D240" t="str">
        <f t="shared" si="10"/>
        <v>Null</v>
      </c>
      <c r="E240">
        <f t="shared" si="11"/>
        <v>42</v>
      </c>
    </row>
    <row r="241" spans="1:5" x14ac:dyDescent="0.25">
      <c r="A241">
        <f>Data1!D243</f>
        <v>32</v>
      </c>
      <c r="B241" t="str">
        <f>Categorize!T241</f>
        <v>week not premature</v>
      </c>
      <c r="D241" t="str">
        <f t="shared" si="10"/>
        <v>Null</v>
      </c>
      <c r="E241">
        <f t="shared" si="11"/>
        <v>32</v>
      </c>
    </row>
    <row r="242" spans="1:5" x14ac:dyDescent="0.25">
      <c r="A242">
        <f>Data1!D244</f>
        <v>32</v>
      </c>
      <c r="B242" t="str">
        <f>Categorize!T242</f>
        <v>week not premature</v>
      </c>
      <c r="D242" t="str">
        <f t="shared" si="10"/>
        <v>Null</v>
      </c>
      <c r="E242">
        <f t="shared" si="11"/>
        <v>32</v>
      </c>
    </row>
    <row r="243" spans="1:5" x14ac:dyDescent="0.25">
      <c r="A243">
        <f>Data1!D245</f>
        <v>23</v>
      </c>
      <c r="B243" t="str">
        <f>Categorize!T243</f>
        <v>week not premature</v>
      </c>
      <c r="D243" t="str">
        <f t="shared" si="10"/>
        <v>Null</v>
      </c>
      <c r="E243">
        <f t="shared" si="11"/>
        <v>23</v>
      </c>
    </row>
    <row r="244" spans="1:5" x14ac:dyDescent="0.25">
      <c r="A244">
        <f>Data1!D246</f>
        <v>37</v>
      </c>
      <c r="B244" t="str">
        <f>Categorize!T244</f>
        <v>week not premature</v>
      </c>
      <c r="D244" t="str">
        <f t="shared" si="10"/>
        <v>Null</v>
      </c>
      <c r="E244">
        <f t="shared" si="11"/>
        <v>37</v>
      </c>
    </row>
    <row r="245" spans="1:5" x14ac:dyDescent="0.25">
      <c r="A245">
        <f>Data1!D247</f>
        <v>33</v>
      </c>
      <c r="B245" t="str">
        <f>Categorize!T245</f>
        <v>week not premature</v>
      </c>
      <c r="D245" t="str">
        <f t="shared" si="10"/>
        <v>Null</v>
      </c>
      <c r="E245">
        <f t="shared" si="11"/>
        <v>33</v>
      </c>
    </row>
    <row r="246" spans="1:5" x14ac:dyDescent="0.25">
      <c r="A246">
        <f>Data1!D248</f>
        <v>31</v>
      </c>
      <c r="B246" t="str">
        <f>Categorize!T246</f>
        <v>week not premature</v>
      </c>
      <c r="D246" t="str">
        <f t="shared" si="10"/>
        <v>Null</v>
      </c>
      <c r="E246">
        <f t="shared" si="11"/>
        <v>31</v>
      </c>
    </row>
    <row r="247" spans="1:5" x14ac:dyDescent="0.25">
      <c r="A247">
        <f>Data1!D249</f>
        <v>32</v>
      </c>
      <c r="B247" t="str">
        <f>Categorize!T247</f>
        <v>week not premature</v>
      </c>
      <c r="D247" t="str">
        <f t="shared" si="10"/>
        <v>Null</v>
      </c>
      <c r="E247">
        <f t="shared" si="11"/>
        <v>32</v>
      </c>
    </row>
    <row r="248" spans="1:5" x14ac:dyDescent="0.25">
      <c r="A248">
        <f>Data1!D250</f>
        <v>36</v>
      </c>
      <c r="B248" t="str">
        <f>Categorize!T248</f>
        <v>week not premature</v>
      </c>
      <c r="D248" t="str">
        <f t="shared" si="10"/>
        <v>Null</v>
      </c>
      <c r="E248">
        <f t="shared" si="11"/>
        <v>36</v>
      </c>
    </row>
    <row r="249" spans="1:5" x14ac:dyDescent="0.25">
      <c r="A249">
        <f>Data1!D251</f>
        <v>24</v>
      </c>
      <c r="B249" t="str">
        <f>Categorize!T249</f>
        <v>week not premature</v>
      </c>
      <c r="D249" t="str">
        <f t="shared" si="10"/>
        <v>Null</v>
      </c>
      <c r="E249">
        <f t="shared" si="11"/>
        <v>24</v>
      </c>
    </row>
    <row r="250" spans="1:5" x14ac:dyDescent="0.25">
      <c r="A250">
        <f>Data1!D252</f>
        <v>23</v>
      </c>
      <c r="B250" t="str">
        <f>Categorize!T250</f>
        <v>week not premature</v>
      </c>
      <c r="D250" t="str">
        <f t="shared" si="10"/>
        <v>Null</v>
      </c>
      <c r="E250">
        <f t="shared" si="11"/>
        <v>23</v>
      </c>
    </row>
    <row r="251" spans="1:5" x14ac:dyDescent="0.25">
      <c r="A251">
        <f>Data1!D253</f>
        <v>34</v>
      </c>
      <c r="B251" t="str">
        <f>Categorize!T251</f>
        <v>week not premature</v>
      </c>
      <c r="D251" t="str">
        <f t="shared" si="10"/>
        <v>Null</v>
      </c>
      <c r="E251">
        <f t="shared" si="11"/>
        <v>34</v>
      </c>
    </row>
    <row r="252" spans="1:5" x14ac:dyDescent="0.25">
      <c r="A252">
        <f>Data1!D254</f>
        <v>34</v>
      </c>
      <c r="B252" t="str">
        <f>Categorize!T252</f>
        <v>week not premature</v>
      </c>
      <c r="D252" t="str">
        <f t="shared" si="10"/>
        <v>Null</v>
      </c>
      <c r="E252">
        <f t="shared" si="11"/>
        <v>34</v>
      </c>
    </row>
    <row r="253" spans="1:5" x14ac:dyDescent="0.25">
      <c r="A253">
        <f>Data1!D255</f>
        <v>27</v>
      </c>
      <c r="B253" t="str">
        <f>Categorize!T253</f>
        <v>week not premature</v>
      </c>
      <c r="D253" t="str">
        <f t="shared" si="10"/>
        <v>Null</v>
      </c>
      <c r="E253">
        <f t="shared" si="11"/>
        <v>27</v>
      </c>
    </row>
    <row r="254" spans="1:5" x14ac:dyDescent="0.25">
      <c r="A254">
        <f>Data1!D256</f>
        <v>26</v>
      </c>
      <c r="B254" t="str">
        <f>Categorize!T254</f>
        <v>week not premature</v>
      </c>
      <c r="D254" t="str">
        <f t="shared" si="10"/>
        <v>Null</v>
      </c>
      <c r="E254">
        <f t="shared" si="11"/>
        <v>26</v>
      </c>
    </row>
    <row r="255" spans="1:5" x14ac:dyDescent="0.25">
      <c r="A255">
        <f>Data1!D257</f>
        <v>26</v>
      </c>
      <c r="B255" t="str">
        <f>Categorize!T255</f>
        <v>week not premature</v>
      </c>
      <c r="D255" t="str">
        <f t="shared" si="10"/>
        <v>Null</v>
      </c>
      <c r="E255">
        <f t="shared" si="11"/>
        <v>26</v>
      </c>
    </row>
    <row r="256" spans="1:5" x14ac:dyDescent="0.25">
      <c r="A256">
        <f>Data1!D258</f>
        <v>26</v>
      </c>
      <c r="B256" t="str">
        <f>Categorize!T256</f>
        <v>week not premature</v>
      </c>
      <c r="D256" t="str">
        <f t="shared" si="10"/>
        <v>Null</v>
      </c>
      <c r="E256">
        <f t="shared" si="11"/>
        <v>26</v>
      </c>
    </row>
    <row r="257" spans="1:5" x14ac:dyDescent="0.25">
      <c r="A257">
        <f>Data1!D259</f>
        <v>22</v>
      </c>
      <c r="B257" t="str">
        <f>Categorize!T257</f>
        <v>week not premature</v>
      </c>
      <c r="D257" t="str">
        <f t="shared" si="10"/>
        <v>Null</v>
      </c>
      <c r="E257">
        <f t="shared" si="11"/>
        <v>22</v>
      </c>
    </row>
    <row r="258" spans="1:5" x14ac:dyDescent="0.25">
      <c r="A258">
        <f>Data1!D260</f>
        <v>39</v>
      </c>
      <c r="B258" t="str">
        <f>Categorize!T258</f>
        <v>week not premature</v>
      </c>
      <c r="D258" t="str">
        <f t="shared" si="10"/>
        <v>Null</v>
      </c>
      <c r="E258">
        <f t="shared" si="11"/>
        <v>39</v>
      </c>
    </row>
    <row r="259" spans="1:5" x14ac:dyDescent="0.25">
      <c r="A259">
        <f>Data1!D261</f>
        <v>35</v>
      </c>
      <c r="B259" t="str">
        <f>Categorize!T259</f>
        <v>week not premature</v>
      </c>
      <c r="D259" t="str">
        <f t="shared" ref="D259:D313" si="12">IF(B259="week premature",A259,"Null")</f>
        <v>Null</v>
      </c>
      <c r="E259">
        <f t="shared" ref="E259:E313" si="13">IF(B259="week not premature",A259,"Null")</f>
        <v>35</v>
      </c>
    </row>
    <row r="260" spans="1:5" x14ac:dyDescent="0.25">
      <c r="A260">
        <f>Data1!D262</f>
        <v>25</v>
      </c>
      <c r="B260" t="str">
        <f>Categorize!T260</f>
        <v>week not premature</v>
      </c>
      <c r="D260" t="str">
        <f t="shared" si="12"/>
        <v>Null</v>
      </c>
      <c r="E260">
        <f t="shared" si="13"/>
        <v>25</v>
      </c>
    </row>
    <row r="261" spans="1:5" x14ac:dyDescent="0.25">
      <c r="A261">
        <f>Data1!D263</f>
        <v>26</v>
      </c>
      <c r="B261" t="str">
        <f>Categorize!T261</f>
        <v>week not premature</v>
      </c>
      <c r="D261" t="str">
        <f t="shared" si="12"/>
        <v>Null</v>
      </c>
      <c r="E261">
        <f t="shared" si="13"/>
        <v>26</v>
      </c>
    </row>
    <row r="262" spans="1:5" x14ac:dyDescent="0.25">
      <c r="A262">
        <f>Data1!D264</f>
        <v>30</v>
      </c>
      <c r="B262" t="str">
        <f>Categorize!T262</f>
        <v>week not premature</v>
      </c>
      <c r="D262" t="str">
        <f t="shared" si="12"/>
        <v>Null</v>
      </c>
      <c r="E262">
        <f t="shared" si="13"/>
        <v>30</v>
      </c>
    </row>
    <row r="263" spans="1:5" x14ac:dyDescent="0.25">
      <c r="A263">
        <f>Data1!D265</f>
        <v>31</v>
      </c>
      <c r="B263" t="str">
        <f>Categorize!T263</f>
        <v>week not premature</v>
      </c>
      <c r="D263" t="str">
        <f t="shared" si="12"/>
        <v>Null</v>
      </c>
      <c r="E263">
        <f t="shared" si="13"/>
        <v>31</v>
      </c>
    </row>
    <row r="264" spans="1:5" x14ac:dyDescent="0.25">
      <c r="A264">
        <f>Data1!D266</f>
        <v>40</v>
      </c>
      <c r="B264" t="str">
        <f>Categorize!T264</f>
        <v>week not premature</v>
      </c>
      <c r="D264" t="str">
        <f t="shared" si="12"/>
        <v>Null</v>
      </c>
      <c r="E264">
        <f t="shared" si="13"/>
        <v>40</v>
      </c>
    </row>
    <row r="265" spans="1:5" x14ac:dyDescent="0.25">
      <c r="A265">
        <f>Data1!D267</f>
        <v>25</v>
      </c>
      <c r="B265" t="str">
        <f>Categorize!T265</f>
        <v>week not premature</v>
      </c>
      <c r="D265" t="str">
        <f t="shared" si="12"/>
        <v>Null</v>
      </c>
      <c r="E265">
        <f t="shared" si="13"/>
        <v>25</v>
      </c>
    </row>
    <row r="266" spans="1:5" x14ac:dyDescent="0.25">
      <c r="A266">
        <f>Data1!D268</f>
        <v>27</v>
      </c>
      <c r="B266" t="str">
        <f>Categorize!T266</f>
        <v>week not premature</v>
      </c>
      <c r="D266" t="str">
        <f t="shared" si="12"/>
        <v>Null</v>
      </c>
      <c r="E266">
        <f t="shared" si="13"/>
        <v>27</v>
      </c>
    </row>
    <row r="267" spans="1:5" x14ac:dyDescent="0.25">
      <c r="A267">
        <f>Data1!D269</f>
        <v>37</v>
      </c>
      <c r="B267" t="str">
        <f>Categorize!T267</f>
        <v>week not premature</v>
      </c>
      <c r="D267" t="str">
        <f t="shared" si="12"/>
        <v>Null</v>
      </c>
      <c r="E267">
        <f t="shared" si="13"/>
        <v>37</v>
      </c>
    </row>
    <row r="268" spans="1:5" x14ac:dyDescent="0.25">
      <c r="A268">
        <f>Data1!D270</f>
        <v>29</v>
      </c>
      <c r="B268" t="str">
        <f>Categorize!T268</f>
        <v>week not premature</v>
      </c>
      <c r="D268" t="str">
        <f t="shared" si="12"/>
        <v>Null</v>
      </c>
      <c r="E268">
        <f t="shared" si="13"/>
        <v>29</v>
      </c>
    </row>
    <row r="269" spans="1:5" x14ac:dyDescent="0.25">
      <c r="A269">
        <f>Data1!D271</f>
        <v>38</v>
      </c>
      <c r="B269" t="str">
        <f>Categorize!T269</f>
        <v>week not premature</v>
      </c>
      <c r="D269" t="str">
        <f t="shared" si="12"/>
        <v>Null</v>
      </c>
      <c r="E269">
        <f t="shared" si="13"/>
        <v>38</v>
      </c>
    </row>
    <row r="270" spans="1:5" x14ac:dyDescent="0.25">
      <c r="A270">
        <f>Data1!D272</f>
        <v>30</v>
      </c>
      <c r="B270" t="str">
        <f>Categorize!T270</f>
        <v>week not premature</v>
      </c>
      <c r="D270" t="str">
        <f t="shared" si="12"/>
        <v>Null</v>
      </c>
      <c r="E270">
        <f t="shared" si="13"/>
        <v>30</v>
      </c>
    </row>
    <row r="271" spans="1:5" x14ac:dyDescent="0.25">
      <c r="A271">
        <f>Data1!D273</f>
        <v>30</v>
      </c>
      <c r="B271" t="str">
        <f>Categorize!T271</f>
        <v>week not premature</v>
      </c>
      <c r="D271" t="str">
        <f t="shared" si="12"/>
        <v>Null</v>
      </c>
      <c r="E271">
        <f t="shared" si="13"/>
        <v>30</v>
      </c>
    </row>
    <row r="272" spans="1:5" x14ac:dyDescent="0.25">
      <c r="A272">
        <f>Data1!D274</f>
        <v>29</v>
      </c>
      <c r="B272" t="str">
        <f>Categorize!T272</f>
        <v>week not premature</v>
      </c>
      <c r="D272" t="str">
        <f t="shared" si="12"/>
        <v>Null</v>
      </c>
      <c r="E272">
        <f t="shared" si="13"/>
        <v>29</v>
      </c>
    </row>
    <row r="273" spans="1:5" x14ac:dyDescent="0.25">
      <c r="A273">
        <f>Data1!D275</f>
        <v>24</v>
      </c>
      <c r="B273" t="str">
        <f>Categorize!T273</f>
        <v>week not premature</v>
      </c>
      <c r="D273" t="str">
        <f t="shared" si="12"/>
        <v>Null</v>
      </c>
      <c r="E273">
        <f t="shared" si="13"/>
        <v>24</v>
      </c>
    </row>
    <row r="274" spans="1:5" x14ac:dyDescent="0.25">
      <c r="A274">
        <f>Data1!D276</f>
        <v>28</v>
      </c>
      <c r="B274" t="str">
        <f>Categorize!T274</f>
        <v>week not premature</v>
      </c>
      <c r="D274" t="str">
        <f t="shared" si="12"/>
        <v>Null</v>
      </c>
      <c r="E274">
        <f t="shared" si="13"/>
        <v>28</v>
      </c>
    </row>
    <row r="275" spans="1:5" x14ac:dyDescent="0.25">
      <c r="A275">
        <f>Data1!D277</f>
        <v>31</v>
      </c>
      <c r="B275" t="str">
        <f>Categorize!T275</f>
        <v>week not premature</v>
      </c>
      <c r="D275" t="str">
        <f t="shared" si="12"/>
        <v>Null</v>
      </c>
      <c r="E275">
        <f t="shared" si="13"/>
        <v>31</v>
      </c>
    </row>
    <row r="276" spans="1:5" x14ac:dyDescent="0.25">
      <c r="A276">
        <f>Data1!D278</f>
        <v>30</v>
      </c>
      <c r="B276" t="str">
        <f>Categorize!T276</f>
        <v>week not premature</v>
      </c>
      <c r="D276" t="str">
        <f t="shared" si="12"/>
        <v>Null</v>
      </c>
      <c r="E276">
        <f t="shared" si="13"/>
        <v>30</v>
      </c>
    </row>
    <row r="277" spans="1:5" x14ac:dyDescent="0.25">
      <c r="A277">
        <f>Data1!D279</f>
        <v>35</v>
      </c>
      <c r="B277" t="str">
        <f>Categorize!T277</f>
        <v>week not premature</v>
      </c>
      <c r="D277" t="str">
        <f t="shared" si="12"/>
        <v>Null</v>
      </c>
      <c r="E277">
        <f t="shared" si="13"/>
        <v>35</v>
      </c>
    </row>
    <row r="278" spans="1:5" x14ac:dyDescent="0.25">
      <c r="A278">
        <f>Data1!D280</f>
        <v>20</v>
      </c>
      <c r="B278" t="str">
        <f>Categorize!T278</f>
        <v>week not premature</v>
      </c>
      <c r="D278" t="str">
        <f t="shared" si="12"/>
        <v>Null</v>
      </c>
      <c r="E278">
        <f t="shared" si="13"/>
        <v>20</v>
      </c>
    </row>
    <row r="279" spans="1:5" x14ac:dyDescent="0.25">
      <c r="A279">
        <f>Data1!D281</f>
        <v>28</v>
      </c>
      <c r="B279" t="str">
        <f>Categorize!T279</f>
        <v>week not premature</v>
      </c>
      <c r="D279" t="str">
        <f t="shared" si="12"/>
        <v>Null</v>
      </c>
      <c r="E279">
        <f t="shared" si="13"/>
        <v>28</v>
      </c>
    </row>
    <row r="280" spans="1:5" x14ac:dyDescent="0.25">
      <c r="A280">
        <f>Data1!D282</f>
        <v>30</v>
      </c>
      <c r="B280" t="str">
        <f>Categorize!T280</f>
        <v>week not premature</v>
      </c>
      <c r="D280" t="str">
        <f t="shared" si="12"/>
        <v>Null</v>
      </c>
      <c r="E280">
        <f t="shared" si="13"/>
        <v>30</v>
      </c>
    </row>
    <row r="281" spans="1:5" x14ac:dyDescent="0.25">
      <c r="A281">
        <f>Data1!D283</f>
        <v>28</v>
      </c>
      <c r="B281" t="str">
        <f>Categorize!T281</f>
        <v>week not premature</v>
      </c>
      <c r="D281" t="str">
        <f t="shared" si="12"/>
        <v>Null</v>
      </c>
      <c r="E281">
        <f t="shared" si="13"/>
        <v>28</v>
      </c>
    </row>
    <row r="282" spans="1:5" x14ac:dyDescent="0.25">
      <c r="A282">
        <f>Data1!D284</f>
        <v>31</v>
      </c>
      <c r="B282" t="str">
        <f>Categorize!T282</f>
        <v>week not premature</v>
      </c>
      <c r="D282" t="str">
        <f t="shared" si="12"/>
        <v>Null</v>
      </c>
      <c r="E282">
        <f t="shared" si="13"/>
        <v>31</v>
      </c>
    </row>
    <row r="283" spans="1:5" x14ac:dyDescent="0.25">
      <c r="A283">
        <f>Data1!D285</f>
        <v>24</v>
      </c>
      <c r="B283" t="str">
        <f>Categorize!T283</f>
        <v>week not premature</v>
      </c>
      <c r="D283" t="str">
        <f t="shared" si="12"/>
        <v>Null</v>
      </c>
      <c r="E283">
        <f t="shared" si="13"/>
        <v>24</v>
      </c>
    </row>
    <row r="284" spans="1:5" x14ac:dyDescent="0.25">
      <c r="A284">
        <f>Data1!D286</f>
        <v>32</v>
      </c>
      <c r="B284" t="str">
        <f>Categorize!T284</f>
        <v>week not premature</v>
      </c>
      <c r="D284" t="str">
        <f t="shared" si="12"/>
        <v>Null</v>
      </c>
      <c r="E284">
        <f t="shared" si="13"/>
        <v>32</v>
      </c>
    </row>
    <row r="285" spans="1:5" x14ac:dyDescent="0.25">
      <c r="A285">
        <f>Data1!D287</f>
        <v>26</v>
      </c>
      <c r="B285" t="str">
        <f>Categorize!T285</f>
        <v>week not premature</v>
      </c>
      <c r="D285" t="str">
        <f t="shared" si="12"/>
        <v>Null</v>
      </c>
      <c r="E285">
        <f t="shared" si="13"/>
        <v>26</v>
      </c>
    </row>
    <row r="286" spans="1:5" x14ac:dyDescent="0.25">
      <c r="A286">
        <f>Data1!D288</f>
        <v>36</v>
      </c>
      <c r="B286" t="str">
        <f>Categorize!T286</f>
        <v>week not premature</v>
      </c>
      <c r="D286" t="str">
        <f t="shared" si="12"/>
        <v>Null</v>
      </c>
      <c r="E286">
        <f t="shared" si="13"/>
        <v>36</v>
      </c>
    </row>
    <row r="287" spans="1:5" x14ac:dyDescent="0.25">
      <c r="A287">
        <f>Data1!D289</f>
        <v>21</v>
      </c>
      <c r="B287" t="str">
        <f>Categorize!T287</f>
        <v>week not premature</v>
      </c>
      <c r="D287" t="str">
        <f t="shared" si="12"/>
        <v>Null</v>
      </c>
      <c r="E287">
        <f t="shared" si="13"/>
        <v>21</v>
      </c>
    </row>
    <row r="288" spans="1:5" x14ac:dyDescent="0.25">
      <c r="A288">
        <f>Data1!D290</f>
        <v>21</v>
      </c>
      <c r="B288" t="str">
        <f>Categorize!T288</f>
        <v>week not premature</v>
      </c>
      <c r="D288" t="str">
        <f t="shared" si="12"/>
        <v>Null</v>
      </c>
      <c r="E288">
        <f t="shared" si="13"/>
        <v>21</v>
      </c>
    </row>
    <row r="289" spans="1:5" x14ac:dyDescent="0.25">
      <c r="A289">
        <f>Data1!D291</f>
        <v>28</v>
      </c>
      <c r="B289" t="str">
        <f>Categorize!T289</f>
        <v>week not premature</v>
      </c>
      <c r="D289" t="str">
        <f t="shared" si="12"/>
        <v>Null</v>
      </c>
      <c r="E289">
        <f t="shared" si="13"/>
        <v>28</v>
      </c>
    </row>
    <row r="290" spans="1:5" x14ac:dyDescent="0.25">
      <c r="A290">
        <f>Data1!D292</f>
        <v>26</v>
      </c>
      <c r="B290" t="str">
        <f>Categorize!T290</f>
        <v>week not premature</v>
      </c>
      <c r="D290" t="str">
        <f t="shared" si="12"/>
        <v>Null</v>
      </c>
      <c r="E290">
        <f t="shared" si="13"/>
        <v>26</v>
      </c>
    </row>
    <row r="291" spans="1:5" x14ac:dyDescent="0.25">
      <c r="A291">
        <f>Data1!D293</f>
        <v>38</v>
      </c>
      <c r="B291" t="str">
        <f>Categorize!T291</f>
        <v>week not premature</v>
      </c>
      <c r="D291" t="str">
        <f t="shared" si="12"/>
        <v>Null</v>
      </c>
      <c r="E291">
        <f t="shared" si="13"/>
        <v>38</v>
      </c>
    </row>
    <row r="292" spans="1:5" x14ac:dyDescent="0.25">
      <c r="A292">
        <f>Data1!D294</f>
        <v>27</v>
      </c>
      <c r="B292" t="str">
        <f>Categorize!T292</f>
        <v>week not premature</v>
      </c>
      <c r="D292" t="str">
        <f t="shared" si="12"/>
        <v>Null</v>
      </c>
      <c r="E292">
        <f t="shared" si="13"/>
        <v>27</v>
      </c>
    </row>
    <row r="293" spans="1:5" x14ac:dyDescent="0.25">
      <c r="A293">
        <f>Data1!D295</f>
        <v>24</v>
      </c>
      <c r="B293" t="str">
        <f>Categorize!T293</f>
        <v>week not premature</v>
      </c>
      <c r="D293" t="str">
        <f t="shared" si="12"/>
        <v>Null</v>
      </c>
      <c r="E293">
        <f t="shared" si="13"/>
        <v>24</v>
      </c>
    </row>
    <row r="294" spans="1:5" x14ac:dyDescent="0.25">
      <c r="A294">
        <f>Data1!D296</f>
        <v>26</v>
      </c>
      <c r="B294" t="str">
        <f>Categorize!T294</f>
        <v>week not premature</v>
      </c>
      <c r="D294" t="str">
        <f t="shared" si="12"/>
        <v>Null</v>
      </c>
      <c r="E294">
        <f t="shared" si="13"/>
        <v>26</v>
      </c>
    </row>
    <row r="295" spans="1:5" x14ac:dyDescent="0.25">
      <c r="A295">
        <f>Data1!D297</f>
        <v>22</v>
      </c>
      <c r="B295" t="str">
        <f>Categorize!T295</f>
        <v>week not premature</v>
      </c>
      <c r="D295" t="str">
        <f t="shared" si="12"/>
        <v>Null</v>
      </c>
      <c r="E295">
        <f t="shared" si="13"/>
        <v>22</v>
      </c>
    </row>
    <row r="296" spans="1:5" x14ac:dyDescent="0.25">
      <c r="A296">
        <f>Data1!D298</f>
        <v>26</v>
      </c>
      <c r="B296" t="str">
        <f>Categorize!T296</f>
        <v>week not premature</v>
      </c>
      <c r="D296" t="str">
        <f t="shared" si="12"/>
        <v>Null</v>
      </c>
      <c r="E296">
        <f t="shared" si="13"/>
        <v>26</v>
      </c>
    </row>
    <row r="297" spans="1:5" x14ac:dyDescent="0.25">
      <c r="A297">
        <f>Data1!D299</f>
        <v>22</v>
      </c>
      <c r="B297" t="str">
        <f>Categorize!T297</f>
        <v>week not premature</v>
      </c>
      <c r="D297" t="str">
        <f t="shared" si="12"/>
        <v>Null</v>
      </c>
      <c r="E297">
        <f t="shared" si="13"/>
        <v>22</v>
      </c>
    </row>
    <row r="298" spans="1:5" x14ac:dyDescent="0.25">
      <c r="A298">
        <f>Data1!D300</f>
        <v>44</v>
      </c>
      <c r="B298" t="str">
        <f>Categorize!T298</f>
        <v>week not premature</v>
      </c>
      <c r="D298" t="str">
        <f t="shared" si="12"/>
        <v>Null</v>
      </c>
      <c r="E298">
        <f t="shared" si="13"/>
        <v>44</v>
      </c>
    </row>
    <row r="299" spans="1:5" x14ac:dyDescent="0.25">
      <c r="A299">
        <f>Data1!D301</f>
        <v>35</v>
      </c>
      <c r="B299" t="str">
        <f>Categorize!T299</f>
        <v>week not premature</v>
      </c>
      <c r="D299" t="str">
        <f t="shared" si="12"/>
        <v>Null</v>
      </c>
      <c r="E299">
        <f t="shared" si="13"/>
        <v>35</v>
      </c>
    </row>
    <row r="300" spans="1:5" x14ac:dyDescent="0.25">
      <c r="A300">
        <f>Data1!D302</f>
        <v>19</v>
      </c>
      <c r="B300" t="str">
        <f>Categorize!T300</f>
        <v>week not premature</v>
      </c>
      <c r="D300" t="str">
        <f t="shared" si="12"/>
        <v>Null</v>
      </c>
      <c r="E300">
        <f t="shared" si="13"/>
        <v>19</v>
      </c>
    </row>
    <row r="301" spans="1:5" x14ac:dyDescent="0.25">
      <c r="A301">
        <f>Data1!D303</f>
        <v>34</v>
      </c>
      <c r="B301" t="str">
        <f>Categorize!T301</f>
        <v>week not premature</v>
      </c>
      <c r="D301" t="str">
        <f t="shared" si="12"/>
        <v>Null</v>
      </c>
      <c r="E301">
        <f t="shared" si="13"/>
        <v>34</v>
      </c>
    </row>
    <row r="302" spans="1:5" x14ac:dyDescent="0.25">
      <c r="A302">
        <f>Data1!D304</f>
        <v>35</v>
      </c>
      <c r="B302" t="str">
        <f>Categorize!T302</f>
        <v>week not premature</v>
      </c>
      <c r="D302" t="str">
        <f t="shared" si="12"/>
        <v>Null</v>
      </c>
      <c r="E302">
        <f t="shared" si="13"/>
        <v>35</v>
      </c>
    </row>
    <row r="303" spans="1:5" x14ac:dyDescent="0.25">
      <c r="A303">
        <f>Data1!D305</f>
        <v>22</v>
      </c>
      <c r="B303" t="str">
        <f>Categorize!T303</f>
        <v>week not premature</v>
      </c>
      <c r="D303" t="str">
        <f t="shared" si="12"/>
        <v>Null</v>
      </c>
      <c r="E303">
        <f t="shared" si="13"/>
        <v>22</v>
      </c>
    </row>
    <row r="304" spans="1:5" x14ac:dyDescent="0.25">
      <c r="A304">
        <f>Data1!D306</f>
        <v>28</v>
      </c>
      <c r="B304" t="str">
        <f>Categorize!T304</f>
        <v>week not premature</v>
      </c>
      <c r="D304" t="str">
        <f t="shared" si="12"/>
        <v>Null</v>
      </c>
      <c r="E304">
        <f t="shared" si="13"/>
        <v>28</v>
      </c>
    </row>
    <row r="305" spans="1:5" x14ac:dyDescent="0.25">
      <c r="A305">
        <f>Data1!D307</f>
        <v>40</v>
      </c>
      <c r="B305" t="str">
        <f>Categorize!T305</f>
        <v>week not premature</v>
      </c>
      <c r="D305" t="str">
        <f t="shared" si="12"/>
        <v>Null</v>
      </c>
      <c r="E305">
        <f t="shared" si="13"/>
        <v>40</v>
      </c>
    </row>
    <row r="306" spans="1:5" x14ac:dyDescent="0.25">
      <c r="A306">
        <f>Data1!D308</f>
        <v>33</v>
      </c>
      <c r="B306" t="str">
        <f>Categorize!T306</f>
        <v>week not premature</v>
      </c>
      <c r="D306" t="str">
        <f t="shared" si="12"/>
        <v>Null</v>
      </c>
      <c r="E306">
        <f t="shared" si="13"/>
        <v>33</v>
      </c>
    </row>
    <row r="307" spans="1:5" x14ac:dyDescent="0.25">
      <c r="A307">
        <f>Data1!D309</f>
        <v>31</v>
      </c>
      <c r="B307" t="str">
        <f>Categorize!T307</f>
        <v>week not premature</v>
      </c>
      <c r="D307" t="str">
        <f t="shared" si="12"/>
        <v>Null</v>
      </c>
      <c r="E307">
        <f t="shared" si="13"/>
        <v>31</v>
      </c>
    </row>
    <row r="308" spans="1:5" x14ac:dyDescent="0.25">
      <c r="A308">
        <f>Data1!D310</f>
        <v>26</v>
      </c>
      <c r="B308" t="str">
        <f>Categorize!T308</f>
        <v>week not premature</v>
      </c>
      <c r="D308" t="str">
        <f t="shared" si="12"/>
        <v>Null</v>
      </c>
      <c r="E308">
        <f t="shared" si="13"/>
        <v>26</v>
      </c>
    </row>
    <row r="309" spans="1:5" x14ac:dyDescent="0.25">
      <c r="A309">
        <f>Data1!D311</f>
        <v>28</v>
      </c>
      <c r="B309" t="str">
        <f>Categorize!T309</f>
        <v>week not premature</v>
      </c>
      <c r="D309" t="str">
        <f t="shared" si="12"/>
        <v>Null</v>
      </c>
      <c r="E309">
        <f t="shared" si="13"/>
        <v>28</v>
      </c>
    </row>
    <row r="310" spans="1:5" x14ac:dyDescent="0.25">
      <c r="A310">
        <f>Data1!D312</f>
        <v>36</v>
      </c>
      <c r="B310" t="str">
        <f>Categorize!T310</f>
        <v>week not premature</v>
      </c>
      <c r="D310" t="str">
        <f t="shared" si="12"/>
        <v>Null</v>
      </c>
      <c r="E310">
        <f t="shared" si="13"/>
        <v>36</v>
      </c>
    </row>
    <row r="311" spans="1:5" x14ac:dyDescent="0.25">
      <c r="A311">
        <f>Data1!D313</f>
        <v>20</v>
      </c>
      <c r="B311" t="str">
        <f>Categorize!T311</f>
        <v>week not premature</v>
      </c>
      <c r="D311" t="str">
        <f t="shared" si="12"/>
        <v>Null</v>
      </c>
      <c r="E311">
        <f t="shared" si="13"/>
        <v>20</v>
      </c>
    </row>
    <row r="312" spans="1:5" x14ac:dyDescent="0.25">
      <c r="A312">
        <f>Data1!D314</f>
        <v>24</v>
      </c>
      <c r="B312" t="str">
        <f>Categorize!T312</f>
        <v>week not premature</v>
      </c>
      <c r="D312" t="str">
        <f t="shared" si="12"/>
        <v>Null</v>
      </c>
      <c r="E312">
        <f t="shared" si="13"/>
        <v>24</v>
      </c>
    </row>
    <row r="313" spans="1:5" x14ac:dyDescent="0.25">
      <c r="A313">
        <f>Data1!D315</f>
        <v>33</v>
      </c>
      <c r="B313" t="str">
        <f>Categorize!T313</f>
        <v>week not premature</v>
      </c>
      <c r="D313" t="str">
        <f t="shared" si="12"/>
        <v>Null</v>
      </c>
      <c r="E313">
        <f t="shared" si="13"/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Head</vt:lpstr>
      <vt:lpstr>Data1</vt:lpstr>
      <vt:lpstr>Data2</vt:lpstr>
      <vt:lpstr>Data3</vt:lpstr>
      <vt:lpstr>Categorize</vt:lpstr>
      <vt:lpstr>Rename and Re-code</vt:lpstr>
      <vt:lpstr>Weight_baby</vt:lpstr>
      <vt:lpstr>Mother_age</vt:lpstr>
      <vt:lpstr>PIVOTs</vt:lpstr>
      <vt:lpstr>Sheet1</vt:lpstr>
      <vt:lpstr>Pivot by Prematurity</vt:lpstr>
      <vt:lpstr>Chi-Square prematurity</vt:lpstr>
      <vt:lpstr>Chi-Square</vt:lpstr>
      <vt:lpstr>Chi-Square corrected</vt:lpstr>
      <vt:lpstr>Welch and Histogram weight_baby</vt:lpstr>
      <vt:lpstr>Welch and Histogram mother_age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מעין הובר קרל</cp:lastModifiedBy>
  <dcterms:created xsi:type="dcterms:W3CDTF">2011-01-10T11:22:29Z</dcterms:created>
  <dcterms:modified xsi:type="dcterms:W3CDTF">2023-06-11T10:55:12Z</dcterms:modified>
</cp:coreProperties>
</file>